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drawings/drawing5.xml" ContentType="application/vnd.openxmlformats-officedocument.drawing+xml"/>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drawings/drawing6.xml" ContentType="application/vnd.openxmlformats-officedocument.drawing+xml"/>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drawings/drawing7.xml" ContentType="application/vnd.openxmlformats-officedocument.drawing+xml"/>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drawings/drawing8.xml" ContentType="application/vnd.openxmlformats-officedocument.drawing+xml"/>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drawings/drawing9.xml" ContentType="application/vnd.openxmlformats-officedocument.drawing+xml"/>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drawings/drawing10.xml" ContentType="application/vnd.openxmlformats-officedocument.drawing+xml"/>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drawings/drawing11.xml" ContentType="application/vnd.openxmlformats-officedocument.drawing+xml"/>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drawings/drawing12.xml" ContentType="application/vnd.openxmlformats-officedocument.drawing+xml"/>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3.xml" ContentType="application/vnd.openxmlformats-officedocument.drawing+xml"/>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4.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drawings/drawing15.xml" ContentType="application/vnd.openxmlformats-officedocument.drawing+xml"/>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drawings/drawing16.xml" ContentType="application/vnd.openxmlformats-officedocument.drawing+xml"/>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drawings/drawing17.xml" ContentType="application/vnd.openxmlformats-officedocument.drawing+xml"/>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drawings/drawing18.xml" ContentType="application/vnd.openxmlformats-officedocument.drawing+xml"/>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9.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drawings/drawing20.xml" ContentType="application/vnd.openxmlformats-officedocument.drawing+xml"/>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21.xml" ContentType="application/vnd.openxmlformats-officedocument.drawing+xml"/>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drawings/drawing22.xml" ContentType="application/vnd.openxmlformats-officedocument.drawing+xml"/>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comments2.xml" ContentType="application/vnd.openxmlformats-officedocument.spreadsheetml.comments+xml"/>
  <Override PartName="/xl/drawings/drawing23.xml" ContentType="application/vnd.openxmlformats-officedocument.drawing+xml"/>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drawings/drawing24.xml" ContentType="application/vnd.openxmlformats-officedocument.drawing+xml"/>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comments3.xml" ContentType="application/vnd.openxmlformats-officedocument.spreadsheetml.comments+xml"/>
  <Override PartName="/xl/drawings/drawing25.xml" ContentType="application/vnd.openxmlformats-officedocument.drawing+xml"/>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drawings/drawing26.xml" ContentType="application/vnd.openxmlformats-officedocument.drawing+xml"/>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drawings/drawing27.xml" ContentType="application/vnd.openxmlformats-officedocument.drawing+xml"/>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comments4.xml" ContentType="application/vnd.openxmlformats-officedocument.spreadsheetml.comments+xml"/>
  <Override PartName="/xl/drawings/drawing28.xml" ContentType="application/vnd.openxmlformats-officedocument.drawing+xml"/>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drawings/drawing29.xml" ContentType="application/vnd.openxmlformats-officedocument.drawing+xml"/>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comments5.xml" ContentType="application/vnd.openxmlformats-officedocument.spreadsheetml.comments+xml"/>
  <Override PartName="/xl/drawings/drawing30.xml" ContentType="application/vnd.openxmlformats-officedocument.drawing+xml"/>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31.xml" ContentType="application/vnd.openxmlformats-officedocument.drawing+xml"/>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drawings/drawing32.xml" ContentType="application/vnd.openxmlformats-officedocument.drawing+xml"/>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drawings/drawing33.xml" ContentType="application/vnd.openxmlformats-officedocument.drawing+xml"/>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comments6.xml" ContentType="application/vnd.openxmlformats-officedocument.spreadsheetml.comments+xml"/>
  <Override PartName="/xl/drawings/drawing34.xml" ContentType="application/vnd.openxmlformats-officedocument.drawing+xml"/>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drawings/drawing35.xml" ContentType="application/vnd.openxmlformats-officedocument.drawing+xml"/>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comments7.xml" ContentType="application/vnd.openxmlformats-officedocument.spreadsheetml.comments+xml"/>
  <Override PartName="/xl/drawings/drawing36.xml" ContentType="application/vnd.openxmlformats-officedocument.drawing+xml"/>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comments8.xml" ContentType="application/vnd.openxmlformats-officedocument.spreadsheetml.comments+xml"/>
  <Override PartName="/xl/comments9.xml" ContentType="application/vnd.openxmlformats-officedocument.spreadsheetml.comments+xml"/>
  <Override PartName="/xl/drawings/drawing37.xml" ContentType="application/vnd.openxmlformats-officedocument.drawing+xml"/>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comments10.xml" ContentType="application/vnd.openxmlformats-officedocument.spreadsheetml.comments+xml"/>
  <Override PartName="/xl/drawings/drawing38.xml" ContentType="application/vnd.openxmlformats-officedocument.drawing+xml"/>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drawings/drawing39.xml" ContentType="application/vnd.openxmlformats-officedocument.drawing+xml"/>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drawings/drawing40.xml" ContentType="application/vnd.openxmlformats-officedocument.drawing+xml"/>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comments11.xml" ContentType="application/vnd.openxmlformats-officedocument.spreadsheetml.comments+xml"/>
  <Override PartName="/xl/drawings/drawing41.xml" ContentType="application/vnd.openxmlformats-officedocument.drawing+xml"/>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drawings/drawing42.xml" ContentType="application/vnd.openxmlformats-officedocument.drawing+xml"/>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comments12.xml" ContentType="application/vnd.openxmlformats-officedocument.spreadsheetml.comments+xml"/>
  <Override PartName="/xl/drawings/drawing43.xml" ContentType="application/vnd.openxmlformats-officedocument.drawing+xml"/>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comments13.xml" ContentType="application/vnd.openxmlformats-officedocument.spreadsheetml.comments+xml"/>
  <Override PartName="/xl/drawings/drawing44.xml" ContentType="application/vnd.openxmlformats-officedocument.drawing+xml"/>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comments14.xml" ContentType="application/vnd.openxmlformats-officedocument.spreadsheetml.comments+xml"/>
  <Override PartName="/xl/drawings/drawing45.xml" ContentType="application/vnd.openxmlformats-officedocument.drawing+xml"/>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comments15.xml" ContentType="application/vnd.openxmlformats-officedocument.spreadsheetml.comments+xml"/>
  <Override PartName="/xl/drawings/drawing46.xml" ContentType="application/vnd.openxmlformats-officedocument.drawing+xml"/>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comments16.xml" ContentType="application/vnd.openxmlformats-officedocument.spreadsheetml.comments+xml"/>
  <Override PartName="/xl/drawings/drawing47.xml" ContentType="application/vnd.openxmlformats-officedocument.drawing+xml"/>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comments17.xml" ContentType="application/vnd.openxmlformats-officedocument.spreadsheetml.comments+xml"/>
  <Override PartName="/xl/drawings/drawing48.xml" ContentType="application/vnd.openxmlformats-officedocument.drawing+xml"/>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comments18.xml" ContentType="application/vnd.openxmlformats-officedocument.spreadsheetml.comments+xml"/>
  <Override PartName="/xl/drawings/drawing49.xml" ContentType="application/vnd.openxmlformats-officedocument.drawing+xml"/>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drawings/drawing50.xml" ContentType="application/vnd.openxmlformats-officedocument.drawing+xml"/>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comments19.xml" ContentType="application/vnd.openxmlformats-officedocument.spreadsheetml.comments+xml"/>
  <Override PartName="/xl/drawings/drawing51.xml" ContentType="application/vnd.openxmlformats-officedocument.drawing+xml"/>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comments20.xml" ContentType="application/vnd.openxmlformats-officedocument.spreadsheetml.comments+xml"/>
  <Override PartName="/xl/drawings/drawing52.xml" ContentType="application/vnd.openxmlformats-officedocument.drawing+xml"/>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comments21.xml" ContentType="application/vnd.openxmlformats-officedocument.spreadsheetml.comments+xml"/>
  <Override PartName="/xl/drawings/drawing53.xml" ContentType="application/vnd.openxmlformats-officedocument.drawing+xml"/>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comments22.xml" ContentType="application/vnd.openxmlformats-officedocument.spreadsheetml.comments+xml"/>
  <Override PartName="/xl/drawings/drawing54.xml" ContentType="application/vnd.openxmlformats-officedocument.drawing+xml"/>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comments23.xml" ContentType="application/vnd.openxmlformats-officedocument.spreadsheetml.comments+xml"/>
  <Override PartName="/xl/drawings/drawing55.xml" ContentType="application/vnd.openxmlformats-officedocument.drawing+xml"/>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drawings/drawing56.xml" ContentType="application/vnd.openxmlformats-officedocument.drawing+xml"/>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drawings/drawing57.xml" ContentType="application/vnd.openxmlformats-officedocument.drawing+xml"/>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drawings/drawing58.xml" ContentType="application/vnd.openxmlformats-officedocument.drawing+xml"/>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drawings/drawing59.xml" ContentType="application/vnd.openxmlformats-officedocument.drawing+xml"/>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drawings/drawing60.xml" ContentType="application/vnd.openxmlformats-officedocument.drawing+xml"/>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comments24.xml" ContentType="application/vnd.openxmlformats-officedocument.spreadsheetml.comments+xml"/>
  <Override PartName="/xl/drawings/drawing61.xml" ContentType="application/vnd.openxmlformats-officedocument.drawing+xml"/>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drawings/drawing62.xml" ContentType="application/vnd.openxmlformats-officedocument.drawing+xml"/>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comments25.xml" ContentType="application/vnd.openxmlformats-officedocument.spreadsheetml.comments+xml"/>
  <Override PartName="/xl/drawings/drawing63.xml" ContentType="application/vnd.openxmlformats-officedocument.drawing+xml"/>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drawings/drawing64.xml" ContentType="application/vnd.openxmlformats-officedocument.drawing+xml"/>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comments26.xml" ContentType="application/vnd.openxmlformats-officedocument.spreadsheetml.comments+xml"/>
  <Override PartName="/xl/drawings/drawing65.xml" ContentType="application/vnd.openxmlformats-officedocument.drawing+xml"/>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comments27.xml" ContentType="application/vnd.openxmlformats-officedocument.spreadsheetml.comments+xml"/>
  <Override PartName="/xl/drawings/drawing66.xml" ContentType="application/vnd.openxmlformats-officedocument.drawing+xml"/>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comments28.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codeName="{3D1A710C-6663-3D7B-7F91-EC182F24A4BC}"/>
  <workbookPr showObjects="placeholders" codeName="ThisWorkbook"/>
  <mc:AlternateContent xmlns:mc="http://schemas.openxmlformats.org/markup-compatibility/2006">
    <mc:Choice Requires="x15">
      <x15ac:absPath xmlns:x15ac="http://schemas.microsoft.com/office/spreadsheetml/2010/11/ac" url="C:\Users\tammie.hooker\Documents\MYOB\Document Manager\"/>
    </mc:Choice>
  </mc:AlternateContent>
  <xr:revisionPtr revIDLastSave="0" documentId="13_ncr:1_{02F97BAC-DCAE-47CB-A968-C71F2C327CB4}" xr6:coauthVersionLast="36" xr6:coauthVersionMax="36" xr10:uidLastSave="{00000000-0000-0000-0000-000000000000}"/>
  <bookViews>
    <workbookView xWindow="0" yWindow="0" windowWidth="4125" windowHeight="5550" tabRatio="879" firstSheet="1" activeTab="1" xr2:uid="{00000000-000D-0000-FFFF-FFFF00000000}"/>
  </bookViews>
  <sheets>
    <sheet name="Home" sheetId="64" r:id="rId1"/>
    <sheet name="Index of Workpapers" sheetId="2" r:id="rId2"/>
    <sheet name="Instructions" sheetId="65" r:id="rId3"/>
    <sheet name="SMSF1 MAPS" sheetId="4" r:id="rId4"/>
    <sheet name="SMSF2 MACS" sheetId="66" state="hidden" r:id="rId5"/>
    <sheet name="SMSF3 Items forward" sheetId="5" state="hidden" r:id="rId6"/>
    <sheet name="SMSF4 Audit Rep Prior Year" sheetId="105" state="hidden" r:id="rId7"/>
    <sheet name="SMSF5 Review Points" sheetId="6" r:id="rId8"/>
    <sheet name="SMSF6 Queries" sheetId="7" state="hidden" r:id="rId9"/>
    <sheet name="SMSF7 Notes" sheetId="8" state="hidden" r:id="rId10"/>
    <sheet name="SMSF8 Budget" sheetId="9" r:id="rId11"/>
    <sheet name="SMSF9 Post Completion Review" sheetId="10" state="hidden" r:id="rId12"/>
    <sheet name="SMSF10 Operating Statement" sheetId="114" state="hidden" r:id="rId13"/>
    <sheet name="SMSF11 Stat of Fin Position" sheetId="115" state="hidden" r:id="rId14"/>
    <sheet name="SMSF12 Notes to Fin Stat" sheetId="113" state="hidden" r:id="rId15"/>
    <sheet name="SMSF13 Members Statements" sheetId="111" state="hidden" r:id="rId16"/>
    <sheet name="SMSF14 Investment Reports" sheetId="110" state="hidden" r:id="rId17"/>
    <sheet name="SMSF15 Trustee Declaration" sheetId="108" state="hidden" r:id="rId18"/>
    <sheet name="SMSF16 Compilation Report" sheetId="106" state="hidden" r:id="rId19"/>
    <sheet name="SMSF17 Investment Strategy" sheetId="109" state="hidden" r:id="rId20"/>
    <sheet name="SMSF18 Final Trial Balance" sheetId="112" state="hidden" r:id="rId21"/>
    <sheet name="SMSF19 Spare" sheetId="104" state="hidden" r:id="rId22"/>
    <sheet name="SMSF20 Income Tax Return" sheetId="103" state="hidden" r:id="rId23"/>
    <sheet name="SMSF21 Tax Reconciliation" sheetId="11" r:id="rId24"/>
    <sheet name="SMSF22 Actuarial Certificate" sheetId="107" state="hidden" r:id="rId25"/>
    <sheet name="SMSF23 GST Fin Acq Threshold" sheetId="62" state="hidden" r:id="rId26"/>
    <sheet name="SMSF24 GST Reconciliation" sheetId="102" state="hidden" r:id="rId27"/>
    <sheet name="SMSF25 Losses" sheetId="101" state="hidden" r:id="rId28"/>
    <sheet name="SMSF26 Spare" sheetId="100" state="hidden" r:id="rId29"/>
    <sheet name="SMSF27 Journals" sheetId="37" state="hidden" r:id="rId30"/>
    <sheet name="SMSF28 Bank" sheetId="13" r:id="rId31"/>
    <sheet name="SMSF29 Receivables" sheetId="67" state="hidden" r:id="rId32"/>
    <sheet name="SMSF30 Prepayments" sheetId="51" state="hidden" r:id="rId33"/>
    <sheet name="SMSF31 Other Current Assets" sheetId="16" state="hidden" r:id="rId34"/>
    <sheet name="SMSF32 Spare" sheetId="98" state="hidden" r:id="rId35"/>
    <sheet name="SMSF33 Fixed Assets and Deprec" sheetId="52" state="hidden" r:id="rId36"/>
    <sheet name="Bank 2" sheetId="117" r:id="rId37"/>
    <sheet name="Bank for Class" sheetId="118" r:id="rId38"/>
    <sheet name="SMSF34 Investments" sheetId="53" r:id="rId39"/>
    <sheet name="SMSF35 Other Non Current Assets" sheetId="19" state="hidden" r:id="rId40"/>
    <sheet name="SMSF36 Sale Purchase Property" sheetId="54" state="hidden" r:id="rId41"/>
    <sheet name="SMSF37 Spare" sheetId="97" state="hidden" r:id="rId42"/>
    <sheet name="SMSF38 Accounts payable" sheetId="21" state="hidden" r:id="rId43"/>
    <sheet name="SMSF39 Prov Income Tax" sheetId="92" r:id="rId44"/>
    <sheet name="SMSF40 Spare" sheetId="96" state="hidden" r:id="rId45"/>
    <sheet name="SMSF41 Contributions" sheetId="68" r:id="rId46"/>
    <sheet name="SMSF42 Rollovers" sheetId="69" r:id="rId47"/>
    <sheet name="SMSF43 Benefits" sheetId="70" state="hidden" r:id="rId48"/>
    <sheet name="SMSF44 Earnings" sheetId="80" state="hidden" r:id="rId49"/>
    <sheet name="SMSF45 Members Accounts" sheetId="71" state="hidden" r:id="rId50"/>
    <sheet name="SMSF46 Alloc Pens Under 60" sheetId="36" state="hidden" r:id="rId51"/>
    <sheet name="SMSF47 Acc Based Pens Under 60" sheetId="63" state="hidden" r:id="rId52"/>
    <sheet name="SMSF48 Acc Based Pens Over 60" sheetId="47" state="hidden" r:id="rId53"/>
    <sheet name="SMSF49 Spare" sheetId="95" state="hidden" r:id="rId54"/>
    <sheet name="SMSF50 CGT Worksheet" sheetId="72" state="hidden" r:id="rId55"/>
    <sheet name="SMSF51 CGT Summary Worksheet" sheetId="61" state="hidden" r:id="rId56"/>
    <sheet name="SMSF52 Interest Received" sheetId="73" state="hidden" r:id="rId57"/>
    <sheet name="SMSF53 Dividends Received" sheetId="77" state="hidden" r:id="rId58"/>
    <sheet name="SMSF54 Dividends Received" sheetId="116" state="hidden" r:id="rId59"/>
    <sheet name="SMSF55 Rental Properties" sheetId="74" state="hidden" r:id="rId60"/>
    <sheet name="SMSF56 Pshps and Trusts" sheetId="75" state="hidden" r:id="rId61"/>
    <sheet name="SMSF57 Managed Funds" sheetId="78" state="hidden" r:id="rId62"/>
    <sheet name="SMSF58 Other income" sheetId="28" state="hidden" r:id="rId63"/>
    <sheet name="SMSF59 Changes in Market Value" sheetId="76" state="hidden" r:id="rId64"/>
    <sheet name="SMSF60 Expenses" sheetId="33" r:id="rId65"/>
    <sheet name="SMSF61 Spare" sheetId="94" state="hidden" r:id="rId66"/>
    <sheet name="SMSF62 Spare" sheetId="81" state="hidden" r:id="rId67"/>
    <sheet name="SMSF63 Spare" sheetId="93" state="hidden" r:id="rId68"/>
    <sheet name="Information" sheetId="83" r:id="rId69"/>
  </sheets>
  <functionGroups builtInGroupCount="19"/>
  <definedNames>
    <definedName name="Adding_Worksheets" localSheetId="12">#REF!</definedName>
    <definedName name="Adding_Worksheets" localSheetId="13">#REF!</definedName>
    <definedName name="Adding_Worksheets" localSheetId="14">#REF!</definedName>
    <definedName name="Adding_Worksheets" localSheetId="15">#REF!</definedName>
    <definedName name="Adding_Worksheets" localSheetId="16">#REF!</definedName>
    <definedName name="Adding_Worksheets" localSheetId="17">#REF!</definedName>
    <definedName name="Adding_Worksheets" localSheetId="18">#REF!</definedName>
    <definedName name="Adding_Worksheets" localSheetId="19">#REF!</definedName>
    <definedName name="Adding_Worksheets" localSheetId="20">#REF!</definedName>
    <definedName name="Adding_Worksheets" localSheetId="21">#REF!</definedName>
    <definedName name="Adding_Worksheets" localSheetId="22">#REF!</definedName>
    <definedName name="Adding_Worksheets" localSheetId="24">#REF!</definedName>
    <definedName name="Adding_Worksheets" localSheetId="26">#REF!</definedName>
    <definedName name="Adding_Worksheets" localSheetId="27">#REF!</definedName>
    <definedName name="Adding_Worksheets" localSheetId="28">#REF!</definedName>
    <definedName name="Adding_Worksheets" localSheetId="34">#REF!</definedName>
    <definedName name="Adding_Worksheets" localSheetId="41">#REF!</definedName>
    <definedName name="Adding_Worksheets" localSheetId="43">#REF!</definedName>
    <definedName name="Adding_Worksheets" localSheetId="6">#REF!</definedName>
    <definedName name="Adding_Worksheets" localSheetId="44">#REF!</definedName>
    <definedName name="Adding_Worksheets" localSheetId="53">#REF!</definedName>
    <definedName name="Adding_Worksheets" localSheetId="65">#REF!</definedName>
    <definedName name="Adding_Worksheets" localSheetId="67">#REF!</definedName>
    <definedName name="Adding_Worksheets">#REF!</definedName>
    <definedName name="Archiving" localSheetId="12">#REF!</definedName>
    <definedName name="Archiving" localSheetId="13">#REF!</definedName>
    <definedName name="Archiving" localSheetId="14">#REF!</definedName>
    <definedName name="Archiving" localSheetId="15">#REF!</definedName>
    <definedName name="Archiving" localSheetId="16">#REF!</definedName>
    <definedName name="Archiving" localSheetId="17">#REF!</definedName>
    <definedName name="Archiving" localSheetId="18">#REF!</definedName>
    <definedName name="Archiving" localSheetId="19">#REF!</definedName>
    <definedName name="Archiving" localSheetId="20">#REF!</definedName>
    <definedName name="Archiving" localSheetId="21">#REF!</definedName>
    <definedName name="Archiving" localSheetId="22">#REF!</definedName>
    <definedName name="Archiving" localSheetId="24">#REF!</definedName>
    <definedName name="Archiving" localSheetId="26">#REF!</definedName>
    <definedName name="Archiving" localSheetId="27">#REF!</definedName>
    <definedName name="Archiving" localSheetId="28">#REF!</definedName>
    <definedName name="Archiving" localSheetId="34">#REF!</definedName>
    <definedName name="Archiving" localSheetId="41">#REF!</definedName>
    <definedName name="Archiving" localSheetId="43">#REF!</definedName>
    <definedName name="Archiving" localSheetId="6">#REF!</definedName>
    <definedName name="Archiving" localSheetId="44">#REF!</definedName>
    <definedName name="Archiving" localSheetId="53">#REF!</definedName>
    <definedName name="Archiving" localSheetId="65">#REF!</definedName>
    <definedName name="Archiving" localSheetId="67">#REF!</definedName>
    <definedName name="Archiving">#REF!</definedName>
    <definedName name="Current_Assets">#N/A</definedName>
    <definedName name="Equity">#N/A</definedName>
    <definedName name="Expenses">#N/A</definedName>
    <definedName name="Financial_Statements">#N/A</definedName>
    <definedName name="GST">#N/A</definedName>
    <definedName name="Income">#N/A</definedName>
    <definedName name="Income_tax">#N/A</definedName>
    <definedName name="Job_Management">#N/A</definedName>
    <definedName name="Journals">#N/A</definedName>
    <definedName name="Liabilities">#N/A</definedName>
    <definedName name="Non_Current_Assets">#N/A</definedName>
    <definedName name="_xlnm.Print_Area" localSheetId="1">'Index of Workpapers'!$A$1:$H$83</definedName>
    <definedName name="_xlnm.Print_Area" localSheetId="2">Instructions!$A:$B</definedName>
    <definedName name="_xlnm.Print_Area" localSheetId="3">'SMSF1 MAPS'!$A:$G</definedName>
    <definedName name="_xlnm.Print_Area" localSheetId="12">'SMSF10 Operating Statement'!$A:$F</definedName>
    <definedName name="_xlnm.Print_Area" localSheetId="13">'SMSF11 Stat of Fin Position'!$A:$F</definedName>
    <definedName name="_xlnm.Print_Area" localSheetId="14">'SMSF12 Notes to Fin Stat'!$A:$F</definedName>
    <definedName name="_xlnm.Print_Area" localSheetId="15">'SMSF13 Members Statements'!$A:$F</definedName>
    <definedName name="_xlnm.Print_Area" localSheetId="16">'SMSF14 Investment Reports'!$A:$F</definedName>
    <definedName name="_xlnm.Print_Area" localSheetId="17">'SMSF15 Trustee Declaration'!$A$1:$F$47</definedName>
    <definedName name="_xlnm.Print_Area" localSheetId="18">'SMSF16 Compilation Report'!$A$1:$F$47</definedName>
    <definedName name="_xlnm.Print_Area" localSheetId="19">'SMSF17 Investment Strategy'!$A$1:$F$47</definedName>
    <definedName name="_xlnm.Print_Area" localSheetId="20">'SMSF18 Final Trial Balance'!$A:$K</definedName>
    <definedName name="_xlnm.Print_Area" localSheetId="21">'SMSF19 Spare'!$A$1:$F$47</definedName>
    <definedName name="_xlnm.Print_Area" localSheetId="4">'SMSF2 MACS'!$A:$G</definedName>
    <definedName name="_xlnm.Print_Area" localSheetId="22">'SMSF20 Income Tax Return'!$A$1:$F$47</definedName>
    <definedName name="_xlnm.Print_Area" localSheetId="23">'SMSF21 Tax Reconciliation'!$A$1:$F$54</definedName>
    <definedName name="_xlnm.Print_Area" localSheetId="24">'SMSF22 Actuarial Certificate'!$A$1:$F$47</definedName>
    <definedName name="_xlnm.Print_Area" localSheetId="25">'SMSF23 GST Fin Acq Threshold'!$A$1:$G$48</definedName>
    <definedName name="_xlnm.Print_Area" localSheetId="26">'SMSF24 GST Reconciliation'!$A:$H</definedName>
    <definedName name="_xlnm.Print_Area" localSheetId="27">'SMSF25 Losses'!$A$1:$H$45</definedName>
    <definedName name="_xlnm.Print_Area" localSheetId="28">'SMSF26 Spare'!$A$1:$F$47</definedName>
    <definedName name="_xlnm.Print_Area" localSheetId="29">'SMSF27 Journals'!$A:$H</definedName>
    <definedName name="_xlnm.Print_Area" localSheetId="30">'SMSF28 Bank'!$A:$F</definedName>
    <definedName name="_xlnm.Print_Area" localSheetId="31">'SMSF29 Receivables'!$A$1:$I$30</definedName>
    <definedName name="_xlnm.Print_Area" localSheetId="5">'SMSF3 Items forward'!$A:$H</definedName>
    <definedName name="_xlnm.Print_Area" localSheetId="32">'SMSF30 Prepayments'!$A$1:$H$115</definedName>
    <definedName name="_xlnm.Print_Area" localSheetId="33">'SMSF31 Other Current Assets'!$A$1:$H$58</definedName>
    <definedName name="_xlnm.Print_Area" localSheetId="34">'SMSF32 Spare'!$A$1:$F$47</definedName>
    <definedName name="_xlnm.Print_Area" localSheetId="35">'SMSF33 Fixed Assets and Deprec'!$A$1:$H$46</definedName>
    <definedName name="_xlnm.Print_Area" localSheetId="38">'SMSF34 Investments'!$A:$Y</definedName>
    <definedName name="_xlnm.Print_Area" localSheetId="39">'SMSF35 Other Non Current Assets'!$A$1:$H$51</definedName>
    <definedName name="_xlnm.Print_Area" localSheetId="40">'SMSF36 Sale Purchase Property'!$A$1:$G$57</definedName>
    <definedName name="_xlnm.Print_Area" localSheetId="41">'SMSF37 Spare'!$A$1:$F$47</definedName>
    <definedName name="_xlnm.Print_Area" localSheetId="42">'SMSF38 Accounts payable'!$A$1:$H$41</definedName>
    <definedName name="_xlnm.Print_Area" localSheetId="43">'SMSF39 Prov Income Tax'!$A:$G</definedName>
    <definedName name="_xlnm.Print_Area" localSheetId="6">'SMSF4 Audit Rep Prior Year'!$A:$F</definedName>
    <definedName name="_xlnm.Print_Area" localSheetId="44">'SMSF40 Spare'!$A$1:$F$46</definedName>
    <definedName name="_xlnm.Print_Area" localSheetId="45">'SMSF41 Contributions'!$A$1:$M$158</definedName>
    <definedName name="_xlnm.Print_Area" localSheetId="46">'SMSF42 Rollovers'!$A$1:$L$38</definedName>
    <definedName name="_xlnm.Print_Area" localSheetId="47">'SMSF43 Benefits'!$A$1:$K$38</definedName>
    <definedName name="_xlnm.Print_Area" localSheetId="48">'SMSF44 Earnings'!$A:$F</definedName>
    <definedName name="_xlnm.Print_Area" localSheetId="49">'SMSF45 Members Accounts'!$A:$G</definedName>
    <definedName name="_xlnm.Print_Area" localSheetId="50">'SMSF46 Alloc Pens Under 60'!$A$1:$F$152</definedName>
    <definedName name="_xlnm.Print_Area" localSheetId="51">'SMSF47 Acc Based Pens Under 60'!$A$1:$F$148</definedName>
    <definedName name="_xlnm.Print_Area" localSheetId="52">'SMSF48 Acc Based Pens Over 60'!$A$1:$F$140</definedName>
    <definedName name="_xlnm.Print_Area" localSheetId="53">'SMSF49 Spare'!$A$1:$F$47</definedName>
    <definedName name="_xlnm.Print_Area" localSheetId="7">'SMSF5 Review Points'!$A:$F</definedName>
    <definedName name="_xlnm.Print_Area" localSheetId="54">'SMSF50 CGT Worksheet'!$A$1:$J$254</definedName>
    <definedName name="_xlnm.Print_Area" localSheetId="55">'SMSF51 CGT Summary Worksheet'!$A$1:$F$50</definedName>
    <definedName name="_xlnm.Print_Area" localSheetId="56">'SMSF52 Interest Received'!$A$1:$F$57</definedName>
    <definedName name="_xlnm.Print_Area" localSheetId="57">'SMSF53 Dividends Received'!$A:$M</definedName>
    <definedName name="_xlnm.Print_Area" localSheetId="58">'SMSF54 Dividends Received'!$A:$J</definedName>
    <definedName name="_xlnm.Print_Area" localSheetId="59">'SMSF55 Rental Properties'!$A:$O</definedName>
    <definedName name="_xlnm.Print_Area" localSheetId="60">'SMSF56 Pshps and Trusts'!$A:$M</definedName>
    <definedName name="_xlnm.Print_Area" localSheetId="61">'SMSF57 Managed Funds'!$A$1:$Y$81</definedName>
    <definedName name="_xlnm.Print_Area" localSheetId="62">'SMSF58 Other income'!$A$1:$G$39</definedName>
    <definedName name="_xlnm.Print_Area" localSheetId="63">'SMSF59 Changes in Market Value'!$A:$S</definedName>
    <definedName name="_xlnm.Print_Area" localSheetId="8">'SMSF6 Queries'!$A:$F</definedName>
    <definedName name="_xlnm.Print_Area" localSheetId="64">'SMSF60 Expenses'!$A$1:$O$49</definedName>
    <definedName name="_xlnm.Print_Area" localSheetId="65">'SMSF61 Spare'!$A$1:$F$47</definedName>
    <definedName name="_xlnm.Print_Area" localSheetId="66">'SMSF62 Spare'!$A$1:$F$47</definedName>
    <definedName name="_xlnm.Print_Area" localSheetId="67">'SMSF63 Spare'!$A$1:$F$47</definedName>
    <definedName name="_xlnm.Print_Area" localSheetId="9">'SMSF7 Notes'!$A:$G</definedName>
    <definedName name="_xlnm.Print_Area" localSheetId="10">'SMSF8 Budget'!$A:$H</definedName>
    <definedName name="_xlnm.Print_Area" localSheetId="11">'SMSF9 Post Completion Review'!$A:$G</definedName>
    <definedName name="_xlnm.Print_Titles" localSheetId="1">'Index of Workpapers'!$1:$9</definedName>
    <definedName name="_xlnm.Print_Titles" localSheetId="3">'SMSF1 MAPS'!$1:$4</definedName>
    <definedName name="_xlnm.Print_Titles" localSheetId="12">'SMSF10 Operating Statement'!$1:$5</definedName>
    <definedName name="_xlnm.Print_Titles" localSheetId="13">'SMSF11 Stat of Fin Position'!$1:$5</definedName>
    <definedName name="_xlnm.Print_Titles" localSheetId="14">'SMSF12 Notes to Fin Stat'!$1:$5</definedName>
    <definedName name="_xlnm.Print_Titles" localSheetId="15">'SMSF13 Members Statements'!$1:$5</definedName>
    <definedName name="_xlnm.Print_Titles" localSheetId="16">'SMSF14 Investment Reports'!$1:$5</definedName>
    <definedName name="_xlnm.Print_Titles" localSheetId="17">'SMSF15 Trustee Declaration'!$1:$5</definedName>
    <definedName name="_xlnm.Print_Titles" localSheetId="18">'SMSF16 Compilation Report'!$1:$5</definedName>
    <definedName name="_xlnm.Print_Titles" localSheetId="19">'SMSF17 Investment Strategy'!$1:$5</definedName>
    <definedName name="_xlnm.Print_Titles" localSheetId="20">'SMSF18 Final Trial Balance'!$1:$5</definedName>
    <definedName name="_xlnm.Print_Titles" localSheetId="21">'SMSF19 Spare'!$1:$5</definedName>
    <definedName name="_xlnm.Print_Titles" localSheetId="4">'SMSF2 MACS'!$1:$4</definedName>
    <definedName name="_xlnm.Print_Titles" localSheetId="22">'SMSF20 Income Tax Return'!$1:$5</definedName>
    <definedName name="_xlnm.Print_Titles" localSheetId="23">'SMSF21 Tax Reconciliation'!$1:$4</definedName>
    <definedName name="_xlnm.Print_Titles" localSheetId="24">'SMSF22 Actuarial Certificate'!$1:$5</definedName>
    <definedName name="_xlnm.Print_Titles" localSheetId="25">'SMSF23 GST Fin Acq Threshold'!$1:$5</definedName>
    <definedName name="_xlnm.Print_Titles" localSheetId="26">'SMSF24 GST Reconciliation'!$1:$5</definedName>
    <definedName name="_xlnm.Print_Titles" localSheetId="27">'SMSF25 Losses'!$1:$5</definedName>
    <definedName name="_xlnm.Print_Titles" localSheetId="28">'SMSF26 Spare'!$1:$5</definedName>
    <definedName name="_xlnm.Print_Titles" localSheetId="29">'SMSF27 Journals'!$1:$4</definedName>
    <definedName name="_xlnm.Print_Titles" localSheetId="30">'SMSF28 Bank'!$1:$5</definedName>
    <definedName name="_xlnm.Print_Titles" localSheetId="31">'SMSF29 Receivables'!$1:$5</definedName>
    <definedName name="_xlnm.Print_Titles" localSheetId="5">'SMSF3 Items forward'!$1:$4</definedName>
    <definedName name="_xlnm.Print_Titles" localSheetId="32">'SMSF30 Prepayments'!$1:$5</definedName>
    <definedName name="_xlnm.Print_Titles" localSheetId="33">'SMSF31 Other Current Assets'!$1:$5</definedName>
    <definedName name="_xlnm.Print_Titles" localSheetId="34">'SMSF32 Spare'!$1:$5</definedName>
    <definedName name="_xlnm.Print_Titles" localSheetId="35">'SMSF33 Fixed Assets and Deprec'!$1:$5</definedName>
    <definedName name="_xlnm.Print_Titles" localSheetId="38">'SMSF34 Investments'!$1:$5</definedName>
    <definedName name="_xlnm.Print_Titles" localSheetId="39">'SMSF35 Other Non Current Assets'!$1:$5</definedName>
    <definedName name="_xlnm.Print_Titles" localSheetId="40">'SMSF36 Sale Purchase Property'!$1:$5</definedName>
    <definedName name="_xlnm.Print_Titles" localSheetId="41">'SMSF37 Spare'!$1:$5</definedName>
    <definedName name="_xlnm.Print_Titles" localSheetId="42">'SMSF38 Accounts payable'!$1:$5</definedName>
    <definedName name="_xlnm.Print_Titles" localSheetId="6">'SMSF4 Audit Rep Prior Year'!$1:$5</definedName>
    <definedName name="_xlnm.Print_Titles" localSheetId="44">'SMSF40 Spare'!$1:$5</definedName>
    <definedName name="_xlnm.Print_Titles" localSheetId="45">'SMSF41 Contributions'!$1:$7</definedName>
    <definedName name="_xlnm.Print_Titles" localSheetId="46">'SMSF42 Rollovers'!$1:$5</definedName>
    <definedName name="_xlnm.Print_Titles" localSheetId="47">'SMSF43 Benefits'!$1:$5</definedName>
    <definedName name="_xlnm.Print_Titles" localSheetId="48">'SMSF44 Earnings'!$1:$4</definedName>
    <definedName name="_xlnm.Print_Titles" localSheetId="49">'SMSF45 Members Accounts'!$1:$5</definedName>
    <definedName name="_xlnm.Print_Titles" localSheetId="50">'SMSF46 Alloc Pens Under 60'!$1:$5</definedName>
    <definedName name="_xlnm.Print_Titles" localSheetId="51">'SMSF47 Acc Based Pens Under 60'!$1:$5</definedName>
    <definedName name="_xlnm.Print_Titles" localSheetId="52">'SMSF48 Acc Based Pens Over 60'!$1:$5</definedName>
    <definedName name="_xlnm.Print_Titles" localSheetId="53">'SMSF49 Spare'!$1:$5</definedName>
    <definedName name="_xlnm.Print_Titles" localSheetId="7">'SMSF5 Review Points'!$1:$4</definedName>
    <definedName name="_xlnm.Print_Titles" localSheetId="54">'SMSF50 CGT Worksheet'!$1:$4</definedName>
    <definedName name="_xlnm.Print_Titles" localSheetId="55">'SMSF51 CGT Summary Worksheet'!$1:$4</definedName>
    <definedName name="_xlnm.Print_Titles" localSheetId="56">'SMSF52 Interest Received'!$1:$5</definedName>
    <definedName name="_xlnm.Print_Titles" localSheetId="57">'SMSF53 Dividends Received'!$1:$5</definedName>
    <definedName name="_xlnm.Print_Titles" localSheetId="59">'SMSF55 Rental Properties'!$1:$5</definedName>
    <definedName name="_xlnm.Print_Titles" localSheetId="60">'SMSF56 Pshps and Trusts'!$1:$5</definedName>
    <definedName name="_xlnm.Print_Titles" localSheetId="61">'SMSF57 Managed Funds'!$A:$C,'SMSF57 Managed Funds'!$1:$10</definedName>
    <definedName name="_xlnm.Print_Titles" localSheetId="62">'SMSF58 Other income'!$1:$5</definedName>
    <definedName name="_xlnm.Print_Titles" localSheetId="63">'SMSF59 Changes in Market Value'!$1:$5</definedName>
    <definedName name="_xlnm.Print_Titles" localSheetId="8">'SMSF6 Queries'!$1:$4</definedName>
    <definedName name="_xlnm.Print_Titles" localSheetId="64">'SMSF60 Expenses'!$1:$5</definedName>
    <definedName name="_xlnm.Print_Titles" localSheetId="65">'SMSF61 Spare'!$1:$5</definedName>
    <definedName name="_xlnm.Print_Titles" localSheetId="66">'SMSF62 Spare'!$1:$5</definedName>
    <definedName name="_xlnm.Print_Titles" localSheetId="67">'SMSF63 Spare'!$1:$5</definedName>
    <definedName name="_xlnm.Print_Titles" localSheetId="9">'SMSF7 Notes'!$1:$4</definedName>
    <definedName name="_xlnm.Print_Titles" localSheetId="10">'SMSF8 Budget'!$1:$4</definedName>
    <definedName name="_xlnm.Print_Titles" localSheetId="11">'SMSF9 Post Completion Review'!$1:$4</definedName>
    <definedName name="Printing_Worksheets" localSheetId="12">#REF!</definedName>
    <definedName name="Printing_Worksheets" localSheetId="13">#REF!</definedName>
    <definedName name="Printing_Worksheets" localSheetId="14">#REF!</definedName>
    <definedName name="Printing_Worksheets" localSheetId="15">#REF!</definedName>
    <definedName name="Printing_Worksheets" localSheetId="16">#REF!</definedName>
    <definedName name="Printing_Worksheets" localSheetId="17">#REF!</definedName>
    <definedName name="Printing_Worksheets" localSheetId="18">#REF!</definedName>
    <definedName name="Printing_Worksheets" localSheetId="19">#REF!</definedName>
    <definedName name="Printing_Worksheets" localSheetId="20">#REF!</definedName>
    <definedName name="Printing_Worksheets" localSheetId="21">#REF!</definedName>
    <definedName name="Printing_Worksheets" localSheetId="22">#REF!</definedName>
    <definedName name="Printing_Worksheets" localSheetId="24">#REF!</definedName>
    <definedName name="Printing_Worksheets" localSheetId="26">#REF!</definedName>
    <definedName name="Printing_Worksheets" localSheetId="27">#REF!</definedName>
    <definedName name="Printing_Worksheets" localSheetId="28">#REF!</definedName>
    <definedName name="Printing_Worksheets" localSheetId="34">#REF!</definedName>
    <definedName name="Printing_Worksheets" localSheetId="41">#REF!</definedName>
    <definedName name="Printing_Worksheets" localSheetId="43">#REF!</definedName>
    <definedName name="Printing_Worksheets" localSheetId="6">#REF!</definedName>
    <definedName name="Printing_Worksheets" localSheetId="44">#REF!</definedName>
    <definedName name="Printing_Worksheets" localSheetId="53">#REF!</definedName>
    <definedName name="Printing_Worksheets" localSheetId="65">#REF!</definedName>
    <definedName name="Printing_Worksheets" localSheetId="67">#REF!</definedName>
    <definedName name="Printing_Worksheets">#REF!</definedName>
    <definedName name="Printing_Worksheets.">#N/A</definedName>
    <definedName name="Rates">#N/A</definedName>
    <definedName name="Support" localSheetId="12">#REF!</definedName>
    <definedName name="Support" localSheetId="13">#REF!</definedName>
    <definedName name="Support" localSheetId="14">#REF!</definedName>
    <definedName name="Support" localSheetId="15">#REF!</definedName>
    <definedName name="Support" localSheetId="16">#REF!</definedName>
    <definedName name="Support" localSheetId="17">#REF!</definedName>
    <definedName name="Support" localSheetId="18">#REF!</definedName>
    <definedName name="Support" localSheetId="19">#REF!</definedName>
    <definedName name="Support" localSheetId="20">#REF!</definedName>
    <definedName name="Support" localSheetId="21">#REF!</definedName>
    <definedName name="Support" localSheetId="22">#REF!</definedName>
    <definedName name="Support" localSheetId="24">#REF!</definedName>
    <definedName name="Support" localSheetId="26">#REF!</definedName>
    <definedName name="Support" localSheetId="27">#REF!</definedName>
    <definedName name="Support" localSheetId="28">#REF!</definedName>
    <definedName name="Support" localSheetId="34">#REF!</definedName>
    <definedName name="Support" localSheetId="41">#REF!</definedName>
    <definedName name="Support" localSheetId="43">#REF!</definedName>
    <definedName name="Support" localSheetId="6">#REF!</definedName>
    <definedName name="Support" localSheetId="44">#REF!</definedName>
    <definedName name="Support" localSheetId="53">#REF!</definedName>
    <definedName name="Support" localSheetId="65">#REF!</definedName>
    <definedName name="Support" localSheetId="67">#REF!</definedName>
    <definedName name="Support">#REF!</definedName>
    <definedName name="Using_the_Index" localSheetId="12">#REF!</definedName>
    <definedName name="Using_the_Index" localSheetId="13">#REF!</definedName>
    <definedName name="Using_the_Index" localSheetId="14">#REF!</definedName>
    <definedName name="Using_the_Index" localSheetId="15">#REF!</definedName>
    <definedName name="Using_the_Index" localSheetId="16">#REF!</definedName>
    <definedName name="Using_the_Index" localSheetId="17">#REF!</definedName>
    <definedName name="Using_the_Index" localSheetId="18">#REF!</definedName>
    <definedName name="Using_the_Index" localSheetId="19">#REF!</definedName>
    <definedName name="Using_the_Index" localSheetId="20">#REF!</definedName>
    <definedName name="Using_the_Index" localSheetId="21">#REF!</definedName>
    <definedName name="Using_the_Index" localSheetId="22">#REF!</definedName>
    <definedName name="Using_the_Index" localSheetId="24">#REF!</definedName>
    <definedName name="Using_the_Index" localSheetId="26">#REF!</definedName>
    <definedName name="Using_the_Index" localSheetId="27">#REF!</definedName>
    <definedName name="Using_the_Index" localSheetId="28">#REF!</definedName>
    <definedName name="Using_the_Index" localSheetId="34">#REF!</definedName>
    <definedName name="Using_the_Index" localSheetId="41">#REF!</definedName>
    <definedName name="Using_the_Index" localSheetId="43">#REF!</definedName>
    <definedName name="Using_the_Index" localSheetId="6">#REF!</definedName>
    <definedName name="Using_the_Index" localSheetId="44">#REF!</definedName>
    <definedName name="Using_the_Index" localSheetId="53">#REF!</definedName>
    <definedName name="Using_the_Index" localSheetId="65">#REF!</definedName>
    <definedName name="Using_the_Index" localSheetId="67">#REF!</definedName>
    <definedName name="Using_the_Index">#REF!</definedName>
    <definedName name="Using_the_Worksheets" localSheetId="12">#REF!</definedName>
    <definedName name="Using_the_Worksheets" localSheetId="13">#REF!</definedName>
    <definedName name="Using_the_Worksheets" localSheetId="14">#REF!</definedName>
    <definedName name="Using_the_Worksheets" localSheetId="15">#REF!</definedName>
    <definedName name="Using_the_Worksheets" localSheetId="16">#REF!</definedName>
    <definedName name="Using_the_Worksheets" localSheetId="17">#REF!</definedName>
    <definedName name="Using_the_Worksheets" localSheetId="18">#REF!</definedName>
    <definedName name="Using_the_Worksheets" localSheetId="19">#REF!</definedName>
    <definedName name="Using_the_Worksheets" localSheetId="20">#REF!</definedName>
    <definedName name="Using_the_Worksheets" localSheetId="21">#REF!</definedName>
    <definedName name="Using_the_Worksheets" localSheetId="22">#REF!</definedName>
    <definedName name="Using_the_Worksheets" localSheetId="24">#REF!</definedName>
    <definedName name="Using_the_Worksheets" localSheetId="26">#REF!</definedName>
    <definedName name="Using_the_Worksheets" localSheetId="27">#REF!</definedName>
    <definedName name="Using_the_Worksheets" localSheetId="28">#REF!</definedName>
    <definedName name="Using_the_Worksheets" localSheetId="34">#REF!</definedName>
    <definedName name="Using_the_Worksheets" localSheetId="41">#REF!</definedName>
    <definedName name="Using_the_Worksheets" localSheetId="43">#REF!</definedName>
    <definedName name="Using_the_Worksheets" localSheetId="6">#REF!</definedName>
    <definedName name="Using_the_Worksheets" localSheetId="44">#REF!</definedName>
    <definedName name="Using_the_Worksheets" localSheetId="53">#REF!</definedName>
    <definedName name="Using_the_Worksheets" localSheetId="65">#REF!</definedName>
    <definedName name="Using_the_Worksheets" localSheetId="67">#REF!</definedName>
    <definedName name="Using_the_Worksheets">#REF!</definedName>
    <definedName name="Using_this_workbook" localSheetId="12">#REF!</definedName>
    <definedName name="Using_this_workbook" localSheetId="13">#REF!</definedName>
    <definedName name="Using_this_workbook" localSheetId="14">#REF!</definedName>
    <definedName name="Using_this_workbook" localSheetId="15">#REF!</definedName>
    <definedName name="Using_this_workbook" localSheetId="16">#REF!</definedName>
    <definedName name="Using_this_workbook" localSheetId="17">#REF!</definedName>
    <definedName name="Using_this_workbook" localSheetId="18">#REF!</definedName>
    <definedName name="Using_this_workbook" localSheetId="19">#REF!</definedName>
    <definedName name="Using_this_workbook" localSheetId="20">#REF!</definedName>
    <definedName name="Using_this_workbook" localSheetId="21">#REF!</definedName>
    <definedName name="Using_this_workbook" localSheetId="22">#REF!</definedName>
    <definedName name="Using_this_workbook" localSheetId="24">#REF!</definedName>
    <definedName name="Using_this_workbook" localSheetId="26">#REF!</definedName>
    <definedName name="Using_this_workbook" localSheetId="27">#REF!</definedName>
    <definedName name="Using_this_workbook" localSheetId="28">#REF!</definedName>
    <definedName name="Using_this_workbook" localSheetId="34">#REF!</definedName>
    <definedName name="Using_this_workbook" localSheetId="41">#REF!</definedName>
    <definedName name="Using_this_workbook" localSheetId="43">#REF!</definedName>
    <definedName name="Using_this_workbook" localSheetId="6">#REF!</definedName>
    <definedName name="Using_this_workbook" localSheetId="44">#REF!</definedName>
    <definedName name="Using_this_workbook" localSheetId="53">#REF!</definedName>
    <definedName name="Using_this_workbook" localSheetId="65">#REF!</definedName>
    <definedName name="Using_this_workbook" localSheetId="67">#REF!</definedName>
    <definedName name="Using_this_workbook">#REF!</definedName>
    <definedName name="Workpapers">#N/A</definedName>
    <definedName name="Z_1B05480B_00E3_4686_8FDA_EEE1EB17D776_.wvu.Cols" localSheetId="54" hidden="1">'SMSF50 CGT Worksheet'!$K:$K</definedName>
    <definedName name="Z_1B05480B_00E3_4686_8FDA_EEE1EB17D776_.wvu.PrintArea" localSheetId="54" hidden="1">'SMSF50 CGT Worksheet'!$A$3:$J$90</definedName>
    <definedName name="Z_558B4E49_BF54_4A2C_ACEB_D2B2F89A7C90_.wvu.PrintArea" localSheetId="1" hidden="1">'Index of Workpapers'!$A$2:$H$145</definedName>
    <definedName name="Z_558B4E49_BF54_4A2C_ACEB_D2B2F89A7C90_.wvu.PrintArea" localSheetId="3" hidden="1">'SMSF1 MAPS'!$A$1:$F$27</definedName>
    <definedName name="Z_558B4E49_BF54_4A2C_ACEB_D2B2F89A7C90_.wvu.PrintArea" localSheetId="4" hidden="1">'SMSF2 MACS'!$A$1:$F$27</definedName>
    <definedName name="Z_558B4E49_BF54_4A2C_ACEB_D2B2F89A7C90_.wvu.PrintArea" localSheetId="23" hidden="1">'SMSF21 Tax Reconciliation'!$A$1:$E$12</definedName>
    <definedName name="Z_558B4E49_BF54_4A2C_ACEB_D2B2F89A7C90_.wvu.PrintArea" localSheetId="30" hidden="1">'SMSF28 Bank'!$A$1:$F$137</definedName>
    <definedName name="Z_558B4E49_BF54_4A2C_ACEB_D2B2F89A7C90_.wvu.PrintArea" localSheetId="5" hidden="1">'SMSF3 Items forward'!$A$1:$G$26</definedName>
    <definedName name="Z_558B4E49_BF54_4A2C_ACEB_D2B2F89A7C90_.wvu.PrintArea" localSheetId="33" hidden="1">'SMSF31 Other Current Assets'!$A$1:$H$57</definedName>
    <definedName name="Z_558B4E49_BF54_4A2C_ACEB_D2B2F89A7C90_.wvu.PrintArea" localSheetId="35" hidden="1">'SMSF33 Fixed Assets and Deprec'!$A$1:$H$41</definedName>
    <definedName name="Z_558B4E49_BF54_4A2C_ACEB_D2B2F89A7C90_.wvu.PrintArea" localSheetId="39" hidden="1">'SMSF35 Other Non Current Assets'!$A$1:$H$50</definedName>
    <definedName name="Z_558B4E49_BF54_4A2C_ACEB_D2B2F89A7C90_.wvu.PrintArea" localSheetId="42" hidden="1">'SMSF38 Accounts payable'!$A$1:$H$71</definedName>
    <definedName name="Z_558B4E49_BF54_4A2C_ACEB_D2B2F89A7C90_.wvu.PrintArea" localSheetId="7" hidden="1">'SMSF5 Review Points'!$A$1:$E$28</definedName>
    <definedName name="Z_558B4E49_BF54_4A2C_ACEB_D2B2F89A7C90_.wvu.PrintArea" localSheetId="62" hidden="1">'SMSF58 Other income'!$A$1:$G$38</definedName>
    <definedName name="Z_558B4E49_BF54_4A2C_ACEB_D2B2F89A7C90_.wvu.PrintArea" localSheetId="8" hidden="1">'SMSF6 Queries'!$A$1:$E$29</definedName>
    <definedName name="Z_558B4E49_BF54_4A2C_ACEB_D2B2F89A7C90_.wvu.PrintArea" localSheetId="64" hidden="1">'SMSF60 Expenses'!$A$1:$P$48</definedName>
    <definedName name="Z_558B4E49_BF54_4A2C_ACEB_D2B2F89A7C90_.wvu.PrintArea" localSheetId="9" hidden="1">'SMSF7 Notes'!$A$1:$G$27</definedName>
    <definedName name="Z_558B4E49_BF54_4A2C_ACEB_D2B2F89A7C90_.wvu.PrintArea" localSheetId="10" hidden="1">'SMSF8 Budget'!$A$1:$H$57</definedName>
    <definedName name="Z_558B4E49_BF54_4A2C_ACEB_D2B2F89A7C90_.wvu.PrintArea" localSheetId="11" hidden="1">'SMSF9 Post Completion Review'!$A$1:$G$54</definedName>
    <definedName name="Z_558B4E49_BF54_4A2C_ACEB_D2B2F89A7C90_.wvu.PrintTitles" localSheetId="1" hidden="1">'Index of Workpapers'!$2:$5</definedName>
    <definedName name="Z_558B4E49_BF54_4A2C_ACEB_D2B2F89A7C90_.wvu.PrintTitles" localSheetId="3" hidden="1">'SMSF1 MAPS'!$9:$9</definedName>
    <definedName name="Z_558B4E49_BF54_4A2C_ACEB_D2B2F89A7C90_.wvu.PrintTitles" localSheetId="12" hidden="1">'SMSF10 Operating Statement'!$7:$7</definedName>
    <definedName name="Z_558B4E49_BF54_4A2C_ACEB_D2B2F89A7C90_.wvu.PrintTitles" localSheetId="13" hidden="1">'SMSF11 Stat of Fin Position'!$7:$7</definedName>
    <definedName name="Z_558B4E49_BF54_4A2C_ACEB_D2B2F89A7C90_.wvu.PrintTitles" localSheetId="14" hidden="1">'SMSF12 Notes to Fin Stat'!$7:$7</definedName>
    <definedName name="Z_558B4E49_BF54_4A2C_ACEB_D2B2F89A7C90_.wvu.PrintTitles" localSheetId="15" hidden="1">'SMSF13 Members Statements'!$7:$7</definedName>
    <definedName name="Z_558B4E49_BF54_4A2C_ACEB_D2B2F89A7C90_.wvu.PrintTitles" localSheetId="16" hidden="1">'SMSF14 Investment Reports'!$7:$7</definedName>
    <definedName name="Z_558B4E49_BF54_4A2C_ACEB_D2B2F89A7C90_.wvu.PrintTitles" localSheetId="17" hidden="1">'SMSF15 Trustee Declaration'!$7:$7</definedName>
    <definedName name="Z_558B4E49_BF54_4A2C_ACEB_D2B2F89A7C90_.wvu.PrintTitles" localSheetId="18" hidden="1">'SMSF16 Compilation Report'!$7:$7</definedName>
    <definedName name="Z_558B4E49_BF54_4A2C_ACEB_D2B2F89A7C90_.wvu.PrintTitles" localSheetId="19" hidden="1">'SMSF17 Investment Strategy'!$7:$7</definedName>
    <definedName name="Z_558B4E49_BF54_4A2C_ACEB_D2B2F89A7C90_.wvu.PrintTitles" localSheetId="20" hidden="1">'SMSF18 Final Trial Balance'!$7:$7</definedName>
    <definedName name="Z_558B4E49_BF54_4A2C_ACEB_D2B2F89A7C90_.wvu.PrintTitles" localSheetId="21" hidden="1">'SMSF19 Spare'!$7:$7</definedName>
    <definedName name="Z_558B4E49_BF54_4A2C_ACEB_D2B2F89A7C90_.wvu.PrintTitles" localSheetId="4" hidden="1">'SMSF2 MACS'!$9:$9</definedName>
    <definedName name="Z_558B4E49_BF54_4A2C_ACEB_D2B2F89A7C90_.wvu.PrintTitles" localSheetId="22" hidden="1">'SMSF20 Income Tax Return'!$7:$7</definedName>
    <definedName name="Z_558B4E49_BF54_4A2C_ACEB_D2B2F89A7C90_.wvu.PrintTitles" localSheetId="24" hidden="1">'SMSF22 Actuarial Certificate'!$7:$7</definedName>
    <definedName name="Z_558B4E49_BF54_4A2C_ACEB_D2B2F89A7C90_.wvu.PrintTitles" localSheetId="26" hidden="1">'SMSF24 GST Reconciliation'!$7:$7</definedName>
    <definedName name="Z_558B4E49_BF54_4A2C_ACEB_D2B2F89A7C90_.wvu.PrintTitles" localSheetId="27" hidden="1">'SMSF25 Losses'!$7:$7</definedName>
    <definedName name="Z_558B4E49_BF54_4A2C_ACEB_D2B2F89A7C90_.wvu.PrintTitles" localSheetId="28" hidden="1">'SMSF26 Spare'!$7:$7</definedName>
    <definedName name="Z_558B4E49_BF54_4A2C_ACEB_D2B2F89A7C90_.wvu.PrintTitles" localSheetId="5" hidden="1">'SMSF3 Items forward'!#REF!</definedName>
    <definedName name="Z_558B4E49_BF54_4A2C_ACEB_D2B2F89A7C90_.wvu.PrintTitles" localSheetId="33" hidden="1">'SMSF31 Other Current Assets'!$9:$9</definedName>
    <definedName name="Z_558B4E49_BF54_4A2C_ACEB_D2B2F89A7C90_.wvu.PrintTitles" localSheetId="34" hidden="1">'SMSF32 Spare'!$7:$7</definedName>
    <definedName name="Z_558B4E49_BF54_4A2C_ACEB_D2B2F89A7C90_.wvu.PrintTitles" localSheetId="39" hidden="1">'SMSF35 Other Non Current Assets'!$9:$9</definedName>
    <definedName name="Z_558B4E49_BF54_4A2C_ACEB_D2B2F89A7C90_.wvu.PrintTitles" localSheetId="41" hidden="1">'SMSF37 Spare'!$7:$7</definedName>
    <definedName name="Z_558B4E49_BF54_4A2C_ACEB_D2B2F89A7C90_.wvu.PrintTitles" localSheetId="6" hidden="1">'SMSF4 Audit Rep Prior Year'!$7:$7</definedName>
    <definedName name="Z_558B4E49_BF54_4A2C_ACEB_D2B2F89A7C90_.wvu.PrintTitles" localSheetId="44" hidden="1">'SMSF40 Spare'!$7:$7</definedName>
    <definedName name="Z_558B4E49_BF54_4A2C_ACEB_D2B2F89A7C90_.wvu.PrintTitles" localSheetId="53" hidden="1">'SMSF49 Spare'!$7:$7</definedName>
    <definedName name="Z_558B4E49_BF54_4A2C_ACEB_D2B2F89A7C90_.wvu.PrintTitles" localSheetId="7" hidden="1">'SMSF5 Review Points'!$9:$9</definedName>
    <definedName name="Z_558B4E49_BF54_4A2C_ACEB_D2B2F89A7C90_.wvu.PrintTitles" localSheetId="62" hidden="1">'SMSF58 Other income'!$7:$7</definedName>
    <definedName name="Z_558B4E49_BF54_4A2C_ACEB_D2B2F89A7C90_.wvu.PrintTitles" localSheetId="8" hidden="1">'SMSF6 Queries'!$12:$12</definedName>
    <definedName name="Z_558B4E49_BF54_4A2C_ACEB_D2B2F89A7C90_.wvu.PrintTitles" localSheetId="65" hidden="1">'SMSF61 Spare'!$7:$7</definedName>
    <definedName name="Z_558B4E49_BF54_4A2C_ACEB_D2B2F89A7C90_.wvu.PrintTitles" localSheetId="66" hidden="1">'SMSF62 Spare'!$7:$7</definedName>
    <definedName name="Z_558B4E49_BF54_4A2C_ACEB_D2B2F89A7C90_.wvu.PrintTitles" localSheetId="67" hidden="1">'SMSF63 Spare'!$7:$7</definedName>
    <definedName name="Z_558B4E49_BF54_4A2C_ACEB_D2B2F89A7C90_.wvu.PrintTitles" localSheetId="9" hidden="1">'SMSF7 Notes'!$9:$9</definedName>
    <definedName name="Z_833AC96D_4EBC_4216_8F63_12A77F8DCBC4_.wvu.PrintArea" localSheetId="1" hidden="1">'Index of Workpapers'!$A$2:$H$145</definedName>
    <definedName name="Z_833AC96D_4EBC_4216_8F63_12A77F8DCBC4_.wvu.PrintArea" localSheetId="3" hidden="1">'SMSF1 MAPS'!$A$1:$F$27</definedName>
    <definedName name="Z_833AC96D_4EBC_4216_8F63_12A77F8DCBC4_.wvu.PrintArea" localSheetId="4" hidden="1">'SMSF2 MACS'!$A$1:$F$27</definedName>
    <definedName name="Z_833AC96D_4EBC_4216_8F63_12A77F8DCBC4_.wvu.PrintArea" localSheetId="23" hidden="1">'SMSF21 Tax Reconciliation'!$A$1:$E$12</definedName>
    <definedName name="Z_833AC96D_4EBC_4216_8F63_12A77F8DCBC4_.wvu.PrintArea" localSheetId="30" hidden="1">'SMSF28 Bank'!$A$1:$F$137</definedName>
    <definedName name="Z_833AC96D_4EBC_4216_8F63_12A77F8DCBC4_.wvu.PrintArea" localSheetId="5" hidden="1">'SMSF3 Items forward'!$A$1:$G$26</definedName>
    <definedName name="Z_833AC96D_4EBC_4216_8F63_12A77F8DCBC4_.wvu.PrintArea" localSheetId="33" hidden="1">'SMSF31 Other Current Assets'!$A$1:$H$57</definedName>
    <definedName name="Z_833AC96D_4EBC_4216_8F63_12A77F8DCBC4_.wvu.PrintArea" localSheetId="35" hidden="1">'SMSF33 Fixed Assets and Deprec'!$A$1:$H$41</definedName>
    <definedName name="Z_833AC96D_4EBC_4216_8F63_12A77F8DCBC4_.wvu.PrintArea" localSheetId="39" hidden="1">'SMSF35 Other Non Current Assets'!$A$1:$H$50</definedName>
    <definedName name="Z_833AC96D_4EBC_4216_8F63_12A77F8DCBC4_.wvu.PrintArea" localSheetId="42" hidden="1">'SMSF38 Accounts payable'!$A$1:$H$71</definedName>
    <definedName name="Z_833AC96D_4EBC_4216_8F63_12A77F8DCBC4_.wvu.PrintArea" localSheetId="7" hidden="1">'SMSF5 Review Points'!$A$1:$E$28</definedName>
    <definedName name="Z_833AC96D_4EBC_4216_8F63_12A77F8DCBC4_.wvu.PrintArea" localSheetId="62" hidden="1">'SMSF58 Other income'!$A$1:$G$38</definedName>
    <definedName name="Z_833AC96D_4EBC_4216_8F63_12A77F8DCBC4_.wvu.PrintArea" localSheetId="8" hidden="1">'SMSF6 Queries'!$A$1:$E$29</definedName>
    <definedName name="Z_833AC96D_4EBC_4216_8F63_12A77F8DCBC4_.wvu.PrintArea" localSheetId="64" hidden="1">'SMSF60 Expenses'!$A$1:$P$48</definedName>
    <definedName name="Z_833AC96D_4EBC_4216_8F63_12A77F8DCBC4_.wvu.PrintArea" localSheetId="9" hidden="1">'SMSF7 Notes'!$A$1:$G$27</definedName>
    <definedName name="Z_833AC96D_4EBC_4216_8F63_12A77F8DCBC4_.wvu.PrintArea" localSheetId="10" hidden="1">'SMSF8 Budget'!$A$1:$H$57</definedName>
    <definedName name="Z_833AC96D_4EBC_4216_8F63_12A77F8DCBC4_.wvu.PrintArea" localSheetId="11" hidden="1">'SMSF9 Post Completion Review'!$A$1:$G$54</definedName>
    <definedName name="Z_833AC96D_4EBC_4216_8F63_12A77F8DCBC4_.wvu.PrintTitles" localSheetId="1" hidden="1">'Index of Workpapers'!$2:$5</definedName>
    <definedName name="Z_833AC96D_4EBC_4216_8F63_12A77F8DCBC4_.wvu.PrintTitles" localSheetId="3" hidden="1">'SMSF1 MAPS'!$9:$9</definedName>
    <definedName name="Z_833AC96D_4EBC_4216_8F63_12A77F8DCBC4_.wvu.PrintTitles" localSheetId="12" hidden="1">'SMSF10 Operating Statement'!$7:$7</definedName>
    <definedName name="Z_833AC96D_4EBC_4216_8F63_12A77F8DCBC4_.wvu.PrintTitles" localSheetId="13" hidden="1">'SMSF11 Stat of Fin Position'!$7:$7</definedName>
    <definedName name="Z_833AC96D_4EBC_4216_8F63_12A77F8DCBC4_.wvu.PrintTitles" localSheetId="14" hidden="1">'SMSF12 Notes to Fin Stat'!$7:$7</definedName>
    <definedName name="Z_833AC96D_4EBC_4216_8F63_12A77F8DCBC4_.wvu.PrintTitles" localSheetId="15" hidden="1">'SMSF13 Members Statements'!$7:$7</definedName>
    <definedName name="Z_833AC96D_4EBC_4216_8F63_12A77F8DCBC4_.wvu.PrintTitles" localSheetId="16" hidden="1">'SMSF14 Investment Reports'!$7:$7</definedName>
    <definedName name="Z_833AC96D_4EBC_4216_8F63_12A77F8DCBC4_.wvu.PrintTitles" localSheetId="17" hidden="1">'SMSF15 Trustee Declaration'!$7:$7</definedName>
    <definedName name="Z_833AC96D_4EBC_4216_8F63_12A77F8DCBC4_.wvu.PrintTitles" localSheetId="18" hidden="1">'SMSF16 Compilation Report'!$7:$7</definedName>
    <definedName name="Z_833AC96D_4EBC_4216_8F63_12A77F8DCBC4_.wvu.PrintTitles" localSheetId="19" hidden="1">'SMSF17 Investment Strategy'!$7:$7</definedName>
    <definedName name="Z_833AC96D_4EBC_4216_8F63_12A77F8DCBC4_.wvu.PrintTitles" localSheetId="20" hidden="1">'SMSF18 Final Trial Balance'!$7:$7</definedName>
    <definedName name="Z_833AC96D_4EBC_4216_8F63_12A77F8DCBC4_.wvu.PrintTitles" localSheetId="21" hidden="1">'SMSF19 Spare'!$7:$7</definedName>
    <definedName name="Z_833AC96D_4EBC_4216_8F63_12A77F8DCBC4_.wvu.PrintTitles" localSheetId="4" hidden="1">'SMSF2 MACS'!$9:$9</definedName>
    <definedName name="Z_833AC96D_4EBC_4216_8F63_12A77F8DCBC4_.wvu.PrintTitles" localSheetId="22" hidden="1">'SMSF20 Income Tax Return'!$7:$7</definedName>
    <definedName name="Z_833AC96D_4EBC_4216_8F63_12A77F8DCBC4_.wvu.PrintTitles" localSheetId="24" hidden="1">'SMSF22 Actuarial Certificate'!$7:$7</definedName>
    <definedName name="Z_833AC96D_4EBC_4216_8F63_12A77F8DCBC4_.wvu.PrintTitles" localSheetId="26" hidden="1">'SMSF24 GST Reconciliation'!$7:$7</definedName>
    <definedName name="Z_833AC96D_4EBC_4216_8F63_12A77F8DCBC4_.wvu.PrintTitles" localSheetId="27" hidden="1">'SMSF25 Losses'!$7:$7</definedName>
    <definedName name="Z_833AC96D_4EBC_4216_8F63_12A77F8DCBC4_.wvu.PrintTitles" localSheetId="28" hidden="1">'SMSF26 Spare'!$7:$7</definedName>
    <definedName name="Z_833AC96D_4EBC_4216_8F63_12A77F8DCBC4_.wvu.PrintTitles" localSheetId="5" hidden="1">'SMSF3 Items forward'!#REF!</definedName>
    <definedName name="Z_833AC96D_4EBC_4216_8F63_12A77F8DCBC4_.wvu.PrintTitles" localSheetId="33" hidden="1">'SMSF31 Other Current Assets'!$9:$9</definedName>
    <definedName name="Z_833AC96D_4EBC_4216_8F63_12A77F8DCBC4_.wvu.PrintTitles" localSheetId="34" hidden="1">'SMSF32 Spare'!$7:$7</definedName>
    <definedName name="Z_833AC96D_4EBC_4216_8F63_12A77F8DCBC4_.wvu.PrintTitles" localSheetId="39" hidden="1">'SMSF35 Other Non Current Assets'!$9:$9</definedName>
    <definedName name="Z_833AC96D_4EBC_4216_8F63_12A77F8DCBC4_.wvu.PrintTitles" localSheetId="41" hidden="1">'SMSF37 Spare'!$7:$7</definedName>
    <definedName name="Z_833AC96D_4EBC_4216_8F63_12A77F8DCBC4_.wvu.PrintTitles" localSheetId="6" hidden="1">'SMSF4 Audit Rep Prior Year'!$7:$7</definedName>
    <definedName name="Z_833AC96D_4EBC_4216_8F63_12A77F8DCBC4_.wvu.PrintTitles" localSheetId="44" hidden="1">'SMSF40 Spare'!$7:$7</definedName>
    <definedName name="Z_833AC96D_4EBC_4216_8F63_12A77F8DCBC4_.wvu.PrintTitles" localSheetId="53" hidden="1">'SMSF49 Spare'!$7:$7</definedName>
    <definedName name="Z_833AC96D_4EBC_4216_8F63_12A77F8DCBC4_.wvu.PrintTitles" localSheetId="7" hidden="1">'SMSF5 Review Points'!$9:$9</definedName>
    <definedName name="Z_833AC96D_4EBC_4216_8F63_12A77F8DCBC4_.wvu.PrintTitles" localSheetId="62" hidden="1">'SMSF58 Other income'!$7:$7</definedName>
    <definedName name="Z_833AC96D_4EBC_4216_8F63_12A77F8DCBC4_.wvu.PrintTitles" localSheetId="8" hidden="1">'SMSF6 Queries'!$12:$12</definedName>
    <definedName name="Z_833AC96D_4EBC_4216_8F63_12A77F8DCBC4_.wvu.PrintTitles" localSheetId="65" hidden="1">'SMSF61 Spare'!$7:$7</definedName>
    <definedName name="Z_833AC96D_4EBC_4216_8F63_12A77F8DCBC4_.wvu.PrintTitles" localSheetId="66" hidden="1">'SMSF62 Spare'!$7:$7</definedName>
    <definedName name="Z_833AC96D_4EBC_4216_8F63_12A77F8DCBC4_.wvu.PrintTitles" localSheetId="67" hidden="1">'SMSF63 Spare'!$7:$7</definedName>
    <definedName name="Z_833AC96D_4EBC_4216_8F63_12A77F8DCBC4_.wvu.PrintTitles" localSheetId="9" hidden="1">'SMSF7 Notes'!$9:$9</definedName>
    <definedName name="Z_B1EE0497_15B9_45CC_A270_BCDC6C698D7B_.wvu.Cols" localSheetId="62" hidden="1">'SMSF58 Other income'!$H:$H</definedName>
    <definedName name="Z_B1EE0497_15B9_45CC_A270_BCDC6C698D7B_.wvu.PrintArea" localSheetId="1" hidden="1">'Index of Workpapers'!$A$1:$H$82</definedName>
    <definedName name="Z_B1EE0497_15B9_45CC_A270_BCDC6C698D7B_.wvu.PrintArea" localSheetId="10" hidden="1">'SMSF8 Budget'!$A$1:$H$57</definedName>
    <definedName name="Z_B1EE0497_15B9_45CC_A270_BCDC6C698D7B_.wvu.PrintTitles" localSheetId="1" hidden="1">'Index of Workpapers'!$2:$5</definedName>
    <definedName name="Z_B1EE0497_15B9_45CC_A270_BCDC6C698D7B_.wvu.PrintTitles" localSheetId="3" hidden="1">'SMSF1 MAPS'!$9:$9</definedName>
    <definedName name="Z_B1EE0497_15B9_45CC_A270_BCDC6C698D7B_.wvu.PrintTitles" localSheetId="12" hidden="1">'SMSF10 Operating Statement'!$7:$7</definedName>
    <definedName name="Z_B1EE0497_15B9_45CC_A270_BCDC6C698D7B_.wvu.PrintTitles" localSheetId="13" hidden="1">'SMSF11 Stat of Fin Position'!$7:$7</definedName>
    <definedName name="Z_B1EE0497_15B9_45CC_A270_BCDC6C698D7B_.wvu.PrintTitles" localSheetId="14" hidden="1">'SMSF12 Notes to Fin Stat'!$7:$7</definedName>
    <definedName name="Z_B1EE0497_15B9_45CC_A270_BCDC6C698D7B_.wvu.PrintTitles" localSheetId="15" hidden="1">'SMSF13 Members Statements'!$7:$7</definedName>
    <definedName name="Z_B1EE0497_15B9_45CC_A270_BCDC6C698D7B_.wvu.PrintTitles" localSheetId="16" hidden="1">'SMSF14 Investment Reports'!$7:$7</definedName>
    <definedName name="Z_B1EE0497_15B9_45CC_A270_BCDC6C698D7B_.wvu.PrintTitles" localSheetId="17" hidden="1">'SMSF15 Trustee Declaration'!$7:$7</definedName>
    <definedName name="Z_B1EE0497_15B9_45CC_A270_BCDC6C698D7B_.wvu.PrintTitles" localSheetId="18" hidden="1">'SMSF16 Compilation Report'!$7:$7</definedName>
    <definedName name="Z_B1EE0497_15B9_45CC_A270_BCDC6C698D7B_.wvu.PrintTitles" localSheetId="19" hidden="1">'SMSF17 Investment Strategy'!$7:$7</definedName>
    <definedName name="Z_B1EE0497_15B9_45CC_A270_BCDC6C698D7B_.wvu.PrintTitles" localSheetId="20" hidden="1">'SMSF18 Final Trial Balance'!$7:$7</definedName>
    <definedName name="Z_B1EE0497_15B9_45CC_A270_BCDC6C698D7B_.wvu.PrintTitles" localSheetId="21" hidden="1">'SMSF19 Spare'!$7:$7</definedName>
    <definedName name="Z_B1EE0497_15B9_45CC_A270_BCDC6C698D7B_.wvu.PrintTitles" localSheetId="4" hidden="1">'SMSF2 MACS'!$9:$9</definedName>
    <definedName name="Z_B1EE0497_15B9_45CC_A270_BCDC6C698D7B_.wvu.PrintTitles" localSheetId="22" hidden="1">'SMSF20 Income Tax Return'!$7:$7</definedName>
    <definedName name="Z_B1EE0497_15B9_45CC_A270_BCDC6C698D7B_.wvu.PrintTitles" localSheetId="24" hidden="1">'SMSF22 Actuarial Certificate'!$7:$7</definedName>
    <definedName name="Z_B1EE0497_15B9_45CC_A270_BCDC6C698D7B_.wvu.PrintTitles" localSheetId="26" hidden="1">'SMSF24 GST Reconciliation'!$7:$7</definedName>
    <definedName name="Z_B1EE0497_15B9_45CC_A270_BCDC6C698D7B_.wvu.PrintTitles" localSheetId="27" hidden="1">'SMSF25 Losses'!$7:$7</definedName>
    <definedName name="Z_B1EE0497_15B9_45CC_A270_BCDC6C698D7B_.wvu.PrintTitles" localSheetId="28" hidden="1">'SMSF26 Spare'!$7:$7</definedName>
    <definedName name="Z_B1EE0497_15B9_45CC_A270_BCDC6C698D7B_.wvu.PrintTitles" localSheetId="30" hidden="1">'SMSF28 Bank'!$1:$4</definedName>
    <definedName name="Z_B1EE0497_15B9_45CC_A270_BCDC6C698D7B_.wvu.PrintTitles" localSheetId="5" hidden="1">'SMSF3 Items forward'!#REF!</definedName>
    <definedName name="Z_B1EE0497_15B9_45CC_A270_BCDC6C698D7B_.wvu.PrintTitles" localSheetId="33" hidden="1">'SMSF31 Other Current Assets'!$9:$9</definedName>
    <definedName name="Z_B1EE0497_15B9_45CC_A270_BCDC6C698D7B_.wvu.PrintTitles" localSheetId="34" hidden="1">'SMSF32 Spare'!$7:$7</definedName>
    <definedName name="Z_B1EE0497_15B9_45CC_A270_BCDC6C698D7B_.wvu.PrintTitles" localSheetId="41" hidden="1">'SMSF37 Spare'!$7:$7</definedName>
    <definedName name="Z_B1EE0497_15B9_45CC_A270_BCDC6C698D7B_.wvu.PrintTitles" localSheetId="6" hidden="1">'SMSF4 Audit Rep Prior Year'!$7:$7</definedName>
    <definedName name="Z_B1EE0497_15B9_45CC_A270_BCDC6C698D7B_.wvu.PrintTitles" localSheetId="44" hidden="1">'SMSF40 Spare'!$7:$7</definedName>
    <definedName name="Z_B1EE0497_15B9_45CC_A270_BCDC6C698D7B_.wvu.PrintTitles" localSheetId="53" hidden="1">'SMSF49 Spare'!$7:$7</definedName>
    <definedName name="Z_B1EE0497_15B9_45CC_A270_BCDC6C698D7B_.wvu.PrintTitles" localSheetId="7" hidden="1">'SMSF5 Review Points'!$9:$9</definedName>
    <definedName name="Z_B1EE0497_15B9_45CC_A270_BCDC6C698D7B_.wvu.PrintTitles" localSheetId="62" hidden="1">'SMSF58 Other income'!$7:$7</definedName>
    <definedName name="Z_B1EE0497_15B9_45CC_A270_BCDC6C698D7B_.wvu.PrintTitles" localSheetId="8" hidden="1">'SMSF6 Queries'!$12:$12</definedName>
    <definedName name="Z_B1EE0497_15B9_45CC_A270_BCDC6C698D7B_.wvu.PrintTitles" localSheetId="65" hidden="1">'SMSF61 Spare'!$7:$7</definedName>
    <definedName name="Z_B1EE0497_15B9_45CC_A270_BCDC6C698D7B_.wvu.PrintTitles" localSheetId="66" hidden="1">'SMSF62 Spare'!$7:$7</definedName>
    <definedName name="Z_B1EE0497_15B9_45CC_A270_BCDC6C698D7B_.wvu.PrintTitles" localSheetId="67" hidden="1">'SMSF63 Spare'!$7:$7</definedName>
    <definedName name="Z_B1EE0497_15B9_45CC_A270_BCDC6C698D7B_.wvu.PrintTitles" localSheetId="9" hidden="1">'SMSF7 Notes'!$9:$9</definedName>
    <definedName name="Z_B1EE0497_15B9_45CC_A270_BCDC6C698D7B_.wvu.PrintTitles" localSheetId="11" hidden="1">'SMSF9 Post Completion Review'!$1:$4</definedName>
    <definedName name="Z_B1EE0497_15B9_45CC_A270_BCDC6C698D7B_.wvu.Rows" localSheetId="30" hidden="1">'SMSF28 Bank'!#REF!</definedName>
    <definedName name="Z_B1EE0497_15B9_45CC_A270_BCDC6C698D7B_.wvu.Rows" localSheetId="64" hidden="1">'SMSF60 Expenses'!#REF!</definedName>
    <definedName name="Z_CAD51596_6B73_4932_BD63_A9B6500D33A2_.wvu.PrintArea" localSheetId="1" hidden="1">'Index of Workpapers'!$A$2:$H$145</definedName>
    <definedName name="Z_CAD51596_6B73_4932_BD63_A9B6500D33A2_.wvu.PrintArea" localSheetId="3" hidden="1">'SMSF1 MAPS'!$A$1:$F$27</definedName>
    <definedName name="Z_CAD51596_6B73_4932_BD63_A9B6500D33A2_.wvu.PrintArea" localSheetId="4" hidden="1">'SMSF2 MACS'!$A$1:$F$27</definedName>
    <definedName name="Z_CAD51596_6B73_4932_BD63_A9B6500D33A2_.wvu.PrintArea" localSheetId="23" hidden="1">'SMSF21 Tax Reconciliation'!$A$1:$E$12</definedName>
    <definedName name="Z_CAD51596_6B73_4932_BD63_A9B6500D33A2_.wvu.PrintArea" localSheetId="30" hidden="1">'SMSF28 Bank'!$A$1:$F$137</definedName>
    <definedName name="Z_CAD51596_6B73_4932_BD63_A9B6500D33A2_.wvu.PrintArea" localSheetId="5" hidden="1">'SMSF3 Items forward'!$A$1:$G$26</definedName>
    <definedName name="Z_CAD51596_6B73_4932_BD63_A9B6500D33A2_.wvu.PrintArea" localSheetId="33" hidden="1">'SMSF31 Other Current Assets'!$A$1:$H$57</definedName>
    <definedName name="Z_CAD51596_6B73_4932_BD63_A9B6500D33A2_.wvu.PrintArea" localSheetId="35" hidden="1">'SMSF33 Fixed Assets and Deprec'!$A$1:$H$41</definedName>
    <definedName name="Z_CAD51596_6B73_4932_BD63_A9B6500D33A2_.wvu.PrintArea" localSheetId="39" hidden="1">'SMSF35 Other Non Current Assets'!$A$1:$H$50</definedName>
    <definedName name="Z_CAD51596_6B73_4932_BD63_A9B6500D33A2_.wvu.PrintArea" localSheetId="42" hidden="1">'SMSF38 Accounts payable'!$A$1:$H$71</definedName>
    <definedName name="Z_CAD51596_6B73_4932_BD63_A9B6500D33A2_.wvu.PrintArea" localSheetId="7" hidden="1">'SMSF5 Review Points'!$A$1:$E$28</definedName>
    <definedName name="Z_CAD51596_6B73_4932_BD63_A9B6500D33A2_.wvu.PrintArea" localSheetId="62" hidden="1">'SMSF58 Other income'!$A$1:$G$38</definedName>
    <definedName name="Z_CAD51596_6B73_4932_BD63_A9B6500D33A2_.wvu.PrintArea" localSheetId="8" hidden="1">'SMSF6 Queries'!$A$1:$E$29</definedName>
    <definedName name="Z_CAD51596_6B73_4932_BD63_A9B6500D33A2_.wvu.PrintArea" localSheetId="64" hidden="1">'SMSF60 Expenses'!$A$1:$P$48</definedName>
    <definedName name="Z_CAD51596_6B73_4932_BD63_A9B6500D33A2_.wvu.PrintArea" localSheetId="9" hidden="1">'SMSF7 Notes'!$A$1:$G$27</definedName>
    <definedName name="Z_CAD51596_6B73_4932_BD63_A9B6500D33A2_.wvu.PrintArea" localSheetId="10" hidden="1">'SMSF8 Budget'!$A$1:$H$57</definedName>
    <definedName name="Z_CAD51596_6B73_4932_BD63_A9B6500D33A2_.wvu.PrintArea" localSheetId="11" hidden="1">'SMSF9 Post Completion Review'!$A$1:$G$54</definedName>
    <definedName name="Z_CAD51596_6B73_4932_BD63_A9B6500D33A2_.wvu.PrintTitles" localSheetId="1" hidden="1">'Index of Workpapers'!$2:$5</definedName>
    <definedName name="Z_CAD51596_6B73_4932_BD63_A9B6500D33A2_.wvu.PrintTitles" localSheetId="3" hidden="1">'SMSF1 MAPS'!$9:$9</definedName>
    <definedName name="Z_CAD51596_6B73_4932_BD63_A9B6500D33A2_.wvu.PrintTitles" localSheetId="12" hidden="1">'SMSF10 Operating Statement'!$7:$7</definedName>
    <definedName name="Z_CAD51596_6B73_4932_BD63_A9B6500D33A2_.wvu.PrintTitles" localSheetId="13" hidden="1">'SMSF11 Stat of Fin Position'!$7:$7</definedName>
    <definedName name="Z_CAD51596_6B73_4932_BD63_A9B6500D33A2_.wvu.PrintTitles" localSheetId="14" hidden="1">'SMSF12 Notes to Fin Stat'!$7:$7</definedName>
    <definedName name="Z_CAD51596_6B73_4932_BD63_A9B6500D33A2_.wvu.PrintTitles" localSheetId="15" hidden="1">'SMSF13 Members Statements'!$7:$7</definedName>
    <definedName name="Z_CAD51596_6B73_4932_BD63_A9B6500D33A2_.wvu.PrintTitles" localSheetId="16" hidden="1">'SMSF14 Investment Reports'!$7:$7</definedName>
    <definedName name="Z_CAD51596_6B73_4932_BD63_A9B6500D33A2_.wvu.PrintTitles" localSheetId="17" hidden="1">'SMSF15 Trustee Declaration'!$7:$7</definedName>
    <definedName name="Z_CAD51596_6B73_4932_BD63_A9B6500D33A2_.wvu.PrintTitles" localSheetId="18" hidden="1">'SMSF16 Compilation Report'!$7:$7</definedName>
    <definedName name="Z_CAD51596_6B73_4932_BD63_A9B6500D33A2_.wvu.PrintTitles" localSheetId="19" hidden="1">'SMSF17 Investment Strategy'!$7:$7</definedName>
    <definedName name="Z_CAD51596_6B73_4932_BD63_A9B6500D33A2_.wvu.PrintTitles" localSheetId="20" hidden="1">'SMSF18 Final Trial Balance'!$7:$7</definedName>
    <definedName name="Z_CAD51596_6B73_4932_BD63_A9B6500D33A2_.wvu.PrintTitles" localSheetId="21" hidden="1">'SMSF19 Spare'!$7:$7</definedName>
    <definedName name="Z_CAD51596_6B73_4932_BD63_A9B6500D33A2_.wvu.PrintTitles" localSheetId="4" hidden="1">'SMSF2 MACS'!$9:$9</definedName>
    <definedName name="Z_CAD51596_6B73_4932_BD63_A9B6500D33A2_.wvu.PrintTitles" localSheetId="22" hidden="1">'SMSF20 Income Tax Return'!$7:$7</definedName>
    <definedName name="Z_CAD51596_6B73_4932_BD63_A9B6500D33A2_.wvu.PrintTitles" localSheetId="24" hidden="1">'SMSF22 Actuarial Certificate'!$7:$7</definedName>
    <definedName name="Z_CAD51596_6B73_4932_BD63_A9B6500D33A2_.wvu.PrintTitles" localSheetId="26" hidden="1">'SMSF24 GST Reconciliation'!$7:$7</definedName>
    <definedName name="Z_CAD51596_6B73_4932_BD63_A9B6500D33A2_.wvu.PrintTitles" localSheetId="27" hidden="1">'SMSF25 Losses'!$7:$7</definedName>
    <definedName name="Z_CAD51596_6B73_4932_BD63_A9B6500D33A2_.wvu.PrintTitles" localSheetId="28" hidden="1">'SMSF26 Spare'!$7:$7</definedName>
    <definedName name="Z_CAD51596_6B73_4932_BD63_A9B6500D33A2_.wvu.PrintTitles" localSheetId="5" hidden="1">'SMSF3 Items forward'!#REF!</definedName>
    <definedName name="Z_CAD51596_6B73_4932_BD63_A9B6500D33A2_.wvu.PrintTitles" localSheetId="33" hidden="1">'SMSF31 Other Current Assets'!$9:$9</definedName>
    <definedName name="Z_CAD51596_6B73_4932_BD63_A9B6500D33A2_.wvu.PrintTitles" localSheetId="34" hidden="1">'SMSF32 Spare'!$7:$7</definedName>
    <definedName name="Z_CAD51596_6B73_4932_BD63_A9B6500D33A2_.wvu.PrintTitles" localSheetId="39" hidden="1">'SMSF35 Other Non Current Assets'!$9:$9</definedName>
    <definedName name="Z_CAD51596_6B73_4932_BD63_A9B6500D33A2_.wvu.PrintTitles" localSheetId="41" hidden="1">'SMSF37 Spare'!$7:$7</definedName>
    <definedName name="Z_CAD51596_6B73_4932_BD63_A9B6500D33A2_.wvu.PrintTitles" localSheetId="6" hidden="1">'SMSF4 Audit Rep Prior Year'!$7:$7</definedName>
    <definedName name="Z_CAD51596_6B73_4932_BD63_A9B6500D33A2_.wvu.PrintTitles" localSheetId="44" hidden="1">'SMSF40 Spare'!$7:$7</definedName>
    <definedName name="Z_CAD51596_6B73_4932_BD63_A9B6500D33A2_.wvu.PrintTitles" localSheetId="53" hidden="1">'SMSF49 Spare'!$7:$7</definedName>
    <definedName name="Z_CAD51596_6B73_4932_BD63_A9B6500D33A2_.wvu.PrintTitles" localSheetId="7" hidden="1">'SMSF5 Review Points'!$9:$9</definedName>
    <definedName name="Z_CAD51596_6B73_4932_BD63_A9B6500D33A2_.wvu.PrintTitles" localSheetId="62" hidden="1">'SMSF58 Other income'!$7:$7</definedName>
    <definedName name="Z_CAD51596_6B73_4932_BD63_A9B6500D33A2_.wvu.PrintTitles" localSheetId="8" hidden="1">'SMSF6 Queries'!$12:$12</definedName>
    <definedName name="Z_CAD51596_6B73_4932_BD63_A9B6500D33A2_.wvu.PrintTitles" localSheetId="65" hidden="1">'SMSF61 Spare'!$7:$7</definedName>
    <definedName name="Z_CAD51596_6B73_4932_BD63_A9B6500D33A2_.wvu.PrintTitles" localSheetId="66" hidden="1">'SMSF62 Spare'!$7:$7</definedName>
    <definedName name="Z_CAD51596_6B73_4932_BD63_A9B6500D33A2_.wvu.PrintTitles" localSheetId="67" hidden="1">'SMSF63 Spare'!$7:$7</definedName>
    <definedName name="Z_CAD51596_6B73_4932_BD63_A9B6500D33A2_.wvu.PrintTitles" localSheetId="9" hidden="1">'SMSF7 Notes'!$9:$9</definedName>
    <definedName name="Z_F06FA0EF_5DFC_4395_A5DD_F477E9A4FEF3_.wvu.PrintTitles" localSheetId="31" hidden="1">'SMSF29 Receivables'!$1:$5</definedName>
    <definedName name="Z_F06FA0EF_5DFC_4395_A5DD_F477E9A4FEF3_.wvu.Rows" localSheetId="31" hidden="1">'SMSF29 Receivables'!$32:$34</definedName>
  </definedNames>
  <calcPr calcId="191029"/>
  <customWorkbookViews>
    <customWorkbookView name="BOS Tip - Personal View" guid="{CAD51596-6B73-4932-BD63-A9B6500D33A2}" mergeInterval="0" personalView="1" maximized="1" windowWidth="1020" windowHeight="431" tabRatio="885" activeSheetId="21" showObjects="placeholders"/>
    <customWorkbookView name="Brad Geelan - Personal View" guid="{833AC96D-4EBC-4216-8F63-12A77F8DCBC4}" mergeInterval="0" personalView="1" maximized="1" windowWidth="1020" windowHeight="507" tabRatio="885" activeSheetId="1" showObjects="placeholders"/>
    <customWorkbookView name="Kristy - Personal View" guid="{558B4E49-BF54-4A2C-ACEB-D2B2F89A7C90}" mergeInterval="0" personalView="1" maximized="1" windowWidth="1250" windowHeight="712" tabRatio="885" activeSheetId="2" showObjects="placeholders"/>
    <customWorkbookView name="Vicki - Personal View" guid="{B1EE0497-15B9-45CC-A270-BCDC6C698D7B}" mergeInterval="0" personalView="1" maximized="1" windowWidth="1020" windowHeight="578" tabRatio="883" activeSheetId="35" showObjects="placeholders"/>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2" i="13" l="1"/>
  <c r="B29" i="117"/>
  <c r="F14" i="11" l="1"/>
  <c r="F12" i="11"/>
  <c r="D33" i="53"/>
  <c r="I32" i="13" l="1"/>
  <c r="H32" i="13"/>
  <c r="G32" i="13"/>
  <c r="F32" i="13"/>
  <c r="E32" i="13"/>
  <c r="C32" i="13"/>
  <c r="B32" i="13"/>
  <c r="F29" i="117"/>
  <c r="E29" i="117"/>
  <c r="D29" i="117"/>
  <c r="C29" i="117"/>
  <c r="G15" i="117" l="1"/>
  <c r="G16" i="117" s="1"/>
  <c r="G17" i="117" s="1"/>
  <c r="G18" i="117" s="1"/>
  <c r="G19" i="117" s="1"/>
  <c r="G20" i="117" s="1"/>
  <c r="G21" i="117" s="1"/>
  <c r="G22" i="117" s="1"/>
  <c r="G23" i="117" s="1"/>
  <c r="G24" i="117" s="1"/>
  <c r="G25" i="117" s="1"/>
  <c r="G26" i="117" s="1"/>
  <c r="G27" i="117" s="1"/>
  <c r="G28" i="117" s="1"/>
  <c r="E4" i="117"/>
  <c r="E3" i="117"/>
  <c r="B3" i="117"/>
  <c r="B2" i="117"/>
  <c r="E1" i="117"/>
  <c r="B1" i="117"/>
  <c r="G38" i="117" l="1"/>
  <c r="G39" i="117" s="1"/>
  <c r="G40" i="117" s="1"/>
  <c r="G41" i="117" s="1"/>
  <c r="G42" i="117" s="1"/>
  <c r="G43" i="117" s="1"/>
  <c r="G44" i="117" s="1"/>
  <c r="G45" i="117" s="1"/>
  <c r="G46" i="117" s="1"/>
  <c r="G47" i="117" s="1"/>
  <c r="G48" i="117" s="1"/>
  <c r="G49" i="117" s="1"/>
  <c r="G50" i="117" s="1"/>
  <c r="G51" i="117" s="1"/>
  <c r="G52" i="117" s="1"/>
  <c r="G53" i="117" s="1"/>
  <c r="G54" i="117" s="1"/>
  <c r="G55" i="117" s="1"/>
  <c r="G56" i="117" s="1"/>
  <c r="G57" i="117" s="1"/>
  <c r="G58" i="117" s="1"/>
  <c r="G59" i="117" s="1"/>
  <c r="G60" i="117" s="1"/>
  <c r="G61" i="117" s="1"/>
  <c r="G62" i="117" s="1"/>
  <c r="G63" i="117" s="1"/>
  <c r="G64" i="117" s="1"/>
  <c r="G65" i="117" s="1"/>
  <c r="G66" i="117" s="1"/>
  <c r="G67" i="117" s="1"/>
  <c r="G68" i="117" s="1"/>
  <c r="G69" i="117" s="1"/>
  <c r="G70" i="117" s="1"/>
  <c r="G71" i="117" s="1"/>
  <c r="G72" i="117" s="1"/>
  <c r="G73" i="117" s="1"/>
  <c r="G74" i="117" s="1"/>
  <c r="G75" i="117" s="1"/>
  <c r="G76" i="117" s="1"/>
  <c r="G77" i="117" s="1"/>
  <c r="G78" i="117" s="1"/>
  <c r="G79" i="117" s="1"/>
  <c r="G80" i="117" s="1"/>
  <c r="G81" i="117" s="1"/>
  <c r="G82" i="117" s="1"/>
  <c r="G83" i="117" s="1"/>
  <c r="G84" i="117" s="1"/>
  <c r="G85" i="117" s="1"/>
  <c r="G86" i="117" s="1"/>
  <c r="G87" i="117" s="1"/>
  <c r="G88" i="117" s="1"/>
  <c r="G89" i="117" s="1"/>
  <c r="G90" i="117" s="1"/>
  <c r="G91" i="117" s="1"/>
  <c r="G92" i="117" s="1"/>
  <c r="G93" i="117" s="1"/>
  <c r="G94" i="117" s="1"/>
  <c r="G95" i="117" s="1"/>
  <c r="G96" i="117" s="1"/>
  <c r="G97" i="117" s="1"/>
  <c r="G98" i="117" s="1"/>
  <c r="G99" i="117" s="1"/>
  <c r="G100" i="117" s="1"/>
  <c r="G101" i="117" s="1"/>
  <c r="G102" i="117" s="1"/>
  <c r="G103" i="117" s="1"/>
  <c r="G104" i="117" s="1"/>
  <c r="G105" i="117" s="1"/>
  <c r="G106" i="117" s="1"/>
  <c r="G107" i="117" s="1"/>
  <c r="G108" i="117" s="1"/>
  <c r="G109" i="117" s="1"/>
  <c r="G110" i="117" s="1"/>
  <c r="G111" i="117" s="1"/>
  <c r="G112" i="117" s="1"/>
  <c r="G113" i="117" s="1"/>
  <c r="G114" i="117" s="1"/>
  <c r="G115" i="117" s="1"/>
  <c r="G116" i="117" s="1"/>
  <c r="G117" i="117" s="1"/>
  <c r="G118" i="117" s="1"/>
  <c r="G119" i="117" s="1"/>
  <c r="G120" i="117" s="1"/>
  <c r="G121" i="117" s="1"/>
  <c r="G122" i="117" s="1"/>
  <c r="G123" i="117" s="1"/>
  <c r="G124" i="117" s="1"/>
  <c r="G125" i="117" s="1"/>
  <c r="G126" i="117" s="1"/>
  <c r="G127" i="117" s="1"/>
  <c r="G128" i="117" s="1"/>
  <c r="G129" i="117" s="1"/>
  <c r="G130" i="117" s="1"/>
  <c r="G131" i="117" s="1"/>
  <c r="G132" i="117" s="1"/>
  <c r="G133" i="117" s="1"/>
  <c r="G134" i="117" s="1"/>
  <c r="G135" i="117" s="1"/>
  <c r="G136" i="117" s="1"/>
  <c r="G137" i="117" s="1"/>
  <c r="G138" i="117" s="1"/>
  <c r="G139" i="117" s="1"/>
  <c r="G140" i="117" s="1"/>
  <c r="G141" i="117" s="1"/>
  <c r="G142" i="117" s="1"/>
  <c r="G143" i="117" s="1"/>
  <c r="G144" i="117" s="1"/>
  <c r="G145" i="117" s="1"/>
  <c r="G146" i="117" s="1"/>
  <c r="G147" i="117" s="1"/>
  <c r="G148" i="117" s="1"/>
  <c r="G149" i="117" s="1"/>
  <c r="G150" i="117" s="1"/>
  <c r="G151" i="117" s="1"/>
  <c r="G152" i="117" s="1"/>
  <c r="G153" i="117" s="1"/>
  <c r="D13" i="53"/>
  <c r="B15" i="9"/>
  <c r="C13" i="9"/>
  <c r="C12" i="9"/>
  <c r="H42" i="9" l="1"/>
  <c r="H37" i="9"/>
  <c r="G36" i="9"/>
  <c r="H36" i="9" s="1"/>
  <c r="H27" i="9"/>
  <c r="H34" i="9"/>
  <c r="H21" i="9"/>
  <c r="G22" i="9"/>
  <c r="H22" i="9" s="1"/>
  <c r="G23" i="9"/>
  <c r="H23" i="9" s="1"/>
  <c r="G24" i="9"/>
  <c r="H24" i="9" s="1"/>
  <c r="G25" i="9"/>
  <c r="H25" i="9" s="1"/>
  <c r="G26" i="9"/>
  <c r="H26" i="9" s="1"/>
  <c r="G27" i="9"/>
  <c r="G28" i="9"/>
  <c r="H28" i="9" s="1"/>
  <c r="G29" i="9"/>
  <c r="H29" i="9" s="1"/>
  <c r="G30" i="9"/>
  <c r="H30" i="9" s="1"/>
  <c r="G31" i="9"/>
  <c r="H31" i="9" s="1"/>
  <c r="G32" i="9"/>
  <c r="H32" i="9" s="1"/>
  <c r="G33" i="9"/>
  <c r="H33" i="9" s="1"/>
  <c r="G34" i="9"/>
  <c r="G21" i="9"/>
  <c r="H35" i="9" l="1"/>
  <c r="H40" i="9" s="1"/>
  <c r="H41" i="9" s="1"/>
  <c r="H44" i="9" s="1"/>
  <c r="F21" i="33"/>
  <c r="F20" i="68"/>
  <c r="H19" i="68"/>
  <c r="H18" i="68"/>
  <c r="H17" i="68"/>
  <c r="H16" i="68"/>
  <c r="H15" i="68"/>
  <c r="G20" i="68"/>
  <c r="D45" i="53"/>
  <c r="D44" i="53"/>
  <c r="D43" i="53"/>
  <c r="D42" i="53"/>
  <c r="D38" i="53"/>
  <c r="D37" i="53"/>
  <c r="D36" i="53"/>
  <c r="D35" i="53"/>
  <c r="D23" i="53"/>
  <c r="D24" i="53"/>
  <c r="D25" i="53"/>
  <c r="D22" i="53"/>
  <c r="I193" i="13"/>
  <c r="H193" i="13"/>
  <c r="G193" i="13"/>
  <c r="F193" i="13"/>
  <c r="E193" i="13"/>
  <c r="C193" i="13"/>
  <c r="B193" i="13"/>
  <c r="J15" i="13"/>
  <c r="J16" i="13" s="1"/>
  <c r="J17" i="13" s="1"/>
  <c r="J18" i="13" s="1"/>
  <c r="J19" i="13" s="1"/>
  <c r="J20" i="13" s="1"/>
  <c r="J21" i="13" s="1"/>
  <c r="J22" i="13" s="1"/>
  <c r="J23" i="13" s="1"/>
  <c r="J24" i="13" s="1"/>
  <c r="J25" i="13" s="1"/>
  <c r="J26" i="13" s="1"/>
  <c r="J27" i="13" s="1"/>
  <c r="J28" i="13" s="1"/>
  <c r="J29" i="13" s="1"/>
  <c r="J30" i="13" s="1"/>
  <c r="J31" i="13" s="1"/>
  <c r="E14" i="102"/>
  <c r="E20" i="102" s="1"/>
  <c r="E24" i="102" s="1"/>
  <c r="J25" i="100"/>
  <c r="I25" i="100"/>
  <c r="H25" i="100"/>
  <c r="F25" i="100"/>
  <c r="E25" i="100"/>
  <c r="D25" i="100"/>
  <c r="C25" i="100"/>
  <c r="B25" i="100"/>
  <c r="G24" i="100"/>
  <c r="K24" i="100" s="1"/>
  <c r="G23" i="100"/>
  <c r="K23" i="100" s="1"/>
  <c r="G22" i="100"/>
  <c r="K22" i="100" s="1"/>
  <c r="G21" i="100"/>
  <c r="J42" i="13" l="1"/>
  <c r="J43" i="13" s="1"/>
  <c r="J44" i="13" s="1"/>
  <c r="J45" i="13" s="1"/>
  <c r="J46" i="13" s="1"/>
  <c r="J47" i="13" s="1"/>
  <c r="J48" i="13" s="1"/>
  <c r="J49" i="13" s="1"/>
  <c r="J50" i="13" s="1"/>
  <c r="J51" i="13" s="1"/>
  <c r="J52" i="13" s="1"/>
  <c r="J53" i="13" s="1"/>
  <c r="J54" i="13" s="1"/>
  <c r="J55" i="13" s="1"/>
  <c r="J56" i="13" s="1"/>
  <c r="J57" i="13" s="1"/>
  <c r="J58" i="13" s="1"/>
  <c r="J59" i="13" s="1"/>
  <c r="J60" i="13" s="1"/>
  <c r="J61" i="13" s="1"/>
  <c r="J62" i="13" s="1"/>
  <c r="J63" i="13" s="1"/>
  <c r="J64" i="13" s="1"/>
  <c r="J65" i="13" s="1"/>
  <c r="J66" i="13" s="1"/>
  <c r="J67" i="13" s="1"/>
  <c r="J68" i="13" s="1"/>
  <c r="J69" i="13" s="1"/>
  <c r="J70" i="13" s="1"/>
  <c r="J71" i="13" s="1"/>
  <c r="J72" i="13" s="1"/>
  <c r="J73" i="13" s="1"/>
  <c r="J74" i="13" s="1"/>
  <c r="J75" i="13" s="1"/>
  <c r="J76" i="13" s="1"/>
  <c r="J77" i="13" s="1"/>
  <c r="J78" i="13" s="1"/>
  <c r="J79" i="13" s="1"/>
  <c r="J80" i="13" s="1"/>
  <c r="J81" i="13" s="1"/>
  <c r="J82" i="13" s="1"/>
  <c r="J83" i="13" s="1"/>
  <c r="J84" i="13" s="1"/>
  <c r="J85" i="13" s="1"/>
  <c r="J86" i="13" s="1"/>
  <c r="J87" i="13" s="1"/>
  <c r="J88" i="13" s="1"/>
  <c r="J89" i="13" s="1"/>
  <c r="J90" i="13" s="1"/>
  <c r="J91" i="13" s="1"/>
  <c r="J92" i="13" s="1"/>
  <c r="J93" i="13" s="1"/>
  <c r="J94" i="13" s="1"/>
  <c r="J95" i="13" s="1"/>
  <c r="J96" i="13" s="1"/>
  <c r="J97" i="13" s="1"/>
  <c r="J98" i="13" s="1"/>
  <c r="J99" i="13" s="1"/>
  <c r="J100" i="13" s="1"/>
  <c r="J101" i="13" s="1"/>
  <c r="J102" i="13" s="1"/>
  <c r="J103" i="13" s="1"/>
  <c r="J104" i="13" s="1"/>
  <c r="J105" i="13" s="1"/>
  <c r="J106" i="13" s="1"/>
  <c r="J107" i="13" s="1"/>
  <c r="J108" i="13" s="1"/>
  <c r="J109" i="13" s="1"/>
  <c r="J110" i="13" s="1"/>
  <c r="J111" i="13" s="1"/>
  <c r="J112" i="13" s="1"/>
  <c r="J113" i="13" s="1"/>
  <c r="J114" i="13" s="1"/>
  <c r="J115" i="13" s="1"/>
  <c r="J116" i="13" s="1"/>
  <c r="J117" i="13" s="1"/>
  <c r="J118" i="13" s="1"/>
  <c r="J119" i="13" s="1"/>
  <c r="J120" i="13" s="1"/>
  <c r="J121" i="13" s="1"/>
  <c r="J122" i="13" s="1"/>
  <c r="J123" i="13" s="1"/>
  <c r="J124" i="13" s="1"/>
  <c r="J125" i="13" s="1"/>
  <c r="J126" i="13" s="1"/>
  <c r="J127" i="13" s="1"/>
  <c r="J128" i="13" s="1"/>
  <c r="J129" i="13" s="1"/>
  <c r="J130" i="13" s="1"/>
  <c r="J131" i="13" s="1"/>
  <c r="J132" i="13" s="1"/>
  <c r="J133" i="13" s="1"/>
  <c r="J134" i="13" s="1"/>
  <c r="J135" i="13" s="1"/>
  <c r="J136" i="13" s="1"/>
  <c r="J137" i="13" s="1"/>
  <c r="J138" i="13" s="1"/>
  <c r="J139" i="13" s="1"/>
  <c r="J140" i="13" s="1"/>
  <c r="J141" i="13" s="1"/>
  <c r="J142" i="13" s="1"/>
  <c r="J143" i="13" s="1"/>
  <c r="J144" i="13" s="1"/>
  <c r="J145" i="13" s="1"/>
  <c r="J146" i="13" s="1"/>
  <c r="J147" i="13" s="1"/>
  <c r="J148" i="13" s="1"/>
  <c r="J149" i="13" s="1"/>
  <c r="J150" i="13" s="1"/>
  <c r="J151" i="13" s="1"/>
  <c r="J152" i="13" s="1"/>
  <c r="J153" i="13" s="1"/>
  <c r="J154" i="13" s="1"/>
  <c r="J155" i="13" s="1"/>
  <c r="J156" i="13" s="1"/>
  <c r="J157" i="13" s="1"/>
  <c r="J158" i="13" s="1"/>
  <c r="J159" i="13" s="1"/>
  <c r="J160" i="13" s="1"/>
  <c r="J161" i="13" s="1"/>
  <c r="J162" i="13" s="1"/>
  <c r="J163" i="13" s="1"/>
  <c r="J164" i="13" s="1"/>
  <c r="J165" i="13" s="1"/>
  <c r="J166" i="13" s="1"/>
  <c r="J167" i="13" s="1"/>
  <c r="J168" i="13" s="1"/>
  <c r="J169" i="13" s="1"/>
  <c r="J170" i="13" s="1"/>
  <c r="J171" i="13" s="1"/>
  <c r="J172" i="13" s="1"/>
  <c r="J173" i="13" s="1"/>
  <c r="J174" i="13" s="1"/>
  <c r="J175" i="13" s="1"/>
  <c r="J176" i="13" s="1"/>
  <c r="J177" i="13" s="1"/>
  <c r="J178" i="13" s="1"/>
  <c r="J179" i="13" s="1"/>
  <c r="J180" i="13" s="1"/>
  <c r="J181" i="13" s="1"/>
  <c r="J182" i="13" s="1"/>
  <c r="J183" i="13" s="1"/>
  <c r="J184" i="13" s="1"/>
  <c r="J185" i="13" s="1"/>
  <c r="J186" i="13" s="1"/>
  <c r="J187" i="13" s="1"/>
  <c r="J188" i="13" s="1"/>
  <c r="J189" i="13" s="1"/>
  <c r="J190" i="13" s="1"/>
  <c r="J191" i="13" s="1"/>
  <c r="J192" i="13" s="1"/>
  <c r="D14" i="53"/>
  <c r="D16" i="53" s="1"/>
  <c r="D18" i="53" s="1"/>
  <c r="D26" i="53"/>
  <c r="G25" i="100"/>
  <c r="H14" i="68"/>
  <c r="H20" i="68" s="1"/>
  <c r="D39" i="53"/>
  <c r="D46" i="53"/>
  <c r="K21" i="100"/>
  <c r="K25" i="100" s="1"/>
  <c r="A168" i="71" l="1"/>
  <c r="B2" i="116"/>
  <c r="N99" i="53" l="1"/>
  <c r="N100" i="53"/>
  <c r="N101" i="53"/>
  <c r="N102" i="53"/>
  <c r="N103" i="53"/>
  <c r="N104" i="53"/>
  <c r="N105" i="53"/>
  <c r="N106" i="53"/>
  <c r="N107" i="53"/>
  <c r="N108" i="53"/>
  <c r="N109" i="53"/>
  <c r="N110" i="53"/>
  <c r="N111" i="53"/>
  <c r="N112" i="53"/>
  <c r="N113" i="53"/>
  <c r="N114" i="53"/>
  <c r="N115" i="53"/>
  <c r="N116" i="53"/>
  <c r="N117" i="53"/>
  <c r="N98" i="53"/>
  <c r="N118" i="53" l="1"/>
  <c r="F139" i="47"/>
  <c r="C26" i="70" l="1"/>
  <c r="D26" i="70"/>
  <c r="E26" i="70"/>
  <c r="F26" i="70"/>
  <c r="G26" i="70"/>
  <c r="H26" i="70"/>
  <c r="I26" i="70"/>
  <c r="J26" i="70"/>
  <c r="F23" i="68"/>
  <c r="G23" i="68"/>
  <c r="H23" i="68"/>
  <c r="I23" i="68"/>
  <c r="J23" i="68"/>
  <c r="K23" i="68"/>
  <c r="L23" i="68"/>
  <c r="L26" i="68" l="1"/>
  <c r="K26" i="68"/>
  <c r="J26" i="68"/>
  <c r="I26" i="68"/>
  <c r="H26" i="68"/>
  <c r="G26" i="68"/>
  <c r="H110" i="51" l="1"/>
  <c r="G109" i="51"/>
  <c r="G108" i="51"/>
  <c r="H104" i="51"/>
  <c r="G103" i="51"/>
  <c r="G102" i="51"/>
  <c r="H98" i="51"/>
  <c r="G97" i="51"/>
  <c r="G96" i="51"/>
  <c r="H87" i="51"/>
  <c r="G86" i="51"/>
  <c r="G85" i="51"/>
  <c r="H81" i="51"/>
  <c r="G80" i="51"/>
  <c r="G79" i="51"/>
  <c r="H75" i="51"/>
  <c r="G74" i="51"/>
  <c r="G73" i="51"/>
  <c r="H69" i="51"/>
  <c r="G68" i="51"/>
  <c r="G67" i="51"/>
  <c r="H63" i="51"/>
  <c r="G62" i="51"/>
  <c r="G61" i="51"/>
  <c r="H48" i="51"/>
  <c r="G47" i="51"/>
  <c r="G46" i="51"/>
  <c r="H42" i="51"/>
  <c r="G41" i="51"/>
  <c r="G40" i="51"/>
  <c r="H36" i="51"/>
  <c r="G35" i="51"/>
  <c r="G34" i="51"/>
  <c r="H30" i="51"/>
  <c r="G29" i="51"/>
  <c r="G28" i="51"/>
  <c r="G22" i="51" l="1"/>
  <c r="G23" i="51" s="1"/>
  <c r="D180" i="71" l="1"/>
  <c r="D179" i="71"/>
  <c r="D157" i="71"/>
  <c r="D156" i="71"/>
  <c r="D134" i="71"/>
  <c r="D133" i="71"/>
  <c r="D111" i="71"/>
  <c r="D110" i="71"/>
  <c r="D88" i="71"/>
  <c r="D87" i="71"/>
  <c r="D65" i="71"/>
  <c r="D64" i="71"/>
  <c r="D42" i="71"/>
  <c r="D41" i="71"/>
  <c r="D19" i="71"/>
  <c r="D18" i="71"/>
  <c r="O118" i="53" l="1"/>
  <c r="M118" i="53"/>
  <c r="L118" i="53"/>
  <c r="J118" i="53"/>
  <c r="H118" i="53"/>
  <c r="G118" i="53"/>
  <c r="E118" i="53"/>
  <c r="D118" i="53"/>
  <c r="Q117" i="53"/>
  <c r="T117" i="53" s="1"/>
  <c r="P117" i="53"/>
  <c r="I117" i="53"/>
  <c r="R117" i="53" s="1"/>
  <c r="Q116" i="53"/>
  <c r="T116" i="53" s="1"/>
  <c r="P116" i="53"/>
  <c r="I116" i="53"/>
  <c r="R116" i="53" s="1"/>
  <c r="Q115" i="53"/>
  <c r="T115" i="53" s="1"/>
  <c r="P115" i="53"/>
  <c r="I115" i="53"/>
  <c r="R115" i="53" s="1"/>
  <c r="Q114" i="53"/>
  <c r="T114" i="53" s="1"/>
  <c r="P114" i="53"/>
  <c r="I114" i="53"/>
  <c r="R114" i="53" s="1"/>
  <c r="Q113" i="53"/>
  <c r="T113" i="53" s="1"/>
  <c r="P113" i="53"/>
  <c r="I113" i="53"/>
  <c r="R113" i="53" s="1"/>
  <c r="Q112" i="53"/>
  <c r="T112" i="53" s="1"/>
  <c r="P112" i="53"/>
  <c r="I112" i="53"/>
  <c r="R112" i="53" s="1"/>
  <c r="Q111" i="53"/>
  <c r="T111" i="53" s="1"/>
  <c r="P111" i="53"/>
  <c r="I111" i="53"/>
  <c r="R111" i="53" s="1"/>
  <c r="Q110" i="53"/>
  <c r="T110" i="53" s="1"/>
  <c r="P110" i="53"/>
  <c r="I110" i="53"/>
  <c r="R110" i="53" s="1"/>
  <c r="Q109" i="53"/>
  <c r="T109" i="53" s="1"/>
  <c r="P109" i="53"/>
  <c r="I109" i="53"/>
  <c r="R109" i="53" s="1"/>
  <c r="Q108" i="53"/>
  <c r="T108" i="53" s="1"/>
  <c r="P108" i="53"/>
  <c r="I108" i="53"/>
  <c r="R108" i="53" s="1"/>
  <c r="Q107" i="53"/>
  <c r="T107" i="53" s="1"/>
  <c r="P107" i="53"/>
  <c r="I107" i="53"/>
  <c r="R107" i="53" s="1"/>
  <c r="Q106" i="53"/>
  <c r="T106" i="53" s="1"/>
  <c r="P106" i="53"/>
  <c r="I106" i="53"/>
  <c r="R106" i="53" s="1"/>
  <c r="Q105" i="53"/>
  <c r="T105" i="53" s="1"/>
  <c r="P105" i="53"/>
  <c r="I105" i="53"/>
  <c r="R105" i="53" s="1"/>
  <c r="Q104" i="53"/>
  <c r="T104" i="53" s="1"/>
  <c r="P104" i="53"/>
  <c r="I104" i="53"/>
  <c r="R104" i="53" s="1"/>
  <c r="Q103" i="53"/>
  <c r="T103" i="53" s="1"/>
  <c r="P103" i="53"/>
  <c r="I103" i="53"/>
  <c r="R103" i="53" s="1"/>
  <c r="Q102" i="53"/>
  <c r="T102" i="53" s="1"/>
  <c r="P102" i="53"/>
  <c r="I102" i="53"/>
  <c r="R102" i="53" s="1"/>
  <c r="Q101" i="53"/>
  <c r="T101" i="53" s="1"/>
  <c r="P101" i="53"/>
  <c r="I101" i="53"/>
  <c r="R101" i="53" s="1"/>
  <c r="Q100" i="53"/>
  <c r="T100" i="53" s="1"/>
  <c r="P100" i="53"/>
  <c r="I100" i="53"/>
  <c r="R100" i="53" s="1"/>
  <c r="Q99" i="53"/>
  <c r="T99" i="53" s="1"/>
  <c r="P99" i="53"/>
  <c r="I99" i="53"/>
  <c r="R99" i="53" s="1"/>
  <c r="Q98" i="53" l="1"/>
  <c r="T98" i="53" s="1"/>
  <c r="T118" i="53" s="1"/>
  <c r="I98" i="53"/>
  <c r="R98" i="53" l="1"/>
  <c r="R118" i="53" s="1"/>
  <c r="I118" i="53"/>
  <c r="P98" i="53"/>
  <c r="P118" i="53" s="1"/>
  <c r="L80" i="74"/>
  <c r="K80" i="74"/>
  <c r="J80" i="74"/>
  <c r="I40" i="74" s="1"/>
  <c r="L73" i="74"/>
  <c r="K73" i="74"/>
  <c r="J73" i="74"/>
  <c r="L66" i="74"/>
  <c r="K66" i="74"/>
  <c r="J66" i="74"/>
  <c r="L59" i="74"/>
  <c r="K59" i="74"/>
  <c r="J59" i="74"/>
  <c r="L52" i="74"/>
  <c r="K52" i="74"/>
  <c r="J52" i="74"/>
  <c r="H40" i="74" l="1"/>
  <c r="F40" i="74"/>
  <c r="G40" i="74"/>
  <c r="E40" i="74"/>
  <c r="Y44" i="78"/>
  <c r="L12" i="78" s="1"/>
  <c r="Y43" i="78"/>
  <c r="X43" i="78"/>
  <c r="J40" i="74" l="1"/>
  <c r="D13" i="78"/>
  <c r="F28" i="67"/>
  <c r="F27" i="67"/>
  <c r="F26" i="67"/>
  <c r="F25" i="67"/>
  <c r="F24" i="67"/>
  <c r="F23" i="67"/>
  <c r="F22" i="67"/>
  <c r="F21" i="67"/>
  <c r="F20" i="67"/>
  <c r="F19" i="67"/>
  <c r="F18" i="67"/>
  <c r="F17" i="67"/>
  <c r="F16" i="67"/>
  <c r="F15" i="67"/>
  <c r="F14" i="67"/>
  <c r="F13" i="67"/>
  <c r="F12" i="67"/>
  <c r="E28" i="67" l="1"/>
  <c r="E27" i="67"/>
  <c r="E26" i="67"/>
  <c r="E25" i="67"/>
  <c r="E24" i="67"/>
  <c r="E23" i="67"/>
  <c r="E22" i="67"/>
  <c r="E21" i="67"/>
  <c r="E20" i="67"/>
  <c r="E19" i="67"/>
  <c r="E18" i="67"/>
  <c r="E17" i="67"/>
  <c r="E16" i="67"/>
  <c r="E15" i="67"/>
  <c r="E14" i="67"/>
  <c r="E13" i="67"/>
  <c r="E12" i="67"/>
  <c r="N198" i="74" l="1"/>
  <c r="A32" i="80"/>
  <c r="F43" i="62"/>
  <c r="F42" i="62"/>
  <c r="F41" i="62"/>
  <c r="F40" i="62"/>
  <c r="F39" i="62"/>
  <c r="F38" i="62"/>
  <c r="F37" i="62"/>
  <c r="F36" i="62"/>
  <c r="F35" i="62"/>
  <c r="F34" i="62"/>
  <c r="F33" i="62"/>
  <c r="F32" i="62"/>
  <c r="F31" i="62"/>
  <c r="F30" i="62"/>
  <c r="F29" i="62"/>
  <c r="F28" i="62"/>
  <c r="F27" i="62"/>
  <c r="F26" i="62"/>
  <c r="F25" i="62"/>
  <c r="M47" i="33" l="1"/>
  <c r="M46" i="33"/>
  <c r="M44" i="33"/>
  <c r="M43" i="33"/>
  <c r="M41" i="33"/>
  <c r="M40" i="33"/>
  <c r="M38" i="33"/>
  <c r="M37" i="33"/>
  <c r="M36" i="33"/>
  <c r="M35" i="33"/>
  <c r="M34" i="33"/>
  <c r="M31" i="33"/>
  <c r="M30" i="33"/>
  <c r="M29" i="33"/>
  <c r="M28" i="33"/>
  <c r="M27" i="33"/>
  <c r="M26" i="33"/>
  <c r="K47" i="33"/>
  <c r="K46" i="33"/>
  <c r="K45" i="33"/>
  <c r="K44" i="33"/>
  <c r="K43" i="33"/>
  <c r="K41" i="33"/>
  <c r="K40" i="33"/>
  <c r="K39" i="33"/>
  <c r="K38" i="33"/>
  <c r="K37" i="33"/>
  <c r="K36" i="33"/>
  <c r="K35" i="33"/>
  <c r="K34" i="33"/>
  <c r="K31" i="33"/>
  <c r="K30" i="33"/>
  <c r="K29" i="33"/>
  <c r="K28" i="33"/>
  <c r="K27" i="33"/>
  <c r="K26" i="33"/>
  <c r="I32" i="33"/>
  <c r="I42" i="33" s="1"/>
  <c r="I48" i="33" s="1"/>
  <c r="H32" i="33"/>
  <c r="H42" i="33" s="1"/>
  <c r="H48" i="33" s="1"/>
  <c r="G32" i="33"/>
  <c r="G42" i="33" s="1"/>
  <c r="E32" i="33"/>
  <c r="E42" i="33" s="1"/>
  <c r="E48" i="33" s="1"/>
  <c r="F181" i="71"/>
  <c r="E181" i="71"/>
  <c r="D181" i="71"/>
  <c r="F180" i="71"/>
  <c r="E180" i="71"/>
  <c r="F179" i="71"/>
  <c r="E179" i="71"/>
  <c r="G187" i="71"/>
  <c r="G182" i="71"/>
  <c r="G171" i="71"/>
  <c r="F158" i="71"/>
  <c r="E158" i="71"/>
  <c r="D158" i="71"/>
  <c r="F157" i="71"/>
  <c r="E157" i="71"/>
  <c r="F156" i="71"/>
  <c r="E156" i="71"/>
  <c r="A145" i="71"/>
  <c r="G164" i="71"/>
  <c r="G159" i="71"/>
  <c r="G148" i="71"/>
  <c r="F135" i="71"/>
  <c r="E135" i="71"/>
  <c r="D135" i="71"/>
  <c r="F134" i="71"/>
  <c r="E134" i="71"/>
  <c r="F133" i="71"/>
  <c r="E133" i="71"/>
  <c r="F112" i="71"/>
  <c r="E112" i="71"/>
  <c r="D112" i="71"/>
  <c r="F111" i="71"/>
  <c r="E111" i="71"/>
  <c r="F110" i="71"/>
  <c r="E110" i="71"/>
  <c r="K32" i="33" l="1"/>
  <c r="M42" i="33"/>
  <c r="G179" i="71"/>
  <c r="G48" i="33"/>
  <c r="G181" i="71"/>
  <c r="G158" i="71"/>
  <c r="G156" i="71"/>
  <c r="A122" i="71"/>
  <c r="G141" i="71" l="1"/>
  <c r="G136" i="71"/>
  <c r="G135" i="71"/>
  <c r="G133" i="71"/>
  <c r="G125" i="71"/>
  <c r="A188" i="80"/>
  <c r="F210" i="80"/>
  <c r="E208" i="80"/>
  <c r="D208" i="80"/>
  <c r="C208" i="80"/>
  <c r="F207" i="80"/>
  <c r="F206" i="80"/>
  <c r="F205" i="80"/>
  <c r="F204" i="80"/>
  <c r="F203" i="80"/>
  <c r="E201" i="80"/>
  <c r="D201" i="80"/>
  <c r="C201" i="80"/>
  <c r="F200" i="80"/>
  <c r="F199" i="80"/>
  <c r="F198" i="80"/>
  <c r="F196" i="80"/>
  <c r="E196" i="80"/>
  <c r="D196" i="80"/>
  <c r="C196" i="80"/>
  <c r="F195" i="80"/>
  <c r="F194" i="80"/>
  <c r="A162" i="80"/>
  <c r="F184" i="80"/>
  <c r="E182" i="80"/>
  <c r="D182" i="80"/>
  <c r="C182" i="80"/>
  <c r="F181" i="80"/>
  <c r="F180" i="80"/>
  <c r="F179" i="80"/>
  <c r="F178" i="80"/>
  <c r="F177" i="80"/>
  <c r="F182" i="80" s="1"/>
  <c r="E175" i="80"/>
  <c r="D175" i="80"/>
  <c r="C175" i="80"/>
  <c r="F174" i="80"/>
  <c r="F173" i="80"/>
  <c r="F172" i="80"/>
  <c r="E170" i="80"/>
  <c r="D170" i="80"/>
  <c r="C170" i="80"/>
  <c r="F169" i="80"/>
  <c r="F168" i="80"/>
  <c r="A136" i="80"/>
  <c r="F158" i="80"/>
  <c r="E156" i="80"/>
  <c r="D156" i="80"/>
  <c r="C156" i="80"/>
  <c r="F155" i="80"/>
  <c r="F154" i="80"/>
  <c r="F153" i="80"/>
  <c r="F152" i="80"/>
  <c r="F151" i="80"/>
  <c r="E149" i="80"/>
  <c r="D149" i="80"/>
  <c r="C149" i="80"/>
  <c r="F148" i="80"/>
  <c r="F147" i="80"/>
  <c r="F146" i="80"/>
  <c r="F149" i="80" s="1"/>
  <c r="E144" i="80"/>
  <c r="D144" i="80"/>
  <c r="C144" i="80"/>
  <c r="F143" i="80"/>
  <c r="F142" i="80"/>
  <c r="F144" i="80" s="1"/>
  <c r="I37" i="70"/>
  <c r="H37" i="70"/>
  <c r="G37" i="70"/>
  <c r="I32" i="70"/>
  <c r="H32" i="70"/>
  <c r="G32" i="70"/>
  <c r="I21" i="70"/>
  <c r="H21" i="70"/>
  <c r="G21" i="70"/>
  <c r="J16" i="70"/>
  <c r="I16" i="70"/>
  <c r="H16" i="70"/>
  <c r="G16" i="70"/>
  <c r="J10" i="70"/>
  <c r="I10" i="70"/>
  <c r="H10" i="70"/>
  <c r="G10" i="70"/>
  <c r="J37" i="69"/>
  <c r="I37" i="69"/>
  <c r="H37" i="69"/>
  <c r="K32" i="69"/>
  <c r="J32" i="69"/>
  <c r="I32" i="69"/>
  <c r="H32" i="69"/>
  <c r="K26" i="69"/>
  <c r="J26" i="69"/>
  <c r="I26" i="69"/>
  <c r="H26" i="69"/>
  <c r="J21" i="69"/>
  <c r="I21" i="69"/>
  <c r="H21" i="69"/>
  <c r="J16" i="69"/>
  <c r="I16" i="69"/>
  <c r="H16" i="69"/>
  <c r="K10" i="69"/>
  <c r="J10" i="69"/>
  <c r="I10" i="69"/>
  <c r="H10" i="69"/>
  <c r="M154" i="68"/>
  <c r="M153" i="68"/>
  <c r="M149" i="68"/>
  <c r="M148" i="68"/>
  <c r="M144" i="68"/>
  <c r="M140" i="68"/>
  <c r="M136" i="68"/>
  <c r="M132" i="68"/>
  <c r="M128" i="68"/>
  <c r="M127" i="68"/>
  <c r="M126" i="68"/>
  <c r="M122" i="68"/>
  <c r="M121" i="68"/>
  <c r="M120" i="68"/>
  <c r="M116" i="68"/>
  <c r="M112" i="68"/>
  <c r="M108" i="68"/>
  <c r="M104" i="68"/>
  <c r="M103" i="68"/>
  <c r="M102" i="68"/>
  <c r="M101" i="68"/>
  <c r="M100" i="68"/>
  <c r="M94" i="68"/>
  <c r="F15" i="11" s="1"/>
  <c r="M93" i="68"/>
  <c r="M92" i="68"/>
  <c r="M91" i="68"/>
  <c r="M80" i="68"/>
  <c r="M79" i="68"/>
  <c r="M78" i="68"/>
  <c r="M77" i="68"/>
  <c r="M76" i="68"/>
  <c r="M75" i="68"/>
  <c r="M74" i="68"/>
  <c r="M73" i="68"/>
  <c r="M72" i="68"/>
  <c r="M71" i="68"/>
  <c r="M70" i="68"/>
  <c r="M69" i="68"/>
  <c r="M68" i="68"/>
  <c r="M64" i="68"/>
  <c r="M63" i="68"/>
  <c r="M62" i="68"/>
  <c r="M61" i="68"/>
  <c r="M60" i="68"/>
  <c r="M59" i="68"/>
  <c r="M58" i="68"/>
  <c r="M57" i="68"/>
  <c r="M56" i="68"/>
  <c r="M55" i="68"/>
  <c r="M54" i="68"/>
  <c r="M53" i="68"/>
  <c r="M52" i="68"/>
  <c r="M48" i="68"/>
  <c r="M47" i="68"/>
  <c r="M46" i="68"/>
  <c r="M45" i="68"/>
  <c r="M44" i="68"/>
  <c r="M43" i="68"/>
  <c r="M42" i="68"/>
  <c r="M41" i="68"/>
  <c r="M40" i="68"/>
  <c r="M39" i="68"/>
  <c r="M38" i="68"/>
  <c r="M37" i="68"/>
  <c r="M36" i="68"/>
  <c r="G180" i="71"/>
  <c r="G157" i="71"/>
  <c r="G134" i="71"/>
  <c r="L155" i="68"/>
  <c r="K155" i="68"/>
  <c r="J155" i="68"/>
  <c r="L150" i="68"/>
  <c r="K150" i="68"/>
  <c r="J150" i="68"/>
  <c r="L145" i="68"/>
  <c r="K145" i="68"/>
  <c r="J145" i="68"/>
  <c r="L141" i="68"/>
  <c r="K141" i="68"/>
  <c r="J141" i="68"/>
  <c r="L137" i="68"/>
  <c r="K137" i="68"/>
  <c r="J137" i="68"/>
  <c r="L133" i="68"/>
  <c r="K133" i="68"/>
  <c r="J133" i="68"/>
  <c r="L129" i="68"/>
  <c r="K129" i="68"/>
  <c r="J129" i="68"/>
  <c r="L123" i="68"/>
  <c r="K123" i="68"/>
  <c r="J123" i="68"/>
  <c r="L117" i="68"/>
  <c r="K117" i="68"/>
  <c r="J117" i="68"/>
  <c r="L113" i="68"/>
  <c r="K113" i="68"/>
  <c r="J113" i="68"/>
  <c r="L109" i="68"/>
  <c r="K109" i="68"/>
  <c r="J109" i="68"/>
  <c r="L81" i="68"/>
  <c r="K81" i="68"/>
  <c r="K99" i="68" s="1"/>
  <c r="J81" i="68"/>
  <c r="J99" i="68" s="1"/>
  <c r="L65" i="68"/>
  <c r="L98" i="68" s="1"/>
  <c r="K65" i="68"/>
  <c r="K98" i="68" s="1"/>
  <c r="J65" i="68"/>
  <c r="J98" i="68" s="1"/>
  <c r="L49" i="68"/>
  <c r="L90" i="68" s="1"/>
  <c r="L95" i="68" s="1"/>
  <c r="K49" i="68"/>
  <c r="K90" i="68" s="1"/>
  <c r="K95" i="68" s="1"/>
  <c r="J49" i="68"/>
  <c r="J90" i="68" s="1"/>
  <c r="J95" i="68" s="1"/>
  <c r="L87" i="68"/>
  <c r="K87" i="68"/>
  <c r="J87" i="68"/>
  <c r="L34" i="68"/>
  <c r="K34" i="68"/>
  <c r="J34" i="68"/>
  <c r="L25" i="68"/>
  <c r="L4" i="68"/>
  <c r="L3" i="68"/>
  <c r="K25" i="68"/>
  <c r="J25" i="68"/>
  <c r="E212" i="80" l="1"/>
  <c r="F175" i="71" s="1"/>
  <c r="F208" i="80"/>
  <c r="D160" i="80"/>
  <c r="F175" i="80"/>
  <c r="E186" i="80"/>
  <c r="F152" i="71" s="1"/>
  <c r="D186" i="80"/>
  <c r="F170" i="80"/>
  <c r="F186" i="80" s="1"/>
  <c r="D212" i="80"/>
  <c r="J160" i="68"/>
  <c r="D127" i="71" s="1"/>
  <c r="G127" i="71" s="1"/>
  <c r="K160" i="68"/>
  <c r="D150" i="71" s="1"/>
  <c r="G150" i="71" s="1"/>
  <c r="L99" i="68"/>
  <c r="L160" i="68" s="1"/>
  <c r="D173" i="71" s="1"/>
  <c r="F201" i="80"/>
  <c r="C212" i="80"/>
  <c r="C186" i="80"/>
  <c r="C160" i="80"/>
  <c r="F156" i="80"/>
  <c r="F160" i="80" s="1"/>
  <c r="E160" i="80"/>
  <c r="F129" i="71" s="1"/>
  <c r="J105" i="68"/>
  <c r="J157" i="68" s="1"/>
  <c r="D128" i="71" s="1"/>
  <c r="K105" i="68"/>
  <c r="K157" i="68" s="1"/>
  <c r="D151" i="71" s="1"/>
  <c r="F212" i="80"/>
  <c r="F130" i="71" l="1"/>
  <c r="F131" i="71" s="1"/>
  <c r="F137" i="71" s="1"/>
  <c r="D130" i="71"/>
  <c r="D129" i="71"/>
  <c r="G129" i="71" s="1"/>
  <c r="E130" i="71"/>
  <c r="E131" i="71" s="1"/>
  <c r="E137" i="71" s="1"/>
  <c r="L105" i="68"/>
  <c r="L157" i="68" s="1"/>
  <c r="D174" i="71" s="1"/>
  <c r="D172" i="71" s="1"/>
  <c r="G172" i="71" s="1"/>
  <c r="G173" i="71"/>
  <c r="D149" i="71"/>
  <c r="G149" i="71" s="1"/>
  <c r="G128" i="71"/>
  <c r="D126" i="71"/>
  <c r="G126" i="71" s="1"/>
  <c r="F176" i="71"/>
  <c r="F177" i="71" s="1"/>
  <c r="F183" i="71" s="1"/>
  <c r="D175" i="71"/>
  <c r="D176" i="71"/>
  <c r="E176" i="71"/>
  <c r="E177" i="71" s="1"/>
  <c r="E183" i="71" s="1"/>
  <c r="F153" i="71"/>
  <c r="F154" i="71" s="1"/>
  <c r="F160" i="71" s="1"/>
  <c r="D152" i="71"/>
  <c r="D153" i="71"/>
  <c r="E153" i="71"/>
  <c r="E154" i="71" s="1"/>
  <c r="E160" i="71" s="1"/>
  <c r="D131" i="71"/>
  <c r="D137" i="71" s="1"/>
  <c r="G151" i="71"/>
  <c r="N100" i="74"/>
  <c r="E80" i="74"/>
  <c r="G130" i="71" l="1"/>
  <c r="G131" i="71" s="1"/>
  <c r="G137" i="71" s="1"/>
  <c r="G174" i="71"/>
  <c r="G176" i="71"/>
  <c r="D177" i="71"/>
  <c r="D183" i="71" s="1"/>
  <c r="G175" i="71"/>
  <c r="G153" i="71"/>
  <c r="D154" i="71"/>
  <c r="D160" i="71" s="1"/>
  <c r="G152" i="71"/>
  <c r="N324" i="74"/>
  <c r="M324" i="74"/>
  <c r="L324" i="74"/>
  <c r="K324" i="74"/>
  <c r="J324" i="74"/>
  <c r="I324" i="74"/>
  <c r="H324" i="74"/>
  <c r="G324" i="74"/>
  <c r="F324" i="74"/>
  <c r="E324" i="74"/>
  <c r="D324" i="74"/>
  <c r="C324" i="74"/>
  <c r="O323" i="74"/>
  <c r="O322" i="74"/>
  <c r="O321" i="74"/>
  <c r="O320" i="74"/>
  <c r="I34" i="74" s="1"/>
  <c r="O319" i="74"/>
  <c r="I33" i="74" s="1"/>
  <c r="O318" i="74"/>
  <c r="O317" i="74"/>
  <c r="I31" i="74" s="1"/>
  <c r="O316" i="74"/>
  <c r="O315" i="74"/>
  <c r="O314" i="74"/>
  <c r="O313" i="74"/>
  <c r="O312" i="74"/>
  <c r="I28" i="74" s="1"/>
  <c r="O311" i="74"/>
  <c r="I27" i="74" s="1"/>
  <c r="O310" i="74"/>
  <c r="I26" i="74" s="1"/>
  <c r="O309" i="74"/>
  <c r="I25" i="74" s="1"/>
  <c r="O308" i="74"/>
  <c r="I24" i="74" s="1"/>
  <c r="O307" i="74"/>
  <c r="I23" i="74" s="1"/>
  <c r="O306" i="74"/>
  <c r="I22" i="74" s="1"/>
  <c r="O305" i="74"/>
  <c r="O304" i="74"/>
  <c r="O303" i="74"/>
  <c r="I19" i="74" s="1"/>
  <c r="O302" i="74"/>
  <c r="I18" i="74" s="1"/>
  <c r="O300" i="74"/>
  <c r="O299" i="74"/>
  <c r="I14" i="74" s="1"/>
  <c r="N296" i="74"/>
  <c r="M296" i="74"/>
  <c r="L296" i="74"/>
  <c r="K296" i="74"/>
  <c r="J296" i="74"/>
  <c r="I296" i="74"/>
  <c r="H296" i="74"/>
  <c r="G296" i="74"/>
  <c r="F296" i="74"/>
  <c r="F326" i="74" s="1"/>
  <c r="E296" i="74"/>
  <c r="D296" i="74"/>
  <c r="C296" i="74"/>
  <c r="O295" i="74"/>
  <c r="O294" i="74"/>
  <c r="I32" i="74" s="1"/>
  <c r="O293" i="74"/>
  <c r="O292" i="74"/>
  <c r="O291" i="74"/>
  <c r="O290" i="74"/>
  <c r="O289" i="74"/>
  <c r="O287" i="74"/>
  <c r="O286" i="74"/>
  <c r="N275" i="74"/>
  <c r="M275" i="74"/>
  <c r="L275" i="74"/>
  <c r="K275" i="74"/>
  <c r="J275" i="74"/>
  <c r="I275" i="74"/>
  <c r="H275" i="74"/>
  <c r="G275" i="74"/>
  <c r="F275" i="74"/>
  <c r="E275" i="74"/>
  <c r="D275" i="74"/>
  <c r="C275" i="74"/>
  <c r="O274" i="74"/>
  <c r="O273" i="74"/>
  <c r="O272" i="74"/>
  <c r="O271" i="74"/>
  <c r="H34" i="74" s="1"/>
  <c r="O270" i="74"/>
  <c r="H33" i="74" s="1"/>
  <c r="O269" i="74"/>
  <c r="O268" i="74"/>
  <c r="H31" i="74" s="1"/>
  <c r="O267" i="74"/>
  <c r="O266" i="74"/>
  <c r="O265" i="74"/>
  <c r="O264" i="74"/>
  <c r="O263" i="74"/>
  <c r="H28" i="74" s="1"/>
  <c r="O262" i="74"/>
  <c r="H27" i="74" s="1"/>
  <c r="O261" i="74"/>
  <c r="H26" i="74" s="1"/>
  <c r="O260" i="74"/>
  <c r="H25" i="74" s="1"/>
  <c r="O259" i="74"/>
  <c r="H24" i="74" s="1"/>
  <c r="O258" i="74"/>
  <c r="H23" i="74" s="1"/>
  <c r="O257" i="74"/>
  <c r="H22" i="74" s="1"/>
  <c r="O256" i="74"/>
  <c r="O255" i="74"/>
  <c r="O254" i="74"/>
  <c r="H19" i="74" s="1"/>
  <c r="O253" i="74"/>
  <c r="H18" i="74" s="1"/>
  <c r="O251" i="74"/>
  <c r="O250" i="74"/>
  <c r="H14" i="74" s="1"/>
  <c r="N247" i="74"/>
  <c r="M247" i="74"/>
  <c r="L247" i="74"/>
  <c r="K247" i="74"/>
  <c r="J247" i="74"/>
  <c r="I247" i="74"/>
  <c r="H247" i="74"/>
  <c r="G247" i="74"/>
  <c r="G277" i="74" s="1"/>
  <c r="F247" i="74"/>
  <c r="E247" i="74"/>
  <c r="D247" i="74"/>
  <c r="C247" i="74"/>
  <c r="O246" i="74"/>
  <c r="O245" i="74"/>
  <c r="O244" i="74"/>
  <c r="O243" i="74"/>
  <c r="O242" i="74"/>
  <c r="H20" i="74" s="1"/>
  <c r="O241" i="74"/>
  <c r="O240" i="74"/>
  <c r="O238" i="74"/>
  <c r="O237" i="74"/>
  <c r="H13" i="74" s="1"/>
  <c r="N226" i="74"/>
  <c r="M226" i="74"/>
  <c r="L226" i="74"/>
  <c r="K226" i="74"/>
  <c r="J226" i="74"/>
  <c r="I226" i="74"/>
  <c r="H226" i="74"/>
  <c r="G226" i="74"/>
  <c r="F226" i="74"/>
  <c r="E226" i="74"/>
  <c r="D226" i="74"/>
  <c r="C226" i="74"/>
  <c r="O225" i="74"/>
  <c r="O224" i="74"/>
  <c r="O223" i="74"/>
  <c r="O222" i="74"/>
  <c r="G34" i="74" s="1"/>
  <c r="O221" i="74"/>
  <c r="G33" i="74" s="1"/>
  <c r="O220" i="74"/>
  <c r="O219" i="74"/>
  <c r="G31" i="74" s="1"/>
  <c r="O218" i="74"/>
  <c r="O217" i="74"/>
  <c r="O216" i="74"/>
  <c r="O215" i="74"/>
  <c r="O214" i="74"/>
  <c r="G28" i="74" s="1"/>
  <c r="O213" i="74"/>
  <c r="G27" i="74" s="1"/>
  <c r="O212" i="74"/>
  <c r="G26" i="74" s="1"/>
  <c r="O211" i="74"/>
  <c r="G25" i="74" s="1"/>
  <c r="O210" i="74"/>
  <c r="G24" i="74" s="1"/>
  <c r="O209" i="74"/>
  <c r="G23" i="74" s="1"/>
  <c r="O208" i="74"/>
  <c r="G22" i="74" s="1"/>
  <c r="O207" i="74"/>
  <c r="O206" i="74"/>
  <c r="O205" i="74"/>
  <c r="G19" i="74" s="1"/>
  <c r="O204" i="74"/>
  <c r="G18" i="74" s="1"/>
  <c r="O202" i="74"/>
  <c r="O201" i="74"/>
  <c r="G14" i="74" s="1"/>
  <c r="M198" i="74"/>
  <c r="L198" i="74"/>
  <c r="K198" i="74"/>
  <c r="J198" i="74"/>
  <c r="I198" i="74"/>
  <c r="H198" i="74"/>
  <c r="G198" i="74"/>
  <c r="G228" i="74" s="1"/>
  <c r="F198" i="74"/>
  <c r="E198" i="74"/>
  <c r="D198" i="74"/>
  <c r="C198" i="74"/>
  <c r="O197" i="74"/>
  <c r="O196" i="74"/>
  <c r="O195" i="74"/>
  <c r="O194" i="74"/>
  <c r="O193" i="74"/>
  <c r="O192" i="74"/>
  <c r="O191" i="74"/>
  <c r="O189" i="74"/>
  <c r="O188" i="74"/>
  <c r="G13" i="74" s="1"/>
  <c r="N177" i="74"/>
  <c r="M177" i="74"/>
  <c r="L177" i="74"/>
  <c r="K177" i="74"/>
  <c r="J177" i="74"/>
  <c r="I177" i="74"/>
  <c r="H177" i="74"/>
  <c r="G177" i="74"/>
  <c r="F177" i="74"/>
  <c r="E177" i="74"/>
  <c r="D177" i="74"/>
  <c r="C177" i="74"/>
  <c r="O176" i="74"/>
  <c r="O175" i="74"/>
  <c r="O174" i="74"/>
  <c r="O173" i="74"/>
  <c r="F34" i="74" s="1"/>
  <c r="O172" i="74"/>
  <c r="F33" i="74" s="1"/>
  <c r="O171" i="74"/>
  <c r="O170" i="74"/>
  <c r="F31" i="74" s="1"/>
  <c r="O169" i="74"/>
  <c r="O168" i="74"/>
  <c r="O167" i="74"/>
  <c r="O166" i="74"/>
  <c r="O165" i="74"/>
  <c r="F28" i="74" s="1"/>
  <c r="O164" i="74"/>
  <c r="F27" i="74" s="1"/>
  <c r="O163" i="74"/>
  <c r="F26" i="74" s="1"/>
  <c r="O162" i="74"/>
  <c r="F25" i="74" s="1"/>
  <c r="O161" i="74"/>
  <c r="F24" i="74" s="1"/>
  <c r="O160" i="74"/>
  <c r="F23" i="74" s="1"/>
  <c r="O159" i="74"/>
  <c r="F22" i="74" s="1"/>
  <c r="O158" i="74"/>
  <c r="O157" i="74"/>
  <c r="O156" i="74"/>
  <c r="F19" i="74" s="1"/>
  <c r="O155" i="74"/>
  <c r="F18" i="74" s="1"/>
  <c r="O153" i="74"/>
  <c r="O152" i="74"/>
  <c r="F14" i="74" s="1"/>
  <c r="N149" i="74"/>
  <c r="M149" i="74"/>
  <c r="L149" i="74"/>
  <c r="K149" i="74"/>
  <c r="J149" i="74"/>
  <c r="I149" i="74"/>
  <c r="H149" i="74"/>
  <c r="G149" i="74"/>
  <c r="F149" i="74"/>
  <c r="E149" i="74"/>
  <c r="D149" i="74"/>
  <c r="C149" i="74"/>
  <c r="O148" i="74"/>
  <c r="O147" i="74"/>
  <c r="F32" i="74" s="1"/>
  <c r="O146" i="74"/>
  <c r="O145" i="74"/>
  <c r="O144" i="74"/>
  <c r="O143" i="74"/>
  <c r="O142" i="74"/>
  <c r="O140" i="74"/>
  <c r="O139" i="74"/>
  <c r="F13" i="74" s="1"/>
  <c r="N128" i="74"/>
  <c r="N130" i="74" s="1"/>
  <c r="M128" i="74"/>
  <c r="L128" i="74"/>
  <c r="K128" i="74"/>
  <c r="J128" i="74"/>
  <c r="I128" i="74"/>
  <c r="H128" i="74"/>
  <c r="G128" i="74"/>
  <c r="F128" i="74"/>
  <c r="E128" i="74"/>
  <c r="D128" i="74"/>
  <c r="C128" i="74"/>
  <c r="O127" i="74"/>
  <c r="O126" i="74"/>
  <c r="O125" i="74"/>
  <c r="O124" i="74"/>
  <c r="E34" i="74" s="1"/>
  <c r="O123" i="74"/>
  <c r="E33" i="74" s="1"/>
  <c r="O122" i="74"/>
  <c r="O121" i="74"/>
  <c r="E31" i="74" s="1"/>
  <c r="O120" i="74"/>
  <c r="O119" i="74"/>
  <c r="O118" i="74"/>
  <c r="O117" i="74"/>
  <c r="O116" i="74"/>
  <c r="E28" i="74" s="1"/>
  <c r="O115" i="74"/>
  <c r="E27" i="74" s="1"/>
  <c r="O114" i="74"/>
  <c r="E26" i="74" s="1"/>
  <c r="O113" i="74"/>
  <c r="E25" i="74" s="1"/>
  <c r="O112" i="74"/>
  <c r="E24" i="74" s="1"/>
  <c r="O111" i="74"/>
  <c r="E23" i="74" s="1"/>
  <c r="O110" i="74"/>
  <c r="E22" i="74" s="1"/>
  <c r="O109" i="74"/>
  <c r="O108" i="74"/>
  <c r="O107" i="74"/>
  <c r="E19" i="74" s="1"/>
  <c r="O106" i="74"/>
  <c r="E18" i="74" s="1"/>
  <c r="O104" i="74"/>
  <c r="O103" i="74"/>
  <c r="E14" i="74" s="1"/>
  <c r="M100" i="74"/>
  <c r="L100" i="74"/>
  <c r="K100" i="74"/>
  <c r="J100" i="74"/>
  <c r="I100" i="74"/>
  <c r="I130" i="74" s="1"/>
  <c r="H100" i="74"/>
  <c r="H130" i="74" s="1"/>
  <c r="G100" i="74"/>
  <c r="F100" i="74"/>
  <c r="E100" i="74"/>
  <c r="D100" i="74"/>
  <c r="O99" i="74"/>
  <c r="O98" i="74"/>
  <c r="O97" i="74"/>
  <c r="O96" i="74"/>
  <c r="O95" i="74"/>
  <c r="O94" i="74"/>
  <c r="O93" i="74"/>
  <c r="O91" i="74"/>
  <c r="O90" i="74"/>
  <c r="E13" i="74" s="1"/>
  <c r="C100" i="74"/>
  <c r="E130" i="74" l="1"/>
  <c r="E179" i="74"/>
  <c r="C326" i="74"/>
  <c r="F130" i="74"/>
  <c r="D326" i="74"/>
  <c r="L326" i="74"/>
  <c r="M130" i="74"/>
  <c r="M179" i="74"/>
  <c r="K326" i="74"/>
  <c r="G130" i="74"/>
  <c r="E326" i="74"/>
  <c r="M326" i="74"/>
  <c r="G32" i="74"/>
  <c r="I179" i="74"/>
  <c r="G326" i="74"/>
  <c r="H326" i="74"/>
  <c r="J130" i="74"/>
  <c r="K130" i="74"/>
  <c r="I326" i="74"/>
  <c r="C130" i="74"/>
  <c r="D130" i="74"/>
  <c r="L130" i="74"/>
  <c r="C228" i="74"/>
  <c r="K228" i="74"/>
  <c r="C277" i="74"/>
  <c r="K277" i="74"/>
  <c r="J326" i="74"/>
  <c r="G177" i="71"/>
  <c r="G183" i="71" s="1"/>
  <c r="G154" i="71"/>
  <c r="G160" i="71" s="1"/>
  <c r="H32" i="74"/>
  <c r="F21" i="74"/>
  <c r="I20" i="74"/>
  <c r="H15" i="74"/>
  <c r="H16" i="74" s="1"/>
  <c r="G76" i="74"/>
  <c r="G79" i="74"/>
  <c r="G78" i="74"/>
  <c r="G77" i="74"/>
  <c r="I30" i="74"/>
  <c r="N326" i="74"/>
  <c r="I29" i="74"/>
  <c r="G71" i="74"/>
  <c r="G72" i="74"/>
  <c r="G70" i="74"/>
  <c r="G69" i="74"/>
  <c r="J25" i="74"/>
  <c r="H21" i="74"/>
  <c r="E21" i="74"/>
  <c r="G35" i="74"/>
  <c r="G65" i="74"/>
  <c r="G64" i="74"/>
  <c r="G62" i="74"/>
  <c r="G63" i="74"/>
  <c r="G21" i="74"/>
  <c r="G20" i="74"/>
  <c r="G15" i="74"/>
  <c r="G16" i="74" s="1"/>
  <c r="G29" i="74"/>
  <c r="G55" i="74"/>
  <c r="G58" i="74"/>
  <c r="G57" i="74"/>
  <c r="G56" i="74"/>
  <c r="F15" i="74"/>
  <c r="F16" i="74" s="1"/>
  <c r="F29" i="74"/>
  <c r="J31" i="74"/>
  <c r="G51" i="74"/>
  <c r="G50" i="74"/>
  <c r="G49" i="74"/>
  <c r="G48" i="74"/>
  <c r="E30" i="74"/>
  <c r="E20" i="74"/>
  <c r="E15" i="74"/>
  <c r="E29" i="74"/>
  <c r="J18" i="74"/>
  <c r="J26" i="74"/>
  <c r="F30" i="74"/>
  <c r="H35" i="74"/>
  <c r="E32" i="74"/>
  <c r="J19" i="74"/>
  <c r="J23" i="74"/>
  <c r="J27" i="74"/>
  <c r="J33" i="74"/>
  <c r="G30" i="74"/>
  <c r="O296" i="74"/>
  <c r="I13" i="74"/>
  <c r="I35" i="74"/>
  <c r="E35" i="74"/>
  <c r="J24" i="74"/>
  <c r="J28" i="74"/>
  <c r="J34" i="74"/>
  <c r="F20" i="74"/>
  <c r="F35" i="74"/>
  <c r="H29" i="74"/>
  <c r="H30" i="74"/>
  <c r="I15" i="74"/>
  <c r="I21" i="74"/>
  <c r="J22" i="74"/>
  <c r="J14" i="74"/>
  <c r="O275" i="74"/>
  <c r="O324" i="74"/>
  <c r="F277" i="74"/>
  <c r="N277" i="74"/>
  <c r="D277" i="74"/>
  <c r="H277" i="74"/>
  <c r="L277" i="74"/>
  <c r="J277" i="74"/>
  <c r="E277" i="74"/>
  <c r="I277" i="74"/>
  <c r="M277" i="74"/>
  <c r="O247" i="74"/>
  <c r="F228" i="74"/>
  <c r="J228" i="74"/>
  <c r="N228" i="74"/>
  <c r="O226" i="74"/>
  <c r="D228" i="74"/>
  <c r="H228" i="74"/>
  <c r="L228" i="74"/>
  <c r="E228" i="74"/>
  <c r="I228" i="74"/>
  <c r="M228" i="74"/>
  <c r="O198" i="74"/>
  <c r="O100" i="74"/>
  <c r="O128" i="74"/>
  <c r="O149" i="74"/>
  <c r="F179" i="74"/>
  <c r="J179" i="74"/>
  <c r="N179" i="74"/>
  <c r="O177" i="74"/>
  <c r="C179" i="74"/>
  <c r="G179" i="74"/>
  <c r="K179" i="74"/>
  <c r="D179" i="74"/>
  <c r="H179" i="74"/>
  <c r="L179" i="74"/>
  <c r="J32" i="74" l="1"/>
  <c r="G80" i="74"/>
  <c r="I16" i="74"/>
  <c r="F78" i="74" s="1"/>
  <c r="I36" i="74"/>
  <c r="H78" i="74" s="1"/>
  <c r="O326" i="74"/>
  <c r="J15" i="74"/>
  <c r="J21" i="74"/>
  <c r="H36" i="74"/>
  <c r="H70" i="74" s="1"/>
  <c r="G36" i="74"/>
  <c r="H63" i="74" s="1"/>
  <c r="J30" i="74"/>
  <c r="F36" i="74"/>
  <c r="H55" i="74" s="1"/>
  <c r="J35" i="74"/>
  <c r="O179" i="74"/>
  <c r="J29" i="74"/>
  <c r="J20" i="74"/>
  <c r="J13" i="74"/>
  <c r="O277" i="74"/>
  <c r="O228" i="74"/>
  <c r="O130" i="74"/>
  <c r="F79" i="74" l="1"/>
  <c r="F76" i="74"/>
  <c r="F77" i="74"/>
  <c r="H69" i="74"/>
  <c r="H71" i="74"/>
  <c r="H72" i="74"/>
  <c r="H79" i="74"/>
  <c r="H77" i="74"/>
  <c r="H76" i="74"/>
  <c r="I78" i="74"/>
  <c r="M78" i="74" s="1"/>
  <c r="J16" i="74"/>
  <c r="H65" i="74"/>
  <c r="H64" i="74"/>
  <c r="H62" i="74"/>
  <c r="H56" i="74"/>
  <c r="H57" i="74"/>
  <c r="F38" i="74"/>
  <c r="F42" i="74" s="1"/>
  <c r="H58" i="74"/>
  <c r="J36" i="74"/>
  <c r="I79" i="74" l="1"/>
  <c r="M79" i="74" s="1"/>
  <c r="F80" i="74"/>
  <c r="I77" i="74"/>
  <c r="M77" i="74" s="1"/>
  <c r="H80" i="74"/>
  <c r="I76" i="74"/>
  <c r="M76" i="74" s="1"/>
  <c r="E37" i="52"/>
  <c r="M80" i="74" l="1"/>
  <c r="I80" i="74"/>
  <c r="F1" i="93"/>
  <c r="F1" i="81"/>
  <c r="F1" i="94"/>
  <c r="O1" i="33"/>
  <c r="S1" i="76"/>
  <c r="G1" i="28"/>
  <c r="Y1" i="78"/>
  <c r="M1" i="75"/>
  <c r="O1" i="74"/>
  <c r="J1" i="116"/>
  <c r="M1" i="77"/>
  <c r="F1" i="73"/>
  <c r="F1" i="61"/>
  <c r="J1" i="72"/>
  <c r="F1" i="95"/>
  <c r="F1" i="47"/>
  <c r="F1" i="63"/>
  <c r="F1" i="36"/>
  <c r="G1" i="71"/>
  <c r="F1" i="80"/>
  <c r="K1" i="70"/>
  <c r="L1" i="69"/>
  <c r="M1" i="68"/>
  <c r="F1" i="96"/>
  <c r="G1" i="92"/>
  <c r="H1" i="21"/>
  <c r="F1" i="97"/>
  <c r="G1" i="54"/>
  <c r="H1" i="19"/>
  <c r="Y1" i="53"/>
  <c r="H1" i="52"/>
  <c r="F1" i="98"/>
  <c r="H1" i="16"/>
  <c r="H1" i="51"/>
  <c r="I1" i="67"/>
  <c r="F1" i="13"/>
  <c r="G1" i="37"/>
  <c r="F1" i="100"/>
  <c r="H1" i="101"/>
  <c r="H1" i="102"/>
  <c r="G1" i="62"/>
  <c r="F1" i="107"/>
  <c r="F1" i="11"/>
  <c r="F1" i="103"/>
  <c r="F1" i="104"/>
  <c r="K1" i="112"/>
  <c r="F1" i="109"/>
  <c r="F1" i="106"/>
  <c r="F1" i="108"/>
  <c r="F1" i="110"/>
  <c r="F1" i="111"/>
  <c r="F1" i="113"/>
  <c r="F1" i="115"/>
  <c r="F1" i="114"/>
  <c r="G1" i="10"/>
  <c r="H1" i="9"/>
  <c r="G1" i="8"/>
  <c r="F1" i="7"/>
  <c r="F1" i="6"/>
  <c r="F1" i="105"/>
  <c r="H1" i="5"/>
  <c r="G1" i="66"/>
  <c r="G1" i="4"/>
  <c r="F37" i="61" l="1"/>
  <c r="D35" i="61"/>
  <c r="D39" i="61" s="1"/>
  <c r="D41" i="61" s="1"/>
  <c r="E35" i="61"/>
  <c r="E39" i="61" s="1"/>
  <c r="E40" i="61" s="1"/>
  <c r="F35" i="61"/>
  <c r="C35" i="61"/>
  <c r="C39" i="61" s="1"/>
  <c r="C41" i="61" s="1"/>
  <c r="F39" i="61" l="1"/>
  <c r="E41" i="61"/>
  <c r="I150" i="68"/>
  <c r="H150" i="68"/>
  <c r="G150" i="68"/>
  <c r="F150" i="68"/>
  <c r="E150" i="68"/>
  <c r="F41" i="61" l="1"/>
  <c r="F43" i="61" s="1"/>
  <c r="M150" i="68"/>
  <c r="A99" i="71"/>
  <c r="A76" i="71"/>
  <c r="A53" i="71"/>
  <c r="A30" i="71"/>
  <c r="A7" i="71"/>
  <c r="A110" i="80"/>
  <c r="A58" i="80"/>
  <c r="A84" i="80"/>
  <c r="A6" i="80"/>
  <c r="F10" i="70"/>
  <c r="E10" i="70"/>
  <c r="D10" i="70"/>
  <c r="C10" i="70"/>
  <c r="G26" i="69"/>
  <c r="F26" i="69"/>
  <c r="E26" i="69"/>
  <c r="D26" i="69"/>
  <c r="G10" i="69"/>
  <c r="F10" i="69"/>
  <c r="E10" i="69"/>
  <c r="D10" i="69"/>
  <c r="I34" i="68"/>
  <c r="H34" i="68"/>
  <c r="G34" i="68"/>
  <c r="F34" i="68"/>
  <c r="E34" i="68"/>
  <c r="I87" i="68"/>
  <c r="H87" i="68"/>
  <c r="G87" i="68"/>
  <c r="F87" i="68"/>
  <c r="E87" i="68"/>
  <c r="E23" i="68"/>
  <c r="F126" i="63" l="1"/>
  <c r="F91" i="63"/>
  <c r="F56" i="63"/>
  <c r="F21" i="63"/>
  <c r="H24" i="52"/>
  <c r="H27" i="52" s="1"/>
  <c r="H43" i="52" s="1"/>
  <c r="D24" i="52"/>
  <c r="D27" i="52" s="1"/>
  <c r="D43" i="52" s="1"/>
  <c r="F24" i="52"/>
  <c r="F27" i="52" s="1"/>
  <c r="F43" i="52" s="1"/>
  <c r="G24" i="52"/>
  <c r="G27" i="52" s="1"/>
  <c r="G43" i="52" s="1"/>
  <c r="C24" i="52"/>
  <c r="C27" i="52" s="1"/>
  <c r="C43" i="52" s="1"/>
  <c r="F41" i="11" l="1"/>
  <c r="F29" i="11"/>
  <c r="F21" i="11"/>
  <c r="B6" i="7" l="1"/>
  <c r="B5" i="7"/>
  <c r="B4" i="7"/>
  <c r="J234" i="72" l="1"/>
  <c r="G234" i="72"/>
  <c r="E234" i="72"/>
  <c r="J232" i="72"/>
  <c r="G232" i="72"/>
  <c r="E232" i="72"/>
  <c r="J228" i="72"/>
  <c r="E228" i="72"/>
  <c r="J226" i="72"/>
  <c r="G226" i="72"/>
  <c r="E226" i="72"/>
  <c r="J224" i="72"/>
  <c r="G224" i="72"/>
  <c r="E224" i="72"/>
  <c r="J201" i="72"/>
  <c r="G201" i="72"/>
  <c r="E201" i="72"/>
  <c r="J199" i="72"/>
  <c r="G199" i="72"/>
  <c r="E199" i="72"/>
  <c r="J195" i="72"/>
  <c r="E195" i="72"/>
  <c r="J193" i="72"/>
  <c r="G193" i="72"/>
  <c r="E193" i="72"/>
  <c r="J191" i="72"/>
  <c r="G191" i="72"/>
  <c r="E191" i="72"/>
  <c r="J168" i="72"/>
  <c r="G168" i="72"/>
  <c r="E168" i="72"/>
  <c r="J166" i="72"/>
  <c r="G166" i="72"/>
  <c r="E166" i="72"/>
  <c r="J162" i="72"/>
  <c r="E162" i="72"/>
  <c r="J160" i="72"/>
  <c r="G160" i="72"/>
  <c r="E160" i="72"/>
  <c r="J158" i="72"/>
  <c r="G158" i="72"/>
  <c r="E158" i="72"/>
  <c r="J135" i="72"/>
  <c r="G135" i="72"/>
  <c r="E135" i="72"/>
  <c r="J133" i="72"/>
  <c r="G133" i="72"/>
  <c r="E133" i="72"/>
  <c r="J129" i="72"/>
  <c r="E129" i="72"/>
  <c r="J127" i="72"/>
  <c r="G127" i="72"/>
  <c r="E127" i="72"/>
  <c r="J125" i="72"/>
  <c r="G125" i="72"/>
  <c r="E125" i="72"/>
  <c r="J102" i="72"/>
  <c r="G102" i="72"/>
  <c r="E102" i="72"/>
  <c r="J100" i="72"/>
  <c r="G100" i="72"/>
  <c r="E100" i="72"/>
  <c r="J96" i="72"/>
  <c r="E96" i="72"/>
  <c r="J94" i="72"/>
  <c r="G94" i="72"/>
  <c r="E94" i="72"/>
  <c r="J92" i="72"/>
  <c r="G92" i="72"/>
  <c r="E92" i="72"/>
  <c r="J63" i="72"/>
  <c r="G69" i="72"/>
  <c r="G67" i="72"/>
  <c r="G61" i="72"/>
  <c r="G59" i="72"/>
  <c r="E69" i="72"/>
  <c r="E67" i="72"/>
  <c r="E63" i="72"/>
  <c r="E61" i="72"/>
  <c r="E59" i="72"/>
  <c r="H44" i="76" l="1"/>
  <c r="I120" i="116"/>
  <c r="I113" i="116"/>
  <c r="I106" i="116"/>
  <c r="I99" i="116"/>
  <c r="I92" i="116"/>
  <c r="I85" i="116"/>
  <c r="I78" i="116"/>
  <c r="I71" i="116"/>
  <c r="I64" i="116"/>
  <c r="I57" i="116"/>
  <c r="I50" i="116"/>
  <c r="I43" i="116"/>
  <c r="I36" i="116"/>
  <c r="I29" i="116"/>
  <c r="I22" i="116"/>
  <c r="I15" i="116"/>
  <c r="J15" i="116"/>
  <c r="J4" i="116"/>
  <c r="I4" i="116"/>
  <c r="J3" i="116"/>
  <c r="I3" i="116"/>
  <c r="D19" i="92"/>
  <c r="C19" i="92"/>
  <c r="F25" i="68"/>
  <c r="F26" i="68" s="1"/>
  <c r="G25" i="68"/>
  <c r="H25" i="68"/>
  <c r="I25" i="68"/>
  <c r="K4" i="112"/>
  <c r="J4" i="112"/>
  <c r="K3" i="112"/>
  <c r="J3" i="112"/>
  <c r="U133" i="53"/>
  <c r="V133" i="53"/>
  <c r="Y133" i="53"/>
  <c r="O133" i="53"/>
  <c r="P133" i="53"/>
  <c r="G133" i="53"/>
  <c r="H133" i="53"/>
  <c r="F133" i="53"/>
  <c r="D133" i="53"/>
  <c r="C133" i="53"/>
  <c r="AF15" i="53"/>
  <c r="AF16" i="53"/>
  <c r="AF17" i="53"/>
  <c r="AF18" i="53"/>
  <c r="AF19" i="53"/>
  <c r="AF20" i="53"/>
  <c r="AF21" i="53"/>
  <c r="AF22" i="53"/>
  <c r="AF23" i="53"/>
  <c r="AF24" i="53"/>
  <c r="AF25" i="53"/>
  <c r="AF26" i="53"/>
  <c r="AF27" i="53"/>
  <c r="AF28" i="53"/>
  <c r="AF29" i="53"/>
  <c r="AF30" i="53"/>
  <c r="AF31" i="53"/>
  <c r="AF33" i="53"/>
  <c r="AF34" i="53"/>
  <c r="AF35" i="53"/>
  <c r="AF36" i="53"/>
  <c r="AF37" i="53"/>
  <c r="AF38" i="53"/>
  <c r="AF39" i="53"/>
  <c r="AF40" i="53"/>
  <c r="AF41" i="53"/>
  <c r="J120" i="116"/>
  <c r="H120" i="116"/>
  <c r="D120" i="116"/>
  <c r="C120" i="116"/>
  <c r="B120" i="116"/>
  <c r="F119" i="116"/>
  <c r="E119" i="116"/>
  <c r="F118" i="116"/>
  <c r="E118" i="116"/>
  <c r="F117" i="116"/>
  <c r="E117" i="116"/>
  <c r="F116" i="116"/>
  <c r="E116" i="116"/>
  <c r="J113" i="116"/>
  <c r="H113" i="116"/>
  <c r="D113" i="116"/>
  <c r="C113" i="116"/>
  <c r="B113" i="116"/>
  <c r="F112" i="116"/>
  <c r="E112" i="116"/>
  <c r="F111" i="116"/>
  <c r="E111" i="116"/>
  <c r="F110" i="116"/>
  <c r="E110" i="116"/>
  <c r="F109" i="116"/>
  <c r="E109" i="116"/>
  <c r="J106" i="116"/>
  <c r="H106" i="116"/>
  <c r="D106" i="116"/>
  <c r="C106" i="116"/>
  <c r="B106" i="116"/>
  <c r="F105" i="116"/>
  <c r="E105" i="116"/>
  <c r="F104" i="116"/>
  <c r="E104" i="116"/>
  <c r="F103" i="116"/>
  <c r="E103" i="116"/>
  <c r="F102" i="116"/>
  <c r="E102" i="116"/>
  <c r="J99" i="116"/>
  <c r="H99" i="116"/>
  <c r="D99" i="116"/>
  <c r="C99" i="116"/>
  <c r="B99" i="116"/>
  <c r="F98" i="116"/>
  <c r="E98" i="116"/>
  <c r="F97" i="116"/>
  <c r="E97" i="116"/>
  <c r="F96" i="116"/>
  <c r="E96" i="116"/>
  <c r="F95" i="116"/>
  <c r="E95" i="116"/>
  <c r="J92" i="116"/>
  <c r="H92" i="116"/>
  <c r="D92" i="116"/>
  <c r="C92" i="116"/>
  <c r="B92" i="116"/>
  <c r="F91" i="116"/>
  <c r="E91" i="116"/>
  <c r="F90" i="116"/>
  <c r="E90" i="116"/>
  <c r="F89" i="116"/>
  <c r="E89" i="116"/>
  <c r="F88" i="116"/>
  <c r="E88" i="116"/>
  <c r="J85" i="116"/>
  <c r="H85" i="116"/>
  <c r="D85" i="116"/>
  <c r="C85" i="116"/>
  <c r="B85" i="116"/>
  <c r="F84" i="116"/>
  <c r="E84" i="116"/>
  <c r="F83" i="116"/>
  <c r="E83" i="116"/>
  <c r="F82" i="116"/>
  <c r="E82" i="116"/>
  <c r="F81" i="116"/>
  <c r="E81" i="116"/>
  <c r="J78" i="116"/>
  <c r="H78" i="116"/>
  <c r="D78" i="116"/>
  <c r="C78" i="116"/>
  <c r="B78" i="116"/>
  <c r="F77" i="116"/>
  <c r="E77" i="116"/>
  <c r="F76" i="116"/>
  <c r="E76" i="116"/>
  <c r="F75" i="116"/>
  <c r="E75" i="116"/>
  <c r="F74" i="116"/>
  <c r="E74" i="116"/>
  <c r="J71" i="116"/>
  <c r="H71" i="116"/>
  <c r="D71" i="116"/>
  <c r="C71" i="116"/>
  <c r="B71" i="116"/>
  <c r="F70" i="116"/>
  <c r="E70" i="116"/>
  <c r="F69" i="116"/>
  <c r="E69" i="116"/>
  <c r="F68" i="116"/>
  <c r="E68" i="116"/>
  <c r="F67" i="116"/>
  <c r="E67" i="116"/>
  <c r="J64" i="116"/>
  <c r="H64" i="116"/>
  <c r="D64" i="116"/>
  <c r="C64" i="116"/>
  <c r="B64" i="116"/>
  <c r="F63" i="116"/>
  <c r="E63" i="116"/>
  <c r="F62" i="116"/>
  <c r="E62" i="116"/>
  <c r="F61" i="116"/>
  <c r="E61" i="116"/>
  <c r="F60" i="116"/>
  <c r="E60" i="116"/>
  <c r="J57" i="116"/>
  <c r="H57" i="116"/>
  <c r="D57" i="116"/>
  <c r="C57" i="116"/>
  <c r="B57" i="116"/>
  <c r="F56" i="116"/>
  <c r="E56" i="116"/>
  <c r="F55" i="116"/>
  <c r="E55" i="116"/>
  <c r="F54" i="116"/>
  <c r="E54" i="116"/>
  <c r="F53" i="116"/>
  <c r="E53" i="116"/>
  <c r="J50" i="116"/>
  <c r="H50" i="116"/>
  <c r="D50" i="116"/>
  <c r="C50" i="116"/>
  <c r="B50" i="116"/>
  <c r="F49" i="116"/>
  <c r="E49" i="116"/>
  <c r="F48" i="116"/>
  <c r="E48" i="116"/>
  <c r="F47" i="116"/>
  <c r="E47" i="116"/>
  <c r="F46" i="116"/>
  <c r="E46" i="116"/>
  <c r="J43" i="116"/>
  <c r="H43" i="116"/>
  <c r="D43" i="116"/>
  <c r="C43" i="116"/>
  <c r="B43" i="116"/>
  <c r="F42" i="116"/>
  <c r="E42" i="116"/>
  <c r="F41" i="116"/>
  <c r="E41" i="116"/>
  <c r="F40" i="116"/>
  <c r="E40" i="116"/>
  <c r="F39" i="116"/>
  <c r="E39" i="116"/>
  <c r="J36" i="116"/>
  <c r="H36" i="116"/>
  <c r="D36" i="116"/>
  <c r="C36" i="116"/>
  <c r="B36" i="116"/>
  <c r="F35" i="116"/>
  <c r="E35" i="116"/>
  <c r="G35" i="116" s="1"/>
  <c r="F34" i="116"/>
  <c r="E34" i="116"/>
  <c r="F33" i="116"/>
  <c r="E33" i="116"/>
  <c r="F32" i="116"/>
  <c r="E32" i="116"/>
  <c r="J29" i="116"/>
  <c r="H29" i="116"/>
  <c r="D29" i="116"/>
  <c r="C29" i="116"/>
  <c r="B29" i="116"/>
  <c r="F28" i="116"/>
  <c r="E28" i="116"/>
  <c r="F27" i="116"/>
  <c r="E27" i="116"/>
  <c r="F26" i="116"/>
  <c r="E26" i="116"/>
  <c r="F25" i="116"/>
  <c r="E25" i="116"/>
  <c r="J22" i="116"/>
  <c r="H22" i="116"/>
  <c r="D22" i="116"/>
  <c r="C22" i="116"/>
  <c r="B22" i="116"/>
  <c r="F21" i="116"/>
  <c r="E21" i="116"/>
  <c r="F20" i="116"/>
  <c r="E20" i="116"/>
  <c r="F19" i="116"/>
  <c r="E19" i="116"/>
  <c r="F18" i="116"/>
  <c r="E18" i="116"/>
  <c r="F12" i="116"/>
  <c r="F13" i="116"/>
  <c r="F14" i="116"/>
  <c r="F11" i="116"/>
  <c r="C15" i="116"/>
  <c r="D15" i="116"/>
  <c r="H15" i="116"/>
  <c r="B15" i="116"/>
  <c r="E12" i="116"/>
  <c r="E13" i="116"/>
  <c r="E14" i="116"/>
  <c r="E11" i="116"/>
  <c r="B3" i="116"/>
  <c r="B1" i="116"/>
  <c r="K4" i="70"/>
  <c r="J4" i="70"/>
  <c r="K3" i="70"/>
  <c r="J3" i="70"/>
  <c r="L4" i="69"/>
  <c r="K4" i="69"/>
  <c r="L3" i="69"/>
  <c r="K3" i="69"/>
  <c r="M3" i="68"/>
  <c r="M4" i="68"/>
  <c r="H115" i="102"/>
  <c r="H118" i="102" s="1"/>
  <c r="A4" i="92"/>
  <c r="A4" i="104"/>
  <c r="G4" i="92"/>
  <c r="F4" i="92"/>
  <c r="G3" i="92"/>
  <c r="F3" i="92"/>
  <c r="B3" i="92"/>
  <c r="B2" i="92"/>
  <c r="B1" i="92"/>
  <c r="C36" i="101"/>
  <c r="C38" i="101" s="1"/>
  <c r="C19" i="101"/>
  <c r="C21" i="101" s="1"/>
  <c r="H140" i="102"/>
  <c r="H100" i="102"/>
  <c r="H103" i="102" s="1"/>
  <c r="H96" i="102"/>
  <c r="H78" i="102"/>
  <c r="H55" i="102"/>
  <c r="H58" i="102" s="1"/>
  <c r="H61" i="102" s="1"/>
  <c r="H63" i="102" s="1"/>
  <c r="H51" i="102"/>
  <c r="G103" i="116" l="1"/>
  <c r="G112" i="116"/>
  <c r="G34" i="116"/>
  <c r="G49" i="116"/>
  <c r="G18" i="116"/>
  <c r="G40" i="116"/>
  <c r="G74" i="116"/>
  <c r="G102" i="116"/>
  <c r="G119" i="116"/>
  <c r="G19" i="116"/>
  <c r="F29" i="116"/>
  <c r="D28" i="92"/>
  <c r="G32" i="116"/>
  <c r="G28" i="116"/>
  <c r="F113" i="116"/>
  <c r="G118" i="116"/>
  <c r="G46" i="116"/>
  <c r="G54" i="116"/>
  <c r="I122" i="116"/>
  <c r="E64" i="116"/>
  <c r="G48" i="116"/>
  <c r="G56" i="116"/>
  <c r="H122" i="116"/>
  <c r="C122" i="116"/>
  <c r="E85" i="116"/>
  <c r="F99" i="116"/>
  <c r="G84" i="116"/>
  <c r="F106" i="116"/>
  <c r="F57" i="116"/>
  <c r="G62" i="116"/>
  <c r="G70" i="116"/>
  <c r="G83" i="116"/>
  <c r="G91" i="116"/>
  <c r="G96" i="116"/>
  <c r="D122" i="116"/>
  <c r="F22" i="116"/>
  <c r="G20" i="116"/>
  <c r="F36" i="116"/>
  <c r="G42" i="116"/>
  <c r="F50" i="116"/>
  <c r="F64" i="116"/>
  <c r="G67" i="116"/>
  <c r="G69" i="116"/>
  <c r="G75" i="116"/>
  <c r="G77" i="116"/>
  <c r="F85" i="116"/>
  <c r="E92" i="116"/>
  <c r="G90" i="116"/>
  <c r="G98" i="116"/>
  <c r="G104" i="116"/>
  <c r="F120" i="116"/>
  <c r="F43" i="116"/>
  <c r="G41" i="116"/>
  <c r="G68" i="116"/>
  <c r="F78" i="116"/>
  <c r="G76" i="116"/>
  <c r="G89" i="116"/>
  <c r="G105" i="116"/>
  <c r="G21" i="116"/>
  <c r="G25" i="116"/>
  <c r="G27" i="116"/>
  <c r="G33" i="116"/>
  <c r="E43" i="116"/>
  <c r="G55" i="116"/>
  <c r="G61" i="116"/>
  <c r="G63" i="116"/>
  <c r="F71" i="116"/>
  <c r="E78" i="116"/>
  <c r="G82" i="116"/>
  <c r="F92" i="116"/>
  <c r="G95" i="116"/>
  <c r="G97" i="116"/>
  <c r="G109" i="116"/>
  <c r="G111" i="116"/>
  <c r="G117" i="116"/>
  <c r="G39" i="116"/>
  <c r="G60" i="116"/>
  <c r="G88" i="116"/>
  <c r="E113" i="116"/>
  <c r="E106" i="116"/>
  <c r="G81" i="116"/>
  <c r="E50" i="116"/>
  <c r="E29" i="116"/>
  <c r="E22" i="116"/>
  <c r="B122" i="116"/>
  <c r="E120" i="116"/>
  <c r="G116" i="116"/>
  <c r="G110" i="116"/>
  <c r="E99" i="116"/>
  <c r="E71" i="116"/>
  <c r="G53" i="116"/>
  <c r="E57" i="116"/>
  <c r="G47" i="116"/>
  <c r="E36" i="116"/>
  <c r="G26" i="116"/>
  <c r="G13" i="116"/>
  <c r="G14" i="116"/>
  <c r="G12" i="116"/>
  <c r="G11" i="116"/>
  <c r="E15" i="116"/>
  <c r="G36" i="116" l="1"/>
  <c r="G120" i="116"/>
  <c r="G106" i="116"/>
  <c r="G99" i="116"/>
  <c r="G22" i="116"/>
  <c r="G50" i="116"/>
  <c r="G78" i="116"/>
  <c r="G29" i="116"/>
  <c r="G85" i="116"/>
  <c r="G64" i="116"/>
  <c r="G113" i="116"/>
  <c r="G57" i="116"/>
  <c r="G92" i="116"/>
  <c r="G71" i="116"/>
  <c r="G43" i="116"/>
  <c r="E122" i="116"/>
  <c r="F15" i="116"/>
  <c r="F122" i="116" s="1"/>
  <c r="G15" i="116"/>
  <c r="A4" i="113"/>
  <c r="F4" i="115"/>
  <c r="E4" i="115"/>
  <c r="F3" i="115"/>
  <c r="E3" i="115"/>
  <c r="B3" i="115"/>
  <c r="B2" i="115"/>
  <c r="B1" i="115"/>
  <c r="F4" i="114"/>
  <c r="E4" i="114"/>
  <c r="F3" i="114"/>
  <c r="E3" i="114"/>
  <c r="B3" i="114"/>
  <c r="B2" i="114"/>
  <c r="B1" i="114"/>
  <c r="F4" i="113"/>
  <c r="E4" i="113"/>
  <c r="F3" i="113"/>
  <c r="E3" i="113"/>
  <c r="B3" i="113"/>
  <c r="B2" i="113"/>
  <c r="B1" i="113"/>
  <c r="B3" i="112"/>
  <c r="B2" i="112"/>
  <c r="B1" i="112"/>
  <c r="F4" i="111"/>
  <c r="E4" i="111"/>
  <c r="F3" i="111"/>
  <c r="E3" i="111"/>
  <c r="B3" i="111"/>
  <c r="B2" i="111"/>
  <c r="B1" i="111"/>
  <c r="F4" i="110"/>
  <c r="E4" i="110"/>
  <c r="F3" i="110"/>
  <c r="E3" i="110"/>
  <c r="B3" i="110"/>
  <c r="B2" i="110"/>
  <c r="B1" i="110"/>
  <c r="F4" i="109"/>
  <c r="E4" i="109"/>
  <c r="F3" i="109"/>
  <c r="E3" i="109"/>
  <c r="B3" i="109"/>
  <c r="B2" i="109"/>
  <c r="B1" i="109"/>
  <c r="F4" i="108"/>
  <c r="E4" i="108"/>
  <c r="F3" i="108"/>
  <c r="E3" i="108"/>
  <c r="B3" i="108"/>
  <c r="B2" i="108"/>
  <c r="B1" i="108"/>
  <c r="F4" i="107"/>
  <c r="E4" i="107"/>
  <c r="F3" i="107"/>
  <c r="E3" i="107"/>
  <c r="B3" i="107"/>
  <c r="B2" i="107"/>
  <c r="B1" i="107"/>
  <c r="F4" i="106"/>
  <c r="E4" i="106"/>
  <c r="F3" i="106"/>
  <c r="E3" i="106"/>
  <c r="B3" i="106"/>
  <c r="B2" i="106"/>
  <c r="B1" i="106"/>
  <c r="F4" i="105"/>
  <c r="E4" i="105"/>
  <c r="F3" i="105"/>
  <c r="E3" i="105"/>
  <c r="B3" i="105"/>
  <c r="B2" i="105"/>
  <c r="B1" i="105"/>
  <c r="F4" i="104"/>
  <c r="E4" i="104"/>
  <c r="F3" i="104"/>
  <c r="E3" i="104"/>
  <c r="B3" i="104"/>
  <c r="B2" i="104"/>
  <c r="B1" i="104"/>
  <c r="F4" i="103"/>
  <c r="E4" i="103"/>
  <c r="F3" i="103"/>
  <c r="E3" i="103"/>
  <c r="B3" i="103"/>
  <c r="B2" i="103"/>
  <c r="B1" i="103"/>
  <c r="A4" i="102"/>
  <c r="H4" i="102"/>
  <c r="G4" i="102"/>
  <c r="H3" i="102"/>
  <c r="G3" i="102"/>
  <c r="B3" i="102"/>
  <c r="B2" i="102"/>
  <c r="B1" i="102"/>
  <c r="H4" i="101"/>
  <c r="G4" i="101"/>
  <c r="H3" i="101"/>
  <c r="G3" i="101"/>
  <c r="B3" i="101"/>
  <c r="B2" i="101"/>
  <c r="B1" i="101"/>
  <c r="A4" i="100"/>
  <c r="F4" i="100"/>
  <c r="E4" i="100"/>
  <c r="F3" i="100"/>
  <c r="E3" i="100"/>
  <c r="B3" i="100"/>
  <c r="B2" i="100"/>
  <c r="B1" i="100"/>
  <c r="A4" i="98"/>
  <c r="F4" i="98"/>
  <c r="E4" i="98"/>
  <c r="F3" i="98"/>
  <c r="E3" i="98"/>
  <c r="B3" i="98"/>
  <c r="B2" i="98"/>
  <c r="B1" i="98"/>
  <c r="A4" i="97"/>
  <c r="F4" i="97"/>
  <c r="E4" i="97"/>
  <c r="F3" i="97"/>
  <c r="E3" i="97"/>
  <c r="B3" i="97"/>
  <c r="B2" i="97"/>
  <c r="B1" i="97"/>
  <c r="A4" i="96"/>
  <c r="F4" i="96"/>
  <c r="E4" i="96"/>
  <c r="F3" i="96"/>
  <c r="E3" i="96"/>
  <c r="B3" i="96"/>
  <c r="B2" i="96"/>
  <c r="B1" i="96"/>
  <c r="A4" i="95"/>
  <c r="F4" i="95"/>
  <c r="E4" i="95"/>
  <c r="F3" i="95"/>
  <c r="E3" i="95"/>
  <c r="B3" i="95"/>
  <c r="B2" i="95"/>
  <c r="B1" i="95"/>
  <c r="A4" i="94"/>
  <c r="F4" i="94"/>
  <c r="E4" i="94"/>
  <c r="F3" i="94"/>
  <c r="E3" i="94"/>
  <c r="B3" i="94"/>
  <c r="B2" i="94"/>
  <c r="B1" i="94"/>
  <c r="A4" i="93"/>
  <c r="G122" i="116" l="1"/>
  <c r="F4" i="93"/>
  <c r="E4" i="93"/>
  <c r="F3" i="93"/>
  <c r="E3" i="93"/>
  <c r="B3" i="93"/>
  <c r="B2" i="93"/>
  <c r="B1" i="93"/>
  <c r="H61" i="76" l="1"/>
  <c r="K52" i="76"/>
  <c r="L52" i="76" s="1"/>
  <c r="K53" i="76"/>
  <c r="L53" i="76" s="1"/>
  <c r="K54" i="76"/>
  <c r="K55" i="76"/>
  <c r="L55" i="76" s="1"/>
  <c r="K56" i="76"/>
  <c r="L56" i="76" s="1"/>
  <c r="K57" i="76"/>
  <c r="L57" i="76" s="1"/>
  <c r="K58" i="76"/>
  <c r="L58" i="76" s="1"/>
  <c r="K59" i="76"/>
  <c r="L59" i="76" s="1"/>
  <c r="K60" i="76"/>
  <c r="L60" i="76" s="1"/>
  <c r="K51" i="76"/>
  <c r="L51" i="76" s="1"/>
  <c r="K15" i="76"/>
  <c r="L15" i="76" s="1"/>
  <c r="K16" i="76"/>
  <c r="L16" i="76" s="1"/>
  <c r="K17" i="76"/>
  <c r="L17" i="76" s="1"/>
  <c r="K18" i="76"/>
  <c r="L18" i="76" s="1"/>
  <c r="K19" i="76"/>
  <c r="L19" i="76" s="1"/>
  <c r="K20" i="76"/>
  <c r="L20" i="76" s="1"/>
  <c r="K21" i="76"/>
  <c r="L21" i="76" s="1"/>
  <c r="K22" i="76"/>
  <c r="L22" i="76" s="1"/>
  <c r="K23" i="76"/>
  <c r="L23" i="76" s="1"/>
  <c r="K24" i="76"/>
  <c r="L24" i="76" s="1"/>
  <c r="K25" i="76"/>
  <c r="L25" i="76" s="1"/>
  <c r="K26" i="76"/>
  <c r="L26" i="76" s="1"/>
  <c r="K27" i="76"/>
  <c r="L27" i="76" s="1"/>
  <c r="K28" i="76"/>
  <c r="L28" i="76" s="1"/>
  <c r="K29" i="76"/>
  <c r="L29" i="76" s="1"/>
  <c r="K30" i="76"/>
  <c r="K31" i="76"/>
  <c r="L31" i="76" s="1"/>
  <c r="K32" i="76"/>
  <c r="L32" i="76" s="1"/>
  <c r="K33" i="76"/>
  <c r="K34" i="76"/>
  <c r="L34" i="76" s="1"/>
  <c r="K35" i="76"/>
  <c r="L35" i="76" s="1"/>
  <c r="K36" i="76"/>
  <c r="L36" i="76" s="1"/>
  <c r="K37" i="76"/>
  <c r="L37" i="76" s="1"/>
  <c r="K38" i="76"/>
  <c r="K39" i="76"/>
  <c r="K40" i="76"/>
  <c r="L40" i="76" s="1"/>
  <c r="K41" i="76"/>
  <c r="L41" i="76" s="1"/>
  <c r="K42" i="76"/>
  <c r="L42" i="76" s="1"/>
  <c r="K43" i="76"/>
  <c r="L43" i="76" s="1"/>
  <c r="K14" i="76"/>
  <c r="L14" i="76" s="1"/>
  <c r="F61" i="76"/>
  <c r="G61" i="76"/>
  <c r="I61" i="76"/>
  <c r="J61" i="76"/>
  <c r="M61" i="76"/>
  <c r="D61" i="76"/>
  <c r="E19" i="76"/>
  <c r="N19" i="76" s="1"/>
  <c r="E20" i="76"/>
  <c r="N20" i="76" s="1"/>
  <c r="E21" i="76"/>
  <c r="N21" i="76" s="1"/>
  <c r="E22" i="76"/>
  <c r="N22" i="76" s="1"/>
  <c r="E23" i="76"/>
  <c r="N23" i="76" s="1"/>
  <c r="E24" i="76"/>
  <c r="N24" i="76" s="1"/>
  <c r="E25" i="76"/>
  <c r="N25" i="76" s="1"/>
  <c r="E26" i="76"/>
  <c r="N26" i="76" s="1"/>
  <c r="E27" i="76"/>
  <c r="N27" i="76" s="1"/>
  <c r="E28" i="76"/>
  <c r="N28" i="76" s="1"/>
  <c r="T63" i="53"/>
  <c r="V63" i="53"/>
  <c r="Y63" i="53" s="1"/>
  <c r="T64" i="53"/>
  <c r="V64" i="53"/>
  <c r="Y64" i="53" s="1"/>
  <c r="T65" i="53"/>
  <c r="V65" i="53"/>
  <c r="Y65" i="53" s="1"/>
  <c r="T66" i="53"/>
  <c r="V66" i="53"/>
  <c r="Y66" i="53" s="1"/>
  <c r="T67" i="53"/>
  <c r="V67" i="53"/>
  <c r="Y67" i="53" s="1"/>
  <c r="T68" i="53"/>
  <c r="V68" i="53"/>
  <c r="Y68" i="53" s="1"/>
  <c r="T69" i="53"/>
  <c r="V69" i="53"/>
  <c r="Y69" i="53" s="1"/>
  <c r="T70" i="53"/>
  <c r="V70" i="53"/>
  <c r="Y70" i="53" s="1"/>
  <c r="T71" i="53"/>
  <c r="V71" i="53"/>
  <c r="Y71" i="53" s="1"/>
  <c r="T72" i="53"/>
  <c r="V72" i="53"/>
  <c r="Y72" i="53" s="1"/>
  <c r="T73" i="53"/>
  <c r="V73" i="53"/>
  <c r="Y73" i="53" s="1"/>
  <c r="Q63" i="53"/>
  <c r="Q64" i="53"/>
  <c r="Q65" i="53"/>
  <c r="Q66" i="53"/>
  <c r="Q67" i="53"/>
  <c r="Q68" i="53"/>
  <c r="Q69" i="53"/>
  <c r="Q70" i="53"/>
  <c r="Q71" i="53"/>
  <c r="Q72" i="53"/>
  <c r="Q73" i="53"/>
  <c r="L63" i="53"/>
  <c r="L64" i="53"/>
  <c r="L65" i="53"/>
  <c r="L66" i="53"/>
  <c r="L67" i="53"/>
  <c r="L68" i="53"/>
  <c r="L69" i="53"/>
  <c r="L70" i="53"/>
  <c r="L71" i="53"/>
  <c r="L72" i="53"/>
  <c r="L73" i="53"/>
  <c r="J63" i="53"/>
  <c r="J64" i="53"/>
  <c r="J65" i="53"/>
  <c r="J66" i="53"/>
  <c r="J67" i="53"/>
  <c r="J68" i="53"/>
  <c r="J69" i="53"/>
  <c r="J70" i="53"/>
  <c r="J71" i="53"/>
  <c r="J72" i="53"/>
  <c r="J73" i="53"/>
  <c r="E60" i="76"/>
  <c r="E59" i="76"/>
  <c r="E58" i="76"/>
  <c r="E57" i="76"/>
  <c r="E56" i="76"/>
  <c r="E55" i="76"/>
  <c r="L54" i="76"/>
  <c r="E54" i="76"/>
  <c r="E53" i="76"/>
  <c r="E52" i="76"/>
  <c r="E51" i="76"/>
  <c r="D45" i="52"/>
  <c r="E45" i="52"/>
  <c r="F45" i="52"/>
  <c r="G45" i="52"/>
  <c r="H45" i="52"/>
  <c r="C45" i="52"/>
  <c r="R124" i="53"/>
  <c r="R125" i="53"/>
  <c r="R126" i="53"/>
  <c r="S126" i="53" s="1"/>
  <c r="R127" i="53"/>
  <c r="S127" i="53" s="1"/>
  <c r="R128" i="53"/>
  <c r="S128" i="53" s="1"/>
  <c r="R129" i="53"/>
  <c r="S129" i="53" s="1"/>
  <c r="R130" i="53"/>
  <c r="S130" i="53" s="1"/>
  <c r="R131" i="53"/>
  <c r="S131" i="53" s="1"/>
  <c r="R132" i="53"/>
  <c r="S132" i="53" s="1"/>
  <c r="R123" i="53"/>
  <c r="M124" i="53"/>
  <c r="M126" i="53"/>
  <c r="M128" i="53"/>
  <c r="M129" i="53"/>
  <c r="M130" i="53"/>
  <c r="M131" i="53"/>
  <c r="M132" i="53"/>
  <c r="W124" i="53"/>
  <c r="W125" i="53"/>
  <c r="W126" i="53"/>
  <c r="W127" i="53"/>
  <c r="W128" i="53"/>
  <c r="W129" i="53"/>
  <c r="W130" i="53"/>
  <c r="W131" i="53"/>
  <c r="W132" i="53"/>
  <c r="W123" i="53"/>
  <c r="I124" i="53"/>
  <c r="I125" i="53"/>
  <c r="M125" i="53" s="1"/>
  <c r="I126" i="53"/>
  <c r="I127" i="53"/>
  <c r="M127" i="53" s="1"/>
  <c r="I128" i="53"/>
  <c r="I129" i="53"/>
  <c r="I130" i="53"/>
  <c r="I131" i="53"/>
  <c r="I132" i="53"/>
  <c r="I123" i="53"/>
  <c r="F41" i="37"/>
  <c r="F44" i="37" s="1"/>
  <c r="F78" i="37" s="1"/>
  <c r="F81" i="37" s="1"/>
  <c r="F115" i="37" s="1"/>
  <c r="F118" i="37" s="1"/>
  <c r="F152" i="37" s="1"/>
  <c r="F155" i="37" s="1"/>
  <c r="F189" i="37" s="1"/>
  <c r="G41" i="37"/>
  <c r="G44" i="37" s="1"/>
  <c r="G78" i="37" s="1"/>
  <c r="G81" i="37" s="1"/>
  <c r="G115" i="37" s="1"/>
  <c r="G118" i="37" s="1"/>
  <c r="G152" i="37" s="1"/>
  <c r="G155" i="37" s="1"/>
  <c r="G189" i="37" s="1"/>
  <c r="E41" i="37"/>
  <c r="E44" i="37" s="1"/>
  <c r="E78" i="37" s="1"/>
  <c r="E81" i="37" s="1"/>
  <c r="E115" i="37" s="1"/>
  <c r="E118" i="37" s="1"/>
  <c r="E152" i="37" s="1"/>
  <c r="E155" i="37" s="1"/>
  <c r="E189" i="37" s="1"/>
  <c r="I108" i="77" a="1"/>
  <c r="I108" i="77" s="1"/>
  <c r="L108" i="77" s="1"/>
  <c r="I12" i="77" a="1"/>
  <c r="I12" i="77" s="1"/>
  <c r="I13" i="77" s="1" a="1"/>
  <c r="I13" i="77" s="1"/>
  <c r="D118" i="77"/>
  <c r="F118" i="77"/>
  <c r="E102" i="77"/>
  <c r="E120" i="77" s="1"/>
  <c r="G102" i="77"/>
  <c r="F12" i="77"/>
  <c r="F63" i="77"/>
  <c r="F64" i="77"/>
  <c r="F65" i="77"/>
  <c r="F66" i="77"/>
  <c r="F67" i="77"/>
  <c r="F68" i="77"/>
  <c r="F69" i="77"/>
  <c r="F70" i="77"/>
  <c r="F71" i="77"/>
  <c r="F72" i="77"/>
  <c r="F73" i="77"/>
  <c r="F74" i="77"/>
  <c r="F75" i="77"/>
  <c r="F76" i="77"/>
  <c r="F77" i="77"/>
  <c r="F78" i="77"/>
  <c r="F79" i="77"/>
  <c r="F80" i="77"/>
  <c r="F81" i="77"/>
  <c r="F82" i="77"/>
  <c r="F83" i="77"/>
  <c r="F84" i="77"/>
  <c r="F85" i="77"/>
  <c r="F86" i="77"/>
  <c r="F87" i="77"/>
  <c r="F88" i="77"/>
  <c r="F89" i="77"/>
  <c r="F90" i="77"/>
  <c r="F91" i="77"/>
  <c r="F92" i="77"/>
  <c r="F93" i="77"/>
  <c r="F94" i="77"/>
  <c r="F95" i="77"/>
  <c r="F96" i="77"/>
  <c r="F97" i="77"/>
  <c r="F98" i="77"/>
  <c r="F99" i="77"/>
  <c r="F100" i="77"/>
  <c r="M23" i="75"/>
  <c r="M11" i="75"/>
  <c r="M12" i="75"/>
  <c r="M13" i="75"/>
  <c r="M14" i="75"/>
  <c r="M15" i="75"/>
  <c r="M16" i="75"/>
  <c r="M17" i="75"/>
  <c r="M18" i="75"/>
  <c r="M19" i="75"/>
  <c r="M20" i="75"/>
  <c r="M21" i="75"/>
  <c r="M22" i="75"/>
  <c r="M24" i="75"/>
  <c r="M25" i="75"/>
  <c r="M26" i="75"/>
  <c r="M27" i="75"/>
  <c r="M28" i="75"/>
  <c r="M29" i="75"/>
  <c r="M10" i="75"/>
  <c r="C30" i="75"/>
  <c r="D30" i="75"/>
  <c r="E22" i="72" s="1"/>
  <c r="E30" i="75"/>
  <c r="F22" i="72" s="1"/>
  <c r="F30" i="75"/>
  <c r="G22" i="72" s="1"/>
  <c r="G30" i="75"/>
  <c r="H30" i="75"/>
  <c r="I30" i="75"/>
  <c r="J30" i="75"/>
  <c r="K30" i="75"/>
  <c r="L30" i="75"/>
  <c r="Y80" i="78"/>
  <c r="L19" i="78" s="1"/>
  <c r="X77" i="78"/>
  <c r="L18" i="78" s="1"/>
  <c r="X76" i="78"/>
  <c r="L17" i="78" s="1"/>
  <c r="X75" i="78"/>
  <c r="L16" i="78" s="1"/>
  <c r="X74" i="78"/>
  <c r="L13" i="78" s="1"/>
  <c r="Y73" i="78"/>
  <c r="L15" i="78" s="1"/>
  <c r="X73" i="78"/>
  <c r="Y72" i="78"/>
  <c r="H15" i="78" s="1"/>
  <c r="X72" i="78"/>
  <c r="Y71" i="78"/>
  <c r="H14" i="78" s="1"/>
  <c r="X71" i="78"/>
  <c r="Y70" i="78"/>
  <c r="H13" i="78" s="1"/>
  <c r="X70" i="78"/>
  <c r="Y69" i="78"/>
  <c r="H12" i="78" s="1"/>
  <c r="X69" i="78"/>
  <c r="Y68" i="78"/>
  <c r="D14" i="78" s="1"/>
  <c r="X68" i="78"/>
  <c r="V65" i="78"/>
  <c r="T65" i="78"/>
  <c r="R65" i="78"/>
  <c r="P65" i="78"/>
  <c r="N65" i="78"/>
  <c r="L65" i="78"/>
  <c r="J65" i="78"/>
  <c r="H65" i="78"/>
  <c r="F65" i="78"/>
  <c r="D65" i="78"/>
  <c r="X64" i="78"/>
  <c r="D29" i="78" s="1"/>
  <c r="X63" i="78"/>
  <c r="X62" i="78"/>
  <c r="W59" i="78"/>
  <c r="V59" i="78"/>
  <c r="U59" i="78"/>
  <c r="T59" i="78"/>
  <c r="S59" i="78"/>
  <c r="R59" i="78"/>
  <c r="Q59" i="78"/>
  <c r="P59" i="78"/>
  <c r="O59" i="78"/>
  <c r="N59" i="78"/>
  <c r="M59" i="78"/>
  <c r="L59" i="78"/>
  <c r="K59" i="78"/>
  <c r="J59" i="78"/>
  <c r="I59" i="78"/>
  <c r="H59" i="78"/>
  <c r="G59" i="78"/>
  <c r="F59" i="78"/>
  <c r="E59" i="78"/>
  <c r="D59" i="78"/>
  <c r="Y58" i="78"/>
  <c r="Y57" i="78"/>
  <c r="X57" i="78"/>
  <c r="X59" i="78" s="1"/>
  <c r="W54" i="78"/>
  <c r="V54" i="78"/>
  <c r="U54" i="78"/>
  <c r="T54" i="78"/>
  <c r="S54" i="78"/>
  <c r="R54" i="78"/>
  <c r="Q54" i="78"/>
  <c r="P54" i="78"/>
  <c r="O54" i="78"/>
  <c r="N54" i="78"/>
  <c r="M54" i="78"/>
  <c r="L54" i="78"/>
  <c r="K54" i="78"/>
  <c r="J54" i="78"/>
  <c r="I54" i="78"/>
  <c r="H54" i="78"/>
  <c r="G54" i="78"/>
  <c r="F54" i="78"/>
  <c r="E54" i="78"/>
  <c r="D54" i="78"/>
  <c r="Y53" i="78"/>
  <c r="Y52" i="78"/>
  <c r="X52" i="78"/>
  <c r="Y51" i="78"/>
  <c r="Y50" i="78"/>
  <c r="X50" i="78"/>
  <c r="Y49" i="78"/>
  <c r="X49" i="78"/>
  <c r="D28" i="78" s="1"/>
  <c r="Y48" i="78"/>
  <c r="Y47" i="78"/>
  <c r="X47" i="78"/>
  <c r="W41" i="78"/>
  <c r="V41" i="78"/>
  <c r="U41" i="78"/>
  <c r="T41" i="78"/>
  <c r="S41" i="78"/>
  <c r="R41" i="78"/>
  <c r="Q41" i="78"/>
  <c r="P41" i="78"/>
  <c r="O41" i="78"/>
  <c r="N41" i="78"/>
  <c r="M41" i="78"/>
  <c r="L41" i="78"/>
  <c r="K41" i="78"/>
  <c r="J41" i="78"/>
  <c r="I41" i="78"/>
  <c r="H41" i="78"/>
  <c r="G41" i="78"/>
  <c r="F41" i="78"/>
  <c r="E41" i="78"/>
  <c r="D41" i="78"/>
  <c r="Y40" i="78"/>
  <c r="X40" i="78"/>
  <c r="Y39" i="78"/>
  <c r="X39" i="78"/>
  <c r="Y38" i="78"/>
  <c r="X38" i="78"/>
  <c r="Y37" i="78"/>
  <c r="X37" i="78"/>
  <c r="H244" i="72"/>
  <c r="D244" i="72"/>
  <c r="H243" i="72"/>
  <c r="J241" i="72"/>
  <c r="H241" i="72"/>
  <c r="F241" i="72"/>
  <c r="D241" i="72"/>
  <c r="F243" i="72"/>
  <c r="F211" i="72"/>
  <c r="F210" i="72"/>
  <c r="J208" i="72"/>
  <c r="H208" i="72"/>
  <c r="F208" i="72"/>
  <c r="D208" i="72"/>
  <c r="E203" i="72"/>
  <c r="F178" i="72"/>
  <c r="D178" i="72"/>
  <c r="F177" i="72"/>
  <c r="J175" i="72"/>
  <c r="H175" i="72"/>
  <c r="H178" i="72"/>
  <c r="F175" i="72"/>
  <c r="D175" i="72"/>
  <c r="H177" i="72"/>
  <c r="F145" i="72"/>
  <c r="D145" i="72"/>
  <c r="F144" i="72"/>
  <c r="J142" i="72"/>
  <c r="H142" i="72"/>
  <c r="F142" i="72"/>
  <c r="D142" i="72"/>
  <c r="H144" i="72"/>
  <c r="H112" i="72"/>
  <c r="D112" i="72"/>
  <c r="H111" i="72"/>
  <c r="J109" i="72"/>
  <c r="H109" i="72"/>
  <c r="F109" i="72"/>
  <c r="D109" i="72"/>
  <c r="E104" i="72"/>
  <c r="F111" i="72"/>
  <c r="F78" i="72"/>
  <c r="J76" i="72"/>
  <c r="H76" i="72"/>
  <c r="F76" i="72"/>
  <c r="F79" i="72"/>
  <c r="D76" i="72"/>
  <c r="J69" i="72"/>
  <c r="J67" i="72"/>
  <c r="G71" i="72"/>
  <c r="J78" i="72" s="1"/>
  <c r="J79" i="72" s="1"/>
  <c r="H16" i="72" s="1"/>
  <c r="J61" i="72"/>
  <c r="D43" i="72"/>
  <c r="H26" i="72"/>
  <c r="D45" i="72" s="1"/>
  <c r="G21" i="72"/>
  <c r="E21" i="72"/>
  <c r="G20" i="72"/>
  <c r="F20" i="72"/>
  <c r="G19" i="72"/>
  <c r="F19" i="72"/>
  <c r="E19" i="72"/>
  <c r="F18" i="72"/>
  <c r="E18" i="72"/>
  <c r="G17" i="72"/>
  <c r="E17" i="72"/>
  <c r="F16" i="72"/>
  <c r="G118" i="71"/>
  <c r="G95" i="71"/>
  <c r="G72" i="71"/>
  <c r="G49" i="71"/>
  <c r="G26" i="71"/>
  <c r="I81" i="68"/>
  <c r="I99" i="68" s="1"/>
  <c r="H81" i="68"/>
  <c r="G81" i="68"/>
  <c r="G99" i="68" s="1"/>
  <c r="F81" i="68"/>
  <c r="F99" i="68" s="1"/>
  <c r="E81" i="68"/>
  <c r="I65" i="68"/>
  <c r="I98" i="68" s="1"/>
  <c r="H65" i="68"/>
  <c r="H98" i="68" s="1"/>
  <c r="G65" i="68"/>
  <c r="G98" i="68" s="1"/>
  <c r="F65" i="68"/>
  <c r="F98" i="68" s="1"/>
  <c r="E65" i="68"/>
  <c r="E98" i="68" s="1"/>
  <c r="F49" i="68"/>
  <c r="F90" i="68" s="1"/>
  <c r="G49" i="68"/>
  <c r="G90" i="68" s="1"/>
  <c r="G95" i="68" s="1"/>
  <c r="H49" i="68"/>
  <c r="H90" i="68" s="1"/>
  <c r="H95" i="68" s="1"/>
  <c r="I49" i="68"/>
  <c r="I90" i="68" s="1"/>
  <c r="I95" i="68" s="1"/>
  <c r="E49" i="68"/>
  <c r="E90" i="68" s="1"/>
  <c r="AF14" i="53"/>
  <c r="L62" i="53"/>
  <c r="L74" i="53"/>
  <c r="L75" i="53"/>
  <c r="L76" i="53"/>
  <c r="L77" i="53"/>
  <c r="L78" i="53"/>
  <c r="L79" i="53"/>
  <c r="L80" i="53"/>
  <c r="L81" i="53"/>
  <c r="L82" i="53"/>
  <c r="L83" i="53"/>
  <c r="L84" i="53"/>
  <c r="L85" i="53"/>
  <c r="L86" i="53"/>
  <c r="L87" i="53"/>
  <c r="L88" i="53"/>
  <c r="L89" i="53"/>
  <c r="L90" i="53"/>
  <c r="L61" i="53"/>
  <c r="J61" i="53"/>
  <c r="D30" i="52"/>
  <c r="D37" i="52" s="1"/>
  <c r="F30" i="52"/>
  <c r="F37" i="52" s="1"/>
  <c r="G30" i="52"/>
  <c r="G37" i="52" s="1"/>
  <c r="H30" i="52"/>
  <c r="H37" i="52" s="1"/>
  <c r="C30" i="52"/>
  <c r="C37" i="52" s="1"/>
  <c r="F21" i="52"/>
  <c r="F119" i="47"/>
  <c r="F20" i="47"/>
  <c r="F23" i="47" s="1"/>
  <c r="F53" i="47"/>
  <c r="F56" i="47" s="1"/>
  <c r="F16" i="47"/>
  <c r="F124" i="36"/>
  <c r="F88" i="36"/>
  <c r="F52" i="36"/>
  <c r="F16" i="36"/>
  <c r="F127" i="80"/>
  <c r="F101" i="80"/>
  <c r="F75" i="80"/>
  <c r="F49" i="80"/>
  <c r="F23" i="80"/>
  <c r="E129" i="47"/>
  <c r="E137" i="47" s="1"/>
  <c r="E127" i="47"/>
  <c r="E135" i="47" s="1"/>
  <c r="E96" i="47"/>
  <c r="E104" i="47" s="1"/>
  <c r="E94" i="47"/>
  <c r="E63" i="47"/>
  <c r="E71" i="47" s="1"/>
  <c r="E61" i="47"/>
  <c r="E69" i="47" s="1"/>
  <c r="E30" i="47"/>
  <c r="E38" i="47" s="1"/>
  <c r="F38" i="47" s="1"/>
  <c r="E28" i="47"/>
  <c r="E36" i="47" s="1"/>
  <c r="F36" i="47" s="1"/>
  <c r="T62" i="53"/>
  <c r="T75" i="53"/>
  <c r="T76" i="53"/>
  <c r="T77" i="53"/>
  <c r="T78" i="53"/>
  <c r="T79" i="53"/>
  <c r="T80" i="53"/>
  <c r="T81" i="53"/>
  <c r="T82" i="53"/>
  <c r="T83" i="53"/>
  <c r="T84" i="53"/>
  <c r="T85" i="53"/>
  <c r="T86" i="53"/>
  <c r="T87" i="53"/>
  <c r="T88" i="53"/>
  <c r="T89" i="53"/>
  <c r="T90" i="53"/>
  <c r="F89" i="71"/>
  <c r="E89" i="71"/>
  <c r="D89" i="71"/>
  <c r="F66" i="71"/>
  <c r="E66" i="71"/>
  <c r="D66" i="71"/>
  <c r="F43" i="71"/>
  <c r="E43" i="71"/>
  <c r="D43" i="71"/>
  <c r="F20" i="71"/>
  <c r="E20" i="71"/>
  <c r="D20" i="71"/>
  <c r="F88" i="71"/>
  <c r="E88" i="71"/>
  <c r="F65" i="71"/>
  <c r="E65" i="71"/>
  <c r="F42" i="71"/>
  <c r="E42" i="71"/>
  <c r="F19" i="71"/>
  <c r="E19" i="71"/>
  <c r="K34" i="70"/>
  <c r="F49" i="63"/>
  <c r="D49" i="63" s="1"/>
  <c r="F121" i="63"/>
  <c r="F86" i="63"/>
  <c r="F51" i="63"/>
  <c r="F16" i="63"/>
  <c r="E14" i="76"/>
  <c r="N14" i="76" s="1"/>
  <c r="M3" i="75"/>
  <c r="M4" i="75"/>
  <c r="L4" i="75"/>
  <c r="L3" i="75"/>
  <c r="B3" i="75"/>
  <c r="B2" i="75"/>
  <c r="B1" i="75"/>
  <c r="C39" i="52"/>
  <c r="C15" i="52"/>
  <c r="F3" i="13"/>
  <c r="A4" i="81"/>
  <c r="F4" i="81"/>
  <c r="E4" i="81"/>
  <c r="F3" i="81"/>
  <c r="E3" i="81"/>
  <c r="B3" i="81"/>
  <c r="B2" i="81"/>
  <c r="B1" i="81"/>
  <c r="F13"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F42" i="77"/>
  <c r="F43" i="77"/>
  <c r="F44" i="77"/>
  <c r="F45" i="77"/>
  <c r="F46" i="77"/>
  <c r="F47" i="77"/>
  <c r="F48" i="77"/>
  <c r="F49" i="77"/>
  <c r="F50" i="77"/>
  <c r="F51" i="77"/>
  <c r="F52" i="77"/>
  <c r="F53" i="77"/>
  <c r="F54" i="77"/>
  <c r="F55" i="77"/>
  <c r="F56" i="77"/>
  <c r="F57" i="77"/>
  <c r="F58" i="77"/>
  <c r="F59" i="77"/>
  <c r="F60" i="77"/>
  <c r="F61" i="77"/>
  <c r="F62" i="77"/>
  <c r="F101" i="77"/>
  <c r="F4" i="61"/>
  <c r="E4" i="61"/>
  <c r="F3" i="61"/>
  <c r="E3" i="61"/>
  <c r="B3" i="61"/>
  <c r="B2" i="61"/>
  <c r="B1" i="61"/>
  <c r="F87" i="71"/>
  <c r="E87" i="71"/>
  <c r="F64" i="71"/>
  <c r="E64" i="71"/>
  <c r="F41" i="71"/>
  <c r="E41" i="71"/>
  <c r="F18" i="71"/>
  <c r="E18" i="71"/>
  <c r="F132" i="80"/>
  <c r="E130" i="80"/>
  <c r="D130" i="80"/>
  <c r="C130" i="80"/>
  <c r="F129" i="80"/>
  <c r="F128" i="80"/>
  <c r="F126" i="80"/>
  <c r="F125" i="80"/>
  <c r="E123" i="80"/>
  <c r="D123" i="80"/>
  <c r="C123" i="80"/>
  <c r="F122" i="80"/>
  <c r="F121" i="80"/>
  <c r="F120" i="80"/>
  <c r="E118" i="80"/>
  <c r="D118" i="80"/>
  <c r="C118" i="80"/>
  <c r="F117" i="80"/>
  <c r="F116" i="80"/>
  <c r="F106" i="80"/>
  <c r="E104" i="80"/>
  <c r="D104" i="80"/>
  <c r="C104" i="80"/>
  <c r="F103" i="80"/>
  <c r="F102" i="80"/>
  <c r="F100" i="80"/>
  <c r="F99" i="80"/>
  <c r="E97" i="80"/>
  <c r="D97" i="80"/>
  <c r="C97" i="80"/>
  <c r="F96" i="80"/>
  <c r="F95" i="80"/>
  <c r="F94" i="80"/>
  <c r="E92" i="80"/>
  <c r="D92" i="80"/>
  <c r="C92" i="80"/>
  <c r="F91" i="80"/>
  <c r="F90" i="80"/>
  <c r="F80" i="80"/>
  <c r="E78" i="80"/>
  <c r="D78" i="80"/>
  <c r="C78" i="80"/>
  <c r="F77" i="80"/>
  <c r="F76" i="80"/>
  <c r="F74" i="80"/>
  <c r="F73" i="80"/>
  <c r="E71" i="80"/>
  <c r="D71" i="80"/>
  <c r="C71" i="80"/>
  <c r="F70" i="80"/>
  <c r="F69" i="80"/>
  <c r="F68" i="80"/>
  <c r="E66" i="80"/>
  <c r="D66" i="80"/>
  <c r="C66" i="80"/>
  <c r="F65" i="80"/>
  <c r="F64" i="80"/>
  <c r="F54" i="80"/>
  <c r="E52" i="80"/>
  <c r="D52" i="80"/>
  <c r="C52" i="80"/>
  <c r="F51" i="80"/>
  <c r="F50" i="80"/>
  <c r="F48" i="80"/>
  <c r="F47" i="80"/>
  <c r="E45" i="80"/>
  <c r="D45" i="80"/>
  <c r="C45" i="80"/>
  <c r="F44" i="80"/>
  <c r="F43" i="80"/>
  <c r="F42" i="80"/>
  <c r="E40" i="80"/>
  <c r="D40" i="80"/>
  <c r="C40" i="80"/>
  <c r="F39" i="80"/>
  <c r="F38" i="80"/>
  <c r="D26" i="80"/>
  <c r="E26" i="80"/>
  <c r="D14" i="80"/>
  <c r="E14" i="80"/>
  <c r="F4" i="80"/>
  <c r="E4" i="80"/>
  <c r="F3" i="80"/>
  <c r="E3" i="80"/>
  <c r="B3" i="80"/>
  <c r="B2" i="80"/>
  <c r="B1" i="80"/>
  <c r="F12" i="80"/>
  <c r="F13" i="80"/>
  <c r="C14" i="80"/>
  <c r="F16" i="80"/>
  <c r="F17" i="80"/>
  <c r="F18" i="80"/>
  <c r="C19" i="80"/>
  <c r="D19" i="80"/>
  <c r="E19" i="80"/>
  <c r="F21" i="80"/>
  <c r="F22" i="80"/>
  <c r="F24" i="80"/>
  <c r="F25" i="80"/>
  <c r="C26" i="80"/>
  <c r="F28" i="80"/>
  <c r="Y4" i="78"/>
  <c r="X4" i="78"/>
  <c r="Y3" i="78"/>
  <c r="X3" i="78"/>
  <c r="B3" i="78"/>
  <c r="B2" i="78"/>
  <c r="B1" i="78"/>
  <c r="D32" i="33"/>
  <c r="D42" i="33" s="1"/>
  <c r="F32" i="33"/>
  <c r="F42" i="33" s="1"/>
  <c r="F48" i="33" s="1"/>
  <c r="O4" i="33"/>
  <c r="N4" i="33"/>
  <c r="O3" i="33"/>
  <c r="N3" i="33"/>
  <c r="B3" i="33"/>
  <c r="B2" i="33"/>
  <c r="B1" i="33"/>
  <c r="M4" i="77"/>
  <c r="L4" i="77"/>
  <c r="M3" i="77"/>
  <c r="L3" i="77"/>
  <c r="B3" i="77"/>
  <c r="B2" i="77"/>
  <c r="B1" i="77"/>
  <c r="D102" i="77"/>
  <c r="F44" i="76"/>
  <c r="G44" i="76"/>
  <c r="I44" i="76"/>
  <c r="J44" i="76"/>
  <c r="M44" i="76"/>
  <c r="D44" i="76"/>
  <c r="E43" i="76"/>
  <c r="N43" i="76" s="1"/>
  <c r="E15" i="76"/>
  <c r="N15" i="76" s="1"/>
  <c r="E16" i="76"/>
  <c r="N16" i="76" s="1"/>
  <c r="E17" i="76"/>
  <c r="N17" i="76" s="1"/>
  <c r="E18" i="76"/>
  <c r="N18" i="76" s="1"/>
  <c r="E29" i="76"/>
  <c r="N29" i="76" s="1"/>
  <c r="E30" i="76"/>
  <c r="N30" i="76" s="1"/>
  <c r="L30" i="76"/>
  <c r="E31" i="76"/>
  <c r="N31" i="76" s="1"/>
  <c r="E32" i="76"/>
  <c r="N32" i="76" s="1"/>
  <c r="E33" i="76"/>
  <c r="N33" i="76" s="1"/>
  <c r="L33" i="76"/>
  <c r="E34" i="76"/>
  <c r="N34" i="76" s="1"/>
  <c r="E35" i="76"/>
  <c r="N35" i="76" s="1"/>
  <c r="E36" i="76"/>
  <c r="N36" i="76" s="1"/>
  <c r="E37" i="76"/>
  <c r="N37" i="76" s="1"/>
  <c r="E38" i="76"/>
  <c r="N38" i="76" s="1"/>
  <c r="L38" i="76"/>
  <c r="E39" i="76"/>
  <c r="N39" i="76" s="1"/>
  <c r="L39" i="76"/>
  <c r="E40" i="76"/>
  <c r="N40" i="76" s="1"/>
  <c r="E41" i="76"/>
  <c r="N41" i="76" s="1"/>
  <c r="E42" i="76"/>
  <c r="N42" i="76" s="1"/>
  <c r="B3" i="76"/>
  <c r="B2" i="76"/>
  <c r="B1" i="76"/>
  <c r="S4" i="76"/>
  <c r="R4" i="76"/>
  <c r="S3" i="76"/>
  <c r="R3" i="76"/>
  <c r="O4" i="74"/>
  <c r="N4" i="74"/>
  <c r="O3" i="74"/>
  <c r="N3" i="74"/>
  <c r="B3" i="74"/>
  <c r="B2" i="74"/>
  <c r="B1" i="74"/>
  <c r="A76" i="74" s="1"/>
  <c r="E16" i="74"/>
  <c r="E73" i="74"/>
  <c r="E66" i="74"/>
  <c r="E59" i="74"/>
  <c r="E52" i="74"/>
  <c r="G4" i="28"/>
  <c r="F4" i="28"/>
  <c r="G3" i="28"/>
  <c r="F3" i="28"/>
  <c r="B3" i="28"/>
  <c r="B2" i="28"/>
  <c r="B1" i="28"/>
  <c r="F4" i="73"/>
  <c r="E4" i="73"/>
  <c r="F3" i="73"/>
  <c r="E3" i="73"/>
  <c r="B3" i="73"/>
  <c r="B2" i="73"/>
  <c r="B1" i="73"/>
  <c r="F54" i="73"/>
  <c r="E54" i="73"/>
  <c r="F42" i="73"/>
  <c r="E42" i="73"/>
  <c r="J4" i="72"/>
  <c r="I4" i="72"/>
  <c r="J3" i="72"/>
  <c r="I3" i="72"/>
  <c r="B3" i="72"/>
  <c r="B2" i="72"/>
  <c r="B1" i="72"/>
  <c r="F137" i="47"/>
  <c r="F115" i="47"/>
  <c r="B113" i="47"/>
  <c r="F104" i="47"/>
  <c r="F86" i="47"/>
  <c r="F89" i="47" s="1"/>
  <c r="F82" i="47"/>
  <c r="B80" i="47"/>
  <c r="F71" i="47"/>
  <c r="E73" i="47"/>
  <c r="F49" i="47"/>
  <c r="B47" i="47"/>
  <c r="F4" i="47"/>
  <c r="E4" i="47"/>
  <c r="F3" i="47"/>
  <c r="E3" i="47"/>
  <c r="B3" i="47"/>
  <c r="C47" i="47" s="1"/>
  <c r="F47" i="47" s="1"/>
  <c r="B2" i="47"/>
  <c r="B1" i="47"/>
  <c r="F146" i="63"/>
  <c r="E135" i="63"/>
  <c r="E143" i="63"/>
  <c r="F143" i="63"/>
  <c r="F147" i="63"/>
  <c r="E133" i="63"/>
  <c r="E141" i="63" s="1"/>
  <c r="E137" i="63"/>
  <c r="F125" i="63"/>
  <c r="B119" i="63"/>
  <c r="F111" i="63"/>
  <c r="E100" i="63"/>
  <c r="E108" i="63" s="1"/>
  <c r="F108" i="63"/>
  <c r="F112" i="63"/>
  <c r="E98" i="63"/>
  <c r="E106" i="63" s="1"/>
  <c r="E102" i="63"/>
  <c r="F90" i="63"/>
  <c r="B84" i="63"/>
  <c r="F76" i="63"/>
  <c r="E65" i="63"/>
  <c r="E73" i="63" s="1"/>
  <c r="F73" i="63"/>
  <c r="F77" i="63"/>
  <c r="E63" i="63"/>
  <c r="E71" i="63" s="1"/>
  <c r="F55" i="63"/>
  <c r="F58" i="63" s="1"/>
  <c r="B49" i="63"/>
  <c r="F4" i="63"/>
  <c r="E4" i="63"/>
  <c r="F3" i="63"/>
  <c r="E3" i="63"/>
  <c r="B3" i="63"/>
  <c r="C49" i="63" s="1"/>
  <c r="B2" i="63"/>
  <c r="B1" i="63"/>
  <c r="F137" i="36"/>
  <c r="F101" i="36"/>
  <c r="F65" i="36"/>
  <c r="F4" i="36"/>
  <c r="E4" i="36"/>
  <c r="F3" i="36"/>
  <c r="E3" i="36"/>
  <c r="B3" i="36"/>
  <c r="C122" i="36" s="1"/>
  <c r="F122" i="36" s="1"/>
  <c r="D122" i="36" s="1"/>
  <c r="B2" i="36"/>
  <c r="B1" i="36"/>
  <c r="G113" i="71"/>
  <c r="G102" i="71"/>
  <c r="G90" i="71"/>
  <c r="G79" i="71"/>
  <c r="G67" i="71"/>
  <c r="G56" i="71"/>
  <c r="G44" i="71"/>
  <c r="G33" i="71"/>
  <c r="G4" i="71"/>
  <c r="F4" i="71"/>
  <c r="G3" i="71"/>
  <c r="F3" i="71"/>
  <c r="B3" i="71"/>
  <c r="B2" i="71"/>
  <c r="B1" i="71"/>
  <c r="G21" i="71"/>
  <c r="G10" i="71"/>
  <c r="B3" i="70"/>
  <c r="B2" i="70"/>
  <c r="B1" i="70"/>
  <c r="J37" i="70"/>
  <c r="F37" i="70"/>
  <c r="E37" i="70"/>
  <c r="D37" i="70"/>
  <c r="C37" i="70"/>
  <c r="K36" i="70"/>
  <c r="K35" i="70"/>
  <c r="J32" i="70"/>
  <c r="F32" i="70"/>
  <c r="E32" i="70"/>
  <c r="D32" i="70"/>
  <c r="C32" i="70"/>
  <c r="K31" i="70"/>
  <c r="K30" i="70"/>
  <c r="K28" i="70"/>
  <c r="J21" i="70"/>
  <c r="F21" i="70"/>
  <c r="E21" i="70"/>
  <c r="D21" i="70"/>
  <c r="C21" i="70"/>
  <c r="K20" i="70"/>
  <c r="K19" i="70"/>
  <c r="K18" i="70"/>
  <c r="F16" i="70"/>
  <c r="E16" i="70"/>
  <c r="D16" i="70"/>
  <c r="C16" i="70"/>
  <c r="K15" i="70"/>
  <c r="K14" i="70"/>
  <c r="K12" i="70"/>
  <c r="L28" i="69"/>
  <c r="D37" i="69"/>
  <c r="D32" i="69"/>
  <c r="D21" i="69"/>
  <c r="D16" i="69"/>
  <c r="B3" i="69"/>
  <c r="B2" i="69"/>
  <c r="B1" i="69"/>
  <c r="K37" i="69"/>
  <c r="G37" i="69"/>
  <c r="F37" i="69"/>
  <c r="E37" i="69"/>
  <c r="L36" i="69"/>
  <c r="L35" i="69"/>
  <c r="L34" i="69"/>
  <c r="G32" i="69"/>
  <c r="F32" i="69"/>
  <c r="E32" i="69"/>
  <c r="L31" i="69"/>
  <c r="L30" i="69"/>
  <c r="K21" i="69"/>
  <c r="G21" i="69"/>
  <c r="F21" i="69"/>
  <c r="E21" i="69"/>
  <c r="L20" i="69"/>
  <c r="L19" i="69"/>
  <c r="L18" i="69"/>
  <c r="K16" i="69"/>
  <c r="G16" i="69"/>
  <c r="F16" i="69"/>
  <c r="E16" i="69"/>
  <c r="L15" i="69"/>
  <c r="L14" i="69"/>
  <c r="L12" i="69"/>
  <c r="B3" i="68"/>
  <c r="E25" i="68" s="1"/>
  <c r="E26" i="68" s="1"/>
  <c r="B2" i="68"/>
  <c r="B1" i="68"/>
  <c r="E109" i="68"/>
  <c r="F109" i="68"/>
  <c r="G109" i="68"/>
  <c r="H109" i="68"/>
  <c r="I109" i="68"/>
  <c r="E113" i="68"/>
  <c r="F113" i="68"/>
  <c r="G113" i="68"/>
  <c r="H113" i="68"/>
  <c r="I113" i="68"/>
  <c r="E117" i="68"/>
  <c r="F117" i="68"/>
  <c r="G117" i="68"/>
  <c r="H117" i="68"/>
  <c r="I117" i="68"/>
  <c r="E123" i="68"/>
  <c r="F123" i="68"/>
  <c r="G123" i="68"/>
  <c r="H123" i="68"/>
  <c r="I123" i="68"/>
  <c r="E129" i="68"/>
  <c r="F129" i="68"/>
  <c r="G129" i="68"/>
  <c r="H129" i="68"/>
  <c r="I129" i="68"/>
  <c r="E133" i="68"/>
  <c r="F133" i="68"/>
  <c r="G133" i="68"/>
  <c r="H133" i="68"/>
  <c r="I133" i="68"/>
  <c r="E137" i="68"/>
  <c r="F137" i="68"/>
  <c r="G137" i="68"/>
  <c r="H137" i="68"/>
  <c r="I137" i="68"/>
  <c r="E141" i="68"/>
  <c r="F141" i="68"/>
  <c r="G141" i="68"/>
  <c r="H141" i="68"/>
  <c r="I141" i="68"/>
  <c r="E145" i="68"/>
  <c r="F145" i="68"/>
  <c r="G145" i="68"/>
  <c r="H145" i="68"/>
  <c r="I145" i="68"/>
  <c r="E155" i="68"/>
  <c r="F155" i="68"/>
  <c r="G155" i="68"/>
  <c r="H155" i="68"/>
  <c r="I155" i="68"/>
  <c r="H4" i="21"/>
  <c r="G4" i="21"/>
  <c r="H3" i="21"/>
  <c r="G3" i="21"/>
  <c r="B3" i="21"/>
  <c r="B2" i="21"/>
  <c r="B1" i="21"/>
  <c r="G4" i="54"/>
  <c r="F4" i="54"/>
  <c r="G3" i="54"/>
  <c r="F3" i="54"/>
  <c r="B3" i="54"/>
  <c r="B2" i="54"/>
  <c r="B1" i="54"/>
  <c r="B3" i="19"/>
  <c r="B2" i="19"/>
  <c r="B1" i="19"/>
  <c r="H4" i="19"/>
  <c r="G4" i="19"/>
  <c r="H3" i="19"/>
  <c r="G3" i="19"/>
  <c r="Q74" i="53"/>
  <c r="Q75" i="53"/>
  <c r="Q76" i="53"/>
  <c r="Q77" i="53"/>
  <c r="Q78" i="53"/>
  <c r="Q79" i="53"/>
  <c r="Q80" i="53"/>
  <c r="Q81" i="53"/>
  <c r="Q82" i="53"/>
  <c r="Q83" i="53"/>
  <c r="Q84" i="53"/>
  <c r="Q85" i="53"/>
  <c r="Q86" i="53"/>
  <c r="Q87" i="53"/>
  <c r="Q88" i="53"/>
  <c r="Q89" i="53"/>
  <c r="Q90" i="53"/>
  <c r="Q61" i="53"/>
  <c r="Q62" i="53"/>
  <c r="J74" i="53"/>
  <c r="J75" i="53"/>
  <c r="J76" i="53"/>
  <c r="J77" i="53"/>
  <c r="J78" i="53"/>
  <c r="J79" i="53"/>
  <c r="J80" i="53"/>
  <c r="J81" i="53"/>
  <c r="J82" i="53"/>
  <c r="J83" i="53"/>
  <c r="J84" i="53"/>
  <c r="J85" i="53"/>
  <c r="J86" i="53"/>
  <c r="J87" i="53"/>
  <c r="J88" i="53"/>
  <c r="J89" i="53"/>
  <c r="J90" i="53"/>
  <c r="J62" i="53"/>
  <c r="Y4" i="53"/>
  <c r="X4" i="53"/>
  <c r="Y3" i="53"/>
  <c r="X3" i="53"/>
  <c r="B3" i="53"/>
  <c r="B2" i="53"/>
  <c r="B1" i="53"/>
  <c r="H4" i="52"/>
  <c r="G4" i="52"/>
  <c r="H3" i="52"/>
  <c r="G3" i="52"/>
  <c r="B3" i="52"/>
  <c r="B2" i="52"/>
  <c r="B1" i="52"/>
  <c r="H4" i="16"/>
  <c r="G4" i="16"/>
  <c r="H3" i="16"/>
  <c r="G3" i="16"/>
  <c r="B3" i="16"/>
  <c r="B2" i="16"/>
  <c r="B1" i="16"/>
  <c r="H4" i="51"/>
  <c r="G4" i="51"/>
  <c r="H3" i="51"/>
  <c r="G3" i="51"/>
  <c r="I4" i="67"/>
  <c r="H4" i="67"/>
  <c r="I3" i="67"/>
  <c r="H3" i="67"/>
  <c r="B3" i="51"/>
  <c r="A23" i="51"/>
  <c r="H22" i="51" s="1"/>
  <c r="H24" i="51" s="1"/>
  <c r="B2" i="51"/>
  <c r="B1" i="51"/>
  <c r="B3" i="67"/>
  <c r="B2" i="67"/>
  <c r="B1" i="67"/>
  <c r="D29" i="67"/>
  <c r="F4" i="13"/>
  <c r="B3" i="13"/>
  <c r="B2" i="13"/>
  <c r="B1" i="13"/>
  <c r="G4" i="37"/>
  <c r="G3" i="37"/>
  <c r="F4" i="37"/>
  <c r="F3" i="37"/>
  <c r="E4" i="11"/>
  <c r="E3" i="11"/>
  <c r="B3" i="37"/>
  <c r="B2" i="37"/>
  <c r="B1" i="37"/>
  <c r="E24" i="62"/>
  <c r="E25" i="62"/>
  <c r="E26" i="62"/>
  <c r="E27" i="62"/>
  <c r="E28" i="62"/>
  <c r="E29" i="62"/>
  <c r="E30" i="62"/>
  <c r="E31" i="62"/>
  <c r="E32" i="62"/>
  <c r="E33" i="62"/>
  <c r="E34" i="62"/>
  <c r="E35" i="62"/>
  <c r="E36" i="62"/>
  <c r="E37" i="62"/>
  <c r="E38" i="62"/>
  <c r="E39" i="62"/>
  <c r="E40" i="62"/>
  <c r="E41" i="62"/>
  <c r="E42" i="62"/>
  <c r="E43" i="62"/>
  <c r="E23" i="62"/>
  <c r="F47" i="62" s="1"/>
  <c r="D44" i="62"/>
  <c r="G4" i="62"/>
  <c r="F4" i="62"/>
  <c r="G3" i="62"/>
  <c r="F3" i="62"/>
  <c r="B3" i="62"/>
  <c r="B2" i="62"/>
  <c r="B1" i="62"/>
  <c r="F4" i="11"/>
  <c r="F3" i="11"/>
  <c r="B3" i="11"/>
  <c r="B2" i="11"/>
  <c r="B1" i="11"/>
  <c r="G4" i="10"/>
  <c r="F4" i="10"/>
  <c r="G3" i="10"/>
  <c r="F3" i="10"/>
  <c r="B3" i="10"/>
  <c r="B2" i="10"/>
  <c r="B1" i="10"/>
  <c r="H4" i="9"/>
  <c r="G4" i="9"/>
  <c r="H3" i="9"/>
  <c r="G3" i="9"/>
  <c r="B3" i="9"/>
  <c r="B2" i="9"/>
  <c r="B1" i="9"/>
  <c r="G4" i="66"/>
  <c r="F4" i="66"/>
  <c r="G3" i="66"/>
  <c r="F3" i="66"/>
  <c r="B3" i="66"/>
  <c r="B2" i="66"/>
  <c r="B1" i="66"/>
  <c r="G4" i="8"/>
  <c r="F4" i="8"/>
  <c r="G3" i="8"/>
  <c r="F3" i="8"/>
  <c r="B3" i="8"/>
  <c r="B2" i="8"/>
  <c r="B1" i="8"/>
  <c r="F4" i="7"/>
  <c r="E4" i="7"/>
  <c r="F3" i="7"/>
  <c r="E3" i="7"/>
  <c r="B3" i="7"/>
  <c r="B2" i="7"/>
  <c r="B1" i="7"/>
  <c r="F4" i="6"/>
  <c r="E4" i="6"/>
  <c r="F3" i="6"/>
  <c r="E3" i="6"/>
  <c r="B3" i="6"/>
  <c r="B2" i="6"/>
  <c r="B1" i="6"/>
  <c r="H4" i="5"/>
  <c r="G4" i="5"/>
  <c r="H3" i="5"/>
  <c r="G3" i="5"/>
  <c r="B3" i="5"/>
  <c r="B2" i="5"/>
  <c r="B1" i="5"/>
  <c r="G4" i="4"/>
  <c r="F4" i="4"/>
  <c r="G3" i="4"/>
  <c r="F3" i="4"/>
  <c r="B3" i="4"/>
  <c r="B2" i="4"/>
  <c r="B1" i="4"/>
  <c r="H4" i="2"/>
  <c r="H3" i="2"/>
  <c r="G4" i="2"/>
  <c r="G3" i="2"/>
  <c r="B3" i="2"/>
  <c r="B2" i="2"/>
  <c r="B1" i="2"/>
  <c r="D38" i="28"/>
  <c r="B14" i="47"/>
  <c r="B14" i="63"/>
  <c r="F20" i="63"/>
  <c r="E28" i="63"/>
  <c r="E36" i="63" s="1"/>
  <c r="F36" i="63" s="1"/>
  <c r="E30" i="63"/>
  <c r="E38" i="63" s="1"/>
  <c r="F38" i="63"/>
  <c r="F42" i="63"/>
  <c r="F41" i="63"/>
  <c r="F29" i="36"/>
  <c r="D23" i="21"/>
  <c r="D40" i="21"/>
  <c r="F38" i="54"/>
  <c r="F40" i="54" s="1"/>
  <c r="G38" i="54"/>
  <c r="G40" i="54" s="1"/>
  <c r="F44" i="54"/>
  <c r="G44" i="54"/>
  <c r="F45" i="54"/>
  <c r="G45" i="54"/>
  <c r="F46" i="54"/>
  <c r="G46" i="54"/>
  <c r="F48" i="54"/>
  <c r="G48" i="54"/>
  <c r="F51" i="54"/>
  <c r="G51" i="54"/>
  <c r="G53" i="54" s="1"/>
  <c r="F52" i="54"/>
  <c r="D50" i="19"/>
  <c r="V61" i="53"/>
  <c r="Y61" i="53" s="1"/>
  <c r="V62" i="53"/>
  <c r="Y62" i="53" s="1"/>
  <c r="V74" i="53"/>
  <c r="Y74" i="53" s="1"/>
  <c r="V75" i="53"/>
  <c r="Y75" i="53" s="1"/>
  <c r="V76" i="53"/>
  <c r="Y76" i="53" s="1"/>
  <c r="V77" i="53"/>
  <c r="Y77" i="53" s="1"/>
  <c r="V78" i="53"/>
  <c r="Y78" i="53" s="1"/>
  <c r="V79" i="53"/>
  <c r="Y79" i="53" s="1"/>
  <c r="V80" i="53"/>
  <c r="Y80" i="53" s="1"/>
  <c r="V81" i="53"/>
  <c r="Y81" i="53" s="1"/>
  <c r="V82" i="53"/>
  <c r="Y82" i="53" s="1"/>
  <c r="V83" i="53"/>
  <c r="Y83" i="53" s="1"/>
  <c r="V84" i="53"/>
  <c r="Y84" i="53" s="1"/>
  <c r="V85" i="53"/>
  <c r="Y85" i="53" s="1"/>
  <c r="V86" i="53"/>
  <c r="Y86" i="53" s="1"/>
  <c r="V87" i="53"/>
  <c r="Y87" i="53" s="1"/>
  <c r="V88" i="53"/>
  <c r="Y88" i="53" s="1"/>
  <c r="V89" i="53"/>
  <c r="Y89" i="53" s="1"/>
  <c r="V90" i="53"/>
  <c r="Y90" i="53" s="1"/>
  <c r="D91" i="53"/>
  <c r="E91" i="53"/>
  <c r="I91" i="53"/>
  <c r="P91" i="53"/>
  <c r="D15" i="52"/>
  <c r="D44" i="52" s="1"/>
  <c r="E15" i="52"/>
  <c r="F15" i="52"/>
  <c r="F44" i="52" s="1"/>
  <c r="G15" i="52"/>
  <c r="G44" i="52" s="1"/>
  <c r="H15" i="52"/>
  <c r="C18" i="52"/>
  <c r="C21" i="52"/>
  <c r="D21" i="52"/>
  <c r="E21" i="52"/>
  <c r="G21" i="52"/>
  <c r="H21" i="52"/>
  <c r="D57" i="16"/>
  <c r="B12" i="51"/>
  <c r="B13" i="51"/>
  <c r="B14" i="51"/>
  <c r="F50" i="51"/>
  <c r="A68" i="51"/>
  <c r="H67" i="51" s="1"/>
  <c r="A74" i="51"/>
  <c r="H73" i="51" s="1"/>
  <c r="A80" i="51"/>
  <c r="H79" i="51" s="1"/>
  <c r="A86" i="51"/>
  <c r="H85" i="51" s="1"/>
  <c r="F89" i="51"/>
  <c r="F13" i="51" s="1"/>
  <c r="A97" i="51"/>
  <c r="H96" i="51" s="1"/>
  <c r="A103" i="51"/>
  <c r="H102" i="51" s="1"/>
  <c r="A109" i="51"/>
  <c r="H108" i="51" s="1"/>
  <c r="F112" i="51"/>
  <c r="F14" i="51" s="1"/>
  <c r="A47" i="51"/>
  <c r="H46" i="51" s="1"/>
  <c r="A41" i="51"/>
  <c r="H40" i="51" s="1"/>
  <c r="A35" i="51"/>
  <c r="H34" i="51" s="1"/>
  <c r="A29" i="51"/>
  <c r="H28" i="51" s="1"/>
  <c r="E32" i="63"/>
  <c r="E106" i="47"/>
  <c r="E139" i="47"/>
  <c r="F69" i="47"/>
  <c r="F73" i="47"/>
  <c r="F102" i="47"/>
  <c r="F135" i="47"/>
  <c r="E67" i="63"/>
  <c r="E75" i="63"/>
  <c r="F106" i="47"/>
  <c r="E145" i="63"/>
  <c r="F141" i="63"/>
  <c r="F145" i="63"/>
  <c r="E110" i="63"/>
  <c r="F106" i="63"/>
  <c r="F110" i="63"/>
  <c r="F71" i="63"/>
  <c r="F75" i="63"/>
  <c r="H210" i="72"/>
  <c r="J145" i="72"/>
  <c r="H18" i="72" s="1"/>
  <c r="H211" i="72"/>
  <c r="F244" i="72"/>
  <c r="F21" i="72"/>
  <c r="J244" i="72"/>
  <c r="H21" i="72" s="1"/>
  <c r="D79" i="72"/>
  <c r="E16" i="72"/>
  <c r="F112" i="72"/>
  <c r="F17" i="72"/>
  <c r="J112" i="72"/>
  <c r="H17" i="72" s="1"/>
  <c r="H145" i="72"/>
  <c r="G18" i="72"/>
  <c r="J178" i="72"/>
  <c r="H19" i="72" s="1"/>
  <c r="J211" i="72"/>
  <c r="H20" i="72" s="1"/>
  <c r="J59" i="72"/>
  <c r="D211" i="72"/>
  <c r="E20" i="72"/>
  <c r="T74" i="53"/>
  <c r="I78" i="78" l="1"/>
  <c r="E30" i="80"/>
  <c r="F14" i="71" s="1"/>
  <c r="U84" i="53"/>
  <c r="U76" i="53"/>
  <c r="Q78" i="78"/>
  <c r="K42" i="33"/>
  <c r="K48" i="33" s="1"/>
  <c r="H44" i="52"/>
  <c r="E78" i="78"/>
  <c r="M78" i="78"/>
  <c r="U78" i="78"/>
  <c r="L37" i="69"/>
  <c r="U81" i="53"/>
  <c r="F92" i="80"/>
  <c r="C44" i="52"/>
  <c r="N44" i="76"/>
  <c r="H78" i="78"/>
  <c r="P78" i="78"/>
  <c r="G160" i="68"/>
  <c r="D58" i="71" s="1"/>
  <c r="G58" i="71" s="1"/>
  <c r="F160" i="68"/>
  <c r="D35" i="71" s="1"/>
  <c r="G35" i="71" s="1"/>
  <c r="I160" i="68"/>
  <c r="D104" i="71" s="1"/>
  <c r="G104" i="71" s="1"/>
  <c r="U78" i="53"/>
  <c r="U89" i="53"/>
  <c r="E99" i="68"/>
  <c r="E160" i="68" s="1"/>
  <c r="D12" i="71" s="1"/>
  <c r="H99" i="68"/>
  <c r="H105" i="68" s="1"/>
  <c r="H157" i="68" s="1"/>
  <c r="C56" i="80"/>
  <c r="W88" i="53"/>
  <c r="W80" i="53"/>
  <c r="F78" i="78"/>
  <c r="J78" i="78"/>
  <c r="N78" i="78"/>
  <c r="R78" i="78"/>
  <c r="V78" i="78"/>
  <c r="G78" i="78"/>
  <c r="K78" i="78"/>
  <c r="O78" i="78"/>
  <c r="S78" i="78"/>
  <c r="W78" i="78"/>
  <c r="D78" i="78"/>
  <c r="L78" i="78"/>
  <c r="T78" i="78"/>
  <c r="G65" i="71"/>
  <c r="F54" i="47"/>
  <c r="F57" i="47" s="1"/>
  <c r="D47" i="47"/>
  <c r="E95" i="68"/>
  <c r="M90" i="68"/>
  <c r="M95" i="68" s="1"/>
  <c r="M98" i="68"/>
  <c r="G112" i="51"/>
  <c r="G14" i="51" s="1"/>
  <c r="F51" i="74"/>
  <c r="F50" i="74"/>
  <c r="F49" i="74"/>
  <c r="A62" i="51"/>
  <c r="H61" i="51" s="1"/>
  <c r="A117" i="51"/>
  <c r="G40" i="62"/>
  <c r="U86" i="53"/>
  <c r="G27" i="62"/>
  <c r="L32" i="69"/>
  <c r="F19" i="80"/>
  <c r="F40" i="80"/>
  <c r="F45" i="80"/>
  <c r="D108" i="80"/>
  <c r="F104" i="80"/>
  <c r="E134" i="80"/>
  <c r="F106" i="71" s="1"/>
  <c r="F130" i="80"/>
  <c r="E29" i="67"/>
  <c r="M117" i="68"/>
  <c r="L16" i="69"/>
  <c r="G19" i="71"/>
  <c r="A48" i="74"/>
  <c r="A62" i="74"/>
  <c r="A55" i="74"/>
  <c r="A69" i="74"/>
  <c r="C80" i="47"/>
  <c r="F80" i="47" s="1"/>
  <c r="M109" i="68"/>
  <c r="F56" i="73"/>
  <c r="E108" i="80"/>
  <c r="F83" i="71" s="1"/>
  <c r="N131" i="53"/>
  <c r="T131" i="53" s="1"/>
  <c r="X132" i="53"/>
  <c r="X128" i="53"/>
  <c r="E65" i="47"/>
  <c r="W86" i="53"/>
  <c r="W78" i="53"/>
  <c r="E56" i="73"/>
  <c r="F40" i="63"/>
  <c r="E40" i="63"/>
  <c r="F128" i="36"/>
  <c r="F131" i="36" s="1"/>
  <c r="F127" i="36"/>
  <c r="F130" i="36" s="1"/>
  <c r="G37" i="62"/>
  <c r="G29" i="62"/>
  <c r="Y59" i="78"/>
  <c r="D17" i="78" s="1"/>
  <c r="X54" i="78"/>
  <c r="D23" i="78"/>
  <c r="G23" i="72" s="1"/>
  <c r="D25" i="78"/>
  <c r="F23" i="72" s="1"/>
  <c r="F24" i="72" s="1"/>
  <c r="H16" i="78"/>
  <c r="M113" i="68"/>
  <c r="M123" i="68"/>
  <c r="M133" i="68"/>
  <c r="M137" i="68"/>
  <c r="M141" i="68"/>
  <c r="F118" i="80"/>
  <c r="G104" i="72"/>
  <c r="J111" i="72" s="1"/>
  <c r="F29" i="67"/>
  <c r="F47" i="54"/>
  <c r="F49" i="54" s="1"/>
  <c r="F14" i="80"/>
  <c r="E56" i="80"/>
  <c r="F37" i="71" s="1"/>
  <c r="D82" i="80"/>
  <c r="G203" i="72"/>
  <c r="J210" i="72" s="1"/>
  <c r="M155" i="68"/>
  <c r="F53" i="54"/>
  <c r="D30" i="80"/>
  <c r="J91" i="53"/>
  <c r="E82" i="80"/>
  <c r="F60" i="71" s="1"/>
  <c r="F123" i="80"/>
  <c r="G41" i="71"/>
  <c r="G52" i="74"/>
  <c r="U85" i="53"/>
  <c r="U77" i="53"/>
  <c r="E98" i="47"/>
  <c r="J170" i="72"/>
  <c r="D177" i="72" s="1"/>
  <c r="F78" i="80"/>
  <c r="G111" i="71"/>
  <c r="G236" i="72"/>
  <c r="J243" i="72" s="1"/>
  <c r="M129" i="68"/>
  <c r="F26" i="80"/>
  <c r="D134" i="80"/>
  <c r="U74" i="53"/>
  <c r="D9" i="36"/>
  <c r="G47" i="54"/>
  <c r="G49" i="54" s="1"/>
  <c r="G55" i="54" s="1"/>
  <c r="C82" i="80"/>
  <c r="D61" i="71" s="1"/>
  <c r="F97" i="80"/>
  <c r="E44" i="76"/>
  <c r="M49" i="68"/>
  <c r="M65" i="68"/>
  <c r="M81" i="68"/>
  <c r="E36" i="74"/>
  <c r="F71" i="80"/>
  <c r="J104" i="72"/>
  <c r="D111" i="72" s="1"/>
  <c r="E137" i="72"/>
  <c r="J236" i="72"/>
  <c r="D243" i="72" s="1"/>
  <c r="D24" i="78"/>
  <c r="E23" i="72" s="1"/>
  <c r="E24" i="72" s="1"/>
  <c r="E102" i="47"/>
  <c r="D56" i="80"/>
  <c r="F66" i="80"/>
  <c r="G87" i="71"/>
  <c r="E131" i="47"/>
  <c r="G137" i="72"/>
  <c r="J144" i="72" s="1"/>
  <c r="M123" i="53"/>
  <c r="X123" i="53" s="1"/>
  <c r="I133" i="53"/>
  <c r="E61" i="76"/>
  <c r="U72" i="53"/>
  <c r="E170" i="72"/>
  <c r="Y54" i="78"/>
  <c r="D16" i="78" s="1"/>
  <c r="G28" i="62"/>
  <c r="W133" i="53"/>
  <c r="C84" i="63"/>
  <c r="F84" i="63" s="1"/>
  <c r="D84" i="63" s="1"/>
  <c r="W84" i="53"/>
  <c r="W76" i="53"/>
  <c r="S123" i="53"/>
  <c r="R133" i="53"/>
  <c r="K44" i="76"/>
  <c r="J203" i="72"/>
  <c r="D210" i="72" s="1"/>
  <c r="G38" i="62"/>
  <c r="G30" i="62"/>
  <c r="E71" i="72"/>
  <c r="H78" i="72" s="1"/>
  <c r="H79" i="72" s="1"/>
  <c r="G16" i="72" s="1"/>
  <c r="X131" i="53"/>
  <c r="U70" i="53"/>
  <c r="F12" i="51"/>
  <c r="F15" i="51" s="1"/>
  <c r="F114" i="51"/>
  <c r="J71" i="72"/>
  <c r="D78" i="72" s="1"/>
  <c r="G41" i="62"/>
  <c r="G33" i="62"/>
  <c r="W90" i="53"/>
  <c r="W82" i="53"/>
  <c r="L91" i="53"/>
  <c r="Y41" i="78"/>
  <c r="X130" i="53"/>
  <c r="D9" i="63"/>
  <c r="E12" i="76"/>
  <c r="E49" i="76"/>
  <c r="D120" i="77"/>
  <c r="I109" i="77" a="1"/>
  <c r="I109" i="77" s="1"/>
  <c r="J108" i="77"/>
  <c r="C30" i="80"/>
  <c r="U87" i="53"/>
  <c r="U83" i="53"/>
  <c r="U79" i="53"/>
  <c r="U75" i="53"/>
  <c r="E44" i="62"/>
  <c r="F46" i="62" s="1"/>
  <c r="G34" i="62"/>
  <c r="G42" i="62"/>
  <c r="G39" i="62"/>
  <c r="G36" i="62"/>
  <c r="G32" i="62"/>
  <c r="G35" i="62"/>
  <c r="G31" i="62"/>
  <c r="C14" i="63"/>
  <c r="F14" i="63" s="1"/>
  <c r="D14" i="63" s="1"/>
  <c r="C119" i="63"/>
  <c r="F119" i="63" s="1"/>
  <c r="D119" i="63" s="1"/>
  <c r="C50" i="36"/>
  <c r="L12" i="76"/>
  <c r="M30" i="75"/>
  <c r="G20" i="71"/>
  <c r="G66" i="71"/>
  <c r="G112" i="71"/>
  <c r="L21" i="69"/>
  <c r="G88" i="71"/>
  <c r="H50" i="51"/>
  <c r="G50" i="51"/>
  <c r="H112" i="51"/>
  <c r="H14" i="51" s="1"/>
  <c r="C14" i="36"/>
  <c r="D9" i="47"/>
  <c r="C14" i="47"/>
  <c r="F14" i="47" s="1"/>
  <c r="D14" i="47" s="1"/>
  <c r="C113" i="47"/>
  <c r="F113" i="47" s="1"/>
  <c r="D113" i="47" s="1"/>
  <c r="C86" i="36"/>
  <c r="K37" i="70"/>
  <c r="K16" i="70"/>
  <c r="K21" i="70"/>
  <c r="G89" i="71"/>
  <c r="K32" i="70"/>
  <c r="G43" i="71"/>
  <c r="H24" i="72"/>
  <c r="D44" i="72" s="1"/>
  <c r="D46" i="72" s="1"/>
  <c r="G43" i="62"/>
  <c r="M32" i="33"/>
  <c r="F52" i="80"/>
  <c r="C108" i="80"/>
  <c r="C134" i="80"/>
  <c r="G110" i="71"/>
  <c r="G59" i="74"/>
  <c r="G66" i="74"/>
  <c r="G73" i="74"/>
  <c r="G105" i="68"/>
  <c r="J137" i="72"/>
  <c r="D144" i="72" s="1"/>
  <c r="G170" i="72"/>
  <c r="J177" i="72" s="1"/>
  <c r="E236" i="72"/>
  <c r="L14" i="78"/>
  <c r="X41" i="78"/>
  <c r="X65" i="78"/>
  <c r="X129" i="53"/>
  <c r="N52" i="76"/>
  <c r="N53" i="76"/>
  <c r="N54" i="76"/>
  <c r="N55" i="76"/>
  <c r="N56" i="76"/>
  <c r="N57" i="76"/>
  <c r="N58" i="76"/>
  <c r="N59" i="76"/>
  <c r="N60" i="76"/>
  <c r="P25" i="76"/>
  <c r="O25" i="76" s="1"/>
  <c r="P21" i="76"/>
  <c r="O21" i="76" s="1"/>
  <c r="P28" i="76"/>
  <c r="O28" i="76" s="1"/>
  <c r="P26" i="76"/>
  <c r="O26" i="76" s="1"/>
  <c r="P24" i="76"/>
  <c r="O24" i="76" s="1"/>
  <c r="P22" i="76"/>
  <c r="O22" i="76" s="1"/>
  <c r="P20" i="76"/>
  <c r="O20" i="76" s="1"/>
  <c r="M145" i="68"/>
  <c r="I105" i="68"/>
  <c r="I157" i="68" s="1"/>
  <c r="U73" i="53"/>
  <c r="U71" i="53"/>
  <c r="U69" i="53"/>
  <c r="U68" i="53"/>
  <c r="U67" i="53"/>
  <c r="U66" i="53"/>
  <c r="U65" i="53"/>
  <c r="U64" i="53"/>
  <c r="U63" i="53"/>
  <c r="P27" i="76"/>
  <c r="O27" i="76" s="1"/>
  <c r="P23" i="76"/>
  <c r="O23" i="76" s="1"/>
  <c r="P19" i="76"/>
  <c r="O19" i="76" s="1"/>
  <c r="E32" i="47"/>
  <c r="E40" i="47"/>
  <c r="F40" i="47"/>
  <c r="N51" i="76"/>
  <c r="L61" i="76"/>
  <c r="K61" i="76"/>
  <c r="L49" i="76"/>
  <c r="W73" i="53"/>
  <c r="W72" i="53"/>
  <c r="W71" i="53"/>
  <c r="W70" i="53"/>
  <c r="W69" i="53"/>
  <c r="W68" i="53"/>
  <c r="W67" i="53"/>
  <c r="W66" i="53"/>
  <c r="W65" i="53"/>
  <c r="W64" i="53"/>
  <c r="W63" i="53"/>
  <c r="P34" i="76"/>
  <c r="O34" i="76" s="1"/>
  <c r="P16" i="76"/>
  <c r="O16" i="76" s="1"/>
  <c r="P43" i="76"/>
  <c r="O43" i="76" s="1"/>
  <c r="P42" i="76"/>
  <c r="O42" i="76" s="1"/>
  <c r="P36" i="76"/>
  <c r="O36" i="76" s="1"/>
  <c r="P35" i="76"/>
  <c r="O35" i="76" s="1"/>
  <c r="P18" i="76"/>
  <c r="O18" i="76" s="1"/>
  <c r="P17" i="76"/>
  <c r="O17" i="76" s="1"/>
  <c r="P41" i="76"/>
  <c r="O41" i="76" s="1"/>
  <c r="P40" i="76"/>
  <c r="O40" i="76" s="1"/>
  <c r="P39" i="76"/>
  <c r="O39" i="76" s="1"/>
  <c r="P38" i="76"/>
  <c r="O38" i="76" s="1"/>
  <c r="P37" i="76"/>
  <c r="O37" i="76" s="1"/>
  <c r="P33" i="76"/>
  <c r="O33" i="76" s="1"/>
  <c r="P32" i="76"/>
  <c r="O32" i="76" s="1"/>
  <c r="P31" i="76"/>
  <c r="O31" i="76" s="1"/>
  <c r="P30" i="76"/>
  <c r="O30" i="76" s="1"/>
  <c r="P29" i="76"/>
  <c r="O29" i="76" s="1"/>
  <c r="P15" i="76"/>
  <c r="O15" i="76" s="1"/>
  <c r="N132" i="53"/>
  <c r="T132" i="53" s="1"/>
  <c r="N130" i="53"/>
  <c r="T130" i="53" s="1"/>
  <c r="N128" i="53"/>
  <c r="T128" i="53" s="1"/>
  <c r="X124" i="53"/>
  <c r="N127" i="53"/>
  <c r="T127" i="53" s="1"/>
  <c r="X127" i="53"/>
  <c r="X126" i="53"/>
  <c r="N126" i="53"/>
  <c r="T126" i="53" s="1"/>
  <c r="X125" i="53"/>
  <c r="S125" i="53"/>
  <c r="S124" i="53"/>
  <c r="N129" i="53"/>
  <c r="T129" i="53" s="1"/>
  <c r="N125" i="53"/>
  <c r="N124" i="53"/>
  <c r="W74" i="53"/>
  <c r="Q91" i="53"/>
  <c r="U90" i="53"/>
  <c r="U88" i="53"/>
  <c r="U82" i="53"/>
  <c r="U80" i="53"/>
  <c r="U62" i="53"/>
  <c r="W62" i="53"/>
  <c r="W89" i="53"/>
  <c r="W87" i="53"/>
  <c r="W85" i="53"/>
  <c r="W83" i="53"/>
  <c r="W81" i="53"/>
  <c r="W79" i="53"/>
  <c r="W77" i="53"/>
  <c r="W75" i="53"/>
  <c r="AF13" i="53"/>
  <c r="T61" i="53" s="1"/>
  <c r="W61" i="53" s="1"/>
  <c r="Y91" i="53"/>
  <c r="I14" i="77" a="1"/>
  <c r="I14" i="77" s="1"/>
  <c r="I15" i="77" s="1" a="1"/>
  <c r="I15" i="77" s="1"/>
  <c r="F102" i="77"/>
  <c r="J12" i="77"/>
  <c r="L12" i="77"/>
  <c r="K12" i="77"/>
  <c r="M12" i="77"/>
  <c r="F58" i="74"/>
  <c r="F55" i="74"/>
  <c r="F57" i="74"/>
  <c r="F56" i="74"/>
  <c r="F71" i="74"/>
  <c r="F69" i="74"/>
  <c r="F72" i="74"/>
  <c r="F70" i="74"/>
  <c r="P14" i="76"/>
  <c r="O14" i="76" s="1"/>
  <c r="L44" i="76"/>
  <c r="D48" i="33"/>
  <c r="M48" i="33"/>
  <c r="F105" i="68"/>
  <c r="F48" i="74"/>
  <c r="F64" i="74"/>
  <c r="F62" i="74"/>
  <c r="F65" i="74"/>
  <c r="F63" i="74"/>
  <c r="F95" i="68"/>
  <c r="G18" i="71"/>
  <c r="G64" i="71"/>
  <c r="G42" i="71"/>
  <c r="F139" i="36"/>
  <c r="F144" i="36" s="1"/>
  <c r="F146" i="36" s="1"/>
  <c r="F149" i="36" s="1"/>
  <c r="F151" i="36" s="1"/>
  <c r="D84" i="71" l="1"/>
  <c r="E105" i="68"/>
  <c r="H28" i="72"/>
  <c r="F15" i="71"/>
  <c r="F16" i="71" s="1"/>
  <c r="F22" i="71" s="1"/>
  <c r="Y78" i="78"/>
  <c r="X78" i="78"/>
  <c r="F107" i="71"/>
  <c r="F108" i="71" s="1"/>
  <c r="F114" i="71" s="1"/>
  <c r="O44" i="76"/>
  <c r="H160" i="68"/>
  <c r="D81" i="71" s="1"/>
  <c r="G81" i="71" s="1"/>
  <c r="M99" i="68"/>
  <c r="M105" i="68" s="1"/>
  <c r="M157" i="68" s="1"/>
  <c r="G12" i="71"/>
  <c r="E107" i="71"/>
  <c r="E108" i="71" s="1"/>
  <c r="E114" i="71" s="1"/>
  <c r="D107" i="71"/>
  <c r="D106" i="71"/>
  <c r="G106" i="71" s="1"/>
  <c r="F84" i="71"/>
  <c r="F85" i="71" s="1"/>
  <c r="F91" i="71" s="1"/>
  <c r="F61" i="71"/>
  <c r="F62" i="71" s="1"/>
  <c r="F68" i="71" s="1"/>
  <c r="D60" i="71"/>
  <c r="D62" i="71" s="1"/>
  <c r="D37" i="71"/>
  <c r="G37" i="71" s="1"/>
  <c r="F38" i="71"/>
  <c r="F39" i="71" s="1"/>
  <c r="F45" i="71" s="1"/>
  <c r="D12" i="78"/>
  <c r="F87" i="47"/>
  <c r="F90" i="47" s="1"/>
  <c r="D80" i="47"/>
  <c r="F23" i="62"/>
  <c r="F24" i="62"/>
  <c r="F56" i="80"/>
  <c r="F108" i="80"/>
  <c r="H50" i="74"/>
  <c r="I50" i="74" s="1"/>
  <c r="M50" i="74" s="1"/>
  <c r="H48" i="74"/>
  <c r="I48" i="74" s="1"/>
  <c r="M48" i="74" s="1"/>
  <c r="H49" i="74"/>
  <c r="I49" i="74" s="1"/>
  <c r="M49" i="74" s="1"/>
  <c r="H51" i="74"/>
  <c r="I51" i="74" s="1"/>
  <c r="M51" i="74" s="1"/>
  <c r="E38" i="74"/>
  <c r="E42" i="74" s="1"/>
  <c r="H38" i="74"/>
  <c r="H42" i="74" s="1"/>
  <c r="G38" i="74"/>
  <c r="G42" i="74" s="1"/>
  <c r="I71" i="74"/>
  <c r="M71" i="74" s="1"/>
  <c r="F157" i="68"/>
  <c r="D36" i="71" s="1"/>
  <c r="G157" i="68"/>
  <c r="D59" i="71" s="1"/>
  <c r="D57" i="71" s="1"/>
  <c r="D82" i="71"/>
  <c r="D105" i="71"/>
  <c r="E157" i="68"/>
  <c r="D13" i="71" s="1"/>
  <c r="D14" i="71"/>
  <c r="G14" i="71" s="1"/>
  <c r="D83" i="71"/>
  <c r="D85" i="71" s="1"/>
  <c r="F21" i="47"/>
  <c r="F24" i="47" s="1"/>
  <c r="F120" i="47"/>
  <c r="F123" i="47" s="1"/>
  <c r="I58" i="74"/>
  <c r="M58" i="74" s="1"/>
  <c r="I56" i="74"/>
  <c r="M56" i="74" s="1"/>
  <c r="F30" i="80"/>
  <c r="F134" i="80"/>
  <c r="F55" i="54"/>
  <c r="I57" i="74"/>
  <c r="M57" i="74" s="1"/>
  <c r="G24" i="72"/>
  <c r="D37" i="72" s="1"/>
  <c r="F93" i="63"/>
  <c r="F122" i="47"/>
  <c r="F59" i="63"/>
  <c r="F24" i="63"/>
  <c r="F94" i="63"/>
  <c r="F129" i="63"/>
  <c r="F128" i="63"/>
  <c r="G89" i="51"/>
  <c r="G13" i="51" s="1"/>
  <c r="H89" i="51"/>
  <c r="H13" i="51" s="1"/>
  <c r="F103" i="36"/>
  <c r="F108" i="36" s="1"/>
  <c r="F110" i="36" s="1"/>
  <c r="F113" i="36" s="1"/>
  <c r="F115" i="36" s="1"/>
  <c r="F86" i="36"/>
  <c r="D86" i="36" s="1"/>
  <c r="F67" i="36"/>
  <c r="F72" i="36" s="1"/>
  <c r="F74" i="36" s="1"/>
  <c r="F77" i="36" s="1"/>
  <c r="F79" i="36" s="1"/>
  <c r="F50" i="36"/>
  <c r="D50" i="36" s="1"/>
  <c r="F23" i="63"/>
  <c r="G26" i="62"/>
  <c r="D18" i="78"/>
  <c r="D26" i="78"/>
  <c r="D15" i="78" s="1"/>
  <c r="F31" i="36"/>
  <c r="F36" i="36" s="1"/>
  <c r="F38" i="36" s="1"/>
  <c r="F41" i="36" s="1"/>
  <c r="F43" i="36" s="1"/>
  <c r="F14" i="36"/>
  <c r="D14" i="36" s="1"/>
  <c r="I64" i="74"/>
  <c r="M64" i="74" s="1"/>
  <c r="I65" i="74"/>
  <c r="M65" i="74" s="1"/>
  <c r="D15" i="71"/>
  <c r="F82" i="80"/>
  <c r="E61" i="71"/>
  <c r="E62" i="71" s="1"/>
  <c r="E68" i="71" s="1"/>
  <c r="J109" i="77"/>
  <c r="L109" i="77"/>
  <c r="E84" i="71"/>
  <c r="E85" i="71" s="1"/>
  <c r="E91" i="71" s="1"/>
  <c r="E15" i="71"/>
  <c r="E16" i="71" s="1"/>
  <c r="E22" i="71" s="1"/>
  <c r="N123" i="53"/>
  <c r="M133" i="53"/>
  <c r="I70" i="74"/>
  <c r="M70" i="74" s="1"/>
  <c r="E38" i="71"/>
  <c r="E39" i="71" s="1"/>
  <c r="E45" i="71" s="1"/>
  <c r="S133" i="53"/>
  <c r="X133" i="53"/>
  <c r="N61" i="76"/>
  <c r="D38" i="71"/>
  <c r="I63" i="74"/>
  <c r="M63" i="74" s="1"/>
  <c r="I110" i="77" a="1"/>
  <c r="I110" i="77" s="1"/>
  <c r="G12" i="51"/>
  <c r="H12" i="51"/>
  <c r="P44" i="76"/>
  <c r="T124" i="53"/>
  <c r="T125" i="53"/>
  <c r="T91" i="53"/>
  <c r="U61" i="53"/>
  <c r="U91" i="53" s="1"/>
  <c r="W91" i="53"/>
  <c r="I16" i="77" a="1"/>
  <c r="I16" i="77" s="1"/>
  <c r="I17" i="77" s="1" a="1"/>
  <c r="I17" i="77" s="1"/>
  <c r="I18" i="77" s="1" a="1"/>
  <c r="I18" i="77" s="1"/>
  <c r="L14" i="77"/>
  <c r="J14" i="77"/>
  <c r="K14" i="77"/>
  <c r="M14" i="77"/>
  <c r="K13" i="77"/>
  <c r="M13" i="77"/>
  <c r="L13" i="77"/>
  <c r="J13" i="77"/>
  <c r="E28" i="72"/>
  <c r="E30" i="72" s="1"/>
  <c r="D35" i="72"/>
  <c r="I62" i="74"/>
  <c r="M62" i="74" s="1"/>
  <c r="F66" i="74"/>
  <c r="F52" i="74"/>
  <c r="F28" i="72"/>
  <c r="F30" i="72" s="1"/>
  <c r="D36" i="72"/>
  <c r="I69" i="74"/>
  <c r="M69" i="74" s="1"/>
  <c r="F73" i="74"/>
  <c r="F59" i="74"/>
  <c r="I55" i="74"/>
  <c r="M55" i="74" s="1"/>
  <c r="I72" i="74"/>
  <c r="M72" i="74" s="1"/>
  <c r="M73" i="74" l="1"/>
  <c r="M59" i="74"/>
  <c r="M66" i="74"/>
  <c r="M52" i="74"/>
  <c r="G105" i="71"/>
  <c r="D103" i="71"/>
  <c r="G103" i="71" s="1"/>
  <c r="D108" i="71"/>
  <c r="D114" i="71" s="1"/>
  <c r="G82" i="71"/>
  <c r="D80" i="71"/>
  <c r="G80" i="71" s="1"/>
  <c r="G60" i="71"/>
  <c r="G59" i="71"/>
  <c r="G57" i="71"/>
  <c r="G13" i="71"/>
  <c r="D11" i="71"/>
  <c r="G11" i="71" s="1"/>
  <c r="G36" i="71"/>
  <c r="D34" i="71"/>
  <c r="G34" i="71" s="1"/>
  <c r="D16" i="71"/>
  <c r="D22" i="71" s="1"/>
  <c r="D39" i="71"/>
  <c r="D45" i="71" s="1"/>
  <c r="G83" i="71"/>
  <c r="J38" i="74"/>
  <c r="J42" i="74" s="1"/>
  <c r="I38" i="74"/>
  <c r="I42" i="74" s="1"/>
  <c r="H73" i="74"/>
  <c r="H59" i="74"/>
  <c r="D91" i="71"/>
  <c r="G107" i="71"/>
  <c r="G108" i="71" s="1"/>
  <c r="G23" i="62"/>
  <c r="G25" i="62"/>
  <c r="H66" i="74"/>
  <c r="G28" i="72"/>
  <c r="G29" i="72" s="1"/>
  <c r="G30" i="72" s="1"/>
  <c r="H30" i="72" s="1"/>
  <c r="J30" i="72" s="1"/>
  <c r="H15" i="51"/>
  <c r="H114" i="51"/>
  <c r="G15" i="51"/>
  <c r="F20" i="36"/>
  <c r="F23" i="36" s="1"/>
  <c r="F19" i="36"/>
  <c r="F22" i="36" s="1"/>
  <c r="F56" i="36"/>
  <c r="F59" i="36" s="1"/>
  <c r="F55" i="36"/>
  <c r="F58" i="36" s="1"/>
  <c r="F91" i="36"/>
  <c r="F94" i="36" s="1"/>
  <c r="F92" i="36"/>
  <c r="F95" i="36" s="1"/>
  <c r="G114" i="51"/>
  <c r="G24" i="62"/>
  <c r="G15" i="71"/>
  <c r="G16" i="71" s="1"/>
  <c r="D68" i="71"/>
  <c r="G61" i="71"/>
  <c r="H52" i="74"/>
  <c r="G84" i="71"/>
  <c r="N133" i="53"/>
  <c r="T123" i="53"/>
  <c r="T133" i="53" s="1"/>
  <c r="J110" i="77"/>
  <c r="L110" i="77"/>
  <c r="G38" i="71"/>
  <c r="G39" i="71" s="1"/>
  <c r="I111" i="77" a="1"/>
  <c r="I111" i="77" s="1"/>
  <c r="D20" i="101"/>
  <c r="I19" i="77" a="1"/>
  <c r="I19" i="77" s="1"/>
  <c r="K15" i="77"/>
  <c r="M15" i="77"/>
  <c r="L15" i="77"/>
  <c r="J15" i="77"/>
  <c r="D38" i="72"/>
  <c r="I59" i="74"/>
  <c r="I73" i="74"/>
  <c r="I52" i="74"/>
  <c r="I66" i="74"/>
  <c r="G62" i="71" l="1"/>
  <c r="G68" i="71" s="1"/>
  <c r="G114" i="71"/>
  <c r="G45" i="71"/>
  <c r="G22" i="71"/>
  <c r="G85" i="71"/>
  <c r="G91" i="71" s="1"/>
  <c r="G44" i="62"/>
  <c r="F44" i="62"/>
  <c r="F16" i="11"/>
  <c r="F22" i="11" s="1"/>
  <c r="J111" i="77"/>
  <c r="L111" i="77"/>
  <c r="I112" i="77" a="1"/>
  <c r="I112" i="77" s="1"/>
  <c r="I20" i="77" a="1"/>
  <c r="I20" i="77" s="1"/>
  <c r="L16" i="77"/>
  <c r="J16" i="77"/>
  <c r="K16" i="77"/>
  <c r="M16" i="77"/>
  <c r="F31" i="11" l="1"/>
  <c r="F43" i="11"/>
  <c r="J112" i="77"/>
  <c r="L112" i="77"/>
  <c r="I113" i="77" a="1"/>
  <c r="I113" i="77" s="1"/>
  <c r="I21" i="77" a="1"/>
  <c r="I21" i="77" s="1"/>
  <c r="K17" i="77"/>
  <c r="M17" i="77"/>
  <c r="L17" i="77"/>
  <c r="J17" i="77"/>
  <c r="F53" i="11" l="1"/>
  <c r="D24" i="92"/>
  <c r="D25" i="92" s="1"/>
  <c r="D30" i="92" s="1"/>
  <c r="D34" i="92" s="1"/>
  <c r="J113" i="77"/>
  <c r="L113" i="77"/>
  <c r="I114" i="77" a="1"/>
  <c r="I114" i="77" s="1"/>
  <c r="I22" i="77" a="1"/>
  <c r="I22" i="77" s="1"/>
  <c r="L18" i="77"/>
  <c r="J18" i="77"/>
  <c r="K18" i="77"/>
  <c r="M18" i="77"/>
  <c r="J114" i="77" l="1"/>
  <c r="L114" i="77"/>
  <c r="I115" i="77" a="1"/>
  <c r="I115" i="77" s="1"/>
  <c r="I23" i="77" a="1"/>
  <c r="I23" i="77" s="1"/>
  <c r="I24" i="77" s="1" a="1"/>
  <c r="I24" i="77" s="1"/>
  <c r="I25" i="77" s="1" a="1"/>
  <c r="I25" i="77" s="1"/>
  <c r="I26" i="77" s="1" a="1"/>
  <c r="I26" i="77" s="1"/>
  <c r="I27" i="77" s="1" a="1"/>
  <c r="I27" i="77" s="1"/>
  <c r="I28" i="77" s="1" a="1"/>
  <c r="I28" i="77" s="1"/>
  <c r="I29" i="77" s="1" a="1"/>
  <c r="I29" i="77" s="1"/>
  <c r="I30" i="77" s="1" a="1"/>
  <c r="I30" i="77" s="1"/>
  <c r="I31" i="77" s="1" a="1"/>
  <c r="I31" i="77" s="1"/>
  <c r="I32" i="77" s="1" a="1"/>
  <c r="I32" i="77" s="1"/>
  <c r="I33" i="77" s="1" a="1"/>
  <c r="I33" i="77" s="1"/>
  <c r="I34" i="77" s="1" a="1"/>
  <c r="I34" i="77" s="1"/>
  <c r="I35" i="77" s="1" a="1"/>
  <c r="I35" i="77" s="1"/>
  <c r="I36" i="77" s="1" a="1"/>
  <c r="I36" i="77" s="1"/>
  <c r="I37" i="77" s="1" a="1"/>
  <c r="I37" i="77" s="1"/>
  <c r="I38" i="77" s="1" a="1"/>
  <c r="I38" i="77" s="1"/>
  <c r="I39" i="77" s="1" a="1"/>
  <c r="I39" i="77" s="1"/>
  <c r="I40" i="77" s="1" a="1"/>
  <c r="I40" i="77" s="1"/>
  <c r="I41" i="77" s="1" a="1"/>
  <c r="I41" i="77" s="1"/>
  <c r="I42" i="77" s="1" a="1"/>
  <c r="I42" i="77" s="1"/>
  <c r="I43" i="77" s="1" a="1"/>
  <c r="I43" i="77" s="1"/>
  <c r="I44" i="77" s="1" a="1"/>
  <c r="I44" i="77" s="1"/>
  <c r="I45" i="77" s="1" a="1"/>
  <c r="I45" i="77" s="1"/>
  <c r="I46" i="77" s="1" a="1"/>
  <c r="I46" i="77" s="1"/>
  <c r="I47" i="77" s="1" a="1"/>
  <c r="I47" i="77" s="1"/>
  <c r="I48" i="77" s="1" a="1"/>
  <c r="I48" i="77" s="1"/>
  <c r="I49" i="77" s="1" a="1"/>
  <c r="I49" i="77" s="1"/>
  <c r="I50" i="77" s="1" a="1"/>
  <c r="I50" i="77" s="1"/>
  <c r="I51" i="77" s="1" a="1"/>
  <c r="I51" i="77" s="1"/>
  <c r="I52" i="77" s="1" a="1"/>
  <c r="I52" i="77" s="1"/>
  <c r="I53" i="77" s="1" a="1"/>
  <c r="I53" i="77" s="1"/>
  <c r="I54" i="77" s="1" a="1"/>
  <c r="I54" i="77" s="1"/>
  <c r="I55" i="77" s="1" a="1"/>
  <c r="I55" i="77" s="1"/>
  <c r="I56" i="77" s="1" a="1"/>
  <c r="I56" i="77" s="1"/>
  <c r="I57" i="77" s="1" a="1"/>
  <c r="I57" i="77" s="1"/>
  <c r="I58" i="77" s="1" a="1"/>
  <c r="I58" i="77" s="1"/>
  <c r="I59" i="77" s="1" a="1"/>
  <c r="I59" i="77" s="1"/>
  <c r="I60" i="77" s="1" a="1"/>
  <c r="I60" i="77" s="1"/>
  <c r="I61" i="77" s="1" a="1"/>
  <c r="I61" i="77" s="1"/>
  <c r="I62" i="77" s="1" a="1"/>
  <c r="I62" i="77" s="1"/>
  <c r="I63" i="77" s="1" a="1"/>
  <c r="I63" i="77" s="1"/>
  <c r="I64" i="77" s="1" a="1"/>
  <c r="I64" i="77" s="1"/>
  <c r="I65" i="77" s="1" a="1"/>
  <c r="I65" i="77" s="1"/>
  <c r="I66" i="77" s="1" a="1"/>
  <c r="I66" i="77" s="1"/>
  <c r="I67" i="77" s="1" a="1"/>
  <c r="I67" i="77" s="1"/>
  <c r="I68" i="77" s="1" a="1"/>
  <c r="I68" i="77" s="1"/>
  <c r="I69" i="77" s="1" a="1"/>
  <c r="I69" i="77" s="1"/>
  <c r="I70" i="77" s="1" a="1"/>
  <c r="I70" i="77" s="1"/>
  <c r="I71" i="77" s="1" a="1"/>
  <c r="I71" i="77" s="1"/>
  <c r="I72" i="77" s="1" a="1"/>
  <c r="I72" i="77" s="1"/>
  <c r="I73" i="77" s="1" a="1"/>
  <c r="I73" i="77" s="1"/>
  <c r="I74" i="77" s="1" a="1"/>
  <c r="I74" i="77" s="1"/>
  <c r="I75" i="77" s="1" a="1"/>
  <c r="I75" i="77" s="1"/>
  <c r="I76" i="77" s="1" a="1"/>
  <c r="I76" i="77" s="1"/>
  <c r="I77" i="77" s="1" a="1"/>
  <c r="I77" i="77" s="1"/>
  <c r="I78" i="77" s="1" a="1"/>
  <c r="I78" i="77" s="1"/>
  <c r="I79" i="77" s="1" a="1"/>
  <c r="I79" i="77" s="1"/>
  <c r="I80" i="77" s="1" a="1"/>
  <c r="I80" i="77" s="1"/>
  <c r="I81" i="77" s="1" a="1"/>
  <c r="I81" i="77" s="1"/>
  <c r="I82" i="77" s="1" a="1"/>
  <c r="I82" i="77" s="1"/>
  <c r="I83" i="77" s="1" a="1"/>
  <c r="I83" i="77" s="1"/>
  <c r="I84" i="77" s="1" a="1"/>
  <c r="I84" i="77" s="1"/>
  <c r="I85" i="77" s="1" a="1"/>
  <c r="I85" i="77" s="1"/>
  <c r="I86" i="77" s="1" a="1"/>
  <c r="I86" i="77" s="1"/>
  <c r="I87" i="77" s="1" a="1"/>
  <c r="I87" i="77" s="1"/>
  <c r="I88" i="77" s="1" a="1"/>
  <c r="I88" i="77" s="1"/>
  <c r="I89" i="77" s="1" a="1"/>
  <c r="I89" i="77" s="1"/>
  <c r="I90" i="77" s="1" a="1"/>
  <c r="I90" i="77" s="1"/>
  <c r="I91" i="77" s="1" a="1"/>
  <c r="I91" i="77" s="1"/>
  <c r="I92" i="77" s="1" a="1"/>
  <c r="I92" i="77" s="1"/>
  <c r="I93" i="77" s="1" a="1"/>
  <c r="I93" i="77" s="1"/>
  <c r="I94" i="77" s="1" a="1"/>
  <c r="I94" i="77" s="1"/>
  <c r="I95" i="77" s="1" a="1"/>
  <c r="I95" i="77" s="1"/>
  <c r="I96" i="77" s="1" a="1"/>
  <c r="I96" i="77" s="1"/>
  <c r="I97" i="77" s="1" a="1"/>
  <c r="I97" i="77" s="1"/>
  <c r="I98" i="77" s="1" a="1"/>
  <c r="I98" i="77" s="1"/>
  <c r="I99" i="77" s="1" a="1"/>
  <c r="I99" i="77" s="1"/>
  <c r="I100" i="77" s="1" a="1"/>
  <c r="I100" i="77" s="1"/>
  <c r="I101" i="77" s="1" a="1"/>
  <c r="I101" i="77" s="1"/>
  <c r="K19" i="77"/>
  <c r="M19" i="77"/>
  <c r="L19" i="77"/>
  <c r="J19" i="77"/>
  <c r="J115" i="77" l="1"/>
  <c r="L115" i="77"/>
  <c r="I116" i="77" a="1"/>
  <c r="I116" i="77" s="1"/>
  <c r="K21" i="77"/>
  <c r="M21" i="77"/>
  <c r="L21" i="77"/>
  <c r="J21" i="77"/>
  <c r="L20" i="77"/>
  <c r="J20" i="77"/>
  <c r="K20" i="77"/>
  <c r="M20" i="77"/>
  <c r="J116" i="77" l="1"/>
  <c r="L116" i="77"/>
  <c r="I117" i="77" a="1"/>
  <c r="I117" i="77" s="1"/>
  <c r="L22" i="77"/>
  <c r="J22" i="77"/>
  <c r="K22" i="77"/>
  <c r="M22" i="77"/>
  <c r="J117" i="77" l="1"/>
  <c r="J118" i="77" s="1"/>
  <c r="L117" i="77"/>
  <c r="L118" i="77" s="1"/>
  <c r="J23" i="77"/>
  <c r="M23" i="77"/>
  <c r="L23" i="77"/>
  <c r="K23" i="77"/>
  <c r="L24" i="77"/>
  <c r="K24" i="77"/>
  <c r="J24" i="77"/>
  <c r="M24" i="77"/>
  <c r="J25" i="77" l="1"/>
  <c r="M25" i="77"/>
  <c r="L25" i="77"/>
  <c r="K25" i="77"/>
  <c r="L26" i="77"/>
  <c r="J26" i="77"/>
  <c r="K26" i="77"/>
  <c r="M26" i="77"/>
  <c r="K27" i="77" l="1"/>
  <c r="M27" i="77"/>
  <c r="L27" i="77"/>
  <c r="J27" i="77"/>
  <c r="L28" i="77" l="1"/>
  <c r="J28" i="77"/>
  <c r="K28" i="77"/>
  <c r="M28" i="77"/>
  <c r="K29" i="77" l="1"/>
  <c r="M29" i="77"/>
  <c r="L29" i="77"/>
  <c r="J29" i="77"/>
  <c r="L30" i="77" l="1"/>
  <c r="J30" i="77"/>
  <c r="K30" i="77"/>
  <c r="M30" i="77"/>
  <c r="K31" i="77" l="1"/>
  <c r="M31" i="77"/>
  <c r="L31" i="77"/>
  <c r="J31" i="77"/>
  <c r="L32" i="77" l="1"/>
  <c r="J32" i="77"/>
  <c r="K32" i="77"/>
  <c r="M32" i="77"/>
  <c r="K33" i="77" l="1"/>
  <c r="M33" i="77"/>
  <c r="L33" i="77"/>
  <c r="J33" i="77"/>
  <c r="L34" i="77" l="1"/>
  <c r="J34" i="77"/>
  <c r="K34" i="77"/>
  <c r="M34" i="77"/>
  <c r="K35" i="77" l="1"/>
  <c r="M35" i="77"/>
  <c r="L35" i="77"/>
  <c r="J35" i="77"/>
  <c r="L36" i="77" l="1"/>
  <c r="J36" i="77"/>
  <c r="K36" i="77"/>
  <c r="M36" i="77"/>
  <c r="K37" i="77" l="1"/>
  <c r="M37" i="77"/>
  <c r="L37" i="77"/>
  <c r="J37" i="77"/>
  <c r="L38" i="77" l="1"/>
  <c r="J38" i="77"/>
  <c r="K38" i="77"/>
  <c r="M38" i="77"/>
  <c r="K39" i="77" l="1"/>
  <c r="M39" i="77"/>
  <c r="L39" i="77"/>
  <c r="J39" i="77"/>
  <c r="L40" i="77" l="1"/>
  <c r="J40" i="77"/>
  <c r="K40" i="77"/>
  <c r="M40" i="77"/>
  <c r="K41" i="77" l="1"/>
  <c r="M41" i="77"/>
  <c r="L41" i="77"/>
  <c r="J41" i="77"/>
  <c r="L42" i="77" l="1"/>
  <c r="J42" i="77"/>
  <c r="K42" i="77"/>
  <c r="M42" i="77"/>
  <c r="K43" i="77" l="1"/>
  <c r="M43" i="77"/>
  <c r="L43" i="77"/>
  <c r="J43" i="77"/>
  <c r="L44" i="77" l="1"/>
  <c r="J44" i="77"/>
  <c r="K44" i="77"/>
  <c r="M44" i="77"/>
  <c r="K45" i="77" l="1"/>
  <c r="M45" i="77"/>
  <c r="L45" i="77"/>
  <c r="J45" i="77"/>
  <c r="L46" i="77" l="1"/>
  <c r="J46" i="77"/>
  <c r="K46" i="77"/>
  <c r="M46" i="77"/>
  <c r="K47" i="77" l="1"/>
  <c r="M47" i="77"/>
  <c r="L47" i="77"/>
  <c r="J47" i="77"/>
  <c r="L48" i="77" l="1"/>
  <c r="J48" i="77"/>
  <c r="K48" i="77"/>
  <c r="M48" i="77"/>
  <c r="K49" i="77" l="1"/>
  <c r="M49" i="77"/>
  <c r="L49" i="77"/>
  <c r="J49" i="77"/>
  <c r="L50" i="77" l="1"/>
  <c r="J50" i="77"/>
  <c r="K50" i="77"/>
  <c r="M50" i="77"/>
  <c r="K51" i="77" l="1"/>
  <c r="M51" i="77"/>
  <c r="L51" i="77"/>
  <c r="J51" i="77"/>
  <c r="L52" i="77" l="1"/>
  <c r="J52" i="77"/>
  <c r="K52" i="77"/>
  <c r="M52" i="77"/>
  <c r="K53" i="77" l="1"/>
  <c r="M53" i="77"/>
  <c r="L53" i="77"/>
  <c r="J53" i="77"/>
  <c r="L54" i="77" l="1"/>
  <c r="J54" i="77"/>
  <c r="K54" i="77"/>
  <c r="M54" i="77"/>
  <c r="K55" i="77" l="1"/>
  <c r="M55" i="77"/>
  <c r="L55" i="77"/>
  <c r="J55" i="77"/>
  <c r="L56" i="77" l="1"/>
  <c r="J56" i="77"/>
  <c r="K56" i="77"/>
  <c r="M56" i="77"/>
  <c r="K57" i="77" l="1"/>
  <c r="M57" i="77"/>
  <c r="L57" i="77"/>
  <c r="J57" i="77"/>
  <c r="L58" i="77" l="1"/>
  <c r="J58" i="77"/>
  <c r="K58" i="77"/>
  <c r="M58" i="77"/>
  <c r="K59" i="77" l="1"/>
  <c r="M59" i="77"/>
  <c r="L59" i="77"/>
  <c r="J59" i="77"/>
  <c r="L60" i="77" l="1"/>
  <c r="J60" i="77"/>
  <c r="K60" i="77"/>
  <c r="M60" i="77"/>
  <c r="K61" i="77" l="1"/>
  <c r="M61" i="77"/>
  <c r="L61" i="77"/>
  <c r="J61" i="77"/>
  <c r="L62" i="77" l="1"/>
  <c r="J62" i="77"/>
  <c r="K62" i="77"/>
  <c r="M62" i="77"/>
  <c r="K63" i="77" l="1"/>
  <c r="M63" i="77"/>
  <c r="L63" i="77"/>
  <c r="J63" i="77"/>
  <c r="L64" i="77" l="1"/>
  <c r="J64" i="77"/>
  <c r="K64" i="77"/>
  <c r="M64" i="77"/>
  <c r="K65" i="77" l="1"/>
  <c r="M65" i="77"/>
  <c r="L65" i="77"/>
  <c r="J65" i="77"/>
  <c r="L66" i="77" l="1"/>
  <c r="J66" i="77"/>
  <c r="K66" i="77"/>
  <c r="M66" i="77"/>
  <c r="K67" i="77" l="1"/>
  <c r="M67" i="77"/>
  <c r="L67" i="77"/>
  <c r="J67" i="77"/>
  <c r="L68" i="77" l="1"/>
  <c r="J68" i="77"/>
  <c r="K68" i="77"/>
  <c r="M68" i="77"/>
  <c r="K69" i="77" l="1"/>
  <c r="M69" i="77"/>
  <c r="L69" i="77"/>
  <c r="J69" i="77"/>
  <c r="L70" i="77" l="1"/>
  <c r="J70" i="77"/>
  <c r="K70" i="77"/>
  <c r="M70" i="77"/>
  <c r="K71" i="77" l="1"/>
  <c r="M71" i="77"/>
  <c r="L71" i="77"/>
  <c r="J71" i="77"/>
  <c r="L72" i="77" l="1"/>
  <c r="J72" i="77"/>
  <c r="K72" i="77"/>
  <c r="M72" i="77"/>
  <c r="K73" i="77" l="1"/>
  <c r="M73" i="77"/>
  <c r="L73" i="77"/>
  <c r="J73" i="77"/>
  <c r="L74" i="77" l="1"/>
  <c r="J74" i="77"/>
  <c r="K74" i="77"/>
  <c r="M74" i="77"/>
  <c r="K75" i="77" l="1"/>
  <c r="M75" i="77"/>
  <c r="L75" i="77"/>
  <c r="J75" i="77"/>
  <c r="L76" i="77" l="1"/>
  <c r="J76" i="77"/>
  <c r="K76" i="77"/>
  <c r="M76" i="77"/>
  <c r="K77" i="77" l="1"/>
  <c r="M77" i="77"/>
  <c r="L77" i="77"/>
  <c r="J77" i="77"/>
  <c r="L78" i="77" l="1"/>
  <c r="J78" i="77"/>
  <c r="K78" i="77"/>
  <c r="M78" i="77"/>
  <c r="K79" i="77" l="1"/>
  <c r="M79" i="77"/>
  <c r="L79" i="77"/>
  <c r="J79" i="77"/>
  <c r="L80" i="77" l="1"/>
  <c r="J80" i="77"/>
  <c r="K80" i="77"/>
  <c r="M80" i="77"/>
  <c r="K81" i="77" l="1"/>
  <c r="M81" i="77"/>
  <c r="L81" i="77"/>
  <c r="J81" i="77"/>
  <c r="L82" i="77" l="1"/>
  <c r="J82" i="77"/>
  <c r="K82" i="77"/>
  <c r="M82" i="77"/>
  <c r="K83" i="77" l="1"/>
  <c r="M83" i="77"/>
  <c r="L83" i="77"/>
  <c r="J83" i="77"/>
  <c r="L84" i="77" l="1"/>
  <c r="J84" i="77"/>
  <c r="K84" i="77"/>
  <c r="M84" i="77"/>
  <c r="K85" i="77" l="1"/>
  <c r="M85" i="77"/>
  <c r="L85" i="77"/>
  <c r="J85" i="77"/>
  <c r="L86" i="77" l="1"/>
  <c r="J86" i="77"/>
  <c r="K86" i="77"/>
  <c r="M86" i="77"/>
  <c r="K87" i="77" l="1"/>
  <c r="M87" i="77"/>
  <c r="L87" i="77"/>
  <c r="J87" i="77"/>
  <c r="L88" i="77" l="1"/>
  <c r="J88" i="77"/>
  <c r="K88" i="77"/>
  <c r="M88" i="77"/>
  <c r="K89" i="77" l="1"/>
  <c r="M89" i="77"/>
  <c r="L89" i="77"/>
  <c r="J89" i="77"/>
  <c r="L90" i="77" l="1"/>
  <c r="J90" i="77"/>
  <c r="K90" i="77"/>
  <c r="M90" i="77"/>
  <c r="K91" i="77" l="1"/>
  <c r="M91" i="77"/>
  <c r="L91" i="77"/>
  <c r="J91" i="77"/>
  <c r="L92" i="77" l="1"/>
  <c r="J92" i="77"/>
  <c r="K92" i="77"/>
  <c r="M92" i="77"/>
  <c r="K93" i="77" l="1"/>
  <c r="M93" i="77"/>
  <c r="L93" i="77"/>
  <c r="J93" i="77"/>
  <c r="L94" i="77" l="1"/>
  <c r="J94" i="77"/>
  <c r="K94" i="77"/>
  <c r="M94" i="77"/>
  <c r="K95" i="77" l="1"/>
  <c r="M95" i="77"/>
  <c r="L95" i="77"/>
  <c r="J95" i="77"/>
  <c r="L96" i="77" l="1"/>
  <c r="J96" i="77"/>
  <c r="K96" i="77"/>
  <c r="M96" i="77"/>
  <c r="K97" i="77" l="1"/>
  <c r="M97" i="77"/>
  <c r="L97" i="77"/>
  <c r="J97" i="77"/>
  <c r="L98" i="77" l="1"/>
  <c r="J98" i="77"/>
  <c r="K98" i="77"/>
  <c r="M98" i="77"/>
  <c r="K99" i="77" l="1"/>
  <c r="M99" i="77"/>
  <c r="L99" i="77"/>
  <c r="J99" i="77"/>
  <c r="L100" i="77" l="1"/>
  <c r="J100" i="77"/>
  <c r="K100" i="77"/>
  <c r="M100" i="77"/>
  <c r="K101" i="77" l="1"/>
  <c r="K102" i="77" s="1"/>
  <c r="K120" i="77" s="1"/>
  <c r="M101" i="77"/>
  <c r="M102" i="77" s="1"/>
  <c r="L101" i="77"/>
  <c r="L102" i="77" s="1"/>
  <c r="J101" i="77"/>
  <c r="J102" i="77" s="1"/>
  <c r="J120" i="77" s="1"/>
  <c r="H120" i="102"/>
  <c r="H122" i="10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BOS Tip</author>
  </authors>
  <commentList>
    <comment ref="D9" authorId="0" shapeId="0" xr:uid="{00000000-0006-0000-0100-000001000000}">
      <text>
        <r>
          <rPr>
            <b/>
            <sz val="9"/>
            <color indexed="63"/>
            <rFont val="Calibri"/>
            <family val="2"/>
          </rPr>
          <t xml:space="preserve">Tick the relevant cells in this column to enable the worksheets applicable to this job. </t>
        </r>
      </text>
    </comment>
    <comment ref="A20" authorId="0" shapeId="0" xr:uid="{00000000-0006-0000-0100-000002000000}">
      <text>
        <r>
          <rPr>
            <b/>
            <sz val="9"/>
            <color indexed="63"/>
            <rFont val="Calibri"/>
            <family val="2"/>
          </rPr>
          <t>A full copy of the final set of financial statements to be sent to the client should be inserted here if using hard copy.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S60" authorId="0" shapeId="0" xr:uid="{00000000-0006-0000-2400-000001000000}">
      <text>
        <r>
          <rPr>
            <b/>
            <sz val="9"/>
            <color indexed="63"/>
            <rFont val="Calibri"/>
            <family val="2"/>
          </rPr>
          <t xml:space="preserve">If choosing to calculate the cost of shares sold @ the average cost, leave blank.
Ensure that actual cost entered here takes into account returns of capital or tax deferred distributions.
</t>
        </r>
      </text>
    </comment>
    <comment ref="U60" authorId="0" shapeId="0" xr:uid="{00000000-0006-0000-2400-000002000000}">
      <text>
        <r>
          <rPr>
            <b/>
            <sz val="9"/>
            <color indexed="63"/>
            <rFont val="Calibri"/>
            <family val="2"/>
          </rPr>
          <t xml:space="preserve">Reversal of prior year unrealised profits or losses forms part of Change in Market Value of Investments on worksheet SMSF 46.
</t>
        </r>
      </text>
    </comment>
    <comment ref="P122" authorId="0" shapeId="0" xr:uid="{00000000-0006-0000-2400-000003000000}">
      <text>
        <r>
          <rPr>
            <b/>
            <sz val="9"/>
            <color indexed="63"/>
            <rFont val="Calibri"/>
            <family val="2"/>
          </rPr>
          <t>If prior year depreciation is reversed due to revaluation, enter as negative.</t>
        </r>
      </text>
    </comment>
    <comment ref="Q122" authorId="0" shapeId="0" xr:uid="{00000000-0006-0000-2400-000004000000}">
      <text>
        <r>
          <rPr>
            <b/>
            <sz val="9"/>
            <color indexed="63"/>
            <rFont val="Calibri"/>
            <family val="2"/>
          </rPr>
          <t>Enter as negative.</t>
        </r>
      </text>
    </comment>
    <comment ref="X122" authorId="0" shapeId="0" xr:uid="{00000000-0006-0000-2400-000005000000}">
      <text>
        <r>
          <rPr>
            <b/>
            <sz val="9"/>
            <color indexed="63"/>
            <rFont val="Calibri"/>
            <family val="2"/>
          </rPr>
          <t xml:space="preserve">Reversal of prior year unrealised profits or losses forms part of Change in Market Value of Investments on worksheet SMSF 46.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2700-000001000000}">
      <text>
        <r>
          <rPr>
            <b/>
            <sz val="9"/>
            <color indexed="63"/>
            <rFont val="Calibri"/>
            <family val="2"/>
          </rPr>
          <t xml:space="preserve">The title of the worksheet will prefill from the index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13" authorId="0" shapeId="0" xr:uid="{00000000-0006-0000-2900-000001000000}">
      <text>
        <r>
          <rPr>
            <b/>
            <sz val="9"/>
            <color indexed="63"/>
            <rFont val="Calibri"/>
            <family val="2"/>
          </rPr>
          <t>Enter as a negative if this is a credit.</t>
        </r>
      </text>
    </comment>
    <comment ref="D14" authorId="0" shapeId="0" xr:uid="{00000000-0006-0000-2900-000002000000}">
      <text>
        <r>
          <rPr>
            <b/>
            <sz val="9"/>
            <color indexed="63"/>
            <rFont val="Calibri"/>
            <family val="2"/>
          </rPr>
          <t>Enter as a negative if this is a credit.</t>
        </r>
      </text>
    </comment>
    <comment ref="D16" authorId="0" shapeId="0" xr:uid="{00000000-0006-0000-2900-000003000000}">
      <text>
        <r>
          <rPr>
            <b/>
            <sz val="9"/>
            <color indexed="63"/>
            <rFont val="Calibri"/>
            <family val="2"/>
          </rPr>
          <t>Enter as a negative if this is a credit.</t>
        </r>
      </text>
    </comment>
    <comment ref="D17" authorId="0" shapeId="0" xr:uid="{00000000-0006-0000-2900-000004000000}">
      <text>
        <r>
          <rPr>
            <b/>
            <sz val="9"/>
            <color indexed="63"/>
            <rFont val="Calibri"/>
            <family val="2"/>
          </rPr>
          <t>Enter as a negative if this is a credit.</t>
        </r>
      </text>
    </comment>
    <comment ref="C18" authorId="0" shapeId="0" xr:uid="{00000000-0006-0000-2900-000005000000}">
      <text>
        <r>
          <rPr>
            <b/>
            <sz val="9"/>
            <color indexed="63"/>
            <rFont val="Calibri"/>
            <family val="2"/>
          </rPr>
          <t>Enter the instalment amount here if the current year's June quarter or annual instalment has been included in accounts payable on worksheet SMSF38.</t>
        </r>
      </text>
    </comment>
    <comment ref="D23" authorId="0" shapeId="0" xr:uid="{00000000-0006-0000-2900-000006000000}">
      <text>
        <r>
          <rPr>
            <b/>
            <sz val="9"/>
            <color indexed="63"/>
            <rFont val="Calibri"/>
            <family val="2"/>
          </rPr>
          <t>Enter as a negative if this is a credit.</t>
        </r>
      </text>
    </comment>
    <comment ref="D27" authorId="0" shapeId="0" xr:uid="{00000000-0006-0000-2900-000007000000}">
      <text>
        <r>
          <rPr>
            <b/>
            <sz val="9"/>
            <color indexed="63"/>
            <rFont val="Calibri"/>
            <family val="2"/>
          </rPr>
          <t>Enter as a negative if this is a refund.</t>
        </r>
      </text>
    </comment>
    <comment ref="D29" authorId="0" shapeId="0" xr:uid="{00000000-0006-0000-2900-000008000000}">
      <text>
        <r>
          <rPr>
            <b/>
            <sz val="9"/>
            <color indexed="63"/>
            <rFont val="Calibri"/>
            <family val="2"/>
          </rPr>
          <t>Enter as a negative if you wish to account for the levy as part of the provision for tax.</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2A00-000001000000}">
      <text>
        <r>
          <rPr>
            <b/>
            <sz val="9"/>
            <color indexed="63"/>
            <rFont val="Calibri"/>
            <family val="2"/>
          </rPr>
          <t xml:space="preserve">The title of the worksheet will prefill from the index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E23" authorId="0" shapeId="0" xr:uid="{00000000-0006-0000-2B00-000001000000}">
      <text>
        <r>
          <rPr>
            <b/>
            <sz val="9"/>
            <color indexed="63"/>
            <rFont val="Calibri"/>
            <family val="2"/>
          </rPr>
          <t>The name of the member will prefill from the Home page.</t>
        </r>
      </text>
    </comment>
    <comment ref="F23" authorId="0" shapeId="0" xr:uid="{00000000-0006-0000-2B00-000002000000}">
      <text>
        <r>
          <rPr>
            <b/>
            <sz val="9"/>
            <color indexed="63"/>
            <rFont val="Calibri"/>
            <family val="2"/>
          </rPr>
          <t>The name of the member will prefill from the Home page.</t>
        </r>
      </text>
    </comment>
    <comment ref="G23" authorId="0" shapeId="0" xr:uid="{00000000-0006-0000-2B00-000003000000}">
      <text>
        <r>
          <rPr>
            <b/>
            <sz val="9"/>
            <color indexed="63"/>
            <rFont val="Calibri"/>
            <family val="2"/>
          </rPr>
          <t>The name of the member will prefill from the Home page.</t>
        </r>
      </text>
    </comment>
    <comment ref="H23" authorId="0" shapeId="0" xr:uid="{00000000-0006-0000-2B00-000004000000}">
      <text>
        <r>
          <rPr>
            <b/>
            <sz val="9"/>
            <color indexed="63"/>
            <rFont val="Calibri"/>
            <family val="2"/>
          </rPr>
          <t>The name of the member will prefill from the Home page.</t>
        </r>
      </text>
    </comment>
    <comment ref="I23" authorId="0" shapeId="0" xr:uid="{00000000-0006-0000-2B00-000005000000}">
      <text>
        <r>
          <rPr>
            <b/>
            <sz val="9"/>
            <color indexed="63"/>
            <rFont val="Calibri"/>
            <family val="2"/>
          </rPr>
          <t>The name of the member will prefill from the Home page.</t>
        </r>
      </text>
    </comment>
    <comment ref="J23" authorId="0" shapeId="0" xr:uid="{00000000-0006-0000-2B00-000006000000}">
      <text>
        <r>
          <rPr>
            <b/>
            <sz val="9"/>
            <color indexed="63"/>
            <rFont val="Calibri"/>
            <family val="2"/>
          </rPr>
          <t>The name of the member will prefill from the Home page.</t>
        </r>
      </text>
    </comment>
    <comment ref="K23" authorId="0" shapeId="0" xr:uid="{00000000-0006-0000-2B00-000007000000}">
      <text>
        <r>
          <rPr>
            <b/>
            <sz val="9"/>
            <color indexed="63"/>
            <rFont val="Calibri"/>
            <family val="2"/>
          </rPr>
          <t>The name of the member will prefill from the Home page.</t>
        </r>
      </text>
    </comment>
    <comment ref="L23" authorId="0" shapeId="0" xr:uid="{00000000-0006-0000-2B00-000008000000}">
      <text>
        <r>
          <rPr>
            <b/>
            <sz val="9"/>
            <color indexed="63"/>
            <rFont val="Calibri"/>
            <family val="2"/>
          </rPr>
          <t>The name of the member will prefill from the Home page.</t>
        </r>
      </text>
    </comment>
    <comment ref="E27" authorId="0" shapeId="0" xr:uid="{00000000-0006-0000-2B00-000009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F27" authorId="0" shapeId="0" xr:uid="{00000000-0006-0000-2B00-00000A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G27" authorId="0" shapeId="0" xr:uid="{00000000-0006-0000-2B00-00000B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H27" authorId="0" shapeId="0" xr:uid="{00000000-0006-0000-2B00-00000C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I27" authorId="0" shapeId="0" xr:uid="{00000000-0006-0000-2B00-00000D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J27" authorId="0" shapeId="0" xr:uid="{00000000-0006-0000-2B00-00000E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K27" authorId="0" shapeId="0" xr:uid="{00000000-0006-0000-2B00-00000F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L27" authorId="0" shapeId="0" xr:uid="{00000000-0006-0000-2B00-000010000000}">
      <text>
        <r>
          <rPr>
            <b/>
            <sz val="9"/>
            <color indexed="63"/>
            <rFont val="Calibri"/>
            <family val="2"/>
          </rPr>
          <t>From 3 May 2016 a lifetime non-concessional contributions cap of $500,000 applies.  Prior to 3 May 2016, taxpayers under 65 at the start of the year could spread their contributions over three years - with the old non-concessional cap of $540,000 applying.</t>
        </r>
      </text>
    </comment>
    <comment ref="E34" authorId="0" shapeId="0" xr:uid="{00000000-0006-0000-2B00-000011000000}">
      <text>
        <r>
          <rPr>
            <b/>
            <sz val="9"/>
            <color indexed="63"/>
            <rFont val="Calibri"/>
            <family val="2"/>
          </rPr>
          <t>The name of the member will prefill from the Home page.</t>
        </r>
      </text>
    </comment>
    <comment ref="F34" authorId="0" shapeId="0" xr:uid="{00000000-0006-0000-2B00-000012000000}">
      <text>
        <r>
          <rPr>
            <b/>
            <sz val="9"/>
            <color indexed="63"/>
            <rFont val="Calibri"/>
            <family val="2"/>
          </rPr>
          <t>The name of the member will prefill from the Home page.</t>
        </r>
      </text>
    </comment>
    <comment ref="G34" authorId="0" shapeId="0" xr:uid="{00000000-0006-0000-2B00-000013000000}">
      <text>
        <r>
          <rPr>
            <b/>
            <sz val="9"/>
            <color indexed="63"/>
            <rFont val="Calibri"/>
            <family val="2"/>
          </rPr>
          <t>The name of the member will prefill from the Home page.</t>
        </r>
      </text>
    </comment>
    <comment ref="H34" authorId="0" shapeId="0" xr:uid="{00000000-0006-0000-2B00-000014000000}">
      <text>
        <r>
          <rPr>
            <b/>
            <sz val="9"/>
            <color indexed="63"/>
            <rFont val="Calibri"/>
            <family val="2"/>
          </rPr>
          <t>The name of the member will prefill from the Home page.</t>
        </r>
      </text>
    </comment>
    <comment ref="I34" authorId="0" shapeId="0" xr:uid="{00000000-0006-0000-2B00-000015000000}">
      <text>
        <r>
          <rPr>
            <b/>
            <sz val="9"/>
            <color indexed="63"/>
            <rFont val="Calibri"/>
            <family val="2"/>
          </rPr>
          <t>The name of the member will prefill from the Home page.</t>
        </r>
      </text>
    </comment>
    <comment ref="J34" authorId="0" shapeId="0" xr:uid="{00000000-0006-0000-2B00-000016000000}">
      <text>
        <r>
          <rPr>
            <b/>
            <sz val="9"/>
            <color indexed="63"/>
            <rFont val="Calibri"/>
            <family val="2"/>
          </rPr>
          <t>The name of the member will prefill from the Home page.</t>
        </r>
      </text>
    </comment>
    <comment ref="K34" authorId="0" shapeId="0" xr:uid="{00000000-0006-0000-2B00-000017000000}">
      <text>
        <r>
          <rPr>
            <b/>
            <sz val="9"/>
            <color indexed="63"/>
            <rFont val="Calibri"/>
            <family val="2"/>
          </rPr>
          <t>The name of the member will prefill from the Home page.</t>
        </r>
      </text>
    </comment>
    <comment ref="L34" authorId="0" shapeId="0" xr:uid="{00000000-0006-0000-2B00-000018000000}">
      <text>
        <r>
          <rPr>
            <b/>
            <sz val="9"/>
            <color indexed="63"/>
            <rFont val="Calibri"/>
            <family val="2"/>
          </rPr>
          <t>The name of the member will prefill from the Home page.</t>
        </r>
      </text>
    </comment>
    <comment ref="E87" authorId="0" shapeId="0" xr:uid="{00000000-0006-0000-2B00-000019000000}">
      <text>
        <r>
          <rPr>
            <b/>
            <sz val="9"/>
            <color indexed="63"/>
            <rFont val="Calibri"/>
            <family val="2"/>
          </rPr>
          <t>The name of the member will prefill from the Home page.</t>
        </r>
      </text>
    </comment>
    <comment ref="F87" authorId="0" shapeId="0" xr:uid="{00000000-0006-0000-2B00-00001A000000}">
      <text>
        <r>
          <rPr>
            <b/>
            <sz val="9"/>
            <color indexed="63"/>
            <rFont val="Calibri"/>
            <family val="2"/>
          </rPr>
          <t>The name of the member will prefill from the Home page.</t>
        </r>
      </text>
    </comment>
    <comment ref="G87" authorId="0" shapeId="0" xr:uid="{00000000-0006-0000-2B00-00001B000000}">
      <text>
        <r>
          <rPr>
            <b/>
            <sz val="9"/>
            <color indexed="63"/>
            <rFont val="Calibri"/>
            <family val="2"/>
          </rPr>
          <t>The name of the member will prefill from the Home page.</t>
        </r>
      </text>
    </comment>
    <comment ref="H87" authorId="0" shapeId="0" xr:uid="{00000000-0006-0000-2B00-00001C000000}">
      <text>
        <r>
          <rPr>
            <b/>
            <sz val="9"/>
            <color indexed="63"/>
            <rFont val="Calibri"/>
            <family val="2"/>
          </rPr>
          <t>The name of the member will prefill from the Home page.</t>
        </r>
      </text>
    </comment>
    <comment ref="I87" authorId="0" shapeId="0" xr:uid="{00000000-0006-0000-2B00-00001D000000}">
      <text>
        <r>
          <rPr>
            <b/>
            <sz val="9"/>
            <color indexed="63"/>
            <rFont val="Calibri"/>
            <family val="2"/>
          </rPr>
          <t>The name of the member will prefill from the Home page.</t>
        </r>
      </text>
    </comment>
    <comment ref="J87" authorId="0" shapeId="0" xr:uid="{00000000-0006-0000-2B00-00001E000000}">
      <text>
        <r>
          <rPr>
            <b/>
            <sz val="9"/>
            <color indexed="63"/>
            <rFont val="Calibri"/>
            <family val="2"/>
          </rPr>
          <t>The name of the member will prefill from the Home page.</t>
        </r>
      </text>
    </comment>
    <comment ref="K87" authorId="0" shapeId="0" xr:uid="{00000000-0006-0000-2B00-00001F000000}">
      <text>
        <r>
          <rPr>
            <b/>
            <sz val="9"/>
            <color indexed="63"/>
            <rFont val="Calibri"/>
            <family val="2"/>
          </rPr>
          <t>The name of the member will prefill from the Home page.</t>
        </r>
      </text>
    </comment>
    <comment ref="L87" authorId="0" shapeId="0" xr:uid="{00000000-0006-0000-2B00-000020000000}">
      <text>
        <r>
          <rPr>
            <b/>
            <sz val="9"/>
            <color indexed="63"/>
            <rFont val="Calibri"/>
            <family val="2"/>
          </rPr>
          <t>The name of the member will prefill from the Home page.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D10" authorId="0" shapeId="0" xr:uid="{00000000-0006-0000-2C00-000001000000}">
      <text>
        <r>
          <rPr>
            <b/>
            <sz val="9"/>
            <color indexed="63"/>
            <rFont val="Calibri"/>
            <family val="2"/>
          </rPr>
          <t>The name of the member will prefill from the Home page.</t>
        </r>
      </text>
    </comment>
    <comment ref="E10" authorId="0" shapeId="0" xr:uid="{00000000-0006-0000-2C00-000002000000}">
      <text>
        <r>
          <rPr>
            <b/>
            <sz val="9"/>
            <color indexed="63"/>
            <rFont val="Calibri"/>
            <family val="2"/>
          </rPr>
          <t>The name of the member will prefill from the Home page.</t>
        </r>
      </text>
    </comment>
    <comment ref="F10" authorId="0" shapeId="0" xr:uid="{00000000-0006-0000-2C00-000003000000}">
      <text>
        <r>
          <rPr>
            <b/>
            <sz val="9"/>
            <color indexed="63"/>
            <rFont val="Calibri"/>
            <family val="2"/>
          </rPr>
          <t>The name of the member will prefill from the Home page.</t>
        </r>
      </text>
    </comment>
    <comment ref="G10" authorId="0" shapeId="0" xr:uid="{00000000-0006-0000-2C00-000004000000}">
      <text>
        <r>
          <rPr>
            <b/>
            <sz val="9"/>
            <color indexed="63"/>
            <rFont val="Calibri"/>
            <family val="2"/>
          </rPr>
          <t>The name of the member will prefill from the Home page.</t>
        </r>
      </text>
    </comment>
    <comment ref="H10" authorId="0" shapeId="0" xr:uid="{00000000-0006-0000-2C00-000005000000}">
      <text>
        <r>
          <rPr>
            <b/>
            <sz val="9"/>
            <color indexed="63"/>
            <rFont val="Calibri"/>
            <family val="2"/>
          </rPr>
          <t>The name of the member will prefill from the Home page.</t>
        </r>
      </text>
    </comment>
    <comment ref="I10" authorId="0" shapeId="0" xr:uid="{00000000-0006-0000-2C00-000006000000}">
      <text>
        <r>
          <rPr>
            <b/>
            <sz val="9"/>
            <color indexed="63"/>
            <rFont val="Calibri"/>
            <family val="2"/>
          </rPr>
          <t>The name of the member will prefill from the Home page.</t>
        </r>
      </text>
    </comment>
    <comment ref="J10" authorId="0" shapeId="0" xr:uid="{00000000-0006-0000-2C00-000007000000}">
      <text>
        <r>
          <rPr>
            <b/>
            <sz val="9"/>
            <color indexed="63"/>
            <rFont val="Calibri"/>
            <family val="2"/>
          </rPr>
          <t>The name of the member will prefill from the Home page.</t>
        </r>
      </text>
    </comment>
    <comment ref="K10" authorId="0" shapeId="0" xr:uid="{00000000-0006-0000-2C00-000008000000}">
      <text>
        <r>
          <rPr>
            <b/>
            <sz val="9"/>
            <color indexed="63"/>
            <rFont val="Calibri"/>
            <family val="2"/>
          </rPr>
          <t>The name of the member will prefill from the Home page.</t>
        </r>
      </text>
    </comment>
    <comment ref="D26" authorId="0" shapeId="0" xr:uid="{00000000-0006-0000-2C00-000009000000}">
      <text>
        <r>
          <rPr>
            <b/>
            <sz val="9"/>
            <color indexed="63"/>
            <rFont val="Calibri"/>
            <family val="2"/>
          </rPr>
          <t>The name of the member will prefill from the Home page.</t>
        </r>
      </text>
    </comment>
    <comment ref="E26" authorId="0" shapeId="0" xr:uid="{00000000-0006-0000-2C00-00000A000000}">
      <text>
        <r>
          <rPr>
            <b/>
            <sz val="9"/>
            <color indexed="63"/>
            <rFont val="Calibri"/>
            <family val="2"/>
          </rPr>
          <t>The name of the member will prefill from the Home page.</t>
        </r>
      </text>
    </comment>
    <comment ref="F26" authorId="0" shapeId="0" xr:uid="{00000000-0006-0000-2C00-00000B000000}">
      <text>
        <r>
          <rPr>
            <b/>
            <sz val="9"/>
            <color indexed="63"/>
            <rFont val="Calibri"/>
            <family val="2"/>
          </rPr>
          <t>The name of the member will prefill from the Home page.</t>
        </r>
      </text>
    </comment>
    <comment ref="G26" authorId="0" shapeId="0" xr:uid="{00000000-0006-0000-2C00-00000C000000}">
      <text>
        <r>
          <rPr>
            <b/>
            <sz val="9"/>
            <color indexed="63"/>
            <rFont val="Calibri"/>
            <family val="2"/>
          </rPr>
          <t>The name of the member will prefill from the Home page.</t>
        </r>
      </text>
    </comment>
    <comment ref="H26" authorId="0" shapeId="0" xr:uid="{00000000-0006-0000-2C00-00000D000000}">
      <text>
        <r>
          <rPr>
            <b/>
            <sz val="9"/>
            <color indexed="63"/>
            <rFont val="Calibri"/>
            <family val="2"/>
          </rPr>
          <t>The name of the member will prefill from the Home page.</t>
        </r>
      </text>
    </comment>
    <comment ref="I26" authorId="0" shapeId="0" xr:uid="{00000000-0006-0000-2C00-00000E000000}">
      <text>
        <r>
          <rPr>
            <b/>
            <sz val="9"/>
            <color indexed="63"/>
            <rFont val="Calibri"/>
            <family val="2"/>
          </rPr>
          <t>The name of the member will prefill from the Home page.</t>
        </r>
      </text>
    </comment>
    <comment ref="J26" authorId="0" shapeId="0" xr:uid="{00000000-0006-0000-2C00-00000F000000}">
      <text>
        <r>
          <rPr>
            <b/>
            <sz val="9"/>
            <color indexed="63"/>
            <rFont val="Calibri"/>
            <family val="2"/>
          </rPr>
          <t>The name of the member will prefill from the Home page.</t>
        </r>
      </text>
    </comment>
    <comment ref="K26" authorId="0" shapeId="0" xr:uid="{00000000-0006-0000-2C00-000010000000}">
      <text>
        <r>
          <rPr>
            <b/>
            <sz val="9"/>
            <color indexed="63"/>
            <rFont val="Calibri"/>
            <family val="2"/>
          </rPr>
          <t>The name of the member will prefill from the Home page.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C10" authorId="0" shapeId="0" xr:uid="{00000000-0006-0000-2D00-000001000000}">
      <text>
        <r>
          <rPr>
            <b/>
            <sz val="9"/>
            <color indexed="63"/>
            <rFont val="Calibri"/>
            <family val="2"/>
          </rPr>
          <t>The name of the member will prefill from the Home page.</t>
        </r>
      </text>
    </comment>
    <comment ref="D10" authorId="0" shapeId="0" xr:uid="{00000000-0006-0000-2D00-000002000000}">
      <text>
        <r>
          <rPr>
            <b/>
            <sz val="9"/>
            <color indexed="63"/>
            <rFont val="Calibri"/>
            <family val="2"/>
          </rPr>
          <t>The name of the member will prefill from the Home page.</t>
        </r>
      </text>
    </comment>
    <comment ref="E10" authorId="0" shapeId="0" xr:uid="{00000000-0006-0000-2D00-000003000000}">
      <text>
        <r>
          <rPr>
            <b/>
            <sz val="9"/>
            <color indexed="63"/>
            <rFont val="Calibri"/>
            <family val="2"/>
          </rPr>
          <t>The name of the member will prefill from the Home page.</t>
        </r>
      </text>
    </comment>
    <comment ref="F10" authorId="0" shapeId="0" xr:uid="{00000000-0006-0000-2D00-000004000000}">
      <text>
        <r>
          <rPr>
            <b/>
            <sz val="9"/>
            <color indexed="63"/>
            <rFont val="Calibri"/>
            <family val="2"/>
          </rPr>
          <t>The name of the member will prefill from the Home page.</t>
        </r>
      </text>
    </comment>
    <comment ref="G10" authorId="0" shapeId="0" xr:uid="{00000000-0006-0000-2D00-000005000000}">
      <text>
        <r>
          <rPr>
            <b/>
            <sz val="9"/>
            <color indexed="63"/>
            <rFont val="Calibri"/>
            <family val="2"/>
          </rPr>
          <t>The name of the member will prefill from the Home page.</t>
        </r>
      </text>
    </comment>
    <comment ref="H10" authorId="0" shapeId="0" xr:uid="{00000000-0006-0000-2D00-000006000000}">
      <text>
        <r>
          <rPr>
            <b/>
            <sz val="9"/>
            <color indexed="63"/>
            <rFont val="Calibri"/>
            <family val="2"/>
          </rPr>
          <t>The name of the member will prefill from the Home page.</t>
        </r>
      </text>
    </comment>
    <comment ref="I10" authorId="0" shapeId="0" xr:uid="{00000000-0006-0000-2D00-000007000000}">
      <text>
        <r>
          <rPr>
            <b/>
            <sz val="9"/>
            <color indexed="63"/>
            <rFont val="Calibri"/>
            <family val="2"/>
          </rPr>
          <t>The name of the member will prefill from the Home page.</t>
        </r>
      </text>
    </comment>
    <comment ref="J10" authorId="0" shapeId="0" xr:uid="{00000000-0006-0000-2D00-000008000000}">
      <text>
        <r>
          <rPr>
            <b/>
            <sz val="9"/>
            <color indexed="63"/>
            <rFont val="Calibri"/>
            <family val="2"/>
          </rPr>
          <t>The name of the member will prefill from the Home page.</t>
        </r>
      </text>
    </comment>
    <comment ref="C26" authorId="0" shapeId="0" xr:uid="{00000000-0006-0000-2D00-000009000000}">
      <text>
        <r>
          <rPr>
            <b/>
            <sz val="9"/>
            <color indexed="63"/>
            <rFont val="Calibri"/>
            <family val="2"/>
          </rPr>
          <t>The name of the member will prefill from the Home page.</t>
        </r>
      </text>
    </comment>
    <comment ref="D26" authorId="0" shapeId="0" xr:uid="{00000000-0006-0000-2D00-00000A000000}">
      <text>
        <r>
          <rPr>
            <b/>
            <sz val="9"/>
            <color indexed="63"/>
            <rFont val="Calibri"/>
            <family val="2"/>
          </rPr>
          <t>The name of the member will prefill from the Home page.</t>
        </r>
      </text>
    </comment>
    <comment ref="E26" authorId="0" shapeId="0" xr:uid="{00000000-0006-0000-2D00-00000B000000}">
      <text>
        <r>
          <rPr>
            <b/>
            <sz val="9"/>
            <color indexed="63"/>
            <rFont val="Calibri"/>
            <family val="2"/>
          </rPr>
          <t>The name of the member will prefill from the Home page.</t>
        </r>
      </text>
    </comment>
    <comment ref="F26" authorId="0" shapeId="0" xr:uid="{00000000-0006-0000-2D00-00000C000000}">
      <text>
        <r>
          <rPr>
            <b/>
            <sz val="9"/>
            <color indexed="63"/>
            <rFont val="Calibri"/>
            <family val="2"/>
          </rPr>
          <t>The name of the member will prefill from the Home page.</t>
        </r>
      </text>
    </comment>
    <comment ref="G26" authorId="0" shapeId="0" xr:uid="{00000000-0006-0000-2D00-00000D000000}">
      <text>
        <r>
          <rPr>
            <b/>
            <sz val="9"/>
            <color indexed="63"/>
            <rFont val="Calibri"/>
            <family val="2"/>
          </rPr>
          <t>The name of the member will prefill from the Home page.</t>
        </r>
      </text>
    </comment>
    <comment ref="H26" authorId="0" shapeId="0" xr:uid="{00000000-0006-0000-2D00-00000E000000}">
      <text>
        <r>
          <rPr>
            <b/>
            <sz val="9"/>
            <color indexed="63"/>
            <rFont val="Calibri"/>
            <family val="2"/>
          </rPr>
          <t>The name of the member will prefill from the Home page.</t>
        </r>
      </text>
    </comment>
    <comment ref="I26" authorId="0" shapeId="0" xr:uid="{00000000-0006-0000-2D00-00000F000000}">
      <text>
        <r>
          <rPr>
            <b/>
            <sz val="9"/>
            <color indexed="63"/>
            <rFont val="Calibri"/>
            <family val="2"/>
          </rPr>
          <t>The name of the member will prefill from the Home page.</t>
        </r>
      </text>
    </comment>
    <comment ref="J26" authorId="0" shapeId="0" xr:uid="{00000000-0006-0000-2D00-000010000000}">
      <text>
        <r>
          <rPr>
            <b/>
            <sz val="9"/>
            <color indexed="63"/>
            <rFont val="Calibri"/>
            <family val="2"/>
          </rPr>
          <t>The name of the member will prefill from the Home page.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6" authorId="0" shapeId="0" xr:uid="{00000000-0006-0000-2E00-000001000000}">
      <text>
        <r>
          <rPr>
            <b/>
            <sz val="9"/>
            <color indexed="63"/>
            <rFont val="Calibri"/>
            <family val="2"/>
          </rPr>
          <t xml:space="preserve">The name of the member will prefill from the Home page
</t>
        </r>
      </text>
    </comment>
    <comment ref="C16" authorId="0" shapeId="0" xr:uid="{00000000-0006-0000-2E00-000002000000}">
      <text>
        <r>
          <rPr>
            <b/>
            <sz val="9"/>
            <color indexed="63"/>
            <rFont val="Calibri"/>
            <family val="2"/>
          </rPr>
          <t xml:space="preserve">Enter as a negative
</t>
        </r>
      </text>
    </comment>
    <comment ref="D16" authorId="0" shapeId="0" xr:uid="{00000000-0006-0000-2E00-000003000000}">
      <text>
        <r>
          <rPr>
            <b/>
            <sz val="9"/>
            <color indexed="63"/>
            <rFont val="Calibri"/>
            <family val="2"/>
          </rPr>
          <t xml:space="preserve">Enter as a negative
</t>
        </r>
      </text>
    </comment>
    <comment ref="E16" authorId="0" shapeId="0" xr:uid="{00000000-0006-0000-2E00-000004000000}">
      <text>
        <r>
          <rPr>
            <b/>
            <sz val="9"/>
            <color indexed="63"/>
            <rFont val="Calibri"/>
            <family val="2"/>
          </rPr>
          <t xml:space="preserve">Enter as a negative
</t>
        </r>
      </text>
    </comment>
    <comment ref="C17" authorId="0" shapeId="0" xr:uid="{00000000-0006-0000-2E00-000005000000}">
      <text>
        <r>
          <rPr>
            <b/>
            <sz val="9"/>
            <color indexed="63"/>
            <rFont val="Calibri"/>
            <family val="2"/>
          </rPr>
          <t xml:space="preserve">Enter as a negative
</t>
        </r>
      </text>
    </comment>
    <comment ref="D17" authorId="0" shapeId="0" xr:uid="{00000000-0006-0000-2E00-000006000000}">
      <text>
        <r>
          <rPr>
            <b/>
            <sz val="9"/>
            <color indexed="63"/>
            <rFont val="Calibri"/>
            <family val="2"/>
          </rPr>
          <t xml:space="preserve">Enter as a negative
</t>
        </r>
      </text>
    </comment>
    <comment ref="E17" authorId="0" shapeId="0" xr:uid="{00000000-0006-0000-2E00-000007000000}">
      <text>
        <r>
          <rPr>
            <b/>
            <sz val="9"/>
            <color indexed="63"/>
            <rFont val="Calibri"/>
            <family val="2"/>
          </rPr>
          <t xml:space="preserve">Enter as a negative
</t>
        </r>
      </text>
    </comment>
    <comment ref="C18" authorId="0" shapeId="0" xr:uid="{00000000-0006-0000-2E00-000008000000}">
      <text>
        <r>
          <rPr>
            <b/>
            <sz val="9"/>
            <color indexed="63"/>
            <rFont val="Calibri"/>
            <family val="2"/>
          </rPr>
          <t xml:space="preserve">Enter as a negative
</t>
        </r>
      </text>
    </comment>
    <comment ref="D18" authorId="0" shapeId="0" xr:uid="{00000000-0006-0000-2E00-000009000000}">
      <text>
        <r>
          <rPr>
            <b/>
            <sz val="9"/>
            <color indexed="63"/>
            <rFont val="Calibri"/>
            <family val="2"/>
          </rPr>
          <t xml:space="preserve">Enter as a negative
</t>
        </r>
      </text>
    </comment>
    <comment ref="E18" authorId="0" shapeId="0" xr:uid="{00000000-0006-0000-2E00-00000A000000}">
      <text>
        <r>
          <rPr>
            <b/>
            <sz val="9"/>
            <color indexed="63"/>
            <rFont val="Calibri"/>
            <family val="2"/>
          </rPr>
          <t xml:space="preserve">Enter as a negative
</t>
        </r>
      </text>
    </comment>
    <comment ref="C21" authorId="0" shapeId="0" xr:uid="{00000000-0006-0000-2E00-00000B000000}">
      <text>
        <r>
          <rPr>
            <b/>
            <sz val="9"/>
            <color indexed="63"/>
            <rFont val="Calibri"/>
            <family val="2"/>
          </rPr>
          <t xml:space="preserve">Enter as a negative
</t>
        </r>
      </text>
    </comment>
    <comment ref="C22" authorId="0" shapeId="0" xr:uid="{00000000-0006-0000-2E00-00000C000000}">
      <text>
        <r>
          <rPr>
            <b/>
            <sz val="9"/>
            <color indexed="63"/>
            <rFont val="Calibri"/>
            <family val="2"/>
          </rPr>
          <t xml:space="preserve">Enter as a negative
</t>
        </r>
      </text>
    </comment>
    <comment ref="C23" authorId="0" shapeId="0" xr:uid="{00000000-0006-0000-2E00-00000D000000}">
      <text>
        <r>
          <rPr>
            <b/>
            <sz val="9"/>
            <color indexed="63"/>
            <rFont val="Calibri"/>
            <family val="2"/>
          </rPr>
          <t xml:space="preserve">Enter as a negative
</t>
        </r>
      </text>
    </comment>
    <comment ref="C24" authorId="0" shapeId="0" xr:uid="{00000000-0006-0000-2E00-00000E000000}">
      <text>
        <r>
          <rPr>
            <b/>
            <sz val="9"/>
            <color indexed="63"/>
            <rFont val="Calibri"/>
            <family val="2"/>
          </rPr>
          <t xml:space="preserve">Enter as a negative
</t>
        </r>
      </text>
    </comment>
    <comment ref="C25" authorId="0" shapeId="0" xr:uid="{00000000-0006-0000-2E00-00000F000000}">
      <text>
        <r>
          <rPr>
            <b/>
            <sz val="9"/>
            <color indexed="63"/>
            <rFont val="Calibri"/>
            <family val="2"/>
          </rPr>
          <t xml:space="preserve">Enter as a negative
</t>
        </r>
      </text>
    </comment>
    <comment ref="A32" authorId="0" shapeId="0" xr:uid="{00000000-0006-0000-2E00-000010000000}">
      <text>
        <r>
          <rPr>
            <b/>
            <sz val="9"/>
            <color indexed="63"/>
            <rFont val="Calibri"/>
            <family val="2"/>
          </rPr>
          <t xml:space="preserve">The name of the member will prefill from the Home page
</t>
        </r>
      </text>
    </comment>
    <comment ref="C42" authorId="0" shapeId="0" xr:uid="{00000000-0006-0000-2E00-000011000000}">
      <text>
        <r>
          <rPr>
            <b/>
            <sz val="9"/>
            <color indexed="63"/>
            <rFont val="Calibri"/>
            <family val="2"/>
          </rPr>
          <t xml:space="preserve">Enter as a negative
</t>
        </r>
      </text>
    </comment>
    <comment ref="D42" authorId="0" shapeId="0" xr:uid="{00000000-0006-0000-2E00-000012000000}">
      <text>
        <r>
          <rPr>
            <b/>
            <sz val="9"/>
            <color indexed="63"/>
            <rFont val="Calibri"/>
            <family val="2"/>
          </rPr>
          <t xml:space="preserve">Enter as a negative
</t>
        </r>
      </text>
    </comment>
    <comment ref="E42" authorId="0" shapeId="0" xr:uid="{00000000-0006-0000-2E00-000013000000}">
      <text>
        <r>
          <rPr>
            <b/>
            <sz val="9"/>
            <color indexed="63"/>
            <rFont val="Calibri"/>
            <family val="2"/>
          </rPr>
          <t xml:space="preserve">Enter as a negative
</t>
        </r>
      </text>
    </comment>
    <comment ref="C43" authorId="0" shapeId="0" xr:uid="{00000000-0006-0000-2E00-000014000000}">
      <text>
        <r>
          <rPr>
            <b/>
            <sz val="9"/>
            <color indexed="63"/>
            <rFont val="Calibri"/>
            <family val="2"/>
          </rPr>
          <t xml:space="preserve">Enter as a negative
</t>
        </r>
      </text>
    </comment>
    <comment ref="D43" authorId="0" shapeId="0" xr:uid="{00000000-0006-0000-2E00-000015000000}">
      <text>
        <r>
          <rPr>
            <b/>
            <sz val="9"/>
            <color indexed="63"/>
            <rFont val="Calibri"/>
            <family val="2"/>
          </rPr>
          <t xml:space="preserve">Enter as a negative
</t>
        </r>
      </text>
    </comment>
    <comment ref="E43" authorId="0" shapeId="0" xr:uid="{00000000-0006-0000-2E00-000016000000}">
      <text>
        <r>
          <rPr>
            <b/>
            <sz val="9"/>
            <color indexed="63"/>
            <rFont val="Calibri"/>
            <family val="2"/>
          </rPr>
          <t xml:space="preserve">Enter as a negative
</t>
        </r>
      </text>
    </comment>
    <comment ref="C44" authorId="0" shapeId="0" xr:uid="{00000000-0006-0000-2E00-000017000000}">
      <text>
        <r>
          <rPr>
            <b/>
            <sz val="9"/>
            <color indexed="63"/>
            <rFont val="Calibri"/>
            <family val="2"/>
          </rPr>
          <t xml:space="preserve">Enter as a negative
</t>
        </r>
      </text>
    </comment>
    <comment ref="D44" authorId="0" shapeId="0" xr:uid="{00000000-0006-0000-2E00-000018000000}">
      <text>
        <r>
          <rPr>
            <b/>
            <sz val="9"/>
            <color indexed="63"/>
            <rFont val="Calibri"/>
            <family val="2"/>
          </rPr>
          <t xml:space="preserve">Enter as a negative
</t>
        </r>
      </text>
    </comment>
    <comment ref="E44" authorId="0" shapeId="0" xr:uid="{00000000-0006-0000-2E00-000019000000}">
      <text>
        <r>
          <rPr>
            <b/>
            <sz val="9"/>
            <color indexed="63"/>
            <rFont val="Calibri"/>
            <family val="2"/>
          </rPr>
          <t xml:space="preserve">Enter as a negative
</t>
        </r>
      </text>
    </comment>
    <comment ref="C47" authorId="0" shapeId="0" xr:uid="{00000000-0006-0000-2E00-00001A000000}">
      <text>
        <r>
          <rPr>
            <b/>
            <sz val="9"/>
            <color indexed="63"/>
            <rFont val="Calibri"/>
            <family val="2"/>
          </rPr>
          <t xml:space="preserve">Enter as a negative
</t>
        </r>
      </text>
    </comment>
    <comment ref="C48" authorId="0" shapeId="0" xr:uid="{00000000-0006-0000-2E00-00001B000000}">
      <text>
        <r>
          <rPr>
            <b/>
            <sz val="9"/>
            <color indexed="63"/>
            <rFont val="Calibri"/>
            <family val="2"/>
          </rPr>
          <t xml:space="preserve">Enter as a negative
</t>
        </r>
      </text>
    </comment>
    <comment ref="C49" authorId="0" shapeId="0" xr:uid="{00000000-0006-0000-2E00-00001C000000}">
      <text>
        <r>
          <rPr>
            <b/>
            <sz val="9"/>
            <color indexed="63"/>
            <rFont val="Calibri"/>
            <family val="2"/>
          </rPr>
          <t xml:space="preserve">Enter as a negative
</t>
        </r>
      </text>
    </comment>
    <comment ref="C50" authorId="0" shapeId="0" xr:uid="{00000000-0006-0000-2E00-00001D000000}">
      <text>
        <r>
          <rPr>
            <b/>
            <sz val="9"/>
            <color indexed="63"/>
            <rFont val="Calibri"/>
            <family val="2"/>
          </rPr>
          <t xml:space="preserve">Enter as a negative
</t>
        </r>
      </text>
    </comment>
    <comment ref="C51" authorId="0" shapeId="0" xr:uid="{00000000-0006-0000-2E00-00001E000000}">
      <text>
        <r>
          <rPr>
            <b/>
            <sz val="9"/>
            <color indexed="63"/>
            <rFont val="Calibri"/>
            <family val="2"/>
          </rPr>
          <t xml:space="preserve">Enter as a negative
</t>
        </r>
      </text>
    </comment>
    <comment ref="A58" authorId="0" shapeId="0" xr:uid="{00000000-0006-0000-2E00-00001F000000}">
      <text>
        <r>
          <rPr>
            <b/>
            <sz val="9"/>
            <color indexed="63"/>
            <rFont val="Calibri"/>
            <family val="2"/>
          </rPr>
          <t xml:space="preserve">The name of the member will prefill from the Home page
</t>
        </r>
      </text>
    </comment>
    <comment ref="C68" authorId="0" shapeId="0" xr:uid="{00000000-0006-0000-2E00-000020000000}">
      <text>
        <r>
          <rPr>
            <b/>
            <sz val="9"/>
            <color indexed="63"/>
            <rFont val="Calibri"/>
            <family val="2"/>
          </rPr>
          <t xml:space="preserve">Enter as a negative
</t>
        </r>
      </text>
    </comment>
    <comment ref="D68" authorId="0" shapeId="0" xr:uid="{00000000-0006-0000-2E00-000021000000}">
      <text>
        <r>
          <rPr>
            <b/>
            <sz val="9"/>
            <color indexed="63"/>
            <rFont val="Calibri"/>
            <family val="2"/>
          </rPr>
          <t xml:space="preserve">Enter as a negative
</t>
        </r>
      </text>
    </comment>
    <comment ref="E68" authorId="0" shapeId="0" xr:uid="{00000000-0006-0000-2E00-000022000000}">
      <text>
        <r>
          <rPr>
            <b/>
            <sz val="9"/>
            <color indexed="63"/>
            <rFont val="Calibri"/>
            <family val="2"/>
          </rPr>
          <t xml:space="preserve">Enter as a negative
</t>
        </r>
      </text>
    </comment>
    <comment ref="C69" authorId="0" shapeId="0" xr:uid="{00000000-0006-0000-2E00-000023000000}">
      <text>
        <r>
          <rPr>
            <b/>
            <sz val="9"/>
            <color indexed="63"/>
            <rFont val="Calibri"/>
            <family val="2"/>
          </rPr>
          <t xml:space="preserve">Enter as a negative
</t>
        </r>
      </text>
    </comment>
    <comment ref="D69" authorId="0" shapeId="0" xr:uid="{00000000-0006-0000-2E00-000024000000}">
      <text>
        <r>
          <rPr>
            <b/>
            <sz val="9"/>
            <color indexed="63"/>
            <rFont val="Calibri"/>
            <family val="2"/>
          </rPr>
          <t xml:space="preserve">Enter as a negative
</t>
        </r>
      </text>
    </comment>
    <comment ref="E69" authorId="0" shapeId="0" xr:uid="{00000000-0006-0000-2E00-000025000000}">
      <text>
        <r>
          <rPr>
            <b/>
            <sz val="9"/>
            <color indexed="63"/>
            <rFont val="Calibri"/>
            <family val="2"/>
          </rPr>
          <t xml:space="preserve">Enter as a negative
</t>
        </r>
      </text>
    </comment>
    <comment ref="C70" authorId="0" shapeId="0" xr:uid="{00000000-0006-0000-2E00-000026000000}">
      <text>
        <r>
          <rPr>
            <b/>
            <sz val="9"/>
            <color indexed="63"/>
            <rFont val="Calibri"/>
            <family val="2"/>
          </rPr>
          <t xml:space="preserve">Enter as a negative
</t>
        </r>
      </text>
    </comment>
    <comment ref="D70" authorId="0" shapeId="0" xr:uid="{00000000-0006-0000-2E00-000027000000}">
      <text>
        <r>
          <rPr>
            <b/>
            <sz val="9"/>
            <color indexed="63"/>
            <rFont val="Calibri"/>
            <family val="2"/>
          </rPr>
          <t xml:space="preserve">Enter as a negative
</t>
        </r>
      </text>
    </comment>
    <comment ref="E70" authorId="0" shapeId="0" xr:uid="{00000000-0006-0000-2E00-000028000000}">
      <text>
        <r>
          <rPr>
            <b/>
            <sz val="9"/>
            <color indexed="63"/>
            <rFont val="Calibri"/>
            <family val="2"/>
          </rPr>
          <t xml:space="preserve">Enter as a negative
</t>
        </r>
      </text>
    </comment>
    <comment ref="C73" authorId="0" shapeId="0" xr:uid="{00000000-0006-0000-2E00-000029000000}">
      <text>
        <r>
          <rPr>
            <b/>
            <sz val="9"/>
            <color indexed="63"/>
            <rFont val="Calibri"/>
            <family val="2"/>
          </rPr>
          <t xml:space="preserve">Enter as a negative
</t>
        </r>
      </text>
    </comment>
    <comment ref="C74" authorId="0" shapeId="0" xr:uid="{00000000-0006-0000-2E00-00002A000000}">
      <text>
        <r>
          <rPr>
            <b/>
            <sz val="9"/>
            <color indexed="63"/>
            <rFont val="Calibri"/>
            <family val="2"/>
          </rPr>
          <t xml:space="preserve">Enter as a negative
</t>
        </r>
      </text>
    </comment>
    <comment ref="C75" authorId="0" shapeId="0" xr:uid="{00000000-0006-0000-2E00-00002B000000}">
      <text>
        <r>
          <rPr>
            <b/>
            <sz val="9"/>
            <color indexed="63"/>
            <rFont val="Calibri"/>
            <family val="2"/>
          </rPr>
          <t xml:space="preserve">Enter as a negative
</t>
        </r>
      </text>
    </comment>
    <comment ref="C76" authorId="0" shapeId="0" xr:uid="{00000000-0006-0000-2E00-00002C000000}">
      <text>
        <r>
          <rPr>
            <b/>
            <sz val="9"/>
            <color indexed="63"/>
            <rFont val="Calibri"/>
            <family val="2"/>
          </rPr>
          <t xml:space="preserve">Enter as a negative
</t>
        </r>
      </text>
    </comment>
    <comment ref="C77" authorId="0" shapeId="0" xr:uid="{00000000-0006-0000-2E00-00002D000000}">
      <text>
        <r>
          <rPr>
            <b/>
            <sz val="9"/>
            <color indexed="63"/>
            <rFont val="Calibri"/>
            <family val="2"/>
          </rPr>
          <t xml:space="preserve">Enter as a negative
</t>
        </r>
      </text>
    </comment>
    <comment ref="A84" authorId="0" shapeId="0" xr:uid="{00000000-0006-0000-2E00-00002E000000}">
      <text>
        <r>
          <rPr>
            <b/>
            <sz val="9"/>
            <color indexed="63"/>
            <rFont val="Calibri"/>
            <family val="2"/>
          </rPr>
          <t xml:space="preserve">The name of the member will prefill from the Home page
</t>
        </r>
      </text>
    </comment>
    <comment ref="C94" authorId="0" shapeId="0" xr:uid="{00000000-0006-0000-2E00-00002F000000}">
      <text>
        <r>
          <rPr>
            <b/>
            <sz val="9"/>
            <color indexed="63"/>
            <rFont val="Calibri"/>
            <family val="2"/>
          </rPr>
          <t xml:space="preserve">Enter as a negative
</t>
        </r>
      </text>
    </comment>
    <comment ref="D94" authorId="0" shapeId="0" xr:uid="{00000000-0006-0000-2E00-000030000000}">
      <text>
        <r>
          <rPr>
            <b/>
            <sz val="9"/>
            <color indexed="63"/>
            <rFont val="Calibri"/>
            <family val="2"/>
          </rPr>
          <t xml:space="preserve">Enter as a negative
</t>
        </r>
      </text>
    </comment>
    <comment ref="E94" authorId="0" shapeId="0" xr:uid="{00000000-0006-0000-2E00-000031000000}">
      <text>
        <r>
          <rPr>
            <b/>
            <sz val="9"/>
            <color indexed="63"/>
            <rFont val="Calibri"/>
            <family val="2"/>
          </rPr>
          <t xml:space="preserve">Enter as a negative
</t>
        </r>
      </text>
    </comment>
    <comment ref="C95" authorId="0" shapeId="0" xr:uid="{00000000-0006-0000-2E00-000032000000}">
      <text>
        <r>
          <rPr>
            <b/>
            <sz val="9"/>
            <color indexed="63"/>
            <rFont val="Calibri"/>
            <family val="2"/>
          </rPr>
          <t xml:space="preserve">Enter as a negative
</t>
        </r>
      </text>
    </comment>
    <comment ref="D95" authorId="0" shapeId="0" xr:uid="{00000000-0006-0000-2E00-000033000000}">
      <text>
        <r>
          <rPr>
            <b/>
            <sz val="9"/>
            <color indexed="63"/>
            <rFont val="Calibri"/>
            <family val="2"/>
          </rPr>
          <t xml:space="preserve">Enter as a negative
</t>
        </r>
      </text>
    </comment>
    <comment ref="E95" authorId="0" shapeId="0" xr:uid="{00000000-0006-0000-2E00-000034000000}">
      <text>
        <r>
          <rPr>
            <b/>
            <sz val="9"/>
            <color indexed="63"/>
            <rFont val="Calibri"/>
            <family val="2"/>
          </rPr>
          <t xml:space="preserve">Enter as a negative
</t>
        </r>
      </text>
    </comment>
    <comment ref="C96" authorId="0" shapeId="0" xr:uid="{00000000-0006-0000-2E00-000035000000}">
      <text>
        <r>
          <rPr>
            <b/>
            <sz val="9"/>
            <color indexed="63"/>
            <rFont val="Calibri"/>
            <family val="2"/>
          </rPr>
          <t xml:space="preserve">Enter as a negative
</t>
        </r>
      </text>
    </comment>
    <comment ref="D96" authorId="0" shapeId="0" xr:uid="{00000000-0006-0000-2E00-000036000000}">
      <text>
        <r>
          <rPr>
            <b/>
            <sz val="9"/>
            <color indexed="63"/>
            <rFont val="Calibri"/>
            <family val="2"/>
          </rPr>
          <t xml:space="preserve">Enter as a negative
</t>
        </r>
      </text>
    </comment>
    <comment ref="E96" authorId="0" shapeId="0" xr:uid="{00000000-0006-0000-2E00-000037000000}">
      <text>
        <r>
          <rPr>
            <b/>
            <sz val="9"/>
            <color indexed="63"/>
            <rFont val="Calibri"/>
            <family val="2"/>
          </rPr>
          <t xml:space="preserve">Enter as a negative
</t>
        </r>
      </text>
    </comment>
    <comment ref="C99" authorId="0" shapeId="0" xr:uid="{00000000-0006-0000-2E00-000038000000}">
      <text>
        <r>
          <rPr>
            <b/>
            <sz val="9"/>
            <color indexed="63"/>
            <rFont val="Calibri"/>
            <family val="2"/>
          </rPr>
          <t xml:space="preserve">Enter as a negative
</t>
        </r>
      </text>
    </comment>
    <comment ref="C100" authorId="0" shapeId="0" xr:uid="{00000000-0006-0000-2E00-000039000000}">
      <text>
        <r>
          <rPr>
            <b/>
            <sz val="9"/>
            <color indexed="63"/>
            <rFont val="Calibri"/>
            <family val="2"/>
          </rPr>
          <t xml:space="preserve">Enter as a negative
</t>
        </r>
      </text>
    </comment>
    <comment ref="C101" authorId="0" shapeId="0" xr:uid="{00000000-0006-0000-2E00-00003A000000}">
      <text>
        <r>
          <rPr>
            <b/>
            <sz val="9"/>
            <color indexed="63"/>
            <rFont val="Calibri"/>
            <family val="2"/>
          </rPr>
          <t xml:space="preserve">Enter as a negative
</t>
        </r>
      </text>
    </comment>
    <comment ref="C102" authorId="0" shapeId="0" xr:uid="{00000000-0006-0000-2E00-00003B000000}">
      <text>
        <r>
          <rPr>
            <b/>
            <sz val="9"/>
            <color indexed="63"/>
            <rFont val="Calibri"/>
            <family val="2"/>
          </rPr>
          <t xml:space="preserve">Enter as a negative
</t>
        </r>
      </text>
    </comment>
    <comment ref="C103" authorId="0" shapeId="0" xr:uid="{00000000-0006-0000-2E00-00003C000000}">
      <text>
        <r>
          <rPr>
            <b/>
            <sz val="9"/>
            <color indexed="63"/>
            <rFont val="Calibri"/>
            <family val="2"/>
          </rPr>
          <t xml:space="preserve">Enter as a negative
</t>
        </r>
      </text>
    </comment>
    <comment ref="A110" authorId="0" shapeId="0" xr:uid="{00000000-0006-0000-2E00-00003D000000}">
      <text>
        <r>
          <rPr>
            <b/>
            <sz val="9"/>
            <color indexed="63"/>
            <rFont val="Calibri"/>
            <family val="2"/>
          </rPr>
          <t xml:space="preserve">The name of the member will prefill from the Home page
</t>
        </r>
      </text>
    </comment>
    <comment ref="C120" authorId="0" shapeId="0" xr:uid="{00000000-0006-0000-2E00-00003E000000}">
      <text>
        <r>
          <rPr>
            <b/>
            <sz val="9"/>
            <color indexed="63"/>
            <rFont val="Calibri"/>
            <family val="2"/>
          </rPr>
          <t xml:space="preserve">Enter as a negative
</t>
        </r>
      </text>
    </comment>
    <comment ref="D120" authorId="0" shapeId="0" xr:uid="{00000000-0006-0000-2E00-00003F000000}">
      <text>
        <r>
          <rPr>
            <b/>
            <sz val="9"/>
            <color indexed="63"/>
            <rFont val="Calibri"/>
            <family val="2"/>
          </rPr>
          <t xml:space="preserve">Enter as a negative
</t>
        </r>
      </text>
    </comment>
    <comment ref="E120" authorId="0" shapeId="0" xr:uid="{00000000-0006-0000-2E00-000040000000}">
      <text>
        <r>
          <rPr>
            <b/>
            <sz val="9"/>
            <color indexed="63"/>
            <rFont val="Calibri"/>
            <family val="2"/>
          </rPr>
          <t xml:space="preserve">Enter as a negative
</t>
        </r>
      </text>
    </comment>
    <comment ref="C121" authorId="0" shapeId="0" xr:uid="{00000000-0006-0000-2E00-000041000000}">
      <text>
        <r>
          <rPr>
            <b/>
            <sz val="9"/>
            <color indexed="63"/>
            <rFont val="Calibri"/>
            <family val="2"/>
          </rPr>
          <t xml:space="preserve">Enter as a negative
</t>
        </r>
      </text>
    </comment>
    <comment ref="D121" authorId="0" shapeId="0" xr:uid="{00000000-0006-0000-2E00-000042000000}">
      <text>
        <r>
          <rPr>
            <b/>
            <sz val="9"/>
            <color indexed="63"/>
            <rFont val="Calibri"/>
            <family val="2"/>
          </rPr>
          <t xml:space="preserve">Enter as a negative
</t>
        </r>
      </text>
    </comment>
    <comment ref="E121" authorId="0" shapeId="0" xr:uid="{00000000-0006-0000-2E00-000043000000}">
      <text>
        <r>
          <rPr>
            <b/>
            <sz val="9"/>
            <color indexed="63"/>
            <rFont val="Calibri"/>
            <family val="2"/>
          </rPr>
          <t xml:space="preserve">Enter as a negative
</t>
        </r>
      </text>
    </comment>
    <comment ref="C122" authorId="0" shapeId="0" xr:uid="{00000000-0006-0000-2E00-000044000000}">
      <text>
        <r>
          <rPr>
            <b/>
            <sz val="9"/>
            <color indexed="63"/>
            <rFont val="Calibri"/>
            <family val="2"/>
          </rPr>
          <t xml:space="preserve">Enter as a negative
</t>
        </r>
      </text>
    </comment>
    <comment ref="D122" authorId="0" shapeId="0" xr:uid="{00000000-0006-0000-2E00-000045000000}">
      <text>
        <r>
          <rPr>
            <b/>
            <sz val="9"/>
            <color indexed="63"/>
            <rFont val="Calibri"/>
            <family val="2"/>
          </rPr>
          <t xml:space="preserve">Enter as a negative
</t>
        </r>
      </text>
    </comment>
    <comment ref="E122" authorId="0" shapeId="0" xr:uid="{00000000-0006-0000-2E00-000046000000}">
      <text>
        <r>
          <rPr>
            <b/>
            <sz val="9"/>
            <color indexed="63"/>
            <rFont val="Calibri"/>
            <family val="2"/>
          </rPr>
          <t xml:space="preserve">Enter as a negative
</t>
        </r>
      </text>
    </comment>
    <comment ref="C125" authorId="0" shapeId="0" xr:uid="{00000000-0006-0000-2E00-000047000000}">
      <text>
        <r>
          <rPr>
            <b/>
            <sz val="9"/>
            <color indexed="63"/>
            <rFont val="Calibri"/>
            <family val="2"/>
          </rPr>
          <t xml:space="preserve">Enter as a negative
</t>
        </r>
      </text>
    </comment>
    <comment ref="C126" authorId="0" shapeId="0" xr:uid="{00000000-0006-0000-2E00-000048000000}">
      <text>
        <r>
          <rPr>
            <b/>
            <sz val="9"/>
            <color indexed="63"/>
            <rFont val="Calibri"/>
            <family val="2"/>
          </rPr>
          <t xml:space="preserve">Enter as a negative
</t>
        </r>
      </text>
    </comment>
    <comment ref="C127" authorId="0" shapeId="0" xr:uid="{00000000-0006-0000-2E00-000049000000}">
      <text>
        <r>
          <rPr>
            <b/>
            <sz val="9"/>
            <color indexed="63"/>
            <rFont val="Calibri"/>
            <family val="2"/>
          </rPr>
          <t xml:space="preserve">Enter as a negative
</t>
        </r>
      </text>
    </comment>
    <comment ref="C128" authorId="0" shapeId="0" xr:uid="{00000000-0006-0000-2E00-00004A000000}">
      <text>
        <r>
          <rPr>
            <b/>
            <sz val="9"/>
            <color indexed="63"/>
            <rFont val="Calibri"/>
            <family val="2"/>
          </rPr>
          <t xml:space="preserve">Enter as a negative
</t>
        </r>
      </text>
    </comment>
    <comment ref="C129" authorId="0" shapeId="0" xr:uid="{00000000-0006-0000-2E00-00004B000000}">
      <text>
        <r>
          <rPr>
            <b/>
            <sz val="9"/>
            <color indexed="63"/>
            <rFont val="Calibri"/>
            <family val="2"/>
          </rPr>
          <t xml:space="preserve">Enter as a negative
</t>
        </r>
      </text>
    </comment>
    <comment ref="A136" authorId="0" shapeId="0" xr:uid="{00000000-0006-0000-2E00-00004C000000}">
      <text>
        <r>
          <rPr>
            <b/>
            <sz val="9"/>
            <color indexed="63"/>
            <rFont val="Calibri"/>
            <family val="2"/>
          </rPr>
          <t xml:space="preserve">The name of the member will prefill from the Home page
</t>
        </r>
      </text>
    </comment>
    <comment ref="C146" authorId="0" shapeId="0" xr:uid="{00000000-0006-0000-2E00-00004D000000}">
      <text>
        <r>
          <rPr>
            <b/>
            <sz val="9"/>
            <color indexed="63"/>
            <rFont val="Calibri"/>
            <family val="2"/>
          </rPr>
          <t xml:space="preserve">Enter as a negative
</t>
        </r>
      </text>
    </comment>
    <comment ref="D146" authorId="0" shapeId="0" xr:uid="{00000000-0006-0000-2E00-00004E000000}">
      <text>
        <r>
          <rPr>
            <b/>
            <sz val="9"/>
            <color indexed="63"/>
            <rFont val="Calibri"/>
            <family val="2"/>
          </rPr>
          <t xml:space="preserve">Enter as a negative
</t>
        </r>
      </text>
    </comment>
    <comment ref="E146" authorId="0" shapeId="0" xr:uid="{00000000-0006-0000-2E00-00004F000000}">
      <text>
        <r>
          <rPr>
            <b/>
            <sz val="9"/>
            <color indexed="63"/>
            <rFont val="Calibri"/>
            <family val="2"/>
          </rPr>
          <t xml:space="preserve">Enter as a negative
</t>
        </r>
      </text>
    </comment>
    <comment ref="C147" authorId="0" shapeId="0" xr:uid="{00000000-0006-0000-2E00-000050000000}">
      <text>
        <r>
          <rPr>
            <b/>
            <sz val="9"/>
            <color indexed="63"/>
            <rFont val="Calibri"/>
            <family val="2"/>
          </rPr>
          <t xml:space="preserve">Enter as a negative
</t>
        </r>
      </text>
    </comment>
    <comment ref="D147" authorId="0" shapeId="0" xr:uid="{00000000-0006-0000-2E00-000051000000}">
      <text>
        <r>
          <rPr>
            <b/>
            <sz val="9"/>
            <color indexed="63"/>
            <rFont val="Calibri"/>
            <family val="2"/>
          </rPr>
          <t xml:space="preserve">Enter as a negative
</t>
        </r>
      </text>
    </comment>
    <comment ref="E147" authorId="0" shapeId="0" xr:uid="{00000000-0006-0000-2E00-000052000000}">
      <text>
        <r>
          <rPr>
            <b/>
            <sz val="9"/>
            <color indexed="63"/>
            <rFont val="Calibri"/>
            <family val="2"/>
          </rPr>
          <t xml:space="preserve">Enter as a negative
</t>
        </r>
      </text>
    </comment>
    <comment ref="C148" authorId="0" shapeId="0" xr:uid="{00000000-0006-0000-2E00-000053000000}">
      <text>
        <r>
          <rPr>
            <b/>
            <sz val="9"/>
            <color indexed="63"/>
            <rFont val="Calibri"/>
            <family val="2"/>
          </rPr>
          <t xml:space="preserve">Enter as a negative
</t>
        </r>
      </text>
    </comment>
    <comment ref="D148" authorId="0" shapeId="0" xr:uid="{00000000-0006-0000-2E00-000054000000}">
      <text>
        <r>
          <rPr>
            <b/>
            <sz val="9"/>
            <color indexed="63"/>
            <rFont val="Calibri"/>
            <family val="2"/>
          </rPr>
          <t xml:space="preserve">Enter as a negative
</t>
        </r>
      </text>
    </comment>
    <comment ref="E148" authorId="0" shapeId="0" xr:uid="{00000000-0006-0000-2E00-000055000000}">
      <text>
        <r>
          <rPr>
            <b/>
            <sz val="9"/>
            <color indexed="63"/>
            <rFont val="Calibri"/>
            <family val="2"/>
          </rPr>
          <t xml:space="preserve">Enter as a negative
</t>
        </r>
      </text>
    </comment>
    <comment ref="C151" authorId="0" shapeId="0" xr:uid="{00000000-0006-0000-2E00-000056000000}">
      <text>
        <r>
          <rPr>
            <b/>
            <sz val="9"/>
            <color indexed="63"/>
            <rFont val="Calibri"/>
            <family val="2"/>
          </rPr>
          <t xml:space="preserve">Enter as a negative
</t>
        </r>
      </text>
    </comment>
    <comment ref="C152" authorId="0" shapeId="0" xr:uid="{00000000-0006-0000-2E00-000057000000}">
      <text>
        <r>
          <rPr>
            <b/>
            <sz val="9"/>
            <color indexed="63"/>
            <rFont val="Calibri"/>
            <family val="2"/>
          </rPr>
          <t xml:space="preserve">Enter as a negative
</t>
        </r>
      </text>
    </comment>
    <comment ref="C153" authorId="0" shapeId="0" xr:uid="{00000000-0006-0000-2E00-000058000000}">
      <text>
        <r>
          <rPr>
            <b/>
            <sz val="9"/>
            <color indexed="63"/>
            <rFont val="Calibri"/>
            <family val="2"/>
          </rPr>
          <t xml:space="preserve">Enter as a negative
</t>
        </r>
      </text>
    </comment>
    <comment ref="C154" authorId="0" shapeId="0" xr:uid="{00000000-0006-0000-2E00-000059000000}">
      <text>
        <r>
          <rPr>
            <b/>
            <sz val="9"/>
            <color indexed="63"/>
            <rFont val="Calibri"/>
            <family val="2"/>
          </rPr>
          <t xml:space="preserve">Enter as a negative
</t>
        </r>
      </text>
    </comment>
    <comment ref="C155" authorId="0" shapeId="0" xr:uid="{00000000-0006-0000-2E00-00005A000000}">
      <text>
        <r>
          <rPr>
            <b/>
            <sz val="9"/>
            <color indexed="63"/>
            <rFont val="Calibri"/>
            <family val="2"/>
          </rPr>
          <t xml:space="preserve">Enter as a negative
</t>
        </r>
      </text>
    </comment>
    <comment ref="A162" authorId="0" shapeId="0" xr:uid="{00000000-0006-0000-2E00-00005B000000}">
      <text>
        <r>
          <rPr>
            <b/>
            <sz val="9"/>
            <color indexed="63"/>
            <rFont val="Calibri"/>
            <family val="2"/>
          </rPr>
          <t xml:space="preserve">The name of the member will prefill from the Home page
</t>
        </r>
      </text>
    </comment>
    <comment ref="C172" authorId="0" shapeId="0" xr:uid="{00000000-0006-0000-2E00-00005C000000}">
      <text>
        <r>
          <rPr>
            <b/>
            <sz val="9"/>
            <color indexed="63"/>
            <rFont val="Calibri"/>
            <family val="2"/>
          </rPr>
          <t xml:space="preserve">Enter as a negative
</t>
        </r>
      </text>
    </comment>
    <comment ref="D172" authorId="0" shapeId="0" xr:uid="{00000000-0006-0000-2E00-00005D000000}">
      <text>
        <r>
          <rPr>
            <b/>
            <sz val="9"/>
            <color indexed="63"/>
            <rFont val="Calibri"/>
            <family val="2"/>
          </rPr>
          <t xml:space="preserve">Enter as a negative
</t>
        </r>
      </text>
    </comment>
    <comment ref="E172" authorId="0" shapeId="0" xr:uid="{00000000-0006-0000-2E00-00005E000000}">
      <text>
        <r>
          <rPr>
            <b/>
            <sz val="9"/>
            <color indexed="63"/>
            <rFont val="Calibri"/>
            <family val="2"/>
          </rPr>
          <t xml:space="preserve">Enter as a negative
</t>
        </r>
      </text>
    </comment>
    <comment ref="C173" authorId="0" shapeId="0" xr:uid="{00000000-0006-0000-2E00-00005F000000}">
      <text>
        <r>
          <rPr>
            <b/>
            <sz val="9"/>
            <color indexed="63"/>
            <rFont val="Calibri"/>
            <family val="2"/>
          </rPr>
          <t xml:space="preserve">Enter as a negative
</t>
        </r>
      </text>
    </comment>
    <comment ref="D173" authorId="0" shapeId="0" xr:uid="{00000000-0006-0000-2E00-000060000000}">
      <text>
        <r>
          <rPr>
            <b/>
            <sz val="9"/>
            <color indexed="63"/>
            <rFont val="Calibri"/>
            <family val="2"/>
          </rPr>
          <t xml:space="preserve">Enter as a negative
</t>
        </r>
      </text>
    </comment>
    <comment ref="E173" authorId="0" shapeId="0" xr:uid="{00000000-0006-0000-2E00-000061000000}">
      <text>
        <r>
          <rPr>
            <b/>
            <sz val="9"/>
            <color indexed="63"/>
            <rFont val="Calibri"/>
            <family val="2"/>
          </rPr>
          <t xml:space="preserve">Enter as a negative
</t>
        </r>
      </text>
    </comment>
    <comment ref="C174" authorId="0" shapeId="0" xr:uid="{00000000-0006-0000-2E00-000062000000}">
      <text>
        <r>
          <rPr>
            <b/>
            <sz val="9"/>
            <color indexed="63"/>
            <rFont val="Calibri"/>
            <family val="2"/>
          </rPr>
          <t xml:space="preserve">Enter as a negative
</t>
        </r>
      </text>
    </comment>
    <comment ref="D174" authorId="0" shapeId="0" xr:uid="{00000000-0006-0000-2E00-000063000000}">
      <text>
        <r>
          <rPr>
            <b/>
            <sz val="9"/>
            <color indexed="63"/>
            <rFont val="Calibri"/>
            <family val="2"/>
          </rPr>
          <t xml:space="preserve">Enter as a negative
</t>
        </r>
      </text>
    </comment>
    <comment ref="E174" authorId="0" shapeId="0" xr:uid="{00000000-0006-0000-2E00-000064000000}">
      <text>
        <r>
          <rPr>
            <b/>
            <sz val="9"/>
            <color indexed="63"/>
            <rFont val="Calibri"/>
            <family val="2"/>
          </rPr>
          <t xml:space="preserve">Enter as a negative
</t>
        </r>
      </text>
    </comment>
    <comment ref="C177" authorId="0" shapeId="0" xr:uid="{00000000-0006-0000-2E00-000065000000}">
      <text>
        <r>
          <rPr>
            <b/>
            <sz val="9"/>
            <color indexed="63"/>
            <rFont val="Calibri"/>
            <family val="2"/>
          </rPr>
          <t xml:space="preserve">Enter as a negative
</t>
        </r>
      </text>
    </comment>
    <comment ref="C178" authorId="0" shapeId="0" xr:uid="{00000000-0006-0000-2E00-000066000000}">
      <text>
        <r>
          <rPr>
            <b/>
            <sz val="9"/>
            <color indexed="63"/>
            <rFont val="Calibri"/>
            <family val="2"/>
          </rPr>
          <t xml:space="preserve">Enter as a negative
</t>
        </r>
      </text>
    </comment>
    <comment ref="C179" authorId="0" shapeId="0" xr:uid="{00000000-0006-0000-2E00-000067000000}">
      <text>
        <r>
          <rPr>
            <b/>
            <sz val="9"/>
            <color indexed="63"/>
            <rFont val="Calibri"/>
            <family val="2"/>
          </rPr>
          <t xml:space="preserve">Enter as a negative
</t>
        </r>
      </text>
    </comment>
    <comment ref="C180" authorId="0" shapeId="0" xr:uid="{00000000-0006-0000-2E00-000068000000}">
      <text>
        <r>
          <rPr>
            <b/>
            <sz val="9"/>
            <color indexed="63"/>
            <rFont val="Calibri"/>
            <family val="2"/>
          </rPr>
          <t xml:space="preserve">Enter as a negative
</t>
        </r>
      </text>
    </comment>
    <comment ref="C181" authorId="0" shapeId="0" xr:uid="{00000000-0006-0000-2E00-000069000000}">
      <text>
        <r>
          <rPr>
            <b/>
            <sz val="9"/>
            <color indexed="63"/>
            <rFont val="Calibri"/>
            <family val="2"/>
          </rPr>
          <t xml:space="preserve">Enter as a negative
</t>
        </r>
      </text>
    </comment>
    <comment ref="A188" authorId="0" shapeId="0" xr:uid="{00000000-0006-0000-2E00-00006A000000}">
      <text>
        <r>
          <rPr>
            <b/>
            <sz val="9"/>
            <color indexed="63"/>
            <rFont val="Calibri"/>
            <family val="2"/>
          </rPr>
          <t xml:space="preserve">The name of the member will prefill from the Home page
</t>
        </r>
      </text>
    </comment>
    <comment ref="C198" authorId="0" shapeId="0" xr:uid="{00000000-0006-0000-2E00-00006B000000}">
      <text>
        <r>
          <rPr>
            <b/>
            <sz val="9"/>
            <color indexed="63"/>
            <rFont val="Calibri"/>
            <family val="2"/>
          </rPr>
          <t xml:space="preserve">Enter as a negative
</t>
        </r>
      </text>
    </comment>
    <comment ref="D198" authorId="0" shapeId="0" xr:uid="{00000000-0006-0000-2E00-00006C000000}">
      <text>
        <r>
          <rPr>
            <b/>
            <sz val="9"/>
            <color indexed="63"/>
            <rFont val="Calibri"/>
            <family val="2"/>
          </rPr>
          <t xml:space="preserve">Enter as a negative
</t>
        </r>
      </text>
    </comment>
    <comment ref="E198" authorId="0" shapeId="0" xr:uid="{00000000-0006-0000-2E00-00006D000000}">
      <text>
        <r>
          <rPr>
            <b/>
            <sz val="9"/>
            <color indexed="63"/>
            <rFont val="Calibri"/>
            <family val="2"/>
          </rPr>
          <t xml:space="preserve">Enter as a negative
</t>
        </r>
      </text>
    </comment>
    <comment ref="C199" authorId="0" shapeId="0" xr:uid="{00000000-0006-0000-2E00-00006E000000}">
      <text>
        <r>
          <rPr>
            <b/>
            <sz val="9"/>
            <color indexed="63"/>
            <rFont val="Calibri"/>
            <family val="2"/>
          </rPr>
          <t xml:space="preserve">Enter as a negative
</t>
        </r>
      </text>
    </comment>
    <comment ref="D199" authorId="0" shapeId="0" xr:uid="{00000000-0006-0000-2E00-00006F000000}">
      <text>
        <r>
          <rPr>
            <b/>
            <sz val="9"/>
            <color indexed="63"/>
            <rFont val="Calibri"/>
            <family val="2"/>
          </rPr>
          <t xml:space="preserve">Enter as a negative
</t>
        </r>
      </text>
    </comment>
    <comment ref="E199" authorId="0" shapeId="0" xr:uid="{00000000-0006-0000-2E00-000070000000}">
      <text>
        <r>
          <rPr>
            <b/>
            <sz val="9"/>
            <color indexed="63"/>
            <rFont val="Calibri"/>
            <family val="2"/>
          </rPr>
          <t xml:space="preserve">Enter as a negative
</t>
        </r>
      </text>
    </comment>
    <comment ref="C200" authorId="0" shapeId="0" xr:uid="{00000000-0006-0000-2E00-000071000000}">
      <text>
        <r>
          <rPr>
            <b/>
            <sz val="9"/>
            <color indexed="63"/>
            <rFont val="Calibri"/>
            <family val="2"/>
          </rPr>
          <t xml:space="preserve">Enter as a negative
</t>
        </r>
      </text>
    </comment>
    <comment ref="D200" authorId="0" shapeId="0" xr:uid="{00000000-0006-0000-2E00-000072000000}">
      <text>
        <r>
          <rPr>
            <b/>
            <sz val="9"/>
            <color indexed="63"/>
            <rFont val="Calibri"/>
            <family val="2"/>
          </rPr>
          <t xml:space="preserve">Enter as a negative
</t>
        </r>
      </text>
    </comment>
    <comment ref="E200" authorId="0" shapeId="0" xr:uid="{00000000-0006-0000-2E00-000073000000}">
      <text>
        <r>
          <rPr>
            <b/>
            <sz val="9"/>
            <color indexed="63"/>
            <rFont val="Calibri"/>
            <family val="2"/>
          </rPr>
          <t xml:space="preserve">Enter as a negative
</t>
        </r>
      </text>
    </comment>
    <comment ref="C203" authorId="0" shapeId="0" xr:uid="{00000000-0006-0000-2E00-000074000000}">
      <text>
        <r>
          <rPr>
            <b/>
            <sz val="9"/>
            <color indexed="63"/>
            <rFont val="Calibri"/>
            <family val="2"/>
          </rPr>
          <t xml:space="preserve">Enter as a negative
</t>
        </r>
      </text>
    </comment>
    <comment ref="C204" authorId="0" shapeId="0" xr:uid="{00000000-0006-0000-2E00-000075000000}">
      <text>
        <r>
          <rPr>
            <b/>
            <sz val="9"/>
            <color indexed="63"/>
            <rFont val="Calibri"/>
            <family val="2"/>
          </rPr>
          <t xml:space="preserve">Enter as a negative
</t>
        </r>
      </text>
    </comment>
    <comment ref="C205" authorId="0" shapeId="0" xr:uid="{00000000-0006-0000-2E00-000076000000}">
      <text>
        <r>
          <rPr>
            <b/>
            <sz val="9"/>
            <color indexed="63"/>
            <rFont val="Calibri"/>
            <family val="2"/>
          </rPr>
          <t xml:space="preserve">Enter as a negative
</t>
        </r>
      </text>
    </comment>
    <comment ref="C206" authorId="0" shapeId="0" xr:uid="{00000000-0006-0000-2E00-000077000000}">
      <text>
        <r>
          <rPr>
            <b/>
            <sz val="9"/>
            <color indexed="63"/>
            <rFont val="Calibri"/>
            <family val="2"/>
          </rPr>
          <t xml:space="preserve">Enter as a negative
</t>
        </r>
      </text>
    </comment>
    <comment ref="C207" authorId="0" shapeId="0" xr:uid="{00000000-0006-0000-2E00-000078000000}">
      <text>
        <r>
          <rPr>
            <b/>
            <sz val="9"/>
            <color indexed="63"/>
            <rFont val="Calibri"/>
            <family val="2"/>
          </rPr>
          <t xml:space="preserve">Enter as a negative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7" authorId="0" shapeId="0" xr:uid="{00000000-0006-0000-2F00-000001000000}">
      <text>
        <r>
          <rPr>
            <b/>
            <sz val="9"/>
            <color indexed="63"/>
            <rFont val="Calibri"/>
            <family val="2"/>
          </rPr>
          <t xml:space="preserve">The name of the member will prefill from the Home page
</t>
        </r>
      </text>
    </comment>
    <comment ref="A30" authorId="0" shapeId="0" xr:uid="{00000000-0006-0000-2F00-000002000000}">
      <text>
        <r>
          <rPr>
            <b/>
            <sz val="9"/>
            <color indexed="63"/>
            <rFont val="Calibri"/>
            <family val="2"/>
          </rPr>
          <t xml:space="preserve">The name of the member will prefill from the Home page
</t>
        </r>
      </text>
    </comment>
    <comment ref="A53" authorId="0" shapeId="0" xr:uid="{00000000-0006-0000-2F00-000003000000}">
      <text>
        <r>
          <rPr>
            <b/>
            <sz val="9"/>
            <color indexed="63"/>
            <rFont val="Calibri"/>
            <family val="2"/>
          </rPr>
          <t xml:space="preserve">The name of the member will prefill from the Home page
</t>
        </r>
      </text>
    </comment>
    <comment ref="A76" authorId="0" shapeId="0" xr:uid="{00000000-0006-0000-2F00-000004000000}">
      <text>
        <r>
          <rPr>
            <b/>
            <sz val="9"/>
            <color indexed="63"/>
            <rFont val="Calibri"/>
            <family val="2"/>
          </rPr>
          <t xml:space="preserve">The name of the member will prefill from the Home page
</t>
        </r>
      </text>
    </comment>
    <comment ref="A99" authorId="0" shapeId="0" xr:uid="{00000000-0006-0000-2F00-000005000000}">
      <text>
        <r>
          <rPr>
            <b/>
            <sz val="9"/>
            <color indexed="63"/>
            <rFont val="Calibri"/>
            <family val="2"/>
          </rPr>
          <t xml:space="preserve">The name of the member will prefill from the Home page
</t>
        </r>
      </text>
    </comment>
    <comment ref="A122" authorId="0" shapeId="0" xr:uid="{00000000-0006-0000-2F00-000006000000}">
      <text>
        <r>
          <rPr>
            <b/>
            <sz val="9"/>
            <color indexed="63"/>
            <rFont val="Calibri"/>
            <family val="2"/>
          </rPr>
          <t xml:space="preserve">The name of the member will prefill from the Home page
</t>
        </r>
      </text>
    </comment>
    <comment ref="A145" authorId="0" shapeId="0" xr:uid="{00000000-0006-0000-2F00-000007000000}">
      <text>
        <r>
          <rPr>
            <b/>
            <sz val="9"/>
            <color indexed="63"/>
            <rFont val="Calibri"/>
            <family val="2"/>
          </rPr>
          <t xml:space="preserve">The name of the member will prefill from the Home page
</t>
        </r>
      </text>
    </comment>
    <comment ref="A168" authorId="0" shapeId="0" xr:uid="{00000000-0006-0000-2F00-000008000000}">
      <text>
        <r>
          <rPr>
            <b/>
            <sz val="9"/>
            <color indexed="63"/>
            <rFont val="Calibri"/>
            <family val="2"/>
          </rPr>
          <t xml:space="preserve">The name of the member will prefill from the Home page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Jeremy Mohr</author>
  </authors>
  <commentList>
    <comment ref="E32" authorId="0" shapeId="0" xr:uid="{00000000-0006-0000-3100-000001000000}">
      <text>
        <r>
          <rPr>
            <b/>
            <sz val="9"/>
            <color indexed="63"/>
            <rFont val="Calibri"/>
            <family val="2"/>
          </rPr>
          <t>This percentage should be 100%</t>
        </r>
      </text>
    </comment>
    <comment ref="E40" authorId="0" shapeId="0" xr:uid="{00000000-0006-0000-3100-000002000000}">
      <text>
        <r>
          <rPr>
            <b/>
            <sz val="9"/>
            <color indexed="63"/>
            <rFont val="Calibri"/>
            <family val="2"/>
          </rPr>
          <t>This percentage should be 100%</t>
        </r>
      </text>
    </comment>
    <comment ref="F40" authorId="0" shapeId="0" xr:uid="{00000000-0006-0000-3100-000003000000}">
      <text>
        <r>
          <rPr>
            <b/>
            <sz val="9"/>
            <color indexed="63"/>
            <rFont val="Calibri"/>
            <family val="2"/>
          </rPr>
          <t>This amount should equal the pension payments for the year.</t>
        </r>
      </text>
    </comment>
    <comment ref="E67" authorId="0" shapeId="0" xr:uid="{00000000-0006-0000-3100-000004000000}">
      <text>
        <r>
          <rPr>
            <b/>
            <sz val="9"/>
            <color indexed="63"/>
            <rFont val="Calibri"/>
            <family val="2"/>
          </rPr>
          <t>This percentage should be 100%</t>
        </r>
      </text>
    </comment>
    <comment ref="E75" authorId="0" shapeId="0" xr:uid="{00000000-0006-0000-3100-000005000000}">
      <text>
        <r>
          <rPr>
            <b/>
            <sz val="9"/>
            <color indexed="63"/>
            <rFont val="Calibri"/>
            <family val="2"/>
          </rPr>
          <t>This percentage should be 100%</t>
        </r>
      </text>
    </comment>
    <comment ref="F75" authorId="0" shapeId="0" xr:uid="{00000000-0006-0000-3100-000006000000}">
      <text>
        <r>
          <rPr>
            <b/>
            <sz val="9"/>
            <color indexed="63"/>
            <rFont val="Calibri"/>
            <family val="2"/>
          </rPr>
          <t>This amount should equal the pension payments for the year.</t>
        </r>
      </text>
    </comment>
    <comment ref="E102" authorId="0" shapeId="0" xr:uid="{00000000-0006-0000-3100-000007000000}">
      <text>
        <r>
          <rPr>
            <b/>
            <sz val="9"/>
            <color indexed="63"/>
            <rFont val="Calibri"/>
            <family val="2"/>
          </rPr>
          <t>This percentage should be 100%</t>
        </r>
      </text>
    </comment>
    <comment ref="E110" authorId="0" shapeId="0" xr:uid="{00000000-0006-0000-3100-000008000000}">
      <text>
        <r>
          <rPr>
            <b/>
            <sz val="9"/>
            <color indexed="63"/>
            <rFont val="Calibri"/>
            <family val="2"/>
          </rPr>
          <t>This percentage should be 100%</t>
        </r>
      </text>
    </comment>
    <comment ref="F110" authorId="0" shapeId="0" xr:uid="{00000000-0006-0000-3100-000009000000}">
      <text>
        <r>
          <rPr>
            <b/>
            <sz val="9"/>
            <color indexed="63"/>
            <rFont val="Calibri"/>
            <family val="2"/>
          </rPr>
          <t>This amount should equal the pension payments for the year.</t>
        </r>
      </text>
    </comment>
    <comment ref="E137" authorId="0" shapeId="0" xr:uid="{00000000-0006-0000-3100-00000A000000}">
      <text>
        <r>
          <rPr>
            <b/>
            <sz val="9"/>
            <color indexed="63"/>
            <rFont val="Calibri"/>
            <family val="2"/>
          </rPr>
          <t>This percentage should be 100%</t>
        </r>
      </text>
    </comment>
    <comment ref="E145" authorId="0" shapeId="0" xr:uid="{00000000-0006-0000-3100-00000B000000}">
      <text>
        <r>
          <rPr>
            <b/>
            <sz val="9"/>
            <color indexed="63"/>
            <rFont val="Calibri"/>
            <family val="2"/>
          </rPr>
          <t>This percentage should be 100%</t>
        </r>
      </text>
    </comment>
    <comment ref="F145" authorId="0" shapeId="0" xr:uid="{00000000-0006-0000-3100-00000C000000}">
      <text>
        <r>
          <rPr>
            <b/>
            <sz val="9"/>
            <color indexed="63"/>
            <rFont val="Calibri"/>
            <family val="2"/>
          </rPr>
          <t>This amount should equal the pension payments for the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1500-000001000000}">
      <text>
        <r>
          <rPr>
            <b/>
            <sz val="9"/>
            <color indexed="63"/>
            <rFont val="Calibri"/>
            <family val="2"/>
          </rPr>
          <t xml:space="preserve">The title of the worksheet will prefill from the index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Jeremy Mohr</author>
  </authors>
  <commentList>
    <comment ref="E28" authorId="0" shapeId="0" xr:uid="{00000000-0006-0000-3200-000001000000}">
      <text>
        <r>
          <rPr>
            <b/>
            <sz val="9"/>
            <color indexed="63"/>
            <rFont val="Calibri"/>
            <family val="2"/>
          </rPr>
          <t>This percentage should not change from the commencement date of the pension.</t>
        </r>
      </text>
    </comment>
    <comment ref="E30" authorId="0" shapeId="0" xr:uid="{00000000-0006-0000-3200-000002000000}">
      <text>
        <r>
          <rPr>
            <b/>
            <sz val="9"/>
            <color indexed="63"/>
            <rFont val="Calibri"/>
            <family val="2"/>
          </rPr>
          <t>This percentage should not change from the commencement date of the pension.</t>
        </r>
      </text>
    </comment>
    <comment ref="E32" authorId="0" shapeId="0" xr:uid="{00000000-0006-0000-3200-000003000000}">
      <text>
        <r>
          <rPr>
            <b/>
            <sz val="9"/>
            <color indexed="63"/>
            <rFont val="Calibri"/>
            <family val="2"/>
          </rPr>
          <t>This percentage should be 100%</t>
        </r>
      </text>
    </comment>
    <comment ref="E40" authorId="0" shapeId="0" xr:uid="{00000000-0006-0000-3200-000004000000}">
      <text>
        <r>
          <rPr>
            <b/>
            <sz val="9"/>
            <color indexed="63"/>
            <rFont val="Calibri"/>
            <family val="2"/>
          </rPr>
          <t>This percentage should be 100%</t>
        </r>
      </text>
    </comment>
    <comment ref="F40" authorId="0" shapeId="0" xr:uid="{00000000-0006-0000-3200-000005000000}">
      <text>
        <r>
          <rPr>
            <b/>
            <sz val="9"/>
            <color indexed="63"/>
            <rFont val="Calibri"/>
            <family val="2"/>
          </rPr>
          <t>This amount should equal the pension payments for the year.</t>
        </r>
      </text>
    </comment>
    <comment ref="E61" authorId="0" shapeId="0" xr:uid="{00000000-0006-0000-3200-000006000000}">
      <text>
        <r>
          <rPr>
            <b/>
            <sz val="9"/>
            <color indexed="63"/>
            <rFont val="Calibri"/>
            <family val="2"/>
          </rPr>
          <t>This percentage should not change from the commencement date of the pension.</t>
        </r>
      </text>
    </comment>
    <comment ref="E63" authorId="0" shapeId="0" xr:uid="{00000000-0006-0000-3200-000007000000}">
      <text>
        <r>
          <rPr>
            <b/>
            <sz val="9"/>
            <color indexed="63"/>
            <rFont val="Calibri"/>
            <family val="2"/>
          </rPr>
          <t>This percentage should not change from the commencement date of the pension.</t>
        </r>
      </text>
    </comment>
    <comment ref="E65" authorId="0" shapeId="0" xr:uid="{00000000-0006-0000-3200-000008000000}">
      <text>
        <r>
          <rPr>
            <b/>
            <sz val="9"/>
            <color indexed="63"/>
            <rFont val="Calibri"/>
            <family val="2"/>
          </rPr>
          <t>This percentage should be 100%</t>
        </r>
      </text>
    </comment>
    <comment ref="E73" authorId="0" shapeId="0" xr:uid="{00000000-0006-0000-3200-000009000000}">
      <text>
        <r>
          <rPr>
            <b/>
            <sz val="9"/>
            <color indexed="63"/>
            <rFont val="Calibri"/>
            <family val="2"/>
          </rPr>
          <t>This percentage should be 100%</t>
        </r>
      </text>
    </comment>
    <comment ref="F73" authorId="0" shapeId="0" xr:uid="{00000000-0006-0000-3200-00000A000000}">
      <text>
        <r>
          <rPr>
            <b/>
            <sz val="9"/>
            <color indexed="63"/>
            <rFont val="Calibri"/>
            <family val="2"/>
          </rPr>
          <t>This amount should equal the pension payments for the year.</t>
        </r>
      </text>
    </comment>
    <comment ref="E94" authorId="0" shapeId="0" xr:uid="{00000000-0006-0000-3200-00000B000000}">
      <text>
        <r>
          <rPr>
            <b/>
            <sz val="9"/>
            <color indexed="63"/>
            <rFont val="Calibri"/>
            <family val="2"/>
          </rPr>
          <t>This percentage should not change from the commencement date of the pension.</t>
        </r>
      </text>
    </comment>
    <comment ref="E96" authorId="0" shapeId="0" xr:uid="{00000000-0006-0000-3200-00000C000000}">
      <text>
        <r>
          <rPr>
            <b/>
            <sz val="9"/>
            <color indexed="63"/>
            <rFont val="Calibri"/>
            <family val="2"/>
          </rPr>
          <t>This percentage should not change from the commencement date of the pension.</t>
        </r>
      </text>
    </comment>
    <comment ref="E98" authorId="0" shapeId="0" xr:uid="{00000000-0006-0000-3200-00000D000000}">
      <text>
        <r>
          <rPr>
            <b/>
            <sz val="9"/>
            <color indexed="63"/>
            <rFont val="Calibri"/>
            <family val="2"/>
          </rPr>
          <t>This percentage should be 100%</t>
        </r>
      </text>
    </comment>
    <comment ref="E106" authorId="0" shapeId="0" xr:uid="{00000000-0006-0000-3200-00000E000000}">
      <text>
        <r>
          <rPr>
            <b/>
            <sz val="9"/>
            <color indexed="63"/>
            <rFont val="Calibri"/>
            <family val="2"/>
          </rPr>
          <t>This percentage should be 100%</t>
        </r>
      </text>
    </comment>
    <comment ref="F106" authorId="0" shapeId="0" xr:uid="{00000000-0006-0000-3200-00000F000000}">
      <text>
        <r>
          <rPr>
            <b/>
            <sz val="9"/>
            <color indexed="63"/>
            <rFont val="Calibri"/>
            <family val="2"/>
          </rPr>
          <t>This amount should equal the pension payments for the year.</t>
        </r>
      </text>
    </comment>
    <comment ref="E127" authorId="0" shapeId="0" xr:uid="{00000000-0006-0000-3200-000010000000}">
      <text>
        <r>
          <rPr>
            <b/>
            <sz val="9"/>
            <color indexed="63"/>
            <rFont val="Calibri"/>
            <family val="2"/>
          </rPr>
          <t>This percentage should not change from the commencement date of the pension.</t>
        </r>
      </text>
    </comment>
    <comment ref="E129" authorId="0" shapeId="0" xr:uid="{00000000-0006-0000-3200-000011000000}">
      <text>
        <r>
          <rPr>
            <b/>
            <sz val="9"/>
            <color indexed="63"/>
            <rFont val="Calibri"/>
            <family val="2"/>
          </rPr>
          <t>This percentage should not change from the commencement date of the pension.</t>
        </r>
      </text>
    </comment>
    <comment ref="E131" authorId="0" shapeId="0" xr:uid="{00000000-0006-0000-3200-000012000000}">
      <text>
        <r>
          <rPr>
            <b/>
            <sz val="9"/>
            <color indexed="63"/>
            <rFont val="Calibri"/>
            <family val="2"/>
          </rPr>
          <t>This percentage should be 100%</t>
        </r>
      </text>
    </comment>
    <comment ref="E139" authorId="0" shapeId="0" xr:uid="{00000000-0006-0000-3200-000013000000}">
      <text>
        <r>
          <rPr>
            <b/>
            <sz val="9"/>
            <color indexed="63"/>
            <rFont val="Calibri"/>
            <family val="2"/>
          </rPr>
          <t>This percentage should be 100%</t>
        </r>
      </text>
    </comment>
    <comment ref="F139" authorId="0" shapeId="0" xr:uid="{00000000-0006-0000-3200-000014000000}">
      <text>
        <r>
          <rPr>
            <b/>
            <sz val="9"/>
            <color indexed="63"/>
            <rFont val="Calibri"/>
            <family val="2"/>
          </rPr>
          <t>This amount should equal the pension payments for the year.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3300-000001000000}">
      <text>
        <r>
          <rPr>
            <b/>
            <sz val="9"/>
            <color indexed="63"/>
            <rFont val="Calibri"/>
            <family val="2"/>
          </rPr>
          <t xml:space="preserve">The title of the worksheet will prefill from the index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Yvonne Walsh</author>
    <author>BOS</author>
    <author>BOS Tip</author>
  </authors>
  <commentList>
    <comment ref="H14" authorId="0" shapeId="0" xr:uid="{00000000-0006-0000-3400-000001000000}">
      <text>
        <r>
          <rPr>
            <b/>
            <sz val="9"/>
            <color indexed="63"/>
            <rFont val="Calibri"/>
            <family val="2"/>
          </rPr>
          <t>Enter as a negative</t>
        </r>
      </text>
    </comment>
    <comment ref="D16" authorId="0" shapeId="0" xr:uid="{00000000-0006-0000-3400-000002000000}">
      <text>
        <r>
          <rPr>
            <b/>
            <sz val="9"/>
            <color indexed="63"/>
            <rFont val="Calibri"/>
            <family val="2"/>
          </rPr>
          <t>If you have a choice between indexation and discount methods, ensure that your choice produces the best outcome, especially where losses are available.</t>
        </r>
      </text>
    </comment>
    <comment ref="D17" authorId="0" shapeId="0" xr:uid="{00000000-0006-0000-3400-000003000000}">
      <text>
        <r>
          <rPr>
            <b/>
            <sz val="9"/>
            <color indexed="63"/>
            <rFont val="Calibri"/>
            <family val="2"/>
          </rPr>
          <t>If you have a choice between indexation and discount methods, ensure that your choice produces the best outcome, especially where losses are available.</t>
        </r>
      </text>
    </comment>
    <comment ref="D18" authorId="0" shapeId="0" xr:uid="{00000000-0006-0000-3400-000004000000}">
      <text>
        <r>
          <rPr>
            <b/>
            <sz val="9"/>
            <color indexed="63"/>
            <rFont val="Calibri"/>
            <family val="2"/>
          </rPr>
          <t>If you have a choice between indexation and discount methods, ensure that your choice produces the best outcome, especially where losses are available.</t>
        </r>
      </text>
    </comment>
    <comment ref="D19" authorId="0" shapeId="0" xr:uid="{00000000-0006-0000-3400-000005000000}">
      <text>
        <r>
          <rPr>
            <b/>
            <sz val="9"/>
            <color indexed="63"/>
            <rFont val="Calibri"/>
            <family val="2"/>
          </rPr>
          <t>If you have a choice between indexation and discount methods, ensure that your choice produces the best outcome, especially where losses are available.</t>
        </r>
      </text>
    </comment>
    <comment ref="D20" authorId="0" shapeId="0" xr:uid="{00000000-0006-0000-3400-000006000000}">
      <text>
        <r>
          <rPr>
            <b/>
            <sz val="9"/>
            <color indexed="63"/>
            <rFont val="Calibri"/>
            <family val="2"/>
          </rPr>
          <t>If you have a choice between indexation and discount methods, ensure that your choice produces the best outcome, especially where losses are available.</t>
        </r>
      </text>
    </comment>
    <comment ref="D21" authorId="0" shapeId="0" xr:uid="{00000000-0006-0000-3400-000007000000}">
      <text>
        <r>
          <rPr>
            <b/>
            <sz val="9"/>
            <color indexed="63"/>
            <rFont val="Calibri"/>
            <family val="2"/>
          </rPr>
          <t>If you have a choice between indexation and discount methods, ensure that your choice produces the best outcome, especially where losses are available.</t>
        </r>
      </text>
    </comment>
    <comment ref="E26" authorId="0" shapeId="0" xr:uid="{00000000-0006-0000-3400-000008000000}">
      <text>
        <r>
          <rPr>
            <b/>
            <sz val="9"/>
            <color indexed="63"/>
            <rFont val="Calibri"/>
            <family val="2"/>
          </rPr>
          <t>Enter as a negative.
Ensure that you produce the best outcome when applying losses against gains from each method.</t>
        </r>
      </text>
    </comment>
    <comment ref="F26" authorId="0" shapeId="0" xr:uid="{00000000-0006-0000-3400-000009000000}">
      <text>
        <r>
          <rPr>
            <b/>
            <sz val="9"/>
            <color indexed="63"/>
            <rFont val="Calibri"/>
            <family val="2"/>
          </rPr>
          <t>Enter as a negative.
Ensure that you produce the best outcome when applying losses against gains from each method.</t>
        </r>
      </text>
    </comment>
    <comment ref="G26" authorId="0" shapeId="0" xr:uid="{00000000-0006-0000-3400-00000A000000}">
      <text>
        <r>
          <rPr>
            <b/>
            <sz val="9"/>
            <color indexed="63"/>
            <rFont val="Calibri"/>
            <family val="2"/>
          </rPr>
          <t>Enter as a negative.
Ensure that you produce the best outcome when applying losses against gains from each method.</t>
        </r>
      </text>
    </comment>
    <comment ref="H57" authorId="1" shapeId="0" xr:uid="{00000000-0006-0000-3400-00000B000000}">
      <text>
        <r>
          <rPr>
            <b/>
            <sz val="9"/>
            <color indexed="63"/>
            <rFont val="Calibri"/>
            <family val="2"/>
          </rPr>
          <t>IF ASSET WAS PURCHASED BEFORE 21/09/1999 Click here for ATO CPI Rates and enter the applicable rate for the quarter in which the asset was purchased.</t>
        </r>
      </text>
    </comment>
    <comment ref="D59" authorId="2" shapeId="0" xr:uid="{00000000-0006-0000-3400-00000C000000}">
      <text>
        <r>
          <rPr>
            <b/>
            <sz val="9"/>
            <color indexed="63"/>
            <rFont val="Calibri"/>
            <family val="2"/>
          </rPr>
          <t>Enter increase as a positive and reduction as a negative</t>
        </r>
      </text>
    </comment>
    <comment ref="F59" authorId="2" shapeId="0" xr:uid="{00000000-0006-0000-3400-00000D000000}">
      <text>
        <r>
          <rPr>
            <b/>
            <sz val="9"/>
            <color indexed="63"/>
            <rFont val="Calibri"/>
            <family val="2"/>
          </rPr>
          <t>Enter increase as a positive and reduction as a negative</t>
        </r>
      </text>
    </comment>
    <comment ref="D61" authorId="2" shapeId="0" xr:uid="{00000000-0006-0000-3400-00000E000000}">
      <text>
        <r>
          <rPr>
            <b/>
            <sz val="9"/>
            <color indexed="63"/>
            <rFont val="Calibri"/>
            <family val="2"/>
          </rPr>
          <t>Enter increase as a positive and reduction as a negative</t>
        </r>
      </text>
    </comment>
    <comment ref="F61" authorId="2" shapeId="0" xr:uid="{00000000-0006-0000-3400-00000F000000}">
      <text>
        <r>
          <rPr>
            <b/>
            <sz val="9"/>
            <color indexed="63"/>
            <rFont val="Calibri"/>
            <family val="2"/>
          </rPr>
          <t>Enter increase as a positive and reduction as a negative</t>
        </r>
      </text>
    </comment>
    <comment ref="D63" authorId="2" shapeId="0" xr:uid="{00000000-0006-0000-3400-000010000000}">
      <text>
        <r>
          <rPr>
            <b/>
            <sz val="9"/>
            <color indexed="63"/>
            <rFont val="Calibri"/>
            <family val="2"/>
          </rPr>
          <t>Enter increase as a positive and reduction as a negative</t>
        </r>
      </text>
    </comment>
    <comment ref="D67" authorId="2" shapeId="0" xr:uid="{00000000-0006-0000-3400-000011000000}">
      <text>
        <r>
          <rPr>
            <b/>
            <sz val="9"/>
            <color indexed="63"/>
            <rFont val="Calibri"/>
            <family val="2"/>
          </rPr>
          <t>Enter increase as a positive and reduction as a negative</t>
        </r>
      </text>
    </comment>
    <comment ref="F67" authorId="2" shapeId="0" xr:uid="{00000000-0006-0000-3400-000012000000}">
      <text>
        <r>
          <rPr>
            <b/>
            <sz val="9"/>
            <color indexed="63"/>
            <rFont val="Calibri"/>
            <family val="2"/>
          </rPr>
          <t>Enter increase as a positive and reduction as a negative</t>
        </r>
      </text>
    </comment>
    <comment ref="D69" authorId="2" shapeId="0" xr:uid="{00000000-0006-0000-3400-000013000000}">
      <text>
        <r>
          <rPr>
            <b/>
            <sz val="9"/>
            <color indexed="63"/>
            <rFont val="Calibri"/>
            <family val="2"/>
          </rPr>
          <t>Enter increase as a positive and reduction as a negative</t>
        </r>
      </text>
    </comment>
    <comment ref="F69" authorId="2" shapeId="0" xr:uid="{00000000-0006-0000-3400-000014000000}">
      <text>
        <r>
          <rPr>
            <b/>
            <sz val="9"/>
            <color indexed="63"/>
            <rFont val="Calibri"/>
            <family val="2"/>
          </rPr>
          <t>Enter increase as a positive and reduction as a negative</t>
        </r>
      </text>
    </comment>
    <comment ref="H90" authorId="1" shapeId="0" xr:uid="{00000000-0006-0000-3400-000015000000}">
      <text>
        <r>
          <rPr>
            <b/>
            <sz val="9"/>
            <color indexed="63"/>
            <rFont val="Calibri"/>
            <family val="2"/>
          </rPr>
          <t>IF ASSET WAS PURCHASED BEFORE 21/09/1999 Click here for ATO CPI Rates and enter the applicable rate for the quarter in which the asset was purchased.</t>
        </r>
      </text>
    </comment>
    <comment ref="D92" authorId="2" shapeId="0" xr:uid="{00000000-0006-0000-3400-000016000000}">
      <text>
        <r>
          <rPr>
            <b/>
            <sz val="9"/>
            <color indexed="63"/>
            <rFont val="Calibri"/>
            <family val="2"/>
          </rPr>
          <t>Enter increase as a positive and reduction as a negative</t>
        </r>
      </text>
    </comment>
    <comment ref="F92" authorId="2" shapeId="0" xr:uid="{00000000-0006-0000-3400-000017000000}">
      <text>
        <r>
          <rPr>
            <b/>
            <sz val="9"/>
            <color indexed="63"/>
            <rFont val="Calibri"/>
            <family val="2"/>
          </rPr>
          <t>Enter increase as a positive and reduction as a negative</t>
        </r>
      </text>
    </comment>
    <comment ref="D94" authorId="2" shapeId="0" xr:uid="{00000000-0006-0000-3400-000018000000}">
      <text>
        <r>
          <rPr>
            <b/>
            <sz val="9"/>
            <color indexed="63"/>
            <rFont val="Calibri"/>
            <family val="2"/>
          </rPr>
          <t>Enter increase as a positive and reduction as a negative</t>
        </r>
      </text>
    </comment>
    <comment ref="F94" authorId="2" shapeId="0" xr:uid="{00000000-0006-0000-3400-000019000000}">
      <text>
        <r>
          <rPr>
            <b/>
            <sz val="9"/>
            <color indexed="63"/>
            <rFont val="Calibri"/>
            <family val="2"/>
          </rPr>
          <t>Enter increase as a positive and reduction as a negative</t>
        </r>
      </text>
    </comment>
    <comment ref="D96" authorId="2" shapeId="0" xr:uid="{00000000-0006-0000-3400-00001A000000}">
      <text>
        <r>
          <rPr>
            <b/>
            <sz val="9"/>
            <color indexed="63"/>
            <rFont val="Calibri"/>
            <family val="2"/>
          </rPr>
          <t>Enter increase as a positive and reduction as a negative</t>
        </r>
      </text>
    </comment>
    <comment ref="D100" authorId="2" shapeId="0" xr:uid="{00000000-0006-0000-3400-00001B000000}">
      <text>
        <r>
          <rPr>
            <b/>
            <sz val="9"/>
            <color indexed="63"/>
            <rFont val="Calibri"/>
            <family val="2"/>
          </rPr>
          <t>Enter increase as a positive and reduction as a negative</t>
        </r>
      </text>
    </comment>
    <comment ref="F100" authorId="2" shapeId="0" xr:uid="{00000000-0006-0000-3400-00001C000000}">
      <text>
        <r>
          <rPr>
            <b/>
            <sz val="9"/>
            <color indexed="63"/>
            <rFont val="Calibri"/>
            <family val="2"/>
          </rPr>
          <t>Enter increase as a positive and reduction as a negative</t>
        </r>
      </text>
    </comment>
    <comment ref="D102" authorId="2" shapeId="0" xr:uid="{00000000-0006-0000-3400-00001D000000}">
      <text>
        <r>
          <rPr>
            <b/>
            <sz val="9"/>
            <color indexed="63"/>
            <rFont val="Calibri"/>
            <family val="2"/>
          </rPr>
          <t>Enter increase as a positive and reduction as a negative</t>
        </r>
      </text>
    </comment>
    <comment ref="F102" authorId="2" shapeId="0" xr:uid="{00000000-0006-0000-3400-00001E000000}">
      <text>
        <r>
          <rPr>
            <b/>
            <sz val="9"/>
            <color indexed="63"/>
            <rFont val="Calibri"/>
            <family val="2"/>
          </rPr>
          <t>Enter increase as a positive and reduction as a negative</t>
        </r>
      </text>
    </comment>
    <comment ref="H123" authorId="1" shapeId="0" xr:uid="{00000000-0006-0000-3400-00001F000000}">
      <text>
        <r>
          <rPr>
            <b/>
            <sz val="9"/>
            <color indexed="63"/>
            <rFont val="Calibri"/>
            <family val="2"/>
          </rPr>
          <t>IF ASSET WAS PURCHASED BEFORE 21/09/1999 Click here for ATO CPI Rates and enter the applicable rate for the quarter in which the asset was purchased.</t>
        </r>
      </text>
    </comment>
    <comment ref="D125" authorId="2" shapeId="0" xr:uid="{00000000-0006-0000-3400-000020000000}">
      <text>
        <r>
          <rPr>
            <b/>
            <sz val="9"/>
            <color indexed="63"/>
            <rFont val="Calibri"/>
            <family val="2"/>
          </rPr>
          <t>Enter increase as a positive and reduction as a negative</t>
        </r>
      </text>
    </comment>
    <comment ref="F125" authorId="2" shapeId="0" xr:uid="{00000000-0006-0000-3400-000021000000}">
      <text>
        <r>
          <rPr>
            <b/>
            <sz val="9"/>
            <color indexed="63"/>
            <rFont val="Calibri"/>
            <family val="2"/>
          </rPr>
          <t>Enter increase as a positive and reduction as a negative</t>
        </r>
      </text>
    </comment>
    <comment ref="D127" authorId="2" shapeId="0" xr:uid="{00000000-0006-0000-3400-000022000000}">
      <text>
        <r>
          <rPr>
            <b/>
            <sz val="9"/>
            <color indexed="63"/>
            <rFont val="Calibri"/>
            <family val="2"/>
          </rPr>
          <t>Enter increase as a positive and reduction as a negative</t>
        </r>
      </text>
    </comment>
    <comment ref="F127" authorId="2" shapeId="0" xr:uid="{00000000-0006-0000-3400-000023000000}">
      <text>
        <r>
          <rPr>
            <b/>
            <sz val="9"/>
            <color indexed="63"/>
            <rFont val="Calibri"/>
            <family val="2"/>
          </rPr>
          <t>Enter increase as a positive and reduction as a negative</t>
        </r>
      </text>
    </comment>
    <comment ref="D129" authorId="2" shapeId="0" xr:uid="{00000000-0006-0000-3400-000024000000}">
      <text>
        <r>
          <rPr>
            <b/>
            <sz val="9"/>
            <color indexed="63"/>
            <rFont val="Calibri"/>
            <family val="2"/>
          </rPr>
          <t>Enter increase as a positive and reduction as a negative</t>
        </r>
      </text>
    </comment>
    <comment ref="D133" authorId="2" shapeId="0" xr:uid="{00000000-0006-0000-3400-000025000000}">
      <text>
        <r>
          <rPr>
            <b/>
            <sz val="9"/>
            <color indexed="63"/>
            <rFont val="Calibri"/>
            <family val="2"/>
          </rPr>
          <t>Enter increase as a positive and reduction as a negative</t>
        </r>
      </text>
    </comment>
    <comment ref="F133" authorId="2" shapeId="0" xr:uid="{00000000-0006-0000-3400-000026000000}">
      <text>
        <r>
          <rPr>
            <b/>
            <sz val="9"/>
            <color indexed="63"/>
            <rFont val="Calibri"/>
            <family val="2"/>
          </rPr>
          <t>Enter increase as a positive and reduction as a negative</t>
        </r>
      </text>
    </comment>
    <comment ref="D135" authorId="2" shapeId="0" xr:uid="{00000000-0006-0000-3400-000027000000}">
      <text>
        <r>
          <rPr>
            <b/>
            <sz val="9"/>
            <color indexed="63"/>
            <rFont val="Calibri"/>
            <family val="2"/>
          </rPr>
          <t>Enter increase as a positive and reduction as a negative</t>
        </r>
      </text>
    </comment>
    <comment ref="F135" authorId="2" shapeId="0" xr:uid="{00000000-0006-0000-3400-000028000000}">
      <text>
        <r>
          <rPr>
            <b/>
            <sz val="9"/>
            <color indexed="63"/>
            <rFont val="Calibri"/>
            <family val="2"/>
          </rPr>
          <t>Enter increase as a positive and reduction as a negative</t>
        </r>
      </text>
    </comment>
    <comment ref="H156" authorId="1" shapeId="0" xr:uid="{00000000-0006-0000-3400-000029000000}">
      <text>
        <r>
          <rPr>
            <b/>
            <sz val="9"/>
            <color indexed="63"/>
            <rFont val="Calibri"/>
            <family val="2"/>
          </rPr>
          <t>IF ASSET WAS PURCHASED BEFORE 21/09/1999 Click here for ATO CPI Rates and enter the applicable rate for the quarter in which the asset was purchased.</t>
        </r>
      </text>
    </comment>
    <comment ref="D158" authorId="2" shapeId="0" xr:uid="{00000000-0006-0000-3400-00002A000000}">
      <text>
        <r>
          <rPr>
            <b/>
            <sz val="9"/>
            <color indexed="63"/>
            <rFont val="Calibri"/>
            <family val="2"/>
          </rPr>
          <t>Enter increase as a positive and reduction as a negative</t>
        </r>
      </text>
    </comment>
    <comment ref="F158" authorId="2" shapeId="0" xr:uid="{00000000-0006-0000-3400-00002B000000}">
      <text>
        <r>
          <rPr>
            <b/>
            <sz val="9"/>
            <color indexed="63"/>
            <rFont val="Calibri"/>
            <family val="2"/>
          </rPr>
          <t>Enter increase as a positive and reduction as a negative</t>
        </r>
      </text>
    </comment>
    <comment ref="D160" authorId="2" shapeId="0" xr:uid="{00000000-0006-0000-3400-00002C000000}">
      <text>
        <r>
          <rPr>
            <b/>
            <sz val="9"/>
            <color indexed="63"/>
            <rFont val="Calibri"/>
            <family val="2"/>
          </rPr>
          <t>Enter increase as a positive and reduction as a negative</t>
        </r>
      </text>
    </comment>
    <comment ref="F160" authorId="2" shapeId="0" xr:uid="{00000000-0006-0000-3400-00002D000000}">
      <text>
        <r>
          <rPr>
            <b/>
            <sz val="9"/>
            <color indexed="63"/>
            <rFont val="Calibri"/>
            <family val="2"/>
          </rPr>
          <t>Enter increase as a positive and reduction as a negative</t>
        </r>
      </text>
    </comment>
    <comment ref="D162" authorId="2" shapeId="0" xr:uid="{00000000-0006-0000-3400-00002E000000}">
      <text>
        <r>
          <rPr>
            <b/>
            <sz val="9"/>
            <color indexed="63"/>
            <rFont val="Calibri"/>
            <family val="2"/>
          </rPr>
          <t>Enter increase as a positive and reduction as a negative</t>
        </r>
      </text>
    </comment>
    <comment ref="D166" authorId="2" shapeId="0" xr:uid="{00000000-0006-0000-3400-00002F000000}">
      <text>
        <r>
          <rPr>
            <b/>
            <sz val="9"/>
            <color indexed="63"/>
            <rFont val="Calibri"/>
            <family val="2"/>
          </rPr>
          <t>Enter increase as a positive and reduction as a negative</t>
        </r>
      </text>
    </comment>
    <comment ref="F166" authorId="2" shapeId="0" xr:uid="{00000000-0006-0000-3400-000030000000}">
      <text>
        <r>
          <rPr>
            <b/>
            <sz val="9"/>
            <color indexed="63"/>
            <rFont val="Calibri"/>
            <family val="2"/>
          </rPr>
          <t>Enter increase as a positive and reduction as a negative</t>
        </r>
      </text>
    </comment>
    <comment ref="D168" authorId="2" shapeId="0" xr:uid="{00000000-0006-0000-3400-000031000000}">
      <text>
        <r>
          <rPr>
            <b/>
            <sz val="9"/>
            <color indexed="63"/>
            <rFont val="Calibri"/>
            <family val="2"/>
          </rPr>
          <t>Enter increase as a positive and reduction as a negative</t>
        </r>
      </text>
    </comment>
    <comment ref="F168" authorId="2" shapeId="0" xr:uid="{00000000-0006-0000-3400-000032000000}">
      <text>
        <r>
          <rPr>
            <b/>
            <sz val="9"/>
            <color indexed="63"/>
            <rFont val="Calibri"/>
            <family val="2"/>
          </rPr>
          <t>Enter increase as a positive and reduction as a negative</t>
        </r>
      </text>
    </comment>
    <comment ref="H189" authorId="1" shapeId="0" xr:uid="{00000000-0006-0000-3400-000033000000}">
      <text>
        <r>
          <rPr>
            <b/>
            <sz val="9"/>
            <color indexed="63"/>
            <rFont val="Calibri"/>
            <family val="2"/>
          </rPr>
          <t>IF ASSET WAS PURCHASED BEFORE 21/09/1999 Click here for ATO CPI Rates and enter the applicable rate for the quarter in which the asset was purchased.</t>
        </r>
      </text>
    </comment>
    <comment ref="D191" authorId="2" shapeId="0" xr:uid="{00000000-0006-0000-3400-000034000000}">
      <text>
        <r>
          <rPr>
            <b/>
            <sz val="9"/>
            <color indexed="63"/>
            <rFont val="Calibri"/>
            <family val="2"/>
          </rPr>
          <t>Enter increase as a positive and reduction as a negative</t>
        </r>
      </text>
    </comment>
    <comment ref="F191" authorId="2" shapeId="0" xr:uid="{00000000-0006-0000-3400-000035000000}">
      <text>
        <r>
          <rPr>
            <b/>
            <sz val="9"/>
            <color indexed="63"/>
            <rFont val="Calibri"/>
            <family val="2"/>
          </rPr>
          <t>Enter increase as a positive and reduction as a negative</t>
        </r>
      </text>
    </comment>
    <comment ref="D193" authorId="2" shapeId="0" xr:uid="{00000000-0006-0000-3400-000036000000}">
      <text>
        <r>
          <rPr>
            <b/>
            <sz val="9"/>
            <color indexed="63"/>
            <rFont val="Calibri"/>
            <family val="2"/>
          </rPr>
          <t>Enter increase as a positive and reduction as a negative</t>
        </r>
      </text>
    </comment>
    <comment ref="F193" authorId="2" shapeId="0" xr:uid="{00000000-0006-0000-3400-000037000000}">
      <text>
        <r>
          <rPr>
            <b/>
            <sz val="9"/>
            <color indexed="63"/>
            <rFont val="Calibri"/>
            <family val="2"/>
          </rPr>
          <t>Enter increase as a positive and reduction as a negative</t>
        </r>
      </text>
    </comment>
    <comment ref="D195" authorId="2" shapeId="0" xr:uid="{00000000-0006-0000-3400-000038000000}">
      <text>
        <r>
          <rPr>
            <b/>
            <sz val="9"/>
            <color indexed="63"/>
            <rFont val="Calibri"/>
            <family val="2"/>
          </rPr>
          <t>Enter increase as a positive and reduction as a negative</t>
        </r>
      </text>
    </comment>
    <comment ref="D199" authorId="2" shapeId="0" xr:uid="{00000000-0006-0000-3400-000039000000}">
      <text>
        <r>
          <rPr>
            <b/>
            <sz val="9"/>
            <color indexed="63"/>
            <rFont val="Calibri"/>
            <family val="2"/>
          </rPr>
          <t>Enter increase as a positive and reduction as a negative</t>
        </r>
      </text>
    </comment>
    <comment ref="F199" authorId="2" shapeId="0" xr:uid="{00000000-0006-0000-3400-00003A000000}">
      <text>
        <r>
          <rPr>
            <b/>
            <sz val="9"/>
            <color indexed="63"/>
            <rFont val="Calibri"/>
            <family val="2"/>
          </rPr>
          <t>Enter increase as a positive and reduction as a negative</t>
        </r>
      </text>
    </comment>
    <comment ref="D201" authorId="2" shapeId="0" xr:uid="{00000000-0006-0000-3400-00003B000000}">
      <text>
        <r>
          <rPr>
            <b/>
            <sz val="9"/>
            <color indexed="63"/>
            <rFont val="Calibri"/>
            <family val="2"/>
          </rPr>
          <t>Enter increase as a positive and reduction as a negative</t>
        </r>
      </text>
    </comment>
    <comment ref="F201" authorId="2" shapeId="0" xr:uid="{00000000-0006-0000-3400-00003C000000}">
      <text>
        <r>
          <rPr>
            <b/>
            <sz val="9"/>
            <color indexed="63"/>
            <rFont val="Calibri"/>
            <family val="2"/>
          </rPr>
          <t>Enter increase as a positive and reduction as a negative</t>
        </r>
      </text>
    </comment>
    <comment ref="H222" authorId="1" shapeId="0" xr:uid="{00000000-0006-0000-3400-00003D000000}">
      <text>
        <r>
          <rPr>
            <b/>
            <sz val="9"/>
            <color indexed="63"/>
            <rFont val="Calibri"/>
            <family val="2"/>
          </rPr>
          <t>IF ASSET WAS PURCHASED BEFORE 21/09/1999 Click here for ATO CPI Rates and enter the applicable rate for the quarter in which the asset was purchased.</t>
        </r>
      </text>
    </comment>
    <comment ref="D224" authorId="2" shapeId="0" xr:uid="{00000000-0006-0000-3400-00003E000000}">
      <text>
        <r>
          <rPr>
            <b/>
            <sz val="9"/>
            <color indexed="63"/>
            <rFont val="Calibri"/>
            <family val="2"/>
          </rPr>
          <t>Enter increase as a positive and reduction as a negative</t>
        </r>
      </text>
    </comment>
    <comment ref="F224" authorId="2" shapeId="0" xr:uid="{00000000-0006-0000-3400-00003F000000}">
      <text>
        <r>
          <rPr>
            <b/>
            <sz val="9"/>
            <color indexed="63"/>
            <rFont val="Calibri"/>
            <family val="2"/>
          </rPr>
          <t>Enter increase as a positive and reduction as a negative</t>
        </r>
      </text>
    </comment>
    <comment ref="D226" authorId="2" shapeId="0" xr:uid="{00000000-0006-0000-3400-000040000000}">
      <text>
        <r>
          <rPr>
            <b/>
            <sz val="9"/>
            <color indexed="63"/>
            <rFont val="Calibri"/>
            <family val="2"/>
          </rPr>
          <t>Enter increase as a positive and reduction as a negative</t>
        </r>
      </text>
    </comment>
    <comment ref="F226" authorId="2" shapeId="0" xr:uid="{00000000-0006-0000-3400-000041000000}">
      <text>
        <r>
          <rPr>
            <b/>
            <sz val="9"/>
            <color indexed="63"/>
            <rFont val="Calibri"/>
            <family val="2"/>
          </rPr>
          <t>Enter increase as a positive and reduction as a negative</t>
        </r>
      </text>
    </comment>
    <comment ref="D228" authorId="2" shapeId="0" xr:uid="{00000000-0006-0000-3400-000042000000}">
      <text>
        <r>
          <rPr>
            <b/>
            <sz val="9"/>
            <color indexed="63"/>
            <rFont val="Calibri"/>
            <family val="2"/>
          </rPr>
          <t>Enter increase as a positive and reduction as a negative</t>
        </r>
      </text>
    </comment>
    <comment ref="D232" authorId="2" shapeId="0" xr:uid="{00000000-0006-0000-3400-000043000000}">
      <text>
        <r>
          <rPr>
            <b/>
            <sz val="9"/>
            <color indexed="63"/>
            <rFont val="Calibri"/>
            <family val="2"/>
          </rPr>
          <t>Enter increase as a positive and reduction as a negative</t>
        </r>
      </text>
    </comment>
    <comment ref="F232" authorId="2" shapeId="0" xr:uid="{00000000-0006-0000-3400-000044000000}">
      <text>
        <r>
          <rPr>
            <b/>
            <sz val="9"/>
            <color indexed="63"/>
            <rFont val="Calibri"/>
            <family val="2"/>
          </rPr>
          <t>Enter increase as a positive and reduction as a negative</t>
        </r>
      </text>
    </comment>
    <comment ref="D234" authorId="2" shapeId="0" xr:uid="{00000000-0006-0000-3400-000045000000}">
      <text>
        <r>
          <rPr>
            <b/>
            <sz val="9"/>
            <color indexed="63"/>
            <rFont val="Calibri"/>
            <family val="2"/>
          </rPr>
          <t>Enter increase as a positive and reduction as a negative</t>
        </r>
      </text>
    </comment>
    <comment ref="F234" authorId="2" shapeId="0" xr:uid="{00000000-0006-0000-3400-000046000000}">
      <text>
        <r>
          <rPr>
            <b/>
            <sz val="9"/>
            <color indexed="63"/>
            <rFont val="Calibri"/>
            <family val="2"/>
          </rPr>
          <t>Enter increase as a positive and reduction as a negative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C37" authorId="0" shapeId="0" xr:uid="{00000000-0006-0000-3500-000001000000}">
      <text>
        <r>
          <rPr>
            <b/>
            <sz val="9"/>
            <color indexed="63"/>
            <rFont val="Calibri"/>
            <family val="2"/>
          </rPr>
          <t>Enter as a negative.
Ensure that you produce the best outcome when applying losses against gains from each method.</t>
        </r>
      </text>
    </comment>
    <comment ref="D37" authorId="0" shapeId="0" xr:uid="{00000000-0006-0000-3500-000002000000}">
      <text>
        <r>
          <rPr>
            <b/>
            <sz val="9"/>
            <color indexed="63"/>
            <rFont val="Calibri"/>
            <family val="2"/>
          </rPr>
          <t>Enter as a negative.
Ensure that you produce the best outcome when applying losses against gains from each method.</t>
        </r>
      </text>
    </comment>
    <comment ref="E37" authorId="0" shapeId="0" xr:uid="{00000000-0006-0000-3500-000003000000}">
      <text>
        <r>
          <rPr>
            <b/>
            <sz val="9"/>
            <color indexed="63"/>
            <rFont val="Calibri"/>
            <family val="2"/>
          </rPr>
          <t>Enter as a negative.
Ensure that you produce the best outcome when applying losses against gains from each method.</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yvonne.walsh</author>
  </authors>
  <commentList>
    <comment ref="A40" authorId="0" shapeId="0" xr:uid="{00000000-0006-0000-3B00-000001000000}">
      <text>
        <r>
          <rPr>
            <b/>
            <sz val="9"/>
            <color indexed="63"/>
            <rFont val="Calibri"/>
            <family val="2"/>
          </rPr>
          <t>Enter as a negative</t>
        </r>
      </text>
    </comment>
    <comment ref="A68" authorId="0" shapeId="0" xr:uid="{00000000-0006-0000-3B00-000002000000}">
      <text>
        <r>
          <rPr>
            <b/>
            <sz val="9"/>
            <color indexed="63"/>
            <rFont val="Calibri"/>
            <family val="2"/>
          </rPr>
          <t>Enter as a negative</t>
        </r>
      </text>
    </comment>
    <comment ref="A70" authorId="0" shapeId="0" xr:uid="{00000000-0006-0000-3B00-000003000000}">
      <text>
        <r>
          <rPr>
            <b/>
            <sz val="9"/>
            <color indexed="63"/>
            <rFont val="Calibri"/>
            <family val="2"/>
          </rPr>
          <t>Enter as a negative</t>
        </r>
      </text>
    </comment>
    <comment ref="A74" authorId="0" shapeId="0" xr:uid="{00000000-0006-0000-3B00-000004000000}">
      <text>
        <r>
          <rPr>
            <b/>
            <sz val="9"/>
            <color indexed="63"/>
            <rFont val="Calibri"/>
            <family val="2"/>
          </rPr>
          <t>Enter as a negative</t>
        </r>
      </text>
    </comment>
    <comment ref="A75" authorId="0" shapeId="0" xr:uid="{00000000-0006-0000-3B00-000005000000}">
      <text>
        <r>
          <rPr>
            <b/>
            <sz val="9"/>
            <color indexed="63"/>
            <rFont val="Calibri"/>
            <family val="2"/>
          </rPr>
          <t>Enter as a negative</t>
        </r>
      </text>
    </comment>
    <comment ref="A76" authorId="0" shapeId="0" xr:uid="{00000000-0006-0000-3B00-000006000000}">
      <text>
        <r>
          <rPr>
            <b/>
            <sz val="9"/>
            <color indexed="63"/>
            <rFont val="Calibri"/>
            <family val="2"/>
          </rPr>
          <t>Enter as a negative</t>
        </r>
      </text>
    </comment>
    <comment ref="A77" authorId="0" shapeId="0" xr:uid="{00000000-0006-0000-3B00-000007000000}">
      <text>
        <r>
          <rPr>
            <b/>
            <sz val="9"/>
            <color indexed="63"/>
            <rFont val="Calibri"/>
            <family val="2"/>
          </rPr>
          <t>Enter as a negative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H49" authorId="0" shapeId="0" xr:uid="{00000000-0006-0000-3D00-000001000000}">
      <text>
        <r>
          <rPr>
            <b/>
            <sz val="9"/>
            <color indexed="63"/>
            <rFont val="Calibri"/>
            <family val="2"/>
          </rPr>
          <t xml:space="preserve">If prior year depreciation is reversed due to revalution, enter as negative.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3F00-000001000000}">
      <text>
        <r>
          <rPr>
            <b/>
            <sz val="9"/>
            <color indexed="63"/>
            <rFont val="Calibri"/>
            <family val="2"/>
          </rPr>
          <t xml:space="preserve">The title of the worksheet will prefill from the index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4000-000001000000}">
      <text>
        <r>
          <rPr>
            <b/>
            <sz val="9"/>
            <color indexed="63"/>
            <rFont val="Calibri"/>
            <family val="2"/>
          </rPr>
          <t xml:space="preserve">The title of the worksheet will prefill from the index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4100-000001000000}">
      <text>
        <r>
          <rPr>
            <b/>
            <sz val="9"/>
            <color indexed="63"/>
            <rFont val="Calibri"/>
            <family val="2"/>
          </rPr>
          <t xml:space="preserve">The title of the worksheet will prefill from the index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E20" authorId="0" shapeId="0" xr:uid="{00000000-0006-0000-1700-000003000000}">
      <text>
        <r>
          <rPr>
            <b/>
            <sz val="9"/>
            <color indexed="63"/>
            <rFont val="Calibri"/>
            <family val="2"/>
          </rPr>
          <t xml:space="preserve">Enter as a negative.
</t>
        </r>
      </text>
    </comment>
    <comment ref="E26" authorId="0" shapeId="0" xr:uid="{00000000-0006-0000-1700-000004000000}">
      <text>
        <r>
          <rPr>
            <b/>
            <sz val="9"/>
            <color indexed="63"/>
            <rFont val="Calibri"/>
            <family val="2"/>
          </rPr>
          <t xml:space="preserve">Enter as a negative.
</t>
        </r>
      </text>
    </comment>
    <comment ref="E27" authorId="0" shapeId="0" xr:uid="{00000000-0006-0000-1700-000005000000}">
      <text>
        <r>
          <rPr>
            <b/>
            <sz val="9"/>
            <color indexed="63"/>
            <rFont val="Calibri"/>
            <family val="2"/>
          </rPr>
          <t xml:space="preserve">Enter as a negative.
</t>
        </r>
      </text>
    </comment>
    <comment ref="E28" authorId="0" shapeId="0" xr:uid="{00000000-0006-0000-1700-000006000000}">
      <text>
        <r>
          <rPr>
            <b/>
            <sz val="9"/>
            <color indexed="63"/>
            <rFont val="Calibri"/>
            <family val="2"/>
          </rPr>
          <t xml:space="preserve">Enter as a negative.
</t>
        </r>
      </text>
    </comment>
    <comment ref="E36" authorId="0" shapeId="0" xr:uid="{00000000-0006-0000-1700-000007000000}">
      <text>
        <r>
          <rPr>
            <b/>
            <sz val="9"/>
            <color indexed="63"/>
            <rFont val="Calibri"/>
            <family val="2"/>
          </rPr>
          <t xml:space="preserve">Enter as a negative.
</t>
        </r>
      </text>
    </comment>
    <comment ref="E37" authorId="0" shapeId="0" xr:uid="{00000000-0006-0000-1700-000008000000}">
      <text>
        <r>
          <rPr>
            <b/>
            <sz val="9"/>
            <color indexed="63"/>
            <rFont val="Calibri"/>
            <family val="2"/>
          </rPr>
          <t xml:space="preserve">Enter as a negative.
</t>
        </r>
      </text>
    </comment>
    <comment ref="E38" authorId="0" shapeId="0" xr:uid="{00000000-0006-0000-1700-000009000000}">
      <text>
        <r>
          <rPr>
            <b/>
            <sz val="9"/>
            <color indexed="63"/>
            <rFont val="Calibri"/>
            <family val="2"/>
          </rPr>
          <t xml:space="preserve">Enter as a negative.
</t>
        </r>
      </text>
    </comment>
    <comment ref="E39" authorId="0" shapeId="0" xr:uid="{00000000-0006-0000-1700-00000A000000}">
      <text>
        <r>
          <rPr>
            <b/>
            <sz val="9"/>
            <color indexed="63"/>
            <rFont val="Calibri"/>
            <family val="2"/>
          </rPr>
          <t xml:space="preserve">Enter as a negative.
</t>
        </r>
      </text>
    </comment>
    <comment ref="E40" authorId="0" shapeId="0" xr:uid="{00000000-0006-0000-1700-00000B000000}">
      <text>
        <r>
          <rPr>
            <b/>
            <sz val="9"/>
            <color indexed="63"/>
            <rFont val="Calibri"/>
            <family val="2"/>
          </rPr>
          <t xml:space="preserve">Enter as a negative.
</t>
        </r>
      </text>
    </comment>
    <comment ref="F45" authorId="0" shapeId="0" xr:uid="{00000000-0006-0000-1700-00000C000000}">
      <text>
        <r>
          <rPr>
            <b/>
            <sz val="9"/>
            <color indexed="63"/>
            <rFont val="Calibri"/>
            <family val="2"/>
          </rPr>
          <t xml:space="preserve">Enter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BOS</author>
    <author>Yvonne Walsh</author>
    <author>ywalsh</author>
  </authors>
  <commentList>
    <comment ref="H56" authorId="0" shapeId="0" xr:uid="{00000000-0006-0000-1A00-000001000000}">
      <text>
        <r>
          <rPr>
            <b/>
            <sz val="9"/>
            <color indexed="63"/>
            <rFont val="Calibri"/>
            <family val="2"/>
          </rPr>
          <t>Enter values in this cell if the client is reporting on a cash basis. Enter as a positive.</t>
        </r>
      </text>
    </comment>
    <comment ref="H57" authorId="0" shapeId="0" xr:uid="{00000000-0006-0000-1A00-000002000000}">
      <text>
        <r>
          <rPr>
            <b/>
            <sz val="9"/>
            <color indexed="63"/>
            <rFont val="Calibri"/>
            <family val="2"/>
          </rPr>
          <t>Enter values in this cell if the client is reporting on a cash basis. Enter as a positive.</t>
        </r>
      </text>
    </comment>
    <comment ref="H72" authorId="1" shapeId="0" xr:uid="{00000000-0006-0000-1A00-000003000000}">
      <text>
        <r>
          <rPr>
            <b/>
            <sz val="9"/>
            <color indexed="63"/>
            <rFont val="Calibri"/>
            <family val="2"/>
          </rPr>
          <t xml:space="preserve">Do not include GST amounts that were not disclosed on a BAS.
</t>
        </r>
      </text>
    </comment>
    <comment ref="A74" authorId="2" shapeId="0" xr:uid="{00000000-0006-0000-1A00-000004000000}">
      <text>
        <r>
          <rPr>
            <b/>
            <sz val="9"/>
            <color indexed="63"/>
            <rFont val="Calibri"/>
            <family val="2"/>
          </rPr>
          <t>Only if reporting on cash basis.</t>
        </r>
      </text>
    </comment>
    <comment ref="H101" authorId="0" shapeId="0" xr:uid="{00000000-0006-0000-1A00-000005000000}">
      <text>
        <r>
          <rPr>
            <b/>
            <sz val="9"/>
            <color indexed="63"/>
            <rFont val="Calibri"/>
            <family val="2"/>
          </rPr>
          <t>Enter values in this cell if the client is reporting on a cash basis. Enter as a positive.</t>
        </r>
      </text>
    </comment>
    <comment ref="H102" authorId="0" shapeId="0" xr:uid="{00000000-0006-0000-1A00-000006000000}">
      <text>
        <r>
          <rPr>
            <b/>
            <sz val="9"/>
            <color indexed="63"/>
            <rFont val="Calibri"/>
            <family val="2"/>
          </rPr>
          <t>Enter values in this cell if the client is reporting on a cash basis. Enter as a positive.</t>
        </r>
      </text>
    </comment>
    <comment ref="A133" authorId="2" shapeId="0" xr:uid="{00000000-0006-0000-1A00-000007000000}">
      <text>
        <r>
          <rPr>
            <b/>
            <sz val="9"/>
            <color indexed="63"/>
            <rFont val="Calibri"/>
            <family val="2"/>
          </rPr>
          <t xml:space="preserve">Only if reporting on cash basis.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1C00-000001000000}">
      <text>
        <r>
          <rPr>
            <b/>
            <sz val="9"/>
            <color indexed="63"/>
            <rFont val="Calibri"/>
            <family val="2"/>
          </rPr>
          <t xml:space="preserve">The title of the worksheet will prefill from the index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BOS</author>
  </authors>
  <commentList>
    <comment ref="E22" authorId="0" shapeId="0" xr:uid="{00000000-0006-0000-2000-000001000000}">
      <text>
        <r>
          <rPr>
            <b/>
            <sz val="9"/>
            <color indexed="63"/>
            <rFont val="Calibri"/>
            <family val="2"/>
          </rPr>
          <t>Enter the last date covered by the prepayment.</t>
        </r>
      </text>
    </comment>
    <comment ref="F23" authorId="0" shapeId="0" xr:uid="{00000000-0006-0000-2000-000002000000}">
      <text>
        <r>
          <rPr>
            <b/>
            <sz val="9"/>
            <color indexed="63"/>
            <rFont val="Calibri"/>
            <family val="2"/>
          </rPr>
          <t>Enter the total amount of the payment.</t>
        </r>
      </text>
    </comment>
    <comment ref="E28" authorId="0" shapeId="0" xr:uid="{00000000-0006-0000-2000-000003000000}">
      <text>
        <r>
          <rPr>
            <b/>
            <sz val="9"/>
            <color indexed="63"/>
            <rFont val="Calibri"/>
            <family val="2"/>
          </rPr>
          <t>Enter the last date covered by the prepayment.</t>
        </r>
      </text>
    </comment>
    <comment ref="F29" authorId="0" shapeId="0" xr:uid="{00000000-0006-0000-2000-000004000000}">
      <text>
        <r>
          <rPr>
            <b/>
            <sz val="9"/>
            <color indexed="63"/>
            <rFont val="Calibri"/>
            <family val="2"/>
          </rPr>
          <t>Enter the total amount of the payment.</t>
        </r>
      </text>
    </comment>
    <comment ref="E34" authorId="0" shapeId="0" xr:uid="{00000000-0006-0000-2000-000005000000}">
      <text>
        <r>
          <rPr>
            <b/>
            <sz val="9"/>
            <color indexed="63"/>
            <rFont val="Calibri"/>
            <family val="2"/>
          </rPr>
          <t>Enter the last date covered by the prepayment.</t>
        </r>
      </text>
    </comment>
    <comment ref="F35" authorId="0" shapeId="0" xr:uid="{00000000-0006-0000-2000-000006000000}">
      <text>
        <r>
          <rPr>
            <b/>
            <sz val="9"/>
            <color indexed="63"/>
            <rFont val="Calibri"/>
            <family val="2"/>
          </rPr>
          <t>Enter the total amount of the payment.</t>
        </r>
      </text>
    </comment>
    <comment ref="E40" authorId="0" shapeId="0" xr:uid="{00000000-0006-0000-2000-000007000000}">
      <text>
        <r>
          <rPr>
            <b/>
            <sz val="9"/>
            <color indexed="63"/>
            <rFont val="Calibri"/>
            <family val="2"/>
          </rPr>
          <t>Enter the last date covered by the prepayment.</t>
        </r>
      </text>
    </comment>
    <comment ref="F41" authorId="0" shapeId="0" xr:uid="{00000000-0006-0000-2000-000008000000}">
      <text>
        <r>
          <rPr>
            <b/>
            <sz val="9"/>
            <color indexed="63"/>
            <rFont val="Calibri"/>
            <family val="2"/>
          </rPr>
          <t>Enter the total amount of the payment.</t>
        </r>
      </text>
    </comment>
    <comment ref="E46" authorId="0" shapeId="0" xr:uid="{00000000-0006-0000-2000-000009000000}">
      <text>
        <r>
          <rPr>
            <b/>
            <sz val="9"/>
            <color indexed="63"/>
            <rFont val="Calibri"/>
            <family val="2"/>
          </rPr>
          <t>Enter the last date covered by the prepayment.</t>
        </r>
      </text>
    </comment>
    <comment ref="F47" authorId="0" shapeId="0" xr:uid="{00000000-0006-0000-2000-00000A000000}">
      <text>
        <r>
          <rPr>
            <b/>
            <sz val="9"/>
            <color indexed="63"/>
            <rFont val="Calibri"/>
            <family val="2"/>
          </rPr>
          <t>Enter the total amount of the payment.</t>
        </r>
      </text>
    </comment>
    <comment ref="E61" authorId="0" shapeId="0" xr:uid="{00000000-0006-0000-2000-00000B000000}">
      <text>
        <r>
          <rPr>
            <b/>
            <sz val="9"/>
            <color indexed="63"/>
            <rFont val="Calibri"/>
            <family val="2"/>
          </rPr>
          <t>Enter the date that the policy expires.</t>
        </r>
      </text>
    </comment>
    <comment ref="F62" authorId="0" shapeId="0" xr:uid="{00000000-0006-0000-2000-00000C000000}">
      <text>
        <r>
          <rPr>
            <b/>
            <sz val="9"/>
            <color indexed="63"/>
            <rFont val="Calibri"/>
            <family val="2"/>
          </rPr>
          <t>Enter the total amount of the payment.</t>
        </r>
      </text>
    </comment>
    <comment ref="E67" authorId="0" shapeId="0" xr:uid="{00000000-0006-0000-2000-00000D000000}">
      <text>
        <r>
          <rPr>
            <b/>
            <sz val="9"/>
            <color indexed="63"/>
            <rFont val="Calibri"/>
            <family val="2"/>
          </rPr>
          <t>Enter the date that the policy expires.</t>
        </r>
      </text>
    </comment>
    <comment ref="F68" authorId="0" shapeId="0" xr:uid="{00000000-0006-0000-2000-00000E000000}">
      <text>
        <r>
          <rPr>
            <b/>
            <sz val="9"/>
            <color indexed="63"/>
            <rFont val="Calibri"/>
            <family val="2"/>
          </rPr>
          <t>Enter the total amount of the payment.</t>
        </r>
      </text>
    </comment>
    <comment ref="E73" authorId="0" shapeId="0" xr:uid="{00000000-0006-0000-2000-00000F000000}">
      <text>
        <r>
          <rPr>
            <b/>
            <sz val="9"/>
            <color indexed="63"/>
            <rFont val="Calibri"/>
            <family val="2"/>
          </rPr>
          <t>Enter the date that the policy expires.</t>
        </r>
      </text>
    </comment>
    <comment ref="F74" authorId="0" shapeId="0" xr:uid="{00000000-0006-0000-2000-000010000000}">
      <text>
        <r>
          <rPr>
            <b/>
            <sz val="9"/>
            <color indexed="63"/>
            <rFont val="Calibri"/>
            <family val="2"/>
          </rPr>
          <t>Enter the total amount of the payment.</t>
        </r>
      </text>
    </comment>
    <comment ref="E79" authorId="0" shapeId="0" xr:uid="{00000000-0006-0000-2000-000011000000}">
      <text>
        <r>
          <rPr>
            <b/>
            <sz val="9"/>
            <color indexed="63"/>
            <rFont val="Calibri"/>
            <family val="2"/>
          </rPr>
          <t>Enter the date that the policy expires.</t>
        </r>
      </text>
    </comment>
    <comment ref="F80" authorId="0" shapeId="0" xr:uid="{00000000-0006-0000-2000-000012000000}">
      <text>
        <r>
          <rPr>
            <b/>
            <sz val="9"/>
            <color indexed="63"/>
            <rFont val="Calibri"/>
            <family val="2"/>
          </rPr>
          <t>Enter the total amount of the payment.</t>
        </r>
      </text>
    </comment>
    <comment ref="E85" authorId="0" shapeId="0" xr:uid="{00000000-0006-0000-2000-000013000000}">
      <text>
        <r>
          <rPr>
            <b/>
            <sz val="9"/>
            <color indexed="63"/>
            <rFont val="Calibri"/>
            <family val="2"/>
          </rPr>
          <t>Enter the date that the policy expires.</t>
        </r>
      </text>
    </comment>
    <comment ref="F86" authorId="0" shapeId="0" xr:uid="{00000000-0006-0000-2000-000014000000}">
      <text>
        <r>
          <rPr>
            <b/>
            <sz val="9"/>
            <color indexed="63"/>
            <rFont val="Calibri"/>
            <family val="2"/>
          </rPr>
          <t>Enter the total amount of the payment.</t>
        </r>
      </text>
    </comment>
    <comment ref="E96" authorId="0" shapeId="0" xr:uid="{00000000-0006-0000-2000-000015000000}">
      <text>
        <r>
          <rPr>
            <b/>
            <sz val="9"/>
            <color indexed="63"/>
            <rFont val="Calibri"/>
            <family val="2"/>
          </rPr>
          <t>Enter the last date covered by the prepayment.</t>
        </r>
      </text>
    </comment>
    <comment ref="F97" authorId="0" shapeId="0" xr:uid="{00000000-0006-0000-2000-000016000000}">
      <text>
        <r>
          <rPr>
            <b/>
            <sz val="9"/>
            <color indexed="63"/>
            <rFont val="Calibri"/>
            <family val="2"/>
          </rPr>
          <t>Enter the total amount of the payment.</t>
        </r>
      </text>
    </comment>
    <comment ref="E102" authorId="0" shapeId="0" xr:uid="{00000000-0006-0000-2000-000017000000}">
      <text>
        <r>
          <rPr>
            <b/>
            <sz val="9"/>
            <color indexed="63"/>
            <rFont val="Calibri"/>
            <family val="2"/>
          </rPr>
          <t>Enter the last date covered by the prepayment.</t>
        </r>
      </text>
    </comment>
    <comment ref="F103" authorId="0" shapeId="0" xr:uid="{00000000-0006-0000-2000-000018000000}">
      <text>
        <r>
          <rPr>
            <b/>
            <sz val="9"/>
            <color indexed="63"/>
            <rFont val="Calibri"/>
            <family val="2"/>
          </rPr>
          <t>Enter the total amount of the payment.</t>
        </r>
      </text>
    </comment>
    <comment ref="E108" authorId="0" shapeId="0" xr:uid="{00000000-0006-0000-2000-000019000000}">
      <text>
        <r>
          <rPr>
            <b/>
            <sz val="9"/>
            <color indexed="63"/>
            <rFont val="Calibri"/>
            <family val="2"/>
          </rPr>
          <t>Enter the last date covered by the prepayment.</t>
        </r>
      </text>
    </comment>
    <comment ref="F109" authorId="0" shapeId="0" xr:uid="{00000000-0006-0000-2000-00001A000000}">
      <text>
        <r>
          <rPr>
            <b/>
            <sz val="9"/>
            <color indexed="63"/>
            <rFont val="Calibri"/>
            <family val="2"/>
          </rPr>
          <t>Enter the total amount of the payment.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A4" authorId="0" shapeId="0" xr:uid="{00000000-0006-0000-2200-000001000000}">
      <text>
        <r>
          <rPr>
            <b/>
            <sz val="9"/>
            <color indexed="63"/>
            <rFont val="Calibri"/>
            <family val="2"/>
          </rPr>
          <t xml:space="preserve">The title of the worksheet will prefill from the index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Yvonne Walsh</author>
  </authors>
  <commentList>
    <comment ref="C36" authorId="0" shapeId="0" xr:uid="{00000000-0006-0000-2300-000001000000}">
      <text>
        <r>
          <rPr>
            <b/>
            <sz val="9"/>
            <color indexed="63"/>
            <rFont val="Calibri"/>
            <family val="2"/>
          </rPr>
          <t xml:space="preserve">Enter as negative.
</t>
        </r>
      </text>
    </comment>
    <comment ref="D36" authorId="0" shapeId="0" xr:uid="{00000000-0006-0000-2300-000002000000}">
      <text>
        <r>
          <rPr>
            <b/>
            <sz val="9"/>
            <color indexed="63"/>
            <rFont val="Calibri"/>
            <family val="2"/>
          </rPr>
          <t xml:space="preserve">Enter as negative.
</t>
        </r>
      </text>
    </comment>
    <comment ref="E36" authorId="0" shapeId="0" xr:uid="{00000000-0006-0000-2300-000003000000}">
      <text>
        <r>
          <rPr>
            <b/>
            <sz val="9"/>
            <color indexed="63"/>
            <rFont val="Calibri"/>
            <family val="2"/>
          </rPr>
          <t xml:space="preserve">Enter as negative.
</t>
        </r>
      </text>
    </comment>
    <comment ref="F36" authorId="0" shapeId="0" xr:uid="{00000000-0006-0000-2300-000004000000}">
      <text>
        <r>
          <rPr>
            <b/>
            <sz val="9"/>
            <color indexed="63"/>
            <rFont val="Calibri"/>
            <family val="2"/>
          </rPr>
          <t xml:space="preserve">Enter as negative.
</t>
        </r>
      </text>
    </comment>
    <comment ref="G36" authorId="0" shapeId="0" xr:uid="{00000000-0006-0000-2300-000005000000}">
      <text>
        <r>
          <rPr>
            <b/>
            <sz val="9"/>
            <color indexed="63"/>
            <rFont val="Calibri"/>
            <family val="2"/>
          </rPr>
          <t xml:space="preserve">Enter as negative.
</t>
        </r>
      </text>
    </comment>
    <comment ref="H36" authorId="0" shapeId="0" xr:uid="{00000000-0006-0000-2300-000006000000}">
      <text>
        <r>
          <rPr>
            <b/>
            <sz val="9"/>
            <color indexed="63"/>
            <rFont val="Calibri"/>
            <family val="2"/>
          </rPr>
          <t xml:space="preserve">Enter as negative.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hitadmin</author>
  </authors>
  <commentList>
    <comment ref="B19" authorId="0" shapeId="0" xr:uid="{229BCEE8-B68C-4768-AFB3-4DA2398B3CE1}">
      <text>
        <r>
          <rPr>
            <b/>
            <sz val="9"/>
            <color indexed="81"/>
            <rFont val="Tahoma"/>
            <family val="2"/>
          </rPr>
          <t>hitadmin:</t>
        </r>
        <r>
          <rPr>
            <sz val="9"/>
            <color indexed="81"/>
            <rFont val="Tahoma"/>
            <family val="2"/>
          </rPr>
          <t xml:space="preserve">
INTEREST REPAID
</t>
        </r>
      </text>
    </comment>
  </commentList>
</comments>
</file>

<file path=xl/sharedStrings.xml><?xml version="1.0" encoding="utf-8"?>
<sst xmlns="http://schemas.openxmlformats.org/spreadsheetml/2006/main" count="4934" uniqueCount="1377">
  <si>
    <t>Ledger Account</t>
  </si>
  <si>
    <t>Creditable</t>
  </si>
  <si>
    <t>Input Taxed</t>
  </si>
  <si>
    <t>Total Payments</t>
  </si>
  <si>
    <t>Summary</t>
  </si>
  <si>
    <t xml:space="preserve">Expense </t>
  </si>
  <si>
    <t xml:space="preserve"> - Capital portion based on eligible service period</t>
  </si>
  <si>
    <t xml:space="preserve"> - Deductible Expense based on eligible service period</t>
  </si>
  <si>
    <t>GST</t>
  </si>
  <si>
    <t>Posted</t>
  </si>
  <si>
    <t>Client Code:</t>
  </si>
  <si>
    <t>Balance Sheet</t>
  </si>
  <si>
    <t>Brokerage</t>
  </si>
  <si>
    <t>GST Received</t>
  </si>
  <si>
    <t>GST Paid</t>
  </si>
  <si>
    <t>Notes:</t>
  </si>
  <si>
    <t>Cost Price/Consideration Received</t>
  </si>
  <si>
    <t>DR</t>
  </si>
  <si>
    <t>CR</t>
  </si>
  <si>
    <t>Less Deposit Paid/Received</t>
  </si>
  <si>
    <t>Adjustment for Rates &amp; Taxes</t>
  </si>
  <si>
    <t>Less Selling Costs</t>
  </si>
  <si>
    <t>Commission</t>
  </si>
  <si>
    <t>Searches</t>
  </si>
  <si>
    <t>List Other Non-Current Assets on this sheet, total Other Non-Current Assets will be calculated.</t>
  </si>
  <si>
    <t>No</t>
  </si>
  <si>
    <t>Is a GST free clause included in the contract?</t>
  </si>
  <si>
    <t>Is there a schedule of Plant &amp; Equipment etc?</t>
  </si>
  <si>
    <t>What is the date of settlement?</t>
  </si>
  <si>
    <t>Is the sale GST inclusive?</t>
  </si>
  <si>
    <t>What is the date of the contract?</t>
  </si>
  <si>
    <t>Are there any special conditions included in the contract? Please give details below.</t>
  </si>
  <si>
    <t>List Accounts Payable on this sheet, total  accounts payable will be calculated.</t>
  </si>
  <si>
    <t>Using the Index</t>
  </si>
  <si>
    <t>Applies</t>
  </si>
  <si>
    <t>Total Rents and Expenses</t>
  </si>
  <si>
    <t>Use this worksheet to record matters that you wish to bring to the attention of the Partner or Principal</t>
  </si>
  <si>
    <t>Record any queries you need to refer to the client on this sheet</t>
  </si>
  <si>
    <t>Record any notes applicable to the assignment on this sheet.</t>
  </si>
  <si>
    <t>Member 1</t>
  </si>
  <si>
    <t>Member 2</t>
  </si>
  <si>
    <t>Member 3</t>
  </si>
  <si>
    <t>Asset</t>
  </si>
  <si>
    <t>Imputation Credit</t>
  </si>
  <si>
    <t>Rollovers</t>
  </si>
  <si>
    <t>Dividends Received</t>
  </si>
  <si>
    <t xml:space="preserve">Bank </t>
  </si>
  <si>
    <t>Changes in Market Value</t>
  </si>
  <si>
    <t>Total Other Current Assets</t>
  </si>
  <si>
    <t>Record Other Current Assets on this spreadsheet.</t>
  </si>
  <si>
    <t>Phone:</t>
  </si>
  <si>
    <t>Email:</t>
  </si>
  <si>
    <t>What did we learn from this job?</t>
  </si>
  <si>
    <t>Code Client's Trial Balance/Ledger Summary/P&amp;L</t>
  </si>
  <si>
    <t>Code Client's Cash Book</t>
  </si>
  <si>
    <t xml:space="preserve">Prep by: </t>
  </si>
  <si>
    <t xml:space="preserve">Rev by: </t>
  </si>
  <si>
    <t>Comments or Suggestions</t>
  </si>
  <si>
    <t>W/P:</t>
  </si>
  <si>
    <t>Item</t>
  </si>
  <si>
    <t>Resolution</t>
  </si>
  <si>
    <t>Cleared Date/Init</t>
  </si>
  <si>
    <t>Details of MAP</t>
  </si>
  <si>
    <t>Initials</t>
  </si>
  <si>
    <t>Date</t>
  </si>
  <si>
    <t>Income Tax Return</t>
  </si>
  <si>
    <t>Budget</t>
  </si>
  <si>
    <t>Other Current Assets</t>
  </si>
  <si>
    <t>Fixed Assets and Depreciation Schedule</t>
  </si>
  <si>
    <t>Other Non-Current Assets</t>
  </si>
  <si>
    <t>Other income</t>
  </si>
  <si>
    <t>Interest</t>
  </si>
  <si>
    <t>Journals</t>
  </si>
  <si>
    <t>Total Other Non-Current Assets</t>
  </si>
  <si>
    <t>Account No.</t>
  </si>
  <si>
    <t>Gross Amount</t>
  </si>
  <si>
    <t>Financial Institution</t>
  </si>
  <si>
    <t>Foreign Income</t>
  </si>
  <si>
    <t>Total Interest</t>
  </si>
  <si>
    <t>Interest - Other</t>
  </si>
  <si>
    <t>Total Other Interest</t>
  </si>
  <si>
    <t>Total Other Income</t>
  </si>
  <si>
    <t>Date first rented:</t>
  </si>
  <si>
    <t>Address of property:</t>
  </si>
  <si>
    <t>Number of weeks rented:</t>
  </si>
  <si>
    <t>Property 1</t>
  </si>
  <si>
    <t>Property 2</t>
  </si>
  <si>
    <t>Property 3</t>
  </si>
  <si>
    <t>Property 4</t>
  </si>
  <si>
    <t>Land Tax</t>
  </si>
  <si>
    <t>Accountancy</t>
  </si>
  <si>
    <t>Depreciation</t>
  </si>
  <si>
    <t>Rent</t>
  </si>
  <si>
    <t>Description</t>
  </si>
  <si>
    <t>Reviewed</t>
  </si>
  <si>
    <t>Prepayments</t>
  </si>
  <si>
    <t>Other</t>
  </si>
  <si>
    <t>Detail</t>
  </si>
  <si>
    <t>Other Current Payables</t>
  </si>
  <si>
    <t>Job Management</t>
  </si>
  <si>
    <t>Queries</t>
  </si>
  <si>
    <t>Current Assets</t>
  </si>
  <si>
    <t>Preparer</t>
  </si>
  <si>
    <t>Reviewer</t>
  </si>
  <si>
    <t>Code Bank Statements</t>
  </si>
  <si>
    <t>No.</t>
  </si>
  <si>
    <t>Action Taken</t>
  </si>
  <si>
    <t>If Yes by how much?</t>
  </si>
  <si>
    <t>Was the job completed within budget?</t>
  </si>
  <si>
    <t>Was the job delivered to the client on time?</t>
  </si>
  <si>
    <t>How can we do it better?</t>
  </si>
  <si>
    <t>How can we help the client do it better?</t>
  </si>
  <si>
    <t>Details</t>
  </si>
  <si>
    <t>Index of Workpapers</t>
  </si>
  <si>
    <t>Sundry</t>
  </si>
  <si>
    <t>July</t>
  </si>
  <si>
    <t>August</t>
  </si>
  <si>
    <t>September</t>
  </si>
  <si>
    <t>October</t>
  </si>
  <si>
    <t>November</t>
  </si>
  <si>
    <t>December</t>
  </si>
  <si>
    <t>January</t>
  </si>
  <si>
    <t>February</t>
  </si>
  <si>
    <t>March</t>
  </si>
  <si>
    <t>April</t>
  </si>
  <si>
    <t>May</t>
  </si>
  <si>
    <t>June</t>
  </si>
  <si>
    <t>Cleaning</t>
  </si>
  <si>
    <t>Insurance</t>
  </si>
  <si>
    <t>Fixed Assets and Depreciation</t>
  </si>
  <si>
    <t xml:space="preserve"> Depreciation Schedule</t>
  </si>
  <si>
    <t>Advertising</t>
  </si>
  <si>
    <t>Bank Charges</t>
  </si>
  <si>
    <t>Rental Properties</t>
  </si>
  <si>
    <t>Expenses</t>
  </si>
  <si>
    <t>Sale/Purchase of  Property</t>
  </si>
  <si>
    <t>Members' Balances</t>
  </si>
  <si>
    <t>How have we added value to the client on this job?</t>
  </si>
  <si>
    <t>Other Income</t>
  </si>
  <si>
    <t>Total</t>
  </si>
  <si>
    <t>Review Points</t>
  </si>
  <si>
    <t>Record any matters arising from your review on this sheet</t>
  </si>
  <si>
    <t>Note any unusual or doubtful items and explain the manner in which each has been dealt with</t>
  </si>
  <si>
    <t>Add:</t>
  </si>
  <si>
    <t>Sundry Creditors</t>
  </si>
  <si>
    <t>Less:</t>
  </si>
  <si>
    <t>Ledger account</t>
  </si>
  <si>
    <t>A/c number</t>
  </si>
  <si>
    <t>Plant &amp; Equip</t>
  </si>
  <si>
    <t>Furniture &amp; Fittings</t>
  </si>
  <si>
    <t>Opening WDV</t>
  </si>
  <si>
    <t>Closing WDV</t>
  </si>
  <si>
    <t>Some worksheets contain hyperlinks to other worksheets. All worksheets contain a hyperlink to the Index.</t>
  </si>
  <si>
    <t>Objective</t>
  </si>
  <si>
    <t>Navigating through the workbook</t>
  </si>
  <si>
    <t>Using this workbook</t>
  </si>
  <si>
    <t>What these workpapers are NOT intended to be</t>
  </si>
  <si>
    <t>Items Carried Forward</t>
  </si>
  <si>
    <t xml:space="preserve">Receivables </t>
  </si>
  <si>
    <t>Post Completion Review and Analysis</t>
  </si>
  <si>
    <t>$ Amount</t>
  </si>
  <si>
    <t>Amount</t>
  </si>
  <si>
    <t>Ledger A/c No.</t>
  </si>
  <si>
    <t>MAPS - Matters for Attention Partner/Principal</t>
  </si>
  <si>
    <t>Other - Please detail</t>
  </si>
  <si>
    <t>How was this job processed?</t>
  </si>
  <si>
    <t>Schedule Ref.</t>
  </si>
  <si>
    <t>Client:</t>
  </si>
  <si>
    <t xml:space="preserve">Financial Statements </t>
  </si>
  <si>
    <t>Meeting, Phone, Other</t>
  </si>
  <si>
    <t>Schedule 
Ref.</t>
  </si>
  <si>
    <t>Notes or Comments</t>
  </si>
  <si>
    <t>Query/Issue</t>
  </si>
  <si>
    <t>Links</t>
  </si>
  <si>
    <t>Contact:</t>
  </si>
  <si>
    <t>Details of Communication or Matter</t>
  </si>
  <si>
    <t>Ledger
A/c No.</t>
  </si>
  <si>
    <t>INSTRUCTIONS FOR ELECTRONIC WORKPAPERS</t>
  </si>
  <si>
    <t>We recommend you prepare and review these workpapers electronically (i.e. on screen, not on paper).</t>
  </si>
  <si>
    <t>Non- Current Assets</t>
  </si>
  <si>
    <t>Liabilities</t>
  </si>
  <si>
    <t>Legal Costs</t>
  </si>
  <si>
    <t>Capital</t>
  </si>
  <si>
    <t>Expense</t>
  </si>
  <si>
    <t>Reviewer:</t>
  </si>
  <si>
    <t>Ledger Account No</t>
  </si>
  <si>
    <t>Notes</t>
  </si>
  <si>
    <t>On Behalf Of</t>
  </si>
  <si>
    <t>Did we limit contact with the client to request additional information to no more than 3 times?</t>
  </si>
  <si>
    <t>Interest Received</t>
  </si>
  <si>
    <t>Date of acquisition</t>
  </si>
  <si>
    <t>Elements of the cost base or reduced cost base</t>
  </si>
  <si>
    <t>Cost base</t>
  </si>
  <si>
    <t>Reduced cost base</t>
  </si>
  <si>
    <t>Cost base Indexed</t>
  </si>
  <si>
    <t>Cost base unindexed</t>
  </si>
  <si>
    <t>Cost base indexed</t>
  </si>
  <si>
    <t>Discount Method</t>
  </si>
  <si>
    <t>Capital Proceeds</t>
  </si>
  <si>
    <t>Capital Gain</t>
  </si>
  <si>
    <t xml:space="preserve">Capital Loss </t>
  </si>
  <si>
    <t>Shares and units in unit trusts</t>
  </si>
  <si>
    <t>Real Estate</t>
  </si>
  <si>
    <t>Collectables</t>
  </si>
  <si>
    <t>Other CGT assets</t>
  </si>
  <si>
    <t>Members Accounts</t>
  </si>
  <si>
    <t>Using the worksheets</t>
  </si>
  <si>
    <t>Yes</t>
  </si>
  <si>
    <t>To prepare the necessary workpapers to enable the preparation of a set of accounts and income tax return for a Self Managed Superannuation Fund.</t>
  </si>
  <si>
    <t>Meeting</t>
  </si>
  <si>
    <t>Phone</t>
  </si>
  <si>
    <t xml:space="preserve">Phone </t>
  </si>
  <si>
    <t>Name of Member</t>
  </si>
  <si>
    <t>Annual Deductible Amount</t>
  </si>
  <si>
    <t>Life Expectancy</t>
  </si>
  <si>
    <t>Deductible amount available</t>
  </si>
  <si>
    <t>Tax Offset</t>
  </si>
  <si>
    <t>Gross Pension Income for year</t>
  </si>
  <si>
    <t>Rebateable Proportion of Pension</t>
  </si>
  <si>
    <t>UPP</t>
  </si>
  <si>
    <t>Balance of Member's Account</t>
  </si>
  <si>
    <t>Minimum Pension</t>
  </si>
  <si>
    <t>Maximum Pension</t>
  </si>
  <si>
    <t>Age of Beneficiary</t>
  </si>
  <si>
    <t>Maximum Pension Valuation Factor</t>
  </si>
  <si>
    <t>Minimum Pension Valuation Factor</t>
  </si>
  <si>
    <t>Use this worksheet to record additional matters that need attention which arise when completing this assignment.</t>
  </si>
  <si>
    <t>Tax Reconciliation</t>
  </si>
  <si>
    <t>Indexation Factor Purchase Date &lt; 21/09/1999</t>
  </si>
  <si>
    <t>Indexation Factor Sale Date</t>
  </si>
  <si>
    <t>Total Sundry Creditors</t>
  </si>
  <si>
    <t>Total Other Current Payables</t>
  </si>
  <si>
    <t>Policy End Date</t>
  </si>
  <si>
    <t>Stamp Duty</t>
  </si>
  <si>
    <t>Member 4</t>
  </si>
  <si>
    <t>Date:</t>
  </si>
  <si>
    <t xml:space="preserve">
Year end:</t>
  </si>
  <si>
    <t>Matters for Attention of Partner</t>
  </si>
  <si>
    <t>Action To Do</t>
  </si>
  <si>
    <t>SMSF3</t>
  </si>
  <si>
    <t>SMSF4</t>
  </si>
  <si>
    <t>SMSF5</t>
  </si>
  <si>
    <t>SMSF6</t>
  </si>
  <si>
    <t>Post Completion Review</t>
  </si>
  <si>
    <t>SMSF7</t>
  </si>
  <si>
    <t>Jnl #</t>
  </si>
  <si>
    <t>Details/Narration</t>
  </si>
  <si>
    <t>Account Code</t>
  </si>
  <si>
    <t>Debit</t>
  </si>
  <si>
    <t>Credit</t>
  </si>
  <si>
    <t>Bank Reconciliation</t>
  </si>
  <si>
    <t>SMSF10</t>
  </si>
  <si>
    <t>SMSF11</t>
  </si>
  <si>
    <t>Current Year P&amp;L Expense</t>
  </si>
  <si>
    <t xml:space="preserve"> Later Years Balance Sheet</t>
  </si>
  <si>
    <t>= days =</t>
  </si>
  <si>
    <t>Total Interest Prepayments</t>
  </si>
  <si>
    <t>Total Insurance Prepayments</t>
  </si>
  <si>
    <t>Total Other Prepayments</t>
  </si>
  <si>
    <t>Use this worksheet to calculate the deductibility of prepayments. Prepayments of less than $1000 are claimed in full.</t>
  </si>
  <si>
    <t>Reconciliation</t>
  </si>
  <si>
    <t>Opening Cost</t>
  </si>
  <si>
    <t>Closing Cost</t>
  </si>
  <si>
    <t>Reconciliation to General Ledger</t>
  </si>
  <si>
    <t>Company</t>
  </si>
  <si>
    <t>Date Sold/Purchased</t>
  </si>
  <si>
    <t>Is the client Registered for GST?</t>
  </si>
  <si>
    <t>Other Expenses</t>
  </si>
  <si>
    <t>Bank / Clearing Account</t>
  </si>
  <si>
    <t>Property at Cost</t>
  </si>
  <si>
    <t>Other Balance Sheet Item</t>
  </si>
  <si>
    <t>Profit and Loss</t>
  </si>
  <si>
    <t>Adjustment for Rates and Taxes</t>
  </si>
  <si>
    <t>Sale or Purchase of a Property</t>
  </si>
  <si>
    <t>SMSF20</t>
  </si>
  <si>
    <t>SMSF22</t>
  </si>
  <si>
    <t>SMSF23</t>
  </si>
  <si>
    <t>Allocated Pension (Under 60 Years)</t>
  </si>
  <si>
    <t>Member Details and Pension Calculations</t>
  </si>
  <si>
    <t>Date of Birth</t>
  </si>
  <si>
    <t>Pension Start Date</t>
  </si>
  <si>
    <t>Age of Member at Commencement of Pension</t>
  </si>
  <si>
    <t xml:space="preserve">(Rounded to the nearest $10)   </t>
  </si>
  <si>
    <t>Pension Commencing on or after 1 January 2006</t>
  </si>
  <si>
    <t>Pensions Commencing Before 1 January 2006</t>
  </si>
  <si>
    <t>Is this a transition to Retirement Pension?</t>
  </si>
  <si>
    <t xml:space="preserve">(Rounded to the nearest $10) </t>
  </si>
  <si>
    <t>Tax Free Component at Time of Trigger Event</t>
  </si>
  <si>
    <t>Taxable Component at Time of Trigger Event</t>
  </si>
  <si>
    <t>SMSF24</t>
  </si>
  <si>
    <t>Notes or comments</t>
  </si>
  <si>
    <t>SMSF1</t>
  </si>
  <si>
    <t>Allocated Pension Calculation (Under 60 years)</t>
  </si>
  <si>
    <t>SMSF25</t>
  </si>
  <si>
    <t>SMSF26</t>
  </si>
  <si>
    <t>SMSF27</t>
  </si>
  <si>
    <t>SMSF30</t>
  </si>
  <si>
    <t>Please be aware that unprotecting cells will enable formulas to potentially be overwritten. When inserting rows be careful to ensure that the rows you have inserted are included in the appropriate formula.</t>
  </si>
  <si>
    <t>Select the worksheets that you require for the assignment by ticking the appropriate box on the index. Only those worksheets you have selected will appear in your workbook.</t>
  </si>
  <si>
    <t>Clicking on the hyperlinks in the Links column takes you directly to the relevant worksheet.</t>
  </si>
  <si>
    <t>Enter data in the cells that are shaded blue, the cells that are shaded grey contain formulas or links from other cells.</t>
  </si>
  <si>
    <t>You may NOT change the name of a tab on a worksheet, this will corrupt this file.</t>
  </si>
  <si>
    <t>Adding worksheets</t>
  </si>
  <si>
    <t>Printing worksheets</t>
  </si>
  <si>
    <t>The worksheets will print the first page by default. Many of the worksheets are designed to print on several pages.</t>
  </si>
  <si>
    <t>To print multiple pages select File &gt; Print and select either current page (making sure your cursor is within the area to be printed), or select pages X,X,X as appropriate.</t>
  </si>
  <si>
    <t xml:space="preserve">Some of the worksheets in this Excel file are intended to be lead sheets that will summarise the data, not calculate the data. </t>
  </si>
  <si>
    <t>Name of Property (if applicable)</t>
  </si>
  <si>
    <t>Furniture and Fittings etc</t>
  </si>
  <si>
    <t>`</t>
  </si>
  <si>
    <t>Address of Property</t>
  </si>
  <si>
    <t>Notes to the Financial Statements</t>
  </si>
  <si>
    <t>Supervisory Levy</t>
  </si>
  <si>
    <t>Opening Balance at 1 July</t>
  </si>
  <si>
    <t>Closing Balance at 30 June</t>
  </si>
  <si>
    <t>Preserved</t>
  </si>
  <si>
    <t>Restricted Non Preserved</t>
  </si>
  <si>
    <t>Unrestricted Non Preserved</t>
  </si>
  <si>
    <t>Account Based Pension (Under 60)</t>
  </si>
  <si>
    <t>Capital Value of Pension</t>
  </si>
  <si>
    <t>Tax Free Component of Income Stream</t>
  </si>
  <si>
    <t>Taxable Component of Income Stream</t>
  </si>
  <si>
    <t>Tax Free Component</t>
  </si>
  <si>
    <t>Taxable Component</t>
  </si>
  <si>
    <t>Maximum Pension Percentage Factor</t>
  </si>
  <si>
    <t>Minimum Pension Percentage Factor</t>
  </si>
  <si>
    <t>Pension Payments</t>
  </si>
  <si>
    <t>Scorecard</t>
  </si>
  <si>
    <t>Total Prepayments</t>
  </si>
  <si>
    <t>Pension Payments for the current financial year</t>
  </si>
  <si>
    <t>Interest - Bank</t>
  </si>
  <si>
    <t>Account Based Pension (Under 60 years)</t>
  </si>
  <si>
    <t>SMSF45</t>
  </si>
  <si>
    <t>SMSF44</t>
  </si>
  <si>
    <t>Account Based Pension (Over 60 years)</t>
  </si>
  <si>
    <t>SMSF46</t>
  </si>
  <si>
    <t>SMSF50</t>
  </si>
  <si>
    <t>Insert Hyperlink to source documents</t>
  </si>
  <si>
    <t>Total Tax Credits</t>
  </si>
  <si>
    <t>Based on the result, one of the following paragraphs will apply.</t>
  </si>
  <si>
    <t>Contact Name:</t>
  </si>
  <si>
    <t>Telephone:</t>
  </si>
  <si>
    <t>Status</t>
  </si>
  <si>
    <t>Click on the boxes to activate the worksheets.</t>
  </si>
  <si>
    <t>Index</t>
  </si>
  <si>
    <t>Workpaper Instructions</t>
  </si>
  <si>
    <t>Working with these workpapers</t>
  </si>
  <si>
    <t>Matters for Attention of Client</t>
  </si>
  <si>
    <t>Use this worksheet to record matters that you wish to bring to the attention of the Trustees.</t>
  </si>
  <si>
    <t>Worksheet Complete</t>
  </si>
  <si>
    <t>Awaiting Client</t>
  </si>
  <si>
    <t>Rework Required</t>
  </si>
  <si>
    <t>Rework Complete</t>
  </si>
  <si>
    <t>Final Review and Lock off</t>
  </si>
  <si>
    <t>Insert Hyperlink to Source document(s)</t>
  </si>
  <si>
    <t>Review notes. (Note: for more extensive notes, please use the Review Notes worksheet).</t>
  </si>
  <si>
    <t>SMSF8</t>
  </si>
  <si>
    <t>SMSF9</t>
  </si>
  <si>
    <t>Net capital gain</t>
  </si>
  <si>
    <t>Use this worksheet to determine if the fund exceeds the financial acquisitions threshold for the 12 months ending in June.</t>
  </si>
  <si>
    <t xml:space="preserve">Enter all acquisitions by the fund during the year, for which a GST input tax credit is potentially available. Do not include </t>
  </si>
  <si>
    <t xml:space="preserve">GST-free supplies, or input taxed supplies that have no connection with financial supplies (e.g. repairs to a residential </t>
  </si>
  <si>
    <t>property). For each acquisition, select one of the following options from the drop down list: Full Credit, Financial (RITC),</t>
  </si>
  <si>
    <t>Where an acquisition relates to multiple types of supplies (e.g. audit fees if the fund owns property and shares), a reasonable apportionment is required.</t>
  </si>
  <si>
    <t>including financial (not RITC) acquisitions such as accounting and audit fees.</t>
  </si>
  <si>
    <t>2</t>
  </si>
  <si>
    <t>Note that a separate test is required for the 12 months commencing in June. If the fund is expected to exceed the financial acquisitions threshold for that period, paragraph 2 applies, even if this worksheet results in paragraph 1 applying.</t>
  </si>
  <si>
    <t>Full credit</t>
  </si>
  <si>
    <t>Fin (not RITC)</t>
  </si>
  <si>
    <t>Financial acquisitions percentage</t>
  </si>
  <si>
    <t>N/A</t>
  </si>
  <si>
    <t>$ Amount including GST</t>
  </si>
  <si>
    <t>GST Inc?</t>
  </si>
  <si>
    <t>Reconciliation to Client's List</t>
  </si>
  <si>
    <t>Variance</t>
  </si>
  <si>
    <t xml:space="preserve">Insurance  </t>
  </si>
  <si>
    <t>The prepayment rules don't apply to insurance premiums for death or disability benefits, the relevant sections of ITAA 1997 state that those premiums are deductible in the year they are paid.</t>
  </si>
  <si>
    <t>The only insurance premiums affected by the prepayment rules would be those relating to property, plant etc.</t>
  </si>
  <si>
    <t>Insert hyperlink to source documents here</t>
  </si>
  <si>
    <t>Number of Shares Purchased</t>
  </si>
  <si>
    <t>Average Cost Calculation</t>
  </si>
  <si>
    <t>Prep by:</t>
  </si>
  <si>
    <t>N</t>
  </si>
  <si>
    <t>Total contributions</t>
  </si>
  <si>
    <t>M</t>
  </si>
  <si>
    <t>-</t>
  </si>
  <si>
    <t>F</t>
  </si>
  <si>
    <t>Transfers from foreign funds by way of a written choice by the member (Section 305-80)</t>
  </si>
  <si>
    <t>L</t>
  </si>
  <si>
    <t>Subtotal transfer from reserve: non-assessable amount</t>
  </si>
  <si>
    <t>Non-assessable amounts transferred from reserves</t>
  </si>
  <si>
    <t>Transfer from reserve: non-assessable amount</t>
  </si>
  <si>
    <t>K</t>
  </si>
  <si>
    <t>Subtotal transfer from reserve: assessable amount</t>
  </si>
  <si>
    <t>R2</t>
  </si>
  <si>
    <t>Assessable amounts transferred from reserves</t>
  </si>
  <si>
    <t>Transfer from reserve: assessable amount</t>
  </si>
  <si>
    <t>J</t>
  </si>
  <si>
    <t>Subtotal non-assessable foreign superannuation fund amount</t>
  </si>
  <si>
    <t>Transfers from foreign funds that did not exceed the amount vested in the member</t>
  </si>
  <si>
    <t>Non-assessable foreign superannuation fund amount</t>
  </si>
  <si>
    <t>I</t>
  </si>
  <si>
    <t>Subtotal assessable foreign superannuation fund amount</t>
  </si>
  <si>
    <t>Transfers from foreign funds that exceeded the amount vested in the member (Section 295-200)</t>
  </si>
  <si>
    <t>Assessable foreign superannuation fund amount</t>
  </si>
  <si>
    <t>H</t>
  </si>
  <si>
    <t>G</t>
  </si>
  <si>
    <t>Subtotal spouse and child contributions</t>
  </si>
  <si>
    <t>Contributions from a First Home Saver Account under a family law obligation</t>
  </si>
  <si>
    <t>Spouse and child contributions</t>
  </si>
  <si>
    <t>E</t>
  </si>
  <si>
    <t>Subtotal personal injury election</t>
  </si>
  <si>
    <t>Personal contributions shown in a Contributions for Personal Injury form</t>
  </si>
  <si>
    <t>Personal injury election</t>
  </si>
  <si>
    <t>D</t>
  </si>
  <si>
    <t>Subtotal CGT small business 15-year exemption amount</t>
  </si>
  <si>
    <t>Personal contributions shown in a Capital Gains Tax Cap Election</t>
  </si>
  <si>
    <t>CGT small business 15-year exemption amount</t>
  </si>
  <si>
    <t>C</t>
  </si>
  <si>
    <t>Subtotal CGT small business retirement exemption</t>
  </si>
  <si>
    <t>CGT small business retirement exemption</t>
  </si>
  <si>
    <t>B</t>
  </si>
  <si>
    <t>Subtotal personal contributions</t>
  </si>
  <si>
    <t>R3</t>
  </si>
  <si>
    <t>Personal injury amounts without a Contributions for Personal Injury form</t>
  </si>
  <si>
    <t>CGT small business 15-year exemption amounts without a Capital Gains Tax Cap Election</t>
  </si>
  <si>
    <t>CGT small business retirement exemption amounts without a Capital Gains Tax Cap Election</t>
  </si>
  <si>
    <t>Member contributions without a valid Section 290-170 notice (excluding Section F labels C-M)</t>
  </si>
  <si>
    <t>Member contributions with a valid Section 290-170 notice</t>
  </si>
  <si>
    <t>Personal contributions</t>
  </si>
  <si>
    <t>A</t>
  </si>
  <si>
    <t>Subtotal employer contributions</t>
  </si>
  <si>
    <t>No-TFN employer contributions</t>
  </si>
  <si>
    <t>R1</t>
  </si>
  <si>
    <t>Defined benefit funds - notional taxed contributions</t>
  </si>
  <si>
    <t>Shortfall components of superannuation guarantee charge</t>
  </si>
  <si>
    <t>Employer contributions</t>
  </si>
  <si>
    <t>Section F Label</t>
  </si>
  <si>
    <t>Section B Label</t>
  </si>
  <si>
    <t>Category</t>
  </si>
  <si>
    <t>Contributions</t>
  </si>
  <si>
    <t>RBS
Label</t>
  </si>
  <si>
    <t>Tax-free component</t>
  </si>
  <si>
    <t>Taxable component</t>
  </si>
  <si>
    <t>Element taxed in the fund</t>
  </si>
  <si>
    <t>Element untaxed in the fund</t>
  </si>
  <si>
    <t>Preservation amounts</t>
  </si>
  <si>
    <t>Preserved amount</t>
  </si>
  <si>
    <t>Restricted non-preserved amount</t>
  </si>
  <si>
    <t>Unrestricted non-preserved amount</t>
  </si>
  <si>
    <t>Lump Sum Benefits</t>
  </si>
  <si>
    <t>Benefit components</t>
  </si>
  <si>
    <t>Income Stream Benefits</t>
  </si>
  <si>
    <t>Allocated earnings</t>
  </si>
  <si>
    <t>Allocated losses</t>
  </si>
  <si>
    <t>Allocated net earnings / (losses)</t>
  </si>
  <si>
    <t>O</t>
  </si>
  <si>
    <t>P</t>
  </si>
  <si>
    <t>Q</t>
  </si>
  <si>
    <t>Benefits paid</t>
  </si>
  <si>
    <t>R</t>
  </si>
  <si>
    <t>Transfers between PB / RNPB / UNPB</t>
  </si>
  <si>
    <t>S</t>
  </si>
  <si>
    <t>Benefits</t>
  </si>
  <si>
    <t>Member Accounts</t>
  </si>
  <si>
    <t xml:space="preserve">Age of Member at </t>
  </si>
  <si>
    <t>Capital Gains Tax Worksheet</t>
  </si>
  <si>
    <t>Insert Hyperlink to Source Documents</t>
  </si>
  <si>
    <t>Review Notes. For more extensive notes, please use the review notes worksheet.</t>
  </si>
  <si>
    <t>Total Current Year Capital Gains</t>
  </si>
  <si>
    <t>- Indexed Method</t>
  </si>
  <si>
    <t>- Other Method</t>
  </si>
  <si>
    <t>- Discount Method</t>
  </si>
  <si>
    <t>Reconciliation of Losses</t>
  </si>
  <si>
    <t>Losses brought forward from previous years</t>
  </si>
  <si>
    <t>Current year losses</t>
  </si>
  <si>
    <t>Losses applied</t>
  </si>
  <si>
    <t>Losses carried forward to future years</t>
  </si>
  <si>
    <t>Indexation Method</t>
  </si>
  <si>
    <t>Other Method</t>
  </si>
  <si>
    <t>3</t>
  </si>
  <si>
    <t>5</t>
  </si>
  <si>
    <t>6</t>
  </si>
  <si>
    <t>Indexed Method</t>
  </si>
  <si>
    <t>Loss</t>
  </si>
  <si>
    <t xml:space="preserve">Record details of interest received.   </t>
  </si>
  <si>
    <t>Rental Property</t>
  </si>
  <si>
    <t>Subtotal</t>
  </si>
  <si>
    <t>Distribution</t>
  </si>
  <si>
    <t>%</t>
  </si>
  <si>
    <t>Name of other part owner</t>
  </si>
  <si>
    <t>PROPERTY 1</t>
  </si>
  <si>
    <t>PROPERTY 2</t>
  </si>
  <si>
    <t>PROPERTY 3</t>
  </si>
  <si>
    <t>PROPERTY 4</t>
  </si>
  <si>
    <t>Distributions from Partnerships and Trusts</t>
  </si>
  <si>
    <t>Name of Partnership or Trust</t>
  </si>
  <si>
    <t>Purchases</t>
  </si>
  <si>
    <t>Disposals</t>
  </si>
  <si>
    <t>Change in Market Value for Year
$</t>
  </si>
  <si>
    <t>Cost</t>
  </si>
  <si>
    <t>Unrealised Gain/(Loss)</t>
  </si>
  <si>
    <t>Market Value</t>
  </si>
  <si>
    <t>Opening
Market Value</t>
  </si>
  <si>
    <t>Interim or Final Dividend</t>
  </si>
  <si>
    <t>Interim</t>
  </si>
  <si>
    <t>Final</t>
  </si>
  <si>
    <t>Accumulation Phase</t>
  </si>
  <si>
    <t>Pension Phase</t>
  </si>
  <si>
    <t>Section C Label</t>
  </si>
  <si>
    <t>Capital Works Deductions</t>
  </si>
  <si>
    <t>Deductions and Expenses</t>
  </si>
  <si>
    <t xml:space="preserve">Record deductions and expenses on this worksheet. </t>
  </si>
  <si>
    <t>Distributions from Managed Funds</t>
  </si>
  <si>
    <t>Name of Trust</t>
  </si>
  <si>
    <t>Cash Distribution</t>
  </si>
  <si>
    <t>Tax Credits</t>
  </si>
  <si>
    <t>Non-primary production income</t>
  </si>
  <si>
    <t>Franking credits</t>
  </si>
  <si>
    <t>Credit for tax paid by trustee</t>
  </si>
  <si>
    <t>Total current year capital gains</t>
  </si>
  <si>
    <t>Other net foreign source income</t>
  </si>
  <si>
    <t>Total Cash Distribution</t>
  </si>
  <si>
    <t>Less other allowable trust deductions</t>
  </si>
  <si>
    <t>Capital Gains</t>
  </si>
  <si>
    <t>Discounted capital gain</t>
  </si>
  <si>
    <t>Tax exempted amounts</t>
  </si>
  <si>
    <t>Tax deferred amounts</t>
  </si>
  <si>
    <t>Date of Birth of Member</t>
  </si>
  <si>
    <t>Age of member</t>
  </si>
  <si>
    <t>Concessional Contributions Cap</t>
  </si>
  <si>
    <t>Subtotal tax</t>
  </si>
  <si>
    <t>Superannuation surcharge</t>
  </si>
  <si>
    <t>Excess contributions tax</t>
  </si>
  <si>
    <t>Tax on contributions</t>
  </si>
  <si>
    <t>Tax on earnings</t>
  </si>
  <si>
    <t>Subtotal expenses</t>
  </si>
  <si>
    <t>Member expenses</t>
  </si>
  <si>
    <t>Share of investment expenses</t>
  </si>
  <si>
    <t>Share of general admin expenses</t>
  </si>
  <si>
    <t>Subtotal income</t>
  </si>
  <si>
    <t>Share of investment income</t>
  </si>
  <si>
    <t>Proceeds of insurance policies</t>
  </si>
  <si>
    <t>TRIS
Non-commutable Life Pension</t>
  </si>
  <si>
    <t>Earnings</t>
  </si>
  <si>
    <t>MACS - Matters for Attention of Client</t>
  </si>
  <si>
    <t xml:space="preserve">SMSF2 </t>
  </si>
  <si>
    <t>Receivables</t>
  </si>
  <si>
    <t>SMSF28</t>
  </si>
  <si>
    <t>SMSF31</t>
  </si>
  <si>
    <t>SMSF32</t>
  </si>
  <si>
    <t>SMSF33</t>
  </si>
  <si>
    <t>SMSF34</t>
  </si>
  <si>
    <t>SMSF35</t>
  </si>
  <si>
    <t>SMSF36</t>
  </si>
  <si>
    <t>SMSF37</t>
  </si>
  <si>
    <t>SMSF38</t>
  </si>
  <si>
    <t>Capital Losses (Enter as a negative)</t>
  </si>
  <si>
    <t>Capital Gains Tax Summary Worksheet</t>
  </si>
  <si>
    <t>SMSF39</t>
  </si>
  <si>
    <t>SMSF40</t>
  </si>
  <si>
    <t>SMSF42</t>
  </si>
  <si>
    <t>SMSF43</t>
  </si>
  <si>
    <t>Franked Dividend</t>
  </si>
  <si>
    <t>TFN Withholdings</t>
  </si>
  <si>
    <t>Unfranked Dividend</t>
  </si>
  <si>
    <t>SMSF41</t>
  </si>
  <si>
    <t>SMSF47</t>
  </si>
  <si>
    <t>SMSF48</t>
  </si>
  <si>
    <t>SMSF49</t>
  </si>
  <si>
    <t>SMSF21</t>
  </si>
  <si>
    <t>TFN Withheld</t>
  </si>
  <si>
    <t>The worksheets required for an assignment are selected by checking the box alongside the required worksheet on the index; only those worksheets that are selected will appear in your file.</t>
  </si>
  <si>
    <t>The above functionality does mean that there are certain rules that must be followed when using the worksheets:</t>
  </si>
  <si>
    <t>•         You cannot change the title that appears on a worksheet tab.</t>
  </si>
  <si>
    <t>•         Worksheets should not be deleted.</t>
  </si>
  <si>
    <t>•         If you inadvertently select a worksheet, deselect the worksheet on the index.</t>
  </si>
  <si>
    <r>
      <rPr>
        <i/>
        <sz val="9"/>
        <rFont val="Calibri"/>
        <family val="2"/>
      </rPr>
      <t xml:space="preserve">Select </t>
    </r>
    <r>
      <rPr>
        <b/>
        <i/>
        <sz val="9"/>
        <rFont val="Calibri"/>
        <family val="2"/>
      </rPr>
      <t xml:space="preserve">Trust Centre </t>
    </r>
    <r>
      <rPr>
        <i/>
        <sz val="9"/>
        <rFont val="Calibri"/>
        <family val="2"/>
      </rPr>
      <t xml:space="preserve">and click on </t>
    </r>
    <r>
      <rPr>
        <b/>
        <i/>
        <sz val="9"/>
        <rFont val="Calibri"/>
        <family val="2"/>
      </rPr>
      <t>Trust Centre Settings.</t>
    </r>
  </si>
  <si>
    <r>
      <rPr>
        <i/>
        <sz val="9"/>
        <rFont val="Calibri"/>
        <family val="2"/>
      </rPr>
      <t xml:space="preserve">Select </t>
    </r>
    <r>
      <rPr>
        <b/>
        <i/>
        <sz val="9"/>
        <rFont val="Calibri"/>
        <family val="2"/>
      </rPr>
      <t>Trusted Locations</t>
    </r>
  </si>
  <si>
    <r>
      <t xml:space="preserve">Check the box labelled </t>
    </r>
    <r>
      <rPr>
        <b/>
        <i/>
        <sz val="9"/>
        <rFont val="Calibri"/>
        <family val="2"/>
      </rPr>
      <t>Allow Trusted Locations on my network</t>
    </r>
  </si>
  <si>
    <r>
      <rPr>
        <b/>
        <i/>
        <sz val="9"/>
        <rFont val="Calibri"/>
        <family val="2"/>
      </rPr>
      <t xml:space="preserve">Note: </t>
    </r>
    <r>
      <rPr>
        <i/>
        <sz val="9"/>
        <rFont val="Calibri"/>
        <family val="2"/>
      </rPr>
      <t>You may need to enlist the help of your network administrator.</t>
    </r>
  </si>
  <si>
    <t>Please ensure that you enter the date on the Home Page, formulas relying on the date of the year end, such as prepayments, all point to this cell.</t>
  </si>
  <si>
    <t>The client's name and balance date is entered on the home page, you therefore do not need to manually enter these details on the index and on every worksheet.</t>
  </si>
  <si>
    <t>Where you see the red triangle comments symbol in the corner of a cell, place your cursor over it to read the explanatory information.</t>
  </si>
  <si>
    <t>The client's name and balance date is entered on the home page, you therefore do not need to manually enter this information on each worksheet.</t>
  </si>
  <si>
    <t>If you are inserting or deleting rows or columns in worksheets, bear in mind that this could impact formulas on the worksheet. You may have to adjust the formula to take into account data in an inserted row or column.</t>
  </si>
  <si>
    <t>Navigating through this workbook</t>
  </si>
  <si>
    <t>Taxation</t>
  </si>
  <si>
    <t>Items Forward</t>
  </si>
  <si>
    <t>Notes and Comments</t>
  </si>
  <si>
    <t>Trial Balance (Final Version)</t>
  </si>
  <si>
    <t>Printing the worksheets</t>
  </si>
  <si>
    <t>Details of MAC</t>
  </si>
  <si>
    <t>GST Status</t>
  </si>
  <si>
    <t>Net Cost of Acquisition $ (Excluding GST)</t>
  </si>
  <si>
    <t>Financial acquisitions total GST</t>
  </si>
  <si>
    <t xml:space="preserve">This worksheet will assist you to reconcile the balances in the general ledger with the depreciation schedule. If the figures do not reconcile, the difference will be calculated. </t>
  </si>
  <si>
    <t>Must be before 1 July 2007</t>
  </si>
  <si>
    <t>Calculation of pension for the year ending</t>
  </si>
  <si>
    <t>Account Based Pension (Over 60)</t>
  </si>
  <si>
    <t>Investments</t>
  </si>
  <si>
    <t>PROFIT AND LOSS ITEMS</t>
  </si>
  <si>
    <t>BALANCE SHEET ITEMS</t>
  </si>
  <si>
    <t>Use this sheet to prepare a budget for this assignment and/or the client's work for the year.</t>
  </si>
  <si>
    <t>If No by how
much?</t>
  </si>
  <si>
    <t>Password</t>
  </si>
  <si>
    <t>Banklink MYOB QuickBooks etc (version)</t>
  </si>
  <si>
    <t>Outstanding from Previous Year</t>
  </si>
  <si>
    <t>To Be Considered When Preparing Succeeding Years</t>
  </si>
  <si>
    <t>Procedural Notes</t>
  </si>
  <si>
    <t>Foreign income tax offsets</t>
  </si>
  <si>
    <t>GST - Financial Acquisitions Threshold</t>
  </si>
  <si>
    <t>Financial (not RITC). (RITC =  Reduced Input Tax Credit). Entering summary totals for each category is acceptable.</t>
  </si>
  <si>
    <t>Depreciation for the year</t>
  </si>
  <si>
    <t>Depreciation for the year agrees</t>
  </si>
  <si>
    <t>Supervisory levy</t>
  </si>
  <si>
    <t>Use this worksheet to reconcile receivables.</t>
  </si>
  <si>
    <t>Loan Details</t>
  </si>
  <si>
    <t>Policy Details</t>
  </si>
  <si>
    <t>Low Value Pool</t>
  </si>
  <si>
    <t>Add Additions at cost</t>
  </si>
  <si>
    <t>Less Disposals at cost</t>
  </si>
  <si>
    <t>Less Disposals at WDV</t>
  </si>
  <si>
    <t>Accumulated depreciation</t>
  </si>
  <si>
    <t>At cost agrees</t>
  </si>
  <si>
    <t>Accumulated depreciation agrees</t>
  </si>
  <si>
    <t>Total depreciation for the year</t>
  </si>
  <si>
    <t xml:space="preserve">Method of Calculating Cost </t>
  </si>
  <si>
    <t>Shares and Units</t>
  </si>
  <si>
    <t>Purchase Price Per Share
$</t>
  </si>
  <si>
    <t>Amount Received
Per Share
$</t>
  </si>
  <si>
    <t>Commission
$</t>
  </si>
  <si>
    <t>Cost of Shares Sold
$</t>
  </si>
  <si>
    <t>Closing
Market
Value
$</t>
  </si>
  <si>
    <t>Return of Capital
Tax Deferred Distribution
Total $</t>
  </si>
  <si>
    <t>Insert Hyperlink to Source Documents Here</t>
  </si>
  <si>
    <t>Opening Balance at Cost
$</t>
  </si>
  <si>
    <t>Date of Purchase</t>
  </si>
  <si>
    <t>Brokerage
$</t>
  </si>
  <si>
    <t xml:space="preserve">Date of
Sale </t>
  </si>
  <si>
    <t>Number of Shares
Sold</t>
  </si>
  <si>
    <t>Total Received
$</t>
  </si>
  <si>
    <t>Cost of
Shares Held at
End of Year
$</t>
  </si>
  <si>
    <t>Closing Market Value
Per Share
$</t>
  </si>
  <si>
    <t>Number of Shares at End
of Year</t>
  </si>
  <si>
    <t>Total Cost of Shares
Purchased
$</t>
  </si>
  <si>
    <t>Received From</t>
  </si>
  <si>
    <t>Employer contributions - concessional</t>
  </si>
  <si>
    <t>Member contributions - concessional</t>
  </si>
  <si>
    <t>Total employer contributions - concessional</t>
  </si>
  <si>
    <t>Total member contributions - concessional</t>
  </si>
  <si>
    <t>Member contributions - non concessional</t>
  </si>
  <si>
    <t>Total member contributions - non concessional</t>
  </si>
  <si>
    <t>Full analysis of contributions. Common types of contributions are transferred from above. Less common types of contributions should be entered here.</t>
  </si>
  <si>
    <t>Breakdown of common types of contributions. The totals of each section are transferred into the full analysis of contributions further down the page.</t>
  </si>
  <si>
    <t>Closing Balance Per Above</t>
  </si>
  <si>
    <t>A hyperlink to the CPI has been provided in the Indexation Factor title.</t>
  </si>
  <si>
    <t>Source</t>
  </si>
  <si>
    <t>Select Method</t>
  </si>
  <si>
    <t>Capital Gain Indexation Method</t>
  </si>
  <si>
    <t>Capital Gain
Other Method</t>
  </si>
  <si>
    <t>Capital Gain
Discount Method</t>
  </si>
  <si>
    <t>Capital Loss</t>
  </si>
  <si>
    <t>Prior year capital loss brought forward</t>
  </si>
  <si>
    <t>CGT Event 1</t>
  </si>
  <si>
    <t>CGT Event 2</t>
  </si>
  <si>
    <t>CGT Event 3</t>
  </si>
  <si>
    <t>CGT Event 4</t>
  </si>
  <si>
    <t>CGT Event 5</t>
  </si>
  <si>
    <t>CGT Event 6</t>
  </si>
  <si>
    <t>Capital gains - trust distributions</t>
  </si>
  <si>
    <t>Capital gains - managed funds</t>
  </si>
  <si>
    <t>Total current year capital gains &amp; losses</t>
  </si>
  <si>
    <t>Capital losses applied</t>
  </si>
  <si>
    <t>Total before discounts &amp; concessions</t>
  </si>
  <si>
    <t>Net Capital Gain/(Loss)</t>
  </si>
  <si>
    <t>Each method</t>
  </si>
  <si>
    <t>Overall</t>
  </si>
  <si>
    <t>CGT Event Number:</t>
  </si>
  <si>
    <t>CGT asset type:</t>
  </si>
  <si>
    <t>Description of asset</t>
  </si>
  <si>
    <t>Date of CGT event</t>
  </si>
  <si>
    <t>Capital proceeds</t>
  </si>
  <si>
    <t>Capital Gain/Loss Calculation</t>
  </si>
  <si>
    <t>Other Method
(Assets Held Less Than 12 Months)</t>
  </si>
  <si>
    <t>Less cost base:</t>
  </si>
  <si>
    <t>Indexed</t>
  </si>
  <si>
    <t>Unindexed</t>
  </si>
  <si>
    <t>Reduced</t>
  </si>
  <si>
    <t>33 1/3% discount for superannuation funds</t>
  </si>
  <si>
    <t>This worksheet can be used when capital gains have been calculated outside of these workpapers.</t>
  </si>
  <si>
    <t>Summary (note that amounts shaded light grey are disclosure only, they do not form part of taxable income or tax offsets)</t>
  </si>
  <si>
    <t>Taxable Amount</t>
  </si>
  <si>
    <t>Primary production income</t>
  </si>
  <si>
    <t>Other deductions relating to NPP distributions</t>
  </si>
  <si>
    <t>Other deductions re PP distributions</t>
  </si>
  <si>
    <t>Credit for TFN tax withheld</t>
  </si>
  <si>
    <t>CFC income</t>
  </si>
  <si>
    <t>Aust franking credits NZ company</t>
  </si>
  <si>
    <t>Assessable foreign source income</t>
  </si>
  <si>
    <t>Net foreign rent</t>
  </si>
  <si>
    <t>Credit for ABN amounts withheld</t>
  </si>
  <si>
    <t>Credit for foreign resident withhold</t>
  </si>
  <si>
    <t>National rental affordability scheme</t>
  </si>
  <si>
    <t>Capital Gains Tax Information</t>
  </si>
  <si>
    <t>Capital gains: discount method</t>
  </si>
  <si>
    <t>Capital gains: indexation method</t>
  </si>
  <si>
    <t>Capital gains: other method</t>
  </si>
  <si>
    <t>CGT concession amount</t>
  </si>
  <si>
    <t>Components of Distribution</t>
  </si>
  <si>
    <t>Taxable Income</t>
  </si>
  <si>
    <t>Total Taxable Income</t>
  </si>
  <si>
    <t>Australian Income</t>
  </si>
  <si>
    <t>Dividends: unfranked amount</t>
  </si>
  <si>
    <t>Non-Primary Production Income</t>
  </si>
  <si>
    <t>Foreign income tax offset</t>
  </si>
  <si>
    <t>Australian Capital Gains - Other Method</t>
  </si>
  <si>
    <t>Total Capital Gains</t>
  </si>
  <si>
    <t>Total Foreign Income</t>
  </si>
  <si>
    <t>Other Non-Assessable Amounts</t>
  </si>
  <si>
    <t>Tax-free amounts</t>
  </si>
  <si>
    <t>Tax-deferred amounts</t>
  </si>
  <si>
    <t>Total Non-Assessable Amounts</t>
  </si>
  <si>
    <t>Other Amounts</t>
  </si>
  <si>
    <t>Other deductions from NPP distribution</t>
  </si>
  <si>
    <t>Other deductions from PP distribution</t>
  </si>
  <si>
    <t>Australian franking credits from NZ company</t>
  </si>
  <si>
    <t>TFN amounts withheld</t>
  </si>
  <si>
    <t>Credit for foreign resident withholding</t>
  </si>
  <si>
    <t>Net Distribution</t>
  </si>
  <si>
    <t>Gross Foreign Income</t>
  </si>
  <si>
    <t>Capital Gains
Indexation Method</t>
  </si>
  <si>
    <t>Capital Gains
Other Method</t>
  </si>
  <si>
    <t>Capital Gains
Discount Method</t>
  </si>
  <si>
    <t>Tax Free
Distribution</t>
  </si>
  <si>
    <t>Australian
Income</t>
  </si>
  <si>
    <t>Tax Deferred Distribution</t>
  </si>
  <si>
    <t>Foreign Income
Tax Offsets</t>
  </si>
  <si>
    <t>Franking
Credits</t>
  </si>
  <si>
    <t>TFN Tax
Withheld</t>
  </si>
  <si>
    <t>Total Distributions</t>
  </si>
  <si>
    <t>Return of Capital
or Tax Deferred Distribution
Per Share/ Unit</t>
  </si>
  <si>
    <t>Operating Statement</t>
  </si>
  <si>
    <t>Statement of Financial Position</t>
  </si>
  <si>
    <t>Data Entry Area</t>
  </si>
  <si>
    <t>Total Each Company</t>
  </si>
  <si>
    <t>Unfranked Dividends</t>
  </si>
  <si>
    <t>Franked Dividends</t>
  </si>
  <si>
    <t>Imputation Credits</t>
  </si>
  <si>
    <t>Foreign Income
Tax Offset</t>
  </si>
  <si>
    <t>Foreign Dividends</t>
  </si>
  <si>
    <t>Record details of Australian and foreign dividends received in the data entry areas. The worksheet accepts up to 100 individual dividends. The dividends will be automatically aggregated by company in the right hand tables.</t>
  </si>
  <si>
    <t>Australian dividends</t>
  </si>
  <si>
    <t>Total Australian dividends</t>
  </si>
  <si>
    <t>Total foreign dividends</t>
  </si>
  <si>
    <t>Total all dividends</t>
  </si>
  <si>
    <t>Property</t>
  </si>
  <si>
    <t>Brought Forward</t>
  </si>
  <si>
    <t>Total Costs
This Year
$</t>
  </si>
  <si>
    <t>Gross Sale
Proceeds
$</t>
  </si>
  <si>
    <t>Selling
Costs
$</t>
  </si>
  <si>
    <t>Net Sale
Proceeds
$</t>
  </si>
  <si>
    <t>Complete or Partial
Disposal?</t>
  </si>
  <si>
    <t>Cost
of Property
Sold
$</t>
  </si>
  <si>
    <t>Realised
Profit/Loss on Sale of Shares
$</t>
  </si>
  <si>
    <t>Number of
Shares at
Start of Year</t>
  </si>
  <si>
    <t>Address</t>
  </si>
  <si>
    <t>Opening Accumulated Depreciation
$</t>
  </si>
  <si>
    <t>Closing Accumulated
Depreciation
$</t>
  </si>
  <si>
    <t>Realised
Profit/Loss on Sale of Property
$</t>
  </si>
  <si>
    <t>Cost of Property
on Hand
at End of Year
$</t>
  </si>
  <si>
    <t>Opening Balance at Market Value
$</t>
  </si>
  <si>
    <t>Opening
Market Value
$</t>
  </si>
  <si>
    <t>Closing
Market Value
$</t>
  </si>
  <si>
    <t>Opening
Cost
$</t>
  </si>
  <si>
    <t>Date of
Purchase or Improvement</t>
  </si>
  <si>
    <t>Purchases
at Cost
$</t>
  </si>
  <si>
    <t>Improvements
at Cost
$</t>
  </si>
  <si>
    <t>Incidental
Costs
$</t>
  </si>
  <si>
    <t>Closing
Written Down Value
$</t>
  </si>
  <si>
    <t>Acc Dep'n
of Property
Sold
$</t>
  </si>
  <si>
    <t>If Partial Sale
Enter Cost
of Part Sold
$</t>
  </si>
  <si>
    <t>If Partial Sale
Enter Acc Dep'n
of Part Sold
$</t>
  </si>
  <si>
    <t>Depreciation
For Year
$</t>
  </si>
  <si>
    <t>Prior year depreciation reversed due to revaluation</t>
  </si>
  <si>
    <t>Return of Capital
Tax Deferred
Distribution</t>
  </si>
  <si>
    <t>Depreciation
For Year</t>
  </si>
  <si>
    <t>Use this worksheet to reconcile the balance sheet value of investments in shares, units and property. Separate worksheets are provided for calculating capital gains or losses, and changes in market value of investments.</t>
  </si>
  <si>
    <t>Use this worksheet to calculate changes in market value of investments in shares, units and property.</t>
  </si>
  <si>
    <t>Members Statements</t>
  </si>
  <si>
    <t>Investment Strategy</t>
  </si>
  <si>
    <t>Trustee Declaration</t>
  </si>
  <si>
    <t>Actuarial Certificate</t>
  </si>
  <si>
    <t>Compilation Report</t>
  </si>
  <si>
    <t>Audit Management Report Prior Year</t>
  </si>
  <si>
    <t>SMSF12</t>
  </si>
  <si>
    <t>SMSF13</t>
  </si>
  <si>
    <t>SMSF14</t>
  </si>
  <si>
    <t>SMSF15</t>
  </si>
  <si>
    <t>SMSF16</t>
  </si>
  <si>
    <t>SMSF17</t>
  </si>
  <si>
    <t>SMSF18</t>
  </si>
  <si>
    <t>SMSF19</t>
  </si>
  <si>
    <t>GST - Reconciliation</t>
  </si>
  <si>
    <t>Losses</t>
  </si>
  <si>
    <t>Provision for Income Tax</t>
  </si>
  <si>
    <t>Spare worksheet - enter name of worksheet here</t>
  </si>
  <si>
    <t>SMSF29</t>
  </si>
  <si>
    <t>SMSF51</t>
  </si>
  <si>
    <t>SMSF52</t>
  </si>
  <si>
    <t>SMSF53</t>
  </si>
  <si>
    <t>SMSF55</t>
  </si>
  <si>
    <t>SMSF56</t>
  </si>
  <si>
    <t>SMSF57</t>
  </si>
  <si>
    <t>SMSF58</t>
  </si>
  <si>
    <t>SMSF59</t>
  </si>
  <si>
    <t>SMSF60</t>
  </si>
  <si>
    <t>SMSF61</t>
  </si>
  <si>
    <t>SMSF62</t>
  </si>
  <si>
    <t>Spare worksheet. Use this worksheet for other items not included in this workbook. You will need to set your print area to avoid printing the reviewing columns.</t>
  </si>
  <si>
    <t xml:space="preserve">Use this sheet to reconcile GST payable and received to the Profit and Loss Account and the GST Accounts in the Balance Sheet. </t>
  </si>
  <si>
    <t>Basis of Calculation</t>
  </si>
  <si>
    <t>Income</t>
  </si>
  <si>
    <t>As per BAS Statements</t>
  </si>
  <si>
    <t>GST Collected</t>
  </si>
  <si>
    <t>Total GST Collected</t>
  </si>
  <si>
    <t>Add Sale of Assets (net of GST)</t>
  </si>
  <si>
    <t>Other GST-Inclusive Income Items (net of GST)</t>
  </si>
  <si>
    <t>Comments:</t>
  </si>
  <si>
    <t>General Ledger Account Reconciliation - GST Collected</t>
  </si>
  <si>
    <t>General Ledger Account Balance</t>
  </si>
  <si>
    <t>A/c Code</t>
  </si>
  <si>
    <t>BAS amounts unpaid at year end</t>
  </si>
  <si>
    <t xml:space="preserve">June </t>
  </si>
  <si>
    <t>Prior periods</t>
  </si>
  <si>
    <t>GST Collected amounts not declared in a BAS</t>
  </si>
  <si>
    <t xml:space="preserve">GST Paid </t>
  </si>
  <si>
    <t>Total GST Paid</t>
  </si>
  <si>
    <t>Total Expenses as per Accounts (net of GST)</t>
  </si>
  <si>
    <t>Purchase of Fixed Assets</t>
  </si>
  <si>
    <t>Total Expenses (net of GST)</t>
  </si>
  <si>
    <t>Total Expenses Cash Basis (net of GST)</t>
  </si>
  <si>
    <t>Less GST Free Expenses</t>
  </si>
  <si>
    <t>Filing Fees</t>
  </si>
  <si>
    <t>Insurance - Stamp Duty Component</t>
  </si>
  <si>
    <t>Rates</t>
  </si>
  <si>
    <t>Total GST Free Expenses</t>
  </si>
  <si>
    <t>Less Other Expenses</t>
  </si>
  <si>
    <t>GST Free as per GST Summary</t>
  </si>
  <si>
    <t>No Tax Additional as per GST Summary</t>
  </si>
  <si>
    <t>Total GST Expenses</t>
  </si>
  <si>
    <t>General Ledger Account Balance Reconciliation - GST Paid</t>
  </si>
  <si>
    <t>Prior Periods</t>
  </si>
  <si>
    <t>Total Revenue as per Accounts (net of GST)</t>
  </si>
  <si>
    <t>Total Revenue (net of GST)</t>
  </si>
  <si>
    <t>Total Revenue Cash Basis (net of GST)</t>
  </si>
  <si>
    <t>Less GST Free Revenue</t>
  </si>
  <si>
    <t>Total GST Revenue</t>
  </si>
  <si>
    <t>Financial acquisitions (refer separate worksheet)</t>
  </si>
  <si>
    <t>Year</t>
  </si>
  <si>
    <t>Total Losses</t>
  </si>
  <si>
    <t>Losses Recouped Current Year</t>
  </si>
  <si>
    <t>Losses Carried Forward</t>
  </si>
  <si>
    <t>Capital Losses</t>
  </si>
  <si>
    <t>Capital Losses Recouped Current Year</t>
  </si>
  <si>
    <t>Non Capital Losses</t>
  </si>
  <si>
    <t>Record capital and non-capital tax losses. The non-capital losses will transfer to the Tax Reconciliation worksheet.</t>
  </si>
  <si>
    <t xml:space="preserve">PAYG Instalments - enter amounts for instalments paid during the year, including amounts reported on a BAS in a previous year. </t>
  </si>
  <si>
    <t>Instalment Paid
$
(Item 5A on Activity Statement)</t>
  </si>
  <si>
    <t>Variation Credits Received
$
(Item 5B on Activity Statement)</t>
  </si>
  <si>
    <t>March Quarter (Last Year) or Earlier</t>
  </si>
  <si>
    <t>June Quarter or Annual (Last Year)</t>
  </si>
  <si>
    <t>Provision for Taxation Account</t>
  </si>
  <si>
    <t>Opening Balance</t>
  </si>
  <si>
    <t>Add Provision for Taxation current year</t>
  </si>
  <si>
    <t>Less/Add Previous Year Tax Assessment</t>
  </si>
  <si>
    <t>Closing Balance</t>
  </si>
  <si>
    <t>Balance as per ledger</t>
  </si>
  <si>
    <t>Record the balance of PAYG Instalments and Provision for Taxation on this sheet.</t>
  </si>
  <si>
    <t>If an instalment was not paid by year end, the amount should not be entered.</t>
  </si>
  <si>
    <t>Paste your Trial Balance here</t>
  </si>
  <si>
    <t>Paste your Statement of Financial Position here</t>
  </si>
  <si>
    <t>Paste your Operating Statement here</t>
  </si>
  <si>
    <t>Paste Notes to the Financial Statements here</t>
  </si>
  <si>
    <t>Paste your Members Statements here</t>
  </si>
  <si>
    <t>Paste your Investment Strategy here</t>
  </si>
  <si>
    <t>Paste your Trustee Declaration here</t>
  </si>
  <si>
    <t>Paste your Actuarial Certificate here</t>
  </si>
  <si>
    <t>Paste your Compilation Report here</t>
  </si>
  <si>
    <t>Paste your Audit Management Report Prior Year here</t>
  </si>
  <si>
    <t>Paste your Income Tax Return here</t>
  </si>
  <si>
    <t>financial acquisitions threshold is not exceeded. The fund can claim 100% of GST credits for financial acquisitions,</t>
  </si>
  <si>
    <t>1.</t>
  </si>
  <si>
    <t>2.</t>
  </si>
  <si>
    <t>Insert Hyperlink to Source Documents here</t>
  </si>
  <si>
    <t>Add Prior Year Receivables (net of GST)</t>
  </si>
  <si>
    <t>Less Current Year Receivables (net of GST)</t>
  </si>
  <si>
    <t>GST on receivables (Year End)</t>
  </si>
  <si>
    <t>Add Prior Year Payables (net of GST)</t>
  </si>
  <si>
    <t>Less Current Year Payables (net of GST)</t>
  </si>
  <si>
    <t>GST on Payables (Year End)</t>
  </si>
  <si>
    <t>Total Receivables</t>
  </si>
  <si>
    <t>Insert hyperlink to Source document(s)</t>
  </si>
  <si>
    <t>Insert Hyperlink to Source doucment(s)</t>
  </si>
  <si>
    <t>Net Dividend</t>
  </si>
  <si>
    <t>Gross Dividend</t>
  </si>
  <si>
    <t>No. Shares Reinvested</t>
  </si>
  <si>
    <t>Enter name of company here</t>
  </si>
  <si>
    <t>Record details of dividends received. The worksheet accepts dividends for up to 16 companies.</t>
  </si>
  <si>
    <t>Enter hyperlink to Source document(s)</t>
  </si>
  <si>
    <t>Dividends Received (Up to 100 Individual Dividends)</t>
  </si>
  <si>
    <t>SMSF63</t>
  </si>
  <si>
    <t>Investment Reports</t>
  </si>
  <si>
    <t>Trial Balance</t>
  </si>
  <si>
    <t xml:space="preserve">Actuarial Certificate </t>
  </si>
  <si>
    <t>Dividends Received (Up to 16 Companies)</t>
  </si>
  <si>
    <t xml:space="preserve">SMSF54 </t>
  </si>
  <si>
    <t>Year end:</t>
  </si>
  <si>
    <t>Use this sheet to analyse the assignment at its completion. This analysis should be reviewed before commencing the next assignment for the client.</t>
  </si>
  <si>
    <t>Less Depreciation for the year</t>
  </si>
  <si>
    <t>Payables</t>
  </si>
  <si>
    <t>Member 5</t>
  </si>
  <si>
    <t>Information For</t>
  </si>
  <si>
    <t>June Quarter or Annual (This Year)</t>
  </si>
  <si>
    <t>PAYG Instalments</t>
  </si>
  <si>
    <t>Foreign Income Tax Offset</t>
  </si>
  <si>
    <t>Record details of taxable income distributed from partnerships and trusts. The fund's share of accounting profit may be different, that value should be included as part of earnings on worksheet SMSF44.</t>
  </si>
  <si>
    <t>Cost/WDV</t>
  </si>
  <si>
    <t xml:space="preserve">Use the spreadsheet according to the protocol of the practice. The workpapers are protected to avoid overwriting formula. </t>
  </si>
  <si>
    <t xml:space="preserve">To unprotect these workpapers and insert rows or other information, right-click on the worksheet tab and select Unprotect Sheet. Note: this will have to be done for each sheet individually. </t>
  </si>
  <si>
    <t>When opening the file, you will either be prompted to save against the client, or the file will open as read-only and you can use Save As to save the worksheet to the client folder.</t>
  </si>
  <si>
    <t>Return to the Index by clicking the "Index" arrow on each worksheet or press Alt+Back Arrow Key to return to the Index. Alternatively set-up the Back button in your Toolbar.</t>
  </si>
  <si>
    <t>We do not recommend you insert rows into the Index as this will impact on the Visual Basic code throughout the workpapers.</t>
  </si>
  <si>
    <t>To copy a worksheet, right-click on the worksheet's tab, select Move or Copy, place a tick next to Create Copy, select the worksheet in the Before sheet window that you wish to follow the new worksheet, and click OK.</t>
  </si>
  <si>
    <t>•         Spare worksheets are provided for your own use in each section of these workpapers.</t>
  </si>
  <si>
    <t>You may wish to use Back and Forward buttons which can be set-up in your Toolbar.</t>
  </si>
  <si>
    <t>Gross tax</t>
  </si>
  <si>
    <t>First element: acquisition cost</t>
  </si>
  <si>
    <t>Second element: incidental costs</t>
  </si>
  <si>
    <t>Third element (cost base and indexed cost base): ownership costs</t>
  </si>
  <si>
    <t>Third element (reduced cost base): assessable balancing adjustments</t>
  </si>
  <si>
    <t>Fourth element: enhancement costs</t>
  </si>
  <si>
    <t>Fifth element: title costs</t>
  </si>
  <si>
    <t>Modification to or exclusion from cost base</t>
  </si>
  <si>
    <t>Modification to or exclusion from reduced cost base</t>
  </si>
  <si>
    <t>Enter ABN here</t>
  </si>
  <si>
    <t>Enter name here</t>
  </si>
  <si>
    <t>Enter number here</t>
  </si>
  <si>
    <t>Enter email address here</t>
  </si>
  <si>
    <t>Cost per Share Sold 
(if using FIFO or Actual method)</t>
  </si>
  <si>
    <t>This worksheet will enable you to record the net consideration received from the sale of a property and to prepare the journal entry required. Please note: This is not a calculation of capital gains tax.</t>
  </si>
  <si>
    <t>Summary   Consider which method will produce the best outcome for your client when applying capital losses.</t>
  </si>
  <si>
    <t>Year Ending:</t>
  </si>
  <si>
    <t>Preparer:</t>
  </si>
  <si>
    <t>Name of Firm:</t>
  </si>
  <si>
    <t>Worksheet Title</t>
  </si>
  <si>
    <r>
      <t xml:space="preserve">If, when you try to check the box nothing happens, you will need to change the security settings in your Microsoft </t>
    </r>
    <r>
      <rPr>
        <sz val="9"/>
        <rFont val="Calibri"/>
        <family val="2"/>
      </rPr>
      <t>Excel. See instructions below.</t>
    </r>
  </si>
  <si>
    <t>Note: For a more detailed budget format refer to Job Budget Workpapers</t>
  </si>
  <si>
    <t>T1</t>
  </si>
  <si>
    <t>Non-refundable non-carry forward tax offsets</t>
  </si>
  <si>
    <t>Rebates and tax offsets</t>
  </si>
  <si>
    <t>Total non-refundable non-carry forward tax offsets</t>
  </si>
  <si>
    <t>T2</t>
  </si>
  <si>
    <t>Refundable tax offsets</t>
  </si>
  <si>
    <t>Complying fund's franking credits tax offset</t>
  </si>
  <si>
    <t>No-TFN tax offset</t>
  </si>
  <si>
    <t>National rental affordability scheme tax offset</t>
  </si>
  <si>
    <t>Total refundable tax offsets</t>
  </si>
  <si>
    <t>Tax payable</t>
  </si>
  <si>
    <t>T5</t>
  </si>
  <si>
    <t>Section 102AAM interest charge</t>
  </si>
  <si>
    <t>Eligible credits</t>
  </si>
  <si>
    <t>Credit for interest on early payments - amount of interest</t>
  </si>
  <si>
    <t>Credit for tax withheld - foreign resident withholding</t>
  </si>
  <si>
    <t>Credit for tax withheld - where ABN or TFN not quoted (non-individual)</t>
  </si>
  <si>
    <t>Credit for TFN amounts withheld from payments from closely held trusts</t>
  </si>
  <si>
    <t>Credit for interest on no-TFN tax offset</t>
  </si>
  <si>
    <t>Total eligible credits</t>
  </si>
  <si>
    <t>PAYG instalments raised</t>
  </si>
  <si>
    <t>Amount due or refundable</t>
  </si>
  <si>
    <t>Tax losses deducted</t>
  </si>
  <si>
    <t>Taxable Income/Tax Loss</t>
  </si>
  <si>
    <t>Less Transfer to Low Value Pools</t>
  </si>
  <si>
    <t>Member Details</t>
  </si>
  <si>
    <t>Enter name</t>
  </si>
  <si>
    <t>Enter initials</t>
  </si>
  <si>
    <t>Enter date</t>
  </si>
  <si>
    <t>Job Tracking</t>
  </si>
  <si>
    <t>Enter date the job was received</t>
  </si>
  <si>
    <t>Enter date the work commenced</t>
  </si>
  <si>
    <t>Enter date the review commenced</t>
  </si>
  <si>
    <t>Enter date the job was finalised</t>
  </si>
  <si>
    <t>Contributions by the member's current spouse</t>
  </si>
  <si>
    <t>Contributions by parents, relatives or other persons for a member under 18 (excluding employer contributions)</t>
  </si>
  <si>
    <t>Other third party contributions</t>
  </si>
  <si>
    <t>Contributions by the member's former spouse</t>
  </si>
  <si>
    <t>Contributions by other third parties under an obligation to contribute e.g. insurer, government agency or deceased estate</t>
  </si>
  <si>
    <t>Contributions by relatives, friends or other persons for a member over 18 (excluding employer contributions)</t>
  </si>
  <si>
    <t>Subtotal other third party contributions</t>
  </si>
  <si>
    <t>Contributions from non-complying funds and previously non-complying funds</t>
  </si>
  <si>
    <t>T</t>
  </si>
  <si>
    <t>Subtotal contributions from non-complying funds and previously non-complying funds</t>
  </si>
  <si>
    <t>Capital Gain 
Other Method</t>
  </si>
  <si>
    <t>Capital loss applied</t>
  </si>
  <si>
    <t>Total before discounts and concessions</t>
  </si>
  <si>
    <t>Net capital gain/(loss) - each method</t>
  </si>
  <si>
    <t>Net capital gain/(loss) - overall</t>
  </si>
  <si>
    <t>Note: For a scrip-for-scrip rollover transaction, enter the value at the date of exchange as the purchase cost of the new shares. Record the difference between the original purchase cost and the value at the date of exchange in permanent file.</t>
  </si>
  <si>
    <t>The SMSF was a non-complying fund and changed status to a complying SMSF at the beginning of current income year</t>
  </si>
  <si>
    <t>The SMSF received a rollover from a previously non-complying fund during the income year in that fund's first year of compliance</t>
  </si>
  <si>
    <t>GL Code</t>
  </si>
  <si>
    <t>Supervisory levy adjustment for wound up funds</t>
  </si>
  <si>
    <t xml:space="preserve">GST credits from financial acquisitions are less than 10% of total GST credits, and less than $150,000 in total. The </t>
  </si>
  <si>
    <t xml:space="preserve">GST credits from financial acquisitions are more than 10% of total GST credits, or more than $150,000 in total. </t>
  </si>
  <si>
    <t>Service Period Start Date</t>
  </si>
  <si>
    <t>Service Period End Date</t>
  </si>
  <si>
    <t>Interest Prepayment End Date</t>
  </si>
  <si>
    <t>days</t>
  </si>
  <si>
    <t>Other Prepayment End Date</t>
  </si>
  <si>
    <t xml:space="preserve">At cost/Closing Pool Value </t>
  </si>
  <si>
    <t xml:space="preserve">Add Additions </t>
  </si>
  <si>
    <t>Transfers to Low Value Pools</t>
  </si>
  <si>
    <t>Less Sale Proceeds (LVP Assets)</t>
  </si>
  <si>
    <t>Transfers from Superannuation Holding Accounts Special Account (except co-contributions or low income super contributions)</t>
  </si>
  <si>
    <t xml:space="preserve">Use this worksheet when reviewing an Allocated Pension for members who are under the age of 60 for the following year. </t>
  </si>
  <si>
    <t xml:space="preserve">Use this worksheet when commencing or reviewing an Account Based Pension for members under the age of 60 for the following year. </t>
  </si>
  <si>
    <t xml:space="preserve">Use this worksheet when commencing or reviewing an Account Based Pension for members over the age of 60 for the following year. </t>
  </si>
  <si>
    <t>Use this worksheet to calculate simple capital gains and losses. For more complex calculations, or where more than 6 events are required, use the Capital Gains Tax - Workpapers.</t>
  </si>
  <si>
    <t>June/Annual</t>
  </si>
  <si>
    <t>Gross rent</t>
  </si>
  <si>
    <t>Agent fees/commission</t>
  </si>
  <si>
    <t>Letting fees</t>
  </si>
  <si>
    <t>Body corporate</t>
  </si>
  <si>
    <t>Repairs &amp; maintenance</t>
  </si>
  <si>
    <t>Postage &amp; stationery</t>
  </si>
  <si>
    <t>Net rent (subtotal)</t>
  </si>
  <si>
    <t>Bank charges</t>
  </si>
  <si>
    <t>Council rates</t>
  </si>
  <si>
    <t>Deductions for decline in value</t>
  </si>
  <si>
    <t>Gardening/lawnmowing</t>
  </si>
  <si>
    <t>Land tax</t>
  </si>
  <si>
    <t>Legal expenses</t>
  </si>
  <si>
    <t xml:space="preserve">Pest control </t>
  </si>
  <si>
    <t>Other R&amp;M - specify</t>
  </si>
  <si>
    <t>Capital works deductions</t>
  </si>
  <si>
    <t>Stationery, telephone &amp; postage</t>
  </si>
  <si>
    <t>Travel expenses</t>
  </si>
  <si>
    <t>Water charges</t>
  </si>
  <si>
    <t>Sundry rental expenses</t>
  </si>
  <si>
    <t>Other sundry - specify</t>
  </si>
  <si>
    <t>Total net rent</t>
  </si>
  <si>
    <t>PROPERTY 5</t>
  </si>
  <si>
    <t>Property 5</t>
  </si>
  <si>
    <t xml:space="preserve">This worksheet enables you to dissect Agents' statements and analyse income and expenses for up to 5 rental properties. </t>
  </si>
  <si>
    <t>Gross rents from agent</t>
  </si>
  <si>
    <t>Gross rents direct to owner(s)</t>
  </si>
  <si>
    <t>Pest control</t>
  </si>
  <si>
    <t>Property agent fees/commissions</t>
  </si>
  <si>
    <t>Total income</t>
  </si>
  <si>
    <t>Total net income/loss</t>
  </si>
  <si>
    <t>Aust franking credits NZ franking company</t>
  </si>
  <si>
    <t>Bank fees</t>
  </si>
  <si>
    <t>General expenses</t>
  </si>
  <si>
    <t>Other expenses</t>
  </si>
  <si>
    <t>Interest expenses within Australia</t>
  </si>
  <si>
    <t>Interest expenses overseas</t>
  </si>
  <si>
    <t>Capital works expenditure</t>
  </si>
  <si>
    <t>Decline in value of depreciating assets</t>
  </si>
  <si>
    <t>Insurance premiums - members</t>
  </si>
  <si>
    <t>Death benefit increase</t>
  </si>
  <si>
    <t>SMSF auditor fee</t>
  </si>
  <si>
    <t>Investment expenses</t>
  </si>
  <si>
    <t>Management and administration expenses</t>
  </si>
  <si>
    <t>Forestry managed investment scheme expense</t>
  </si>
  <si>
    <t>Other amounts</t>
  </si>
  <si>
    <t>Amounts transferred to the SMSF from a non-complying superannuation fund</t>
  </si>
  <si>
    <t>Member 6</t>
  </si>
  <si>
    <t>Member 7</t>
  </si>
  <si>
    <t>Member 8</t>
  </si>
  <si>
    <t>Account status code</t>
  </si>
  <si>
    <t>If deceased, date of death</t>
  </si>
  <si>
    <t>Non-Deductible Expenses</t>
  </si>
  <si>
    <t>Total Deductions</t>
  </si>
  <si>
    <t>Deductions</t>
  </si>
  <si>
    <t>Total Non-Deductible Expenses</t>
  </si>
  <si>
    <t>TRIS/Non-commutable Life Pension</t>
  </si>
  <si>
    <t>A1</t>
  </si>
  <si>
    <t>B1</t>
  </si>
  <si>
    <t>D1</t>
  </si>
  <si>
    <t>E1</t>
  </si>
  <si>
    <t>F1</t>
  </si>
  <si>
    <t>G1</t>
  </si>
  <si>
    <t>H1</t>
  </si>
  <si>
    <t>I1</t>
  </si>
  <si>
    <t>J1</t>
  </si>
  <si>
    <t>U1</t>
  </si>
  <si>
    <t>L1</t>
  </si>
  <si>
    <t>M1</t>
  </si>
  <si>
    <t>Y</t>
  </si>
  <si>
    <t>A2</t>
  </si>
  <si>
    <t>B2</t>
  </si>
  <si>
    <t>D2</t>
  </si>
  <si>
    <t>E2</t>
  </si>
  <si>
    <t>F2</t>
  </si>
  <si>
    <t>H2</t>
  </si>
  <si>
    <t>I2</t>
  </si>
  <si>
    <t>J2</t>
  </si>
  <si>
    <t>U2</t>
  </si>
  <si>
    <t>L2</t>
  </si>
  <si>
    <t>Total transferred to label J1 &amp; J2</t>
  </si>
  <si>
    <t>Fin (RITC)</t>
  </si>
  <si>
    <t>The financial acquisitions threshold is exceeded. The fund can claim 75% of GST credits for financial (RITC) acquisitions but cannot claim any GST credits for financial (not RITC) acquisitions. Refer to GST Regulations Division 70 for details of reduced credit acquisitions.</t>
  </si>
  <si>
    <t>If using an actuarial certificate, enter the tax exempt percentage</t>
  </si>
  <si>
    <t>Any other contributions (including Super Co-contributions and Low Income  Super Contributions)</t>
  </si>
  <si>
    <t>Super co-contributions and low income super contributions from the ATO (including transfers from SHA Special Account)</t>
  </si>
  <si>
    <t>Does the fund use the segregated assets method for benefits paid to this member?</t>
  </si>
  <si>
    <r>
      <t xml:space="preserve">If you have HowNow Records, also add your </t>
    </r>
    <r>
      <rPr>
        <b/>
        <i/>
        <sz val="9"/>
        <rFont val="Calibri"/>
        <family val="2"/>
      </rPr>
      <t>Record Locations</t>
    </r>
    <r>
      <rPr>
        <i/>
        <sz val="9"/>
        <rFont val="Calibri"/>
        <family val="2"/>
      </rPr>
      <t xml:space="preserve"> as a Trusted Location.</t>
    </r>
  </si>
  <si>
    <r>
      <t xml:space="preserve">Browse to your </t>
    </r>
    <r>
      <rPr>
        <b/>
        <i/>
        <sz val="9"/>
        <rFont val="Calibri"/>
        <family val="2"/>
      </rPr>
      <t>HowNow</t>
    </r>
    <r>
      <rPr>
        <b/>
        <i/>
        <sz val="9"/>
        <rFont val="Calibri"/>
        <family val="2"/>
      </rPr>
      <t xml:space="preserve"> Content Folder</t>
    </r>
    <r>
      <rPr>
        <i/>
        <sz val="9"/>
        <rFont val="Calibri"/>
        <family val="2"/>
      </rPr>
      <t xml:space="preserve"> and add to Trusted Locations</t>
    </r>
  </si>
  <si>
    <t>Section G Label</t>
  </si>
  <si>
    <t>Supervisory levy adjustment for new funds</t>
  </si>
  <si>
    <t>Inward Rollover Amounts</t>
  </si>
  <si>
    <t>Tax components</t>
  </si>
  <si>
    <t>Outward Rollover Amounts</t>
  </si>
  <si>
    <t>Inward rollovers and transfers</t>
  </si>
  <si>
    <t>Outward rollovers and transfers</t>
  </si>
  <si>
    <t>Dividends: franked amount
(Franked distributions)</t>
  </si>
  <si>
    <t>Joint income &amp; expenses from rental statement(s)</t>
  </si>
  <si>
    <t>Joint income received &amp; expenses paid directly by owner(s)</t>
  </si>
  <si>
    <t>Less: Joint Expenses</t>
  </si>
  <si>
    <t>Total joint expenses</t>
  </si>
  <si>
    <t>Rent less joint expenses</t>
  </si>
  <si>
    <t>Total individual owner expenses</t>
  </si>
  <si>
    <t>Other Joint Expenses</t>
  </si>
  <si>
    <t>Rent Less Joint Expenses</t>
  </si>
  <si>
    <t>MV Expenses This Taxpayer Only</t>
  </si>
  <si>
    <t>Interest This Taxpayer Only</t>
  </si>
  <si>
    <t>Other Expenses This Taxpayer Only</t>
  </si>
  <si>
    <t>Net Rent This Taxpayer</t>
  </si>
  <si>
    <t>Franked distributions</t>
  </si>
  <si>
    <t>Shares</t>
  </si>
  <si>
    <t>Managed Funds</t>
  </si>
  <si>
    <t>Number of
Units at
Start of Year</t>
  </si>
  <si>
    <t>Number of Units Purchased</t>
  </si>
  <si>
    <t>Total Cost of Units
Purchased
$</t>
  </si>
  <si>
    <t>Managed Fund</t>
  </si>
  <si>
    <t>Number of Units Sold</t>
  </si>
  <si>
    <t>Amount Received
$</t>
  </si>
  <si>
    <t>Amount Paid
$</t>
  </si>
  <si>
    <t>Number of Units at End of Year</t>
  </si>
  <si>
    <t>Cost of Units Held at End of Year
$</t>
  </si>
  <si>
    <t>Realised Profit/Loss on Sale of Units
$</t>
  </si>
  <si>
    <t>Cost of Units Sold
$</t>
  </si>
  <si>
    <t>Total Return of Capital or Tax Deferred Distributions
$</t>
  </si>
  <si>
    <t>Wound up</t>
  </si>
  <si>
    <t>New</t>
  </si>
  <si>
    <t>Tax offset refunds (remainder of refundable tax offsets)</t>
  </si>
  <si>
    <t>Use a separate row for each parcel of a security, to facilitate calculation of the cost of shares sold. If there are no sales of a particular security, you can aggregate parcels, but ensure that detailed records are maintained elsewhere.</t>
  </si>
  <si>
    <t>Enter annual transactions, including tax deferred distributions and sale of units on a single row. This worksheet is to be used for reconciliation purposes only and not a CGT register for individual parcels of units. Ensure that detailed records of individual units sold during the year are maintained elsewhere.</t>
  </si>
  <si>
    <t>Closing Market Value Per Unit
$</t>
  </si>
  <si>
    <t>Closing Market Value 
$</t>
  </si>
  <si>
    <t>Enter contributions for the year for all members (including former members).
Enter contributions for a member who later had an outward rollover in each section, as you would for a continuing member. 
Do not enter contributions made to another superannuation fund that formed part of an inward rollover amount for a member.</t>
  </si>
  <si>
    <t>Reversal of Prior Year Unrealised Gains/Losses for Shares Sold During The Year</t>
  </si>
  <si>
    <t>Total Change in Market Value for Year
$</t>
  </si>
  <si>
    <t>Change in Market Value for Shares on Hand at Year End</t>
  </si>
  <si>
    <r>
      <t xml:space="preserve">Click on the </t>
    </r>
    <r>
      <rPr>
        <b/>
        <i/>
        <sz val="9"/>
        <rFont val="Calibri"/>
        <family val="2"/>
      </rPr>
      <t xml:space="preserve">Office icon </t>
    </r>
    <r>
      <rPr>
        <i/>
        <sz val="9"/>
        <rFont val="Calibri"/>
        <family val="2"/>
      </rPr>
      <t>or</t>
    </r>
    <r>
      <rPr>
        <b/>
        <i/>
        <sz val="9"/>
        <rFont val="Calibri"/>
        <family val="2"/>
      </rPr>
      <t xml:space="preserve"> File tab </t>
    </r>
    <r>
      <rPr>
        <i/>
        <sz val="9"/>
        <rFont val="Calibri"/>
        <family val="2"/>
      </rPr>
      <t xml:space="preserve">- located at the top left hand corner of your screen and select </t>
    </r>
    <r>
      <rPr>
        <b/>
        <i/>
        <sz val="9"/>
        <rFont val="Calibri"/>
        <family val="2"/>
      </rPr>
      <t>Excel Options</t>
    </r>
    <r>
      <rPr>
        <i/>
        <sz val="9"/>
        <rFont val="Calibri"/>
        <family val="2"/>
      </rPr>
      <t xml:space="preserve">. </t>
    </r>
  </si>
  <si>
    <t>Tax on taxable income @ 15% (net non-arm's length income 47%)</t>
  </si>
  <si>
    <t>Tax on no-TFN quoted contributions @ 34%</t>
  </si>
  <si>
    <t>Use this worksheet to calculate the fund's taxable income and tax payable/refundable.</t>
  </si>
  <si>
    <t>Employment termination payments the member directs an employer to pay to the SMSF after 1 July 2014</t>
  </si>
  <si>
    <t>Subtotal any other contributions (including Super Co-contributions and Low Income Super Contributions)</t>
  </si>
  <si>
    <t>Microsoft Office 2010 and later versions:</t>
  </si>
  <si>
    <t>SMSF - Workpapers 2016</t>
  </si>
  <si>
    <t>Exploration credit tax offset</t>
  </si>
  <si>
    <t>Total Contributions</t>
  </si>
  <si>
    <t>Concessional Contributions</t>
  </si>
  <si>
    <t>Non-Concessional Contributions</t>
  </si>
  <si>
    <t>Record distributions from managed funds on this worksheet.  This worksheet has been designed in line with the ATO's Standard Distribution Statement.</t>
  </si>
  <si>
    <t>Paste your Investment Reports here.</t>
  </si>
  <si>
    <t>Total rents and expenses from the Agents' statements will pre-fill to the summary at the top of this worksheet. Expenses paid directly by the client can also be entered in the distribution area.</t>
  </si>
  <si>
    <r>
      <t xml:space="preserve">Non-concessional contribution amounts for the period 1/7/2007 - 30/6/16 </t>
    </r>
    <r>
      <rPr>
        <i/>
        <sz val="9"/>
        <color rgb="FF1C1C1C"/>
        <rFont val="Calibri"/>
        <family val="2"/>
      </rPr>
      <t>(this information can be requested from the ATO)</t>
    </r>
  </si>
  <si>
    <t>ATO link</t>
  </si>
  <si>
    <r>
      <t xml:space="preserve">Lifetime Non-Concessional Contributions Cap </t>
    </r>
    <r>
      <rPr>
        <b/>
        <i/>
        <sz val="9"/>
        <color rgb="FF1C1C1C"/>
        <rFont val="Calibri"/>
        <family val="2"/>
      </rPr>
      <t>(as proposed in the 2016/17 budget and subject to the passing of legislation)</t>
    </r>
  </si>
  <si>
    <t xml:space="preserve">Non-concessional contributions </t>
  </si>
  <si>
    <t>GST Summary</t>
  </si>
  <si>
    <t>Sales</t>
  </si>
  <si>
    <t>GST onSales</t>
  </si>
  <si>
    <t>Cap Purch</t>
  </si>
  <si>
    <t>Non Cap Purch</t>
  </si>
  <si>
    <t>GST on Puch</t>
  </si>
  <si>
    <t>net GST</t>
  </si>
  <si>
    <t>Wages</t>
  </si>
  <si>
    <t>PAYG W</t>
  </si>
  <si>
    <t>PAYG Ins</t>
  </si>
  <si>
    <t>Net Payable</t>
  </si>
  <si>
    <t>Sept</t>
  </si>
  <si>
    <t>link to BAS</t>
  </si>
  <si>
    <t>Dec</t>
  </si>
  <si>
    <t>total</t>
  </si>
  <si>
    <t>Net GST</t>
  </si>
  <si>
    <t xml:space="preserve">Less </t>
  </si>
  <si>
    <t>Sept BAS pmt</t>
  </si>
  <si>
    <t>link to GST Summary</t>
  </si>
  <si>
    <t>Dec BAS pmt</t>
  </si>
  <si>
    <t>Mar BAS pmt</t>
  </si>
  <si>
    <t>GST Payable as at 30 June</t>
  </si>
  <si>
    <t>GST Payable as per June BAS</t>
  </si>
  <si>
    <t>ACTION?????</t>
  </si>
  <si>
    <t>write down what the client needs to do as a result of any variances found in this reconciliation</t>
  </si>
  <si>
    <t>GST on Sales per CLASS</t>
  </si>
  <si>
    <t>GST on Purchases per CLASS</t>
  </si>
  <si>
    <t>Bank Account Name &amp; Number</t>
  </si>
  <si>
    <t>Statement</t>
  </si>
  <si>
    <t>Bank Acc</t>
  </si>
  <si>
    <t>received</t>
  </si>
  <si>
    <t>Received</t>
  </si>
  <si>
    <t>Tfr's</t>
  </si>
  <si>
    <t>Withdrawals</t>
  </si>
  <si>
    <t>Balance</t>
  </si>
  <si>
    <t>notation per bank statement</t>
  </si>
  <si>
    <t>Comments/Links</t>
  </si>
  <si>
    <t>Financial assets on hand 30 June</t>
  </si>
  <si>
    <t>Ttl mkt</t>
  </si>
  <si>
    <t>val 30 Jun</t>
  </si>
  <si>
    <t>Cash</t>
  </si>
  <si>
    <t>company</t>
  </si>
  <si>
    <t># held</t>
  </si>
  <si>
    <t>closing price</t>
  </si>
  <si>
    <t>MV</t>
  </si>
  <si>
    <t>link to source docs</t>
  </si>
  <si>
    <t>Trusts</t>
  </si>
  <si>
    <t>Simple summary</t>
  </si>
  <si>
    <t>Working</t>
  </si>
  <si>
    <t>Paper</t>
  </si>
  <si>
    <t>Link</t>
  </si>
  <si>
    <t>Employer compulsary contributions</t>
  </si>
  <si>
    <t>Employer salary sacrifice contributions</t>
  </si>
  <si>
    <t>Member contributions - taxed</t>
  </si>
  <si>
    <t>Member contributions - untaxed</t>
  </si>
  <si>
    <t>Spouse contributions</t>
  </si>
  <si>
    <t>Government Co-Contributions</t>
  </si>
  <si>
    <t>Hownow detailed workpaper below…..</t>
  </si>
  <si>
    <t>simple summary</t>
  </si>
  <si>
    <t>SMSF - Workpapers 2018</t>
  </si>
  <si>
    <t>TIME BUDGET</t>
  </si>
  <si>
    <t>CLIENT NAME</t>
  </si>
  <si>
    <t>CLIENT CODE</t>
  </si>
  <si>
    <t>FINACIALS</t>
  </si>
  <si>
    <t>BAS</t>
  </si>
  <si>
    <t>ITR</t>
  </si>
  <si>
    <t>W/COMP</t>
  </si>
  <si>
    <t>OTHER</t>
  </si>
  <si>
    <t>PREPARER</t>
  </si>
  <si>
    <t>HOURLY RATE</t>
  </si>
  <si>
    <t>REVIEWER</t>
  </si>
  <si>
    <t>LAST YEARS FEE</t>
  </si>
  <si>
    <t>EX GST</t>
  </si>
  <si>
    <t>ANTICIPATED FEE</t>
  </si>
  <si>
    <t>DETAILS OF STEPS IN JOB</t>
  </si>
  <si>
    <t>TIME</t>
  </si>
  <si>
    <t>RATE</t>
  </si>
  <si>
    <t>TOTAL</t>
  </si>
  <si>
    <t>STEPS</t>
  </si>
  <si>
    <t>TOTAL HRS</t>
  </si>
  <si>
    <t>REVIEW</t>
  </si>
  <si>
    <t>NAME</t>
  </si>
  <si>
    <t>ADMIN</t>
  </si>
  <si>
    <t>TOTAL WIP</t>
  </si>
  <si>
    <t>ESTIMATED FEE</t>
  </si>
  <si>
    <t>ANTICIPATED W/UPP</t>
  </si>
  <si>
    <t>APPROVED BY</t>
  </si>
  <si>
    <t>NOTES</t>
  </si>
  <si>
    <t>AUDIT Fees</t>
  </si>
  <si>
    <t>CLASS Fees</t>
  </si>
  <si>
    <t>negative is write off</t>
  </si>
  <si>
    <t>MICI05</t>
  </si>
  <si>
    <t>MICINDA SUPERANNUATION FUND</t>
  </si>
  <si>
    <t>BPC Accounting</t>
  </si>
  <si>
    <t>TH</t>
  </si>
  <si>
    <t>Michael Lever</t>
  </si>
  <si>
    <t>Rinda Lever</t>
  </si>
  <si>
    <t>DIY Super Saver</t>
  </si>
  <si>
    <t>rollover funds pt 1</t>
  </si>
  <si>
    <t>refund error</t>
  </si>
  <si>
    <t>credit interest</t>
  </si>
  <si>
    <t>campaign interest</t>
  </si>
  <si>
    <t>refund interest in error</t>
  </si>
  <si>
    <t>internet deposit initial transfer</t>
  </si>
  <si>
    <t>internet withdrawal</t>
  </si>
  <si>
    <t>inrernet withdrawal for deposit norberta</t>
  </si>
  <si>
    <t>MICI05 2018 St George DIY Super Saver Statements.pdf</t>
  </si>
  <si>
    <t>MICI05 2018 St George Investment Cash Account Statements.pdf</t>
  </si>
  <si>
    <t>Investment Cash Account</t>
  </si>
  <si>
    <t>asgard capital m</t>
  </si>
  <si>
    <t>Asset Purchases</t>
  </si>
  <si>
    <t>initial transfer</t>
  </si>
  <si>
    <t>internet withdrawal unit 27 no 2 norberta st</t>
  </si>
  <si>
    <t>internet withdrawal micinda supa</t>
  </si>
  <si>
    <t>Transfers</t>
  </si>
  <si>
    <t>internet deposit</t>
  </si>
  <si>
    <t>internet withdrawal wilson g norberta bare</t>
  </si>
  <si>
    <t>internet withdrawal strata rep11608 norberta</t>
  </si>
  <si>
    <t>internet deposit for deposit norberta</t>
  </si>
  <si>
    <t>bank cheque wdl</t>
  </si>
  <si>
    <t>bank cheque fee</t>
  </si>
  <si>
    <t>Fees</t>
  </si>
  <si>
    <t>internet withdrawal micinda supa bare trust</t>
  </si>
  <si>
    <t>MACQM payment</t>
  </si>
  <si>
    <t>Establishment Fees</t>
  </si>
  <si>
    <t>MICI05 2018 Absolute Legal Services Invoice $600.pdf</t>
  </si>
  <si>
    <t>legal fees</t>
  </si>
  <si>
    <t>Property - 27/2 Norberta St, The Entrance</t>
  </si>
  <si>
    <t>MICI05 2018 Accounting Fees Bare set up costs.pdf</t>
  </si>
  <si>
    <t>MICI05 2018 Accountant Fees Set up Super Fund $1650.pdf</t>
  </si>
  <si>
    <t>Bare Trust &amp; trustee company fees</t>
  </si>
  <si>
    <t>Accountant fees for set-up fund, bare trust &amp; corporate bare trustee</t>
  </si>
  <si>
    <t>MICI05 2018 Rollover Statement Michael Lever.pdf</t>
  </si>
  <si>
    <t>MICI05 2018 Rollover Statement Rinda Lever.pdf</t>
  </si>
  <si>
    <t>MICI05 2018 Norbert Street Absolute Legal Services Invoice and Receipt.pdf</t>
  </si>
  <si>
    <t>MICI05 2018 Client  Notes 2017-18.pdf</t>
  </si>
  <si>
    <t>MICI05 2018 Bank Cheq L J Hooker The Entrance $47,287.pdf</t>
  </si>
  <si>
    <t>MICI05 2018 Norberta Street CP Reports Invoice and receipt Strata Inspection Report.pdf</t>
  </si>
  <si>
    <t>strata inspection report</t>
  </si>
  <si>
    <t>MICI05 2018 Pre Tax Salarie Sacrifice Rinda Lever.pdf</t>
  </si>
  <si>
    <t>MICI05 2018 Investment Strategy.pdf</t>
  </si>
  <si>
    <t>MICI05 Super Fund Deed.pdf</t>
  </si>
  <si>
    <t>holding deposit</t>
  </si>
  <si>
    <t>MICI05 2018 Holding deposit 27No 2 Norberta St.pdf</t>
  </si>
  <si>
    <t>MICI05 Contract of Sale - Norberta Street.pdf</t>
  </si>
  <si>
    <t>balance of deposit</t>
  </si>
  <si>
    <t>St George DIY Super Saver</t>
  </si>
  <si>
    <t>St George Investment Cash Account</t>
  </si>
  <si>
    <t>Trf's</t>
  </si>
  <si>
    <t>refunded 28/03/18</t>
  </si>
  <si>
    <t>net contributions are 0</t>
  </si>
  <si>
    <t>actual invoice could not be supplied</t>
  </si>
  <si>
    <t>previous accountant will not send us the invoice</t>
  </si>
  <si>
    <t>for bare trust and trustee company set-up costs.</t>
  </si>
  <si>
    <t>the previous accountant charged exorbitant fees and the client</t>
  </si>
  <si>
    <t>left on bad terms.</t>
  </si>
  <si>
    <t>St George Investment Bank Account</t>
  </si>
  <si>
    <t>Cash Out</t>
  </si>
  <si>
    <t>Cash In</t>
  </si>
  <si>
    <t>***all other transactions had already been inputed into Class by Erin</t>
  </si>
  <si>
    <t>per investment cash account</t>
  </si>
  <si>
    <t>MICI05 Receipts for holding deposit &amp; balance of deposit for 27 2 Norberta St The Entrance.pdf</t>
  </si>
  <si>
    <t>unsettled trade (balance per contract)</t>
  </si>
  <si>
    <t>liability</t>
  </si>
  <si>
    <t>Unsettled Trades</t>
  </si>
  <si>
    <t>Assessable Contributions</t>
  </si>
  <si>
    <t>LESS:</t>
  </si>
  <si>
    <t>agrees to tax return</t>
  </si>
  <si>
    <t>MICI05 2018 Financials &amp; Tax Return.pdf</t>
  </si>
  <si>
    <t>MICI05 2018 Audit Workpapers.pdf</t>
  </si>
  <si>
    <t>General Ledger</t>
  </si>
  <si>
    <t>MICI05 2018 General Ledger Audit Trail Report.pdf</t>
  </si>
  <si>
    <t>MICI05 2018 Trial Balance.pdf</t>
  </si>
  <si>
    <t>MICI05 Minute - Return of Funds Incorrectly Deposited.pdf</t>
  </si>
  <si>
    <t>MICI05 Minute to repay the $4.92 interest accrued from incorrect transfer.pdf</t>
  </si>
  <si>
    <t>minutes</t>
  </si>
  <si>
    <t>spreadsheet bank accounts</t>
  </si>
  <si>
    <t>import to class</t>
  </si>
  <si>
    <t>BC</t>
  </si>
  <si>
    <t>match transactions</t>
  </si>
  <si>
    <t>enter property purchase</t>
  </si>
  <si>
    <t>save all documents to workpapers</t>
  </si>
  <si>
    <t>complete workpapers</t>
  </si>
  <si>
    <t>save all reports</t>
  </si>
  <si>
    <t>complete minutes</t>
  </si>
  <si>
    <t>other deposits</t>
  </si>
  <si>
    <t>rollovers</t>
  </si>
  <si>
    <t xml:space="preserve">Bare Trust Deed </t>
  </si>
  <si>
    <t>requested copy of Bare Trust Deed</t>
  </si>
  <si>
    <t>Settlement Statement</t>
  </si>
  <si>
    <t>property doesn’t settle until post 30 June, however I have requested this document anyway</t>
  </si>
  <si>
    <t>LRBA requested</t>
  </si>
  <si>
    <t>ther is no "borrowing" until settlement….however the present liability to settle the purchase has been reported as a "sundry creditor"</t>
  </si>
  <si>
    <t>MINBTR Signed Trust Deed.pdf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</si>
</sst>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d/mm/yyyy;@"/>
    <numFmt numFmtId="166" formatCode="[$-C09]dd\-mmm\-yy;@"/>
    <numFmt numFmtId="167" formatCode="_-&quot;$&quot;* #,##0.0_-;\-&quot;$&quot;* #,##0.0_-;_-&quot;$&quot;* &quot;-&quot;?_-;_-@_-"/>
    <numFmt numFmtId="168" formatCode="[$-C09]d\ mmmm\ yyyy;@"/>
    <numFmt numFmtId="169" formatCode="0.0"/>
    <numFmt numFmtId="170" formatCode="#,##0.00_ ;[Red]\(#,##0.00\)\ ;&quot;&quot;;"/>
    <numFmt numFmtId="171" formatCode="0.0%"/>
    <numFmt numFmtId="172" formatCode="_-* #,##0_-;\-* #,##0_-;_-* &quot;-&quot;??_-;_-@_-"/>
    <numFmt numFmtId="173" formatCode="_-* #,##0.0_-;\-* #,##0.0_-;_-* &quot;-&quot;??_-;_-@_-"/>
    <numFmt numFmtId="174" formatCode="_(* #,##0.00_);_(* \(#,##0.00\);_(* &quot;-&quot;_);_(@_)"/>
    <numFmt numFmtId="175" formatCode="_(* #,##0_);_(* \(#,##0\);_(* &quot;-&quot;_);_(@_)"/>
    <numFmt numFmtId="176" formatCode="_(&quot;$&quot;* #,##0_);_(&quot;$&quot;* \(#,###\);_(&quot;$&quot;* &quot;-&quot;_);_(@_)"/>
    <numFmt numFmtId="177" formatCode="_(&quot;$&quot;* #,##0.00_);_(&quot;$&quot;* \(#,##0.00\);_(&quot;$&quot;* &quot;-&quot;_);_(@_)"/>
    <numFmt numFmtId="178" formatCode="_(&quot;$&quot;* #,##0.00_);_(&quot;$&quot;* \(#,##0.00\);_(* &quot;-&quot;_);_(@_)"/>
    <numFmt numFmtId="179" formatCode="_(&quot;$&quot;* #,##0_);_(&quot;$&quot;* \(#,##0\);_(&quot;$&quot;* &quot;-&quot;_);_(@_)"/>
    <numFmt numFmtId="180" formatCode="&quot;$&quot;#,##0"/>
    <numFmt numFmtId="181" formatCode="_(&quot;$&quot;* #,##0_);_(&quot;$&quot;* \(#,###\);_(* &quot;-&quot;_);_(@_)"/>
    <numFmt numFmtId="182" formatCode="_(&quot;$&quot;* #,##0.00_);_(&quot;$&quot;* \(#,###.##\);_(&quot;$&quot;* &quot;-&quot;_);_(@_)"/>
    <numFmt numFmtId="183" formatCode="&quot;True&quot;;&quot;True&quot;;&quot;False&quot;"/>
    <numFmt numFmtId="184" formatCode="_(&quot;$&quot;* #,##0_);_(&quot;$&quot;* \(#,##0\);_(* &quot;-&quot;_);_(@_)"/>
    <numFmt numFmtId="185" formatCode="&quot;$&quot;#,##0_);\(&quot;$&quot;#,##0\)"/>
    <numFmt numFmtId="186" formatCode="0.0000"/>
  </numFmts>
  <fonts count="120" x14ac:knownFonts="1">
    <font>
      <sz val="9"/>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sz val="9"/>
      <name val="Arial"/>
      <family val="2"/>
    </font>
    <font>
      <b/>
      <sz val="8"/>
      <name val="Arial"/>
      <family val="2"/>
    </font>
    <font>
      <sz val="9"/>
      <name val="Arial"/>
      <family val="2"/>
    </font>
    <font>
      <sz val="8"/>
      <name val="Arial"/>
      <family val="2"/>
    </font>
    <font>
      <b/>
      <sz val="10"/>
      <color indexed="10"/>
      <name val="Arial"/>
      <family val="2"/>
    </font>
    <font>
      <b/>
      <sz val="12"/>
      <name val="Arial"/>
      <family val="2"/>
    </font>
    <font>
      <sz val="12"/>
      <name val="Arial"/>
      <family val="2"/>
    </font>
    <font>
      <sz val="10"/>
      <name val="Arial"/>
      <family val="2"/>
    </font>
    <font>
      <b/>
      <sz val="11"/>
      <name val="Arial"/>
      <family val="2"/>
    </font>
    <font>
      <sz val="8"/>
      <name val="Arial"/>
      <family val="2"/>
    </font>
    <font>
      <sz val="9"/>
      <name val="Arial"/>
      <family val="2"/>
    </font>
    <font>
      <b/>
      <sz val="9"/>
      <color indexed="9"/>
      <name val="Arial"/>
      <family val="2"/>
    </font>
    <font>
      <sz val="10"/>
      <color indexed="9"/>
      <name val="Arial"/>
      <family val="2"/>
    </font>
    <font>
      <sz val="10"/>
      <name val="Arial"/>
      <family val="2"/>
    </font>
    <font>
      <b/>
      <sz val="10"/>
      <name val="Arial"/>
      <family val="2"/>
    </font>
    <font>
      <b/>
      <sz val="9"/>
      <name val="Arial"/>
      <family val="2"/>
    </font>
    <font>
      <b/>
      <sz val="10"/>
      <color indexed="9"/>
      <name val="Arial"/>
      <family val="2"/>
    </font>
    <font>
      <b/>
      <sz val="14"/>
      <name val="Arial"/>
      <family val="2"/>
    </font>
    <font>
      <sz val="10"/>
      <name val="Arial"/>
      <family val="2"/>
    </font>
    <font>
      <b/>
      <sz val="8"/>
      <name val="Arial"/>
      <family val="2"/>
    </font>
    <font>
      <b/>
      <sz val="12"/>
      <name val="Arial"/>
      <family val="2"/>
    </font>
    <font>
      <sz val="10"/>
      <name val="Arial"/>
      <family val="2"/>
    </font>
    <font>
      <u/>
      <sz val="10"/>
      <name val="Arial"/>
      <family val="2"/>
    </font>
    <font>
      <sz val="10"/>
      <name val="Arial"/>
      <family val="2"/>
    </font>
    <font>
      <sz val="10"/>
      <name val="Arial"/>
      <family val="2"/>
    </font>
    <font>
      <sz val="12"/>
      <name val="Arial"/>
      <family val="2"/>
    </font>
    <font>
      <sz val="11"/>
      <name val="Arial"/>
      <family val="2"/>
    </font>
    <font>
      <sz val="11"/>
      <color indexed="8"/>
      <name val="Calibri"/>
      <family val="2"/>
    </font>
    <font>
      <b/>
      <sz val="9"/>
      <name val="Calibri"/>
      <family val="2"/>
    </font>
    <font>
      <sz val="9"/>
      <name val="Calibri"/>
      <family val="2"/>
    </font>
    <font>
      <b/>
      <sz val="12"/>
      <name val="Calibri"/>
      <family val="2"/>
    </font>
    <font>
      <b/>
      <sz val="8"/>
      <name val="Calibri"/>
      <family val="2"/>
    </font>
    <font>
      <b/>
      <sz val="10"/>
      <name val="Calibri"/>
      <family val="2"/>
    </font>
    <font>
      <sz val="8"/>
      <name val="Calibri"/>
      <family val="2"/>
    </font>
    <font>
      <i/>
      <sz val="9"/>
      <name val="Calibri"/>
      <family val="2"/>
    </font>
    <font>
      <b/>
      <i/>
      <sz val="9"/>
      <name val="Calibri"/>
      <family val="2"/>
    </font>
    <font>
      <sz val="9"/>
      <color indexed="8"/>
      <name val="Calibri"/>
      <family val="2"/>
    </font>
    <font>
      <sz val="11"/>
      <color indexed="8"/>
      <name val="Calibri"/>
      <family val="2"/>
    </font>
    <font>
      <sz val="10"/>
      <color indexed="8"/>
      <name val="Calibri"/>
      <family val="2"/>
    </font>
    <font>
      <sz val="9"/>
      <name val="Calibri"/>
      <family val="2"/>
    </font>
    <font>
      <i/>
      <sz val="9"/>
      <name val="Calibri"/>
      <family val="2"/>
    </font>
    <font>
      <b/>
      <i/>
      <sz val="9"/>
      <name val="Calibri"/>
      <family val="2"/>
    </font>
    <font>
      <b/>
      <sz val="11"/>
      <color indexed="10"/>
      <name val="Calibri"/>
      <family val="2"/>
    </font>
    <font>
      <b/>
      <sz val="9"/>
      <color indexed="10"/>
      <name val="Calibri"/>
      <family val="2"/>
    </font>
    <font>
      <u/>
      <sz val="9"/>
      <color theme="10"/>
      <name val="Arial"/>
      <family val="2"/>
    </font>
    <font>
      <u/>
      <sz val="9"/>
      <color theme="10"/>
      <name val="Calibri"/>
      <family val="2"/>
    </font>
    <font>
      <sz val="11"/>
      <color theme="1"/>
      <name val="Calibri"/>
      <family val="2"/>
      <scheme val="minor"/>
    </font>
    <font>
      <b/>
      <sz val="9"/>
      <color theme="1"/>
      <name val="Arial"/>
      <family val="2"/>
    </font>
    <font>
      <b/>
      <sz val="8"/>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FF0000"/>
      <name val="Calibri"/>
      <family val="2"/>
    </font>
    <font>
      <b/>
      <sz val="11"/>
      <color theme="3" tint="-0.24994659260841701"/>
      <name val="Calibri"/>
      <family val="2"/>
    </font>
    <font>
      <sz val="9"/>
      <color theme="3" tint="-0.24994659260841701"/>
      <name val="Calibri"/>
      <family val="2"/>
    </font>
    <font>
      <u/>
      <sz val="8"/>
      <color indexed="12"/>
      <name val="Arial"/>
      <family val="2"/>
    </font>
    <font>
      <u/>
      <sz val="9"/>
      <color indexed="12"/>
      <name val="Arial"/>
      <family val="2"/>
    </font>
    <font>
      <sz val="9"/>
      <color theme="1"/>
      <name val="Arial"/>
      <family val="2"/>
    </font>
    <font>
      <sz val="10"/>
      <name val="Calibri"/>
      <family val="2"/>
      <scheme val="minor"/>
    </font>
    <font>
      <u/>
      <sz val="9"/>
      <color theme="11"/>
      <name val="Calibri"/>
      <family val="2"/>
    </font>
    <font>
      <sz val="9"/>
      <color rgb="FF1C1C1C"/>
      <name val="Calibri"/>
      <family val="2"/>
    </font>
    <font>
      <sz val="9"/>
      <color rgb="FF1C1C1C"/>
      <name val="Calibri"/>
      <family val="2"/>
      <scheme val="minor"/>
    </font>
    <font>
      <b/>
      <sz val="12"/>
      <color rgb="FF1C1C1C"/>
      <name val="Calibri"/>
      <family val="2"/>
    </font>
    <font>
      <b/>
      <sz val="9"/>
      <color rgb="FF1C1C1C"/>
      <name val="Calibri"/>
      <family val="2"/>
    </font>
    <font>
      <b/>
      <sz val="10"/>
      <color rgb="FF1C1C1C"/>
      <name val="Calibri"/>
      <family val="2"/>
    </font>
    <font>
      <b/>
      <sz val="11"/>
      <color rgb="FF1C1C1C"/>
      <name val="Calibri"/>
      <family val="2"/>
    </font>
    <font>
      <u/>
      <sz val="9"/>
      <color rgb="FF17365D"/>
      <name val="Calibri"/>
      <family val="2"/>
    </font>
    <font>
      <b/>
      <sz val="10"/>
      <color rgb="FF1C1C1C"/>
      <name val="Calibri"/>
      <family val="2"/>
      <scheme val="minor"/>
    </font>
    <font>
      <b/>
      <sz val="11"/>
      <color rgb="FF1C1C1C"/>
      <name val="Calibri"/>
      <family val="2"/>
      <scheme val="minor"/>
    </font>
    <font>
      <b/>
      <sz val="9"/>
      <color indexed="63"/>
      <name val="Calibri"/>
      <family val="2"/>
    </font>
    <font>
      <b/>
      <sz val="16"/>
      <color rgb="FF1C1C1C"/>
      <name val="Calibri"/>
      <family val="2"/>
    </font>
    <font>
      <b/>
      <sz val="11"/>
      <name val="Calibri"/>
      <family val="2"/>
    </font>
    <font>
      <sz val="10"/>
      <name val="Calibri"/>
      <family val="2"/>
    </font>
    <font>
      <sz val="10"/>
      <color rgb="FF1C1C1C"/>
      <name val="Calibri"/>
      <family val="2"/>
    </font>
    <font>
      <b/>
      <sz val="8"/>
      <color rgb="FF1C1C1C"/>
      <name val="Calibri"/>
      <family val="2"/>
    </font>
    <font>
      <b/>
      <sz val="16"/>
      <color rgb="FF1C1C1C"/>
      <name val="Calibri"/>
      <family val="2"/>
      <scheme val="minor"/>
    </font>
    <font>
      <b/>
      <sz val="14"/>
      <name val="Calibri"/>
      <family val="2"/>
    </font>
    <font>
      <b/>
      <sz val="14"/>
      <color rgb="FF1C1C1C"/>
      <name val="Calibri"/>
      <family val="2"/>
    </font>
    <font>
      <b/>
      <sz val="9"/>
      <color rgb="FF1C1C1C"/>
      <name val="Calibri"/>
      <family val="2"/>
      <scheme val="minor"/>
    </font>
    <font>
      <b/>
      <u/>
      <sz val="9"/>
      <color rgb="FF17365D"/>
      <name val="Calibri"/>
      <family val="2"/>
    </font>
    <font>
      <b/>
      <sz val="9"/>
      <color rgb="FFFF0000"/>
      <name val="Calibri"/>
      <family val="2"/>
    </font>
    <font>
      <b/>
      <i/>
      <sz val="9"/>
      <color rgb="FF1C1C1C"/>
      <name val="Calibri"/>
      <family val="2"/>
    </font>
    <font>
      <i/>
      <sz val="9"/>
      <color rgb="FF1C1C1C"/>
      <name val="Calibri"/>
      <family val="2"/>
    </font>
    <font>
      <sz val="11"/>
      <name val="Calibri"/>
      <family val="2"/>
    </font>
    <font>
      <b/>
      <u/>
      <sz val="12"/>
      <color indexed="8"/>
      <name val="Calibri"/>
      <family val="2"/>
    </font>
    <font>
      <sz val="12"/>
      <color theme="1"/>
      <name val="Calibri"/>
      <family val="2"/>
      <scheme val="minor"/>
    </font>
    <font>
      <b/>
      <sz val="12"/>
      <color indexed="10"/>
      <name val="Calibri"/>
      <family val="2"/>
    </font>
    <font>
      <b/>
      <sz val="12"/>
      <color theme="1"/>
      <name val="Calibri"/>
      <family val="2"/>
      <scheme val="minor"/>
    </font>
    <font>
      <sz val="12"/>
      <name val="Calibri"/>
      <family val="2"/>
    </font>
    <font>
      <u/>
      <sz val="11"/>
      <color indexed="8"/>
      <name val="Calibri"/>
      <family val="2"/>
    </font>
    <font>
      <b/>
      <u/>
      <sz val="11"/>
      <color theme="1"/>
      <name val="Calibri"/>
      <family val="2"/>
      <scheme val="minor"/>
    </font>
    <font>
      <b/>
      <sz val="11"/>
      <color rgb="FFFF0000"/>
      <name val="Calibri"/>
      <family val="2"/>
      <scheme val="minor"/>
    </font>
    <font>
      <sz val="11"/>
      <color rgb="FFFF0000"/>
      <name val="Calibri"/>
      <family val="2"/>
    </font>
    <font>
      <sz val="9"/>
      <color indexed="81"/>
      <name val="Tahoma"/>
      <family val="2"/>
    </font>
    <font>
      <b/>
      <sz val="9"/>
      <color indexed="81"/>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4"/>
        <bgColor indexed="64"/>
      </patternFill>
    </fill>
    <fill>
      <patternFill patternType="solid">
        <fgColor indexed="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rgb="FF8DC63F"/>
        <bgColor auto="1"/>
      </patternFill>
    </fill>
    <fill>
      <gradientFill degree="90">
        <stop position="0">
          <color rgb="FF8DC63F"/>
        </stop>
        <stop position="0.5">
          <color theme="0" tint="-0.1490218817712943"/>
        </stop>
        <stop position="1">
          <color rgb="FF8DC63F"/>
        </stop>
      </gradientFill>
    </fill>
    <fill>
      <patternFill patternType="solid">
        <fgColor rgb="FF8DC63F"/>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indexed="50"/>
        <bgColor indexed="64"/>
      </patternFill>
    </fill>
    <fill>
      <patternFill patternType="solid">
        <fgColor rgb="FFFFFF99"/>
        <bgColor indexed="64"/>
      </patternFill>
    </fill>
    <fill>
      <patternFill patternType="solid">
        <fgColor theme="5" tint="0.59999389629810485"/>
        <bgColor indexed="64"/>
      </patternFill>
    </fill>
    <fill>
      <patternFill patternType="solid">
        <fgColor indexed="27"/>
        <bgColor indexed="64"/>
      </patternFill>
    </fill>
    <fill>
      <patternFill patternType="solid">
        <fgColor rgb="FFCFE7AF"/>
        <bgColor indexed="64"/>
      </patternFill>
    </fill>
    <fill>
      <patternFill patternType="solid">
        <fgColor rgb="FF92D050"/>
        <bgColor indexed="64"/>
      </patternFill>
    </fill>
    <fill>
      <patternFill patternType="solid">
        <fgColor rgb="FFFFFF00"/>
        <bgColor indexed="64"/>
      </patternFill>
    </fill>
  </fills>
  <borders count="13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double">
        <color indexed="64"/>
      </bottom>
      <diagonal/>
    </border>
    <border>
      <left/>
      <right/>
      <top style="thin">
        <color indexed="64"/>
      </top>
      <bottom style="double">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style="hair">
        <color indexed="64"/>
      </right>
      <top/>
      <bottom/>
      <diagonal/>
    </border>
    <border>
      <left/>
      <right style="thin">
        <color indexed="64"/>
      </right>
      <top style="thin">
        <color indexed="64"/>
      </top>
      <bottom style="thin">
        <color indexed="64"/>
      </bottom>
      <diagonal/>
    </border>
    <border>
      <left style="medium">
        <color indexed="51"/>
      </left>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diagonal/>
    </border>
    <border>
      <left/>
      <right/>
      <top/>
      <bottom style="medium">
        <color indexed="56"/>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18"/>
      </top>
      <bottom style="hair">
        <color indexed="18"/>
      </bottom>
      <diagonal/>
    </border>
    <border>
      <left style="medium">
        <color theme="3" tint="-0.24994659260841701"/>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medium">
        <color indexed="52"/>
      </left>
      <right style="hair">
        <color indexed="64"/>
      </right>
      <top style="hair">
        <color indexed="64"/>
      </top>
      <bottom style="hair">
        <color indexed="64"/>
      </bottom>
      <diagonal/>
    </border>
    <border>
      <left/>
      <right/>
      <top style="thin">
        <color indexed="64"/>
      </top>
      <bottom/>
      <diagonal/>
    </border>
    <border>
      <left/>
      <right style="hair">
        <color auto="1"/>
      </right>
      <top/>
      <bottom/>
      <diagonal/>
    </border>
    <border>
      <left style="thin">
        <color auto="1"/>
      </left>
      <right style="thin">
        <color auto="1"/>
      </right>
      <top style="thin">
        <color auto="1"/>
      </top>
      <bottom style="thin">
        <color auto="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style="hair">
        <color indexed="64"/>
      </right>
      <top style="hair">
        <color indexed="64"/>
      </top>
      <bottom style="hair">
        <color indexed="64"/>
      </bottom>
      <diagonal/>
    </border>
    <border>
      <left style="hair">
        <color indexed="64"/>
      </left>
      <right style="medium">
        <color theme="0" tint="-0.24994659260841701"/>
      </right>
      <top style="hair">
        <color indexed="64"/>
      </top>
      <bottom style="hair">
        <color indexed="64"/>
      </bottom>
      <diagonal/>
    </border>
    <border>
      <left style="medium">
        <color theme="0" tint="-0.24994659260841701"/>
      </left>
      <right/>
      <top/>
      <bottom/>
      <diagonal/>
    </border>
    <border>
      <left/>
      <right style="medium">
        <color theme="0" tint="-0.24994659260841701"/>
      </right>
      <top/>
      <bottom/>
      <diagonal/>
    </border>
    <border>
      <left style="hair">
        <color indexed="64"/>
      </left>
      <right style="medium">
        <color theme="0" tint="-0.24994659260841701"/>
      </right>
      <top/>
      <bottom style="hair">
        <color indexed="64"/>
      </bottom>
      <diagonal/>
    </border>
    <border>
      <left style="hair">
        <color indexed="64"/>
      </left>
      <right style="medium">
        <color theme="0" tint="-0.24994659260841701"/>
      </right>
      <top style="hair">
        <color indexed="64"/>
      </top>
      <bottom/>
      <diagonal/>
    </border>
    <border>
      <left style="medium">
        <color theme="0" tint="-0.24994659260841701"/>
      </left>
      <right style="hair">
        <color indexed="64"/>
      </right>
      <top/>
      <bottom/>
      <diagonal/>
    </border>
    <border>
      <left/>
      <right style="medium">
        <color theme="0" tint="-0.24994659260841701"/>
      </right>
      <top style="hair">
        <color indexed="64"/>
      </top>
      <bottom style="hair">
        <color auto="1"/>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style="hair">
        <color indexed="64"/>
      </bottom>
      <diagonal/>
    </border>
    <border>
      <left style="medium">
        <color theme="0" tint="-0.24994659260841701"/>
      </left>
      <right/>
      <top style="hair">
        <color indexed="64"/>
      </top>
      <bottom style="hair">
        <color auto="1"/>
      </bottom>
      <diagonal/>
    </border>
    <border>
      <left style="medium">
        <color theme="0" tint="-0.24994659260841701"/>
      </left>
      <right/>
      <top style="hair">
        <color indexed="64"/>
      </top>
      <bottom/>
      <diagonal/>
    </border>
    <border>
      <left style="hair">
        <color indexed="64"/>
      </left>
      <right style="medium">
        <color theme="0" tint="-0.24994659260841701"/>
      </right>
      <top style="thin">
        <color indexed="64"/>
      </top>
      <bottom style="hair">
        <color indexed="64"/>
      </bottom>
      <diagonal/>
    </border>
    <border>
      <left style="hair">
        <color indexed="64"/>
      </left>
      <right style="medium">
        <color theme="0" tint="-0.24994659260841701"/>
      </right>
      <top style="thin">
        <color indexed="64"/>
      </top>
      <bottom style="double">
        <color indexed="64"/>
      </bottom>
      <diagonal/>
    </border>
    <border>
      <left/>
      <right style="medium">
        <color theme="0" tint="-0.24994659260841701"/>
      </right>
      <top style="hair">
        <color indexed="64"/>
      </top>
      <bottom/>
      <diagonal/>
    </border>
    <border>
      <left style="medium">
        <color theme="0" tint="-0.24994659260841701"/>
      </left>
      <right style="hair">
        <color indexed="64"/>
      </right>
      <top/>
      <bottom style="hair">
        <color indexed="64"/>
      </bottom>
      <diagonal/>
    </border>
    <border>
      <left/>
      <right style="medium">
        <color theme="0" tint="-0.24994659260841701"/>
      </right>
      <top/>
      <bottom style="hair">
        <color indexed="64"/>
      </bottom>
      <diagonal/>
    </border>
    <border>
      <left style="medium">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hair">
        <color rgb="FF1C1C1C"/>
      </left>
      <right style="hair">
        <color rgb="FF1C1C1C"/>
      </right>
      <top style="hair">
        <color rgb="FF1C1C1C"/>
      </top>
      <bottom style="thin">
        <color rgb="FF1C1C1C"/>
      </bottom>
      <diagonal/>
    </border>
    <border>
      <left style="medium">
        <color theme="0" tint="-0.24994659260841701"/>
      </left>
      <right/>
      <top style="medium">
        <color theme="0" tint="-0.24994659260841701"/>
      </top>
      <bottom style="hair">
        <color indexed="64"/>
      </bottom>
      <diagonal/>
    </border>
    <border>
      <left/>
      <right/>
      <top style="medium">
        <color theme="0" tint="-0.24994659260841701"/>
      </top>
      <bottom style="hair">
        <color indexed="64"/>
      </bottom>
      <diagonal/>
    </border>
    <border>
      <left/>
      <right style="medium">
        <color theme="0" tint="-0.24994659260841701"/>
      </right>
      <top style="medium">
        <color theme="0" tint="-0.24994659260841701"/>
      </top>
      <bottom style="hair">
        <color indexed="64"/>
      </bottom>
      <diagonal/>
    </border>
    <border>
      <left style="hair">
        <color rgb="FF1C1C1C"/>
      </left>
      <right/>
      <top style="hair">
        <color rgb="FF1C1C1C"/>
      </top>
      <bottom style="hair">
        <color rgb="FF1C1C1C"/>
      </bottom>
      <diagonal/>
    </border>
    <border>
      <left/>
      <right/>
      <top style="hair">
        <color rgb="FF1C1C1C"/>
      </top>
      <bottom style="hair">
        <color rgb="FF1C1C1C"/>
      </bottom>
      <diagonal/>
    </border>
    <border>
      <left/>
      <right style="hair">
        <color rgb="FF1C1C1C"/>
      </right>
      <top style="hair">
        <color rgb="FF1C1C1C"/>
      </top>
      <bottom style="hair">
        <color rgb="FF1C1C1C"/>
      </bottom>
      <diagonal/>
    </border>
    <border>
      <left style="hair">
        <color indexed="64"/>
      </left>
      <right/>
      <top style="hair">
        <color indexed="64"/>
      </top>
      <bottom style="hair">
        <color rgb="FF1C1C1C"/>
      </bottom>
      <diagonal/>
    </border>
    <border>
      <left/>
      <right/>
      <top style="hair">
        <color indexed="64"/>
      </top>
      <bottom style="hair">
        <color rgb="FF1C1C1C"/>
      </bottom>
      <diagonal/>
    </border>
    <border>
      <left/>
      <right style="hair">
        <color indexed="64"/>
      </right>
      <top style="hair">
        <color indexed="64"/>
      </top>
      <bottom style="hair">
        <color rgb="FF1C1C1C"/>
      </bottom>
      <diagonal/>
    </border>
    <border>
      <left style="medium">
        <color theme="0" tint="-0.24994659260841701"/>
      </left>
      <right/>
      <top/>
      <bottom style="thin">
        <color indexed="64"/>
      </bottom>
      <diagonal/>
    </border>
    <border>
      <left/>
      <right style="medium">
        <color theme="0" tint="-0.24994659260841701"/>
      </right>
      <top/>
      <bottom style="thin">
        <color indexed="64"/>
      </bottom>
      <diagonal/>
    </border>
    <border>
      <left/>
      <right style="hair">
        <color indexed="8"/>
      </right>
      <top/>
      <bottom/>
      <diagonal/>
    </border>
    <border>
      <left style="medium">
        <color theme="0" tint="-0.24994659260841701"/>
      </left>
      <right/>
      <top style="thin">
        <color indexed="64"/>
      </top>
      <bottom/>
      <diagonal/>
    </border>
    <border>
      <left/>
      <right style="medium">
        <color theme="0" tint="-0.24994659260841701"/>
      </right>
      <top style="thin">
        <color indexed="64"/>
      </top>
      <bottom/>
      <diagonal/>
    </border>
    <border>
      <left/>
      <right style="hair">
        <color indexed="64"/>
      </right>
      <top/>
      <bottom/>
      <diagonal/>
    </border>
    <border>
      <left style="hair">
        <color indexed="64"/>
      </left>
      <right style="medium">
        <color theme="0" tint="-0.24994659260841701"/>
      </right>
      <top/>
      <bottom/>
      <diagonal/>
    </border>
    <border>
      <left/>
      <right style="medium">
        <color theme="0" tint="-0.24994659260841701"/>
      </right>
      <top style="double">
        <color indexed="64"/>
      </top>
      <bottom/>
      <diagonal/>
    </border>
    <border>
      <left/>
      <right/>
      <top style="double">
        <color indexed="64"/>
      </top>
      <bottom/>
      <diagonal/>
    </border>
    <border>
      <left style="hair">
        <color indexed="64"/>
      </left>
      <right style="medium">
        <color theme="0" tint="-0.24994659260841701"/>
      </right>
      <top style="hair">
        <color indexed="64"/>
      </top>
      <bottom style="thin">
        <color indexed="64"/>
      </bottom>
      <diagonal/>
    </border>
    <border>
      <left style="hair">
        <color indexed="64"/>
      </left>
      <right style="medium">
        <color theme="0" tint="-0.24994659260841701"/>
      </right>
      <top style="thin">
        <color indexed="64"/>
      </top>
      <bottom style="thin">
        <color indexed="64"/>
      </bottom>
      <diagonal/>
    </border>
    <border>
      <left style="medium">
        <color theme="0" tint="-0.24994659260841701"/>
      </left>
      <right/>
      <top style="hair">
        <color indexed="64"/>
      </top>
      <bottom style="medium">
        <color theme="0" tint="-0.24994659260841701"/>
      </bottom>
      <diagonal/>
    </border>
    <border>
      <left/>
      <right/>
      <top style="hair">
        <color indexed="64"/>
      </top>
      <bottom style="medium">
        <color theme="0" tint="-0.24994659260841701"/>
      </bottom>
      <diagonal/>
    </border>
    <border>
      <left/>
      <right style="medium">
        <color theme="0" tint="-0.24994659260841701"/>
      </right>
      <top style="hair">
        <color indexed="64"/>
      </top>
      <bottom style="medium">
        <color theme="0" tint="-0.24994659260841701"/>
      </bottom>
      <diagonal/>
    </border>
    <border>
      <left style="hair">
        <color theme="3" tint="-0.24994659260841701"/>
      </left>
      <right/>
      <top style="hair">
        <color theme="3" tint="-0.24994659260841701"/>
      </top>
      <bottom/>
      <diagonal/>
    </border>
    <border>
      <left/>
      <right/>
      <top style="hair">
        <color theme="3" tint="-0.24994659260841701"/>
      </top>
      <bottom/>
      <diagonal/>
    </border>
    <border>
      <left/>
      <right style="hair">
        <color theme="3" tint="-0.24994659260841701"/>
      </right>
      <top style="hair">
        <color theme="3" tint="-0.24994659260841701"/>
      </top>
      <bottom/>
      <diagonal/>
    </border>
    <border>
      <left style="hair">
        <color theme="3" tint="-0.24994659260841701"/>
      </left>
      <right/>
      <top/>
      <bottom style="hair">
        <color theme="3" tint="-0.24994659260841701"/>
      </bottom>
      <diagonal/>
    </border>
    <border>
      <left/>
      <right/>
      <top/>
      <bottom style="hair">
        <color theme="3" tint="-0.24994659260841701"/>
      </bottom>
      <diagonal/>
    </border>
    <border>
      <left/>
      <right style="hair">
        <color theme="3" tint="-0.24994659260841701"/>
      </right>
      <top/>
      <bottom style="hair">
        <color theme="3" tint="-0.24994659260841701"/>
      </bottom>
      <diagonal/>
    </border>
    <border>
      <left style="hair">
        <color indexed="64"/>
      </left>
      <right/>
      <top style="hair">
        <color indexed="64"/>
      </top>
      <bottom style="hair">
        <color theme="3" tint="-0.24994659260841701"/>
      </bottom>
      <diagonal/>
    </border>
    <border>
      <left/>
      <right/>
      <top style="hair">
        <color indexed="64"/>
      </top>
      <bottom style="hair">
        <color theme="3" tint="-0.24994659260841701"/>
      </bottom>
      <diagonal/>
    </border>
    <border>
      <left/>
      <right style="hair">
        <color indexed="64"/>
      </right>
      <top style="hair">
        <color indexed="64"/>
      </top>
      <bottom style="hair">
        <color theme="3" tint="-0.24994659260841701"/>
      </bottom>
      <diagonal/>
    </border>
    <border>
      <left style="medium">
        <color theme="0" tint="-0.24994659260841701"/>
      </left>
      <right/>
      <top/>
      <bottom style="medium">
        <color indexed="56"/>
      </bottom>
      <diagonal/>
    </border>
    <border>
      <left/>
      <right style="medium">
        <color theme="0" tint="-0.24994659260841701"/>
      </right>
      <top/>
      <bottom style="medium">
        <color indexed="56"/>
      </bottom>
      <diagonal/>
    </border>
    <border>
      <left style="hair">
        <color indexed="64"/>
      </left>
      <right/>
      <top style="thin">
        <color indexed="64"/>
      </top>
      <bottom style="double">
        <color indexed="64"/>
      </bottom>
      <diagonal/>
    </border>
    <border>
      <left style="hair">
        <color indexed="64"/>
      </left>
      <right/>
      <top/>
      <bottom style="medium">
        <color theme="0" tint="-0.24994659260841701"/>
      </bottom>
      <diagonal/>
    </border>
    <border>
      <left style="hair">
        <color indexed="64"/>
      </left>
      <right style="hair">
        <color indexed="64"/>
      </right>
      <top/>
      <bottom style="hair">
        <color indexed="18"/>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bottom style="hair">
        <color auto="1"/>
      </bottom>
      <diagonal/>
    </border>
    <border>
      <left/>
      <right style="hair">
        <color auto="1"/>
      </right>
      <top/>
      <bottom style="hair">
        <color auto="1"/>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medium">
        <color theme="0" tint="-0.24994659260841701"/>
      </right>
      <top style="hair">
        <color indexed="64"/>
      </top>
      <bottom/>
      <diagonal/>
    </border>
    <border>
      <left style="medium">
        <color theme="0" tint="-0.24994659260841701"/>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medium">
        <color theme="0" tint="-0.24994659260841701"/>
      </right>
      <top/>
      <bottom style="hair">
        <color indexed="64"/>
      </bottom>
      <diagonal/>
    </border>
    <border>
      <left style="medium">
        <color theme="0" tint="-0.24994659260841701"/>
      </left>
      <right style="hair">
        <color indexed="64"/>
      </right>
      <top style="hair">
        <color indexed="64"/>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103">
    <xf numFmtId="0" fontId="0" fillId="0" borderId="0"/>
    <xf numFmtId="42" fontId="41" fillId="0" borderId="0">
      <alignment horizontal="center" vertical="center"/>
    </xf>
    <xf numFmtId="14" fontId="42" fillId="0" borderId="0">
      <alignment horizontal="center"/>
    </xf>
    <xf numFmtId="164" fontId="40" fillId="0" borderId="0" applyFont="0" applyFill="0" applyBorder="0" applyAlignment="0" applyProtection="0"/>
    <xf numFmtId="43" fontId="15" fillId="0" borderId="0" applyFont="0" applyFill="0" applyBorder="0" applyAlignment="0" applyProtection="0"/>
    <xf numFmtId="44" fontId="42" fillId="0" borderId="0" applyFont="0" applyFill="0" applyBorder="0" applyAlignment="0" applyProtection="0"/>
    <xf numFmtId="0" fontId="85" fillId="42" borderId="1">
      <alignment wrapText="1"/>
      <protection locked="0"/>
    </xf>
    <xf numFmtId="0" fontId="85" fillId="42" borderId="1">
      <alignment horizontal="center" vertical="center" wrapText="1"/>
      <protection locked="0"/>
    </xf>
    <xf numFmtId="49" fontId="85" fillId="42" borderId="1">
      <alignment wrapText="1"/>
      <protection locked="0"/>
    </xf>
    <xf numFmtId="49" fontId="85" fillId="42" borderId="1">
      <alignment horizontal="center" wrapText="1"/>
      <protection locked="0"/>
    </xf>
    <xf numFmtId="1" fontId="85" fillId="42" borderId="1">
      <alignment horizontal="center"/>
      <protection locked="0"/>
    </xf>
    <xf numFmtId="174" fontId="85" fillId="42" borderId="1">
      <protection locked="0"/>
    </xf>
    <xf numFmtId="175" fontId="85" fillId="42" borderId="1">
      <protection locked="0"/>
    </xf>
    <xf numFmtId="10" fontId="85" fillId="42" borderId="1">
      <protection locked="0"/>
    </xf>
    <xf numFmtId="165" fontId="85" fillId="42" borderId="1">
      <alignment horizontal="center" vertical="center"/>
      <protection locked="0"/>
    </xf>
    <xf numFmtId="168" fontId="85" fillId="42" borderId="1">
      <alignment horizontal="center"/>
      <protection locked="0"/>
    </xf>
    <xf numFmtId="176" fontId="85" fillId="43" borderId="2"/>
    <xf numFmtId="3" fontId="85" fillId="43" borderId="2">
      <alignment horizontal="center"/>
    </xf>
    <xf numFmtId="177" fontId="85" fillId="43" borderId="2">
      <alignment horizontal="right"/>
    </xf>
    <xf numFmtId="43" fontId="85" fillId="43" borderId="2"/>
    <xf numFmtId="43" fontId="85" fillId="43" borderId="2"/>
    <xf numFmtId="176" fontId="85" fillId="43" borderId="2"/>
    <xf numFmtId="43" fontId="85" fillId="43" borderId="2"/>
    <xf numFmtId="43" fontId="85" fillId="43" borderId="2"/>
    <xf numFmtId="44" fontId="85" fillId="42" borderId="68">
      <alignment horizontal="left" vertical="center"/>
      <protection locked="0"/>
    </xf>
    <xf numFmtId="177" fontId="85" fillId="43" borderId="4"/>
    <xf numFmtId="179" fontId="85" fillId="43" borderId="4"/>
    <xf numFmtId="3" fontId="85" fillId="43" borderId="4">
      <alignment horizontal="center" vertical="center"/>
    </xf>
    <xf numFmtId="3" fontId="85" fillId="43" borderId="4">
      <alignment horizontal="center" vertical="center"/>
    </xf>
    <xf numFmtId="3" fontId="85" fillId="43" borderId="4">
      <alignment horizontal="center"/>
    </xf>
    <xf numFmtId="0" fontId="85" fillId="43" borderId="1">
      <alignment horizontal="center"/>
    </xf>
    <xf numFmtId="1" fontId="85" fillId="43" borderId="1">
      <alignment horizontal="center"/>
    </xf>
    <xf numFmtId="176" fontId="85" fillId="43" borderId="1"/>
    <xf numFmtId="174" fontId="86" fillId="43" borderId="1"/>
    <xf numFmtId="176" fontId="85" fillId="43" borderId="1"/>
    <xf numFmtId="181" fontId="85" fillId="43" borderId="1"/>
    <xf numFmtId="0" fontId="15" fillId="6" borderId="1">
      <alignment horizontal="center"/>
    </xf>
    <xf numFmtId="0" fontId="15" fillId="6" borderId="1">
      <alignment horizontal="center"/>
    </xf>
    <xf numFmtId="0" fontId="85" fillId="43" borderId="1">
      <alignment horizontal="center"/>
    </xf>
    <xf numFmtId="0" fontId="15" fillId="6" borderId="1">
      <alignment horizontal="center"/>
    </xf>
    <xf numFmtId="0" fontId="15" fillId="6" borderId="1">
      <alignment horizontal="center"/>
    </xf>
    <xf numFmtId="1" fontId="85" fillId="43" borderId="1">
      <alignment horizontal="center"/>
    </xf>
    <xf numFmtId="174" fontId="85" fillId="43" borderId="1"/>
    <xf numFmtId="43" fontId="15" fillId="2" borderId="1"/>
    <xf numFmtId="41" fontId="15" fillId="2" borderId="1"/>
    <xf numFmtId="175" fontId="85" fillId="43" borderId="1"/>
    <xf numFmtId="175" fontId="85" fillId="43" borderId="1"/>
    <xf numFmtId="41" fontId="15" fillId="2" borderId="1"/>
    <xf numFmtId="10" fontId="85" fillId="43" borderId="1"/>
    <xf numFmtId="14" fontId="85" fillId="43" borderId="1"/>
    <xf numFmtId="14" fontId="15" fillId="2" borderId="1"/>
    <xf numFmtId="14" fontId="15" fillId="2" borderId="1"/>
    <xf numFmtId="14" fontId="85" fillId="43" borderId="1"/>
    <xf numFmtId="168" fontId="15" fillId="2" borderId="1">
      <alignment horizontal="center"/>
    </xf>
    <xf numFmtId="0" fontId="87" fillId="42" borderId="1">
      <alignment horizontal="center" wrapText="1"/>
      <protection locked="0"/>
    </xf>
    <xf numFmtId="0" fontId="91"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91" fillId="42" borderId="1">
      <alignment horizontal="center" vertical="center" shrinkToFit="1"/>
      <protection locked="0"/>
    </xf>
    <xf numFmtId="0" fontId="91" fillId="42" borderId="1">
      <alignment horizontal="center" vertical="center" shrinkToFit="1"/>
      <protection locked="0"/>
    </xf>
    <xf numFmtId="0" fontId="91" fillId="42" borderId="1">
      <alignment horizontal="left" vertical="center"/>
      <protection locked="0"/>
    </xf>
    <xf numFmtId="49" fontId="92" fillId="44" borderId="0">
      <alignment vertical="center" wrapText="1"/>
    </xf>
    <xf numFmtId="49" fontId="93" fillId="44" borderId="0">
      <alignment vertical="center" wrapText="1"/>
    </xf>
    <xf numFmtId="0" fontId="15" fillId="3" borderId="6"/>
    <xf numFmtId="174" fontId="13" fillId="0" borderId="1">
      <protection locked="0"/>
    </xf>
    <xf numFmtId="0" fontId="15" fillId="0" borderId="0"/>
    <xf numFmtId="0" fontId="15" fillId="0" borderId="0"/>
    <xf numFmtId="0" fontId="15" fillId="0" borderId="0"/>
    <xf numFmtId="0" fontId="15" fillId="0" borderId="0"/>
    <xf numFmtId="0" fontId="59" fillId="0" borderId="0"/>
    <xf numFmtId="0" fontId="15" fillId="0" borderId="0"/>
    <xf numFmtId="0" fontId="59" fillId="0" borderId="0"/>
    <xf numFmtId="0" fontId="42" fillId="0" borderId="0"/>
    <xf numFmtId="0" fontId="15" fillId="0" borderId="0"/>
    <xf numFmtId="0" fontId="89" fillId="0" borderId="0">
      <alignment wrapText="1"/>
    </xf>
    <xf numFmtId="0" fontId="89" fillId="0" borderId="0">
      <alignment horizontal="left" wrapText="1"/>
    </xf>
    <xf numFmtId="0" fontId="21" fillId="0" borderId="0">
      <alignment horizontal="left" wrapText="1"/>
    </xf>
    <xf numFmtId="168" fontId="89" fillId="0" borderId="0">
      <alignment horizontal="left" wrapText="1"/>
    </xf>
    <xf numFmtId="49" fontId="102" fillId="0" borderId="0"/>
    <xf numFmtId="49" fontId="18" fillId="0" borderId="0"/>
    <xf numFmtId="49" fontId="18" fillId="0" borderId="0"/>
    <xf numFmtId="9" fontId="42" fillId="0" borderId="0" applyFont="0" applyFill="0" applyBorder="0" applyAlignment="0" applyProtection="0"/>
    <xf numFmtId="9" fontId="15" fillId="0" borderId="0" applyFont="0" applyFill="0" applyBorder="0" applyAlignment="0" applyProtection="0"/>
    <xf numFmtId="0" fontId="85" fillId="42" borderId="1">
      <alignment vertical="top"/>
      <protection locked="0"/>
    </xf>
    <xf numFmtId="0" fontId="85" fillId="42" borderId="1">
      <alignment horizontal="left" vertical="top" wrapText="1"/>
      <protection locked="0"/>
    </xf>
    <xf numFmtId="0" fontId="85" fillId="0" borderId="1">
      <alignment wrapText="1"/>
    </xf>
    <xf numFmtId="49" fontId="88" fillId="0" borderId="1">
      <alignment horizontal="left" vertical="center" wrapText="1"/>
    </xf>
    <xf numFmtId="49" fontId="85" fillId="0" borderId="0">
      <alignment vertical="center" wrapText="1"/>
    </xf>
    <xf numFmtId="49" fontId="15" fillId="0" borderId="0">
      <alignment wrapText="1"/>
    </xf>
    <xf numFmtId="49" fontId="88" fillId="0" borderId="0">
      <alignment horizontal="left" vertical="center" wrapText="1"/>
    </xf>
    <xf numFmtId="49" fontId="13" fillId="0" borderId="0">
      <alignment horizontal="left"/>
    </xf>
    <xf numFmtId="0" fontId="60" fillId="0" borderId="0"/>
    <xf numFmtId="0" fontId="88" fillId="0" borderId="1">
      <alignment horizontal="center" vertical="center" wrapText="1"/>
    </xf>
    <xf numFmtId="0" fontId="61" fillId="0" borderId="7">
      <alignment horizontal="center" vertical="center" wrapText="1"/>
    </xf>
    <xf numFmtId="0" fontId="61" fillId="0" borderId="7">
      <alignment horizontal="center" vertical="center" wrapText="1"/>
    </xf>
    <xf numFmtId="49" fontId="103" fillId="45" borderId="0">
      <alignment horizontal="center" vertical="center" wrapText="1"/>
      <protection locked="0"/>
    </xf>
    <xf numFmtId="49" fontId="85" fillId="43" borderId="1">
      <alignment horizontal="center" vertical="center" wrapText="1"/>
    </xf>
    <xf numFmtId="49" fontId="85" fillId="43" borderId="1">
      <alignment horizontal="center" vertical="center" wrapText="1"/>
    </xf>
    <xf numFmtId="49" fontId="15" fillId="6" borderId="7">
      <alignment horizontal="center" vertical="center" wrapText="1"/>
    </xf>
    <xf numFmtId="0" fontId="15" fillId="2" borderId="7">
      <alignment horizontal="center" vertical="center" wrapText="1"/>
    </xf>
    <xf numFmtId="14" fontId="42" fillId="6" borderId="7">
      <alignment horizontal="center" vertical="center"/>
    </xf>
    <xf numFmtId="0" fontId="89" fillId="0" borderId="1">
      <alignment horizontal="center" vertical="center"/>
    </xf>
    <xf numFmtId="0" fontId="41" fillId="0" borderId="0">
      <alignment horizontal="right" vertical="center"/>
    </xf>
    <xf numFmtId="0" fontId="13" fillId="0" borderId="0">
      <alignment horizontal="right" vertical="center"/>
    </xf>
    <xf numFmtId="0" fontId="60" fillId="0" borderId="0">
      <alignment horizontal="right"/>
    </xf>
    <xf numFmtId="14" fontId="85" fillId="43" borderId="1">
      <alignment horizontal="center" vertical="center" wrapText="1"/>
    </xf>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9" fillId="31" borderId="0" applyNumberFormat="0" applyBorder="0" applyAlignment="0" applyProtection="0"/>
    <xf numFmtId="0" fontId="59"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9" fillId="35" borderId="0" applyNumberFormat="0" applyBorder="0" applyAlignment="0" applyProtection="0"/>
    <xf numFmtId="0" fontId="59" fillId="36" borderId="0" applyNumberFormat="0" applyBorder="0" applyAlignment="0" applyProtection="0"/>
    <xf numFmtId="0" fontId="76" fillId="37" borderId="0" applyNumberFormat="0" applyBorder="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76" fillId="37" borderId="0" applyNumberFormat="0" applyBorder="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76" fillId="37" borderId="0" applyNumberFormat="0" applyBorder="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76" fillId="37" borderId="0" applyNumberFormat="0" applyBorder="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76" fillId="37" borderId="0" applyNumberFormat="0" applyBorder="0" applyAlignment="0" applyProtection="0"/>
    <xf numFmtId="42" fontId="13" fillId="0" borderId="0">
      <alignment horizontal="center" vertical="center"/>
    </xf>
    <xf numFmtId="14" fontId="15" fillId="0" borderId="0">
      <alignment horizontal="center"/>
    </xf>
    <xf numFmtId="0" fontId="15" fillId="39" borderId="1">
      <alignment wrapText="1"/>
      <protection locked="0"/>
    </xf>
    <xf numFmtId="1" fontId="15" fillId="39" borderId="1">
      <alignment horizontal="center"/>
      <protection locked="0"/>
    </xf>
    <xf numFmtId="43" fontId="15" fillId="39" borderId="1">
      <protection locked="0"/>
    </xf>
    <xf numFmtId="171" fontId="15" fillId="39" borderId="1">
      <protection locked="0"/>
    </xf>
    <xf numFmtId="165" fontId="15" fillId="39" borderId="1">
      <alignment horizontal="center"/>
      <protection locked="0"/>
    </xf>
    <xf numFmtId="168" fontId="15" fillId="39" borderId="1">
      <alignment horizontal="center"/>
      <protection locked="0"/>
    </xf>
    <xf numFmtId="183" fontId="20" fillId="39" borderId="1">
      <alignment horizontal="center"/>
      <protection locked="0"/>
    </xf>
    <xf numFmtId="0" fontId="15" fillId="39" borderId="39">
      <alignment horizontal="center" wrapText="1"/>
      <protection locked="0"/>
    </xf>
    <xf numFmtId="44" fontId="15" fillId="2" borderId="3"/>
    <xf numFmtId="44" fontId="15" fillId="2" borderId="2">
      <alignment horizontal="center"/>
    </xf>
    <xf numFmtId="1" fontId="15" fillId="2" borderId="2">
      <alignment horizontal="center"/>
    </xf>
    <xf numFmtId="44" fontId="15" fillId="2" borderId="4"/>
    <xf numFmtId="1" fontId="15" fillId="2" borderId="5">
      <alignment horizontal="center"/>
    </xf>
    <xf numFmtId="44" fontId="15" fillId="39" borderId="3">
      <protection locked="0"/>
    </xf>
    <xf numFmtId="0" fontId="84" fillId="0" borderId="0" applyNumberFormat="0" applyFill="0" applyBorder="0" applyAlignment="0" applyProtection="0">
      <alignment vertical="top"/>
      <protection locked="0"/>
    </xf>
    <xf numFmtId="0" fontId="15" fillId="2" borderId="1">
      <alignment horizontal="center"/>
    </xf>
    <xf numFmtId="43" fontId="82" fillId="6" borderId="1"/>
    <xf numFmtId="1" fontId="15" fillId="2" borderId="1">
      <alignment horizontal="center"/>
    </xf>
    <xf numFmtId="10" fontId="15" fillId="2" borderId="1"/>
    <xf numFmtId="43" fontId="15" fillId="2" borderId="3"/>
    <xf numFmtId="0" fontId="80" fillId="0" borderId="0" applyNumberFormat="0" applyFill="0" applyBorder="0" applyProtection="0">
      <alignment horizontal="center" vertical="center" shrinkToFit="1"/>
      <protection locked="0"/>
    </xf>
    <xf numFmtId="0" fontId="81" fillId="39" borderId="1">
      <alignment horizontal="center" vertical="center" shrinkToFit="1"/>
      <protection locked="0"/>
    </xf>
    <xf numFmtId="0" fontId="14" fillId="0" borderId="0">
      <alignment wrapText="1"/>
    </xf>
    <xf numFmtId="168" fontId="21" fillId="0" borderId="0">
      <alignment horizontal="left" wrapText="1"/>
    </xf>
    <xf numFmtId="0" fontId="15" fillId="0" borderId="1"/>
    <xf numFmtId="0" fontId="14" fillId="0" borderId="0" applyAlignment="0">
      <alignment horizontal="center"/>
    </xf>
    <xf numFmtId="0" fontId="14" fillId="0" borderId="38">
      <alignment horizontal="center" vertical="center" wrapText="1"/>
    </xf>
    <xf numFmtId="49" fontId="24" fillId="40" borderId="0">
      <alignment vertical="center" wrapText="1"/>
    </xf>
    <xf numFmtId="0" fontId="15" fillId="2" borderId="38">
      <alignment horizontal="center" vertical="center" wrapText="1"/>
    </xf>
    <xf numFmtId="49" fontId="15" fillId="6" borderId="38">
      <alignment horizontal="center" vertical="center" wrapText="1"/>
    </xf>
    <xf numFmtId="14" fontId="15" fillId="39" borderId="38">
      <alignment horizontal="center" vertical="center"/>
      <protection locked="0"/>
    </xf>
    <xf numFmtId="0" fontId="12" fillId="0" borderId="38">
      <alignment horizontal="center" vertical="center"/>
    </xf>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15"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6" fillId="37" borderId="0" applyNumberFormat="0" applyBorder="0" applyAlignment="0" applyProtection="0"/>
    <xf numFmtId="44" fontId="15" fillId="2" borderId="3"/>
    <xf numFmtId="44" fontId="15" fillId="2" borderId="3"/>
    <xf numFmtId="0" fontId="15" fillId="2" borderId="1">
      <alignment horizontal="center"/>
    </xf>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15"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6" fillId="37" borderId="0" applyNumberFormat="0" applyBorder="0" applyAlignment="0" applyProtection="0"/>
    <xf numFmtId="0" fontId="15" fillId="2" borderId="1">
      <alignment horizontal="center"/>
    </xf>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15"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6" fillId="37" borderId="0" applyNumberFormat="0" applyBorder="0" applyAlignment="0" applyProtection="0"/>
    <xf numFmtId="0" fontId="44" fillId="0" borderId="38">
      <alignment horizontal="center" vertical="center" wrapText="1"/>
    </xf>
    <xf numFmtId="49" fontId="42" fillId="6" borderId="38">
      <alignment horizontal="center" vertical="center" wrapText="1"/>
    </xf>
    <xf numFmtId="14" fontId="85" fillId="43" borderId="1">
      <alignment horizontal="center" vertical="center"/>
    </xf>
    <xf numFmtId="0" fontId="45" fillId="0" borderId="38">
      <alignment horizontal="center" vertical="center"/>
    </xf>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76" fillId="37" borderId="0" applyNumberFormat="0" applyBorder="0" applyAlignment="0" applyProtection="0"/>
    <xf numFmtId="0" fontId="62" fillId="0" borderId="26" applyNumberFormat="0" applyFill="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76" fillId="37" borderId="0" applyNumberFormat="0" applyBorder="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76" fillId="37" borderId="0" applyNumberFormat="0" applyBorder="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76" fillId="37" borderId="0" applyNumberFormat="0" applyBorder="0" applyAlignment="0" applyProtection="0"/>
    <xf numFmtId="0" fontId="67" fillId="9" borderId="0" applyNumberFormat="0" applyBorder="0" applyAlignment="0" applyProtection="0"/>
    <xf numFmtId="0" fontId="66" fillId="8" borderId="0" applyNumberFormat="0" applyBorder="0" applyAlignment="0" applyProtection="0"/>
    <xf numFmtId="0" fontId="65" fillId="7" borderId="0" applyNumberFormat="0" applyBorder="0" applyAlignment="0" applyProtection="0"/>
    <xf numFmtId="0" fontId="64" fillId="0" borderId="0" applyNumberFormat="0" applyFill="0" applyBorder="0" applyAlignment="0" applyProtection="0"/>
    <xf numFmtId="0" fontId="62" fillId="0" borderId="26" applyNumberFormat="0" applyFill="0" applyAlignment="0" applyProtection="0"/>
    <xf numFmtId="0" fontId="76" fillId="21"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76" fillId="14" borderId="0" applyNumberFormat="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2" fillId="12" borderId="32" applyNumberFormat="0" applyAlignment="0" applyProtection="0"/>
    <xf numFmtId="43" fontId="85" fillId="43" borderId="2"/>
    <xf numFmtId="0" fontId="70" fillId="11" borderId="29" applyNumberFormat="0" applyAlignment="0" applyProtection="0"/>
    <xf numFmtId="0" fontId="68" fillId="10" borderId="29" applyNumberFormat="0" applyAlignment="0" applyProtection="0"/>
    <xf numFmtId="0" fontId="64" fillId="0" borderId="28" applyNumberFormat="0" applyFill="0" applyAlignment="0" applyProtection="0"/>
    <xf numFmtId="0" fontId="15" fillId="6" borderId="1">
      <alignment horizontal="center"/>
    </xf>
    <xf numFmtId="0" fontId="15" fillId="6" borderId="1">
      <alignment horizontal="center"/>
    </xf>
    <xf numFmtId="0" fontId="15" fillId="6" borderId="1">
      <alignment horizontal="center"/>
    </xf>
    <xf numFmtId="0" fontId="64" fillId="0" borderId="0" applyNumberFormat="0" applyFill="0" applyBorder="0" applyAlignment="0" applyProtection="0"/>
    <xf numFmtId="0" fontId="65" fillId="7"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5" fillId="0" borderId="34" applyNumberFormat="0" applyFill="0" applyAlignment="0" applyProtection="0"/>
    <xf numFmtId="0" fontId="5" fillId="16" borderId="0" applyNumberFormat="0" applyBorder="0" applyAlignment="0" applyProtection="0"/>
    <xf numFmtId="0" fontId="15" fillId="6" borderId="1">
      <alignment horizontal="center"/>
    </xf>
    <xf numFmtId="0" fontId="62" fillId="0" borderId="26" applyNumberFormat="0" applyFill="0" applyAlignment="0" applyProtection="0"/>
    <xf numFmtId="0" fontId="5" fillId="0" borderId="0"/>
    <xf numFmtId="0" fontId="65" fillId="7" borderId="0" applyNumberFormat="0" applyBorder="0" applyAlignment="0" applyProtection="0"/>
    <xf numFmtId="0" fontId="66" fillId="8" borderId="0" applyNumberFormat="0" applyBorder="0" applyAlignment="0" applyProtection="0"/>
    <xf numFmtId="0" fontId="69" fillId="11" borderId="30" applyNumberFormat="0" applyAlignment="0" applyProtection="0"/>
    <xf numFmtId="0" fontId="71" fillId="0" borderId="31" applyNumberFormat="0" applyFill="0" applyAlignment="0" applyProtection="0"/>
    <xf numFmtId="43" fontId="85" fillId="43" borderId="2"/>
    <xf numFmtId="0" fontId="15" fillId="13" borderId="33" applyNumberFormat="0" applyFont="0" applyAlignment="0" applyProtection="0"/>
    <xf numFmtId="0" fontId="74" fillId="0" borderId="0" applyNumberFormat="0" applyFill="0" applyBorder="0" applyAlignment="0" applyProtection="0"/>
    <xf numFmtId="0" fontId="5" fillId="15"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5" fillId="19" borderId="0" applyNumberFormat="0" applyBorder="0" applyAlignment="0" applyProtection="0"/>
    <xf numFmtId="0" fontId="76" fillId="22" borderId="0" applyNumberFormat="0" applyBorder="0" applyAlignment="0" applyProtection="0"/>
    <xf numFmtId="0" fontId="5" fillId="23" borderId="0" applyNumberFormat="0" applyBorder="0" applyAlignment="0" applyProtection="0"/>
    <xf numFmtId="0" fontId="44" fillId="0" borderId="42">
      <alignment horizontal="center" vertical="center" wrapText="1"/>
    </xf>
    <xf numFmtId="0" fontId="61" fillId="0" borderId="42">
      <alignment horizontal="center" vertical="center" wrapText="1"/>
    </xf>
    <xf numFmtId="49" fontId="42" fillId="6" borderId="42">
      <alignment horizontal="center" vertical="center" wrapText="1"/>
    </xf>
    <xf numFmtId="49" fontId="42" fillId="6" borderId="42">
      <alignment horizontal="center" vertical="center" wrapText="1"/>
    </xf>
    <xf numFmtId="49" fontId="15" fillId="6" borderId="42">
      <alignment horizontal="center" vertical="center" wrapText="1"/>
    </xf>
    <xf numFmtId="0" fontId="15" fillId="2" borderId="42">
      <alignment horizontal="center" vertical="center" wrapText="1"/>
    </xf>
    <xf numFmtId="14" fontId="42" fillId="6" borderId="42">
      <alignment horizontal="center" vertical="center"/>
    </xf>
    <xf numFmtId="0" fontId="45" fillId="0" borderId="42">
      <alignment horizontal="center" vertical="center"/>
    </xf>
    <xf numFmtId="14" fontId="85" fillId="43" borderId="1">
      <alignment horizontal="center" vertical="center" wrapText="1"/>
    </xf>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15"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0" fontId="64" fillId="0" borderId="28" applyNumberFormat="0" applyFill="0" applyAlignment="0" applyProtection="0"/>
    <xf numFmtId="0" fontId="63" fillId="0" borderId="27" applyNumberFormat="0" applyFill="0" applyAlignment="0" applyProtection="0"/>
    <xf numFmtId="0" fontId="5" fillId="20" borderId="0" applyNumberFormat="0" applyBorder="0" applyAlignment="0" applyProtection="0"/>
    <xf numFmtId="176" fontId="85" fillId="43" borderId="2"/>
    <xf numFmtId="0" fontId="71" fillId="0" borderId="31" applyNumberFormat="0" applyFill="0" applyAlignment="0" applyProtection="0"/>
    <xf numFmtId="0" fontId="85" fillId="43" borderId="1">
      <alignment horizontal="center"/>
    </xf>
    <xf numFmtId="0" fontId="74" fillId="0" borderId="0" applyNumberFormat="0" applyFill="0" applyBorder="0" applyAlignment="0" applyProtection="0"/>
    <xf numFmtId="0" fontId="70" fillId="11" borderId="29" applyNumberFormat="0" applyAlignment="0" applyProtection="0"/>
    <xf numFmtId="0" fontId="76" fillId="18" borderId="0" applyNumberFormat="0" applyBorder="0" applyAlignment="0" applyProtection="0"/>
    <xf numFmtId="0" fontId="5" fillId="24" borderId="0" applyNumberFormat="0" applyBorder="0" applyAlignment="0" applyProtection="0"/>
    <xf numFmtId="0" fontId="15" fillId="0" borderId="0"/>
    <xf numFmtId="0" fontId="70" fillId="11" borderId="29" applyNumberFormat="0" applyAlignment="0" applyProtection="0"/>
    <xf numFmtId="0" fontId="73"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5" fillId="24" borderId="0" applyNumberFormat="0" applyBorder="0" applyAlignment="0" applyProtection="0"/>
    <xf numFmtId="0" fontId="76" fillId="25" borderId="0" applyNumberFormat="0" applyBorder="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49" fontId="42" fillId="5" borderId="42">
      <alignment horizontal="center" vertical="center" wrapText="1"/>
      <protection locked="0"/>
    </xf>
    <xf numFmtId="14" fontId="42" fillId="5" borderId="42">
      <alignment horizontal="center" vertical="center"/>
      <protection locked="0"/>
    </xf>
    <xf numFmtId="0" fontId="63" fillId="0" borderId="27" applyNumberFormat="0" applyFill="0" applyAlignment="0" applyProtection="0"/>
    <xf numFmtId="184" fontId="15" fillId="2" borderId="4"/>
    <xf numFmtId="185" fontId="15" fillId="2" borderId="3"/>
    <xf numFmtId="0" fontId="14" fillId="0" borderId="42">
      <alignment horizontal="center" vertical="center" wrapText="1"/>
    </xf>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15"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0" fontId="76" fillId="21"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68" fillId="10" borderId="29" applyNumberFormat="0" applyAlignment="0" applyProtection="0"/>
    <xf numFmtId="0" fontId="72" fillId="12" borderId="32" applyNumberFormat="0" applyAlignment="0" applyProtection="0"/>
    <xf numFmtId="0" fontId="64" fillId="0" borderId="28" applyNumberFormat="0" applyFill="0" applyAlignment="0" applyProtection="0"/>
    <xf numFmtId="0" fontId="63" fillId="0" borderId="27" applyNumberFormat="0" applyFill="0" applyAlignment="0" applyProtection="0"/>
    <xf numFmtId="0" fontId="76" fillId="14" borderId="0" applyNumberFormat="0" applyBorder="0" applyAlignment="0" applyProtection="0"/>
    <xf numFmtId="0" fontId="76" fillId="22" borderId="0" applyNumberFormat="0" applyBorder="0" applyAlignment="0" applyProtection="0"/>
    <xf numFmtId="0" fontId="76" fillId="21" borderId="0" applyNumberFormat="0" applyBorder="0" applyAlignment="0" applyProtection="0"/>
    <xf numFmtId="0" fontId="73" fillId="0" borderId="0" applyNumberFormat="0" applyFill="0" applyBorder="0" applyAlignment="0" applyProtection="0"/>
    <xf numFmtId="0" fontId="66" fillId="8" borderId="0" applyNumberFormat="0" applyBorder="0" applyAlignment="0" applyProtection="0"/>
    <xf numFmtId="0" fontId="67" fillId="9" borderId="0" applyNumberFormat="0" applyBorder="0" applyAlignment="0" applyProtection="0"/>
    <xf numFmtId="0" fontId="76" fillId="22" borderId="0" applyNumberFormat="0" applyBorder="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0" fontId="15" fillId="13" borderId="33" applyNumberFormat="0" applyFont="0" applyAlignment="0" applyProtection="0"/>
    <xf numFmtId="0" fontId="5" fillId="16" borderId="0" applyNumberFormat="0" applyBorder="0" applyAlignment="0" applyProtection="0"/>
    <xf numFmtId="0" fontId="67" fillId="9" borderId="0" applyNumberFormat="0" applyBorder="0" applyAlignment="0" applyProtection="0"/>
    <xf numFmtId="0" fontId="64" fillId="0" borderId="0" applyNumberFormat="0" applyFill="0" applyBorder="0" applyAlignment="0" applyProtection="0"/>
    <xf numFmtId="43" fontId="85" fillId="43" borderId="2"/>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0" fontId="76" fillId="18" borderId="0" applyNumberFormat="0" applyBorder="0" applyAlignment="0" applyProtection="0"/>
    <xf numFmtId="0" fontId="76" fillId="17" borderId="0" applyNumberFormat="0" applyBorder="0" applyAlignment="0" applyProtection="0"/>
    <xf numFmtId="0" fontId="75" fillId="0" borderId="34" applyNumberFormat="0" applyFill="0" applyAlignment="0" applyProtection="0"/>
    <xf numFmtId="0" fontId="65" fillId="7" borderId="0" applyNumberFormat="0" applyBorder="0" applyAlignment="0" applyProtection="0"/>
    <xf numFmtId="0" fontId="69" fillId="11" borderId="30" applyNumberFormat="0" applyAlignment="0" applyProtection="0"/>
    <xf numFmtId="43" fontId="85" fillId="43" borderId="2"/>
    <xf numFmtId="0" fontId="15" fillId="6" borderId="1">
      <alignment horizontal="center"/>
    </xf>
    <xf numFmtId="43" fontId="85" fillId="43" borderId="2"/>
    <xf numFmtId="0" fontId="72" fillId="12" borderId="32" applyNumberFormat="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0" fontId="76" fillId="17" borderId="0" applyNumberFormat="0" applyBorder="0" applyAlignment="0" applyProtection="0"/>
    <xf numFmtId="0" fontId="5" fillId="23" borderId="0" applyNumberFormat="0" applyBorder="0" applyAlignment="0" applyProtection="0"/>
    <xf numFmtId="0" fontId="64" fillId="0" borderId="0" applyNumberFormat="0" applyFill="0" applyBorder="0" applyAlignment="0" applyProtection="0"/>
    <xf numFmtId="0" fontId="62" fillId="0" borderId="26" applyNumberFormat="0" applyFill="0" applyAlignment="0" applyProtection="0"/>
    <xf numFmtId="0" fontId="15" fillId="13" borderId="33"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67" fillId="9" borderId="0" applyNumberFormat="0" applyBorder="0" applyAlignment="0" applyProtection="0"/>
    <xf numFmtId="0" fontId="71" fillId="0" borderId="31" applyNumberFormat="0" applyFill="0" applyAlignment="0" applyProtection="0"/>
    <xf numFmtId="0" fontId="63" fillId="0" borderId="27" applyNumberFormat="0" applyFill="0" applyAlignment="0" applyProtection="0"/>
    <xf numFmtId="0" fontId="62" fillId="0" borderId="26" applyNumberFormat="0" applyFill="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0" fontId="66" fillId="8" borderId="0" applyNumberFormat="0" applyBorder="0" applyAlignment="0" applyProtection="0"/>
    <xf numFmtId="0" fontId="64" fillId="0" borderId="28" applyNumberFormat="0" applyFill="0" applyAlignment="0" applyProtection="0"/>
    <xf numFmtId="0" fontId="76" fillId="25" borderId="0" applyNumberFormat="0" applyBorder="0" applyAlignment="0" applyProtection="0"/>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0" fontId="62" fillId="0" borderId="26" applyNumberFormat="0" applyFill="0" applyAlignment="0" applyProtection="0"/>
    <xf numFmtId="0" fontId="63" fillId="0" borderId="27" applyNumberFormat="0" applyFill="0" applyAlignment="0" applyProtection="0"/>
    <xf numFmtId="0" fontId="64" fillId="0" borderId="28"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29" applyNumberFormat="0" applyAlignment="0" applyProtection="0"/>
    <xf numFmtId="0" fontId="69" fillId="11" borderId="30" applyNumberFormat="0" applyAlignment="0" applyProtection="0"/>
    <xf numFmtId="0" fontId="70" fillId="11" borderId="29" applyNumberFormat="0" applyAlignment="0" applyProtection="0"/>
    <xf numFmtId="0" fontId="71" fillId="0" borderId="31" applyNumberFormat="0" applyFill="0" applyAlignment="0" applyProtection="0"/>
    <xf numFmtId="0" fontId="72" fillId="12" borderId="32" applyNumberFormat="0" applyAlignment="0" applyProtection="0"/>
    <xf numFmtId="0" fontId="73" fillId="0" borderId="0" applyNumberFormat="0" applyFill="0" applyBorder="0" applyAlignment="0" applyProtection="0"/>
    <xf numFmtId="0" fontId="42" fillId="13" borderId="33" applyNumberFormat="0" applyFont="0" applyAlignment="0" applyProtection="0"/>
    <xf numFmtId="0" fontId="74" fillId="0" borderId="0" applyNumberFormat="0" applyFill="0" applyBorder="0" applyAlignment="0" applyProtection="0"/>
    <xf numFmtId="0" fontId="75" fillId="0" borderId="34" applyNumberFormat="0" applyFill="0" applyAlignment="0" applyProtection="0"/>
    <xf numFmtId="0" fontId="76"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76" fillId="37" borderId="0" applyNumberFormat="0" applyBorder="0" applyAlignment="0" applyProtection="0"/>
    <xf numFmtId="186" fontId="85" fillId="42" borderId="1">
      <alignment horizontal="center"/>
      <protection locked="0"/>
    </xf>
    <xf numFmtId="186" fontId="85" fillId="43" borderId="1">
      <alignment horizontal="center"/>
    </xf>
    <xf numFmtId="42" fontId="41" fillId="0" borderId="0">
      <alignment horizontal="center" vertical="center"/>
    </xf>
    <xf numFmtId="43" fontId="40" fillId="0" borderId="0" applyFont="0" applyFill="0" applyBorder="0" applyAlignment="0" applyProtection="0"/>
    <xf numFmtId="43" fontId="15" fillId="0" borderId="0" applyFont="0" applyFill="0" applyBorder="0" applyAlignment="0" applyProtection="0"/>
    <xf numFmtId="44" fontId="42" fillId="0" borderId="0" applyFont="0" applyFill="0" applyBorder="0" applyAlignment="0" applyProtection="0"/>
    <xf numFmtId="41" fontId="85" fillId="42" borderId="1">
      <protection locked="0"/>
    </xf>
    <xf numFmtId="43" fontId="85" fillId="43" borderId="2"/>
    <xf numFmtId="43" fontId="85" fillId="43" borderId="2"/>
    <xf numFmtId="43" fontId="85" fillId="43" borderId="2"/>
    <xf numFmtId="43" fontId="85" fillId="43" borderId="2"/>
    <xf numFmtId="44" fontId="85" fillId="42" borderId="68">
      <alignment horizontal="left" vertical="center"/>
      <protection locked="0"/>
    </xf>
    <xf numFmtId="42" fontId="85" fillId="43" borderId="4"/>
    <xf numFmtId="43" fontId="15" fillId="2" borderId="1"/>
    <xf numFmtId="41" fontId="15" fillId="2" borderId="1"/>
    <xf numFmtId="41" fontId="85" fillId="43" borderId="1"/>
    <xf numFmtId="41" fontId="85" fillId="43" borderId="1"/>
    <xf numFmtId="41" fontId="15" fillId="2" borderId="1"/>
    <xf numFmtId="0" fontId="4" fillId="0" borderId="0"/>
    <xf numFmtId="0" fontId="4" fillId="0" borderId="0"/>
    <xf numFmtId="0" fontId="61" fillId="0" borderId="42">
      <alignment horizontal="center" vertical="center" wrapText="1"/>
    </xf>
    <xf numFmtId="42" fontId="13" fillId="0" borderId="0">
      <alignment horizontal="center" vertical="center"/>
    </xf>
    <xf numFmtId="43" fontId="15" fillId="39" borderId="1">
      <protection locked="0"/>
    </xf>
    <xf numFmtId="44" fontId="15" fillId="2" borderId="3"/>
    <xf numFmtId="44" fontId="15" fillId="2" borderId="2">
      <alignment horizontal="center"/>
    </xf>
    <xf numFmtId="44" fontId="15" fillId="2" borderId="4"/>
    <xf numFmtId="44" fontId="15" fillId="39" borderId="3">
      <protection locked="0"/>
    </xf>
    <xf numFmtId="43" fontId="82" fillId="6" borderId="1"/>
    <xf numFmtId="43" fontId="15" fillId="2" borderId="3"/>
    <xf numFmtId="0" fontId="15" fillId="2" borderId="42">
      <alignment horizontal="center" vertical="center" wrapText="1"/>
    </xf>
    <xf numFmtId="49" fontId="15" fillId="6" borderId="42">
      <alignment horizontal="center" vertical="center" wrapText="1"/>
    </xf>
    <xf numFmtId="14" fontId="15" fillId="39" borderId="42">
      <alignment horizontal="center" vertical="center"/>
      <protection locked="0"/>
    </xf>
    <xf numFmtId="0" fontId="12" fillId="0" borderId="42">
      <alignment horizontal="center" vertical="center"/>
    </xf>
    <xf numFmtId="44" fontId="15" fillId="2" borderId="3"/>
    <xf numFmtId="44" fontId="15" fillId="2" borderId="3"/>
    <xf numFmtId="0" fontId="44" fillId="0" borderId="42">
      <alignment horizontal="center" vertical="center" wrapText="1"/>
    </xf>
    <xf numFmtId="49" fontId="42" fillId="6" borderId="42">
      <alignment horizontal="center" vertical="center" wrapText="1"/>
    </xf>
    <xf numFmtId="0" fontId="45" fillId="0" borderId="42">
      <alignment horizontal="center" vertical="center"/>
    </xf>
    <xf numFmtId="43" fontId="85" fillId="43" borderId="2"/>
    <xf numFmtId="0" fontId="4" fillId="0" borderId="0"/>
    <xf numFmtId="43" fontId="85" fillId="43" borderId="2"/>
    <xf numFmtId="5" fontId="15" fillId="2" borderId="3"/>
    <xf numFmtId="43" fontId="85" fillId="43" borderId="2"/>
    <xf numFmtId="43" fontId="85" fillId="43" borderId="2"/>
    <xf numFmtId="43" fontId="85" fillId="43" borderId="2"/>
    <xf numFmtId="43" fontId="42" fillId="0" borderId="0" applyFont="0" applyFill="0" applyBorder="0" applyAlignment="0" applyProtection="0"/>
    <xf numFmtId="0" fontId="2" fillId="0" borderId="0"/>
  </cellStyleXfs>
  <cellXfs count="1767">
    <xf numFmtId="0" fontId="0" fillId="0" borderId="0" xfId="0"/>
    <xf numFmtId="49" fontId="88" fillId="0" borderId="1" xfId="86" applyBorder="1" applyAlignment="1">
      <alignment horizontal="center" vertical="center" wrapText="1"/>
    </xf>
    <xf numFmtId="0" fontId="11" fillId="0" borderId="0" xfId="0" applyFont="1" applyFill="1"/>
    <xf numFmtId="0" fontId="12" fillId="0" borderId="0" xfId="0" applyFont="1"/>
    <xf numFmtId="0" fontId="0" fillId="0" borderId="0" xfId="0" applyBorder="1"/>
    <xf numFmtId="0" fontId="13" fillId="0" borderId="0" xfId="0" applyFont="1" applyBorder="1" applyAlignment="1">
      <alignment vertical="center" wrapText="1"/>
    </xf>
    <xf numFmtId="0" fontId="0" fillId="0" borderId="0" xfId="0" applyAlignment="1">
      <alignment horizontal="center"/>
    </xf>
    <xf numFmtId="0" fontId="20" fillId="0" borderId="0" xfId="0" applyFont="1"/>
    <xf numFmtId="0" fontId="20" fillId="0" borderId="0" xfId="0" applyFont="1" applyBorder="1" applyAlignment="1"/>
    <xf numFmtId="0" fontId="18" fillId="0" borderId="0" xfId="0" applyFont="1" applyAlignment="1"/>
    <xf numFmtId="0" fontId="20" fillId="0" borderId="0" xfId="0" applyFont="1" applyBorder="1" applyAlignment="1">
      <alignment horizontal="center" vertical="center"/>
    </xf>
    <xf numFmtId="15" fontId="18" fillId="0" borderId="0" xfId="0" applyNumberFormat="1" applyFont="1" applyFill="1" applyAlignment="1">
      <alignment horizontal="left"/>
    </xf>
    <xf numFmtId="0" fontId="0" fillId="0" borderId="0" xfId="0" applyAlignment="1">
      <alignment vertical="center"/>
    </xf>
    <xf numFmtId="0" fontId="13" fillId="0" borderId="0" xfId="0" applyFont="1" applyBorder="1" applyAlignment="1">
      <alignment horizontal="center" vertical="center" wrapText="1"/>
    </xf>
    <xf numFmtId="0" fontId="20" fillId="0" borderId="0" xfId="0" applyFont="1" applyAlignment="1">
      <alignment vertical="center"/>
    </xf>
    <xf numFmtId="0" fontId="12" fillId="0" borderId="0" xfId="0" applyFont="1" applyFill="1" applyBorder="1" applyAlignment="1">
      <alignment horizontal="right" vertical="center"/>
    </xf>
    <xf numFmtId="0" fontId="20" fillId="0" borderId="0" xfId="0" applyFont="1" applyBorder="1"/>
    <xf numFmtId="0" fontId="20" fillId="0" borderId="0" xfId="0" applyFont="1" applyBorder="1" applyAlignment="1">
      <alignment vertical="center" wrapText="1"/>
    </xf>
    <xf numFmtId="0" fontId="20" fillId="0" borderId="0" xfId="0" applyFont="1" applyBorder="1" applyAlignment="1">
      <alignment horizontal="center" vertical="center" wrapText="1"/>
    </xf>
    <xf numFmtId="0" fontId="23" fillId="0" borderId="0" xfId="0" applyFont="1"/>
    <xf numFmtId="15" fontId="18" fillId="0" borderId="0" xfId="0" applyNumberFormat="1" applyFont="1" applyFill="1" applyAlignment="1">
      <alignment horizontal="left" indent="1"/>
    </xf>
    <xf numFmtId="0" fontId="0" fillId="0" borderId="0" xfId="0" applyAlignment="1">
      <alignment vertical="top" wrapText="1"/>
    </xf>
    <xf numFmtId="0" fontId="12" fillId="0" borderId="0" xfId="0" applyFont="1" applyBorder="1" applyAlignment="1">
      <alignment horizontal="center" vertical="center" wrapText="1"/>
    </xf>
    <xf numFmtId="0" fontId="10" fillId="0" borderId="0" xfId="0" applyFont="1"/>
    <xf numFmtId="0" fontId="26" fillId="0" borderId="0" xfId="0" applyFont="1"/>
    <xf numFmtId="0" fontId="13" fillId="0" borderId="0" xfId="0" applyFont="1" applyBorder="1" applyAlignment="1">
      <alignment horizontal="left" vertical="center"/>
    </xf>
    <xf numFmtId="0" fontId="13" fillId="0" borderId="0" xfId="0" applyFont="1" applyBorder="1" applyAlignment="1">
      <alignment horizontal="center" vertical="center"/>
    </xf>
    <xf numFmtId="0" fontId="16" fillId="0" borderId="0" xfId="0" applyFont="1"/>
    <xf numFmtId="0" fontId="15" fillId="0" borderId="0" xfId="0" applyFont="1" applyBorder="1" applyAlignment="1">
      <alignment wrapText="1"/>
    </xf>
    <xf numFmtId="0" fontId="15" fillId="0" borderId="0" xfId="0" applyFont="1" applyBorder="1" applyAlignment="1">
      <alignment vertical="center" wrapText="1"/>
    </xf>
    <xf numFmtId="0" fontId="12" fillId="0" borderId="0" xfId="0" applyFont="1" applyBorder="1" applyAlignment="1">
      <alignment horizontal="center"/>
    </xf>
    <xf numFmtId="0" fontId="13" fillId="0" borderId="0" xfId="0" applyFont="1" applyBorder="1" applyAlignment="1">
      <alignment horizontal="center"/>
    </xf>
    <xf numFmtId="0" fontId="13" fillId="0" borderId="0" xfId="0" applyFont="1" applyBorder="1" applyAlignment="1">
      <alignment horizontal="center" wrapText="1"/>
    </xf>
    <xf numFmtId="0" fontId="25" fillId="0" borderId="0" xfId="0" applyFont="1"/>
    <xf numFmtId="0" fontId="15" fillId="0" borderId="0" xfId="0" applyFont="1" applyBorder="1" applyAlignment="1"/>
    <xf numFmtId="0" fontId="13" fillId="0" borderId="0" xfId="0" applyFont="1" applyFill="1" applyBorder="1"/>
    <xf numFmtId="15" fontId="15" fillId="0" borderId="0" xfId="0" applyNumberFormat="1" applyFont="1" applyFill="1" applyBorder="1"/>
    <xf numFmtId="0" fontId="15" fillId="0" borderId="0" xfId="0" applyFont="1" applyBorder="1"/>
    <xf numFmtId="0" fontId="12" fillId="0" borderId="0" xfId="0" applyFont="1" applyFill="1" applyBorder="1" applyAlignment="1"/>
    <xf numFmtId="0" fontId="15" fillId="0" borderId="0" xfId="0" applyFont="1"/>
    <xf numFmtId="0" fontId="18" fillId="0" borderId="0" xfId="0" applyFont="1" applyFill="1" applyBorder="1" applyAlignment="1"/>
    <xf numFmtId="0" fontId="15" fillId="0" borderId="0" xfId="0" applyFont="1" applyAlignment="1">
      <alignment vertical="center"/>
    </xf>
    <xf numFmtId="0" fontId="20" fillId="0" borderId="0" xfId="0" applyFont="1" applyFill="1"/>
    <xf numFmtId="0" fontId="15" fillId="0" borderId="0" xfId="0" applyFont="1" applyBorder="1" applyAlignment="1">
      <alignment horizontal="center" vertical="center"/>
    </xf>
    <xf numFmtId="0" fontId="15" fillId="0" borderId="0" xfId="0" applyFont="1" applyAlignment="1">
      <alignment wrapText="1"/>
    </xf>
    <xf numFmtId="0" fontId="13" fillId="0" borderId="0" xfId="0" applyFont="1" applyAlignment="1">
      <alignment vertical="center"/>
    </xf>
    <xf numFmtId="0" fontId="29" fillId="0" borderId="0" xfId="0" applyFont="1" applyFill="1" applyBorder="1" applyAlignment="1">
      <alignment horizontal="left" vertical="center" wrapText="1"/>
    </xf>
    <xf numFmtId="166" fontId="20" fillId="0" borderId="0" xfId="0" applyNumberFormat="1" applyFont="1"/>
    <xf numFmtId="165" fontId="22" fillId="0" borderId="0" xfId="0" applyNumberFormat="1" applyFont="1" applyFill="1" applyBorder="1" applyAlignment="1">
      <alignment vertical="center" wrapText="1"/>
    </xf>
    <xf numFmtId="0" fontId="31" fillId="0" borderId="0" xfId="0" applyFont="1"/>
    <xf numFmtId="0" fontId="30" fillId="0" borderId="0" xfId="0" applyFont="1" applyFill="1" applyAlignment="1">
      <alignment horizontal="left"/>
    </xf>
    <xf numFmtId="0" fontId="27" fillId="0" borderId="0" xfId="0" applyFont="1" applyFill="1" applyBorder="1"/>
    <xf numFmtId="0" fontId="26" fillId="0" borderId="0" xfId="0" applyFont="1" applyAlignment="1">
      <alignment vertical="center"/>
    </xf>
    <xf numFmtId="0" fontId="31" fillId="0" borderId="0" xfId="0" applyFont="1" applyFill="1"/>
    <xf numFmtId="0" fontId="26" fillId="0" borderId="0" xfId="0" applyFont="1" applyFill="1" applyBorder="1"/>
    <xf numFmtId="0" fontId="27" fillId="0" borderId="0" xfId="0" applyFont="1" applyFill="1" applyBorder="1" applyAlignment="1">
      <alignment horizontal="right" vertical="center"/>
    </xf>
    <xf numFmtId="0" fontId="20" fillId="0" borderId="0" xfId="0" applyFont="1" applyAlignment="1"/>
    <xf numFmtId="0" fontId="15" fillId="0" borderId="0" xfId="0" applyFont="1" applyBorder="1" applyAlignment="1">
      <alignment horizontal="left" wrapText="1"/>
    </xf>
    <xf numFmtId="0" fontId="20" fillId="0" borderId="0" xfId="0" applyFont="1" applyBorder="1" applyAlignment="1">
      <alignment vertical="center"/>
    </xf>
    <xf numFmtId="0" fontId="33" fillId="0" borderId="0" xfId="0" applyFont="1" applyAlignment="1"/>
    <xf numFmtId="0" fontId="30" fillId="0" borderId="0" xfId="0" applyFont="1" applyFill="1"/>
    <xf numFmtId="15" fontId="31" fillId="0" borderId="0" xfId="0" applyNumberFormat="1" applyFont="1" applyFill="1" applyBorder="1"/>
    <xf numFmtId="0" fontId="32" fillId="0" borderId="0" xfId="0" applyFont="1" applyFill="1" applyBorder="1" applyAlignment="1">
      <alignment horizontal="left" vertical="top" wrapText="1"/>
    </xf>
    <xf numFmtId="15" fontId="23" fillId="0" borderId="0" xfId="0" applyNumberFormat="1" applyFont="1" applyFill="1" applyBorder="1"/>
    <xf numFmtId="0" fontId="26" fillId="0" borderId="0" xfId="0" applyFont="1" applyFill="1"/>
    <xf numFmtId="0" fontId="31" fillId="0" borderId="0" xfId="0" applyFont="1" applyAlignment="1">
      <alignment vertical="top"/>
    </xf>
    <xf numFmtId="166" fontId="31" fillId="0" borderId="0" xfId="0" applyNumberFormat="1" applyFont="1"/>
    <xf numFmtId="0" fontId="26" fillId="0" borderId="0" xfId="0" applyFont="1" applyAlignment="1">
      <alignment wrapText="1"/>
    </xf>
    <xf numFmtId="0" fontId="23" fillId="0" borderId="0" xfId="0" applyFont="1" applyAlignment="1">
      <alignment horizontal="left"/>
    </xf>
    <xf numFmtId="0" fontId="36" fillId="0" borderId="0" xfId="0" applyFont="1"/>
    <xf numFmtId="166" fontId="23" fillId="0" borderId="0" xfId="0" applyNumberFormat="1" applyFont="1" applyAlignment="1">
      <alignment horizontal="left"/>
    </xf>
    <xf numFmtId="0" fontId="31" fillId="0" borderId="0" xfId="0" applyFont="1" applyAlignment="1">
      <alignment vertical="center"/>
    </xf>
    <xf numFmtId="166" fontId="26" fillId="0" borderId="0" xfId="0" applyNumberFormat="1" applyFont="1"/>
    <xf numFmtId="0" fontId="33" fillId="0" borderId="0" xfId="0" applyFont="1" applyFill="1" applyBorder="1" applyAlignment="1"/>
    <xf numFmtId="0" fontId="34" fillId="0" borderId="0" xfId="0" applyFont="1" applyFill="1" applyBorder="1"/>
    <xf numFmtId="0" fontId="37" fillId="0" borderId="0" xfId="0" applyFont="1"/>
    <xf numFmtId="0" fontId="31" fillId="0" borderId="0" xfId="0" applyFont="1" applyAlignment="1"/>
    <xf numFmtId="15" fontId="20" fillId="0" borderId="0" xfId="0" applyNumberFormat="1" applyFont="1" applyAlignment="1">
      <alignment horizontal="left"/>
    </xf>
    <xf numFmtId="0" fontId="20" fillId="0" borderId="0" xfId="0" applyFont="1" applyAlignment="1">
      <alignment horizontal="center"/>
    </xf>
    <xf numFmtId="0" fontId="20" fillId="0" borderId="0" xfId="0" applyFont="1" applyFill="1" applyBorder="1" applyAlignment="1"/>
    <xf numFmtId="0" fontId="15" fillId="0" borderId="0" xfId="0" applyFont="1" applyAlignment="1"/>
    <xf numFmtId="15" fontId="15" fillId="0" borderId="0" xfId="0" applyNumberFormat="1" applyFont="1" applyAlignment="1">
      <alignment horizontal="left"/>
    </xf>
    <xf numFmtId="0" fontId="15" fillId="0" borderId="0" xfId="0" applyFont="1" applyAlignment="1">
      <alignment horizontal="center"/>
    </xf>
    <xf numFmtId="0" fontId="22" fillId="0" borderId="0" xfId="0" applyFont="1" applyFill="1" applyBorder="1" applyAlignment="1">
      <alignment horizontal="left" vertical="top" wrapText="1"/>
    </xf>
    <xf numFmtId="15" fontId="33" fillId="0" borderId="0" xfId="0" applyNumberFormat="1" applyFont="1" applyFill="1" applyAlignment="1">
      <alignment horizontal="left" indent="1"/>
    </xf>
    <xf numFmtId="0" fontId="33" fillId="0" borderId="0" xfId="0" applyFont="1" applyFill="1" applyAlignment="1"/>
    <xf numFmtId="0" fontId="23" fillId="0" borderId="0" xfId="0" applyFont="1" applyAlignment="1">
      <alignment vertical="center"/>
    </xf>
    <xf numFmtId="0" fontId="28" fillId="0" borderId="0" xfId="0" applyFont="1" applyFill="1" applyBorder="1"/>
    <xf numFmtId="0" fontId="20" fillId="0" borderId="0" xfId="0" applyFont="1" applyAlignment="1">
      <alignment wrapText="1"/>
    </xf>
    <xf numFmtId="0" fontId="15" fillId="0" borderId="0" xfId="0" applyFont="1" applyBorder="1" applyAlignment="1">
      <alignment horizontal="left"/>
    </xf>
    <xf numFmtId="0" fontId="23" fillId="0" borderId="0" xfId="0" applyFont="1" applyAlignment="1">
      <alignment vertical="center" wrapText="1"/>
    </xf>
    <xf numFmtId="0" fontId="23" fillId="0" borderId="0" xfId="0" applyFont="1" applyFill="1" applyBorder="1" applyAlignment="1">
      <alignment vertical="center" wrapText="1"/>
    </xf>
    <xf numFmtId="0" fontId="23" fillId="4" borderId="8" xfId="0" applyFont="1" applyFill="1" applyBorder="1" applyAlignment="1">
      <alignment vertical="center" wrapText="1"/>
    </xf>
    <xf numFmtId="43" fontId="23" fillId="4" borderId="8" xfId="0" applyNumberFormat="1" applyFont="1" applyFill="1" applyBorder="1" applyAlignment="1">
      <alignment vertical="center" wrapText="1"/>
    </xf>
    <xf numFmtId="0" fontId="28" fillId="0" borderId="0" xfId="0" applyFont="1" applyAlignment="1">
      <alignment vertical="center"/>
    </xf>
    <xf numFmtId="0" fontId="0" fillId="4" borderId="0" xfId="0" applyFill="1" applyBorder="1"/>
    <xf numFmtId="0" fontId="0" fillId="0" borderId="0" xfId="0" applyBorder="1" applyAlignment="1">
      <alignment horizontal="center"/>
    </xf>
    <xf numFmtId="169" fontId="0" fillId="0" borderId="0" xfId="0" applyNumberFormat="1" applyAlignment="1">
      <alignment horizontal="center"/>
    </xf>
    <xf numFmtId="0" fontId="0" fillId="0" borderId="10" xfId="0" applyBorder="1" applyAlignment="1">
      <alignment horizontal="center" vertical="center" wrapText="1"/>
    </xf>
    <xf numFmtId="0" fontId="0" fillId="0" borderId="7" xfId="0" applyBorder="1" applyAlignment="1">
      <alignment horizontal="center" vertical="center" wrapText="1"/>
    </xf>
    <xf numFmtId="1" fontId="0" fillId="0" borderId="0" xfId="0" applyNumberFormat="1" applyAlignment="1">
      <alignment horizontal="center"/>
    </xf>
    <xf numFmtId="0" fontId="12" fillId="0" borderId="0" xfId="0" applyFont="1" applyFill="1" applyBorder="1"/>
    <xf numFmtId="170" fontId="20" fillId="0" borderId="0" xfId="0" applyNumberFormat="1" applyFont="1" applyFill="1" applyBorder="1" applyAlignment="1" applyProtection="1">
      <alignment horizontal="center"/>
    </xf>
    <xf numFmtId="2" fontId="0" fillId="0" borderId="0" xfId="0" applyNumberFormat="1"/>
    <xf numFmtId="0" fontId="89" fillId="0" borderId="1" xfId="101">
      <alignment horizontal="center" vertical="center"/>
    </xf>
    <xf numFmtId="49" fontId="102" fillId="0" borderId="0" xfId="78"/>
    <xf numFmtId="0" fontId="85" fillId="43" borderId="1" xfId="97" applyNumberFormat="1">
      <alignment horizontal="center" vertical="center" wrapText="1"/>
    </xf>
    <xf numFmtId="0" fontId="0" fillId="0" borderId="0" xfId="0" applyAlignment="1">
      <alignment wrapText="1"/>
    </xf>
    <xf numFmtId="168" fontId="89" fillId="0" borderId="0" xfId="77" applyAlignment="1">
      <alignment wrapText="1"/>
    </xf>
    <xf numFmtId="49" fontId="85" fillId="0" borderId="0" xfId="87" applyAlignment="1">
      <alignment vertical="center" wrapText="1"/>
    </xf>
    <xf numFmtId="0" fontId="26" fillId="0" borderId="0" xfId="0" applyFont="1" applyFill="1" applyAlignment="1">
      <alignment vertical="center"/>
    </xf>
    <xf numFmtId="0" fontId="35" fillId="0" borderId="0" xfId="0" applyFont="1" applyAlignment="1">
      <alignment vertical="center"/>
    </xf>
    <xf numFmtId="0" fontId="36" fillId="0" borderId="0" xfId="0" applyFont="1" applyAlignment="1">
      <alignment vertical="center"/>
    </xf>
    <xf numFmtId="49" fontId="88" fillId="0" borderId="0" xfId="89" applyBorder="1" applyAlignment="1"/>
    <xf numFmtId="0" fontId="15" fillId="0" borderId="0" xfId="0" applyFont="1" applyBorder="1" applyAlignment="1">
      <alignment vertical="center"/>
    </xf>
    <xf numFmtId="0" fontId="13" fillId="0" borderId="0" xfId="0" applyFont="1" applyBorder="1" applyAlignment="1">
      <alignment vertical="center"/>
    </xf>
    <xf numFmtId="174" fontId="85" fillId="42" borderId="13" xfId="11" applyBorder="1">
      <protection locked="0"/>
    </xf>
    <xf numFmtId="44" fontId="85" fillId="43" borderId="1" xfId="30" applyNumberFormat="1" applyBorder="1">
      <alignment horizontal="center"/>
    </xf>
    <xf numFmtId="174" fontId="85" fillId="43" borderId="13" xfId="42" applyBorder="1"/>
    <xf numFmtId="0" fontId="14" fillId="0" borderId="0" xfId="0" applyNumberFormat="1" applyFont="1" applyAlignment="1">
      <alignment horizontal="center" vertical="center" wrapText="1"/>
    </xf>
    <xf numFmtId="42" fontId="15" fillId="4" borderId="0" xfId="0" applyNumberFormat="1" applyFont="1" applyFill="1" applyBorder="1"/>
    <xf numFmtId="173" fontId="0" fillId="0" borderId="0" xfId="0" applyNumberFormat="1" applyFont="1" applyAlignment="1"/>
    <xf numFmtId="169" fontId="0" fillId="0" borderId="0" xfId="0" applyNumberFormat="1" applyFill="1" applyBorder="1" applyAlignment="1">
      <alignment horizontal="center"/>
    </xf>
    <xf numFmtId="173" fontId="0" fillId="0" borderId="0" xfId="0" applyNumberFormat="1" applyFont="1" applyBorder="1" applyAlignment="1"/>
    <xf numFmtId="169" fontId="15" fillId="0" borderId="0" xfId="0" applyNumberFormat="1" applyFont="1" applyBorder="1" applyAlignment="1">
      <alignment horizontal="center"/>
    </xf>
    <xf numFmtId="0" fontId="0" fillId="0" borderId="0" xfId="0" applyFill="1" applyBorder="1" applyAlignment="1">
      <alignment horizontal="center"/>
    </xf>
    <xf numFmtId="173" fontId="0" fillId="0" borderId="0" xfId="0" applyNumberFormat="1" applyFont="1" applyFill="1" applyBorder="1" applyAlignment="1"/>
    <xf numFmtId="0" fontId="0" fillId="0" borderId="0" xfId="0" applyNumberFormat="1" applyFont="1" applyAlignment="1">
      <alignment horizontal="center"/>
    </xf>
    <xf numFmtId="0" fontId="0" fillId="0" borderId="0" xfId="0" applyNumberFormat="1" applyAlignment="1">
      <alignment horizontal="center"/>
    </xf>
    <xf numFmtId="0" fontId="0" fillId="0" borderId="0" xfId="0" applyNumberFormat="1" applyFill="1" applyBorder="1" applyAlignment="1">
      <alignment horizontal="center"/>
    </xf>
    <xf numFmtId="0" fontId="20" fillId="0" borderId="0" xfId="0" applyNumberFormat="1" applyFont="1" applyAlignment="1">
      <alignment horizontal="center"/>
    </xf>
    <xf numFmtId="14" fontId="0" fillId="0" borderId="0" xfId="0" applyNumberFormat="1"/>
    <xf numFmtId="49" fontId="88" fillId="0" borderId="0" xfId="89" applyBorder="1" applyAlignment="1">
      <alignment horizontal="center"/>
    </xf>
    <xf numFmtId="0" fontId="20" fillId="0" borderId="11" xfId="0" applyFont="1" applyBorder="1"/>
    <xf numFmtId="49" fontId="15" fillId="0" borderId="0" xfId="87" applyFont="1" applyBorder="1" applyAlignment="1">
      <alignment horizontal="left" wrapText="1"/>
    </xf>
    <xf numFmtId="0" fontId="38" fillId="0" borderId="0" xfId="0" applyFont="1"/>
    <xf numFmtId="0" fontId="39" fillId="0" borderId="0" xfId="0" applyFont="1"/>
    <xf numFmtId="49" fontId="13" fillId="0" borderId="0" xfId="87" applyFont="1" applyBorder="1" applyAlignment="1">
      <alignment horizontal="left" wrapText="1"/>
    </xf>
    <xf numFmtId="10" fontId="15" fillId="0" borderId="15" xfId="0" applyNumberFormat="1" applyFont="1" applyFill="1" applyBorder="1" applyAlignment="1">
      <alignment horizontal="center"/>
    </xf>
    <xf numFmtId="49" fontId="13" fillId="0" borderId="0" xfId="89" applyFont="1" applyBorder="1">
      <alignment horizontal="left" vertical="center" wrapText="1"/>
    </xf>
    <xf numFmtId="10" fontId="15" fillId="0" borderId="0" xfId="0" applyNumberFormat="1" applyFont="1" applyFill="1" applyBorder="1" applyAlignment="1">
      <alignment horizontal="center"/>
    </xf>
    <xf numFmtId="0" fontId="15" fillId="0" borderId="0" xfId="0" applyNumberFormat="1" applyFont="1" applyFill="1" applyBorder="1" applyAlignment="1">
      <alignment horizontal="center"/>
    </xf>
    <xf numFmtId="0" fontId="41" fillId="0" borderId="0" xfId="102">
      <alignment horizontal="right" vertical="center"/>
    </xf>
    <xf numFmtId="0" fontId="12" fillId="0" borderId="0" xfId="0" applyFont="1" applyFill="1" applyBorder="1" applyAlignment="1">
      <alignment wrapText="1"/>
    </xf>
    <xf numFmtId="49" fontId="85" fillId="0" borderId="0" xfId="87" applyNumberFormat="1" applyBorder="1">
      <alignment vertical="center" wrapText="1"/>
    </xf>
    <xf numFmtId="0" fontId="89" fillId="0" borderId="0" xfId="74" applyAlignment="1">
      <alignment wrapText="1"/>
    </xf>
    <xf numFmtId="14" fontId="42" fillId="0" borderId="0" xfId="2" applyNumberFormat="1" applyBorder="1">
      <alignment horizontal="center"/>
    </xf>
    <xf numFmtId="0" fontId="10" fillId="0" borderId="0" xfId="0" applyFont="1" applyBorder="1"/>
    <xf numFmtId="0" fontId="89" fillId="0" borderId="0" xfId="75" applyAlignment="1">
      <alignment wrapText="1"/>
    </xf>
    <xf numFmtId="168" fontId="89" fillId="0" borderId="0" xfId="77" applyBorder="1" applyAlignment="1">
      <alignment wrapText="1"/>
    </xf>
    <xf numFmtId="0" fontId="26" fillId="0" borderId="0" xfId="0" applyFont="1" applyAlignment="1">
      <alignment horizontal="center"/>
    </xf>
    <xf numFmtId="0" fontId="38" fillId="0" borderId="0" xfId="0" applyFont="1" applyBorder="1"/>
    <xf numFmtId="10" fontId="85" fillId="43" borderId="1" xfId="48" applyBorder="1"/>
    <xf numFmtId="0" fontId="38" fillId="0" borderId="0" xfId="0" applyFont="1" applyBorder="1" applyAlignment="1">
      <alignment horizontal="center"/>
    </xf>
    <xf numFmtId="0" fontId="89" fillId="0" borderId="0" xfId="74" applyBorder="1">
      <alignment wrapText="1"/>
    </xf>
    <xf numFmtId="49" fontId="102" fillId="0" borderId="0" xfId="78" applyBorder="1"/>
    <xf numFmtId="0" fontId="31" fillId="0" borderId="0" xfId="0" applyFont="1" applyBorder="1" applyAlignment="1">
      <alignment vertical="top"/>
    </xf>
    <xf numFmtId="0" fontId="0" fillId="0" borderId="0" xfId="87" applyNumberFormat="1" applyFont="1" applyAlignment="1">
      <alignment vertical="center" wrapText="1"/>
    </xf>
    <xf numFmtId="0" fontId="0" fillId="0" borderId="15" xfId="0" applyBorder="1" applyAlignment="1"/>
    <xf numFmtId="0" fontId="0" fillId="0" borderId="0" xfId="0" quotePrefix="1" applyBorder="1" applyAlignment="1">
      <alignment horizontal="center"/>
    </xf>
    <xf numFmtId="0" fontId="15" fillId="0" borderId="0" xfId="73" applyBorder="1" applyAlignment="1">
      <alignment horizontal="center"/>
    </xf>
    <xf numFmtId="0" fontId="61" fillId="0" borderId="7" xfId="93">
      <alignment horizontal="center" vertical="center" wrapText="1"/>
    </xf>
    <xf numFmtId="174" fontId="86" fillId="43" borderId="1" xfId="33"/>
    <xf numFmtId="0" fontId="46" fillId="0" borderId="0" xfId="0" applyFont="1"/>
    <xf numFmtId="49" fontId="88" fillId="0" borderId="0" xfId="89" applyBorder="1" applyAlignment="1">
      <alignment horizontal="center" vertical="center" wrapText="1"/>
    </xf>
    <xf numFmtId="0" fontId="0" fillId="0" borderId="8" xfId="0" applyBorder="1" applyAlignment="1"/>
    <xf numFmtId="0" fontId="0" fillId="0" borderId="0" xfId="0" applyAlignment="1"/>
    <xf numFmtId="0" fontId="59" fillId="0" borderId="0" xfId="69"/>
    <xf numFmtId="0" fontId="59" fillId="0" borderId="0" xfId="69" applyNumberFormat="1" applyAlignment="1">
      <alignment horizontal="center"/>
    </xf>
    <xf numFmtId="0" fontId="51" fillId="0" borderId="0" xfId="69" applyNumberFormat="1" applyFont="1"/>
    <xf numFmtId="164" fontId="50" fillId="4" borderId="17" xfId="3" applyFont="1" applyFill="1" applyBorder="1"/>
    <xf numFmtId="0" fontId="59" fillId="0" borderId="0" xfId="69" applyNumberFormat="1" applyBorder="1" applyAlignment="1">
      <alignment horizontal="center"/>
    </xf>
    <xf numFmtId="0" fontId="51" fillId="0" borderId="0" xfId="69" applyNumberFormat="1" applyFont="1" applyBorder="1"/>
    <xf numFmtId="0" fontId="59" fillId="0" borderId="0" xfId="69" applyBorder="1"/>
    <xf numFmtId="0" fontId="89" fillId="0" borderId="0" xfId="75" applyAlignment="1">
      <alignment horizontal="left" wrapText="1"/>
    </xf>
    <xf numFmtId="164" fontId="50" fillId="4" borderId="15" xfId="3" applyFont="1" applyFill="1" applyBorder="1"/>
    <xf numFmtId="0" fontId="15" fillId="0" borderId="0" xfId="99" applyFill="1" applyBorder="1" applyAlignment="1">
      <alignment horizontal="center" vertical="center"/>
    </xf>
    <xf numFmtId="14" fontId="15" fillId="0" borderId="0" xfId="98" applyNumberFormat="1" applyFill="1" applyBorder="1" applyAlignment="1">
      <alignment horizontal="center" vertical="center"/>
    </xf>
    <xf numFmtId="49" fontId="18" fillId="0" borderId="0" xfId="80" applyFill="1" applyBorder="1" applyAlignment="1"/>
    <xf numFmtId="0" fontId="15" fillId="0" borderId="0" xfId="65"/>
    <xf numFmtId="0" fontId="15" fillId="0" borderId="0" xfId="65" applyBorder="1"/>
    <xf numFmtId="49" fontId="15" fillId="4" borderId="0" xfId="88" applyFont="1" applyFill="1" applyBorder="1" applyAlignment="1">
      <alignment horizontal="center" wrapText="1"/>
    </xf>
    <xf numFmtId="0" fontId="15" fillId="0" borderId="0" xfId="65" applyFill="1" applyBorder="1" applyAlignment="1">
      <alignment horizontal="center" vertical="center"/>
    </xf>
    <xf numFmtId="164" fontId="15" fillId="4" borderId="16" xfId="3" applyFont="1" applyFill="1" applyBorder="1" applyProtection="1">
      <protection locked="0"/>
    </xf>
    <xf numFmtId="164" fontId="15" fillId="4" borderId="0" xfId="3" applyFont="1" applyFill="1" applyBorder="1"/>
    <xf numFmtId="0" fontId="15" fillId="0" borderId="0" xfId="65" applyFill="1"/>
    <xf numFmtId="0" fontId="59" fillId="0" borderId="0" xfId="69" applyFill="1"/>
    <xf numFmtId="0" fontId="19" fillId="0" borderId="0" xfId="65" applyFont="1" applyFill="1"/>
    <xf numFmtId="0" fontId="15" fillId="0" borderId="0" xfId="65" applyFont="1" applyFill="1" applyBorder="1"/>
    <xf numFmtId="0" fontId="15" fillId="0" borderId="0" xfId="65" applyFont="1"/>
    <xf numFmtId="0" fontId="16" fillId="0" borderId="0" xfId="65" applyFont="1" applyAlignment="1">
      <alignment horizontal="center"/>
    </xf>
    <xf numFmtId="0" fontId="14" fillId="0" borderId="0" xfId="65" applyFont="1" applyAlignment="1"/>
    <xf numFmtId="0" fontId="15" fillId="0" borderId="0" xfId="65" applyFont="1" applyAlignment="1">
      <alignment horizontal="center"/>
    </xf>
    <xf numFmtId="0" fontId="13" fillId="0" borderId="0" xfId="65" applyFont="1" applyAlignment="1"/>
    <xf numFmtId="177" fontId="15" fillId="0" borderId="0" xfId="65" applyNumberFormat="1"/>
    <xf numFmtId="0" fontId="12" fillId="0" borderId="0" xfId="65" applyFont="1" applyFill="1" applyBorder="1" applyAlignment="1"/>
    <xf numFmtId="0" fontId="15" fillId="4" borderId="0" xfId="65" applyFill="1" applyBorder="1"/>
    <xf numFmtId="49" fontId="102" fillId="0" borderId="0" xfId="78" applyAlignment="1"/>
    <xf numFmtId="0" fontId="13" fillId="0" borderId="0" xfId="103" applyFill="1" applyBorder="1" applyAlignment="1">
      <alignment horizontal="right" vertical="center"/>
    </xf>
    <xf numFmtId="0" fontId="20" fillId="0" borderId="0" xfId="65" applyFont="1" applyFill="1" applyBorder="1" applyAlignment="1"/>
    <xf numFmtId="0" fontId="59" fillId="0" borderId="0" xfId="69" applyFill="1" applyBorder="1" applyAlignment="1"/>
    <xf numFmtId="0" fontId="15" fillId="0" borderId="0" xfId="65" applyFill="1" applyBorder="1" applyAlignment="1"/>
    <xf numFmtId="14" fontId="85" fillId="0" borderId="0" xfId="87" applyNumberFormat="1" applyBorder="1" applyAlignment="1">
      <alignment horizontal="center" vertical="center" wrapText="1"/>
    </xf>
    <xf numFmtId="0" fontId="59" fillId="0" borderId="0" xfId="69" applyFill="1" applyBorder="1"/>
    <xf numFmtId="0" fontId="19" fillId="0" borderId="0" xfId="65" applyFont="1"/>
    <xf numFmtId="0" fontId="15" fillId="0" borderId="0" xfId="65" applyFill="1" applyBorder="1"/>
    <xf numFmtId="0" fontId="15" fillId="0" borderId="0" xfId="65" applyFont="1" applyBorder="1"/>
    <xf numFmtId="0" fontId="41" fillId="0" borderId="0" xfId="102" applyBorder="1">
      <alignment horizontal="right" vertical="center"/>
    </xf>
    <xf numFmtId="0" fontId="18" fillId="0" borderId="0" xfId="65" applyFont="1" applyBorder="1" applyAlignment="1">
      <alignment horizontal="center"/>
    </xf>
    <xf numFmtId="15" fontId="15" fillId="0" borderId="0" xfId="65" applyNumberFormat="1" applyFill="1" applyBorder="1"/>
    <xf numFmtId="0" fontId="15" fillId="0" borderId="0" xfId="65" applyFont="1" applyBorder="1" applyAlignment="1">
      <alignment wrapText="1"/>
    </xf>
    <xf numFmtId="0" fontId="15" fillId="0" borderId="0" xfId="65" applyFont="1" applyAlignment="1">
      <alignment wrapText="1"/>
    </xf>
    <xf numFmtId="0" fontId="24" fillId="0" borderId="0" xfId="65" applyFont="1" applyFill="1" applyBorder="1" applyAlignment="1">
      <alignment vertical="center"/>
    </xf>
    <xf numFmtId="0" fontId="15" fillId="0" borderId="0" xfId="65" applyFont="1" applyFill="1" applyBorder="1" applyAlignment="1">
      <alignment wrapText="1"/>
    </xf>
    <xf numFmtId="0" fontId="16" fillId="0" borderId="0" xfId="65" applyFont="1" applyBorder="1"/>
    <xf numFmtId="0" fontId="16" fillId="0" borderId="0" xfId="65" applyFont="1"/>
    <xf numFmtId="0" fontId="24" fillId="0" borderId="0" xfId="65" applyFont="1" applyFill="1" applyBorder="1" applyAlignment="1">
      <alignment horizontal="left" vertical="center"/>
    </xf>
    <xf numFmtId="0" fontId="15" fillId="0" borderId="0" xfId="65" applyBorder="1" applyAlignment="1">
      <alignment wrapText="1"/>
    </xf>
    <xf numFmtId="171" fontId="15" fillId="0" borderId="0" xfId="65" applyNumberFormat="1" applyFill="1" applyBorder="1"/>
    <xf numFmtId="10" fontId="85" fillId="42" borderId="1" xfId="13" applyBorder="1">
      <protection locked="0"/>
    </xf>
    <xf numFmtId="10" fontId="85" fillId="42" borderId="13" xfId="13" applyBorder="1">
      <protection locked="0"/>
    </xf>
    <xf numFmtId="10" fontId="85" fillId="43" borderId="4" xfId="48" applyBorder="1"/>
    <xf numFmtId="0" fontId="89" fillId="0" borderId="0" xfId="75" applyBorder="1" applyAlignment="1">
      <alignment wrapText="1"/>
    </xf>
    <xf numFmtId="0" fontId="18" fillId="0" borderId="0" xfId="65" applyFont="1" applyAlignment="1">
      <alignment horizontal="center"/>
    </xf>
    <xf numFmtId="0" fontId="14" fillId="0" borderId="0" xfId="67" applyFont="1" applyAlignment="1">
      <alignment horizontal="center"/>
    </xf>
    <xf numFmtId="0" fontId="15" fillId="0" borderId="0" xfId="67"/>
    <xf numFmtId="0" fontId="15" fillId="0" borderId="19" xfId="65" applyBorder="1"/>
    <xf numFmtId="0" fontId="15" fillId="0" borderId="0" xfId="65" applyAlignment="1"/>
    <xf numFmtId="164" fontId="49" fillId="4" borderId="0" xfId="3" applyFont="1" applyFill="1" applyBorder="1"/>
    <xf numFmtId="0" fontId="15" fillId="0" borderId="0" xfId="65" applyFont="1" applyFill="1" applyBorder="1" applyAlignment="1">
      <alignment horizontal="center" vertical="center"/>
    </xf>
    <xf numFmtId="43" fontId="85" fillId="43" borderId="1" xfId="42" applyNumberFormat="1" applyBorder="1" applyAlignment="1">
      <alignment wrapText="1"/>
    </xf>
    <xf numFmtId="0" fontId="85" fillId="42" borderId="0" xfId="7" applyBorder="1">
      <alignment horizontal="center" vertical="center" wrapText="1"/>
      <protection locked="0"/>
    </xf>
    <xf numFmtId="0" fontId="15" fillId="0" borderId="0" xfId="0" applyFont="1" applyBorder="1" applyAlignment="1">
      <alignment horizontal="center" wrapText="1"/>
    </xf>
    <xf numFmtId="0" fontId="20" fillId="0" borderId="0" xfId="0" applyFont="1" applyBorder="1" applyAlignment="1">
      <alignment horizontal="center"/>
    </xf>
    <xf numFmtId="0" fontId="41" fillId="0" borderId="0" xfId="0" applyFont="1"/>
    <xf numFmtId="0" fontId="41" fillId="0" borderId="0" xfId="0" applyFont="1" applyAlignment="1">
      <alignment vertical="top"/>
    </xf>
    <xf numFmtId="165" fontId="85" fillId="42" borderId="1" xfId="14" applyBorder="1" applyAlignment="1">
      <alignment horizontal="center"/>
      <protection locked="0"/>
    </xf>
    <xf numFmtId="44" fontId="85" fillId="43" borderId="1" xfId="48" applyNumberFormat="1" applyBorder="1"/>
    <xf numFmtId="14" fontId="85" fillId="43" borderId="1" xfId="105">
      <alignment horizontal="center" vertical="center" wrapText="1"/>
    </xf>
    <xf numFmtId="49" fontId="85" fillId="42" borderId="1" xfId="8" applyBorder="1" applyAlignment="1">
      <alignment horizontal="center" wrapText="1"/>
      <protection locked="0"/>
    </xf>
    <xf numFmtId="180" fontId="88" fillId="0" borderId="0" xfId="89" applyNumberFormat="1" applyBorder="1" applyAlignment="1">
      <alignment horizontal="center" vertical="center" wrapText="1"/>
    </xf>
    <xf numFmtId="10" fontId="85" fillId="43" borderId="1" xfId="48" applyBorder="1" applyAlignment="1">
      <alignment horizontal="center"/>
    </xf>
    <xf numFmtId="14" fontId="42" fillId="0" borderId="0" xfId="2" applyBorder="1">
      <alignment horizontal="center"/>
    </xf>
    <xf numFmtId="0" fontId="85" fillId="0" borderId="16" xfId="85" applyBorder="1">
      <alignment wrapText="1"/>
    </xf>
    <xf numFmtId="0" fontId="85" fillId="42" borderId="16" xfId="7" applyBorder="1">
      <alignment horizontal="center" vertical="center" wrapText="1"/>
      <protection locked="0"/>
    </xf>
    <xf numFmtId="0" fontId="85" fillId="0" borderId="13" xfId="85" applyBorder="1">
      <alignment wrapText="1"/>
    </xf>
    <xf numFmtId="0" fontId="85" fillId="42" borderId="13" xfId="7" applyBorder="1">
      <alignment horizontal="center" vertical="center" wrapText="1"/>
      <protection locked="0"/>
    </xf>
    <xf numFmtId="174" fontId="85" fillId="42" borderId="16" xfId="11" applyBorder="1">
      <protection locked="0"/>
    </xf>
    <xf numFmtId="0" fontId="85" fillId="0" borderId="0" xfId="85" applyFill="1" applyBorder="1" applyAlignment="1">
      <alignment horizontal="left" wrapText="1"/>
    </xf>
    <xf numFmtId="0" fontId="13" fillId="0" borderId="0" xfId="0" applyFont="1" applyFill="1" applyBorder="1" applyAlignment="1">
      <alignment vertical="center"/>
    </xf>
    <xf numFmtId="0" fontId="13" fillId="0" borderId="0" xfId="0" applyFont="1" applyFill="1" applyAlignment="1">
      <alignment vertical="center"/>
    </xf>
    <xf numFmtId="0" fontId="28" fillId="0" borderId="17" xfId="0" applyFont="1" applyFill="1" applyBorder="1" applyAlignment="1">
      <alignment vertical="center"/>
    </xf>
    <xf numFmtId="43" fontId="23" fillId="0" borderId="17" xfId="0" applyNumberFormat="1" applyFont="1" applyFill="1" applyBorder="1" applyAlignment="1">
      <alignment vertical="center" wrapText="1"/>
    </xf>
    <xf numFmtId="0" fontId="23" fillId="0" borderId="17" xfId="0" applyFont="1" applyFill="1" applyBorder="1" applyAlignment="1">
      <alignment vertical="center" wrapText="1"/>
    </xf>
    <xf numFmtId="49" fontId="88" fillId="0" borderId="16" xfId="86" applyBorder="1" applyAlignment="1">
      <alignment horizontal="center" vertical="center" wrapText="1"/>
    </xf>
    <xf numFmtId="49" fontId="102" fillId="0" borderId="0" xfId="78" applyAlignment="1">
      <alignment horizontal="left"/>
    </xf>
    <xf numFmtId="165" fontId="42" fillId="42" borderId="1" xfId="14" applyFont="1" applyBorder="1">
      <alignment horizontal="center" vertical="center"/>
      <protection locked="0"/>
    </xf>
    <xf numFmtId="49" fontId="88" fillId="0" borderId="0" xfId="89" applyBorder="1" applyAlignment="1">
      <alignment horizontal="right" vertical="center" wrapText="1"/>
    </xf>
    <xf numFmtId="174" fontId="86" fillId="43" borderId="1" xfId="33" applyBorder="1"/>
    <xf numFmtId="0" fontId="0" fillId="0" borderId="0" xfId="0" applyFill="1" applyBorder="1" applyProtection="1"/>
    <xf numFmtId="0" fontId="88" fillId="0" borderId="0" xfId="92" applyBorder="1">
      <alignment horizontal="center" vertical="center" wrapText="1"/>
    </xf>
    <xf numFmtId="174" fontId="42" fillId="43" borderId="1" xfId="42" applyFont="1" applyBorder="1"/>
    <xf numFmtId="0" fontId="88" fillId="0" borderId="0" xfId="92" applyFill="1" applyBorder="1">
      <alignment horizontal="center" vertical="center" wrapText="1"/>
    </xf>
    <xf numFmtId="177" fontId="85" fillId="0" borderId="0" xfId="25" applyFill="1" applyBorder="1"/>
    <xf numFmtId="0" fontId="56" fillId="0" borderId="0" xfId="0" applyFont="1" applyBorder="1"/>
    <xf numFmtId="0" fontId="0" fillId="0" borderId="23" xfId="0" applyBorder="1"/>
    <xf numFmtId="0" fontId="19" fillId="4" borderId="0" xfId="0" applyFont="1" applyFill="1" applyBorder="1"/>
    <xf numFmtId="0" fontId="12" fillId="4" borderId="0" xfId="0" applyFont="1" applyFill="1" applyBorder="1" applyAlignment="1">
      <alignment horizontal="left" vertical="center"/>
    </xf>
    <xf numFmtId="0" fontId="14" fillId="4" borderId="0" xfId="0" applyFont="1" applyFill="1" applyBorder="1" applyAlignment="1">
      <alignment horizontal="center" vertical="center"/>
    </xf>
    <xf numFmtId="0" fontId="20" fillId="4" borderId="0" xfId="0" applyFont="1" applyFill="1" applyBorder="1"/>
    <xf numFmtId="0" fontId="19" fillId="0" borderId="0" xfId="0" applyFont="1" applyBorder="1"/>
    <xf numFmtId="169" fontId="19" fillId="0" borderId="0" xfId="0" applyNumberFormat="1" applyFont="1" applyFill="1" applyBorder="1"/>
    <xf numFmtId="0" fontId="19" fillId="0" borderId="0" xfId="0" applyFont="1" applyFill="1" applyBorder="1"/>
    <xf numFmtId="169" fontId="15" fillId="0" borderId="15" xfId="0" applyNumberFormat="1" applyFont="1" applyFill="1" applyBorder="1" applyAlignment="1" applyProtection="1">
      <alignment horizontal="center"/>
    </xf>
    <xf numFmtId="41" fontId="15" fillId="0" borderId="15" xfId="0" applyNumberFormat="1" applyFont="1" applyFill="1" applyBorder="1" applyAlignment="1" applyProtection="1">
      <alignment horizontal="center"/>
    </xf>
    <xf numFmtId="41" fontId="15" fillId="0" borderId="15" xfId="0" applyNumberFormat="1" applyFont="1" applyFill="1" applyBorder="1" applyProtection="1"/>
    <xf numFmtId="41" fontId="15" fillId="0" borderId="23" xfId="0" applyNumberFormat="1" applyFont="1" applyFill="1" applyBorder="1" applyAlignment="1">
      <alignment horizontal="center"/>
    </xf>
    <xf numFmtId="169" fontId="15" fillId="0" borderId="0" xfId="0" applyNumberFormat="1" applyFont="1" applyFill="1" applyBorder="1" applyAlignment="1" applyProtection="1">
      <alignment horizontal="center"/>
    </xf>
    <xf numFmtId="41" fontId="15" fillId="0" borderId="0" xfId="0" applyNumberFormat="1" applyFont="1" applyFill="1" applyBorder="1" applyAlignment="1" applyProtection="1">
      <alignment horizontal="center"/>
    </xf>
    <xf numFmtId="41" fontId="15" fillId="0" borderId="0" xfId="0" applyNumberFormat="1" applyFont="1" applyFill="1" applyBorder="1" applyProtection="1"/>
    <xf numFmtId="169" fontId="15" fillId="4" borderId="0" xfId="0" applyNumberFormat="1" applyFont="1" applyFill="1" applyBorder="1" applyAlignment="1" applyProtection="1">
      <alignment horizontal="center"/>
    </xf>
    <xf numFmtId="41" fontId="15" fillId="4" borderId="0" xfId="0" applyNumberFormat="1" applyFont="1" applyFill="1" applyBorder="1" applyAlignment="1">
      <alignment horizontal="center"/>
    </xf>
    <xf numFmtId="41" fontId="15" fillId="4" borderId="15" xfId="0" applyNumberFormat="1" applyFont="1" applyFill="1" applyBorder="1"/>
    <xf numFmtId="41" fontId="15" fillId="4" borderId="0" xfId="0" applyNumberFormat="1" applyFont="1" applyFill="1" applyBorder="1"/>
    <xf numFmtId="0" fontId="14" fillId="4" borderId="0" xfId="0" applyFont="1" applyFill="1" applyBorder="1" applyAlignment="1">
      <alignment horizontal="center" vertical="center" wrapText="1"/>
    </xf>
    <xf numFmtId="49" fontId="21" fillId="0" borderId="0" xfId="0" applyNumberFormat="1" applyFont="1" applyBorder="1" applyAlignment="1">
      <alignment horizontal="left" vertical="top" wrapText="1"/>
    </xf>
    <xf numFmtId="14" fontId="0" fillId="0" borderId="0" xfId="0" applyNumberFormat="1" applyFill="1" applyBorder="1" applyProtection="1"/>
    <xf numFmtId="0" fontId="12" fillId="4" borderId="0" xfId="0" applyFont="1" applyFill="1" applyBorder="1" applyProtection="1"/>
    <xf numFmtId="0" fontId="0" fillId="4" borderId="0" xfId="0" applyFill="1" applyBorder="1" applyProtection="1"/>
    <xf numFmtId="0" fontId="12" fillId="4" borderId="0" xfId="0" applyFont="1" applyFill="1" applyBorder="1" applyAlignment="1">
      <alignment horizontal="right" vertical="center"/>
    </xf>
    <xf numFmtId="177" fontId="0" fillId="0" borderId="0" xfId="0" applyNumberFormat="1" applyBorder="1"/>
    <xf numFmtId="0" fontId="14" fillId="0" borderId="0" xfId="65" applyFont="1" applyFill="1" applyBorder="1" applyAlignment="1"/>
    <xf numFmtId="0" fontId="13" fillId="0" borderId="0" xfId="65" applyFont="1" applyFill="1" applyBorder="1" applyAlignment="1"/>
    <xf numFmtId="49" fontId="88" fillId="0" borderId="0" xfId="89" applyBorder="1" applyAlignment="1">
      <alignment horizontal="right" wrapText="1"/>
    </xf>
    <xf numFmtId="168" fontId="85" fillId="42" borderId="1" xfId="15" applyBorder="1">
      <alignment horizontal="center"/>
      <protection locked="0"/>
    </xf>
    <xf numFmtId="174" fontId="85" fillId="43" borderId="1" xfId="42" applyBorder="1" applyAlignment="1">
      <alignment horizontal="right"/>
    </xf>
    <xf numFmtId="174" fontId="85" fillId="43" borderId="1" xfId="42" applyBorder="1" applyAlignment="1" applyProtection="1">
      <alignment horizontal="right"/>
    </xf>
    <xf numFmtId="177" fontId="85" fillId="43" borderId="4" xfId="25" applyBorder="1" applyAlignment="1">
      <alignment horizontal="right"/>
    </xf>
    <xf numFmtId="49" fontId="85" fillId="0" borderId="0" xfId="87" applyBorder="1" applyAlignment="1">
      <alignment horizontal="right" wrapText="1"/>
    </xf>
    <xf numFmtId="49" fontId="85" fillId="0" borderId="23" xfId="87" applyBorder="1" applyAlignment="1">
      <alignment horizontal="right" wrapText="1"/>
    </xf>
    <xf numFmtId="174" fontId="85" fillId="0" borderId="0" xfId="42" applyFill="1" applyBorder="1"/>
    <xf numFmtId="0" fontId="15" fillId="0" borderId="0" xfId="65"/>
    <xf numFmtId="0" fontId="0" fillId="0" borderId="0" xfId="0"/>
    <xf numFmtId="0" fontId="0" fillId="0" borderId="0" xfId="0" applyBorder="1"/>
    <xf numFmtId="0" fontId="15" fillId="0" borderId="19" xfId="65" applyFont="1" applyBorder="1"/>
    <xf numFmtId="49" fontId="0" fillId="42" borderId="1" xfId="6" applyNumberFormat="1" applyFont="1" applyBorder="1">
      <alignment wrapText="1"/>
      <protection locked="0"/>
    </xf>
    <xf numFmtId="49" fontId="85" fillId="42" borderId="1" xfId="6" applyNumberFormat="1" applyBorder="1">
      <alignment wrapText="1"/>
      <protection locked="0"/>
    </xf>
    <xf numFmtId="0" fontId="85" fillId="43" borderId="1" xfId="30" applyBorder="1" applyAlignment="1">
      <alignment horizontal="left"/>
    </xf>
    <xf numFmtId="14" fontId="85" fillId="43" borderId="1" xfId="105">
      <alignment horizontal="center" vertical="center" wrapText="1"/>
    </xf>
    <xf numFmtId="0" fontId="15" fillId="0" borderId="0" xfId="65"/>
    <xf numFmtId="174" fontId="85" fillId="42" borderId="22" xfId="11" applyBorder="1">
      <protection locked="0"/>
    </xf>
    <xf numFmtId="49" fontId="0" fillId="42" borderId="1" xfId="8" applyFont="1" applyBorder="1" applyAlignment="1">
      <alignment horizontal="center" wrapText="1"/>
      <protection locked="0"/>
    </xf>
    <xf numFmtId="0" fontId="0" fillId="42" borderId="1" xfId="6" applyFont="1" applyBorder="1" applyAlignment="1">
      <alignment wrapText="1"/>
      <protection locked="0"/>
    </xf>
    <xf numFmtId="0" fontId="0" fillId="0" borderId="0" xfId="0"/>
    <xf numFmtId="0" fontId="0" fillId="0" borderId="0" xfId="0" applyBorder="1"/>
    <xf numFmtId="0" fontId="20" fillId="0" borderId="0" xfId="0" applyFont="1"/>
    <xf numFmtId="0" fontId="20" fillId="0" borderId="0" xfId="0" applyFont="1" applyBorder="1"/>
    <xf numFmtId="177" fontId="85" fillId="43" borderId="2" xfId="18" applyBorder="1">
      <alignment horizontal="right"/>
    </xf>
    <xf numFmtId="0" fontId="85" fillId="42" borderId="1" xfId="6" applyBorder="1" applyAlignment="1">
      <alignment wrapText="1"/>
      <protection locked="0"/>
    </xf>
    <xf numFmtId="0" fontId="91" fillId="42" borderId="35" xfId="58" applyBorder="1">
      <alignment horizontal="center" vertical="center" shrinkToFit="1"/>
      <protection locked="0"/>
    </xf>
    <xf numFmtId="14" fontId="85" fillId="43" borderId="1" xfId="105">
      <alignment horizontal="center" vertical="center" wrapText="1"/>
    </xf>
    <xf numFmtId="0" fontId="15" fillId="0" borderId="0" xfId="65"/>
    <xf numFmtId="0" fontId="0" fillId="0" borderId="13" xfId="85" applyFont="1" applyBorder="1">
      <alignment wrapText="1"/>
    </xf>
    <xf numFmtId="0" fontId="0" fillId="0" borderId="0" xfId="0"/>
    <xf numFmtId="0" fontId="89" fillId="0" borderId="1" xfId="101">
      <alignment horizontal="center" vertical="center"/>
    </xf>
    <xf numFmtId="0" fontId="0" fillId="0" borderId="0" xfId="0" applyAlignment="1">
      <alignment vertical="center"/>
    </xf>
    <xf numFmtId="0" fontId="18" fillId="0" borderId="0" xfId="0" applyFont="1" applyAlignment="1"/>
    <xf numFmtId="0" fontId="41" fillId="0" borderId="0" xfId="102">
      <alignment horizontal="right" vertical="center"/>
    </xf>
    <xf numFmtId="0" fontId="11" fillId="0" borderId="0" xfId="0" applyFont="1" applyFill="1"/>
    <xf numFmtId="15" fontId="18" fillId="0" borderId="0" xfId="0" applyNumberFormat="1" applyFont="1" applyFill="1" applyAlignment="1">
      <alignment horizontal="left" indent="1"/>
    </xf>
    <xf numFmtId="0" fontId="13" fillId="0" borderId="0" xfId="0" applyFont="1" applyFill="1" applyBorder="1"/>
    <xf numFmtId="0" fontId="0" fillId="0" borderId="0" xfId="0" applyAlignment="1">
      <alignment vertical="top" wrapText="1"/>
    </xf>
    <xf numFmtId="0" fontId="0" fillId="4" borderId="0" xfId="0" applyFill="1" applyBorder="1"/>
    <xf numFmtId="0" fontId="29" fillId="0" borderId="0" xfId="0" applyFont="1" applyFill="1" applyAlignment="1">
      <alignment vertical="center" wrapText="1"/>
    </xf>
    <xf numFmtId="0" fontId="0" fillId="0" borderId="0" xfId="0" applyAlignment="1" applyProtection="1">
      <alignment vertical="center"/>
      <protection locked="0"/>
    </xf>
    <xf numFmtId="0" fontId="0" fillId="0" borderId="0" xfId="0" applyAlignment="1" applyProtection="1">
      <alignment vertical="top" wrapText="1"/>
      <protection locked="0"/>
    </xf>
    <xf numFmtId="0" fontId="0" fillId="0" borderId="0" xfId="0"/>
    <xf numFmtId="0" fontId="89" fillId="0" borderId="1" xfId="101">
      <alignment horizontal="center" vertical="center"/>
    </xf>
    <xf numFmtId="0" fontId="0" fillId="0" borderId="0" xfId="0" applyAlignment="1">
      <alignment vertical="center"/>
    </xf>
    <xf numFmtId="0" fontId="0" fillId="0" borderId="0" xfId="0" applyBorder="1"/>
    <xf numFmtId="0" fontId="41" fillId="0" borderId="0" xfId="102">
      <alignment horizontal="right" vertical="center"/>
    </xf>
    <xf numFmtId="0" fontId="0" fillId="0" borderId="0" xfId="0" applyAlignment="1">
      <alignment vertical="top" wrapText="1"/>
    </xf>
    <xf numFmtId="0" fontId="0" fillId="0" borderId="0" xfId="0" applyBorder="1" applyAlignment="1">
      <alignment vertical="center"/>
    </xf>
    <xf numFmtId="0" fontId="89" fillId="0" borderId="0" xfId="75" applyAlignment="1">
      <alignment horizontal="left" wrapText="1"/>
    </xf>
    <xf numFmtId="0" fontId="89" fillId="0" borderId="0" xfId="75">
      <alignment horizontal="left" wrapText="1"/>
    </xf>
    <xf numFmtId="0" fontId="0" fillId="0" borderId="0" xfId="0"/>
    <xf numFmtId="0" fontId="0" fillId="0" borderId="0" xfId="0" applyBorder="1"/>
    <xf numFmtId="14" fontId="85" fillId="43" borderId="1" xfId="105">
      <alignment horizontal="center" vertical="center" wrapText="1"/>
    </xf>
    <xf numFmtId="168" fontId="89" fillId="0" borderId="0" xfId="77" applyAlignment="1">
      <alignment horizontal="left" wrapText="1"/>
    </xf>
    <xf numFmtId="49" fontId="102" fillId="0" borderId="0" xfId="78" applyAlignment="1">
      <alignment wrapText="1"/>
    </xf>
    <xf numFmtId="0" fontId="0" fillId="0" borderId="0" xfId="0" applyBorder="1" applyAlignment="1"/>
    <xf numFmtId="49" fontId="13" fillId="0" borderId="0" xfId="0" applyNumberFormat="1" applyFont="1" applyBorder="1" applyAlignment="1">
      <alignment horizontal="left"/>
    </xf>
    <xf numFmtId="0" fontId="13" fillId="0" borderId="0" xfId="0" applyFont="1" applyBorder="1" applyAlignment="1">
      <alignment horizontal="left"/>
    </xf>
    <xf numFmtId="0" fontId="13" fillId="0" borderId="17" xfId="0" applyFont="1" applyBorder="1" applyAlignment="1">
      <alignment horizontal="left"/>
    </xf>
    <xf numFmtId="49" fontId="85" fillId="42" borderId="1" xfId="9" applyBorder="1" applyAlignment="1">
      <alignment horizontal="center" wrapText="1"/>
      <protection locked="0"/>
    </xf>
    <xf numFmtId="49" fontId="15" fillId="0" borderId="0" xfId="0" applyNumberFormat="1" applyFont="1" applyBorder="1" applyAlignment="1">
      <alignment horizontal="center"/>
    </xf>
    <xf numFmtId="0" fontId="15" fillId="0" borderId="0" xfId="0" applyFont="1" applyBorder="1" applyAlignment="1">
      <alignment horizontal="center"/>
    </xf>
    <xf numFmtId="49" fontId="15" fillId="0" borderId="0" xfId="0" applyNumberFormat="1" applyFont="1" applyBorder="1" applyAlignment="1">
      <alignment horizontal="left"/>
    </xf>
    <xf numFmtId="0" fontId="15" fillId="0" borderId="23" xfId="0" applyFont="1" applyBorder="1" applyAlignment="1">
      <alignment horizontal="left"/>
    </xf>
    <xf numFmtId="0" fontId="15" fillId="0" borderId="23" xfId="0" applyFont="1" applyBorder="1" applyAlignment="1"/>
    <xf numFmtId="177" fontId="85" fillId="43" borderId="2" xfId="25" applyBorder="1"/>
    <xf numFmtId="0" fontId="77" fillId="0" borderId="0" xfId="0" applyFont="1" applyBorder="1"/>
    <xf numFmtId="174" fontId="0" fillId="0" borderId="0" xfId="0" applyNumberFormat="1" applyBorder="1"/>
    <xf numFmtId="49" fontId="88" fillId="0" borderId="0" xfId="89" applyFill="1" applyBorder="1" applyAlignment="1">
      <alignment horizontal="left" wrapText="1"/>
    </xf>
    <xf numFmtId="0" fontId="0" fillId="0" borderId="0" xfId="0"/>
    <xf numFmtId="0" fontId="0" fillId="0" borderId="8" xfId="0" applyBorder="1" applyAlignment="1"/>
    <xf numFmtId="0" fontId="0" fillId="0" borderId="0" xfId="0" applyBorder="1" applyAlignment="1"/>
    <xf numFmtId="0" fontId="0" fillId="0" borderId="0" xfId="0" applyFill="1" applyAlignment="1"/>
    <xf numFmtId="0" fontId="91" fillId="42" borderId="0" xfId="60" applyBorder="1" applyAlignment="1">
      <alignment horizontal="center" vertical="center"/>
      <protection locked="0"/>
    </xf>
    <xf numFmtId="0" fontId="0" fillId="0" borderId="0" xfId="0" applyBorder="1" applyAlignment="1"/>
    <xf numFmtId="0" fontId="0" fillId="0" borderId="0" xfId="0" applyBorder="1" applyProtection="1">
      <protection locked="0"/>
    </xf>
    <xf numFmtId="0" fontId="0" fillId="0" borderId="0" xfId="0" applyBorder="1" applyProtection="1">
      <protection locked="0"/>
    </xf>
    <xf numFmtId="0" fontId="0" fillId="0" borderId="0" xfId="0" applyBorder="1" applyAlignment="1" applyProtection="1">
      <alignment vertical="center"/>
      <protection locked="0"/>
    </xf>
    <xf numFmtId="0" fontId="0" fillId="0" borderId="17" xfId="0" applyBorder="1" applyAlignment="1"/>
    <xf numFmtId="0" fontId="59" fillId="0" borderId="0" xfId="69" applyBorder="1" applyAlignment="1"/>
    <xf numFmtId="0" fontId="15" fillId="0" borderId="0" xfId="65" applyBorder="1" applyAlignment="1"/>
    <xf numFmtId="0" fontId="0" fillId="0" borderId="0" xfId="0" applyBorder="1" applyProtection="1">
      <protection locked="0"/>
    </xf>
    <xf numFmtId="0" fontId="0" fillId="0" borderId="0" xfId="0" applyBorder="1"/>
    <xf numFmtId="0" fontId="0" fillId="0" borderId="0" xfId="0" applyBorder="1" applyAlignment="1"/>
    <xf numFmtId="0" fontId="85" fillId="0" borderId="0" xfId="6" applyFill="1" applyBorder="1">
      <alignment wrapText="1"/>
      <protection locked="0"/>
    </xf>
    <xf numFmtId="0" fontId="0" fillId="0" borderId="0" xfId="0" applyBorder="1" applyProtection="1">
      <protection locked="0"/>
    </xf>
    <xf numFmtId="0" fontId="0" fillId="0" borderId="0" xfId="0" applyBorder="1"/>
    <xf numFmtId="0" fontId="0" fillId="0" borderId="37" xfId="0" applyBorder="1"/>
    <xf numFmtId="14" fontId="85" fillId="43" borderId="1" xfId="105">
      <alignment horizontal="center" vertical="center" wrapText="1"/>
    </xf>
    <xf numFmtId="0" fontId="89" fillId="0" borderId="1" xfId="101">
      <alignment horizontal="center" vertical="center"/>
    </xf>
    <xf numFmtId="0" fontId="0" fillId="0" borderId="0" xfId="0"/>
    <xf numFmtId="0" fontId="0" fillId="0" borderId="0" xfId="0" applyBorder="1" applyProtection="1">
      <protection locked="0"/>
    </xf>
    <xf numFmtId="14" fontId="85" fillId="43" borderId="1" xfId="105">
      <alignment horizontal="center" vertical="center" wrapText="1"/>
    </xf>
    <xf numFmtId="0" fontId="89" fillId="0" borderId="1" xfId="101">
      <alignment horizontal="center" vertical="center"/>
    </xf>
    <xf numFmtId="0" fontId="0" fillId="0" borderId="0" xfId="0" applyBorder="1" applyAlignment="1"/>
    <xf numFmtId="0" fontId="15" fillId="0" borderId="0" xfId="65"/>
    <xf numFmtId="0" fontId="20" fillId="0" borderId="0" xfId="65" applyFont="1"/>
    <xf numFmtId="0" fontId="18" fillId="0" borderId="0" xfId="65" applyFont="1" applyAlignment="1"/>
    <xf numFmtId="0" fontId="12" fillId="0" borderId="0" xfId="65" applyFont="1" applyFill="1" applyBorder="1" applyAlignment="1">
      <alignment horizontal="right" vertical="center"/>
    </xf>
    <xf numFmtId="0" fontId="11" fillId="0" borderId="0" xfId="65" applyFont="1" applyFill="1" applyAlignment="1">
      <alignment horizontal="left"/>
    </xf>
    <xf numFmtId="0" fontId="16" fillId="0" borderId="0" xfId="65" applyFont="1" applyFill="1" applyBorder="1" applyAlignment="1">
      <alignment horizontal="left" vertical="top" wrapText="1"/>
    </xf>
    <xf numFmtId="0" fontId="15" fillId="0" borderId="0" xfId="65" applyBorder="1" applyAlignment="1">
      <alignment vertical="center"/>
    </xf>
    <xf numFmtId="0" fontId="15" fillId="0" borderId="17" xfId="65" applyBorder="1"/>
    <xf numFmtId="0" fontId="15" fillId="0" borderId="20" xfId="65" applyBorder="1"/>
    <xf numFmtId="0" fontId="15" fillId="0" borderId="0" xfId="65"/>
    <xf numFmtId="0" fontId="15" fillId="0" borderId="0" xfId="65" applyBorder="1"/>
    <xf numFmtId="0" fontId="16" fillId="0" borderId="0" xfId="65" applyFont="1" applyBorder="1" applyAlignment="1">
      <alignment horizontal="center"/>
    </xf>
    <xf numFmtId="0" fontId="15" fillId="0" borderId="0" xfId="65" applyBorder="1" applyProtection="1"/>
    <xf numFmtId="0" fontId="15" fillId="0" borderId="0" xfId="65" applyFill="1" applyBorder="1" applyProtection="1"/>
    <xf numFmtId="174" fontId="0" fillId="42" borderId="1" xfId="11" applyFont="1" applyBorder="1">
      <protection locked="0"/>
    </xf>
    <xf numFmtId="0" fontId="0" fillId="0" borderId="0" xfId="0" applyBorder="1" applyProtection="1">
      <protection locked="0"/>
    </xf>
    <xf numFmtId="0" fontId="0" fillId="0" borderId="0" xfId="0" applyBorder="1"/>
    <xf numFmtId="0" fontId="0" fillId="0" borderId="0" xfId="0" applyBorder="1" applyProtection="1">
      <protection locked="0"/>
    </xf>
    <xf numFmtId="49" fontId="102" fillId="0" borderId="0" xfId="78"/>
    <xf numFmtId="0" fontId="0" fillId="0" borderId="0" xfId="0" applyBorder="1" applyProtection="1">
      <protection locked="0"/>
    </xf>
    <xf numFmtId="14" fontId="85" fillId="43" borderId="1" xfId="105">
      <alignment horizontal="center" vertical="center" wrapText="1"/>
    </xf>
    <xf numFmtId="0" fontId="89" fillId="0" borderId="1" xfId="101">
      <alignment horizontal="center" vertical="center"/>
    </xf>
    <xf numFmtId="177" fontId="85" fillId="43" borderId="12" xfId="16" applyNumberFormat="1" applyBorder="1"/>
    <xf numFmtId="0" fontId="0" fillId="42" borderId="1" xfId="6" applyFont="1" applyBorder="1" applyAlignment="1">
      <alignment horizontal="center" wrapText="1"/>
      <protection locked="0"/>
    </xf>
    <xf numFmtId="0" fontId="0" fillId="0" borderId="0" xfId="0"/>
    <xf numFmtId="177" fontId="85" fillId="43" borderId="4" xfId="25" applyBorder="1"/>
    <xf numFmtId="0" fontId="85" fillId="42" borderId="1" xfId="6" applyBorder="1" applyAlignment="1">
      <alignment horizontal="center" wrapText="1"/>
      <protection locked="0"/>
    </xf>
    <xf numFmtId="176" fontId="85" fillId="43" borderId="1" xfId="32" applyBorder="1"/>
    <xf numFmtId="1" fontId="85" fillId="43" borderId="1" xfId="41" applyBorder="1">
      <alignment horizontal="center"/>
    </xf>
    <xf numFmtId="1" fontId="85" fillId="42" borderId="1" xfId="10" applyBorder="1">
      <alignment horizontal="center"/>
      <protection locked="0"/>
    </xf>
    <xf numFmtId="174" fontId="42" fillId="42" borderId="1" xfId="11" applyFont="1" applyBorder="1">
      <protection locked="0"/>
    </xf>
    <xf numFmtId="0" fontId="21" fillId="0" borderId="0" xfId="75" applyFont="1" applyBorder="1" applyAlignment="1">
      <alignment wrapText="1"/>
    </xf>
    <xf numFmtId="0" fontId="0" fillId="0" borderId="0" xfId="0"/>
    <xf numFmtId="0" fontId="0" fillId="0" borderId="0" xfId="0" applyBorder="1" applyAlignment="1"/>
    <xf numFmtId="0" fontId="0" fillId="0" borderId="0" xfId="0"/>
    <xf numFmtId="14" fontId="85" fillId="43" borderId="1" xfId="105">
      <alignment horizontal="center" vertical="center" wrapText="1"/>
    </xf>
    <xf numFmtId="0" fontId="89" fillId="0" borderId="1" xfId="101">
      <alignment horizontal="center" vertical="center"/>
    </xf>
    <xf numFmtId="0" fontId="15" fillId="0" borderId="0" xfId="65"/>
    <xf numFmtId="0" fontId="85" fillId="42" borderId="0" xfId="6" applyBorder="1" applyAlignment="1">
      <alignment horizontal="left" wrapText="1"/>
      <protection locked="0"/>
    </xf>
    <xf numFmtId="174" fontId="85" fillId="42" borderId="24" xfId="11" applyBorder="1">
      <protection locked="0"/>
    </xf>
    <xf numFmtId="0" fontId="15" fillId="0" borderId="0" xfId="65" applyAlignment="1">
      <alignment vertical="top"/>
    </xf>
    <xf numFmtId="49" fontId="102" fillId="0" borderId="0" xfId="78"/>
    <xf numFmtId="0" fontId="0" fillId="0" borderId="0" xfId="0"/>
    <xf numFmtId="0" fontId="20" fillId="0" borderId="41" xfId="0" applyFont="1" applyFill="1" applyBorder="1" applyAlignment="1"/>
    <xf numFmtId="169" fontId="83" fillId="0" borderId="0" xfId="0" applyNumberFormat="1" applyFont="1" applyAlignment="1">
      <alignment horizontal="center"/>
    </xf>
    <xf numFmtId="41" fontId="15" fillId="0" borderId="0" xfId="0" applyNumberFormat="1" applyFont="1" applyFill="1" applyBorder="1" applyAlignment="1">
      <alignment horizontal="center"/>
    </xf>
    <xf numFmtId="0" fontId="15" fillId="0" borderId="0" xfId="65" applyBorder="1"/>
    <xf numFmtId="174" fontId="85" fillId="42" borderId="1" xfId="11" applyBorder="1">
      <protection locked="0"/>
    </xf>
    <xf numFmtId="174" fontId="85" fillId="43" borderId="1" xfId="42" applyBorder="1"/>
    <xf numFmtId="169" fontId="85" fillId="43" borderId="1" xfId="31" applyNumberFormat="1" applyBorder="1">
      <alignment horizontal="center"/>
    </xf>
    <xf numFmtId="169" fontId="85" fillId="42" borderId="1" xfId="10" applyNumberFormat="1" applyBorder="1">
      <alignment horizontal="center"/>
      <protection locked="0"/>
    </xf>
    <xf numFmtId="0" fontId="0" fillId="42" borderId="16" xfId="6" applyFont="1" applyBorder="1">
      <alignment wrapText="1"/>
      <protection locked="0"/>
    </xf>
    <xf numFmtId="0" fontId="0" fillId="0" borderId="0" xfId="0" applyBorder="1" applyAlignment="1"/>
    <xf numFmtId="0" fontId="0" fillId="42" borderId="24" xfId="83" applyFont="1" applyBorder="1">
      <alignment vertical="top"/>
      <protection locked="0"/>
    </xf>
    <xf numFmtId="0" fontId="85" fillId="42" borderId="15" xfId="83" applyBorder="1">
      <alignment vertical="top"/>
      <protection locked="0"/>
    </xf>
    <xf numFmtId="0" fontId="85" fillId="42" borderId="14" xfId="83" applyBorder="1">
      <alignment vertical="top"/>
      <protection locked="0"/>
    </xf>
    <xf numFmtId="165" fontId="0" fillId="42" borderId="1" xfId="14" applyFont="1" applyBorder="1" applyAlignment="1">
      <alignment horizontal="center"/>
      <protection locked="0"/>
    </xf>
    <xf numFmtId="0" fontId="0" fillId="42" borderId="1" xfId="6" applyFont="1" applyBorder="1">
      <alignment wrapText="1"/>
      <protection locked="0"/>
    </xf>
    <xf numFmtId="0" fontId="85" fillId="42" borderId="1" xfId="6" applyBorder="1">
      <alignment wrapText="1"/>
      <protection locked="0"/>
    </xf>
    <xf numFmtId="0" fontId="85" fillId="42" borderId="1" xfId="7" applyBorder="1">
      <alignment horizontal="center" vertical="center" wrapText="1"/>
      <protection locked="0"/>
    </xf>
    <xf numFmtId="49" fontId="92" fillId="44" borderId="0" xfId="61">
      <alignment vertical="center" wrapText="1"/>
    </xf>
    <xf numFmtId="0" fontId="0" fillId="0" borderId="0" xfId="0" applyBorder="1" applyProtection="1">
      <protection locked="0"/>
    </xf>
    <xf numFmtId="0" fontId="85" fillId="0" borderId="22" xfId="85" applyBorder="1">
      <alignment wrapText="1"/>
    </xf>
    <xf numFmtId="49" fontId="85" fillId="0" borderId="0" xfId="87" applyBorder="1">
      <alignment vertical="center" wrapText="1"/>
    </xf>
    <xf numFmtId="0" fontId="0" fillId="0" borderId="0" xfId="0" applyBorder="1"/>
    <xf numFmtId="49" fontId="88" fillId="0" borderId="0" xfId="89" applyFill="1" applyBorder="1">
      <alignment horizontal="left" vertical="center" wrapText="1"/>
    </xf>
    <xf numFmtId="49" fontId="0" fillId="42" borderId="1" xfId="8" applyFont="1" applyBorder="1">
      <alignment wrapText="1"/>
      <protection locked="0"/>
    </xf>
    <xf numFmtId="0" fontId="85" fillId="0" borderId="1" xfId="85" applyBorder="1">
      <alignment wrapText="1"/>
    </xf>
    <xf numFmtId="0" fontId="0" fillId="0" borderId="1" xfId="85" applyFont="1" applyBorder="1">
      <alignment wrapText="1"/>
    </xf>
    <xf numFmtId="0" fontId="0" fillId="42" borderId="1" xfId="6" applyFont="1" applyBorder="1">
      <alignment wrapText="1"/>
      <protection locked="0"/>
    </xf>
    <xf numFmtId="0" fontId="85" fillId="42" borderId="1" xfId="6" applyBorder="1">
      <alignment wrapText="1"/>
      <protection locked="0"/>
    </xf>
    <xf numFmtId="0" fontId="85" fillId="42" borderId="1" xfId="7" applyBorder="1">
      <alignment horizontal="center" vertical="center" wrapText="1"/>
      <protection locked="0"/>
    </xf>
    <xf numFmtId="0" fontId="85" fillId="42" borderId="14" xfId="6" applyBorder="1" applyAlignment="1">
      <alignment wrapText="1"/>
      <protection locked="0"/>
    </xf>
    <xf numFmtId="0" fontId="0" fillId="0" borderId="0" xfId="0" applyBorder="1" applyProtection="1">
      <protection locked="0"/>
    </xf>
    <xf numFmtId="49" fontId="88" fillId="0" borderId="0" xfId="89" applyBorder="1">
      <alignment horizontal="left" vertical="center" wrapText="1"/>
    </xf>
    <xf numFmtId="49" fontId="85" fillId="0" borderId="0" xfId="87" applyBorder="1">
      <alignment vertical="center" wrapText="1"/>
    </xf>
    <xf numFmtId="0" fontId="0" fillId="0" borderId="0" xfId="0" applyBorder="1"/>
    <xf numFmtId="0" fontId="0" fillId="0" borderId="0" xfId="0" applyBorder="1" applyAlignment="1">
      <alignment horizontal="left"/>
    </xf>
    <xf numFmtId="49" fontId="85" fillId="0" borderId="0" xfId="87" applyBorder="1" applyAlignment="1">
      <alignment wrapText="1"/>
    </xf>
    <xf numFmtId="165" fontId="85" fillId="42" borderId="1" xfId="14" applyBorder="1">
      <alignment horizontal="center" vertical="center"/>
      <protection locked="0"/>
    </xf>
    <xf numFmtId="0" fontId="0" fillId="0" borderId="0" xfId="0" applyBorder="1" applyAlignment="1"/>
    <xf numFmtId="165" fontId="85" fillId="42" borderId="1" xfId="14">
      <alignment horizontal="center" vertical="center"/>
      <protection locked="0"/>
    </xf>
    <xf numFmtId="49" fontId="88" fillId="0" borderId="1" xfId="86">
      <alignment horizontal="left" vertical="center" wrapText="1"/>
    </xf>
    <xf numFmtId="165" fontId="85" fillId="42" borderId="1" xfId="14">
      <alignment horizontal="center" vertical="center"/>
      <protection locked="0"/>
    </xf>
    <xf numFmtId="0" fontId="89" fillId="0" borderId="1" xfId="101" applyBorder="1">
      <alignment horizontal="center" vertical="center"/>
    </xf>
    <xf numFmtId="0" fontId="89" fillId="0" borderId="1" xfId="101" applyBorder="1" applyAlignment="1">
      <alignment horizontal="center" vertical="center"/>
    </xf>
    <xf numFmtId="0" fontId="85" fillId="43" borderId="1" xfId="97" applyNumberFormat="1" applyBorder="1">
      <alignment horizontal="center" vertical="center" wrapText="1"/>
    </xf>
    <xf numFmtId="14" fontId="85" fillId="43" borderId="1" xfId="97" applyNumberFormat="1" applyBorder="1" applyAlignment="1">
      <alignment horizontal="center" vertical="center" wrapText="1"/>
    </xf>
    <xf numFmtId="0" fontId="0" fillId="0" borderId="8" xfId="0" applyBorder="1" applyAlignment="1">
      <alignment horizontal="center"/>
    </xf>
    <xf numFmtId="0" fontId="88" fillId="0" borderId="1" xfId="92" applyBorder="1">
      <alignment horizontal="center" vertical="center" wrapText="1"/>
    </xf>
    <xf numFmtId="49" fontId="92" fillId="44" borderId="0" xfId="61" applyFill="1" applyBorder="1" applyAlignment="1">
      <alignment horizontal="center" vertical="center" wrapText="1"/>
    </xf>
    <xf numFmtId="49" fontId="92" fillId="44" borderId="0" xfId="61" applyFont="1" applyFill="1" applyBorder="1" applyAlignment="1">
      <alignment horizontal="center" vertical="center" wrapText="1"/>
    </xf>
    <xf numFmtId="0" fontId="0" fillId="0" borderId="43" xfId="0" applyBorder="1"/>
    <xf numFmtId="0" fontId="0" fillId="0" borderId="44" xfId="0" applyBorder="1"/>
    <xf numFmtId="0" fontId="0" fillId="0" borderId="45" xfId="0" applyBorder="1" applyAlignment="1">
      <alignment horizontal="center"/>
    </xf>
    <xf numFmtId="0" fontId="88" fillId="0" borderId="47" xfId="92" applyBorder="1">
      <alignment horizontal="center" vertical="center" wrapText="1"/>
    </xf>
    <xf numFmtId="0" fontId="13" fillId="0" borderId="48" xfId="0" applyFont="1" applyBorder="1" applyAlignment="1">
      <alignment horizontal="center" vertical="center"/>
    </xf>
    <xf numFmtId="0" fontId="85" fillId="42" borderId="50" xfId="6" applyBorder="1" applyAlignment="1">
      <alignment horizontal="center" wrapText="1"/>
      <protection locked="0"/>
    </xf>
    <xf numFmtId="0" fontId="85" fillId="42" borderId="47" xfId="6" applyBorder="1" applyAlignment="1">
      <alignment horizontal="center" wrapText="1"/>
      <protection locked="0"/>
    </xf>
    <xf numFmtId="0" fontId="85" fillId="42" borderId="51" xfId="6" applyBorder="1" applyAlignment="1">
      <alignment horizontal="center" wrapText="1"/>
      <protection locked="0"/>
    </xf>
    <xf numFmtId="0" fontId="24" fillId="0" borderId="48" xfId="0" applyFont="1" applyFill="1" applyBorder="1" applyAlignment="1">
      <alignment horizontal="center" vertical="center"/>
    </xf>
    <xf numFmtId="0" fontId="85" fillId="42" borderId="51" xfId="6" applyBorder="1" applyAlignment="1" applyProtection="1">
      <alignment horizontal="center" wrapText="1"/>
      <protection locked="0"/>
    </xf>
    <xf numFmtId="0" fontId="13" fillId="0" borderId="52" xfId="0" applyFont="1" applyBorder="1" applyAlignment="1">
      <alignment horizontal="center" vertical="center"/>
    </xf>
    <xf numFmtId="0" fontId="85" fillId="42" borderId="53" xfId="6" applyBorder="1" applyAlignment="1">
      <alignment horizontal="center" wrapText="1"/>
      <protection locked="0"/>
    </xf>
    <xf numFmtId="0" fontId="85" fillId="42" borderId="49" xfId="6" applyBorder="1" applyAlignment="1">
      <alignment horizontal="center" wrapText="1"/>
      <protection locked="0"/>
    </xf>
    <xf numFmtId="0" fontId="85" fillId="42" borderId="47" xfId="6" applyBorder="1">
      <alignment wrapText="1"/>
      <protection locked="0"/>
    </xf>
    <xf numFmtId="0" fontId="0" fillId="0" borderId="54" xfId="0" applyBorder="1"/>
    <xf numFmtId="0" fontId="0" fillId="0" borderId="55" xfId="0" applyBorder="1"/>
    <xf numFmtId="0" fontId="0" fillId="0" borderId="56" xfId="0" applyBorder="1" applyAlignment="1">
      <alignment horizontal="center"/>
    </xf>
    <xf numFmtId="0" fontId="29" fillId="0" borderId="43" xfId="0" applyFont="1" applyFill="1" applyBorder="1" applyAlignment="1">
      <alignment horizontal="left" vertical="center" wrapText="1"/>
    </xf>
    <xf numFmtId="0" fontId="29" fillId="0" borderId="44" xfId="0" applyFont="1" applyFill="1" applyBorder="1" applyAlignment="1">
      <alignment horizontal="left" vertical="center" wrapText="1"/>
    </xf>
    <xf numFmtId="0" fontId="31" fillId="0" borderId="44" xfId="0" applyFont="1" applyFill="1" applyBorder="1"/>
    <xf numFmtId="0" fontId="31" fillId="0" borderId="45" xfId="0" applyFont="1" applyFill="1" applyBorder="1"/>
    <xf numFmtId="0" fontId="88" fillId="0" borderId="46" xfId="92" applyBorder="1">
      <alignment horizontal="center" vertical="center" wrapText="1"/>
    </xf>
    <xf numFmtId="49" fontId="0" fillId="42" borderId="46" xfId="8" applyFont="1" applyBorder="1" applyAlignment="1">
      <alignment horizontal="center" wrapText="1"/>
      <protection locked="0"/>
    </xf>
    <xf numFmtId="16" fontId="0" fillId="42" borderId="47" xfId="6" applyNumberFormat="1" applyFont="1" applyBorder="1" applyAlignment="1">
      <alignment horizontal="center" wrapText="1"/>
      <protection locked="0"/>
    </xf>
    <xf numFmtId="0" fontId="0" fillId="42" borderId="47" xfId="6" applyFont="1" applyBorder="1" applyAlignment="1">
      <alignment horizontal="center" wrapText="1"/>
      <protection locked="0"/>
    </xf>
    <xf numFmtId="49" fontId="85" fillId="42" borderId="46" xfId="8" applyBorder="1" applyAlignment="1">
      <alignment horizontal="center" wrapText="1"/>
      <protection locked="0"/>
    </xf>
    <xf numFmtId="0" fontId="31" fillId="0" borderId="54" xfId="0" applyFont="1" applyBorder="1"/>
    <xf numFmtId="0" fontId="31" fillId="0" borderId="55" xfId="0" applyFont="1" applyBorder="1"/>
    <xf numFmtId="0" fontId="31" fillId="0" borderId="55" xfId="0" applyFont="1" applyBorder="1" applyAlignment="1">
      <alignment vertical="top"/>
    </xf>
    <xf numFmtId="0" fontId="31" fillId="0" borderId="56" xfId="0" applyFont="1" applyBorder="1"/>
    <xf numFmtId="0" fontId="85" fillId="42" borderId="1" xfId="7">
      <alignment horizontal="center" vertical="center" wrapText="1"/>
      <protection locked="0"/>
    </xf>
    <xf numFmtId="0" fontId="85" fillId="42" borderId="1" xfId="7">
      <alignment horizontal="center" vertical="center" wrapText="1"/>
      <protection locked="0"/>
    </xf>
    <xf numFmtId="49" fontId="88" fillId="0" borderId="1" xfId="86">
      <alignment horizontal="left" vertical="center" wrapText="1"/>
    </xf>
    <xf numFmtId="0" fontId="91" fillId="42" borderId="24" xfId="58" applyBorder="1" applyAlignment="1">
      <alignment horizontal="left" vertical="center"/>
      <protection locked="0"/>
    </xf>
    <xf numFmtId="0" fontId="91" fillId="42" borderId="15" xfId="58" applyBorder="1" applyAlignment="1">
      <alignment horizontal="left" vertical="center"/>
      <protection locked="0"/>
    </xf>
    <xf numFmtId="0" fontId="91" fillId="42" borderId="14" xfId="58" applyBorder="1" applyAlignment="1">
      <alignment horizontal="left" vertical="center"/>
      <protection locked="0"/>
    </xf>
    <xf numFmtId="49" fontId="42" fillId="42" borderId="46" xfId="8" applyFont="1" applyBorder="1" applyAlignment="1">
      <alignment horizontal="center" wrapText="1"/>
      <protection locked="0"/>
    </xf>
    <xf numFmtId="0" fontId="85" fillId="42" borderId="24" xfId="7" applyBorder="1">
      <alignment horizontal="center" vertical="center" wrapText="1"/>
      <protection locked="0"/>
    </xf>
    <xf numFmtId="49" fontId="88" fillId="0" borderId="15" xfId="86" applyBorder="1">
      <alignment horizontal="left" vertical="center" wrapText="1"/>
    </xf>
    <xf numFmtId="0" fontId="85" fillId="42" borderId="15" xfId="7" applyBorder="1">
      <alignment horizontal="center" vertical="center" wrapText="1"/>
      <protection locked="0"/>
    </xf>
    <xf numFmtId="165" fontId="85" fillId="42" borderId="14" xfId="14" applyBorder="1">
      <alignment horizontal="center" vertical="center"/>
      <protection locked="0"/>
    </xf>
    <xf numFmtId="0" fontId="85" fillId="42" borderId="24" xfId="7" applyBorder="1">
      <alignment horizontal="center" vertical="center" wrapText="1"/>
      <protection locked="0"/>
    </xf>
    <xf numFmtId="49" fontId="88" fillId="0" borderId="15" xfId="86" applyBorder="1">
      <alignment horizontal="left" vertical="center" wrapText="1"/>
    </xf>
    <xf numFmtId="0" fontId="85" fillId="42" borderId="15" xfId="7" applyBorder="1">
      <alignment horizontal="center" vertical="center" wrapText="1"/>
      <protection locked="0"/>
    </xf>
    <xf numFmtId="165" fontId="85" fillId="42" borderId="14" xfId="14" applyBorder="1">
      <alignment horizontal="center" vertical="center"/>
      <protection locked="0"/>
    </xf>
    <xf numFmtId="0" fontId="85" fillId="42" borderId="14" xfId="7" applyBorder="1">
      <alignment horizontal="center" vertical="center" wrapText="1"/>
      <protection locked="0"/>
    </xf>
    <xf numFmtId="0" fontId="0" fillId="0" borderId="45" xfId="0" applyBorder="1"/>
    <xf numFmtId="166" fontId="31" fillId="0" borderId="55" xfId="0" applyNumberFormat="1" applyFont="1" applyBorder="1"/>
    <xf numFmtId="0" fontId="91" fillId="42" borderId="18" xfId="58" applyBorder="1" applyAlignment="1">
      <alignment horizontal="left" vertical="center"/>
      <protection locked="0"/>
    </xf>
    <xf numFmtId="0" fontId="91" fillId="42" borderId="8" xfId="58" applyBorder="1" applyAlignment="1">
      <alignment horizontal="left" vertical="center"/>
      <protection locked="0"/>
    </xf>
    <xf numFmtId="0" fontId="91" fillId="42" borderId="25" xfId="58" applyBorder="1" applyAlignment="1">
      <alignment horizontal="left" vertical="center"/>
      <protection locked="0"/>
    </xf>
    <xf numFmtId="0" fontId="91" fillId="42" borderId="20" xfId="58" applyBorder="1" applyAlignment="1">
      <alignment horizontal="left" vertical="center"/>
      <protection locked="0"/>
    </xf>
    <xf numFmtId="0" fontId="91" fillId="42" borderId="17" xfId="58" applyBorder="1" applyAlignment="1">
      <alignment horizontal="left" vertical="center"/>
      <protection locked="0"/>
    </xf>
    <xf numFmtId="0" fontId="91" fillId="42" borderId="21" xfId="58" applyBorder="1" applyAlignment="1">
      <alignment horizontal="left" vertical="center"/>
      <protection locked="0"/>
    </xf>
    <xf numFmtId="0" fontId="26" fillId="0" borderId="54" xfId="0" applyFont="1" applyBorder="1"/>
    <xf numFmtId="0" fontId="26" fillId="0" borderId="55" xfId="0" applyFont="1" applyBorder="1"/>
    <xf numFmtId="0" fontId="26" fillId="0" borderId="56" xfId="0" applyFont="1" applyBorder="1"/>
    <xf numFmtId="0" fontId="91" fillId="42" borderId="20" xfId="58" applyFill="1" applyBorder="1" applyAlignment="1">
      <alignment horizontal="left" vertical="center"/>
      <protection locked="0"/>
    </xf>
    <xf numFmtId="166" fontId="26" fillId="0" borderId="55" xfId="0" applyNumberFormat="1" applyFont="1" applyBorder="1"/>
    <xf numFmtId="0" fontId="33" fillId="0" borderId="36" xfId="0" applyFont="1" applyFill="1" applyBorder="1" applyAlignment="1"/>
    <xf numFmtId="0" fontId="37" fillId="0" borderId="0" xfId="0" applyFont="1" applyBorder="1"/>
    <xf numFmtId="49" fontId="88" fillId="0" borderId="59" xfId="89" applyBorder="1" applyAlignment="1"/>
    <xf numFmtId="177" fontId="85" fillId="43" borderId="60" xfId="18" applyBorder="1">
      <alignment horizontal="right"/>
    </xf>
    <xf numFmtId="174" fontId="85" fillId="42" borderId="47" xfId="11" applyBorder="1">
      <protection locked="0"/>
    </xf>
    <xf numFmtId="177" fontId="85" fillId="43" borderId="61" xfId="25" applyBorder="1"/>
    <xf numFmtId="0" fontId="85" fillId="42" borderId="63" xfId="6" applyBorder="1" applyAlignment="1">
      <alignment horizontal="center" wrapText="1"/>
      <protection locked="0"/>
    </xf>
    <xf numFmtId="14" fontId="85" fillId="43" borderId="1" xfId="105" applyBorder="1">
      <alignment horizontal="center" vertical="center" wrapText="1"/>
    </xf>
    <xf numFmtId="0" fontId="20" fillId="0" borderId="43" xfId="0" applyFont="1" applyFill="1" applyBorder="1" applyAlignment="1"/>
    <xf numFmtId="0" fontId="20" fillId="0" borderId="44" xfId="0" applyFont="1" applyFill="1" applyBorder="1" applyAlignment="1"/>
    <xf numFmtId="0" fontId="12" fillId="0" borderId="44" xfId="0" applyFont="1" applyFill="1" applyBorder="1" applyAlignment="1">
      <alignment horizontal="right" vertical="center"/>
    </xf>
    <xf numFmtId="0" fontId="18" fillId="0" borderId="44" xfId="0" applyFont="1" applyFill="1" applyBorder="1" applyAlignment="1"/>
    <xf numFmtId="0" fontId="12" fillId="0" borderId="45" xfId="0" applyFont="1" applyFill="1" applyBorder="1" applyAlignment="1"/>
    <xf numFmtId="0" fontId="85" fillId="0" borderId="48" xfId="7" applyFill="1" applyBorder="1">
      <alignment horizontal="center" vertical="center" wrapText="1"/>
      <protection locked="0"/>
    </xf>
    <xf numFmtId="0" fontId="85" fillId="0" borderId="49" xfId="6" applyFill="1" applyBorder="1">
      <alignment wrapText="1"/>
      <protection locked="0"/>
    </xf>
    <xf numFmtId="0" fontId="88" fillId="0" borderId="47" xfId="92" applyBorder="1">
      <alignment horizontal="center" vertical="center" wrapText="1"/>
    </xf>
    <xf numFmtId="0" fontId="0" fillId="42" borderId="47" xfId="6" applyFont="1" applyBorder="1">
      <alignment wrapText="1"/>
      <protection locked="0"/>
    </xf>
    <xf numFmtId="0" fontId="85" fillId="0" borderId="52" xfId="85" applyBorder="1" applyAlignment="1">
      <alignment horizontal="center"/>
    </xf>
    <xf numFmtId="165" fontId="85" fillId="42" borderId="47" xfId="14" applyBorder="1">
      <alignment horizontal="center" vertical="center"/>
      <protection locked="0"/>
    </xf>
    <xf numFmtId="15" fontId="15" fillId="0" borderId="54" xfId="0" applyNumberFormat="1" applyFont="1" applyBorder="1" applyAlignment="1">
      <alignment horizontal="left"/>
    </xf>
    <xf numFmtId="0" fontId="15" fillId="0" borderId="55" xfId="0" applyFont="1" applyBorder="1" applyAlignment="1">
      <alignment horizontal="center"/>
    </xf>
    <xf numFmtId="0" fontId="15" fillId="0" borderId="55" xfId="0" applyFont="1" applyBorder="1" applyAlignment="1"/>
    <xf numFmtId="0" fontId="15" fillId="0" borderId="56" xfId="0" applyFont="1" applyBorder="1" applyAlignment="1"/>
    <xf numFmtId="0" fontId="0" fillId="0" borderId="44" xfId="0" applyBorder="1" applyProtection="1">
      <protection locked="0"/>
    </xf>
    <xf numFmtId="0" fontId="85" fillId="42" borderId="18" xfId="7" applyBorder="1">
      <alignment horizontal="center" vertical="center" wrapText="1"/>
      <protection locked="0"/>
    </xf>
    <xf numFmtId="49" fontId="88" fillId="0" borderId="8" xfId="86" applyBorder="1">
      <alignment horizontal="left" vertical="center" wrapText="1"/>
    </xf>
    <xf numFmtId="0" fontId="85" fillId="42" borderId="8" xfId="7" applyBorder="1">
      <alignment horizontal="center" vertical="center" wrapText="1"/>
      <protection locked="0"/>
    </xf>
    <xf numFmtId="165" fontId="85" fillId="42" borderId="25" xfId="14" applyBorder="1">
      <alignment horizontal="center" vertical="center"/>
      <protection locked="0"/>
    </xf>
    <xf numFmtId="0" fontId="12" fillId="0" borderId="49" xfId="0" applyFont="1" applyFill="1" applyBorder="1" applyAlignment="1"/>
    <xf numFmtId="0" fontId="0" fillId="0" borderId="49" xfId="0" applyBorder="1"/>
    <xf numFmtId="174" fontId="85" fillId="43" borderId="47" xfId="42" applyBorder="1"/>
    <xf numFmtId="49" fontId="85" fillId="0" borderId="48" xfId="87" applyBorder="1" applyAlignment="1">
      <alignment wrapText="1"/>
    </xf>
    <xf numFmtId="0" fontId="0" fillId="0" borderId="48" xfId="0" applyBorder="1"/>
    <xf numFmtId="0" fontId="20" fillId="0" borderId="49" xfId="0" applyFont="1" applyBorder="1"/>
    <xf numFmtId="0" fontId="20" fillId="0" borderId="48" xfId="0" applyFont="1" applyFill="1" applyBorder="1" applyAlignment="1"/>
    <xf numFmtId="49" fontId="88" fillId="0" borderId="48" xfId="89" applyBorder="1">
      <alignment horizontal="left" vertical="center" wrapText="1"/>
    </xf>
    <xf numFmtId="178" fontId="85" fillId="43" borderId="47" xfId="42" applyNumberFormat="1" applyBorder="1"/>
    <xf numFmtId="49" fontId="88" fillId="0" borderId="48" xfId="89" applyFill="1" applyBorder="1">
      <alignment horizontal="left" vertical="center" wrapText="1"/>
    </xf>
    <xf numFmtId="49" fontId="85" fillId="0" borderId="48" xfId="87" applyBorder="1">
      <alignment vertical="center" wrapText="1"/>
    </xf>
    <xf numFmtId="44" fontId="88" fillId="0" borderId="49" xfId="89" applyNumberFormat="1" applyBorder="1" applyAlignment="1">
      <alignment horizontal="right" vertical="center" wrapText="1"/>
    </xf>
    <xf numFmtId="0" fontId="20" fillId="0" borderId="54" xfId="0" applyFont="1" applyFill="1" applyBorder="1" applyAlignment="1"/>
    <xf numFmtId="0" fontId="20" fillId="0" borderId="55" xfId="0" applyFont="1" applyFill="1" applyBorder="1" applyAlignment="1"/>
    <xf numFmtId="0" fontId="12" fillId="0" borderId="55" xfId="0" applyFont="1" applyFill="1" applyBorder="1"/>
    <xf numFmtId="170" fontId="20" fillId="0" borderId="55" xfId="0" applyNumberFormat="1" applyFont="1" applyFill="1" applyBorder="1" applyAlignment="1" applyProtection="1">
      <alignment horizontal="center"/>
    </xf>
    <xf numFmtId="0" fontId="20" fillId="0" borderId="56" xfId="0" applyFont="1" applyBorder="1"/>
    <xf numFmtId="0" fontId="26" fillId="0" borderId="43" xfId="0" applyFont="1" applyBorder="1"/>
    <xf numFmtId="0" fontId="26" fillId="0" borderId="44" xfId="0" applyFont="1" applyBorder="1"/>
    <xf numFmtId="0" fontId="26" fillId="0" borderId="44" xfId="0" applyFont="1" applyBorder="1" applyAlignment="1">
      <alignment horizontal="center"/>
    </xf>
    <xf numFmtId="0" fontId="26" fillId="0" borderId="45" xfId="0" applyFont="1" applyBorder="1"/>
    <xf numFmtId="0" fontId="38" fillId="0" borderId="48" xfId="0" applyFont="1" applyBorder="1"/>
    <xf numFmtId="0" fontId="38" fillId="0" borderId="49" xfId="0" applyFont="1" applyBorder="1"/>
    <xf numFmtId="0" fontId="38" fillId="0" borderId="54" xfId="0" applyFont="1" applyBorder="1"/>
    <xf numFmtId="0" fontId="38" fillId="0" borderId="55" xfId="0" applyFont="1" applyBorder="1"/>
    <xf numFmtId="0" fontId="38" fillId="0" borderId="55" xfId="0" applyFont="1" applyBorder="1" applyAlignment="1">
      <alignment horizontal="center"/>
    </xf>
    <xf numFmtId="0" fontId="38" fillId="0" borderId="56" xfId="0" applyFont="1" applyBorder="1"/>
    <xf numFmtId="0" fontId="85" fillId="42" borderId="1" xfId="0" applyFont="1" applyFill="1" applyBorder="1" applyAlignment="1" applyProtection="1">
      <alignment horizontal="center" vertical="center" wrapText="1"/>
      <protection locked="0"/>
    </xf>
    <xf numFmtId="0" fontId="20" fillId="0" borderId="43" xfId="0" applyFont="1" applyBorder="1" applyAlignment="1">
      <alignment horizontal="center"/>
    </xf>
    <xf numFmtId="0" fontId="20" fillId="0" borderId="44" xfId="0" applyFont="1" applyBorder="1" applyAlignment="1">
      <alignment horizontal="center"/>
    </xf>
    <xf numFmtId="49" fontId="88" fillId="0" borderId="48" xfId="89" applyBorder="1" applyAlignment="1">
      <alignment vertical="center" wrapText="1"/>
    </xf>
    <xf numFmtId="0" fontId="20" fillId="0" borderId="48" xfId="0" applyFont="1" applyBorder="1"/>
    <xf numFmtId="0" fontId="15" fillId="0" borderId="41" xfId="0" applyFont="1" applyBorder="1" applyAlignment="1"/>
    <xf numFmtId="0" fontId="15" fillId="0" borderId="41" xfId="0" applyFont="1" applyBorder="1" applyAlignment="1">
      <alignment horizontal="left"/>
    </xf>
    <xf numFmtId="174" fontId="85" fillId="42" borderId="51" xfId="11" applyBorder="1">
      <protection locked="0"/>
    </xf>
    <xf numFmtId="0" fontId="13" fillId="0" borderId="41" xfId="0" applyFont="1" applyBorder="1" applyAlignment="1">
      <alignment horizontal="left"/>
    </xf>
    <xf numFmtId="0" fontId="0" fillId="0" borderId="49" xfId="0" applyBorder="1"/>
    <xf numFmtId="49" fontId="15" fillId="0" borderId="48" xfId="0" applyNumberFormat="1" applyFont="1" applyBorder="1" applyAlignment="1">
      <alignment horizontal="center"/>
    </xf>
    <xf numFmtId="0" fontId="15" fillId="0" borderId="49" xfId="0" applyFont="1" applyBorder="1" applyAlignment="1">
      <alignment horizontal="center"/>
    </xf>
    <xf numFmtId="49" fontId="15" fillId="0" borderId="48" xfId="0" applyNumberFormat="1" applyFont="1" applyBorder="1" applyAlignment="1">
      <alignment horizontal="left"/>
    </xf>
    <xf numFmtId="182" fontId="85" fillId="43" borderId="60" xfId="16" applyNumberFormat="1" applyBorder="1"/>
    <xf numFmtId="0" fontId="15" fillId="0" borderId="48" xfId="0" applyFont="1" applyBorder="1" applyAlignment="1">
      <alignment horizontal="center"/>
    </xf>
    <xf numFmtId="49" fontId="0" fillId="38" borderId="48" xfId="87" applyFont="1" applyFill="1" applyBorder="1">
      <alignment vertical="center" wrapText="1"/>
    </xf>
    <xf numFmtId="0" fontId="20" fillId="0" borderId="54" xfId="0" applyFont="1" applyBorder="1"/>
    <xf numFmtId="0" fontId="20" fillId="0" borderId="55" xfId="0" applyFont="1" applyBorder="1"/>
    <xf numFmtId="0" fontId="0" fillId="0" borderId="59" xfId="0" applyBorder="1"/>
    <xf numFmtId="0" fontId="0" fillId="0" borderId="8" xfId="0" applyBorder="1"/>
    <xf numFmtId="0" fontId="0" fillId="0" borderId="62" xfId="0" applyBorder="1"/>
    <xf numFmtId="49" fontId="88" fillId="0" borderId="43" xfId="89" applyBorder="1" applyAlignment="1">
      <alignment vertical="center" wrapText="1"/>
    </xf>
    <xf numFmtId="49" fontId="15" fillId="0" borderId="43" xfId="0" applyNumberFormat="1" applyFont="1" applyBorder="1" applyAlignment="1">
      <alignment horizontal="center"/>
    </xf>
    <xf numFmtId="0" fontId="15" fillId="0" borderId="45" xfId="0" applyFont="1" applyBorder="1" applyAlignment="1">
      <alignment horizontal="center"/>
    </xf>
    <xf numFmtId="0" fontId="88" fillId="0" borderId="48" xfId="92" applyBorder="1">
      <alignment horizontal="center" vertical="center" wrapText="1"/>
    </xf>
    <xf numFmtId="0" fontId="88" fillId="0" borderId="49" xfId="92" applyBorder="1">
      <alignment horizontal="center" vertical="center" wrapText="1"/>
    </xf>
    <xf numFmtId="0" fontId="85" fillId="42" borderId="46" xfId="6" applyBorder="1" applyAlignment="1">
      <alignment horizontal="center" wrapText="1"/>
      <protection locked="0"/>
    </xf>
    <xf numFmtId="0" fontId="0" fillId="0" borderId="56" xfId="0" applyBorder="1"/>
    <xf numFmtId="166" fontId="20" fillId="0" borderId="43" xfId="0" applyNumberFormat="1" applyFont="1" applyBorder="1"/>
    <xf numFmtId="0" fontId="20" fillId="0" borderId="44" xfId="0" applyFont="1" applyBorder="1"/>
    <xf numFmtId="0" fontId="20" fillId="0" borderId="44" xfId="0" applyFont="1" applyBorder="1" applyAlignment="1">
      <alignment wrapText="1"/>
    </xf>
    <xf numFmtId="0" fontId="17" fillId="0" borderId="44" xfId="0" applyFont="1" applyBorder="1" applyAlignment="1">
      <alignment horizontal="center" vertical="center"/>
    </xf>
    <xf numFmtId="0" fontId="17" fillId="0" borderId="45" xfId="0" applyFont="1" applyBorder="1" applyAlignment="1">
      <alignment horizontal="center" vertical="center"/>
    </xf>
    <xf numFmtId="165" fontId="85" fillId="42" borderId="46" xfId="14" applyBorder="1">
      <alignment horizontal="center" vertical="center"/>
      <protection locked="0"/>
    </xf>
    <xf numFmtId="0" fontId="85" fillId="42" borderId="47" xfId="7" applyBorder="1">
      <alignment horizontal="center" vertical="center" wrapText="1"/>
      <protection locked="0"/>
    </xf>
    <xf numFmtId="0" fontId="0" fillId="0" borderId="55" xfId="0" applyBorder="1" applyAlignment="1">
      <alignment wrapText="1"/>
    </xf>
    <xf numFmtId="0" fontId="0" fillId="0" borderId="44" xfId="0" applyBorder="1" applyAlignment="1">
      <alignment wrapText="1"/>
    </xf>
    <xf numFmtId="0" fontId="91" fillId="42" borderId="15" xfId="58" applyBorder="1" applyAlignment="1">
      <alignment horizontal="center" vertical="center"/>
      <protection locked="0"/>
    </xf>
    <xf numFmtId="0" fontId="91" fillId="42" borderId="14" xfId="58" applyBorder="1" applyAlignment="1">
      <alignment horizontal="center" vertical="center"/>
      <protection locked="0"/>
    </xf>
    <xf numFmtId="176" fontId="85" fillId="43" borderId="47" xfId="32" applyBorder="1"/>
    <xf numFmtId="0" fontId="85" fillId="42" borderId="46" xfId="6" applyBorder="1" applyAlignment="1">
      <alignment wrapText="1"/>
      <protection locked="0"/>
    </xf>
    <xf numFmtId="0" fontId="85" fillId="42" borderId="1" xfId="6" applyBorder="1">
      <alignment wrapText="1"/>
      <protection locked="0"/>
    </xf>
    <xf numFmtId="0" fontId="85" fillId="42" borderId="1" xfId="7" applyBorder="1">
      <alignment horizontal="center" vertical="center" wrapText="1"/>
      <protection locked="0"/>
    </xf>
    <xf numFmtId="49" fontId="92" fillId="44" borderId="0" xfId="61" applyBorder="1">
      <alignment vertical="center" wrapText="1"/>
    </xf>
    <xf numFmtId="49" fontId="92" fillId="44" borderId="49" xfId="61" applyBorder="1">
      <alignment vertical="center" wrapText="1"/>
    </xf>
    <xf numFmtId="0" fontId="88" fillId="0" borderId="46" xfId="92" applyBorder="1">
      <alignment horizontal="center" vertical="center" wrapText="1"/>
    </xf>
    <xf numFmtId="0" fontId="88" fillId="0" borderId="1" xfId="92" applyBorder="1">
      <alignment horizontal="center" vertical="center" wrapText="1"/>
    </xf>
    <xf numFmtId="0" fontId="85" fillId="42" borderId="24" xfId="7" applyBorder="1">
      <alignment horizontal="center" vertical="center" wrapText="1"/>
      <protection locked="0"/>
    </xf>
    <xf numFmtId="49" fontId="88" fillId="0" borderId="15" xfId="86" applyBorder="1">
      <alignment horizontal="left" vertical="center" wrapText="1"/>
    </xf>
    <xf numFmtId="0" fontId="85" fillId="42" borderId="15" xfId="7" applyBorder="1">
      <alignment horizontal="center" vertical="center" wrapText="1"/>
      <protection locked="0"/>
    </xf>
    <xf numFmtId="165" fontId="85" fillId="42" borderId="14" xfId="14" applyBorder="1">
      <alignment horizontal="center" vertical="center"/>
      <protection locked="0"/>
    </xf>
    <xf numFmtId="0" fontId="0" fillId="0" borderId="0" xfId="0" applyBorder="1" applyProtection="1">
      <protection locked="0"/>
    </xf>
    <xf numFmtId="0" fontId="85" fillId="42" borderId="1" xfId="7">
      <alignment horizontal="center" vertical="center" wrapText="1"/>
      <protection locked="0"/>
    </xf>
    <xf numFmtId="49" fontId="88" fillId="0" borderId="1" xfId="86">
      <alignment horizontal="left" vertical="center" wrapText="1"/>
    </xf>
    <xf numFmtId="165" fontId="85" fillId="42" borderId="1" xfId="14">
      <alignment horizontal="center" vertical="center"/>
      <protection locked="0"/>
    </xf>
    <xf numFmtId="49" fontId="88" fillId="0" borderId="48" xfId="89" applyBorder="1" applyAlignment="1">
      <alignment horizontal="left" vertical="center" wrapText="1"/>
    </xf>
    <xf numFmtId="49" fontId="88" fillId="0" borderId="0" xfId="89" applyBorder="1" applyAlignment="1">
      <alignment horizontal="left" vertical="center" wrapText="1"/>
    </xf>
    <xf numFmtId="0" fontId="88" fillId="0" borderId="47" xfId="92" applyBorder="1">
      <alignment horizontal="center" vertical="center" wrapText="1"/>
    </xf>
    <xf numFmtId="49" fontId="88" fillId="0" borderId="48" xfId="89" applyBorder="1">
      <alignment horizontal="left" vertical="center" wrapText="1"/>
    </xf>
    <xf numFmtId="49" fontId="88" fillId="0" borderId="0" xfId="89" applyBorder="1">
      <alignment horizontal="left" vertical="center" wrapText="1"/>
    </xf>
    <xf numFmtId="49" fontId="85" fillId="0" borderId="48" xfId="87" applyBorder="1">
      <alignment vertical="center" wrapText="1"/>
    </xf>
    <xf numFmtId="49" fontId="85" fillId="0" borderId="0" xfId="87" applyBorder="1">
      <alignment vertical="center" wrapText="1"/>
    </xf>
    <xf numFmtId="0" fontId="0" fillId="0" borderId="0" xfId="0" applyBorder="1"/>
    <xf numFmtId="49" fontId="0" fillId="0" borderId="0" xfId="87" applyFont="1" applyBorder="1">
      <alignment vertical="center" wrapText="1"/>
    </xf>
    <xf numFmtId="0" fontId="85" fillId="42" borderId="47" xfId="6" applyBorder="1">
      <alignment wrapText="1"/>
      <protection locked="0"/>
    </xf>
    <xf numFmtId="49" fontId="85" fillId="0" borderId="0" xfId="87" applyBorder="1" applyAlignment="1">
      <alignment horizontal="left" wrapText="1"/>
    </xf>
    <xf numFmtId="0" fontId="0" fillId="0" borderId="49" xfId="0" applyBorder="1"/>
    <xf numFmtId="49" fontId="85" fillId="42" borderId="1" xfId="8" applyBorder="1">
      <alignment wrapText="1"/>
      <protection locked="0"/>
    </xf>
    <xf numFmtId="49" fontId="0" fillId="42" borderId="1" xfId="8" applyFont="1" applyBorder="1">
      <alignment wrapText="1"/>
      <protection locked="0"/>
    </xf>
    <xf numFmtId="49" fontId="85" fillId="0" borderId="0" xfId="87" applyBorder="1" applyAlignment="1">
      <alignment wrapText="1"/>
    </xf>
    <xf numFmtId="49" fontId="88" fillId="0" borderId="0" xfId="89" applyBorder="1" applyAlignment="1">
      <alignment horizontal="left" wrapText="1"/>
    </xf>
    <xf numFmtId="49" fontId="0" fillId="0" borderId="0" xfId="87" applyFont="1" applyBorder="1" applyAlignment="1">
      <alignment wrapText="1"/>
    </xf>
    <xf numFmtId="165" fontId="85" fillId="42" borderId="1" xfId="14" applyBorder="1">
      <alignment horizontal="center" vertical="center"/>
      <protection locked="0"/>
    </xf>
    <xf numFmtId="0" fontId="0" fillId="0" borderId="0" xfId="0" applyBorder="1" applyAlignment="1"/>
    <xf numFmtId="0" fontId="0" fillId="0" borderId="0" xfId="0" applyFill="1" applyBorder="1"/>
    <xf numFmtId="49" fontId="88" fillId="0" borderId="0" xfId="89" applyFill="1" applyBorder="1" applyAlignment="1">
      <alignment vertical="center" wrapText="1"/>
    </xf>
    <xf numFmtId="0" fontId="0" fillId="0" borderId="69" xfId="0" applyBorder="1"/>
    <xf numFmtId="0" fontId="0" fillId="0" borderId="70" xfId="0" applyBorder="1"/>
    <xf numFmtId="0" fontId="0" fillId="0" borderId="71" xfId="0" applyBorder="1"/>
    <xf numFmtId="0" fontId="91" fillId="42" borderId="72" xfId="58" applyBorder="1" applyAlignment="1">
      <alignment horizontal="left" vertical="center"/>
      <protection locked="0"/>
    </xf>
    <xf numFmtId="0" fontId="91" fillId="42" borderId="73" xfId="58" applyBorder="1" applyAlignment="1">
      <alignment horizontal="left" vertical="center"/>
      <protection locked="0"/>
    </xf>
    <xf numFmtId="0" fontId="91" fillId="42" borderId="74" xfId="58" applyBorder="1" applyAlignment="1">
      <alignment horizontal="left" vertical="center"/>
      <protection locked="0"/>
    </xf>
    <xf numFmtId="0" fontId="0" fillId="0" borderId="78" xfId="0" applyBorder="1"/>
    <xf numFmtId="0" fontId="0" fillId="0" borderId="79" xfId="0" applyBorder="1"/>
    <xf numFmtId="1" fontId="85" fillId="43" borderId="47" xfId="41" applyBorder="1">
      <alignment horizontal="center"/>
    </xf>
    <xf numFmtId="14" fontId="85" fillId="43" borderId="46" xfId="49" applyBorder="1" applyAlignment="1">
      <alignment horizontal="center"/>
    </xf>
    <xf numFmtId="0" fontId="0" fillId="0" borderId="81" xfId="0" applyBorder="1"/>
    <xf numFmtId="0" fontId="0" fillId="0" borderId="40" xfId="0" applyBorder="1"/>
    <xf numFmtId="0" fontId="0" fillId="0" borderId="82" xfId="0" applyBorder="1"/>
    <xf numFmtId="0" fontId="47" fillId="0" borderId="48" xfId="0" applyFont="1" applyBorder="1"/>
    <xf numFmtId="0" fontId="0" fillId="0" borderId="83" xfId="0" applyBorder="1"/>
    <xf numFmtId="0" fontId="0" fillId="0" borderId="65" xfId="0" applyBorder="1"/>
    <xf numFmtId="0" fontId="0" fillId="0" borderId="66" xfId="0" applyBorder="1"/>
    <xf numFmtId="0" fontId="0" fillId="0" borderId="67" xfId="0" applyBorder="1"/>
    <xf numFmtId="49" fontId="85" fillId="42" borderId="46" xfId="7" applyNumberFormat="1" applyBorder="1">
      <alignment horizontal="center" vertical="center" wrapText="1"/>
      <protection locked="0"/>
    </xf>
    <xf numFmtId="174" fontId="86" fillId="43" borderId="47" xfId="33" applyBorder="1"/>
    <xf numFmtId="174" fontId="85" fillId="42" borderId="84" xfId="11" applyBorder="1">
      <protection locked="0"/>
    </xf>
    <xf numFmtId="0" fontId="0" fillId="0" borderId="48" xfId="0" applyBorder="1" applyAlignment="1"/>
    <xf numFmtId="0" fontId="0" fillId="0" borderId="85" xfId="0" applyBorder="1"/>
    <xf numFmtId="44" fontId="85" fillId="43" borderId="47" xfId="30" applyNumberFormat="1" applyBorder="1">
      <alignment horizontal="center"/>
    </xf>
    <xf numFmtId="0" fontId="0" fillId="0" borderId="43" xfId="0" applyBorder="1" applyAlignment="1">
      <alignment wrapText="1"/>
    </xf>
    <xf numFmtId="0" fontId="0" fillId="0" borderId="48" xfId="0" applyBorder="1" applyAlignment="1">
      <alignment wrapText="1"/>
    </xf>
    <xf numFmtId="0" fontId="0" fillId="42" borderId="46" xfId="6" applyFont="1" applyBorder="1" applyAlignment="1">
      <alignment wrapText="1"/>
      <protection locked="0"/>
    </xf>
    <xf numFmtId="0" fontId="42" fillId="42" borderId="46" xfId="6" applyFont="1" applyBorder="1" applyAlignment="1">
      <alignment wrapText="1"/>
      <protection locked="0"/>
    </xf>
    <xf numFmtId="174" fontId="42" fillId="42" borderId="47" xfId="11" applyFont="1" applyBorder="1">
      <protection locked="0"/>
    </xf>
    <xf numFmtId="0" fontId="0" fillId="0" borderId="54" xfId="0" applyBorder="1" applyAlignment="1">
      <alignment wrapText="1"/>
    </xf>
    <xf numFmtId="0" fontId="0" fillId="0" borderId="86" xfId="0" applyBorder="1"/>
    <xf numFmtId="0" fontId="85" fillId="42" borderId="24" xfId="7" applyBorder="1">
      <alignment horizontal="center" vertical="center" wrapText="1"/>
      <protection locked="0"/>
    </xf>
    <xf numFmtId="49" fontId="88" fillId="0" borderId="15" xfId="86" applyBorder="1">
      <alignment horizontal="left" vertical="center" wrapText="1"/>
    </xf>
    <xf numFmtId="0" fontId="85" fillId="42" borderId="15" xfId="7" applyBorder="1">
      <alignment horizontal="center" vertical="center" wrapText="1"/>
      <protection locked="0"/>
    </xf>
    <xf numFmtId="165" fontId="85" fillId="42" borderId="14" xfId="14" applyBorder="1">
      <alignment horizontal="center" vertical="center"/>
      <protection locked="0"/>
    </xf>
    <xf numFmtId="0" fontId="15" fillId="0" borderId="59" xfId="0" applyFont="1" applyFill="1" applyBorder="1" applyAlignment="1">
      <alignment horizontal="center" wrapText="1"/>
    </xf>
    <xf numFmtId="0" fontId="15" fillId="0" borderId="54" xfId="0" applyFont="1" applyBorder="1"/>
    <xf numFmtId="0" fontId="15" fillId="0" borderId="55" xfId="0" applyFont="1" applyBorder="1"/>
    <xf numFmtId="0" fontId="15" fillId="0" borderId="56" xfId="0" applyFont="1" applyBorder="1"/>
    <xf numFmtId="0" fontId="91" fillId="42" borderId="8" xfId="58" applyBorder="1" applyAlignment="1">
      <alignment horizontal="center" vertical="center"/>
      <protection locked="0"/>
    </xf>
    <xf numFmtId="0" fontId="91" fillId="42" borderId="25" xfId="58" applyBorder="1" applyAlignment="1">
      <alignment horizontal="center" vertical="center"/>
      <protection locked="0"/>
    </xf>
    <xf numFmtId="0" fontId="91" fillId="42" borderId="20" xfId="58" applyBorder="1" applyAlignment="1">
      <alignment horizontal="center" vertical="center"/>
      <protection locked="0"/>
    </xf>
    <xf numFmtId="0" fontId="91" fillId="42" borderId="17" xfId="58" applyBorder="1" applyAlignment="1">
      <alignment horizontal="center" vertical="center"/>
      <protection locked="0"/>
    </xf>
    <xf numFmtId="0" fontId="91" fillId="42" borderId="21" xfId="58" applyBorder="1" applyAlignment="1">
      <alignment horizontal="center" vertical="center"/>
      <protection locked="0"/>
    </xf>
    <xf numFmtId="174" fontId="85" fillId="43" borderId="51" xfId="42" applyBorder="1"/>
    <xf numFmtId="174" fontId="85" fillId="43" borderId="87" xfId="42" applyBorder="1"/>
    <xf numFmtId="177" fontId="85" fillId="43" borderId="88" xfId="16" applyNumberFormat="1" applyBorder="1"/>
    <xf numFmtId="0" fontId="23" fillId="4" borderId="59" xfId="0" applyFont="1" applyFill="1" applyBorder="1" applyAlignment="1">
      <alignment vertical="center" wrapText="1"/>
    </xf>
    <xf numFmtId="0" fontId="28" fillId="0" borderId="57" xfId="0" applyFont="1" applyFill="1" applyBorder="1" applyAlignment="1">
      <alignment vertical="center"/>
    </xf>
    <xf numFmtId="0" fontId="23" fillId="0" borderId="59" xfId="0" applyFont="1" applyBorder="1" applyAlignment="1">
      <alignment vertical="center" wrapText="1"/>
    </xf>
    <xf numFmtId="0" fontId="23" fillId="0" borderId="54" xfId="0" applyFont="1" applyBorder="1" applyAlignment="1">
      <alignment vertical="center"/>
    </xf>
    <xf numFmtId="0" fontId="23" fillId="0" borderId="55" xfId="0" applyFont="1" applyBorder="1" applyAlignment="1">
      <alignment vertical="center"/>
    </xf>
    <xf numFmtId="0" fontId="23" fillId="0" borderId="56" xfId="0" applyFont="1" applyBorder="1" applyAlignment="1">
      <alignment vertical="center"/>
    </xf>
    <xf numFmtId="0" fontId="91" fillId="42" borderId="23" xfId="58" applyBorder="1" applyAlignment="1">
      <alignment horizontal="left" vertical="center"/>
      <protection locked="0"/>
    </xf>
    <xf numFmtId="0" fontId="91" fillId="42" borderId="18" xfId="60" applyBorder="1" applyAlignment="1">
      <alignment horizontal="center" vertical="center"/>
      <protection locked="0"/>
    </xf>
    <xf numFmtId="0" fontId="91" fillId="42" borderId="8" xfId="60" applyBorder="1" applyAlignment="1">
      <alignment horizontal="center" vertical="center"/>
      <protection locked="0"/>
    </xf>
    <xf numFmtId="0" fontId="91" fillId="42" borderId="25" xfId="60" applyBorder="1" applyAlignment="1">
      <alignment horizontal="center" vertical="center"/>
      <protection locked="0"/>
    </xf>
    <xf numFmtId="0" fontId="91" fillId="42" borderId="23" xfId="60" applyBorder="1" applyAlignment="1">
      <alignment horizontal="center" vertical="center"/>
      <protection locked="0"/>
    </xf>
    <xf numFmtId="0" fontId="91" fillId="42" borderId="83" xfId="60" applyBorder="1" applyAlignment="1">
      <alignment horizontal="center" vertical="center"/>
      <protection locked="0"/>
    </xf>
    <xf numFmtId="0" fontId="91" fillId="42" borderId="20" xfId="60" applyBorder="1" applyAlignment="1">
      <alignment horizontal="left" vertical="center"/>
      <protection locked="0"/>
    </xf>
    <xf numFmtId="0" fontId="91" fillId="42" borderId="17" xfId="60" applyBorder="1" applyAlignment="1">
      <alignment horizontal="center" vertical="center"/>
      <protection locked="0"/>
    </xf>
    <xf numFmtId="0" fontId="91" fillId="42" borderId="21" xfId="60" applyBorder="1" applyAlignment="1">
      <alignment horizontal="center" vertical="center"/>
      <protection locked="0"/>
    </xf>
    <xf numFmtId="0" fontId="85" fillId="42" borderId="49" xfId="6" applyBorder="1" applyAlignment="1">
      <alignment horizontal="left" wrapText="1"/>
      <protection locked="0"/>
    </xf>
    <xf numFmtId="0" fontId="59" fillId="0" borderId="43" xfId="69" applyBorder="1"/>
    <xf numFmtId="0" fontId="51" fillId="0" borderId="44" xfId="69" applyNumberFormat="1" applyFont="1" applyBorder="1"/>
    <xf numFmtId="0" fontId="59" fillId="0" borderId="44" xfId="69" applyNumberFormat="1" applyBorder="1" applyAlignment="1">
      <alignment horizontal="center"/>
    </xf>
    <xf numFmtId="0" fontId="59" fillId="0" borderId="44" xfId="69" applyBorder="1"/>
    <xf numFmtId="0" fontId="59" fillId="0" borderId="45" xfId="69" applyBorder="1"/>
    <xf numFmtId="0" fontId="51" fillId="4" borderId="48" xfId="3" applyNumberFormat="1" applyFont="1" applyFill="1" applyBorder="1"/>
    <xf numFmtId="164" fontId="50" fillId="4" borderId="64" xfId="3" applyFont="1" applyFill="1" applyBorder="1"/>
    <xf numFmtId="0" fontId="59" fillId="0" borderId="54" xfId="69" applyBorder="1"/>
    <xf numFmtId="0" fontId="51" fillId="0" borderId="55" xfId="69" applyNumberFormat="1" applyFont="1" applyBorder="1"/>
    <xf numFmtId="0" fontId="59" fillId="0" borderId="55" xfId="69" applyNumberFormat="1" applyBorder="1" applyAlignment="1">
      <alignment horizontal="center"/>
    </xf>
    <xf numFmtId="0" fontId="59" fillId="0" borderId="55" xfId="69" applyBorder="1"/>
    <xf numFmtId="0" fontId="59" fillId="0" borderId="56" xfId="69" applyBorder="1"/>
    <xf numFmtId="0" fontId="91" fillId="42" borderId="92" xfId="58" applyBorder="1" applyAlignment="1">
      <alignment horizontal="left" vertical="center"/>
      <protection locked="0"/>
    </xf>
    <xf numFmtId="0" fontId="91" fillId="42" borderId="93" xfId="58" applyBorder="1" applyAlignment="1">
      <alignment horizontal="left" vertical="center"/>
      <protection locked="0"/>
    </xf>
    <xf numFmtId="0" fontId="91" fillId="42" borderId="94" xfId="58" applyBorder="1" applyAlignment="1">
      <alignment horizontal="left" vertical="center"/>
      <protection locked="0"/>
    </xf>
    <xf numFmtId="0" fontId="91" fillId="42" borderId="95" xfId="58" applyBorder="1" applyAlignment="1">
      <alignment horizontal="left" vertical="center"/>
      <protection locked="0"/>
    </xf>
    <xf numFmtId="0" fontId="91" fillId="42" borderId="96" xfId="58" applyBorder="1" applyAlignment="1">
      <alignment horizontal="left" vertical="center"/>
      <protection locked="0"/>
    </xf>
    <xf numFmtId="0" fontId="91" fillId="42" borderId="97" xfId="58" applyBorder="1" applyAlignment="1">
      <alignment horizontal="left" vertical="center"/>
      <protection locked="0"/>
    </xf>
    <xf numFmtId="164" fontId="50" fillId="4" borderId="53" xfId="3" applyFont="1" applyFill="1" applyBorder="1"/>
    <xf numFmtId="0" fontId="59" fillId="0" borderId="48" xfId="69" applyBorder="1"/>
    <xf numFmtId="0" fontId="59" fillId="0" borderId="49" xfId="69" applyBorder="1"/>
    <xf numFmtId="0" fontId="91" fillId="42" borderId="18" xfId="58" applyBorder="1" applyAlignment="1">
      <alignment vertical="center"/>
      <protection locked="0"/>
    </xf>
    <xf numFmtId="0" fontId="91" fillId="42" borderId="20" xfId="58" applyBorder="1" applyAlignment="1">
      <alignment vertical="center"/>
      <protection locked="0"/>
    </xf>
    <xf numFmtId="0" fontId="51" fillId="4" borderId="55" xfId="69" applyNumberFormat="1" applyFont="1" applyFill="1" applyBorder="1"/>
    <xf numFmtId="0" fontId="59" fillId="4" borderId="55" xfId="69" applyFill="1" applyBorder="1"/>
    <xf numFmtId="0" fontId="59" fillId="4" borderId="56" xfId="69" applyFill="1" applyBorder="1"/>
    <xf numFmtId="0" fontId="59" fillId="0" borderId="43" xfId="69" applyFill="1" applyBorder="1" applyAlignment="1"/>
    <xf numFmtId="49" fontId="18" fillId="0" borderId="44" xfId="80" applyFill="1" applyBorder="1" applyAlignment="1"/>
    <xf numFmtId="0" fontId="20" fillId="0" borderId="44" xfId="65" applyFont="1" applyFill="1" applyBorder="1" applyAlignment="1"/>
    <xf numFmtId="0" fontId="13" fillId="0" borderId="44" xfId="103" applyFill="1" applyBorder="1" applyAlignment="1">
      <alignment horizontal="right" vertical="center"/>
    </xf>
    <xf numFmtId="0" fontId="15" fillId="0" borderId="44" xfId="99" applyFill="1" applyBorder="1" applyAlignment="1">
      <alignment horizontal="center" vertical="center"/>
    </xf>
    <xf numFmtId="14" fontId="15" fillId="0" borderId="45" xfId="98" applyNumberFormat="1" applyFill="1" applyBorder="1" applyAlignment="1">
      <alignment horizontal="center" vertical="center"/>
    </xf>
    <xf numFmtId="0" fontId="15" fillId="0" borderId="49" xfId="65" applyBorder="1"/>
    <xf numFmtId="49" fontId="15" fillId="4" borderId="48" xfId="88" applyFont="1" applyFill="1" applyBorder="1" applyAlignment="1">
      <alignment horizontal="left" wrapText="1"/>
    </xf>
    <xf numFmtId="164" fontId="15" fillId="4" borderId="49" xfId="3" applyFont="1" applyFill="1" applyBorder="1"/>
    <xf numFmtId="49" fontId="88" fillId="0" borderId="49" xfId="89" applyBorder="1" applyAlignment="1">
      <alignment vertical="center" wrapText="1"/>
    </xf>
    <xf numFmtId="0" fontId="12" fillId="0" borderId="48" xfId="0" applyFont="1" applyBorder="1"/>
    <xf numFmtId="41" fontId="85" fillId="42" borderId="47" xfId="11" applyNumberFormat="1" applyBorder="1">
      <protection locked="0"/>
    </xf>
    <xf numFmtId="0" fontId="0" fillId="0" borderId="53" xfId="0" applyBorder="1"/>
    <xf numFmtId="169" fontId="85" fillId="43" borderId="47" xfId="41" applyNumberFormat="1" applyBorder="1">
      <alignment horizontal="center"/>
    </xf>
    <xf numFmtId="49" fontId="88" fillId="0" borderId="49" xfId="89" applyBorder="1" applyAlignment="1">
      <alignment horizontal="center"/>
    </xf>
    <xf numFmtId="42" fontId="15" fillId="4" borderId="83" xfId="0" applyNumberFormat="1" applyFont="1" applyFill="1" applyBorder="1"/>
    <xf numFmtId="41" fontId="85" fillId="43" borderId="47" xfId="42" applyNumberFormat="1" applyBorder="1"/>
    <xf numFmtId="0" fontId="0" fillId="0" borderId="64" xfId="0" applyBorder="1"/>
    <xf numFmtId="0" fontId="15" fillId="0" borderId="48" xfId="0" applyFont="1" applyBorder="1"/>
    <xf numFmtId="172" fontId="85" fillId="42" borderId="47" xfId="11" applyNumberFormat="1" applyBorder="1">
      <protection locked="0"/>
    </xf>
    <xf numFmtId="2" fontId="85" fillId="42" borderId="47" xfId="10" applyNumberFormat="1" applyBorder="1" applyAlignment="1">
      <alignment horizontal="right"/>
      <protection locked="0"/>
    </xf>
    <xf numFmtId="0" fontId="15" fillId="0" borderId="49" xfId="0" applyFont="1" applyBorder="1"/>
    <xf numFmtId="41" fontId="85" fillId="0" borderId="53" xfId="11" applyNumberFormat="1" applyFill="1" applyBorder="1" applyProtection="1"/>
    <xf numFmtId="41" fontId="85" fillId="0" borderId="53" xfId="42" applyNumberFormat="1" applyFill="1" applyBorder="1"/>
    <xf numFmtId="41" fontId="85" fillId="0" borderId="49" xfId="42" applyNumberFormat="1" applyFill="1" applyBorder="1"/>
    <xf numFmtId="10" fontId="85" fillId="0" borderId="49" xfId="87" applyNumberFormat="1" applyBorder="1" applyAlignment="1">
      <alignment horizontal="center" vertical="center" wrapText="1"/>
    </xf>
    <xf numFmtId="175" fontId="85" fillId="43" borderId="47" xfId="45" applyBorder="1"/>
    <xf numFmtId="1" fontId="85" fillId="43" borderId="47" xfId="31" applyBorder="1">
      <alignment horizontal="center"/>
    </xf>
    <xf numFmtId="165" fontId="42" fillId="42" borderId="47" xfId="14" applyFont="1" applyBorder="1">
      <alignment horizontal="center" vertical="center"/>
      <protection locked="0"/>
    </xf>
    <xf numFmtId="174" fontId="85" fillId="42" borderId="47" xfId="11" applyBorder="1" applyAlignment="1">
      <alignment horizontal="center"/>
      <protection locked="0"/>
    </xf>
    <xf numFmtId="168" fontId="15" fillId="4" borderId="64" xfId="0" applyNumberFormat="1" applyFont="1" applyFill="1" applyBorder="1" applyAlignment="1" applyProtection="1"/>
    <xf numFmtId="9" fontId="85" fillId="43" borderId="47" xfId="48" applyNumberFormat="1" applyBorder="1" applyAlignment="1">
      <alignment horizontal="center"/>
    </xf>
    <xf numFmtId="0" fontId="14" fillId="0" borderId="49" xfId="0" applyFont="1" applyBorder="1" applyAlignment="1">
      <alignment horizontal="center"/>
    </xf>
    <xf numFmtId="172" fontId="85" fillId="43" borderId="47" xfId="42" applyNumberFormat="1" applyBorder="1" applyAlignment="1">
      <alignment horizontal="center"/>
    </xf>
    <xf numFmtId="172" fontId="85" fillId="43" borderId="47" xfId="42" applyNumberFormat="1" applyBorder="1"/>
    <xf numFmtId="172" fontId="85" fillId="42" borderId="53" xfId="11" applyNumberFormat="1" applyBorder="1">
      <protection locked="0"/>
    </xf>
    <xf numFmtId="0" fontId="20" fillId="0" borderId="53" xfId="0" applyFont="1" applyBorder="1"/>
    <xf numFmtId="174" fontId="85" fillId="0" borderId="62" xfId="11" applyFill="1" applyBorder="1" applyProtection="1"/>
    <xf numFmtId="174" fontId="85" fillId="0" borderId="84" xfId="11" applyFill="1" applyBorder="1" applyProtection="1"/>
    <xf numFmtId="174" fontId="85" fillId="0" borderId="49" xfId="11" applyFill="1" applyBorder="1" applyProtection="1"/>
    <xf numFmtId="10" fontId="15" fillId="0" borderId="53" xfId="0" applyNumberFormat="1" applyFont="1" applyFill="1" applyBorder="1" applyAlignment="1">
      <alignment horizontal="center"/>
    </xf>
    <xf numFmtId="172" fontId="15" fillId="0" borderId="53" xfId="0" applyNumberFormat="1" applyFont="1" applyFill="1" applyBorder="1" applyAlignment="1">
      <alignment horizontal="center"/>
    </xf>
    <xf numFmtId="168" fontId="15" fillId="4" borderId="49" xfId="0" applyNumberFormat="1" applyFont="1" applyFill="1" applyBorder="1" applyAlignment="1" applyProtection="1"/>
    <xf numFmtId="0" fontId="20" fillId="0" borderId="43" xfId="0" applyFont="1" applyBorder="1"/>
    <xf numFmtId="0" fontId="20" fillId="0" borderId="45" xfId="0" applyFont="1" applyBorder="1"/>
    <xf numFmtId="0" fontId="0" fillId="0" borderId="49" xfId="0" applyBorder="1" applyProtection="1"/>
    <xf numFmtId="171" fontId="85" fillId="43" borderId="47" xfId="48" applyNumberFormat="1" applyBorder="1" applyAlignment="1">
      <alignment horizontal="center"/>
    </xf>
    <xf numFmtId="0" fontId="14" fillId="0" borderId="49" xfId="0" applyFont="1" applyBorder="1" applyAlignment="1" applyProtection="1">
      <alignment horizontal="center"/>
    </xf>
    <xf numFmtId="0" fontId="15" fillId="0" borderId="49" xfId="0" applyFont="1" applyBorder="1" applyProtection="1"/>
    <xf numFmtId="0" fontId="20" fillId="0" borderId="49" xfId="0" applyFont="1" applyBorder="1" applyProtection="1"/>
    <xf numFmtId="0" fontId="20" fillId="0" borderId="53" xfId="0" applyFont="1" applyBorder="1" applyProtection="1"/>
    <xf numFmtId="172" fontId="85" fillId="42" borderId="53" xfId="11" applyNumberFormat="1" applyBorder="1" applyProtection="1">
      <protection locked="0"/>
    </xf>
    <xf numFmtId="49" fontId="92" fillId="44" borderId="50" xfId="61" applyBorder="1">
      <alignment vertical="center" wrapText="1"/>
    </xf>
    <xf numFmtId="49" fontId="85" fillId="0" borderId="49" xfId="87" applyBorder="1">
      <alignment vertical="center" wrapText="1"/>
    </xf>
    <xf numFmtId="49" fontId="88" fillId="0" borderId="83" xfId="89" applyBorder="1" applyAlignment="1">
      <alignment horizontal="right" wrapText="1"/>
    </xf>
    <xf numFmtId="177" fontId="85" fillId="43" borderId="61" xfId="25" applyBorder="1" applyAlignment="1">
      <alignment horizontal="right"/>
    </xf>
    <xf numFmtId="0" fontId="0" fillId="4" borderId="49" xfId="0" applyFill="1" applyBorder="1"/>
    <xf numFmtId="0" fontId="12" fillId="4" borderId="48" xfId="0" applyFont="1" applyFill="1" applyBorder="1" applyProtection="1"/>
    <xf numFmtId="0" fontId="0" fillId="4" borderId="49" xfId="0" applyFill="1" applyBorder="1" applyProtection="1"/>
    <xf numFmtId="49" fontId="21" fillId="0" borderId="48" xfId="0" applyNumberFormat="1" applyFont="1" applyBorder="1" applyAlignment="1">
      <alignment horizontal="left" vertical="top" wrapText="1"/>
    </xf>
    <xf numFmtId="0" fontId="14" fillId="4" borderId="49" xfId="0" applyFont="1" applyFill="1" applyBorder="1" applyAlignment="1">
      <alignment horizontal="center" vertical="center" wrapText="1"/>
    </xf>
    <xf numFmtId="0" fontId="15" fillId="0" borderId="48" xfId="65" applyBorder="1"/>
    <xf numFmtId="41" fontId="15" fillId="4" borderId="49" xfId="0" applyNumberFormat="1" applyFont="1" applyFill="1" applyBorder="1"/>
    <xf numFmtId="41" fontId="15" fillId="0" borderId="49" xfId="0" applyNumberFormat="1" applyFont="1" applyFill="1" applyBorder="1" applyProtection="1"/>
    <xf numFmtId="41" fontId="15" fillId="0" borderId="83" xfId="0" applyNumberFormat="1" applyFont="1" applyFill="1" applyBorder="1" applyAlignment="1">
      <alignment horizontal="center"/>
    </xf>
    <xf numFmtId="41" fontId="15" fillId="0" borderId="53" xfId="0" applyNumberFormat="1" applyFont="1" applyFill="1" applyBorder="1" applyProtection="1"/>
    <xf numFmtId="0" fontId="19" fillId="0" borderId="49" xfId="0" applyFont="1" applyFill="1" applyBorder="1"/>
    <xf numFmtId="0" fontId="0" fillId="4" borderId="48" xfId="0" applyFill="1" applyBorder="1"/>
    <xf numFmtId="174" fontId="85" fillId="43" borderId="47" xfId="42" applyBorder="1" applyAlignment="1">
      <alignment horizontal="right"/>
    </xf>
    <xf numFmtId="0" fontId="15" fillId="4" borderId="49" xfId="0" applyFont="1" applyFill="1" applyBorder="1"/>
    <xf numFmtId="0" fontId="19" fillId="4" borderId="48" xfId="0" applyFont="1" applyFill="1" applyBorder="1"/>
    <xf numFmtId="0" fontId="0" fillId="4" borderId="54" xfId="0" applyFill="1" applyBorder="1"/>
    <xf numFmtId="0" fontId="0" fillId="4" borderId="55" xfId="0" applyFill="1" applyBorder="1"/>
    <xf numFmtId="0" fontId="0" fillId="0" borderId="55" xfId="0" applyFill="1" applyBorder="1" applyProtection="1"/>
    <xf numFmtId="167" fontId="0" fillId="0" borderId="56" xfId="0" applyNumberFormat="1" applyFill="1" applyBorder="1" applyProtection="1"/>
    <xf numFmtId="0" fontId="0" fillId="0" borderId="69" xfId="0" applyFill="1" applyBorder="1" applyProtection="1"/>
    <xf numFmtId="0" fontId="0" fillId="0" borderId="70" xfId="0" applyFill="1" applyBorder="1" applyProtection="1"/>
    <xf numFmtId="0" fontId="0" fillId="0" borderId="71" xfId="0" applyFill="1" applyBorder="1" applyProtection="1"/>
    <xf numFmtId="167" fontId="0" fillId="0" borderId="49" xfId="0" applyNumberFormat="1" applyFill="1" applyBorder="1" applyProtection="1"/>
    <xf numFmtId="0" fontId="0" fillId="4" borderId="43" xfId="0" applyFill="1" applyBorder="1"/>
    <xf numFmtId="0" fontId="0" fillId="4" borderId="44" xfId="0" applyFill="1" applyBorder="1"/>
    <xf numFmtId="0" fontId="0" fillId="0" borderId="44" xfId="0" applyFill="1" applyBorder="1" applyProtection="1"/>
    <xf numFmtId="167" fontId="0" fillId="0" borderId="45" xfId="0" applyNumberFormat="1" applyFill="1" applyBorder="1" applyProtection="1"/>
    <xf numFmtId="0" fontId="38" fillId="0" borderId="43" xfId="0" applyFont="1" applyBorder="1"/>
    <xf numFmtId="0" fontId="10" fillId="0" borderId="44" xfId="0" applyFont="1" applyBorder="1"/>
    <xf numFmtId="0" fontId="18" fillId="0" borderId="43" xfId="65" applyFont="1" applyBorder="1" applyAlignment="1">
      <alignment horizontal="center"/>
    </xf>
    <xf numFmtId="0" fontId="18" fillId="0" borderId="44" xfId="65" applyFont="1" applyBorder="1" applyAlignment="1">
      <alignment horizontal="center"/>
    </xf>
    <xf numFmtId="0" fontId="18" fillId="0" borderId="45" xfId="65" applyFont="1" applyBorder="1" applyAlignment="1">
      <alignment horizontal="center"/>
    </xf>
    <xf numFmtId="0" fontId="15" fillId="0" borderId="48" xfId="65" applyFont="1" applyFill="1" applyBorder="1" applyAlignment="1">
      <alignment wrapText="1"/>
    </xf>
    <xf numFmtId="0" fontId="24" fillId="0" borderId="48" xfId="65" applyFont="1" applyFill="1" applyBorder="1" applyAlignment="1">
      <alignment horizontal="left" vertical="center"/>
    </xf>
    <xf numFmtId="0" fontId="24" fillId="0" borderId="49" xfId="65" applyFont="1" applyFill="1" applyBorder="1" applyAlignment="1">
      <alignment vertical="center"/>
    </xf>
    <xf numFmtId="0" fontId="15" fillId="0" borderId="54" xfId="65" applyFont="1" applyBorder="1"/>
    <xf numFmtId="0" fontId="15" fillId="0" borderId="55" xfId="65" applyFont="1" applyBorder="1"/>
    <xf numFmtId="0" fontId="15" fillId="0" borderId="56" xfId="65" applyFont="1" applyBorder="1"/>
    <xf numFmtId="0" fontId="85" fillId="43" borderId="16" xfId="97" applyNumberFormat="1" applyBorder="1">
      <alignment horizontal="center" vertical="center" wrapText="1"/>
    </xf>
    <xf numFmtId="14" fontId="85" fillId="43" borderId="16" xfId="105" applyBorder="1">
      <alignment horizontal="center" vertical="center" wrapText="1"/>
    </xf>
    <xf numFmtId="0" fontId="15" fillId="0" borderId="44" xfId="65" applyBorder="1"/>
    <xf numFmtId="0" fontId="15" fillId="0" borderId="45" xfId="65" applyBorder="1"/>
    <xf numFmtId="0" fontId="15" fillId="0" borderId="101" xfId="65" applyBorder="1"/>
    <xf numFmtId="0" fontId="15" fillId="0" borderId="102" xfId="65" applyFont="1" applyBorder="1"/>
    <xf numFmtId="0" fontId="15" fillId="0" borderId="49" xfId="65" applyFont="1" applyBorder="1"/>
    <xf numFmtId="0" fontId="15" fillId="0" borderId="54" xfId="65" applyBorder="1"/>
    <xf numFmtId="0" fontId="15" fillId="0" borderId="55" xfId="65" applyBorder="1"/>
    <xf numFmtId="0" fontId="15" fillId="0" borderId="43" xfId="65" applyBorder="1"/>
    <xf numFmtId="0" fontId="15" fillId="0" borderId="48" xfId="65" applyFont="1" applyBorder="1" applyAlignment="1">
      <alignment horizontal="center"/>
    </xf>
    <xf numFmtId="41" fontId="85" fillId="43" borderId="60" xfId="23" applyNumberFormat="1" applyBorder="1"/>
    <xf numFmtId="0" fontId="16" fillId="0" borderId="48" xfId="65" applyFont="1" applyBorder="1" applyAlignment="1">
      <alignment horizontal="center"/>
    </xf>
    <xf numFmtId="0" fontId="16" fillId="0" borderId="49" xfId="65" applyFont="1" applyBorder="1" applyAlignment="1">
      <alignment horizontal="center"/>
    </xf>
    <xf numFmtId="0" fontId="15" fillId="0" borderId="64" xfId="65" applyBorder="1"/>
    <xf numFmtId="0" fontId="16" fillId="0" borderId="54" xfId="65" applyFont="1" applyBorder="1" applyAlignment="1">
      <alignment horizontal="center"/>
    </xf>
    <xf numFmtId="0" fontId="16" fillId="0" borderId="55" xfId="65" applyFont="1" applyBorder="1" applyAlignment="1">
      <alignment horizontal="center"/>
    </xf>
    <xf numFmtId="0" fontId="16" fillId="0" borderId="56" xfId="65" applyFont="1" applyBorder="1" applyAlignment="1">
      <alignment horizontal="center"/>
    </xf>
    <xf numFmtId="0" fontId="15" fillId="0" borderId="48" xfId="65" applyBorder="1" applyProtection="1"/>
    <xf numFmtId="0" fontId="15" fillId="0" borderId="56" xfId="65" applyBorder="1"/>
    <xf numFmtId="0" fontId="15" fillId="0" borderId="43" xfId="65" applyBorder="1" applyProtection="1"/>
    <xf numFmtId="0" fontId="15" fillId="0" borderId="44" xfId="65" applyBorder="1" applyProtection="1"/>
    <xf numFmtId="0" fontId="0" fillId="0" borderId="18" xfId="0" applyBorder="1"/>
    <xf numFmtId="0" fontId="0" fillId="0" borderId="3" xfId="0" applyBorder="1"/>
    <xf numFmtId="177" fontId="85" fillId="0" borderId="23" xfId="25" applyFill="1" applyBorder="1"/>
    <xf numFmtId="0" fontId="0" fillId="0" borderId="22" xfId="0" applyBorder="1"/>
    <xf numFmtId="177" fontId="85" fillId="43" borderId="103" xfId="25" applyBorder="1"/>
    <xf numFmtId="0" fontId="88" fillId="0" borderId="24" xfId="92" applyBorder="1">
      <alignment horizontal="center" vertical="center" wrapText="1"/>
    </xf>
    <xf numFmtId="174" fontId="85" fillId="43" borderId="16" xfId="42" applyBorder="1"/>
    <xf numFmtId="0" fontId="0" fillId="0" borderId="48" xfId="0" applyFill="1" applyBorder="1"/>
    <xf numFmtId="177" fontId="85" fillId="0" borderId="49" xfId="25" applyFill="1" applyBorder="1"/>
    <xf numFmtId="0" fontId="0" fillId="0" borderId="104" xfId="0" applyBorder="1"/>
    <xf numFmtId="0" fontId="0" fillId="0" borderId="17" xfId="0" applyBorder="1"/>
    <xf numFmtId="0" fontId="0" fillId="0" borderId="15" xfId="0" applyBorder="1"/>
    <xf numFmtId="0" fontId="23" fillId="0" borderId="54" xfId="0" applyFont="1" applyBorder="1"/>
    <xf numFmtId="0" fontId="28" fillId="0" borderId="55" xfId="0" applyFont="1" applyBorder="1" applyAlignment="1">
      <alignment horizontal="center"/>
    </xf>
    <xf numFmtId="0" fontId="23" fillId="0" borderId="55" xfId="0" applyFont="1" applyBorder="1"/>
    <xf numFmtId="0" fontId="23" fillId="0" borderId="56" xfId="0" applyFont="1" applyBorder="1"/>
    <xf numFmtId="49" fontId="0" fillId="42" borderId="16" xfId="8" applyFont="1" applyBorder="1">
      <alignment wrapText="1"/>
      <protection locked="0"/>
    </xf>
    <xf numFmtId="0" fontId="91" fillId="42" borderId="105" xfId="58" applyBorder="1">
      <alignment horizontal="center" vertical="center" shrinkToFit="1"/>
      <protection locked="0"/>
    </xf>
    <xf numFmtId="49" fontId="42" fillId="42" borderId="16" xfId="8" applyFont="1" applyBorder="1">
      <alignment wrapText="1"/>
      <protection locked="0"/>
    </xf>
    <xf numFmtId="49" fontId="85" fillId="42" borderId="63" xfId="8" applyBorder="1" applyAlignment="1">
      <alignment horizontal="center" wrapText="1"/>
      <protection locked="0"/>
    </xf>
    <xf numFmtId="0" fontId="91" fillId="42" borderId="106" xfId="58" applyBorder="1" applyAlignment="1">
      <alignment horizontal="left" vertical="center"/>
      <protection locked="0"/>
    </xf>
    <xf numFmtId="0" fontId="91" fillId="42" borderId="107" xfId="58" applyBorder="1" applyAlignment="1">
      <alignment horizontal="center" vertical="center"/>
      <protection locked="0"/>
    </xf>
    <xf numFmtId="0" fontId="91" fillId="42" borderId="108" xfId="58" applyBorder="1" applyAlignment="1">
      <alignment horizontal="center" vertical="center"/>
      <protection locked="0"/>
    </xf>
    <xf numFmtId="0" fontId="91" fillId="42" borderId="107" xfId="58" applyBorder="1" applyAlignment="1">
      <alignment horizontal="left" vertical="center"/>
      <protection locked="0"/>
    </xf>
    <xf numFmtId="0" fontId="91" fillId="42" borderId="108" xfId="58" applyBorder="1" applyAlignment="1">
      <alignment horizontal="left" vertical="center"/>
      <protection locked="0"/>
    </xf>
    <xf numFmtId="0" fontId="91" fillId="42" borderId="109" xfId="58" applyBorder="1" applyAlignment="1">
      <alignment horizontal="left" vertical="center"/>
      <protection locked="0"/>
    </xf>
    <xf numFmtId="0" fontId="91" fillId="42" borderId="110" xfId="58" applyBorder="1" applyAlignment="1">
      <alignment horizontal="left" vertical="center"/>
      <protection locked="0"/>
    </xf>
    <xf numFmtId="0" fontId="53" fillId="0" borderId="48" xfId="0" applyFont="1" applyBorder="1" applyAlignment="1">
      <alignment horizontal="left" indent="5"/>
    </xf>
    <xf numFmtId="0" fontId="53" fillId="0" borderId="49" xfId="0" applyFont="1" applyBorder="1" applyAlignment="1">
      <alignment horizontal="left" indent="5"/>
    </xf>
    <xf numFmtId="0" fontId="0" fillId="0" borderId="0" xfId="0" applyFill="1" applyBorder="1" applyAlignment="1">
      <alignment horizontal="center" vertical="center" wrapText="1"/>
    </xf>
    <xf numFmtId="0" fontId="85" fillId="42" borderId="1" xfId="7" applyBorder="1">
      <alignment horizontal="center" vertical="center" wrapText="1"/>
      <protection locked="0"/>
    </xf>
    <xf numFmtId="49" fontId="42" fillId="0" borderId="48" xfId="87" applyFont="1" applyBorder="1" applyAlignment="1">
      <alignment vertical="center" wrapText="1"/>
    </xf>
    <xf numFmtId="49" fontId="85" fillId="0" borderId="0" xfId="87" applyBorder="1" applyAlignment="1">
      <alignment vertical="center" wrapText="1"/>
    </xf>
    <xf numFmtId="49" fontId="85" fillId="0" borderId="49" xfId="87" applyBorder="1" applyAlignment="1">
      <alignment vertical="center" wrapText="1"/>
    </xf>
    <xf numFmtId="0" fontId="0" fillId="0" borderId="0" xfId="0"/>
    <xf numFmtId="0" fontId="0" fillId="0" borderId="0" xfId="0" applyAlignment="1"/>
    <xf numFmtId="0" fontId="0" fillId="0" borderId="0" xfId="0" applyBorder="1"/>
    <xf numFmtId="0" fontId="0" fillId="0" borderId="49" xfId="0" applyBorder="1"/>
    <xf numFmtId="49" fontId="0" fillId="42" borderId="1" xfId="8" applyFont="1" applyBorder="1">
      <alignment wrapText="1"/>
      <protection locked="0"/>
    </xf>
    <xf numFmtId="49" fontId="102" fillId="0" borderId="0" xfId="78"/>
    <xf numFmtId="0" fontId="0" fillId="0" borderId="48" xfId="0" applyBorder="1"/>
    <xf numFmtId="0" fontId="78" fillId="0" borderId="48" xfId="0" applyFont="1" applyFill="1" applyBorder="1" applyAlignment="1">
      <alignment horizontal="left" vertical="center" wrapText="1"/>
    </xf>
    <xf numFmtId="0" fontId="78" fillId="0" borderId="49" xfId="0" applyFont="1" applyFill="1" applyBorder="1" applyAlignment="1">
      <alignment horizontal="left" vertical="center" wrapText="1"/>
    </xf>
    <xf numFmtId="0" fontId="78" fillId="0" borderId="54" xfId="0" applyNumberFormat="1" applyFont="1" applyFill="1" applyBorder="1" applyAlignment="1">
      <alignment horizontal="center" vertical="center" wrapText="1"/>
    </xf>
    <xf numFmtId="0" fontId="79" fillId="0" borderId="56" xfId="0" applyFont="1" applyBorder="1"/>
    <xf numFmtId="0" fontId="90" fillId="0" borderId="48" xfId="0" applyNumberFormat="1" applyFont="1" applyFill="1" applyBorder="1" applyAlignment="1">
      <alignment horizontal="center" vertical="center" wrapText="1"/>
    </xf>
    <xf numFmtId="0" fontId="90" fillId="0" borderId="49" xfId="0" applyNumberFormat="1" applyFont="1" applyFill="1" applyBorder="1" applyAlignment="1" applyProtection="1">
      <alignment horizontal="left" vertical="center" wrapText="1"/>
      <protection locked="0"/>
    </xf>
    <xf numFmtId="0" fontId="88" fillId="0" borderId="1" xfId="92" applyBorder="1">
      <alignment horizontal="center" vertical="center" wrapText="1"/>
    </xf>
    <xf numFmtId="0" fontId="85" fillId="42" borderId="24" xfId="7" applyBorder="1">
      <alignment horizontal="center" vertical="center" wrapText="1"/>
      <protection locked="0"/>
    </xf>
    <xf numFmtId="49" fontId="88" fillId="0" borderId="15" xfId="86" applyBorder="1">
      <alignment horizontal="left" vertical="center" wrapText="1"/>
    </xf>
    <xf numFmtId="0" fontId="85" fillId="42" borderId="15" xfId="7" applyBorder="1">
      <alignment horizontal="center" vertical="center" wrapText="1"/>
      <protection locked="0"/>
    </xf>
    <xf numFmtId="165" fontId="85" fillId="42" borderId="14" xfId="14" applyBorder="1">
      <alignment horizontal="center" vertical="center"/>
      <protection locked="0"/>
    </xf>
    <xf numFmtId="0" fontId="0" fillId="0" borderId="0" xfId="0"/>
    <xf numFmtId="0" fontId="88" fillId="0" borderId="47" xfId="92" applyBorder="1">
      <alignment horizontal="center" vertical="center" wrapText="1"/>
    </xf>
    <xf numFmtId="0" fontId="0" fillId="0" borderId="0" xfId="0" applyBorder="1"/>
    <xf numFmtId="49" fontId="102" fillId="0" borderId="0" xfId="78" applyAlignment="1">
      <alignment horizontal="left"/>
    </xf>
    <xf numFmtId="0" fontId="0" fillId="0" borderId="49" xfId="0" applyBorder="1"/>
    <xf numFmtId="14" fontId="85" fillId="43" borderId="1" xfId="105">
      <alignment horizontal="center" vertical="center" wrapText="1"/>
    </xf>
    <xf numFmtId="0" fontId="89" fillId="0" borderId="1" xfId="101">
      <alignment horizontal="center" vertical="center"/>
    </xf>
    <xf numFmtId="49" fontId="102" fillId="0" borderId="0" xfId="78"/>
    <xf numFmtId="0" fontId="0" fillId="0" borderId="0" xfId="0" applyBorder="1" applyAlignment="1"/>
    <xf numFmtId="0" fontId="0" fillId="0" borderId="48" xfId="0" applyBorder="1"/>
    <xf numFmtId="49" fontId="102" fillId="0" borderId="0" xfId="78" applyBorder="1" applyAlignment="1">
      <alignment horizontal="center" vertical="center"/>
    </xf>
    <xf numFmtId="0" fontId="0" fillId="0" borderId="107" xfId="0" applyBorder="1"/>
    <xf numFmtId="0" fontId="89" fillId="0" borderId="24" xfId="75" applyFont="1" applyBorder="1" applyAlignment="1">
      <alignment horizontal="left" vertical="center" wrapText="1"/>
    </xf>
    <xf numFmtId="49" fontId="88" fillId="0" borderId="24" xfId="89" applyBorder="1" applyAlignment="1">
      <alignment horizontal="left" vertical="center" wrapText="1"/>
    </xf>
    <xf numFmtId="0" fontId="0" fillId="0" borderId="0" xfId="0" applyFill="1" applyBorder="1" applyAlignment="1">
      <alignment vertical="center" wrapText="1"/>
    </xf>
    <xf numFmtId="49" fontId="88" fillId="0" borderId="24" xfId="89" applyBorder="1" applyAlignment="1">
      <alignment vertical="center" wrapText="1"/>
    </xf>
    <xf numFmtId="49" fontId="102" fillId="0" borderId="48" xfId="78" applyBorder="1" applyAlignment="1">
      <alignment horizontal="center" vertical="center"/>
    </xf>
    <xf numFmtId="49" fontId="102" fillId="0" borderId="49" xfId="78" applyBorder="1" applyAlignment="1">
      <alignment horizontal="center" vertical="center"/>
    </xf>
    <xf numFmtId="0" fontId="0" fillId="0" borderId="48" xfId="0" applyFill="1" applyBorder="1" applyAlignment="1">
      <alignment horizontal="center" vertical="center" wrapText="1"/>
    </xf>
    <xf numFmtId="0" fontId="0" fillId="0" borderId="49" xfId="0" applyFill="1" applyBorder="1" applyAlignment="1">
      <alignment horizontal="center" vertical="center" wrapText="1"/>
    </xf>
    <xf numFmtId="0" fontId="99" fillId="0" borderId="1" xfId="92" applyFont="1" applyBorder="1" applyAlignment="1">
      <alignment horizontal="center" vertical="center" textRotation="90" wrapText="1"/>
    </xf>
    <xf numFmtId="0" fontId="0" fillId="0" borderId="55" xfId="0" applyFill="1" applyBorder="1"/>
    <xf numFmtId="0" fontId="85" fillId="42" borderId="20" xfId="6" applyBorder="1" applyAlignment="1">
      <protection locked="0"/>
    </xf>
    <xf numFmtId="0" fontId="85" fillId="42" borderId="110" xfId="6" applyBorder="1" applyAlignment="1">
      <protection locked="0"/>
    </xf>
    <xf numFmtId="168" fontId="101" fillId="0" borderId="0" xfId="77" applyFont="1" applyAlignment="1">
      <alignment horizontal="left"/>
    </xf>
    <xf numFmtId="0" fontId="85" fillId="42" borderId="106" xfId="7" applyBorder="1">
      <alignment horizontal="center" vertical="center" wrapText="1"/>
      <protection locked="0"/>
    </xf>
    <xf numFmtId="49" fontId="88" fillId="0" borderId="107" xfId="86" applyBorder="1">
      <alignment horizontal="left" vertical="center" wrapText="1"/>
    </xf>
    <xf numFmtId="0" fontId="85" fillId="42" borderId="107" xfId="7" applyBorder="1">
      <alignment horizontal="center" vertical="center" wrapText="1"/>
      <protection locked="0"/>
    </xf>
    <xf numFmtId="165" fontId="85" fillId="42" borderId="108" xfId="14" applyBorder="1">
      <alignment horizontal="center" vertical="center"/>
      <protection locked="0"/>
    </xf>
    <xf numFmtId="49" fontId="88" fillId="0" borderId="0" xfId="87" applyFont="1" applyAlignment="1">
      <alignment wrapText="1"/>
    </xf>
    <xf numFmtId="0" fontId="0" fillId="43" borderId="1" xfId="87" applyNumberFormat="1" applyFont="1" applyFill="1" applyBorder="1" applyAlignment="1">
      <alignment wrapText="1"/>
    </xf>
    <xf numFmtId="49" fontId="0" fillId="43" borderId="1" xfId="87" applyNumberFormat="1" applyFont="1" applyFill="1" applyBorder="1" applyAlignment="1">
      <alignment wrapText="1"/>
    </xf>
    <xf numFmtId="0" fontId="85" fillId="42" borderId="23" xfId="7" applyBorder="1">
      <alignment horizontal="center" vertical="center" wrapText="1"/>
      <protection locked="0"/>
    </xf>
    <xf numFmtId="49" fontId="88" fillId="0" borderId="0" xfId="86" applyBorder="1">
      <alignment horizontal="left" vertical="center" wrapText="1"/>
    </xf>
    <xf numFmtId="165" fontId="85" fillId="42" borderId="83" xfId="14" applyBorder="1">
      <alignment horizontal="center" vertical="center"/>
      <protection locked="0"/>
    </xf>
    <xf numFmtId="0" fontId="91" fillId="42" borderId="106" xfId="58" applyFill="1" applyBorder="1" applyAlignment="1">
      <alignment horizontal="left" vertical="center"/>
      <protection locked="0"/>
    </xf>
    <xf numFmtId="49" fontId="88" fillId="42" borderId="107" xfId="89" applyFill="1" applyBorder="1" applyAlignment="1">
      <alignment vertical="center"/>
    </xf>
    <xf numFmtId="0" fontId="85" fillId="42" borderId="107" xfId="7" applyFill="1" applyBorder="1" applyAlignment="1">
      <alignment horizontal="center" vertical="center"/>
      <protection locked="0"/>
    </xf>
    <xf numFmtId="165" fontId="85" fillId="42" borderId="108" xfId="14" applyFill="1" applyBorder="1" applyAlignment="1">
      <alignment horizontal="center" vertical="center"/>
      <protection locked="0"/>
    </xf>
    <xf numFmtId="0" fontId="91" fillId="42" borderId="109" xfId="58" applyFill="1" applyBorder="1" applyAlignment="1">
      <alignment horizontal="left" vertical="center"/>
      <protection locked="0"/>
    </xf>
    <xf numFmtId="0" fontId="91" fillId="42" borderId="110" xfId="58" applyFill="1" applyBorder="1" applyAlignment="1">
      <alignment horizontal="left" vertical="center"/>
      <protection locked="0"/>
    </xf>
    <xf numFmtId="168" fontId="43" fillId="0" borderId="0" xfId="77" applyFont="1" applyAlignment="1">
      <alignment horizontal="left"/>
    </xf>
    <xf numFmtId="0" fontId="89" fillId="0" borderId="0" xfId="75" applyAlignment="1">
      <alignment horizontal="left" wrapText="1"/>
    </xf>
    <xf numFmtId="168" fontId="89" fillId="0" borderId="0" xfId="77" applyBorder="1" applyAlignment="1">
      <alignment horizontal="left" wrapText="1"/>
    </xf>
    <xf numFmtId="168" fontId="89" fillId="0" borderId="0" xfId="77" applyAlignment="1">
      <alignment horizontal="left" wrapText="1"/>
    </xf>
    <xf numFmtId="0" fontId="0" fillId="0" borderId="0" xfId="0" applyAlignment="1"/>
    <xf numFmtId="0" fontId="85" fillId="42" borderId="24" xfId="7" applyBorder="1" applyAlignment="1">
      <alignment horizontal="center" vertical="center"/>
      <protection locked="0"/>
    </xf>
    <xf numFmtId="49" fontId="88" fillId="0" borderId="15" xfId="86" applyBorder="1" applyAlignment="1">
      <alignment horizontal="left" vertical="center" wrapText="1"/>
    </xf>
    <xf numFmtId="0" fontId="85" fillId="42" borderId="15" xfId="7" applyBorder="1" applyAlignment="1">
      <alignment horizontal="center" vertical="center" wrapText="1"/>
      <protection locked="0"/>
    </xf>
    <xf numFmtId="165" fontId="85" fillId="42" borderId="14" xfId="14" applyBorder="1" applyAlignment="1">
      <alignment horizontal="center" vertical="center"/>
      <protection locked="0"/>
    </xf>
    <xf numFmtId="49" fontId="92" fillId="44" borderId="0" xfId="61" applyAlignment="1">
      <alignment horizontal="right" vertical="center" wrapText="1"/>
    </xf>
    <xf numFmtId="0" fontId="99" fillId="0" borderId="47" xfId="92" applyFont="1" applyBorder="1" applyAlignment="1">
      <alignment horizontal="center" vertical="center" textRotation="90" wrapText="1"/>
    </xf>
    <xf numFmtId="0" fontId="85" fillId="42" borderId="1" xfId="7" applyAlignment="1">
      <alignment horizontal="center" vertical="center" wrapText="1"/>
      <protection locked="0"/>
    </xf>
    <xf numFmtId="49" fontId="88" fillId="0" borderId="1" xfId="86" applyAlignment="1">
      <alignment horizontal="left" vertical="center" wrapText="1"/>
    </xf>
    <xf numFmtId="165" fontId="85" fillId="42" borderId="1" xfId="14" applyAlignment="1">
      <alignment horizontal="center" vertical="center"/>
      <protection locked="0"/>
    </xf>
    <xf numFmtId="0" fontId="85" fillId="42" borderId="24" xfId="7" applyBorder="1" applyAlignment="1">
      <alignment horizontal="center" vertical="center" wrapText="1"/>
      <protection locked="0"/>
    </xf>
    <xf numFmtId="0" fontId="91" fillId="42" borderId="111" xfId="58" applyBorder="1" applyAlignment="1">
      <alignment horizontal="left" vertical="center"/>
      <protection locked="0"/>
    </xf>
    <xf numFmtId="0" fontId="91" fillId="42" borderId="112" xfId="58" applyBorder="1" applyAlignment="1">
      <alignment horizontal="left" vertical="center"/>
      <protection locked="0"/>
    </xf>
    <xf numFmtId="0" fontId="91" fillId="42" borderId="113" xfId="58" applyBorder="1" applyAlignment="1">
      <alignment horizontal="left" vertical="center"/>
      <protection locked="0"/>
    </xf>
    <xf numFmtId="174" fontId="85" fillId="41" borderId="1" xfId="42" applyFill="1" applyBorder="1"/>
    <xf numFmtId="177" fontId="85" fillId="41" borderId="4" xfId="25" applyFill="1" applyBorder="1"/>
    <xf numFmtId="49" fontId="88" fillId="0" borderId="48" xfId="89" applyBorder="1" applyAlignment="1">
      <alignment horizontal="left" vertical="center"/>
    </xf>
    <xf numFmtId="0" fontId="91" fillId="42" borderId="112" xfId="58" applyBorder="1" applyAlignment="1">
      <alignment horizontal="center" vertical="center"/>
      <protection locked="0"/>
    </xf>
    <xf numFmtId="0" fontId="91" fillId="42" borderId="113" xfId="58" applyBorder="1" applyAlignment="1">
      <alignment horizontal="center" vertical="center"/>
      <protection locked="0"/>
    </xf>
    <xf numFmtId="0" fontId="0" fillId="0" borderId="0" xfId="0" applyAlignment="1"/>
    <xf numFmtId="49" fontId="88" fillId="0" borderId="48" xfId="89" applyFill="1" applyBorder="1">
      <alignment horizontal="left" vertical="center" wrapText="1"/>
    </xf>
    <xf numFmtId="49" fontId="85" fillId="0" borderId="48" xfId="87" applyBorder="1">
      <alignment vertical="center" wrapText="1"/>
    </xf>
    <xf numFmtId="49" fontId="85" fillId="0" borderId="0" xfId="87" applyBorder="1">
      <alignment vertical="center" wrapText="1"/>
    </xf>
    <xf numFmtId="0" fontId="89" fillId="0" borderId="0" xfId="74" applyBorder="1" applyAlignment="1">
      <alignment wrapText="1"/>
    </xf>
    <xf numFmtId="0" fontId="0" fillId="4" borderId="0" xfId="0" applyFill="1" applyBorder="1" applyAlignment="1"/>
    <xf numFmtId="0" fontId="41" fillId="0" borderId="0" xfId="102" applyAlignment="1">
      <alignment horizontal="right"/>
    </xf>
    <xf numFmtId="0" fontId="26" fillId="0" borderId="0" xfId="0" applyFont="1" applyAlignment="1"/>
    <xf numFmtId="0" fontId="88" fillId="0" borderId="46" xfId="92" applyBorder="1">
      <alignment horizontal="center" vertical="center" wrapText="1"/>
    </xf>
    <xf numFmtId="0" fontId="88" fillId="0" borderId="1" xfId="92" applyBorder="1">
      <alignment horizontal="center" vertical="center" wrapText="1"/>
    </xf>
    <xf numFmtId="0" fontId="0" fillId="0" borderId="0" xfId="0" applyBorder="1" applyAlignment="1">
      <alignment wrapText="1"/>
    </xf>
    <xf numFmtId="0" fontId="0" fillId="0" borderId="0" xfId="0"/>
    <xf numFmtId="0" fontId="0" fillId="0" borderId="0" xfId="0" applyBorder="1"/>
    <xf numFmtId="0" fontId="0" fillId="0" borderId="49" xfId="0" applyBorder="1"/>
    <xf numFmtId="0" fontId="0" fillId="0" borderId="48" xfId="0" applyBorder="1"/>
    <xf numFmtId="174" fontId="85" fillId="42" borderId="3" xfId="11" applyBorder="1">
      <protection locked="0"/>
    </xf>
    <xf numFmtId="174" fontId="85" fillId="0" borderId="49" xfId="11" applyFill="1" applyBorder="1">
      <protection locked="0"/>
    </xf>
    <xf numFmtId="0" fontId="88" fillId="42" borderId="1" xfId="92" applyFill="1" applyBorder="1">
      <alignment horizontal="center" vertical="center" wrapText="1"/>
    </xf>
    <xf numFmtId="0" fontId="88" fillId="42" borderId="47" xfId="92" applyFill="1" applyBorder="1">
      <alignment horizontal="center" vertical="center" wrapText="1"/>
    </xf>
    <xf numFmtId="174" fontId="85" fillId="0" borderId="115" xfId="11" applyFill="1" applyBorder="1" applyProtection="1"/>
    <xf numFmtId="174" fontId="85" fillId="0" borderId="1" xfId="11" applyFill="1" applyBorder="1" applyProtection="1"/>
    <xf numFmtId="0" fontId="0" fillId="0" borderId="0" xfId="0" applyNumberFormat="1"/>
    <xf numFmtId="14" fontId="88" fillId="0" borderId="1" xfId="92" applyNumberFormat="1" applyBorder="1">
      <alignment horizontal="center" vertical="center" wrapText="1"/>
    </xf>
    <xf numFmtId="49" fontId="92" fillId="44" borderId="0" xfId="61" applyBorder="1">
      <alignment vertical="center" wrapText="1"/>
    </xf>
    <xf numFmtId="0" fontId="88" fillId="0" borderId="1" xfId="92" applyBorder="1">
      <alignment horizontal="center" vertical="center" wrapText="1"/>
    </xf>
    <xf numFmtId="0" fontId="0" fillId="0" borderId="49" xfId="0" applyBorder="1"/>
    <xf numFmtId="0" fontId="0" fillId="0" borderId="48" xfId="0" applyBorder="1"/>
    <xf numFmtId="0" fontId="0" fillId="0" borderId="0" xfId="0"/>
    <xf numFmtId="0" fontId="0" fillId="0" borderId="0" xfId="0" applyBorder="1"/>
    <xf numFmtId="0" fontId="0" fillId="0" borderId="49" xfId="0" applyBorder="1"/>
    <xf numFmtId="0" fontId="0" fillId="0" borderId="0" xfId="0" applyBorder="1" applyAlignment="1"/>
    <xf numFmtId="0" fontId="0" fillId="0" borderId="48" xfId="0" applyBorder="1"/>
    <xf numFmtId="0" fontId="88" fillId="0" borderId="46" xfId="92" applyBorder="1">
      <alignment horizontal="center" vertical="center" wrapText="1"/>
    </xf>
    <xf numFmtId="0" fontId="88" fillId="0" borderId="1" xfId="92" applyBorder="1">
      <alignment horizontal="center" vertical="center" wrapText="1"/>
    </xf>
    <xf numFmtId="0" fontId="85" fillId="42" borderId="1" xfId="6" applyBorder="1">
      <alignment wrapText="1"/>
      <protection locked="0"/>
    </xf>
    <xf numFmtId="0" fontId="0" fillId="0" borderId="0" xfId="0" applyBorder="1" applyAlignment="1">
      <alignment wrapText="1"/>
    </xf>
    <xf numFmtId="49" fontId="88" fillId="0" borderId="48" xfId="89" applyBorder="1" applyAlignment="1">
      <alignment horizontal="left" vertical="center" wrapText="1"/>
    </xf>
    <xf numFmtId="0" fontId="0" fillId="0" borderId="0" xfId="0"/>
    <xf numFmtId="0" fontId="88" fillId="0" borderId="47" xfId="92" applyBorder="1">
      <alignment horizontal="center" vertical="center" wrapText="1"/>
    </xf>
    <xf numFmtId="0" fontId="0" fillId="0" borderId="0" xfId="0" applyBorder="1"/>
    <xf numFmtId="177" fontId="85" fillId="43" borderId="60" xfId="25" applyBorder="1"/>
    <xf numFmtId="0" fontId="0" fillId="0" borderId="114" xfId="0" applyBorder="1" applyAlignment="1">
      <alignment wrapText="1"/>
    </xf>
    <xf numFmtId="0" fontId="0" fillId="0" borderId="49" xfId="0" applyBorder="1" applyAlignment="1">
      <alignment wrapText="1"/>
    </xf>
    <xf numFmtId="49" fontId="88" fillId="0" borderId="54" xfId="89" applyBorder="1" applyAlignment="1">
      <alignment horizontal="left" vertical="center" wrapText="1"/>
    </xf>
    <xf numFmtId="0" fontId="0" fillId="0" borderId="56" xfId="0" applyBorder="1" applyAlignment="1">
      <alignment wrapText="1"/>
    </xf>
    <xf numFmtId="177" fontId="85" fillId="43" borderId="61" xfId="25" applyBorder="1" applyAlignment="1">
      <alignment horizontal="center"/>
    </xf>
    <xf numFmtId="177" fontId="85" fillId="43" borderId="60" xfId="25" applyBorder="1" applyAlignment="1">
      <alignment horizontal="right"/>
    </xf>
    <xf numFmtId="177" fontId="85" fillId="43" borderId="2" xfId="25" applyBorder="1" applyAlignment="1">
      <alignment horizontal="right"/>
    </xf>
    <xf numFmtId="49" fontId="88" fillId="0" borderId="0" xfId="89" applyBorder="1" applyAlignment="1">
      <alignment horizontal="left" vertical="center" wrapText="1"/>
    </xf>
    <xf numFmtId="0" fontId="0" fillId="0" borderId="0" xfId="0" applyAlignment="1"/>
    <xf numFmtId="0" fontId="0" fillId="0" borderId="0" xfId="0" applyBorder="1"/>
    <xf numFmtId="0" fontId="91" fillId="42" borderId="118" xfId="58" applyBorder="1" applyAlignment="1">
      <alignment horizontal="left" vertical="center"/>
      <protection locked="0"/>
    </xf>
    <xf numFmtId="0" fontId="91" fillId="42" borderId="119" xfId="58" applyBorder="1" applyAlignment="1">
      <alignment horizontal="left" vertical="center"/>
      <protection locked="0"/>
    </xf>
    <xf numFmtId="0" fontId="91" fillId="42" borderId="120" xfId="58" applyBorder="1" applyAlignment="1">
      <alignment horizontal="left" vertical="center"/>
      <protection locked="0"/>
    </xf>
    <xf numFmtId="49" fontId="88" fillId="0" borderId="44" xfId="89" applyBorder="1" applyAlignment="1">
      <alignment horizontal="left" vertical="center" wrapText="1"/>
    </xf>
    <xf numFmtId="0" fontId="15" fillId="0" borderId="0" xfId="0" applyFont="1" applyBorder="1" applyAlignment="1">
      <alignment horizontal="center" vertical="center"/>
    </xf>
    <xf numFmtId="0" fontId="88" fillId="0" borderId="1" xfId="92" applyBorder="1">
      <alignment horizontal="center" vertical="center" wrapText="1"/>
    </xf>
    <xf numFmtId="0" fontId="0" fillId="0" borderId="0" xfId="0"/>
    <xf numFmtId="0" fontId="0" fillId="0" borderId="0" xfId="0" applyBorder="1"/>
    <xf numFmtId="0" fontId="89" fillId="0" borderId="1" xfId="101">
      <alignment horizontal="center" vertical="center"/>
    </xf>
    <xf numFmtId="0" fontId="88" fillId="0" borderId="46" xfId="92" applyBorder="1">
      <alignment horizontal="center" vertical="center" wrapText="1"/>
    </xf>
    <xf numFmtId="0" fontId="88" fillId="0" borderId="1" xfId="92" applyBorder="1">
      <alignment horizontal="center" vertical="center" wrapText="1"/>
    </xf>
    <xf numFmtId="0" fontId="88" fillId="0" borderId="47" xfId="92" applyBorder="1">
      <alignment horizontal="center" vertical="center" wrapText="1"/>
    </xf>
    <xf numFmtId="0" fontId="0" fillId="0" borderId="0" xfId="0"/>
    <xf numFmtId="0" fontId="0" fillId="0" borderId="0" xfId="0" applyAlignment="1"/>
    <xf numFmtId="49" fontId="85" fillId="0" borderId="48" xfId="87" applyBorder="1">
      <alignment vertical="center" wrapText="1"/>
    </xf>
    <xf numFmtId="49" fontId="85" fillId="0" borderId="0" xfId="87" applyBorder="1">
      <alignment vertical="center" wrapText="1"/>
    </xf>
    <xf numFmtId="0" fontId="0" fillId="0" borderId="0" xfId="0" applyBorder="1"/>
    <xf numFmtId="0" fontId="0" fillId="0" borderId="49" xfId="0" applyBorder="1"/>
    <xf numFmtId="0" fontId="0" fillId="0" borderId="0" xfId="0" applyBorder="1" applyAlignment="1"/>
    <xf numFmtId="165" fontId="85" fillId="42" borderId="1" xfId="14" applyBorder="1">
      <alignment horizontal="center" vertical="center"/>
      <protection locked="0"/>
    </xf>
    <xf numFmtId="0" fontId="0" fillId="0" borderId="48" xfId="0" applyBorder="1"/>
    <xf numFmtId="0" fontId="85" fillId="42" borderId="118" xfId="7" applyBorder="1">
      <alignment horizontal="center" vertical="center" wrapText="1"/>
      <protection locked="0"/>
    </xf>
    <xf numFmtId="0" fontId="89" fillId="0" borderId="1" xfId="101" applyBorder="1" applyAlignment="1">
      <alignment horizontal="center" vertical="center" wrapText="1"/>
    </xf>
    <xf numFmtId="0" fontId="0" fillId="0" borderId="13" xfId="0" applyBorder="1" applyAlignment="1">
      <alignment horizontal="center" vertical="center" wrapText="1"/>
    </xf>
    <xf numFmtId="165" fontId="85" fillId="42" borderId="46" xfId="14" applyBorder="1" applyAlignment="1">
      <alignment horizontal="center"/>
      <protection locked="0"/>
    </xf>
    <xf numFmtId="174" fontId="85" fillId="0" borderId="13" xfId="11" applyFill="1" applyBorder="1" applyProtection="1"/>
    <xf numFmtId="174" fontId="85" fillId="0" borderId="22" xfId="11" applyFill="1" applyBorder="1" applyProtection="1"/>
    <xf numFmtId="174" fontId="85" fillId="0" borderId="15" xfId="11" applyFill="1" applyBorder="1" applyProtection="1"/>
    <xf numFmtId="174" fontId="85" fillId="0" borderId="14" xfId="11" applyFill="1" applyBorder="1" applyProtection="1"/>
    <xf numFmtId="174" fontId="85" fillId="0" borderId="24" xfId="11" applyFill="1" applyBorder="1" applyProtection="1"/>
    <xf numFmtId="0" fontId="88" fillId="0" borderId="1" xfId="92" applyBorder="1">
      <alignment horizontal="center" vertical="center" wrapText="1"/>
    </xf>
    <xf numFmtId="0" fontId="0" fillId="0" borderId="0" xfId="0" applyBorder="1" applyAlignment="1">
      <alignment wrapText="1"/>
    </xf>
    <xf numFmtId="49" fontId="88" fillId="0" borderId="48" xfId="89" applyBorder="1">
      <alignment horizontal="left" vertical="center" wrapText="1"/>
    </xf>
    <xf numFmtId="0" fontId="88" fillId="0" borderId="47" xfId="92" applyBorder="1">
      <alignment horizontal="center" vertical="center" wrapText="1"/>
    </xf>
    <xf numFmtId="49" fontId="85" fillId="0" borderId="48" xfId="87" applyBorder="1" applyAlignment="1">
      <alignment vertical="center" wrapText="1"/>
    </xf>
    <xf numFmtId="49" fontId="85" fillId="0" borderId="48" xfId="87" applyBorder="1">
      <alignment vertical="center" wrapText="1"/>
    </xf>
    <xf numFmtId="49" fontId="85" fillId="0" borderId="0" xfId="87" applyBorder="1">
      <alignment vertical="center" wrapText="1"/>
    </xf>
    <xf numFmtId="0" fontId="0" fillId="0" borderId="0" xfId="0" applyBorder="1"/>
    <xf numFmtId="165" fontId="85" fillId="42" borderId="1" xfId="14" applyBorder="1">
      <alignment horizontal="center" vertical="center"/>
      <protection locked="0"/>
    </xf>
    <xf numFmtId="0" fontId="15" fillId="0" borderId="0" xfId="65" applyFill="1" applyBorder="1"/>
    <xf numFmtId="0" fontId="15" fillId="0" borderId="0" xfId="65"/>
    <xf numFmtId="0" fontId="88" fillId="0" borderId="1" xfId="92" applyBorder="1">
      <alignment horizontal="center" vertical="center" wrapText="1"/>
    </xf>
    <xf numFmtId="0" fontId="0" fillId="0" borderId="0" xfId="0"/>
    <xf numFmtId="0" fontId="0" fillId="0" borderId="0" xfId="0" applyBorder="1"/>
    <xf numFmtId="0" fontId="0" fillId="0" borderId="49" xfId="0" applyBorder="1"/>
    <xf numFmtId="0" fontId="89" fillId="0" borderId="1" xfId="101">
      <alignment horizontal="center" vertical="center"/>
    </xf>
    <xf numFmtId="165" fontId="85" fillId="42" borderId="1" xfId="14" applyBorder="1">
      <alignment horizontal="center" vertical="center"/>
      <protection locked="0"/>
    </xf>
    <xf numFmtId="0" fontId="0" fillId="0" borderId="48" xfId="0" applyBorder="1"/>
    <xf numFmtId="0" fontId="0" fillId="0" borderId="15" xfId="0" applyBorder="1" applyAlignment="1">
      <alignment wrapText="1"/>
    </xf>
    <xf numFmtId="174" fontId="85" fillId="42" borderId="106" xfId="11" applyBorder="1">
      <protection locked="0"/>
    </xf>
    <xf numFmtId="174" fontId="86" fillId="43" borderId="2" xfId="33" applyBorder="1"/>
    <xf numFmtId="0" fontId="104" fillId="0" borderId="1" xfId="55" applyFont="1" applyBorder="1" applyAlignment="1" applyProtection="1">
      <alignment horizontal="center" vertical="center" wrapText="1"/>
    </xf>
    <xf numFmtId="0" fontId="0" fillId="0" borderId="53" xfId="0" applyBorder="1" applyAlignment="1">
      <alignment wrapText="1"/>
    </xf>
    <xf numFmtId="174" fontId="86" fillId="43" borderId="60" xfId="33" applyBorder="1"/>
    <xf numFmtId="0" fontId="15" fillId="0" borderId="116" xfId="65" applyBorder="1"/>
    <xf numFmtId="174" fontId="85" fillId="47" borderId="16" xfId="42" applyFill="1" applyBorder="1"/>
    <xf numFmtId="0" fontId="88" fillId="0" borderId="1" xfId="92" applyBorder="1">
      <alignment horizontal="center" vertical="center" wrapText="1"/>
    </xf>
    <xf numFmtId="0" fontId="0" fillId="0" borderId="0" xfId="0"/>
    <xf numFmtId="49" fontId="88" fillId="0" borderId="48" xfId="89" applyBorder="1">
      <alignment horizontal="left" vertical="center" wrapText="1"/>
    </xf>
    <xf numFmtId="49" fontId="88" fillId="0" borderId="0" xfId="89" applyBorder="1">
      <alignment horizontal="left" vertical="center" wrapText="1"/>
    </xf>
    <xf numFmtId="0" fontId="88" fillId="0" borderId="47" xfId="92" applyBorder="1">
      <alignment horizontal="center" vertical="center" wrapText="1"/>
    </xf>
    <xf numFmtId="0" fontId="0" fillId="0" borderId="0" xfId="0" applyBorder="1"/>
    <xf numFmtId="0" fontId="0" fillId="0" borderId="49" xfId="0" applyBorder="1"/>
    <xf numFmtId="0" fontId="0" fillId="0" borderId="48" xfId="0" applyBorder="1"/>
    <xf numFmtId="0" fontId="88" fillId="0" borderId="16" xfId="92" applyBorder="1">
      <alignment horizontal="center" vertical="center" wrapText="1"/>
    </xf>
    <xf numFmtId="164" fontId="50" fillId="4" borderId="119" xfId="3" applyFont="1" applyFill="1" applyBorder="1"/>
    <xf numFmtId="164" fontId="49" fillId="4" borderId="119" xfId="3" applyFont="1" applyFill="1" applyBorder="1"/>
    <xf numFmtId="164" fontId="52" fillId="4" borderId="121" xfId="3" applyFont="1" applyFill="1" applyBorder="1"/>
    <xf numFmtId="49" fontId="88" fillId="0" borderId="24" xfId="86" applyBorder="1" applyAlignment="1">
      <alignment horizontal="center" vertical="center" wrapText="1"/>
    </xf>
    <xf numFmtId="49" fontId="88" fillId="0" borderId="14" xfId="86" applyBorder="1" applyAlignment="1">
      <alignment horizontal="center" vertical="center" wrapText="1"/>
    </xf>
    <xf numFmtId="49" fontId="88" fillId="0" borderId="106" xfId="86" applyBorder="1" applyAlignment="1">
      <alignment horizontal="center" vertical="center" wrapText="1"/>
    </xf>
    <xf numFmtId="0" fontId="88" fillId="0" borderId="1" xfId="92" applyBorder="1">
      <alignment horizontal="center" vertical="center" wrapText="1"/>
    </xf>
    <xf numFmtId="0" fontId="0" fillId="0" borderId="0" xfId="0"/>
    <xf numFmtId="0" fontId="88" fillId="0" borderId="47" xfId="92" applyBorder="1">
      <alignment horizontal="center" vertical="center" wrapText="1"/>
    </xf>
    <xf numFmtId="0" fontId="0" fillId="0" borderId="0" xfId="0" applyBorder="1"/>
    <xf numFmtId="0" fontId="0" fillId="0" borderId="49" xfId="0" applyBorder="1"/>
    <xf numFmtId="0" fontId="0" fillId="0" borderId="0" xfId="0" applyBorder="1" applyAlignment="1"/>
    <xf numFmtId="0" fontId="0" fillId="0" borderId="48" xfId="0" applyBorder="1"/>
    <xf numFmtId="0" fontId="15" fillId="0" borderId="0" xfId="65"/>
    <xf numFmtId="0" fontId="0" fillId="0" borderId="0" xfId="0"/>
    <xf numFmtId="10" fontId="85" fillId="42" borderId="47" xfId="13" applyBorder="1">
      <protection locked="0"/>
    </xf>
    <xf numFmtId="0" fontId="0" fillId="0" borderId="0" xfId="0" applyAlignment="1"/>
    <xf numFmtId="49" fontId="85" fillId="0" borderId="48" xfId="87" applyBorder="1">
      <alignment vertical="center" wrapText="1"/>
    </xf>
    <xf numFmtId="49" fontId="85" fillId="0" borderId="0" xfId="87" applyBorder="1">
      <alignment vertical="center" wrapText="1"/>
    </xf>
    <xf numFmtId="0" fontId="88" fillId="0" borderId="1" xfId="92" applyBorder="1">
      <alignment horizontal="center" vertical="center" wrapText="1"/>
    </xf>
    <xf numFmtId="0" fontId="0" fillId="0" borderId="0" xfId="0" applyBorder="1" applyAlignment="1">
      <alignment wrapText="1"/>
    </xf>
    <xf numFmtId="0" fontId="0" fillId="0" borderId="0" xfId="0" applyBorder="1"/>
    <xf numFmtId="0" fontId="0" fillId="0" borderId="49" xfId="0" applyBorder="1"/>
    <xf numFmtId="0" fontId="0" fillId="0" borderId="48" xfId="0" applyBorder="1"/>
    <xf numFmtId="0" fontId="15" fillId="0" borderId="0" xfId="65"/>
    <xf numFmtId="49" fontId="88" fillId="0" borderId="48" xfId="89" applyBorder="1" applyAlignment="1" applyProtection="1">
      <alignment horizontal="left" vertical="center" wrapText="1"/>
    </xf>
    <xf numFmtId="0" fontId="88" fillId="0" borderId="46" xfId="92" applyBorder="1">
      <alignment horizontal="center" vertical="center" wrapText="1"/>
    </xf>
    <xf numFmtId="0" fontId="88" fillId="0" borderId="1" xfId="92" applyBorder="1">
      <alignment horizontal="center" vertical="center" wrapText="1"/>
    </xf>
    <xf numFmtId="0" fontId="0" fillId="0" borderId="0" xfId="0" applyBorder="1" applyAlignment="1">
      <alignment wrapText="1"/>
    </xf>
    <xf numFmtId="0" fontId="88" fillId="0" borderId="47" xfId="92" applyBorder="1">
      <alignment horizontal="center" vertical="center" wrapText="1"/>
    </xf>
    <xf numFmtId="0" fontId="0" fillId="0" borderId="0" xfId="0"/>
    <xf numFmtId="0" fontId="0" fillId="0" borderId="0" xfId="0" applyBorder="1"/>
    <xf numFmtId="0" fontId="0" fillId="0" borderId="49" xfId="0" applyBorder="1"/>
    <xf numFmtId="165" fontId="85" fillId="42" borderId="1" xfId="14" applyBorder="1">
      <alignment horizontal="center" vertical="center"/>
      <protection locked="0"/>
    </xf>
    <xf numFmtId="0" fontId="0" fillId="0" borderId="0" xfId="0" applyBorder="1" applyAlignment="1"/>
    <xf numFmtId="0" fontId="88" fillId="0" borderId="1" xfId="92" applyBorder="1">
      <alignment horizontal="center" vertical="center" wrapText="1"/>
    </xf>
    <xf numFmtId="49" fontId="85" fillId="0" borderId="0" xfId="87" applyBorder="1">
      <alignment vertical="center" wrapText="1"/>
    </xf>
    <xf numFmtId="0" fontId="0" fillId="0" borderId="0" xfId="0" applyAlignment="1">
      <alignment wrapText="1"/>
    </xf>
    <xf numFmtId="0" fontId="0" fillId="0" borderId="23" xfId="0" applyBorder="1" applyAlignment="1">
      <alignment wrapText="1"/>
    </xf>
    <xf numFmtId="186" fontId="85" fillId="42" borderId="1" xfId="1056">
      <alignment horizontal="center"/>
      <protection locked="0"/>
    </xf>
    <xf numFmtId="186" fontId="85" fillId="43" borderId="1" xfId="1057">
      <alignment horizontal="center"/>
    </xf>
    <xf numFmtId="0" fontId="88" fillId="0" borderId="1" xfId="92" applyBorder="1">
      <alignment horizontal="center" vertical="center" wrapText="1"/>
    </xf>
    <xf numFmtId="49" fontId="88" fillId="0" borderId="48" xfId="89" applyBorder="1" applyAlignment="1">
      <alignment horizontal="left" vertical="center" wrapText="1"/>
    </xf>
    <xf numFmtId="49" fontId="88" fillId="0" borderId="0" xfId="89" applyBorder="1" applyAlignment="1">
      <alignment horizontal="left" vertical="center" wrapText="1"/>
    </xf>
    <xf numFmtId="0" fontId="88" fillId="0" borderId="47" xfId="92" applyBorder="1">
      <alignment horizontal="center" vertical="center" wrapText="1"/>
    </xf>
    <xf numFmtId="49" fontId="88" fillId="0" borderId="48" xfId="89" applyBorder="1">
      <alignment horizontal="left" vertical="center" wrapText="1"/>
    </xf>
    <xf numFmtId="49" fontId="88" fillId="0" borderId="0" xfId="89" applyBorder="1">
      <alignment horizontal="left" vertical="center" wrapText="1"/>
    </xf>
    <xf numFmtId="49" fontId="85" fillId="0" borderId="0" xfId="87" applyBorder="1">
      <alignment vertical="center" wrapText="1"/>
    </xf>
    <xf numFmtId="0" fontId="0" fillId="0" borderId="0" xfId="0" applyBorder="1"/>
    <xf numFmtId="0" fontId="0" fillId="0" borderId="49" xfId="0" applyBorder="1"/>
    <xf numFmtId="0" fontId="0" fillId="0" borderId="48" xfId="0" applyBorder="1"/>
    <xf numFmtId="0" fontId="0" fillId="0" borderId="0" xfId="0" applyFill="1" applyBorder="1"/>
    <xf numFmtId="0" fontId="91" fillId="42" borderId="106" xfId="58" applyBorder="1" applyAlignment="1">
      <alignment horizontal="center" vertical="center"/>
      <protection locked="0"/>
    </xf>
    <xf numFmtId="0" fontId="91" fillId="42" borderId="0" xfId="58" applyBorder="1" applyAlignment="1">
      <alignment horizontal="left" vertical="center"/>
      <protection locked="0"/>
    </xf>
    <xf numFmtId="0" fontId="91" fillId="42" borderId="83" xfId="58" applyBorder="1" applyAlignment="1">
      <alignment horizontal="left" vertical="center"/>
      <protection locked="0"/>
    </xf>
    <xf numFmtId="0" fontId="59" fillId="0" borderId="49" xfId="69" applyBorder="1" applyAlignment="1"/>
    <xf numFmtId="0" fontId="85" fillId="4" borderId="0" xfId="0" applyFont="1" applyFill="1" applyBorder="1"/>
    <xf numFmtId="0" fontId="89" fillId="0" borderId="0" xfId="74" applyFont="1" applyBorder="1">
      <alignment wrapText="1"/>
    </xf>
    <xf numFmtId="0" fontId="88" fillId="0" borderId="0" xfId="102" applyFont="1" applyBorder="1">
      <alignment horizontal="right" vertical="center"/>
    </xf>
    <xf numFmtId="0" fontId="31" fillId="0" borderId="0" xfId="0" applyFont="1" applyBorder="1"/>
    <xf numFmtId="0" fontId="30" fillId="0" borderId="0" xfId="0" applyFont="1" applyFill="1" applyBorder="1" applyAlignment="1">
      <alignment horizontal="left"/>
    </xf>
    <xf numFmtId="0" fontId="0" fillId="0" borderId="119" xfId="0" applyFill="1" applyBorder="1" applyAlignment="1" applyProtection="1">
      <alignment horizontal="left"/>
    </xf>
    <xf numFmtId="41" fontId="15" fillId="4" borderId="119" xfId="0" applyNumberFormat="1" applyFont="1" applyFill="1" applyBorder="1"/>
    <xf numFmtId="41" fontId="15" fillId="4" borderId="121" xfId="0" applyNumberFormat="1" applyFont="1" applyFill="1" applyBorder="1"/>
    <xf numFmtId="41" fontId="15" fillId="0" borderId="119" xfId="0" applyNumberFormat="1" applyFont="1" applyFill="1" applyBorder="1" applyProtection="1"/>
    <xf numFmtId="41" fontId="15" fillId="0" borderId="119" xfId="0" applyNumberFormat="1" applyFont="1" applyFill="1" applyBorder="1" applyAlignment="1" applyProtection="1">
      <alignment horizontal="center"/>
    </xf>
    <xf numFmtId="169" fontId="15" fillId="0" borderId="119" xfId="0" applyNumberFormat="1" applyFont="1" applyFill="1" applyBorder="1" applyAlignment="1" applyProtection="1">
      <alignment horizontal="center"/>
    </xf>
    <xf numFmtId="41" fontId="15" fillId="0" borderId="121" xfId="0" applyNumberFormat="1" applyFont="1" applyFill="1" applyBorder="1" applyProtection="1"/>
    <xf numFmtId="0" fontId="0" fillId="0" borderId="0" xfId="0" applyBorder="1"/>
    <xf numFmtId="0" fontId="0" fillId="0" borderId="49" xfId="0" applyBorder="1"/>
    <xf numFmtId="49" fontId="85" fillId="0" borderId="0" xfId="87" applyFont="1" applyBorder="1">
      <alignment vertical="center" wrapText="1"/>
    </xf>
    <xf numFmtId="0" fontId="0" fillId="0" borderId="0" xfId="0" applyBorder="1"/>
    <xf numFmtId="174" fontId="85" fillId="42" borderId="22" xfId="11" applyBorder="1" applyProtection="1">
      <protection locked="0"/>
    </xf>
    <xf numFmtId="165" fontId="85" fillId="42" borderId="1" xfId="14" applyBorder="1">
      <alignment horizontal="center" vertical="center"/>
      <protection locked="0"/>
    </xf>
    <xf numFmtId="49" fontId="88" fillId="0" borderId="48" xfId="89" applyBorder="1">
      <alignment horizontal="left" vertical="center" wrapText="1"/>
    </xf>
    <xf numFmtId="49" fontId="88" fillId="0" borderId="0" xfId="89" applyBorder="1">
      <alignment horizontal="left" vertical="center" wrapText="1"/>
    </xf>
    <xf numFmtId="0" fontId="0" fillId="0" borderId="0" xfId="0" applyBorder="1"/>
    <xf numFmtId="0" fontId="0" fillId="0" borderId="49" xfId="0" applyBorder="1"/>
    <xf numFmtId="0" fontId="0" fillId="0" borderId="48" xfId="0" applyBorder="1" applyProtection="1">
      <protection locked="0"/>
    </xf>
    <xf numFmtId="0" fontId="0" fillId="42" borderId="0" xfId="83" applyFont="1" applyBorder="1">
      <alignment vertical="top"/>
      <protection locked="0"/>
    </xf>
    <xf numFmtId="0" fontId="85" fillId="42" borderId="0" xfId="83" applyBorder="1">
      <alignment vertical="top"/>
      <protection locked="0"/>
    </xf>
    <xf numFmtId="0" fontId="0" fillId="0" borderId="0" xfId="0" applyBorder="1"/>
    <xf numFmtId="49" fontId="88" fillId="0" borderId="0" xfId="89" applyBorder="1" applyAlignment="1">
      <alignment horizontal="center" vertical="center" wrapText="1"/>
    </xf>
    <xf numFmtId="0" fontId="15" fillId="0" borderId="0" xfId="65" applyBorder="1"/>
    <xf numFmtId="49" fontId="88" fillId="0" borderId="0" xfId="89" applyBorder="1">
      <alignment horizontal="left" vertical="center" wrapText="1"/>
    </xf>
    <xf numFmtId="0" fontId="0" fillId="0" borderId="49" xfId="0" applyBorder="1"/>
    <xf numFmtId="49" fontId="88" fillId="0" borderId="48" xfId="89" applyBorder="1">
      <alignment horizontal="left" vertical="center" wrapText="1"/>
    </xf>
    <xf numFmtId="49" fontId="103" fillId="45" borderId="0" xfId="95">
      <alignment horizontal="center" vertical="center" wrapText="1"/>
      <protection locked="0"/>
    </xf>
    <xf numFmtId="174" fontId="85" fillId="42" borderId="47" xfId="11" applyBorder="1">
      <protection locked="0"/>
    </xf>
    <xf numFmtId="174" fontId="85" fillId="42" borderId="47" xfId="11" applyBorder="1">
      <protection locked="0"/>
    </xf>
    <xf numFmtId="0" fontId="0" fillId="0" borderId="0" xfId="0" applyBorder="1"/>
    <xf numFmtId="49" fontId="88" fillId="0" borderId="0" xfId="89" applyBorder="1" applyAlignment="1">
      <alignment horizontal="center" vertical="center" wrapText="1"/>
    </xf>
    <xf numFmtId="0" fontId="15" fillId="0" borderId="0" xfId="65" applyBorder="1"/>
    <xf numFmtId="174" fontId="85" fillId="43" borderId="1" xfId="42" applyBorder="1"/>
    <xf numFmtId="49" fontId="88" fillId="0" borderId="0" xfId="89" applyBorder="1">
      <alignment horizontal="left" vertical="center" wrapText="1"/>
    </xf>
    <xf numFmtId="174" fontId="85" fillId="42" borderId="47" xfId="11" applyBorder="1">
      <protection locked="0"/>
    </xf>
    <xf numFmtId="0" fontId="0" fillId="0" borderId="49" xfId="0" applyBorder="1"/>
    <xf numFmtId="49" fontId="88" fillId="0" borderId="48" xfId="89" applyBorder="1">
      <alignment horizontal="left" vertical="center" wrapText="1"/>
    </xf>
    <xf numFmtId="49" fontId="103" fillId="45" borderId="0" xfId="95">
      <alignment horizontal="center" vertical="center" wrapText="1"/>
      <protection locked="0"/>
    </xf>
    <xf numFmtId="49" fontId="92" fillId="44" borderId="48" xfId="61" applyBorder="1">
      <alignment vertical="center" wrapText="1"/>
    </xf>
    <xf numFmtId="49" fontId="92" fillId="44" borderId="0" xfId="61" applyBorder="1">
      <alignment vertical="center" wrapText="1"/>
    </xf>
    <xf numFmtId="49" fontId="92" fillId="44" borderId="49" xfId="61" applyBorder="1">
      <alignment vertical="center" wrapText="1"/>
    </xf>
    <xf numFmtId="0" fontId="88" fillId="0" borderId="46" xfId="92" applyBorder="1">
      <alignment horizontal="center" vertical="center" wrapText="1"/>
    </xf>
    <xf numFmtId="0" fontId="88" fillId="0" borderId="1" xfId="92" applyBorder="1">
      <alignment horizontal="center" vertical="center" wrapText="1"/>
    </xf>
    <xf numFmtId="0" fontId="85" fillId="42" borderId="1" xfId="6" applyBorder="1">
      <alignment wrapText="1"/>
      <protection locked="0"/>
    </xf>
    <xf numFmtId="0" fontId="85" fillId="42" borderId="24" xfId="7" applyBorder="1">
      <alignment horizontal="center" vertical="center" wrapText="1"/>
      <protection locked="0"/>
    </xf>
    <xf numFmtId="49" fontId="88" fillId="0" borderId="15" xfId="86" applyBorder="1">
      <alignment horizontal="left" vertical="center" wrapText="1"/>
    </xf>
    <xf numFmtId="0" fontId="85" fillId="42" borderId="15" xfId="7" applyBorder="1">
      <alignment horizontal="center" vertical="center" wrapText="1"/>
      <protection locked="0"/>
    </xf>
    <xf numFmtId="165" fontId="85" fillId="42" borderId="14" xfId="14" applyBorder="1">
      <alignment horizontal="center" vertical="center"/>
      <protection locked="0"/>
    </xf>
    <xf numFmtId="0" fontId="0" fillId="0" borderId="0" xfId="0" applyBorder="1" applyAlignment="1">
      <alignment wrapText="1"/>
    </xf>
    <xf numFmtId="0" fontId="88" fillId="0" borderId="47" xfId="92" applyBorder="1">
      <alignment horizontal="center" vertical="center" wrapText="1"/>
    </xf>
    <xf numFmtId="49" fontId="88" fillId="0" borderId="48" xfId="89" applyBorder="1">
      <alignment horizontal="left" vertical="center" wrapText="1"/>
    </xf>
    <xf numFmtId="49" fontId="88" fillId="0" borderId="0" xfId="89" applyBorder="1">
      <alignment horizontal="left" vertical="center" wrapText="1"/>
    </xf>
    <xf numFmtId="0" fontId="0" fillId="0" borderId="0" xfId="0"/>
    <xf numFmtId="49" fontId="102" fillId="0" borderId="0" xfId="78"/>
    <xf numFmtId="0" fontId="0" fillId="0" borderId="0" xfId="0" applyAlignment="1">
      <alignment wrapText="1"/>
    </xf>
    <xf numFmtId="49" fontId="85" fillId="0" borderId="48" xfId="87" applyBorder="1">
      <alignment vertical="center" wrapText="1"/>
    </xf>
    <xf numFmtId="49" fontId="85" fillId="0" borderId="0" xfId="87" applyBorder="1">
      <alignment vertical="center" wrapText="1"/>
    </xf>
    <xf numFmtId="49" fontId="0" fillId="0" borderId="0" xfId="87" applyFont="1" applyBorder="1" applyAlignment="1">
      <alignment vertical="center" wrapText="1"/>
    </xf>
    <xf numFmtId="49" fontId="85" fillId="0" borderId="48" xfId="87" applyBorder="1" applyAlignment="1">
      <alignment horizontal="left" vertical="center" wrapText="1"/>
    </xf>
    <xf numFmtId="49" fontId="85" fillId="0" borderId="0" xfId="87" applyBorder="1" applyAlignment="1">
      <alignment horizontal="left" vertical="center" wrapText="1"/>
    </xf>
    <xf numFmtId="0" fontId="85" fillId="42" borderId="46" xfId="6" applyBorder="1">
      <alignment wrapText="1"/>
      <protection locked="0"/>
    </xf>
    <xf numFmtId="0" fontId="85" fillId="42" borderId="47" xfId="6" applyBorder="1">
      <alignment wrapText="1"/>
      <protection locked="0"/>
    </xf>
    <xf numFmtId="49" fontId="88" fillId="0" borderId="59" xfId="89" applyBorder="1">
      <alignment horizontal="left" vertical="center" wrapText="1"/>
    </xf>
    <xf numFmtId="49" fontId="88" fillId="0" borderId="8" xfId="89" applyBorder="1">
      <alignment horizontal="left" vertical="center" wrapText="1"/>
    </xf>
    <xf numFmtId="0" fontId="85" fillId="42" borderId="58" xfId="6" applyBorder="1" applyAlignment="1">
      <alignment horizontal="left" wrapText="1"/>
      <protection locked="0"/>
    </xf>
    <xf numFmtId="0" fontId="85" fillId="42" borderId="15" xfId="6" applyBorder="1" applyAlignment="1">
      <alignment horizontal="left" wrapText="1"/>
      <protection locked="0"/>
    </xf>
    <xf numFmtId="0" fontId="85" fillId="42" borderId="53" xfId="6" applyBorder="1" applyAlignment="1">
      <alignment horizontal="left" wrapText="1"/>
      <protection locked="0"/>
    </xf>
    <xf numFmtId="49" fontId="85" fillId="0" borderId="48" xfId="87" applyBorder="1" applyAlignment="1">
      <alignment horizontal="left" wrapText="1"/>
    </xf>
    <xf numFmtId="49" fontId="85" fillId="0" borderId="0" xfId="87" applyBorder="1" applyAlignment="1">
      <alignment horizontal="left" wrapText="1"/>
    </xf>
    <xf numFmtId="49" fontId="0" fillId="0" borderId="0" xfId="87" applyFont="1" applyBorder="1">
      <alignment vertical="center" wrapText="1"/>
    </xf>
    <xf numFmtId="0" fontId="0" fillId="0" borderId="0" xfId="0" applyBorder="1" applyAlignment="1">
      <alignment vertical="center" wrapText="1"/>
    </xf>
    <xf numFmtId="0" fontId="0" fillId="0" borderId="0" xfId="0" applyBorder="1"/>
    <xf numFmtId="0" fontId="0" fillId="0" borderId="49" xfId="0" applyBorder="1"/>
    <xf numFmtId="49" fontId="85" fillId="0" borderId="44" xfId="87" applyBorder="1" applyAlignment="1">
      <alignment horizontal="left" wrapText="1"/>
    </xf>
    <xf numFmtId="49" fontId="102" fillId="0" borderId="0" xfId="78" applyAlignment="1">
      <alignment horizontal="left" wrapText="1"/>
    </xf>
    <xf numFmtId="165" fontId="85" fillId="42" borderId="1" xfId="14" applyBorder="1">
      <alignment horizontal="center" vertical="center"/>
      <protection locked="0"/>
    </xf>
    <xf numFmtId="0" fontId="0" fillId="0" borderId="48" xfId="0" applyBorder="1"/>
    <xf numFmtId="49" fontId="102" fillId="0" borderId="0" xfId="78" applyAlignment="1">
      <alignment horizontal="left"/>
    </xf>
    <xf numFmtId="0" fontId="0" fillId="0" borderId="0" xfId="0" applyFill="1" applyBorder="1"/>
    <xf numFmtId="0" fontId="0" fillId="0" borderId="42" xfId="0" applyBorder="1"/>
    <xf numFmtId="0" fontId="0" fillId="0" borderId="42" xfId="0" applyBorder="1" applyAlignment="1">
      <alignment horizontal="center"/>
    </xf>
    <xf numFmtId="0" fontId="0" fillId="5" borderId="42" xfId="0" applyFill="1" applyBorder="1"/>
    <xf numFmtId="0" fontId="0" fillId="48" borderId="42" xfId="0" applyFill="1" applyBorder="1" applyAlignment="1">
      <alignment horizontal="center"/>
    </xf>
    <xf numFmtId="0" fontId="0" fillId="48" borderId="42" xfId="0" applyFill="1" applyBorder="1"/>
    <xf numFmtId="0" fontId="0" fillId="0" borderId="42" xfId="0" applyBorder="1" applyAlignment="1">
      <alignment vertical="center"/>
    </xf>
    <xf numFmtId="0" fontId="0" fillId="5" borderId="42" xfId="0" applyFill="1" applyBorder="1" applyAlignment="1">
      <alignment vertical="center"/>
    </xf>
    <xf numFmtId="0" fontId="0" fillId="48" borderId="42" xfId="0" applyFill="1" applyBorder="1" applyAlignment="1">
      <alignment vertical="center"/>
    </xf>
    <xf numFmtId="15" fontId="18" fillId="49" borderId="0" xfId="0" applyNumberFormat="1" applyFont="1" applyFill="1" applyAlignment="1">
      <alignment horizontal="left" indent="1"/>
    </xf>
    <xf numFmtId="0" fontId="108" fillId="0" borderId="40" xfId="0" applyFont="1" applyBorder="1" applyAlignment="1">
      <alignment horizontal="center"/>
    </xf>
    <xf numFmtId="0" fontId="108" fillId="50" borderId="40" xfId="0" applyFont="1" applyFill="1" applyBorder="1" applyAlignment="1">
      <alignment horizontal="center"/>
    </xf>
    <xf numFmtId="0" fontId="108" fillId="50" borderId="40" xfId="0" applyFont="1" applyFill="1" applyBorder="1" applyAlignment="1"/>
    <xf numFmtId="43" fontId="108" fillId="0" borderId="40" xfId="1101" applyFont="1" applyBorder="1" applyAlignment="1">
      <alignment horizontal="center"/>
    </xf>
    <xf numFmtId="0" fontId="91" fillId="0" borderId="0" xfId="55" applyAlignment="1" applyProtection="1"/>
    <xf numFmtId="0" fontId="108" fillId="0" borderId="37" xfId="0" applyFont="1" applyBorder="1" applyAlignment="1">
      <alignment horizontal="center"/>
    </xf>
    <xf numFmtId="0" fontId="108" fillId="50" borderId="37" xfId="0" applyFont="1" applyFill="1" applyBorder="1" applyAlignment="1">
      <alignment horizontal="center"/>
    </xf>
    <xf numFmtId="43" fontId="108" fillId="0" borderId="37" xfId="1101" applyFont="1" applyBorder="1" applyAlignment="1">
      <alignment horizontal="center"/>
    </xf>
    <xf numFmtId="0" fontId="108" fillId="50" borderId="0" xfId="0" applyFont="1" applyFill="1" applyBorder="1" applyAlignment="1">
      <alignment horizontal="center"/>
    </xf>
    <xf numFmtId="0" fontId="108" fillId="0" borderId="0" xfId="0" applyFont="1" applyBorder="1" applyAlignment="1">
      <alignment horizontal="center"/>
    </xf>
    <xf numFmtId="0" fontId="108" fillId="0" borderId="0" xfId="0" applyFont="1" applyFill="1" applyBorder="1" applyAlignment="1">
      <alignment horizontal="center"/>
    </xf>
    <xf numFmtId="43" fontId="108" fillId="0" borderId="0" xfId="1101" applyFont="1" applyBorder="1" applyAlignment="1">
      <alignment horizontal="center"/>
    </xf>
    <xf numFmtId="14" fontId="108" fillId="0" borderId="0" xfId="0" applyNumberFormat="1" applyFont="1" applyFill="1"/>
    <xf numFmtId="43" fontId="108" fillId="0" borderId="0" xfId="1101" applyFont="1"/>
    <xf numFmtId="43" fontId="108" fillId="51" borderId="0" xfId="1101" applyFont="1" applyFill="1"/>
    <xf numFmtId="0" fontId="0" fillId="49" borderId="0" xfId="0" applyFill="1"/>
    <xf numFmtId="14" fontId="108" fillId="52" borderId="0" xfId="0" applyNumberFormat="1" applyFont="1" applyFill="1"/>
    <xf numFmtId="43" fontId="108" fillId="51" borderId="123" xfId="1101" applyFont="1" applyFill="1" applyBorder="1"/>
    <xf numFmtId="43" fontId="43" fillId="0" borderId="5" xfId="1101" applyFont="1" applyBorder="1"/>
    <xf numFmtId="0" fontId="91" fillId="49" borderId="0" xfId="55" applyFill="1" applyAlignment="1" applyProtection="1"/>
    <xf numFmtId="43" fontId="96" fillId="0" borderId="40" xfId="1101" applyFont="1" applyBorder="1"/>
    <xf numFmtId="0" fontId="108" fillId="0" borderId="40" xfId="0" applyFont="1" applyFill="1" applyBorder="1" applyAlignment="1">
      <alignment horizontal="center"/>
    </xf>
    <xf numFmtId="0" fontId="108" fillId="0" borderId="37" xfId="0" applyFont="1" applyFill="1" applyBorder="1" applyAlignment="1">
      <alignment horizontal="center"/>
    </xf>
    <xf numFmtId="0" fontId="109" fillId="0" borderId="0" xfId="0" applyFont="1"/>
    <xf numFmtId="0" fontId="110" fillId="0" borderId="0" xfId="0" applyFont="1"/>
    <xf numFmtId="0" fontId="110" fillId="0" borderId="0" xfId="0" applyFont="1" applyAlignment="1">
      <alignment horizontal="center"/>
    </xf>
    <xf numFmtId="43" fontId="110" fillId="0" borderId="0" xfId="1101" applyFont="1" applyAlignment="1">
      <alignment horizontal="center"/>
    </xf>
    <xf numFmtId="0" fontId="110" fillId="0" borderId="0" xfId="0" applyFont="1" applyFill="1"/>
    <xf numFmtId="43" fontId="110" fillId="0" borderId="0" xfId="1101" applyFont="1" applyFill="1"/>
    <xf numFmtId="43" fontId="112" fillId="53" borderId="5" xfId="1101" applyFont="1" applyFill="1" applyBorder="1"/>
    <xf numFmtId="2" fontId="110" fillId="0" borderId="0" xfId="0" applyNumberFormat="1" applyFont="1"/>
    <xf numFmtId="2" fontId="110" fillId="54" borderId="0" xfId="0" applyNumberFormat="1" applyFont="1" applyFill="1"/>
    <xf numFmtId="0" fontId="113" fillId="0" borderId="0" xfId="0" applyFont="1"/>
    <xf numFmtId="49" fontId="87" fillId="0" borderId="0" xfId="78" applyFont="1" applyAlignment="1">
      <alignment horizontal="left" wrapText="1"/>
    </xf>
    <xf numFmtId="2" fontId="87" fillId="48" borderId="0" xfId="78" applyNumberFormat="1" applyFont="1" applyFill="1" applyAlignment="1">
      <alignment horizontal="left" wrapText="1"/>
    </xf>
    <xf numFmtId="2" fontId="87" fillId="0" borderId="0" xfId="78" applyNumberFormat="1" applyFont="1" applyAlignment="1">
      <alignment horizontal="left" wrapText="1"/>
    </xf>
    <xf numFmtId="0" fontId="0" fillId="0" borderId="124" xfId="0" applyBorder="1"/>
    <xf numFmtId="0" fontId="0" fillId="0" borderId="125" xfId="0" applyBorder="1"/>
    <xf numFmtId="0" fontId="0" fillId="0" borderId="126" xfId="0" applyBorder="1"/>
    <xf numFmtId="0" fontId="0" fillId="0" borderId="127" xfId="0" applyBorder="1"/>
    <xf numFmtId="0" fontId="0" fillId="0" borderId="128" xfId="0" applyBorder="1"/>
    <xf numFmtId="43" fontId="3" fillId="0" borderId="0" xfId="1101" applyFont="1" applyBorder="1"/>
    <xf numFmtId="0" fontId="91" fillId="0" borderId="128" xfId="55" quotePrefix="1" applyFill="1" applyBorder="1" applyAlignment="1" applyProtection="1"/>
    <xf numFmtId="0" fontId="0" fillId="0" borderId="128" xfId="0" applyFill="1" applyBorder="1"/>
    <xf numFmtId="0" fontId="0" fillId="0" borderId="129" xfId="0" applyBorder="1"/>
    <xf numFmtId="0" fontId="0" fillId="0" borderId="130" xfId="0" applyBorder="1"/>
    <xf numFmtId="43" fontId="3" fillId="53" borderId="131" xfId="1101" applyFont="1" applyFill="1" applyBorder="1"/>
    <xf numFmtId="43" fontId="3" fillId="0" borderId="131" xfId="1101" applyFont="1" applyBorder="1"/>
    <xf numFmtId="43" fontId="3" fillId="0" borderId="130" xfId="1101" applyFont="1" applyBorder="1"/>
    <xf numFmtId="0" fontId="0" fillId="0" borderId="132" xfId="0" applyFill="1" applyBorder="1"/>
    <xf numFmtId="2" fontId="0" fillId="54" borderId="0" xfId="0" applyNumberFormat="1" applyFill="1" applyBorder="1"/>
    <xf numFmtId="43" fontId="3" fillId="48" borderId="0" xfId="1101" applyFont="1" applyFill="1" applyBorder="1"/>
    <xf numFmtId="0" fontId="109" fillId="0" borderId="124" xfId="0" applyFont="1" applyBorder="1"/>
    <xf numFmtId="2" fontId="0" fillId="0" borderId="125" xfId="0" applyNumberFormat="1" applyBorder="1"/>
    <xf numFmtId="0" fontId="0" fillId="0" borderId="125" xfId="0" applyFill="1" applyBorder="1"/>
    <xf numFmtId="0" fontId="114" fillId="0" borderId="127" xfId="0" applyFont="1" applyBorder="1"/>
    <xf numFmtId="2" fontId="0" fillId="0" borderId="0" xfId="0" applyNumberFormat="1" applyBorder="1"/>
    <xf numFmtId="43" fontId="3" fillId="0" borderId="0" xfId="1101" applyFont="1" applyFill="1" applyBorder="1"/>
    <xf numFmtId="0" fontId="91" fillId="0" borderId="0" xfId="55" applyBorder="1" applyAlignment="1" applyProtection="1"/>
    <xf numFmtId="0" fontId="91" fillId="0" borderId="0" xfId="55" quotePrefix="1" applyFill="1" applyBorder="1" applyAlignment="1" applyProtection="1"/>
    <xf numFmtId="43" fontId="3" fillId="0" borderId="130" xfId="1101" applyFont="1" applyFill="1" applyBorder="1"/>
    <xf numFmtId="0" fontId="0" fillId="0" borderId="132" xfId="0" applyBorder="1"/>
    <xf numFmtId="0" fontId="0" fillId="54" borderId="127" xfId="0" applyFill="1" applyBorder="1" applyAlignment="1">
      <alignment horizontal="left"/>
    </xf>
    <xf numFmtId="0" fontId="0" fillId="54" borderId="0" xfId="0" applyFill="1" applyBorder="1" applyAlignment="1">
      <alignment horizontal="center"/>
    </xf>
    <xf numFmtId="0" fontId="0" fillId="0" borderId="0" xfId="0"/>
    <xf numFmtId="0" fontId="0" fillId="0" borderId="0" xfId="0" applyAlignment="1"/>
    <xf numFmtId="0" fontId="2" fillId="0" borderId="42" xfId="1102" applyBorder="1"/>
    <xf numFmtId="0" fontId="2" fillId="0" borderId="42" xfId="1102" applyFill="1" applyBorder="1"/>
    <xf numFmtId="0" fontId="2" fillId="0" borderId="42" xfId="1102" applyFill="1" applyBorder="1" applyAlignment="1">
      <alignment horizontal="center"/>
    </xf>
    <xf numFmtId="0" fontId="2" fillId="49" borderId="42" xfId="1102" applyFill="1" applyBorder="1"/>
    <xf numFmtId="0" fontId="2" fillId="49" borderId="42" xfId="1102" applyFont="1" applyFill="1" applyBorder="1"/>
    <xf numFmtId="0" fontId="2" fillId="55" borderId="42" xfId="1102" applyFill="1" applyBorder="1"/>
    <xf numFmtId="0" fontId="2" fillId="56" borderId="42" xfId="1102" applyFill="1" applyBorder="1"/>
    <xf numFmtId="0" fontId="0" fillId="0" borderId="0" xfId="0"/>
    <xf numFmtId="49" fontId="102" fillId="0" borderId="0" xfId="78"/>
    <xf numFmtId="0" fontId="0" fillId="0" borderId="0" xfId="0" applyAlignment="1">
      <alignment wrapText="1"/>
    </xf>
    <xf numFmtId="14" fontId="85" fillId="43" borderId="1" xfId="105">
      <alignment horizontal="center" vertical="center" wrapText="1"/>
    </xf>
    <xf numFmtId="0" fontId="89" fillId="0" borderId="1" xfId="101">
      <alignment horizontal="center" vertical="center"/>
    </xf>
    <xf numFmtId="0" fontId="108" fillId="0" borderId="40" xfId="0" applyFont="1" applyFill="1" applyBorder="1" applyAlignment="1">
      <alignment horizontal="center"/>
    </xf>
    <xf numFmtId="0" fontId="0" fillId="0" borderId="0" xfId="0"/>
    <xf numFmtId="0" fontId="0" fillId="0" borderId="0" xfId="0" applyFill="1" applyBorder="1"/>
    <xf numFmtId="43" fontId="117" fillId="0" borderId="0" xfId="1101" applyFont="1"/>
    <xf numFmtId="49" fontId="91" fillId="0" borderId="0" xfId="55" applyNumberFormat="1" applyAlignment="1" applyProtection="1">
      <alignment horizontal="left" wrapText="1"/>
    </xf>
    <xf numFmtId="43" fontId="91" fillId="0" borderId="0" xfId="55" applyNumberFormat="1" applyFill="1" applyBorder="1" applyAlignment="1" applyProtection="1"/>
    <xf numFmtId="0" fontId="91" fillId="42" borderId="15" xfId="55" applyFill="1" applyBorder="1">
      <alignment vertical="top"/>
      <protection locked="0"/>
    </xf>
    <xf numFmtId="0" fontId="91" fillId="42" borderId="20" xfId="55" applyFill="1" applyBorder="1" applyAlignment="1">
      <protection locked="0"/>
    </xf>
    <xf numFmtId="43" fontId="91" fillId="0" borderId="0" xfId="55" applyNumberFormat="1" applyBorder="1" applyAlignment="1" applyProtection="1"/>
    <xf numFmtId="14" fontId="117" fillId="52" borderId="0" xfId="0" applyNumberFormat="1" applyFont="1" applyFill="1"/>
    <xf numFmtId="43" fontId="117" fillId="51" borderId="0" xfId="1101" applyFont="1" applyFill="1"/>
    <xf numFmtId="0" fontId="89" fillId="0" borderId="0" xfId="75" applyAlignment="1">
      <alignment horizontal="left" wrapText="1"/>
    </xf>
    <xf numFmtId="168" fontId="89" fillId="0" borderId="0" xfId="77" applyBorder="1" applyAlignment="1">
      <alignment horizontal="left" wrapText="1"/>
    </xf>
    <xf numFmtId="0" fontId="0" fillId="0" borderId="0" xfId="0"/>
    <xf numFmtId="43" fontId="1" fillId="0" borderId="0" xfId="1101" applyFont="1" applyFill="1" applyBorder="1"/>
    <xf numFmtId="0" fontId="85" fillId="56" borderId="15" xfId="83" applyFill="1" applyBorder="1">
      <alignment vertical="top"/>
      <protection locked="0"/>
    </xf>
    <xf numFmtId="0" fontId="91" fillId="42" borderId="1" xfId="55" applyFill="1" applyBorder="1" applyAlignment="1">
      <alignment wrapText="1"/>
      <protection locked="0"/>
    </xf>
    <xf numFmtId="43" fontId="41" fillId="0" borderId="0" xfId="1101" applyFont="1" applyAlignment="1">
      <alignment horizontal="right"/>
    </xf>
    <xf numFmtId="43" fontId="0" fillId="0" borderId="0" xfId="1101" applyFont="1"/>
    <xf numFmtId="43" fontId="113" fillId="0" borderId="0" xfId="1101" applyFont="1" applyAlignment="1">
      <alignment horizontal="center"/>
    </xf>
    <xf numFmtId="43" fontId="111" fillId="0" borderId="0" xfId="1101" applyFont="1" applyAlignment="1">
      <alignment horizontal="center"/>
    </xf>
    <xf numFmtId="43" fontId="110" fillId="53" borderId="0" xfId="1101" applyFont="1" applyFill="1"/>
    <xf numFmtId="43" fontId="110" fillId="53" borderId="40" xfId="1101" applyFont="1" applyFill="1" applyBorder="1"/>
    <xf numFmtId="43" fontId="110" fillId="53" borderId="0" xfId="1101" applyFont="1" applyFill="1" applyBorder="1"/>
    <xf numFmtId="43" fontId="110" fillId="0" borderId="0" xfId="1101" applyFont="1"/>
    <xf numFmtId="43" fontId="87" fillId="0" borderId="0" xfId="1101" applyFont="1" applyAlignment="1">
      <alignment horizontal="left" wrapText="1"/>
    </xf>
    <xf numFmtId="43" fontId="113" fillId="5" borderId="0" xfId="1101" applyFont="1" applyFill="1"/>
    <xf numFmtId="43" fontId="113" fillId="5" borderId="5" xfId="1101" applyFont="1" applyFill="1" applyBorder="1"/>
    <xf numFmtId="43" fontId="0" fillId="0" borderId="44" xfId="1101" applyFont="1" applyBorder="1"/>
    <xf numFmtId="43" fontId="0" fillId="0" borderId="0" xfId="1101" applyFont="1" applyBorder="1"/>
    <xf numFmtId="43" fontId="88" fillId="0" borderId="1" xfId="1101" applyFont="1" applyBorder="1" applyAlignment="1">
      <alignment horizontal="center" vertical="center" wrapText="1"/>
    </xf>
    <xf numFmtId="43" fontId="85" fillId="42" borderId="1" xfId="1101" applyFont="1" applyFill="1" applyBorder="1" applyProtection="1">
      <protection locked="0"/>
    </xf>
    <xf numFmtId="43" fontId="85" fillId="43" borderId="4" xfId="1101" applyFont="1" applyFill="1" applyBorder="1"/>
    <xf numFmtId="43" fontId="92" fillId="44" borderId="0" xfId="1101" applyFont="1" applyFill="1" applyBorder="1" applyAlignment="1">
      <alignment vertical="center" wrapText="1"/>
    </xf>
    <xf numFmtId="43" fontId="0" fillId="0" borderId="55" xfId="1101" applyFont="1" applyBorder="1"/>
    <xf numFmtId="0" fontId="97" fillId="42" borderId="15" xfId="6" applyFont="1" applyBorder="1" applyAlignment="1">
      <alignment vertical="center" wrapText="1"/>
      <protection locked="0"/>
    </xf>
    <xf numFmtId="0" fontId="98" fillId="42" borderId="14" xfId="6" applyFont="1" applyBorder="1" applyAlignment="1">
      <alignment vertical="center" wrapText="1"/>
      <protection locked="0"/>
    </xf>
    <xf numFmtId="0" fontId="89" fillId="42" borderId="15" xfId="54" applyNumberFormat="1" applyFont="1" applyBorder="1" applyAlignment="1">
      <alignment horizontal="center" vertical="center" wrapText="1"/>
      <protection locked="0"/>
    </xf>
    <xf numFmtId="0" fontId="89" fillId="42" borderId="14" xfId="54" applyNumberFormat="1" applyFont="1" applyBorder="1" applyAlignment="1">
      <alignment horizontal="center" vertical="center" wrapText="1"/>
      <protection locked="0"/>
    </xf>
    <xf numFmtId="168" fontId="89" fillId="42" borderId="15" xfId="54" applyNumberFormat="1" applyFont="1" applyBorder="1" applyAlignment="1">
      <alignment horizontal="center" vertical="center" wrapText="1"/>
      <protection locked="0"/>
    </xf>
    <xf numFmtId="168" fontId="89" fillId="42" borderId="14" xfId="54" applyNumberFormat="1" applyFont="1" applyBorder="1" applyAlignment="1">
      <alignment horizontal="center" vertical="center" wrapText="1"/>
      <protection locked="0"/>
    </xf>
    <xf numFmtId="49" fontId="95" fillId="46" borderId="43" xfId="78" applyFont="1" applyFill="1" applyBorder="1" applyAlignment="1">
      <alignment horizontal="center" vertical="center"/>
    </xf>
    <xf numFmtId="49" fontId="95" fillId="46" borderId="44" xfId="78" applyFont="1" applyFill="1" applyBorder="1" applyAlignment="1">
      <alignment horizontal="center" vertical="center"/>
    </xf>
    <xf numFmtId="49" fontId="95" fillId="46" borderId="45" xfId="78" applyFont="1" applyFill="1" applyBorder="1" applyAlignment="1">
      <alignment horizontal="center" vertical="center"/>
    </xf>
    <xf numFmtId="0" fontId="96" fillId="42" borderId="24" xfId="6" applyFont="1" applyBorder="1" applyAlignment="1">
      <alignment horizontal="center" wrapText="1"/>
      <protection locked="0"/>
    </xf>
    <xf numFmtId="0" fontId="96" fillId="42" borderId="15" xfId="6" applyFont="1" applyBorder="1" applyAlignment="1">
      <alignment horizontal="center" wrapText="1"/>
      <protection locked="0"/>
    </xf>
    <xf numFmtId="0" fontId="96" fillId="42" borderId="14" xfId="6" applyFont="1" applyBorder="1" applyAlignment="1">
      <alignment horizontal="center" wrapText="1"/>
      <protection locked="0"/>
    </xf>
    <xf numFmtId="0" fontId="90" fillId="42" borderId="24" xfId="54" applyFont="1" applyBorder="1">
      <alignment horizontal="center" wrapText="1"/>
      <protection locked="0"/>
    </xf>
    <xf numFmtId="0" fontId="90" fillId="42" borderId="15" xfId="54" applyFont="1" applyBorder="1">
      <alignment horizontal="center" wrapText="1"/>
      <protection locked="0"/>
    </xf>
    <xf numFmtId="0" fontId="90" fillId="42" borderId="14" xfId="54" applyFont="1" applyBorder="1">
      <alignment horizontal="center" wrapText="1"/>
      <protection locked="0"/>
    </xf>
    <xf numFmtId="168" fontId="97" fillId="42" borderId="15" xfId="15" applyFont="1" applyBorder="1" applyAlignment="1">
      <alignment horizontal="left" vertical="center"/>
      <protection locked="0"/>
    </xf>
    <xf numFmtId="168" fontId="98" fillId="42" borderId="14" xfId="15" applyFont="1" applyBorder="1" applyAlignment="1">
      <alignment horizontal="left" vertical="center"/>
      <protection locked="0"/>
    </xf>
    <xf numFmtId="0" fontId="97" fillId="42" borderId="15" xfId="6" applyFont="1" applyBorder="1" applyAlignment="1">
      <alignment horizontal="left" vertical="center" wrapText="1"/>
      <protection locked="0"/>
    </xf>
    <xf numFmtId="0" fontId="98" fillId="42" borderId="14" xfId="6" applyFont="1" applyBorder="1" applyAlignment="1">
      <alignment horizontal="left" vertical="center" wrapText="1"/>
      <protection locked="0"/>
    </xf>
    <xf numFmtId="49" fontId="97" fillId="42" borderId="15" xfId="6" applyNumberFormat="1" applyFont="1" applyBorder="1" applyAlignment="1">
      <alignment horizontal="left" vertical="center" wrapText="1"/>
      <protection locked="0"/>
    </xf>
    <xf numFmtId="49" fontId="98" fillId="42" borderId="14" xfId="6" applyNumberFormat="1" applyFont="1" applyBorder="1" applyAlignment="1">
      <alignment horizontal="left" vertical="center" wrapText="1"/>
      <protection locked="0"/>
    </xf>
    <xf numFmtId="0" fontId="15" fillId="0" borderId="0" xfId="0" applyFont="1" applyBorder="1" applyAlignment="1">
      <alignment horizontal="center" vertical="center"/>
    </xf>
    <xf numFmtId="0" fontId="15" fillId="0" borderId="0" xfId="0" applyFont="1" applyBorder="1" applyAlignment="1">
      <alignment horizontal="left" vertical="top" wrapText="1"/>
    </xf>
    <xf numFmtId="49" fontId="92" fillId="44" borderId="48" xfId="61" applyBorder="1" applyAlignment="1">
      <alignment horizontal="left" vertical="center" wrapText="1"/>
    </xf>
    <xf numFmtId="49" fontId="92" fillId="44" borderId="0" xfId="61" applyBorder="1" applyAlignment="1">
      <alignment horizontal="left" vertical="center" wrapText="1"/>
    </xf>
    <xf numFmtId="49" fontId="92" fillId="44" borderId="49" xfId="61" applyBorder="1" applyAlignment="1">
      <alignment horizontal="left" vertical="center" wrapText="1"/>
    </xf>
    <xf numFmtId="49" fontId="92" fillId="44" borderId="48" xfId="61" applyBorder="1">
      <alignment vertical="center" wrapText="1"/>
    </xf>
    <xf numFmtId="49" fontId="92" fillId="44" borderId="0" xfId="61" applyBorder="1">
      <alignment vertical="center" wrapText="1"/>
    </xf>
    <xf numFmtId="49" fontId="92" fillId="44" borderId="49" xfId="61" applyBorder="1">
      <alignment vertical="center" wrapText="1"/>
    </xf>
    <xf numFmtId="0" fontId="89" fillId="0" borderId="0" xfId="75" applyBorder="1" applyAlignment="1">
      <alignment horizontal="left" wrapText="1"/>
    </xf>
    <xf numFmtId="0" fontId="89" fillId="0" borderId="83" xfId="75" applyBorder="1" applyAlignment="1">
      <alignment horizontal="left" wrapText="1"/>
    </xf>
    <xf numFmtId="0" fontId="88" fillId="0" borderId="46" xfId="92" applyBorder="1">
      <alignment horizontal="center" vertical="center" wrapText="1"/>
    </xf>
    <xf numFmtId="0" fontId="88" fillId="0" borderId="1" xfId="92" applyBorder="1">
      <alignment horizontal="center" vertical="center" wrapText="1"/>
    </xf>
    <xf numFmtId="49" fontId="100" fillId="44" borderId="43" xfId="62" applyFont="1" applyBorder="1" applyAlignment="1">
      <alignment horizontal="center" vertical="center" wrapText="1"/>
    </xf>
    <xf numFmtId="49" fontId="100" fillId="44" borderId="45" xfId="62" applyFont="1" applyBorder="1" applyAlignment="1">
      <alignment horizontal="center" vertical="center" wrapText="1"/>
    </xf>
    <xf numFmtId="49" fontId="93" fillId="0" borderId="48" xfId="61" applyFont="1" applyFill="1" applyBorder="1">
      <alignment vertical="center" wrapText="1"/>
    </xf>
    <xf numFmtId="49" fontId="93" fillId="0" borderId="49" xfId="61" applyFont="1" applyFill="1" applyBorder="1">
      <alignment vertical="center" wrapText="1"/>
    </xf>
    <xf numFmtId="49" fontId="93" fillId="0" borderId="54" xfId="61" applyFont="1" applyFill="1" applyBorder="1">
      <alignment vertical="center" wrapText="1"/>
    </xf>
    <xf numFmtId="49" fontId="93" fillId="0" borderId="56" xfId="61" applyFont="1" applyFill="1" applyBorder="1">
      <alignment vertical="center" wrapText="1"/>
    </xf>
    <xf numFmtId="49" fontId="90" fillId="0" borderId="48" xfId="87" applyFont="1" applyBorder="1">
      <alignment vertical="center" wrapText="1"/>
    </xf>
    <xf numFmtId="49" fontId="90" fillId="0" borderId="49" xfId="87" applyFont="1" applyBorder="1">
      <alignment vertical="center" wrapText="1"/>
    </xf>
    <xf numFmtId="0" fontId="0" fillId="42" borderId="1" xfId="6" applyFont="1" applyBorder="1">
      <alignment wrapText="1"/>
      <protection locked="0"/>
    </xf>
    <xf numFmtId="0" fontId="85" fillId="42" borderId="1" xfId="6" applyBorder="1">
      <alignment wrapText="1"/>
      <protection locked="0"/>
    </xf>
    <xf numFmtId="49" fontId="92" fillId="44" borderId="0" xfId="61">
      <alignment vertical="center" wrapText="1"/>
    </xf>
    <xf numFmtId="0" fontId="85" fillId="42" borderId="20" xfId="6" applyBorder="1" applyAlignment="1">
      <alignment vertical="top" wrapText="1"/>
      <protection locked="0"/>
    </xf>
    <xf numFmtId="0" fontId="0" fillId="0" borderId="17" xfId="0" applyBorder="1" applyAlignment="1">
      <alignment wrapText="1"/>
    </xf>
    <xf numFmtId="0" fontId="0" fillId="0" borderId="21" xfId="0" applyBorder="1" applyAlignment="1">
      <alignment wrapText="1"/>
    </xf>
    <xf numFmtId="0" fontId="85" fillId="42" borderId="24" xfId="7" applyBorder="1">
      <alignment horizontal="center" vertical="center" wrapText="1"/>
      <protection locked="0"/>
    </xf>
    <xf numFmtId="49" fontId="88" fillId="0" borderId="15" xfId="86" applyBorder="1">
      <alignment horizontal="left" vertical="center" wrapText="1"/>
    </xf>
    <xf numFmtId="0" fontId="85" fillId="42" borderId="15" xfId="7" applyBorder="1">
      <alignment horizontal="center" vertical="center" wrapText="1"/>
      <protection locked="0"/>
    </xf>
    <xf numFmtId="0" fontId="85" fillId="42" borderId="14" xfId="7" applyBorder="1">
      <alignment horizontal="center" vertical="center" wrapText="1"/>
      <protection locked="0"/>
    </xf>
    <xf numFmtId="165" fontId="85" fillId="42" borderId="14" xfId="14" applyBorder="1">
      <alignment horizontal="center" vertical="center"/>
      <protection locked="0"/>
    </xf>
    <xf numFmtId="0" fontId="89" fillId="0" borderId="0" xfId="75" applyFont="1" applyBorder="1" applyAlignment="1">
      <alignment horizontal="left" wrapText="1"/>
    </xf>
    <xf numFmtId="0" fontId="89" fillId="0" borderId="83" xfId="75" applyFont="1" applyBorder="1" applyAlignment="1">
      <alignment horizontal="left" wrapText="1"/>
    </xf>
    <xf numFmtId="168" fontId="89" fillId="0" borderId="0" xfId="77" applyFont="1" applyBorder="1" applyAlignment="1">
      <alignment horizontal="left" wrapText="1"/>
    </xf>
    <xf numFmtId="0" fontId="89" fillId="0" borderId="0" xfId="75" applyAlignment="1">
      <alignment horizontal="left" wrapText="1"/>
    </xf>
    <xf numFmtId="168" fontId="89" fillId="0" borderId="0" xfId="77" applyAlignment="1">
      <alignment horizontal="left" wrapText="1"/>
    </xf>
    <xf numFmtId="0" fontId="0" fillId="0" borderId="0" xfId="0" applyBorder="1" applyProtection="1">
      <protection locked="0"/>
    </xf>
    <xf numFmtId="0" fontId="85" fillId="42" borderId="23" xfId="6" applyBorder="1" applyAlignment="1">
      <alignment vertical="top" wrapText="1"/>
      <protection locked="0"/>
    </xf>
    <xf numFmtId="0" fontId="85" fillId="42" borderId="0" xfId="6" applyBorder="1" applyAlignment="1">
      <alignment vertical="top" wrapText="1"/>
      <protection locked="0"/>
    </xf>
    <xf numFmtId="0" fontId="85" fillId="42" borderId="9" xfId="6" applyBorder="1" applyAlignment="1">
      <alignment vertical="top" wrapText="1"/>
      <protection locked="0"/>
    </xf>
    <xf numFmtId="0" fontId="85" fillId="42" borderId="17" xfId="6" applyBorder="1" applyAlignment="1">
      <alignment vertical="top" wrapText="1"/>
      <protection locked="0"/>
    </xf>
    <xf numFmtId="0" fontId="85" fillId="42" borderId="21" xfId="6" applyBorder="1" applyAlignment="1">
      <alignment vertical="top" wrapText="1"/>
      <protection locked="0"/>
    </xf>
    <xf numFmtId="0" fontId="0" fillId="0" borderId="0" xfId="0" applyBorder="1" applyAlignment="1">
      <alignment wrapText="1"/>
    </xf>
    <xf numFmtId="0" fontId="0" fillId="0" borderId="41" xfId="0" applyBorder="1" applyAlignment="1">
      <alignment wrapText="1"/>
    </xf>
    <xf numFmtId="0" fontId="0" fillId="0" borderId="20" xfId="0" applyBorder="1" applyAlignment="1">
      <alignment wrapText="1"/>
    </xf>
    <xf numFmtId="0" fontId="85" fillId="42" borderId="1" xfId="7">
      <alignment horizontal="center" vertical="center" wrapText="1"/>
      <protection locked="0"/>
    </xf>
    <xf numFmtId="49" fontId="88" fillId="0" borderId="1" xfId="86">
      <alignment horizontal="left" vertical="center" wrapText="1"/>
    </xf>
    <xf numFmtId="165" fontId="85" fillId="42" borderId="1" xfId="14">
      <alignment horizontal="center" vertical="center"/>
      <protection locked="0"/>
    </xf>
    <xf numFmtId="168" fontId="89" fillId="0" borderId="0" xfId="77" applyBorder="1" applyAlignment="1">
      <alignment horizontal="left" wrapText="1"/>
    </xf>
    <xf numFmtId="0" fontId="1" fillId="0" borderId="42" xfId="1102" applyFont="1" applyBorder="1" applyAlignment="1">
      <alignment horizontal="center"/>
    </xf>
    <xf numFmtId="0" fontId="2" fillId="0" borderId="42" xfId="1102" applyBorder="1" applyAlignment="1">
      <alignment horizontal="center"/>
    </xf>
    <xf numFmtId="0" fontId="2" fillId="49" borderId="42" xfId="1102" applyFill="1" applyBorder="1" applyAlignment="1">
      <alignment horizontal="center"/>
    </xf>
    <xf numFmtId="0" fontId="115" fillId="0" borderId="42" xfId="1102" applyFont="1" applyBorder="1" applyAlignment="1">
      <alignment horizontal="center"/>
    </xf>
    <xf numFmtId="0" fontId="1" fillId="49" borderId="42" xfId="1102" applyFont="1" applyFill="1" applyBorder="1" applyAlignment="1">
      <alignment horizontal="center"/>
    </xf>
    <xf numFmtId="0" fontId="116" fillId="0" borderId="133" xfId="1102" applyFont="1" applyBorder="1" applyAlignment="1">
      <alignment horizontal="center"/>
    </xf>
    <xf numFmtId="0" fontId="116" fillId="0" borderId="134" xfId="1102" applyFont="1" applyBorder="1" applyAlignment="1">
      <alignment horizontal="center"/>
    </xf>
    <xf numFmtId="0" fontId="116" fillId="0" borderId="10" xfId="1102" applyFont="1" applyBorder="1" applyAlignment="1">
      <alignment horizontal="center"/>
    </xf>
    <xf numFmtId="0" fontId="2" fillId="0" borderId="133" xfId="1102" applyBorder="1" applyAlignment="1">
      <alignment horizontal="center"/>
    </xf>
    <xf numFmtId="0" fontId="2" fillId="0" borderId="134" xfId="1102" applyBorder="1" applyAlignment="1">
      <alignment horizontal="center"/>
    </xf>
    <xf numFmtId="0" fontId="2" fillId="0" borderId="10" xfId="1102" applyBorder="1" applyAlignment="1">
      <alignment horizontal="center"/>
    </xf>
    <xf numFmtId="0" fontId="2" fillId="55" borderId="42" xfId="1102" applyFill="1" applyBorder="1" applyAlignment="1">
      <alignment horizontal="center"/>
    </xf>
    <xf numFmtId="0" fontId="2" fillId="49" borderId="133" xfId="1102" applyFill="1" applyBorder="1" applyAlignment="1">
      <alignment horizontal="center"/>
    </xf>
    <xf numFmtId="0" fontId="2" fillId="49" borderId="134" xfId="1102" applyFill="1" applyBorder="1" applyAlignment="1">
      <alignment horizontal="center"/>
    </xf>
    <xf numFmtId="0" fontId="2" fillId="49" borderId="10" xfId="1102" applyFill="1" applyBorder="1" applyAlignment="1">
      <alignment horizontal="center"/>
    </xf>
    <xf numFmtId="49" fontId="88" fillId="45" borderId="0" xfId="55" applyNumberFormat="1" applyFont="1" applyFill="1" applyAlignment="1">
      <alignment horizontal="center" vertical="center" wrapText="1"/>
      <protection locked="0"/>
    </xf>
    <xf numFmtId="0" fontId="88" fillId="0" borderId="47" xfId="92" applyBorder="1">
      <alignment horizontal="center" vertical="center" wrapText="1"/>
    </xf>
    <xf numFmtId="0" fontId="85" fillId="0" borderId="52" xfId="85" applyBorder="1">
      <alignment wrapText="1"/>
    </xf>
    <xf numFmtId="0" fontId="85" fillId="0" borderId="22" xfId="85" applyBorder="1">
      <alignment wrapText="1"/>
    </xf>
    <xf numFmtId="0" fontId="85" fillId="0" borderId="23" xfId="85" applyBorder="1">
      <alignment wrapText="1"/>
    </xf>
    <xf numFmtId="0" fontId="0" fillId="42" borderId="57" xfId="6" applyFont="1" applyBorder="1" applyAlignment="1">
      <alignment vertical="top" wrapText="1"/>
      <protection locked="0"/>
    </xf>
    <xf numFmtId="0" fontId="85" fillId="42" borderId="64" xfId="6" applyBorder="1" applyAlignment="1">
      <alignment vertical="top" wrapText="1"/>
      <protection locked="0"/>
    </xf>
    <xf numFmtId="0" fontId="0" fillId="42" borderId="58" xfId="6" applyFont="1" applyBorder="1" applyAlignment="1">
      <alignment vertical="top" wrapText="1"/>
      <protection locked="0"/>
    </xf>
    <xf numFmtId="0" fontId="85" fillId="42" borderId="15" xfId="6" applyBorder="1" applyAlignment="1">
      <alignment vertical="top" wrapText="1"/>
      <protection locked="0"/>
    </xf>
    <xf numFmtId="0" fontId="85" fillId="42" borderId="53" xfId="6" applyBorder="1" applyAlignment="1">
      <alignment vertical="top" wrapText="1"/>
      <protection locked="0"/>
    </xf>
    <xf numFmtId="49" fontId="88" fillId="0" borderId="48" xfId="89" applyBorder="1">
      <alignment horizontal="left" vertical="center" wrapText="1"/>
    </xf>
    <xf numFmtId="49" fontId="88" fillId="0" borderId="0" xfId="89" applyBorder="1">
      <alignment horizontal="left" vertical="center" wrapText="1"/>
    </xf>
    <xf numFmtId="49" fontId="88" fillId="0" borderId="49" xfId="89" applyBorder="1">
      <alignment horizontal="left" vertical="center" wrapText="1"/>
    </xf>
    <xf numFmtId="0" fontId="85" fillId="42" borderId="106" xfId="6" applyBorder="1" applyAlignment="1">
      <alignment vertical="top" wrapText="1"/>
      <protection locked="0"/>
    </xf>
    <xf numFmtId="0" fontId="0" fillId="0" borderId="107" xfId="0" applyBorder="1" applyAlignment="1">
      <alignment vertical="top" wrapText="1"/>
    </xf>
    <xf numFmtId="0" fontId="0" fillId="0" borderId="108" xfId="0" applyBorder="1" applyAlignment="1">
      <alignment vertical="top" wrapText="1"/>
    </xf>
    <xf numFmtId="0" fontId="0" fillId="0" borderId="23" xfId="0" applyBorder="1" applyAlignment="1">
      <alignment vertical="top" wrapText="1"/>
    </xf>
    <xf numFmtId="0" fontId="0" fillId="0" borderId="0" xfId="0" applyAlignment="1">
      <alignment vertical="top" wrapText="1"/>
    </xf>
    <xf numFmtId="0" fontId="0" fillId="0" borderId="83" xfId="0" applyBorder="1" applyAlignment="1">
      <alignment vertical="top" wrapText="1"/>
    </xf>
    <xf numFmtId="0" fontId="0" fillId="0" borderId="0" xfId="85" applyFont="1" applyBorder="1" applyAlignment="1">
      <alignment horizontal="left" wrapText="1"/>
    </xf>
    <xf numFmtId="0" fontId="85" fillId="0" borderId="41" xfId="85" applyBorder="1" applyAlignment="1">
      <alignment horizontal="left" wrapText="1"/>
    </xf>
    <xf numFmtId="0" fontId="85" fillId="0" borderId="0" xfId="85" applyBorder="1" applyAlignment="1">
      <alignment horizontal="left" wrapText="1"/>
    </xf>
    <xf numFmtId="49" fontId="42" fillId="0" borderId="48" xfId="87" applyFont="1" applyBorder="1" applyAlignment="1">
      <alignment vertical="center" wrapText="1"/>
    </xf>
    <xf numFmtId="49" fontId="85" fillId="0" borderId="0" xfId="87" applyBorder="1" applyAlignment="1">
      <alignment vertical="center" wrapText="1"/>
    </xf>
    <xf numFmtId="49" fontId="85" fillId="0" borderId="49" xfId="87" applyBorder="1" applyAlignment="1">
      <alignment vertical="center" wrapText="1"/>
    </xf>
    <xf numFmtId="0" fontId="85" fillId="42" borderId="106" xfId="7" applyBorder="1" applyAlignment="1">
      <alignment horizontal="center" vertical="center" wrapText="1"/>
      <protection locked="0"/>
    </xf>
    <xf numFmtId="0" fontId="0" fillId="0" borderId="23" xfId="0" applyBorder="1" applyAlignment="1">
      <alignment horizontal="center" vertical="center" wrapText="1"/>
    </xf>
    <xf numFmtId="0" fontId="0" fillId="0" borderId="118" xfId="0" applyBorder="1" applyAlignment="1">
      <alignment horizontal="center" vertical="center" wrapText="1"/>
    </xf>
    <xf numFmtId="49" fontId="88" fillId="0" borderId="107" xfId="86" applyBorder="1" applyAlignment="1">
      <alignment horizontal="left" vertical="center" wrapText="1"/>
    </xf>
    <xf numFmtId="0" fontId="0" fillId="0" borderId="0" xfId="0" applyAlignment="1">
      <alignment horizontal="left" vertical="center" wrapText="1"/>
    </xf>
    <xf numFmtId="0" fontId="0" fillId="0" borderId="119" xfId="0" applyBorder="1" applyAlignment="1">
      <alignment horizontal="left" vertical="center" wrapText="1"/>
    </xf>
    <xf numFmtId="0" fontId="85" fillId="42" borderId="107" xfId="7" applyBorder="1" applyAlignment="1">
      <alignment horizontal="center" vertical="center" wrapText="1"/>
      <protection locked="0"/>
    </xf>
    <xf numFmtId="0" fontId="0" fillId="0" borderId="0" xfId="0" applyAlignment="1">
      <alignment horizontal="center" vertical="center" wrapText="1"/>
    </xf>
    <xf numFmtId="0" fontId="0" fillId="0" borderId="119" xfId="0" applyBorder="1" applyAlignment="1">
      <alignment horizontal="center" vertical="center" wrapText="1"/>
    </xf>
    <xf numFmtId="165" fontId="85" fillId="42" borderId="108" xfId="14" applyBorder="1" applyAlignment="1">
      <alignment horizontal="center" vertical="center" wrapText="1"/>
      <protection locked="0"/>
    </xf>
    <xf numFmtId="0" fontId="0" fillId="0" borderId="83" xfId="0" applyBorder="1" applyAlignment="1">
      <alignment horizontal="center" vertical="center" wrapText="1"/>
    </xf>
    <xf numFmtId="0" fontId="0" fillId="0" borderId="120" xfId="0" applyBorder="1" applyAlignment="1">
      <alignment horizontal="center" vertical="center" wrapText="1"/>
    </xf>
    <xf numFmtId="0" fontId="0" fillId="0" borderId="0" xfId="0"/>
    <xf numFmtId="49" fontId="92" fillId="44" borderId="0" xfId="61" applyAlignment="1">
      <alignment vertical="center" wrapText="1"/>
    </xf>
    <xf numFmtId="0" fontId="0" fillId="0" borderId="0" xfId="0" applyAlignment="1"/>
    <xf numFmtId="49" fontId="102" fillId="0" borderId="0" xfId="78"/>
    <xf numFmtId="0" fontId="0" fillId="0" borderId="111" xfId="0" applyBorder="1" applyAlignment="1">
      <alignment horizontal="center" vertical="center" wrapText="1"/>
    </xf>
    <xf numFmtId="0" fontId="0" fillId="0" borderId="112" xfId="0" applyBorder="1" applyAlignment="1">
      <alignment horizontal="left" vertical="center" wrapText="1"/>
    </xf>
    <xf numFmtId="0" fontId="0" fillId="0" borderId="112" xfId="0" applyBorder="1" applyAlignment="1">
      <alignment horizontal="center" vertical="center" wrapText="1"/>
    </xf>
    <xf numFmtId="0" fontId="0" fillId="0" borderId="113" xfId="0" applyBorder="1" applyAlignment="1">
      <alignment horizontal="center" vertical="center" wrapText="1"/>
    </xf>
    <xf numFmtId="49" fontId="88" fillId="0" borderId="48" xfId="89" applyFill="1" applyBorder="1" applyAlignment="1">
      <alignment horizontal="left" vertical="center" wrapText="1" indent="2"/>
    </xf>
    <xf numFmtId="49" fontId="88" fillId="0" borderId="0" xfId="89" applyFill="1" applyBorder="1" applyAlignment="1">
      <alignment horizontal="left" vertical="center" wrapText="1" indent="2"/>
    </xf>
    <xf numFmtId="0" fontId="0" fillId="0" borderId="0" xfId="0" applyAlignment="1">
      <alignment horizontal="left" wrapText="1" indent="2"/>
    </xf>
    <xf numFmtId="49" fontId="88" fillId="0" borderId="48" xfId="89" applyFill="1" applyBorder="1">
      <alignment horizontal="left" vertical="center" wrapText="1"/>
    </xf>
    <xf numFmtId="49" fontId="88" fillId="0" borderId="0" xfId="89" applyFill="1" applyBorder="1">
      <alignment horizontal="left" vertical="center" wrapText="1"/>
    </xf>
    <xf numFmtId="49" fontId="85" fillId="0" borderId="48" xfId="87" applyBorder="1" applyAlignment="1">
      <alignment vertical="center" wrapText="1"/>
    </xf>
    <xf numFmtId="0" fontId="0" fillId="0" borderId="0" xfId="0" applyAlignment="1">
      <alignment wrapText="1"/>
    </xf>
    <xf numFmtId="49" fontId="85" fillId="0" borderId="48" xfId="87" applyBorder="1">
      <alignment vertical="center" wrapText="1"/>
    </xf>
    <xf numFmtId="49" fontId="85" fillId="0" borderId="0" xfId="87" applyBorder="1">
      <alignment vertical="center" wrapText="1"/>
    </xf>
    <xf numFmtId="49" fontId="88" fillId="0" borderId="48" xfId="89" applyBorder="1" applyAlignment="1">
      <alignment horizontal="left" vertical="center" wrapText="1"/>
    </xf>
    <xf numFmtId="49" fontId="0" fillId="0" borderId="48" xfId="87" applyFont="1" applyBorder="1">
      <alignment vertical="center" wrapText="1"/>
    </xf>
    <xf numFmtId="49" fontId="0" fillId="0" borderId="0" xfId="87" applyFont="1" applyBorder="1">
      <alignment vertical="center" wrapText="1"/>
    </xf>
    <xf numFmtId="0" fontId="85" fillId="42" borderId="46" xfId="6" applyBorder="1">
      <alignment wrapText="1"/>
      <protection locked="0"/>
    </xf>
    <xf numFmtId="0" fontId="0" fillId="42" borderId="46" xfId="6" applyFont="1" applyBorder="1">
      <alignment wrapText="1"/>
      <protection locked="0"/>
    </xf>
    <xf numFmtId="0" fontId="85" fillId="42" borderId="23" xfId="6" applyBorder="1" applyAlignment="1">
      <alignment horizontal="left" vertical="top" wrapText="1"/>
      <protection locked="0"/>
    </xf>
    <xf numFmtId="0" fontId="85" fillId="42" borderId="0" xfId="6" applyBorder="1" applyAlignment="1">
      <alignment horizontal="left" vertical="top" wrapText="1"/>
      <protection locked="0"/>
    </xf>
    <xf numFmtId="0" fontId="85" fillId="42" borderId="9" xfId="6" applyBorder="1" applyAlignment="1">
      <alignment horizontal="left" vertical="top" wrapText="1"/>
      <protection locked="0"/>
    </xf>
    <xf numFmtId="0" fontId="85" fillId="42" borderId="20" xfId="6" applyBorder="1" applyAlignment="1">
      <alignment horizontal="left" vertical="top" wrapText="1"/>
      <protection locked="0"/>
    </xf>
    <xf numFmtId="0" fontId="85" fillId="42" borderId="17" xfId="6" applyBorder="1" applyAlignment="1">
      <alignment horizontal="left" vertical="top" wrapText="1"/>
      <protection locked="0"/>
    </xf>
    <xf numFmtId="0" fontId="85" fillId="42" borderId="21" xfId="6" applyBorder="1" applyAlignment="1">
      <alignment horizontal="left" vertical="top" wrapText="1"/>
      <protection locked="0"/>
    </xf>
    <xf numFmtId="49" fontId="85" fillId="0" borderId="0" xfId="87" applyBorder="1" applyAlignment="1">
      <alignment horizontal="left" wrapText="1"/>
    </xf>
    <xf numFmtId="0" fontId="0" fillId="48" borderId="0" xfId="0" applyFill="1" applyAlignment="1">
      <alignment horizontal="left" vertical="top"/>
    </xf>
    <xf numFmtId="49" fontId="88" fillId="0" borderId="41" xfId="89" applyBorder="1" applyAlignment="1">
      <alignment horizontal="left" vertical="center" wrapText="1"/>
    </xf>
    <xf numFmtId="49" fontId="88" fillId="0" borderId="13" xfId="86" applyBorder="1">
      <alignment horizontal="left" vertical="center" wrapText="1"/>
    </xf>
    <xf numFmtId="0" fontId="85" fillId="42" borderId="13" xfId="7" applyBorder="1">
      <alignment horizontal="center" vertical="center" wrapText="1"/>
      <protection locked="0"/>
    </xf>
    <xf numFmtId="165" fontId="85" fillId="42" borderId="13" xfId="14" applyBorder="1">
      <alignment horizontal="center" vertical="center"/>
      <protection locked="0"/>
    </xf>
    <xf numFmtId="0" fontId="85" fillId="42" borderId="47" xfId="6" applyBorder="1">
      <alignment wrapText="1"/>
      <protection locked="0"/>
    </xf>
    <xf numFmtId="0" fontId="0" fillId="0" borderId="0" xfId="0" applyBorder="1"/>
    <xf numFmtId="0" fontId="24" fillId="0" borderId="48" xfId="0" applyFont="1" applyBorder="1" applyAlignment="1">
      <alignment horizontal="left" vertical="center" wrapText="1"/>
    </xf>
    <xf numFmtId="0" fontId="0" fillId="0" borderId="0" xfId="0" applyBorder="1" applyAlignment="1">
      <alignment horizontal="left" vertical="center" wrapText="1"/>
    </xf>
    <xf numFmtId="0" fontId="0" fillId="0" borderId="49" xfId="0" applyBorder="1" applyAlignment="1">
      <alignment horizontal="left" vertical="center" wrapText="1"/>
    </xf>
    <xf numFmtId="0" fontId="85" fillId="42" borderId="16" xfId="6" applyBorder="1">
      <alignment wrapText="1"/>
      <protection locked="0"/>
    </xf>
    <xf numFmtId="0" fontId="85" fillId="42" borderId="50" xfId="6" applyBorder="1">
      <alignment wrapText="1"/>
      <protection locked="0"/>
    </xf>
    <xf numFmtId="14" fontId="85" fillId="43" borderId="1" xfId="105">
      <alignment horizontal="center" vertical="center" wrapText="1"/>
    </xf>
    <xf numFmtId="14" fontId="85" fillId="43" borderId="1" xfId="105" applyBorder="1">
      <alignment horizontal="center" vertical="center" wrapText="1"/>
    </xf>
    <xf numFmtId="0" fontId="89" fillId="0" borderId="24" xfId="101" applyBorder="1" applyAlignment="1">
      <alignment horizontal="center" vertical="center" wrapText="1"/>
    </xf>
    <xf numFmtId="0" fontId="0" fillId="0" borderId="14" xfId="0" applyBorder="1" applyAlignment="1">
      <alignment horizontal="center" vertical="center" wrapText="1"/>
    </xf>
    <xf numFmtId="0" fontId="89" fillId="0" borderId="1" xfId="101">
      <alignment horizontal="center" vertical="center"/>
    </xf>
    <xf numFmtId="0" fontId="17" fillId="0" borderId="0" xfId="0" applyFont="1" applyBorder="1" applyAlignment="1">
      <alignment horizontal="center" vertical="center"/>
    </xf>
    <xf numFmtId="0" fontId="15" fillId="0" borderId="37" xfId="0" applyFont="1" applyFill="1" applyBorder="1" applyAlignment="1">
      <alignment horizontal="center"/>
    </xf>
    <xf numFmtId="0" fontId="91" fillId="0" borderId="13" xfId="58" applyFill="1" applyBorder="1">
      <alignment horizontal="center" vertical="center" shrinkToFit="1"/>
      <protection locked="0"/>
    </xf>
    <xf numFmtId="0" fontId="91" fillId="0" borderId="51" xfId="58" applyFill="1" applyBorder="1">
      <alignment horizontal="center" vertical="center" shrinkToFit="1"/>
      <protection locked="0"/>
    </xf>
    <xf numFmtId="165" fontId="85" fillId="42" borderId="77" xfId="14" applyBorder="1">
      <alignment horizontal="center" vertical="center"/>
      <protection locked="0"/>
    </xf>
    <xf numFmtId="0" fontId="85" fillId="42" borderId="75" xfId="7" applyBorder="1">
      <alignment horizontal="center" vertical="center" wrapText="1"/>
      <protection locked="0"/>
    </xf>
    <xf numFmtId="49" fontId="88" fillId="0" borderId="76" xfId="86" applyBorder="1">
      <alignment horizontal="left" vertical="center" wrapText="1"/>
    </xf>
    <xf numFmtId="0" fontId="85" fillId="42" borderId="76" xfId="7" applyBorder="1">
      <alignment horizontal="center" vertical="center" wrapText="1"/>
      <protection locked="0"/>
    </xf>
    <xf numFmtId="0" fontId="0" fillId="0" borderId="0" xfId="0" applyBorder="1" applyAlignment="1">
      <alignment vertical="top" wrapText="1"/>
    </xf>
    <xf numFmtId="0" fontId="0" fillId="0" borderId="41" xfId="0" applyBorder="1" applyAlignment="1">
      <alignment vertical="top" wrapText="1"/>
    </xf>
    <xf numFmtId="0" fontId="0" fillId="0" borderId="20" xfId="0" applyBorder="1" applyAlignment="1">
      <alignment vertical="top" wrapText="1"/>
    </xf>
    <xf numFmtId="0" fontId="0" fillId="0" borderId="17" xfId="0" applyBorder="1" applyAlignment="1">
      <alignment vertical="top" wrapText="1"/>
    </xf>
    <xf numFmtId="0" fontId="0" fillId="0" borderId="21" xfId="0" applyBorder="1" applyAlignment="1">
      <alignment vertical="top" wrapText="1"/>
    </xf>
    <xf numFmtId="0" fontId="0" fillId="0" borderId="80" xfId="0" applyBorder="1"/>
    <xf numFmtId="49" fontId="88" fillId="0" borderId="48" xfId="89" applyBorder="1" applyAlignment="1">
      <alignment horizontal="left"/>
    </xf>
    <xf numFmtId="49" fontId="88" fillId="0" borderId="0" xfId="89" applyBorder="1" applyAlignment="1">
      <alignment horizontal="left"/>
    </xf>
    <xf numFmtId="49" fontId="88" fillId="0" borderId="0" xfId="89" applyBorder="1" applyAlignment="1">
      <alignment horizontal="left" vertical="center" wrapText="1"/>
    </xf>
    <xf numFmtId="0" fontId="0" fillId="0" borderId="0" xfId="0" applyBorder="1" applyAlignment="1">
      <alignment horizontal="left"/>
    </xf>
    <xf numFmtId="1" fontId="85" fillId="42" borderId="24" xfId="10" applyBorder="1" applyAlignment="1">
      <alignment horizontal="center"/>
      <protection locked="0"/>
    </xf>
    <xf numFmtId="1" fontId="85" fillId="42" borderId="15" xfId="10" applyBorder="1" applyAlignment="1">
      <alignment horizontal="center"/>
      <protection locked="0"/>
    </xf>
    <xf numFmtId="1" fontId="85" fillId="42" borderId="14" xfId="10" applyBorder="1" applyAlignment="1">
      <alignment horizontal="center"/>
      <protection locked="0"/>
    </xf>
    <xf numFmtId="1" fontId="0" fillId="42" borderId="24" xfId="10" applyFont="1" applyBorder="1" applyAlignment="1">
      <alignment horizontal="center"/>
      <protection locked="0"/>
    </xf>
    <xf numFmtId="0" fontId="0" fillId="0" borderId="49" xfId="0" applyBorder="1"/>
    <xf numFmtId="0" fontId="85" fillId="42" borderId="13" xfId="7" applyBorder="1" applyAlignment="1">
      <alignment horizontal="center" vertical="center" wrapText="1"/>
      <protection locked="0"/>
    </xf>
    <xf numFmtId="0" fontId="0" fillId="0" borderId="22" xfId="0" applyBorder="1" applyAlignment="1">
      <alignment horizontal="center" vertical="center" wrapText="1"/>
    </xf>
    <xf numFmtId="0" fontId="0" fillId="0" borderId="16" xfId="0" applyBorder="1" applyAlignment="1">
      <alignment horizontal="center" vertical="center" wrapText="1"/>
    </xf>
    <xf numFmtId="49" fontId="88" fillId="0" borderId="13" xfId="86" applyBorder="1" applyAlignment="1">
      <alignment horizontal="left" vertical="center" wrapText="1"/>
    </xf>
    <xf numFmtId="0" fontId="0" fillId="0" borderId="22" xfId="0" applyBorder="1" applyAlignment="1">
      <alignment horizontal="left" vertical="center" wrapText="1"/>
    </xf>
    <xf numFmtId="0" fontId="0" fillId="0" borderId="16" xfId="0" applyBorder="1" applyAlignment="1">
      <alignment horizontal="left" vertical="center" wrapText="1"/>
    </xf>
    <xf numFmtId="165" fontId="85" fillId="42" borderId="13" xfId="14" applyBorder="1" applyAlignment="1">
      <alignment horizontal="center" vertical="center" wrapText="1"/>
      <protection locked="0"/>
    </xf>
    <xf numFmtId="49" fontId="0" fillId="0" borderId="48" xfId="87" applyFont="1" applyBorder="1" applyAlignment="1">
      <alignment wrapText="1"/>
    </xf>
    <xf numFmtId="49" fontId="85" fillId="0" borderId="0" xfId="87" applyBorder="1" applyAlignment="1">
      <alignment wrapText="1"/>
    </xf>
    <xf numFmtId="49" fontId="0" fillId="0" borderId="83" xfId="87" applyFont="1" applyBorder="1" applyAlignment="1">
      <alignment wrapText="1"/>
    </xf>
    <xf numFmtId="49" fontId="88" fillId="0" borderId="48" xfId="89" applyBorder="1" applyAlignment="1">
      <alignment horizontal="left" wrapText="1"/>
    </xf>
    <xf numFmtId="0" fontId="0" fillId="0" borderId="83" xfId="0" applyBorder="1" applyAlignment="1"/>
    <xf numFmtId="49" fontId="85" fillId="0" borderId="83" xfId="87" applyBorder="1" applyAlignment="1">
      <alignment wrapText="1"/>
    </xf>
    <xf numFmtId="49" fontId="0" fillId="0" borderId="0" xfId="87" applyFont="1" applyBorder="1" applyAlignment="1">
      <alignment wrapText="1"/>
    </xf>
    <xf numFmtId="49" fontId="85" fillId="0" borderId="69" xfId="87" applyBorder="1" applyAlignment="1">
      <alignment horizontal="left" wrapText="1"/>
    </xf>
    <xf numFmtId="49" fontId="85" fillId="0" borderId="70" xfId="87" applyBorder="1" applyAlignment="1">
      <alignment horizontal="left" wrapText="1"/>
    </xf>
    <xf numFmtId="49" fontId="42" fillId="0" borderId="48" xfId="87" applyFont="1" applyBorder="1">
      <alignment vertical="center" wrapText="1"/>
    </xf>
    <xf numFmtId="49" fontId="88" fillId="0" borderId="0" xfId="89" applyBorder="1" applyAlignment="1">
      <alignment horizontal="left" wrapText="1"/>
    </xf>
    <xf numFmtId="49" fontId="92" fillId="44" borderId="0" xfId="61" applyAlignment="1">
      <alignment horizontal="left" vertical="center" wrapText="1"/>
    </xf>
    <xf numFmtId="49" fontId="102" fillId="0" borderId="0" xfId="78" applyAlignment="1">
      <alignment horizontal="left" wrapText="1"/>
    </xf>
    <xf numFmtId="49" fontId="85" fillId="42" borderId="1" xfId="8" applyBorder="1">
      <alignment wrapText="1"/>
      <protection locked="0"/>
    </xf>
    <xf numFmtId="0" fontId="85" fillId="42" borderId="18" xfId="7" applyBorder="1">
      <alignment horizontal="center" vertical="center" wrapText="1"/>
      <protection locked="0"/>
    </xf>
    <xf numFmtId="49" fontId="88" fillId="0" borderId="8" xfId="86" applyBorder="1">
      <alignment horizontal="left" vertical="center" wrapText="1"/>
    </xf>
    <xf numFmtId="0" fontId="85" fillId="42" borderId="8" xfId="7" applyBorder="1">
      <alignment horizontal="center" vertical="center" wrapText="1"/>
      <protection locked="0"/>
    </xf>
    <xf numFmtId="165" fontId="85" fillId="42" borderId="25" xfId="14" applyBorder="1">
      <alignment horizontal="center" vertical="center"/>
      <protection locked="0"/>
    </xf>
    <xf numFmtId="165" fontId="0" fillId="0" borderId="0" xfId="0" applyNumberFormat="1" applyBorder="1"/>
    <xf numFmtId="49" fontId="85" fillId="0" borderId="57" xfId="87" applyBorder="1" applyAlignment="1">
      <alignment horizontal="left" vertical="center" wrapText="1"/>
    </xf>
    <xf numFmtId="49" fontId="85" fillId="0" borderId="17" xfId="87" applyBorder="1" applyAlignment="1">
      <alignment horizontal="left" vertical="center" wrapText="1"/>
    </xf>
    <xf numFmtId="49" fontId="85" fillId="0" borderId="21" xfId="87" applyBorder="1" applyAlignment="1">
      <alignment horizontal="left" vertical="center" wrapText="1"/>
    </xf>
    <xf numFmtId="0" fontId="85" fillId="42" borderId="58" xfId="6" applyBorder="1" applyAlignment="1">
      <alignment horizontal="left" vertical="top" wrapText="1"/>
      <protection locked="0"/>
    </xf>
    <xf numFmtId="0" fontId="85" fillId="42" borderId="15" xfId="6" applyBorder="1" applyAlignment="1">
      <alignment horizontal="left" vertical="top" wrapText="1"/>
      <protection locked="0"/>
    </xf>
    <xf numFmtId="0" fontId="85" fillId="42" borderId="53" xfId="6" applyBorder="1" applyAlignment="1">
      <alignment horizontal="left" vertical="top" wrapText="1"/>
      <protection locked="0"/>
    </xf>
    <xf numFmtId="0" fontId="85" fillId="42" borderId="89" xfId="6" applyBorder="1" applyAlignment="1">
      <alignment vertical="top" wrapText="1"/>
      <protection locked="0"/>
    </xf>
    <xf numFmtId="0" fontId="85" fillId="42" borderId="90" xfId="6" applyBorder="1" applyAlignment="1">
      <alignment vertical="top" wrapText="1"/>
      <protection locked="0"/>
    </xf>
    <xf numFmtId="0" fontId="85" fillId="42" borderId="91" xfId="6" applyBorder="1" applyAlignment="1">
      <alignment vertical="top" wrapText="1"/>
      <protection locked="0"/>
    </xf>
    <xf numFmtId="0" fontId="0" fillId="0" borderId="0" xfId="0" applyBorder="1" applyAlignment="1">
      <alignment vertical="center" wrapText="1"/>
    </xf>
    <xf numFmtId="49" fontId="88" fillId="0" borderId="55" xfId="89" applyBorder="1">
      <alignment horizontal="left" vertical="center" wrapText="1"/>
    </xf>
    <xf numFmtId="0" fontId="23" fillId="0" borderId="17" xfId="0" applyFont="1" applyFill="1" applyBorder="1" applyAlignment="1">
      <alignment horizontal="center" vertical="center" wrapText="1"/>
    </xf>
    <xf numFmtId="0" fontId="23" fillId="0" borderId="64"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62" xfId="0" applyFont="1" applyFill="1" applyBorder="1" applyAlignment="1">
      <alignment horizontal="center" vertical="center" wrapText="1"/>
    </xf>
    <xf numFmtId="0" fontId="85" fillId="42" borderId="24" xfId="6" applyBorder="1" applyAlignment="1">
      <alignment horizontal="left" wrapText="1"/>
      <protection locked="0"/>
    </xf>
    <xf numFmtId="0" fontId="85" fillId="42" borderId="15" xfId="6" applyBorder="1" applyAlignment="1">
      <alignment horizontal="left" wrapText="1"/>
      <protection locked="0"/>
    </xf>
    <xf numFmtId="0" fontId="85" fillId="42" borderId="53" xfId="6" applyBorder="1" applyAlignment="1">
      <alignment horizontal="left" wrapText="1"/>
      <protection locked="0"/>
    </xf>
    <xf numFmtId="49" fontId="85" fillId="0" borderId="83" xfId="87" applyBorder="1" applyAlignment="1">
      <alignment horizontal="left" wrapText="1"/>
    </xf>
    <xf numFmtId="0" fontId="0" fillId="0" borderId="0" xfId="0" applyBorder="1" applyAlignment="1">
      <alignment vertical="top"/>
    </xf>
    <xf numFmtId="0" fontId="0" fillId="0" borderId="41" xfId="0" applyBorder="1" applyAlignment="1">
      <alignment vertical="top"/>
    </xf>
    <xf numFmtId="0" fontId="0" fillId="0" borderId="23" xfId="0" applyBorder="1" applyAlignment="1">
      <alignment vertical="top"/>
    </xf>
    <xf numFmtId="0" fontId="0" fillId="0" borderId="20" xfId="0" applyBorder="1" applyAlignment="1">
      <alignment vertical="top"/>
    </xf>
    <xf numFmtId="0" fontId="0" fillId="0" borderId="17" xfId="0" applyBorder="1" applyAlignment="1">
      <alignment vertical="top"/>
    </xf>
    <xf numFmtId="0" fontId="0" fillId="0" borderId="21" xfId="0" applyBorder="1" applyAlignment="1">
      <alignment vertical="top"/>
    </xf>
    <xf numFmtId="0" fontId="102" fillId="0" borderId="0" xfId="78" applyNumberFormat="1" applyAlignment="1">
      <alignment wrapText="1"/>
    </xf>
    <xf numFmtId="0" fontId="88" fillId="0" borderId="58" xfId="92" applyBorder="1" applyAlignment="1">
      <alignment horizontal="center" vertical="center" wrapText="1"/>
    </xf>
    <xf numFmtId="0" fontId="0" fillId="0" borderId="44" xfId="0" applyBorder="1" applyProtection="1">
      <protection locked="0"/>
    </xf>
    <xf numFmtId="49" fontId="88" fillId="0" borderId="46" xfId="86" applyBorder="1">
      <alignment horizontal="left" vertical="center" wrapText="1"/>
    </xf>
    <xf numFmtId="49" fontId="88" fillId="0" borderId="1" xfId="86" applyBorder="1">
      <alignment horizontal="left" vertical="center" wrapText="1"/>
    </xf>
    <xf numFmtId="0" fontId="85" fillId="0" borderId="46" xfId="85" applyBorder="1">
      <alignment wrapText="1"/>
    </xf>
    <xf numFmtId="0" fontId="85" fillId="0" borderId="1" xfId="85" applyBorder="1">
      <alignment wrapText="1"/>
    </xf>
    <xf numFmtId="0" fontId="88" fillId="0" borderId="24" xfId="92" applyBorder="1" applyAlignment="1">
      <alignment horizontal="center" vertical="center" wrapText="1"/>
    </xf>
    <xf numFmtId="0" fontId="88" fillId="0" borderId="15" xfId="92" applyBorder="1" applyAlignment="1">
      <alignment horizontal="center" vertical="center" wrapText="1"/>
    </xf>
    <xf numFmtId="0" fontId="0" fillId="0" borderId="15" xfId="0" applyBorder="1" applyAlignment="1">
      <alignment horizontal="center" vertical="center" wrapText="1"/>
    </xf>
    <xf numFmtId="165" fontId="85" fillId="42" borderId="1" xfId="14" applyBorder="1">
      <alignment horizontal="center" vertical="center"/>
      <protection locked="0"/>
    </xf>
    <xf numFmtId="49" fontId="88" fillId="0" borderId="59" xfId="89" applyBorder="1" applyAlignment="1">
      <alignment horizontal="left" wrapText="1"/>
    </xf>
    <xf numFmtId="0" fontId="0" fillId="0" borderId="8" xfId="0" applyBorder="1" applyAlignment="1"/>
    <xf numFmtId="174" fontId="85" fillId="42" borderId="58" xfId="11" applyBorder="1">
      <protection locked="0"/>
    </xf>
    <xf numFmtId="174" fontId="85" fillId="42" borderId="14" xfId="11" applyBorder="1">
      <protection locked="0"/>
    </xf>
    <xf numFmtId="49" fontId="92" fillId="44" borderId="57" xfId="61" applyBorder="1">
      <alignment vertical="center" wrapText="1"/>
    </xf>
    <xf numFmtId="49" fontId="92" fillId="44" borderId="17" xfId="61" applyBorder="1">
      <alignment vertical="center" wrapText="1"/>
    </xf>
    <xf numFmtId="49" fontId="92" fillId="44" borderId="119" xfId="61" applyBorder="1">
      <alignment vertical="center" wrapText="1"/>
    </xf>
    <xf numFmtId="49" fontId="92" fillId="44" borderId="64" xfId="61" applyBorder="1">
      <alignment vertical="center" wrapText="1"/>
    </xf>
    <xf numFmtId="0" fontId="85" fillId="0" borderId="58" xfId="85" applyBorder="1">
      <alignment wrapText="1"/>
    </xf>
    <xf numFmtId="0" fontId="85" fillId="0" borderId="14" xfId="85" applyBorder="1">
      <alignment wrapText="1"/>
    </xf>
    <xf numFmtId="0" fontId="85" fillId="0" borderId="46" xfId="85" applyFont="1" applyBorder="1">
      <alignment wrapText="1"/>
    </xf>
    <xf numFmtId="0" fontId="85" fillId="0" borderId="1" xfId="85" applyFont="1" applyBorder="1">
      <alignment wrapText="1"/>
    </xf>
    <xf numFmtId="0" fontId="88" fillId="0" borderId="50" xfId="92" applyBorder="1">
      <alignment horizontal="center" vertical="center" wrapText="1"/>
    </xf>
    <xf numFmtId="0" fontId="88" fillId="0" borderId="51" xfId="92" applyBorder="1">
      <alignment horizontal="center" vertical="center" wrapText="1"/>
    </xf>
    <xf numFmtId="0" fontId="0" fillId="0" borderId="0" xfId="0" applyBorder="1" applyAlignment="1"/>
    <xf numFmtId="174" fontId="42" fillId="42" borderId="58" xfId="11" applyFont="1" applyBorder="1">
      <protection locked="0"/>
    </xf>
    <xf numFmtId="49" fontId="88" fillId="0" borderId="99" xfId="86" applyBorder="1">
      <alignment horizontal="left" vertical="center" wrapText="1"/>
    </xf>
    <xf numFmtId="0" fontId="85" fillId="42" borderId="99" xfId="7" applyBorder="1">
      <alignment horizontal="center" vertical="center" wrapText="1"/>
      <protection locked="0"/>
    </xf>
    <xf numFmtId="165" fontId="85" fillId="42" borderId="100" xfId="14" applyBorder="1">
      <alignment horizontal="center" vertical="center"/>
      <protection locked="0"/>
    </xf>
    <xf numFmtId="0" fontId="85" fillId="42" borderId="98" xfId="7" applyBorder="1">
      <alignment horizontal="center" vertical="center" wrapText="1"/>
      <protection locked="0"/>
    </xf>
    <xf numFmtId="49" fontId="85" fillId="0" borderId="48" xfId="87" applyBorder="1" applyAlignment="1">
      <alignment horizontal="left" vertical="center" wrapText="1" indent="1"/>
    </xf>
    <xf numFmtId="49" fontId="85" fillId="0" borderId="0" xfId="87" applyBorder="1" applyAlignment="1">
      <alignment horizontal="left" vertical="center" wrapText="1" indent="1"/>
    </xf>
    <xf numFmtId="0" fontId="0" fillId="0" borderId="48" xfId="0" applyBorder="1"/>
    <xf numFmtId="0" fontId="92" fillId="44" borderId="48" xfId="61" applyNumberFormat="1" applyBorder="1" applyAlignment="1">
      <alignment horizontal="left" vertical="center" wrapText="1"/>
    </xf>
    <xf numFmtId="0" fontId="92" fillId="44" borderId="0" xfId="61" applyNumberFormat="1" applyBorder="1" applyAlignment="1">
      <alignment horizontal="left" vertical="center" wrapText="1"/>
    </xf>
    <xf numFmtId="0" fontId="92" fillId="44" borderId="49" xfId="61" applyNumberFormat="1" applyBorder="1" applyAlignment="1">
      <alignment horizontal="left" vertical="center" wrapText="1"/>
    </xf>
    <xf numFmtId="0" fontId="92" fillId="44" borderId="43" xfId="61" applyNumberFormat="1" applyBorder="1" applyAlignment="1">
      <alignment horizontal="left" vertical="center" wrapText="1"/>
    </xf>
    <xf numFmtId="0" fontId="92" fillId="44" borderId="44" xfId="61" applyNumberFormat="1" applyBorder="1" applyAlignment="1">
      <alignment horizontal="left" vertical="center" wrapText="1"/>
    </xf>
    <xf numFmtId="0" fontId="92" fillId="44" borderId="45" xfId="61" applyNumberFormat="1" applyBorder="1" applyAlignment="1">
      <alignment horizontal="left" vertical="center" wrapText="1"/>
    </xf>
    <xf numFmtId="0" fontId="85" fillId="42" borderId="106" xfId="6" applyBorder="1" applyAlignment="1">
      <alignment horizontal="left" vertical="top" wrapText="1"/>
      <protection locked="0"/>
    </xf>
    <xf numFmtId="0" fontId="0" fillId="0" borderId="107" xfId="0" applyBorder="1" applyAlignment="1">
      <alignment horizontal="left" wrapText="1"/>
    </xf>
    <xf numFmtId="0" fontId="0" fillId="0" borderId="108" xfId="0" applyBorder="1" applyAlignment="1">
      <alignment horizontal="left" wrapText="1"/>
    </xf>
    <xf numFmtId="0" fontId="0" fillId="0" borderId="118" xfId="0" applyBorder="1" applyAlignment="1">
      <alignment horizontal="left" wrapText="1"/>
    </xf>
    <xf numFmtId="0" fontId="0" fillId="0" borderId="119" xfId="0" applyBorder="1" applyAlignment="1">
      <alignment horizontal="left" wrapText="1"/>
    </xf>
    <xf numFmtId="0" fontId="0" fillId="0" borderId="120" xfId="0" applyBorder="1" applyAlignment="1">
      <alignment horizontal="left" wrapText="1"/>
    </xf>
    <xf numFmtId="0" fontId="85" fillId="42" borderId="1" xfId="6">
      <alignment wrapText="1"/>
      <protection locked="0"/>
    </xf>
    <xf numFmtId="49" fontId="102" fillId="0" borderId="0" xfId="78" applyAlignment="1">
      <alignment horizontal="left"/>
    </xf>
    <xf numFmtId="0" fontId="0" fillId="0" borderId="0" xfId="0" applyAlignment="1">
      <alignment vertical="center" wrapText="1"/>
    </xf>
    <xf numFmtId="0" fontId="105" fillId="0" borderId="0" xfId="89" applyNumberFormat="1" applyFont="1" applyBorder="1">
      <alignment horizontal="left" vertical="center" wrapText="1"/>
    </xf>
    <xf numFmtId="49" fontId="0" fillId="0" borderId="0" xfId="87" applyFont="1" applyBorder="1" applyAlignment="1">
      <alignment horizontal="left" wrapText="1"/>
    </xf>
    <xf numFmtId="168" fontId="88" fillId="0" borderId="17" xfId="89" applyNumberFormat="1" applyBorder="1" applyAlignment="1">
      <alignment horizontal="left" vertical="center" wrapText="1"/>
    </xf>
    <xf numFmtId="49" fontId="88" fillId="0" borderId="83" xfId="89" applyBorder="1" applyAlignment="1">
      <alignment horizontal="left" vertical="center" wrapText="1"/>
    </xf>
    <xf numFmtId="49" fontId="85" fillId="0" borderId="83" xfId="87" applyBorder="1">
      <alignment vertical="center" wrapText="1"/>
    </xf>
    <xf numFmtId="49" fontId="85" fillId="0" borderId="83" xfId="87" applyBorder="1" applyAlignment="1">
      <alignment vertical="center" wrapText="1"/>
    </xf>
    <xf numFmtId="49" fontId="88" fillId="0" borderId="83" xfId="89" applyBorder="1">
      <alignment horizontal="left" vertical="center" wrapText="1"/>
    </xf>
    <xf numFmtId="49" fontId="88" fillId="0" borderId="0" xfId="89" applyFill="1" applyBorder="1" applyAlignment="1">
      <alignment wrapText="1"/>
    </xf>
    <xf numFmtId="49" fontId="88" fillId="0" borderId="0" xfId="89" applyBorder="1" applyAlignment="1">
      <alignment wrapText="1"/>
    </xf>
    <xf numFmtId="49" fontId="88" fillId="0" borderId="83" xfId="89" applyFill="1" applyBorder="1" applyAlignment="1">
      <alignment wrapText="1"/>
    </xf>
    <xf numFmtId="49" fontId="88" fillId="0" borderId="83" xfId="89" applyBorder="1" applyAlignment="1">
      <alignment horizontal="left" wrapText="1"/>
    </xf>
    <xf numFmtId="0" fontId="0" fillId="0" borderId="0" xfId="0" applyAlignment="1">
      <alignment horizontal="left" wrapText="1"/>
    </xf>
    <xf numFmtId="0" fontId="15" fillId="0" borderId="0" xfId="65" applyFill="1" applyBorder="1"/>
    <xf numFmtId="0" fontId="15" fillId="0" borderId="0" xfId="65"/>
    <xf numFmtId="0" fontId="91" fillId="0" borderId="0" xfId="58" applyFill="1" applyBorder="1">
      <alignment horizontal="center" vertical="center" shrinkToFit="1"/>
      <protection locked="0"/>
    </xf>
    <xf numFmtId="49" fontId="88" fillId="0" borderId="59" xfId="89" applyBorder="1" applyAlignment="1">
      <alignment horizontal="left" vertical="center" wrapText="1"/>
    </xf>
    <xf numFmtId="0" fontId="0" fillId="0" borderId="108" xfId="0" applyBorder="1" applyAlignment="1">
      <alignment wrapText="1"/>
    </xf>
    <xf numFmtId="0" fontId="0" fillId="0" borderId="83" xfId="0" applyBorder="1" applyAlignment="1">
      <alignment wrapText="1"/>
    </xf>
    <xf numFmtId="49" fontId="102" fillId="0" borderId="0" xfId="78" applyBorder="1" applyAlignment="1">
      <alignment horizontal="left"/>
    </xf>
    <xf numFmtId="0" fontId="85" fillId="42" borderId="111" xfId="6" applyBorder="1" applyAlignment="1">
      <alignment wrapText="1"/>
      <protection locked="0"/>
    </xf>
    <xf numFmtId="0" fontId="0" fillId="0" borderId="113" xfId="0" applyBorder="1" applyAlignment="1">
      <alignment wrapText="1"/>
    </xf>
    <xf numFmtId="0" fontId="85" fillId="42" borderId="24" xfId="6" applyBorder="1" applyAlignment="1">
      <alignment wrapText="1"/>
      <protection locked="0"/>
    </xf>
    <xf numFmtId="0" fontId="0" fillId="0" borderId="14" xfId="0" applyBorder="1" applyAlignment="1">
      <alignment wrapText="1"/>
    </xf>
    <xf numFmtId="0" fontId="88" fillId="0" borderId="63" xfId="92" applyBorder="1">
      <alignment horizontal="center" vertical="center" wrapText="1"/>
    </xf>
    <xf numFmtId="0" fontId="88" fillId="0" borderId="16" xfId="92" applyBorder="1">
      <alignment horizontal="center" vertical="center" wrapText="1"/>
    </xf>
    <xf numFmtId="49" fontId="88" fillId="0" borderId="8" xfId="89" applyBorder="1" applyAlignment="1">
      <alignment horizontal="left" wrapText="1"/>
    </xf>
    <xf numFmtId="49" fontId="88" fillId="0" borderId="25" xfId="89" applyBorder="1" applyAlignment="1">
      <alignment horizontal="left" wrapText="1"/>
    </xf>
    <xf numFmtId="49" fontId="0" fillId="42" borderId="58" xfId="6" applyNumberFormat="1" applyFont="1" applyBorder="1" applyAlignment="1">
      <alignment wrapText="1"/>
      <protection locked="0"/>
    </xf>
    <xf numFmtId="49" fontId="0" fillId="42" borderId="15" xfId="6" applyNumberFormat="1" applyFont="1" applyBorder="1" applyAlignment="1">
      <alignment wrapText="1"/>
      <protection locked="0"/>
    </xf>
    <xf numFmtId="49" fontId="0" fillId="42" borderId="14" xfId="6" applyNumberFormat="1" applyFont="1" applyBorder="1" applyAlignment="1">
      <alignment wrapText="1"/>
      <protection locked="0"/>
    </xf>
    <xf numFmtId="0" fontId="85" fillId="42" borderId="23" xfId="6" applyBorder="1">
      <alignment wrapText="1"/>
      <protection locked="0"/>
    </xf>
    <xf numFmtId="0" fontId="85" fillId="42" borderId="0" xfId="6" applyBorder="1">
      <alignment wrapText="1"/>
      <protection locked="0"/>
    </xf>
    <xf numFmtId="0" fontId="85" fillId="42" borderId="41" xfId="6" applyBorder="1">
      <alignment wrapText="1"/>
      <protection locked="0"/>
    </xf>
    <xf numFmtId="0" fontId="85" fillId="42" borderId="20" xfId="6" applyBorder="1">
      <alignment wrapText="1"/>
      <protection locked="0"/>
    </xf>
    <xf numFmtId="0" fontId="85" fillId="42" borderId="17" xfId="6" applyBorder="1">
      <alignment wrapText="1"/>
      <protection locked="0"/>
    </xf>
    <xf numFmtId="0" fontId="85" fillId="42" borderId="21" xfId="6" applyBorder="1">
      <alignment wrapText="1"/>
      <protection locked="0"/>
    </xf>
    <xf numFmtId="49" fontId="88" fillId="0" borderId="48" xfId="89" applyBorder="1" applyAlignment="1" applyProtection="1">
      <alignment horizontal="left" vertical="center" wrapText="1"/>
    </xf>
    <xf numFmtId="49" fontId="85" fillId="0" borderId="48" xfId="87" applyBorder="1" applyAlignment="1" applyProtection="1">
      <alignment vertical="center" wrapText="1"/>
    </xf>
    <xf numFmtId="49" fontId="85" fillId="0" borderId="48" xfId="87" applyBorder="1" applyAlignment="1">
      <alignment horizontal="left" wrapText="1"/>
    </xf>
    <xf numFmtId="0" fontId="85" fillId="42" borderId="24" xfId="6" applyBorder="1">
      <alignment wrapText="1"/>
      <protection locked="0"/>
    </xf>
    <xf numFmtId="0" fontId="88" fillId="0" borderId="58" xfId="92" applyBorder="1" applyAlignment="1">
      <alignment horizontal="left" vertical="center" wrapText="1"/>
    </xf>
    <xf numFmtId="0" fontId="0" fillId="0" borderId="14" xfId="0" applyBorder="1" applyAlignment="1">
      <alignment horizontal="left" vertical="center" wrapText="1"/>
    </xf>
    <xf numFmtId="49" fontId="88" fillId="0" borderId="48" xfId="86" applyBorder="1" applyAlignment="1">
      <alignment horizontal="left" vertical="center" wrapText="1"/>
    </xf>
    <xf numFmtId="0" fontId="0" fillId="0" borderId="83" xfId="0" applyBorder="1" applyAlignment="1">
      <alignment horizontal="left" vertical="center" wrapText="1"/>
    </xf>
    <xf numFmtId="49" fontId="85" fillId="0" borderId="59" xfId="87" applyBorder="1" applyAlignment="1">
      <alignment vertical="center" wrapText="1"/>
    </xf>
    <xf numFmtId="49" fontId="88" fillId="0" borderId="48" xfId="89" applyFill="1" applyBorder="1" applyAlignment="1">
      <alignment horizontal="left" vertical="center" wrapText="1"/>
    </xf>
    <xf numFmtId="49" fontId="88" fillId="0" borderId="0" xfId="89" applyFill="1" applyBorder="1" applyAlignment="1">
      <alignment horizontal="left" vertical="center" wrapText="1"/>
    </xf>
    <xf numFmtId="49" fontId="88" fillId="0" borderId="83" xfId="89" applyFill="1" applyBorder="1" applyAlignment="1">
      <alignment horizontal="left" vertical="center" wrapText="1"/>
    </xf>
    <xf numFmtId="49" fontId="42" fillId="0" borderId="48" xfId="87" applyFont="1" applyBorder="1" applyAlignment="1">
      <alignment wrapText="1"/>
    </xf>
    <xf numFmtId="0" fontId="0" fillId="0" borderId="48" xfId="0" applyFill="1" applyBorder="1" applyAlignment="1">
      <alignment wrapText="1"/>
    </xf>
    <xf numFmtId="0" fontId="0" fillId="0" borderId="0" xfId="0" applyFill="1" applyBorder="1" applyAlignment="1">
      <alignment wrapText="1"/>
    </xf>
    <xf numFmtId="0" fontId="0" fillId="0" borderId="48" xfId="0" applyFill="1" applyBorder="1"/>
    <xf numFmtId="0" fontId="0" fillId="0" borderId="0" xfId="0" applyFill="1" applyBorder="1"/>
    <xf numFmtId="49" fontId="42" fillId="0" borderId="48" xfId="87" applyFont="1" applyFill="1" applyBorder="1">
      <alignment vertical="center" wrapText="1"/>
    </xf>
    <xf numFmtId="49" fontId="85" fillId="0" borderId="0" xfId="87" applyFill="1" applyBorder="1">
      <alignment vertical="center" wrapText="1"/>
    </xf>
    <xf numFmtId="49" fontId="42" fillId="0" borderId="0" xfId="87" applyFont="1" applyBorder="1" applyAlignment="1">
      <alignment wrapText="1"/>
    </xf>
    <xf numFmtId="49" fontId="85" fillId="42" borderId="1" xfId="9" applyBorder="1">
      <alignment horizontal="center" wrapText="1"/>
      <protection locked="0"/>
    </xf>
    <xf numFmtId="49" fontId="88" fillId="0" borderId="0" xfId="89" applyFill="1" applyBorder="1" applyAlignment="1">
      <alignment vertical="center" wrapText="1"/>
    </xf>
    <xf numFmtId="49" fontId="88" fillId="0" borderId="0" xfId="89" applyBorder="1" applyAlignment="1">
      <alignment vertical="center" wrapText="1"/>
    </xf>
    <xf numFmtId="49" fontId="88" fillId="0" borderId="83" xfId="89" applyBorder="1" applyAlignment="1">
      <alignment vertical="center" wrapText="1"/>
    </xf>
    <xf numFmtId="0" fontId="85" fillId="42" borderId="23" xfId="7" applyBorder="1" applyAlignment="1">
      <alignment horizontal="center" vertical="center" wrapText="1"/>
      <protection locked="0"/>
    </xf>
    <xf numFmtId="49" fontId="88" fillId="0" borderId="0" xfId="86" applyBorder="1" applyAlignment="1">
      <alignment horizontal="left" vertical="center" wrapText="1"/>
    </xf>
    <xf numFmtId="0" fontId="85" fillId="42" borderId="0" xfId="7" applyBorder="1" applyAlignment="1">
      <alignment horizontal="center" vertical="center" wrapText="1"/>
      <protection locked="0"/>
    </xf>
    <xf numFmtId="165" fontId="85" fillId="42" borderId="83" xfId="14" applyBorder="1" applyAlignment="1">
      <alignment horizontal="center" vertical="center" wrapText="1"/>
      <protection locked="0"/>
    </xf>
    <xf numFmtId="0" fontId="0" fillId="42" borderId="23" xfId="6" applyFont="1" applyBorder="1" applyAlignment="1">
      <alignment horizontal="left" vertical="top" wrapText="1"/>
      <protection locked="0"/>
    </xf>
    <xf numFmtId="0" fontId="88" fillId="0" borderId="1" xfId="92">
      <alignment horizontal="center" vertical="center" wrapText="1"/>
    </xf>
    <xf numFmtId="0" fontId="88" fillId="0" borderId="13" xfId="92" applyBorder="1" applyAlignment="1">
      <alignment horizontal="center" vertical="center" wrapText="1"/>
    </xf>
    <xf numFmtId="0" fontId="88" fillId="0" borderId="106" xfId="92" applyBorder="1" applyAlignment="1">
      <alignment horizontal="center" vertical="center" wrapText="1"/>
    </xf>
    <xf numFmtId="0" fontId="88" fillId="0" borderId="116" xfId="92" applyBorder="1" applyAlignment="1">
      <alignment horizontal="center" vertical="center" wrapText="1"/>
    </xf>
    <xf numFmtId="0" fontId="0" fillId="0" borderId="121" xfId="0" applyBorder="1" applyAlignment="1">
      <alignment horizontal="center" vertical="center" wrapText="1"/>
    </xf>
    <xf numFmtId="0" fontId="88" fillId="0" borderId="122" xfId="92" applyBorder="1" applyAlignment="1">
      <alignment horizontal="center" vertical="center" wrapText="1"/>
    </xf>
    <xf numFmtId="0" fontId="0" fillId="0" borderId="117" xfId="0" applyBorder="1" applyAlignment="1">
      <alignment horizontal="center" vertical="center" wrapText="1"/>
    </xf>
    <xf numFmtId="0" fontId="88" fillId="0" borderId="25" xfId="92" applyBorder="1" applyAlignment="1">
      <alignment horizontal="center" vertical="center" wrapText="1"/>
    </xf>
    <xf numFmtId="0" fontId="85" fillId="42" borderId="14" xfId="6" applyBorder="1" applyAlignment="1">
      <alignment horizontal="left" wrapText="1"/>
      <protection locked="0"/>
    </xf>
    <xf numFmtId="0" fontId="88" fillId="0" borderId="1" xfId="92" applyBorder="1" applyAlignment="1">
      <alignment horizontal="center" vertical="center" wrapText="1"/>
    </xf>
    <xf numFmtId="0" fontId="0" fillId="0" borderId="1" xfId="0" applyBorder="1" applyAlignment="1">
      <alignment horizontal="center" vertical="center" wrapText="1"/>
    </xf>
    <xf numFmtId="0" fontId="85" fillId="0" borderId="20" xfId="85" applyFont="1" applyBorder="1" applyAlignment="1">
      <alignment horizontal="left" wrapText="1"/>
    </xf>
    <xf numFmtId="0" fontId="85" fillId="0" borderId="110" xfId="85" applyFont="1" applyBorder="1" applyAlignment="1">
      <alignment horizontal="left" wrapText="1"/>
    </xf>
    <xf numFmtId="0" fontId="85" fillId="0" borderId="24" xfId="85" applyFont="1" applyBorder="1" applyAlignment="1">
      <alignment horizontal="left" wrapText="1"/>
    </xf>
    <xf numFmtId="0" fontId="85" fillId="0" borderId="14" xfId="85" applyFont="1" applyBorder="1" applyAlignment="1">
      <alignment horizontal="left" wrapText="1"/>
    </xf>
    <xf numFmtId="0" fontId="42" fillId="42" borderId="1" xfId="6" applyFont="1" applyBorder="1">
      <alignment wrapText="1"/>
      <protection locked="0"/>
    </xf>
    <xf numFmtId="49" fontId="92" fillId="44" borderId="43" xfId="61" applyBorder="1">
      <alignment vertical="center" wrapText="1"/>
    </xf>
    <xf numFmtId="49" fontId="92" fillId="44" borderId="45" xfId="61" applyBorder="1">
      <alignment vertical="center" wrapText="1"/>
    </xf>
    <xf numFmtId="49" fontId="55" fillId="0" borderId="48" xfId="87" applyFont="1" applyBorder="1" applyAlignment="1">
      <alignment horizontal="left" vertical="center" wrapText="1"/>
    </xf>
    <xf numFmtId="49" fontId="55" fillId="0" borderId="49" xfId="87" applyFont="1" applyBorder="1" applyAlignment="1">
      <alignment horizontal="left" vertical="center" wrapText="1"/>
    </xf>
    <xf numFmtId="49" fontId="85" fillId="0" borderId="48" xfId="87" applyFont="1" applyBorder="1">
      <alignment vertical="center" wrapText="1"/>
    </xf>
    <xf numFmtId="49" fontId="85" fillId="0" borderId="49" xfId="87" applyFont="1" applyBorder="1">
      <alignment vertical="center" wrapText="1"/>
    </xf>
    <xf numFmtId="49" fontId="52" fillId="0" borderId="48" xfId="87" applyFont="1" applyBorder="1">
      <alignment vertical="center" wrapText="1"/>
    </xf>
    <xf numFmtId="49" fontId="52" fillId="0" borderId="49" xfId="87" applyFont="1" applyBorder="1">
      <alignment vertical="center" wrapText="1"/>
    </xf>
    <xf numFmtId="49" fontId="85" fillId="0" borderId="48" xfId="87" applyBorder="1" applyAlignment="1">
      <alignment horizontal="left" vertical="center" wrapText="1"/>
    </xf>
    <xf numFmtId="49" fontId="85" fillId="0" borderId="49" xfId="87" applyBorder="1" applyAlignment="1">
      <alignment horizontal="left" vertical="center" wrapText="1"/>
    </xf>
    <xf numFmtId="49" fontId="48" fillId="0" borderId="48" xfId="87" applyFont="1" applyBorder="1" applyAlignment="1">
      <alignment horizontal="left" vertical="center" wrapText="1"/>
    </xf>
    <xf numFmtId="49" fontId="54" fillId="0" borderId="49" xfId="87" applyFont="1" applyBorder="1" applyAlignment="1">
      <alignment horizontal="left" vertical="center" wrapText="1"/>
    </xf>
    <xf numFmtId="49" fontId="47" fillId="0" borderId="48" xfId="87" applyFont="1" applyBorder="1" applyAlignment="1">
      <alignment horizontal="left" vertical="center" wrapText="1" indent="5"/>
    </xf>
    <xf numFmtId="49" fontId="53" fillId="0" borderId="49" xfId="87" applyFont="1" applyBorder="1" applyAlignment="1">
      <alignment horizontal="left" vertical="center" wrapText="1" indent="5"/>
    </xf>
    <xf numFmtId="49" fontId="54" fillId="0" borderId="48" xfId="87" applyFont="1" applyBorder="1" applyAlignment="1">
      <alignment horizontal="left" vertical="center" wrapText="1" indent="5"/>
    </xf>
    <xf numFmtId="49" fontId="54" fillId="0" borderId="49" xfId="87" applyFont="1" applyBorder="1" applyAlignment="1">
      <alignment horizontal="left" vertical="center" wrapText="1" indent="5"/>
    </xf>
    <xf numFmtId="0" fontId="53" fillId="0" borderId="48" xfId="0" applyFont="1" applyBorder="1" applyAlignment="1">
      <alignment horizontal="left" vertical="center" indent="5"/>
    </xf>
    <xf numFmtId="0" fontId="53" fillId="0" borderId="49" xfId="0" applyFont="1" applyBorder="1" applyAlignment="1">
      <alignment horizontal="left" vertical="center" indent="5"/>
    </xf>
    <xf numFmtId="0" fontId="47" fillId="0" borderId="48" xfId="0" applyFont="1" applyBorder="1" applyAlignment="1">
      <alignment horizontal="left" vertical="center" indent="5"/>
    </xf>
    <xf numFmtId="0" fontId="53" fillId="0" borderId="48" xfId="0" applyFont="1" applyBorder="1" applyAlignment="1">
      <alignment horizontal="left" indent="5"/>
    </xf>
    <xf numFmtId="0" fontId="53" fillId="0" borderId="49" xfId="0" applyFont="1" applyBorder="1" applyAlignment="1">
      <alignment horizontal="left" indent="5"/>
    </xf>
    <xf numFmtId="0" fontId="0" fillId="0" borderId="48" xfId="0" applyBorder="1" applyAlignment="1">
      <alignment horizontal="center"/>
    </xf>
    <xf numFmtId="0" fontId="0" fillId="0" borderId="49" xfId="0" applyBorder="1" applyAlignment="1">
      <alignment horizontal="center"/>
    </xf>
    <xf numFmtId="49" fontId="0" fillId="0" borderId="48" xfId="87" applyFont="1" applyBorder="1" applyAlignment="1">
      <alignment horizontal="left" vertical="center" wrapText="1"/>
    </xf>
  </cellXfs>
  <cellStyles count="1103">
    <cellStyle name="$ heading" xfId="1" xr:uid="{00000000-0005-0000-0000-000000000000}"/>
    <cellStyle name="$ heading 2" xfId="306" xr:uid="{00000000-0005-0000-0000-000001000000}"/>
    <cellStyle name="$ heading 2 2" xfId="1077" xr:uid="{00000000-0005-0000-0000-000002000000}"/>
    <cellStyle name="$ heading 3" xfId="1058" xr:uid="{00000000-0005-0000-0000-000003000000}"/>
    <cellStyle name="20% - Accent1" xfId="123" builtinId="30" hidden="1"/>
    <cellStyle name="20% - Accent1" xfId="163" builtinId="30" hidden="1"/>
    <cellStyle name="20% - Accent1" xfId="203" builtinId="30" hidden="1"/>
    <cellStyle name="20% - Accent1" xfId="243" builtinId="30" hidden="1"/>
    <cellStyle name="20% - Accent1" xfId="283" builtinId="30" hidden="1"/>
    <cellStyle name="20% - Accent1" xfId="357" builtinId="30" hidden="1"/>
    <cellStyle name="20% - Accent1" xfId="400" builtinId="30" hidden="1"/>
    <cellStyle name="20% - Accent1" xfId="441" builtinId="30" hidden="1"/>
    <cellStyle name="20% - Accent1" xfId="485" builtinId="30" hidden="1"/>
    <cellStyle name="20% - Accent1" xfId="526" builtinId="30" hidden="1"/>
    <cellStyle name="20% - Accent1" xfId="565" builtinId="30" hidden="1"/>
    <cellStyle name="20% - Accent1" xfId="605" builtinId="30" hidden="1"/>
    <cellStyle name="20% - Accent1" xfId="695" builtinId="30" hidden="1"/>
    <cellStyle name="20% - Accent1" xfId="752" builtinId="30" hidden="1"/>
    <cellStyle name="20% - Accent1" xfId="791" builtinId="30" hidden="1"/>
    <cellStyle name="20% - Accent1" xfId="845" builtinId="30" hidden="1"/>
    <cellStyle name="20% - Accent1" xfId="663" builtinId="30" hidden="1"/>
    <cellStyle name="20% - Accent1" xfId="911" builtinId="30" hidden="1"/>
    <cellStyle name="20% - Accent1" xfId="635" builtinId="30" hidden="1"/>
    <cellStyle name="20% - Accent1" xfId="978" builtinId="30" hidden="1"/>
    <cellStyle name="20% - Accent1" xfId="956" builtinId="30" hidden="1"/>
    <cellStyle name="20% - Accent1" xfId="1033" builtinId="30" hidden="1"/>
    <cellStyle name="20% - Accent2" xfId="127" builtinId="34" hidden="1"/>
    <cellStyle name="20% - Accent2" xfId="167" builtinId="34" hidden="1"/>
    <cellStyle name="20% - Accent2" xfId="207" builtinId="34" hidden="1"/>
    <cellStyle name="20% - Accent2" xfId="247" builtinId="34" hidden="1"/>
    <cellStyle name="20% - Accent2" xfId="287" builtinId="34" hidden="1"/>
    <cellStyle name="20% - Accent2" xfId="361" builtinId="34" hidden="1"/>
    <cellStyle name="20% - Accent2" xfId="404" builtinId="34" hidden="1"/>
    <cellStyle name="20% - Accent2" xfId="445" builtinId="34" hidden="1"/>
    <cellStyle name="20% - Accent2" xfId="489" builtinId="34" hidden="1"/>
    <cellStyle name="20% - Accent2" xfId="530" builtinId="34" hidden="1"/>
    <cellStyle name="20% - Accent2" xfId="569" builtinId="34" hidden="1"/>
    <cellStyle name="20% - Accent2" xfId="609" builtinId="34" hidden="1"/>
    <cellStyle name="20% - Accent2" xfId="699" builtinId="34" hidden="1"/>
    <cellStyle name="20% - Accent2" xfId="756" builtinId="34" hidden="1"/>
    <cellStyle name="20% - Accent2" xfId="795" builtinId="34" hidden="1"/>
    <cellStyle name="20% - Accent2" xfId="849" builtinId="34" hidden="1"/>
    <cellStyle name="20% - Accent2" xfId="666" builtinId="34" hidden="1"/>
    <cellStyle name="20% - Accent2" xfId="915" builtinId="34" hidden="1"/>
    <cellStyle name="20% - Accent2" xfId="634" builtinId="34" hidden="1"/>
    <cellStyle name="20% - Accent2" xfId="982" builtinId="34" hidden="1"/>
    <cellStyle name="20% - Accent2" xfId="955" builtinId="34" hidden="1"/>
    <cellStyle name="20% - Accent2" xfId="1037" builtinId="34" hidden="1"/>
    <cellStyle name="20% - Accent3" xfId="131" builtinId="38" hidden="1"/>
    <cellStyle name="20% - Accent3" xfId="171" builtinId="38" hidden="1"/>
    <cellStyle name="20% - Accent3" xfId="211" builtinId="38" hidden="1"/>
    <cellStyle name="20% - Accent3" xfId="251" builtinId="38" hidden="1"/>
    <cellStyle name="20% - Accent3" xfId="291" builtinId="38" hidden="1"/>
    <cellStyle name="20% - Accent3" xfId="365" builtinId="38" hidden="1"/>
    <cellStyle name="20% - Accent3" xfId="408" builtinId="38" hidden="1"/>
    <cellStyle name="20% - Accent3" xfId="449" builtinId="38" hidden="1"/>
    <cellStyle name="20% - Accent3" xfId="493" builtinId="38" hidden="1"/>
    <cellStyle name="20% - Accent3" xfId="534" builtinId="38" hidden="1"/>
    <cellStyle name="20% - Accent3" xfId="573" builtinId="38" hidden="1"/>
    <cellStyle name="20% - Accent3" xfId="613" builtinId="38" hidden="1"/>
    <cellStyle name="20% - Accent3" xfId="703" builtinId="38" hidden="1"/>
    <cellStyle name="20% - Accent3" xfId="760" builtinId="38" hidden="1"/>
    <cellStyle name="20% - Accent3" xfId="799" builtinId="38" hidden="1"/>
    <cellStyle name="20% - Accent3" xfId="853" builtinId="38" hidden="1"/>
    <cellStyle name="20% - Accent3" xfId="668" builtinId="38" hidden="1"/>
    <cellStyle name="20% - Accent3" xfId="919" builtinId="38" hidden="1"/>
    <cellStyle name="20% - Accent3" xfId="939" builtinId="38" hidden="1"/>
    <cellStyle name="20% - Accent3" xfId="986" builtinId="38" hidden="1"/>
    <cellStyle name="20% - Accent3" xfId="935" builtinId="38" hidden="1"/>
    <cellStyle name="20% - Accent3" xfId="1041" builtinId="38" hidden="1"/>
    <cellStyle name="20% - Accent4" xfId="135" builtinId="42" hidden="1"/>
    <cellStyle name="20% - Accent4" xfId="175" builtinId="42" hidden="1"/>
    <cellStyle name="20% - Accent4" xfId="215" builtinId="42" hidden="1"/>
    <cellStyle name="20% - Accent4" xfId="255" builtinId="42" hidden="1"/>
    <cellStyle name="20% - Accent4" xfId="295" builtinId="42" hidden="1"/>
    <cellStyle name="20% - Accent4" xfId="369" builtinId="42" hidden="1"/>
    <cellStyle name="20% - Accent4" xfId="412" builtinId="42" hidden="1"/>
    <cellStyle name="20% - Accent4" xfId="453" builtinId="42" hidden="1"/>
    <cellStyle name="20% - Accent4" xfId="497" builtinId="42" hidden="1"/>
    <cellStyle name="20% - Accent4" xfId="538" builtinId="42" hidden="1"/>
    <cellStyle name="20% - Accent4" xfId="577" builtinId="42" hidden="1"/>
    <cellStyle name="20% - Accent4" xfId="617" builtinId="42" hidden="1"/>
    <cellStyle name="20% - Accent4" xfId="707" builtinId="42" hidden="1"/>
    <cellStyle name="20% - Accent4" xfId="764" builtinId="42" hidden="1"/>
    <cellStyle name="20% - Accent4" xfId="803" builtinId="42" hidden="1"/>
    <cellStyle name="20% - Accent4" xfId="857" builtinId="42" hidden="1"/>
    <cellStyle name="20% - Accent4" xfId="874" builtinId="42" hidden="1"/>
    <cellStyle name="20% - Accent4" xfId="923" builtinId="42" hidden="1"/>
    <cellStyle name="20% - Accent4" xfId="943" builtinId="42" hidden="1"/>
    <cellStyle name="20% - Accent4" xfId="990" builtinId="42" hidden="1"/>
    <cellStyle name="20% - Accent4" xfId="1005" builtinId="42" hidden="1"/>
    <cellStyle name="20% - Accent4" xfId="1045" builtinId="42" hidden="1"/>
    <cellStyle name="20% - Accent5" xfId="139" builtinId="46" hidden="1"/>
    <cellStyle name="20% - Accent5" xfId="179" builtinId="46" hidden="1"/>
    <cellStyle name="20% - Accent5" xfId="219" builtinId="46" hidden="1"/>
    <cellStyle name="20% - Accent5" xfId="259" builtinId="46" hidden="1"/>
    <cellStyle name="20% - Accent5" xfId="299" builtinId="46" hidden="1"/>
    <cellStyle name="20% - Accent5" xfId="373" builtinId="46" hidden="1"/>
    <cellStyle name="20% - Accent5" xfId="416" builtinId="46" hidden="1"/>
    <cellStyle name="20% - Accent5" xfId="457" builtinId="46" hidden="1"/>
    <cellStyle name="20% - Accent5" xfId="501" builtinId="46" hidden="1"/>
    <cellStyle name="20% - Accent5" xfId="542" builtinId="46" hidden="1"/>
    <cellStyle name="20% - Accent5" xfId="581" builtinId="46" hidden="1"/>
    <cellStyle name="20% - Accent5" xfId="621" builtinId="46" hidden="1"/>
    <cellStyle name="20% - Accent5" xfId="711" builtinId="46" hidden="1"/>
    <cellStyle name="20% - Accent5" xfId="768" builtinId="46" hidden="1"/>
    <cellStyle name="20% - Accent5" xfId="807" builtinId="46" hidden="1"/>
    <cellStyle name="20% - Accent5" xfId="861" builtinId="46" hidden="1"/>
    <cellStyle name="20% - Accent5" xfId="878" builtinId="46" hidden="1"/>
    <cellStyle name="20% - Accent5" xfId="927" builtinId="46" hidden="1"/>
    <cellStyle name="20% - Accent5" xfId="947" builtinId="46" hidden="1"/>
    <cellStyle name="20% - Accent5" xfId="994" builtinId="46" hidden="1"/>
    <cellStyle name="20% - Accent5" xfId="1009" builtinId="46" hidden="1"/>
    <cellStyle name="20% - Accent5" xfId="1049" builtinId="46" hidden="1"/>
    <cellStyle name="20% - Accent6" xfId="143" builtinId="50" hidden="1"/>
    <cellStyle name="20% - Accent6" xfId="183" builtinId="50" hidden="1"/>
    <cellStyle name="20% - Accent6" xfId="223" builtinId="50" hidden="1"/>
    <cellStyle name="20% - Accent6" xfId="263" builtinId="50" hidden="1"/>
    <cellStyle name="20% - Accent6" xfId="303" builtinId="50" hidden="1"/>
    <cellStyle name="20% - Accent6" xfId="377" builtinId="50" hidden="1"/>
    <cellStyle name="20% - Accent6" xfId="420" builtinId="50" hidden="1"/>
    <cellStyle name="20% - Accent6" xfId="461" builtinId="50" hidden="1"/>
    <cellStyle name="20% - Accent6" xfId="505" builtinId="50" hidden="1"/>
    <cellStyle name="20% - Accent6" xfId="546" builtinId="50" hidden="1"/>
    <cellStyle name="20% - Accent6" xfId="585" builtinId="50" hidden="1"/>
    <cellStyle name="20% - Accent6" xfId="625" builtinId="50" hidden="1"/>
    <cellStyle name="20% - Accent6" xfId="715" builtinId="50" hidden="1"/>
    <cellStyle name="20% - Accent6" xfId="772" builtinId="50" hidden="1"/>
    <cellStyle name="20% - Accent6" xfId="811" builtinId="50" hidden="1"/>
    <cellStyle name="20% - Accent6" xfId="865" builtinId="50" hidden="1"/>
    <cellStyle name="20% - Accent6" xfId="882" builtinId="50" hidden="1"/>
    <cellStyle name="20% - Accent6" xfId="931" builtinId="50" hidden="1"/>
    <cellStyle name="20% - Accent6" xfId="951" builtinId="50" hidden="1"/>
    <cellStyle name="20% - Accent6" xfId="998" builtinId="50" hidden="1"/>
    <cellStyle name="20% - Accent6" xfId="1013" builtinId="50" hidden="1"/>
    <cellStyle name="20% - Accent6" xfId="1053" builtinId="50" hidden="1"/>
    <cellStyle name="40% - Accent1" xfId="124" builtinId="31" hidden="1"/>
    <cellStyle name="40% - Accent1" xfId="164" builtinId="31" hidden="1"/>
    <cellStyle name="40% - Accent1" xfId="204" builtinId="31" hidden="1"/>
    <cellStyle name="40% - Accent1" xfId="244" builtinId="31" hidden="1"/>
    <cellStyle name="40% - Accent1" xfId="284" builtinId="31" hidden="1"/>
    <cellStyle name="40% - Accent1" xfId="358" builtinId="31" hidden="1"/>
    <cellStyle name="40% - Accent1" xfId="401" builtinId="31" hidden="1"/>
    <cellStyle name="40% - Accent1" xfId="442" builtinId="31" hidden="1"/>
    <cellStyle name="40% - Accent1" xfId="486" builtinId="31" hidden="1"/>
    <cellStyle name="40% - Accent1" xfId="527" builtinId="31" hidden="1"/>
    <cellStyle name="40% - Accent1" xfId="566" builtinId="31" hidden="1"/>
    <cellStyle name="40% - Accent1" xfId="606" builtinId="31" hidden="1"/>
    <cellStyle name="40% - Accent1" xfId="696" builtinId="31" hidden="1"/>
    <cellStyle name="40% - Accent1" xfId="753" builtinId="31" hidden="1"/>
    <cellStyle name="40% - Accent1" xfId="792" builtinId="31" hidden="1"/>
    <cellStyle name="40% - Accent1" xfId="846" builtinId="31" hidden="1"/>
    <cellStyle name="40% - Accent1" xfId="816" builtinId="31" hidden="1"/>
    <cellStyle name="40% - Accent1" xfId="912" builtinId="31" hidden="1"/>
    <cellStyle name="40% - Accent1" xfId="869" builtinId="31" hidden="1"/>
    <cellStyle name="40% - Accent1" xfId="979" builtinId="31" hidden="1"/>
    <cellStyle name="40% - Accent1" xfId="652" builtinId="31" hidden="1"/>
    <cellStyle name="40% - Accent1" xfId="1034" builtinId="31" hidden="1"/>
    <cellStyle name="40% - Accent2" xfId="128" builtinId="35" hidden="1"/>
    <cellStyle name="40% - Accent2" xfId="168" builtinId="35" hidden="1"/>
    <cellStyle name="40% - Accent2" xfId="208" builtinId="35" hidden="1"/>
    <cellStyle name="40% - Accent2" xfId="248" builtinId="35" hidden="1"/>
    <cellStyle name="40% - Accent2" xfId="288" builtinId="35" hidden="1"/>
    <cellStyle name="40% - Accent2" xfId="362" builtinId="35" hidden="1"/>
    <cellStyle name="40% - Accent2" xfId="405" builtinId="35" hidden="1"/>
    <cellStyle name="40% - Accent2" xfId="446" builtinId="35" hidden="1"/>
    <cellStyle name="40% - Accent2" xfId="490" builtinId="35" hidden="1"/>
    <cellStyle name="40% - Accent2" xfId="531" builtinId="35" hidden="1"/>
    <cellStyle name="40% - Accent2" xfId="570" builtinId="35" hidden="1"/>
    <cellStyle name="40% - Accent2" xfId="610" builtinId="35" hidden="1"/>
    <cellStyle name="40% - Accent2" xfId="700" builtinId="35" hidden="1"/>
    <cellStyle name="40% - Accent2" xfId="757" builtinId="35" hidden="1"/>
    <cellStyle name="40% - Accent2" xfId="796" builtinId="35" hidden="1"/>
    <cellStyle name="40% - Accent2" xfId="850" builtinId="35" hidden="1"/>
    <cellStyle name="40% - Accent2" xfId="815" builtinId="35" hidden="1"/>
    <cellStyle name="40% - Accent2" xfId="916" builtinId="35" hidden="1"/>
    <cellStyle name="40% - Accent2" xfId="720" builtinId="35" hidden="1"/>
    <cellStyle name="40% - Accent2" xfId="983" builtinId="35" hidden="1"/>
    <cellStyle name="40% - Accent2" xfId="954" builtinId="35" hidden="1"/>
    <cellStyle name="40% - Accent2" xfId="1038" builtinId="35" hidden="1"/>
    <cellStyle name="40% - Accent3" xfId="132" builtinId="39" hidden="1"/>
    <cellStyle name="40% - Accent3" xfId="172" builtinId="39" hidden="1"/>
    <cellStyle name="40% - Accent3" xfId="212" builtinId="39" hidden="1"/>
    <cellStyle name="40% - Accent3" xfId="252" builtinId="39" hidden="1"/>
    <cellStyle name="40% - Accent3" xfId="292" builtinId="39" hidden="1"/>
    <cellStyle name="40% - Accent3" xfId="366" builtinId="39" hidden="1"/>
    <cellStyle name="40% - Accent3" xfId="409" builtinId="39" hidden="1"/>
    <cellStyle name="40% - Accent3" xfId="450" builtinId="39" hidden="1"/>
    <cellStyle name="40% - Accent3" xfId="494" builtinId="39" hidden="1"/>
    <cellStyle name="40% - Accent3" xfId="535" builtinId="39" hidden="1"/>
    <cellStyle name="40% - Accent3" xfId="574" builtinId="39" hidden="1"/>
    <cellStyle name="40% - Accent3" xfId="614" builtinId="39" hidden="1"/>
    <cellStyle name="40% - Accent3" xfId="704" builtinId="39" hidden="1"/>
    <cellStyle name="40% - Accent3" xfId="761" builtinId="39" hidden="1"/>
    <cellStyle name="40% - Accent3" xfId="800" builtinId="39" hidden="1"/>
    <cellStyle name="40% - Accent3" xfId="854" builtinId="39" hidden="1"/>
    <cellStyle name="40% - Accent3" xfId="733" builtinId="39" hidden="1"/>
    <cellStyle name="40% - Accent3" xfId="920" builtinId="39" hidden="1"/>
    <cellStyle name="40% - Accent3" xfId="940" builtinId="39" hidden="1"/>
    <cellStyle name="40% - Accent3" xfId="987" builtinId="39" hidden="1"/>
    <cellStyle name="40% - Accent3" xfId="727" builtinId="39" hidden="1"/>
    <cellStyle name="40% - Accent3" xfId="1042" builtinId="39" hidden="1"/>
    <cellStyle name="40% - Accent4" xfId="136" builtinId="43" hidden="1"/>
    <cellStyle name="40% - Accent4" xfId="176" builtinId="43" hidden="1"/>
    <cellStyle name="40% - Accent4" xfId="216" builtinId="43" hidden="1"/>
    <cellStyle name="40% - Accent4" xfId="256" builtinId="43" hidden="1"/>
    <cellStyle name="40% - Accent4" xfId="296" builtinId="43" hidden="1"/>
    <cellStyle name="40% - Accent4" xfId="370" builtinId="43" hidden="1"/>
    <cellStyle name="40% - Accent4" xfId="413" builtinId="43" hidden="1"/>
    <cellStyle name="40% - Accent4" xfId="454" builtinId="43" hidden="1"/>
    <cellStyle name="40% - Accent4" xfId="498" builtinId="43" hidden="1"/>
    <cellStyle name="40% - Accent4" xfId="539" builtinId="43" hidden="1"/>
    <cellStyle name="40% - Accent4" xfId="578" builtinId="43" hidden="1"/>
    <cellStyle name="40% - Accent4" xfId="618" builtinId="43" hidden="1"/>
    <cellStyle name="40% - Accent4" xfId="708" builtinId="43" hidden="1"/>
    <cellStyle name="40% - Accent4" xfId="765" builtinId="43" hidden="1"/>
    <cellStyle name="40% - Accent4" xfId="804" builtinId="43" hidden="1"/>
    <cellStyle name="40% - Accent4" xfId="858" builtinId="43" hidden="1"/>
    <cellStyle name="40% - Accent4" xfId="875" builtinId="43" hidden="1"/>
    <cellStyle name="40% - Accent4" xfId="924" builtinId="43" hidden="1"/>
    <cellStyle name="40% - Accent4" xfId="944" builtinId="43" hidden="1"/>
    <cellStyle name="40% - Accent4" xfId="991" builtinId="43" hidden="1"/>
    <cellStyle name="40% - Accent4" xfId="1006" builtinId="43" hidden="1"/>
    <cellStyle name="40% - Accent4" xfId="1046" builtinId="43" hidden="1"/>
    <cellStyle name="40% - Accent5" xfId="140" builtinId="47" hidden="1"/>
    <cellStyle name="40% - Accent5" xfId="180" builtinId="47" hidden="1"/>
    <cellStyle name="40% - Accent5" xfId="220" builtinId="47" hidden="1"/>
    <cellStyle name="40% - Accent5" xfId="260" builtinId="47" hidden="1"/>
    <cellStyle name="40% - Accent5" xfId="300" builtinId="47" hidden="1"/>
    <cellStyle name="40% - Accent5" xfId="374" builtinId="47" hidden="1"/>
    <cellStyle name="40% - Accent5" xfId="417" builtinId="47" hidden="1"/>
    <cellStyle name="40% - Accent5" xfId="458" builtinId="47" hidden="1"/>
    <cellStyle name="40% - Accent5" xfId="502" builtinId="47" hidden="1"/>
    <cellStyle name="40% - Accent5" xfId="543" builtinId="47" hidden="1"/>
    <cellStyle name="40% - Accent5" xfId="582" builtinId="47" hidden="1"/>
    <cellStyle name="40% - Accent5" xfId="622" builtinId="47" hidden="1"/>
    <cellStyle name="40% - Accent5" xfId="712" builtinId="47" hidden="1"/>
    <cellStyle name="40% - Accent5" xfId="769" builtinId="47" hidden="1"/>
    <cellStyle name="40% - Accent5" xfId="808" builtinId="47" hidden="1"/>
    <cellStyle name="40% - Accent5" xfId="862" builtinId="47" hidden="1"/>
    <cellStyle name="40% - Accent5" xfId="879" builtinId="47" hidden="1"/>
    <cellStyle name="40% - Accent5" xfId="928" builtinId="47" hidden="1"/>
    <cellStyle name="40% - Accent5" xfId="948" builtinId="47" hidden="1"/>
    <cellStyle name="40% - Accent5" xfId="995" builtinId="47" hidden="1"/>
    <cellStyle name="40% - Accent5" xfId="1010" builtinId="47" hidden="1"/>
    <cellStyle name="40% - Accent5" xfId="1050" builtinId="47" hidden="1"/>
    <cellStyle name="40% - Accent6" xfId="144" builtinId="51" hidden="1"/>
    <cellStyle name="40% - Accent6" xfId="184" builtinId="51" hidden="1"/>
    <cellStyle name="40% - Accent6" xfId="224" builtinId="51" hidden="1"/>
    <cellStyle name="40% - Accent6" xfId="264" builtinId="51" hidden="1"/>
    <cellStyle name="40% - Accent6" xfId="304" builtinId="51" hidden="1"/>
    <cellStyle name="40% - Accent6" xfId="378" builtinId="51" hidden="1"/>
    <cellStyle name="40% - Accent6" xfId="421" builtinId="51" hidden="1"/>
    <cellStyle name="40% - Accent6" xfId="462" builtinId="51" hidden="1"/>
    <cellStyle name="40% - Accent6" xfId="506" builtinId="51" hidden="1"/>
    <cellStyle name="40% - Accent6" xfId="547" builtinId="51" hidden="1"/>
    <cellStyle name="40% - Accent6" xfId="586" builtinId="51" hidden="1"/>
    <cellStyle name="40% - Accent6" xfId="626" builtinId="51" hidden="1"/>
    <cellStyle name="40% - Accent6" xfId="716" builtinId="51" hidden="1"/>
    <cellStyle name="40% - Accent6" xfId="773" builtinId="51" hidden="1"/>
    <cellStyle name="40% - Accent6" xfId="812" builtinId="51" hidden="1"/>
    <cellStyle name="40% - Accent6" xfId="866" builtinId="51" hidden="1"/>
    <cellStyle name="40% - Accent6" xfId="883" builtinId="51" hidden="1"/>
    <cellStyle name="40% - Accent6" xfId="932" builtinId="51" hidden="1"/>
    <cellStyle name="40% - Accent6" xfId="952" builtinId="51" hidden="1"/>
    <cellStyle name="40% - Accent6" xfId="999" builtinId="51" hidden="1"/>
    <cellStyle name="40% - Accent6" xfId="1014" builtinId="51" hidden="1"/>
    <cellStyle name="40% - Accent6" xfId="1054" builtinId="51" hidden="1"/>
    <cellStyle name="60% - Accent1" xfId="125" builtinId="32" hidden="1"/>
    <cellStyle name="60% - Accent1" xfId="165" builtinId="32" hidden="1"/>
    <cellStyle name="60% - Accent1" xfId="205" builtinId="32" hidden="1"/>
    <cellStyle name="60% - Accent1" xfId="245" builtinId="32" hidden="1"/>
    <cellStyle name="60% - Accent1" xfId="285" builtinId="32" hidden="1"/>
    <cellStyle name="60% - Accent1" xfId="359" builtinId="32" hidden="1"/>
    <cellStyle name="60% - Accent1" xfId="402" builtinId="32" hidden="1"/>
    <cellStyle name="60% - Accent1" xfId="443" builtinId="32" hidden="1"/>
    <cellStyle name="60% - Accent1" xfId="487" builtinId="32" hidden="1"/>
    <cellStyle name="60% - Accent1" xfId="528" builtinId="32" hidden="1"/>
    <cellStyle name="60% - Accent1" xfId="567" builtinId="32" hidden="1"/>
    <cellStyle name="60% - Accent1" xfId="607" builtinId="32" hidden="1"/>
    <cellStyle name="60% - Accent1" xfId="697" builtinId="32" hidden="1"/>
    <cellStyle name="60% - Accent1" xfId="754" builtinId="32" hidden="1"/>
    <cellStyle name="60% - Accent1" xfId="793" builtinId="32" hidden="1"/>
    <cellStyle name="60% - Accent1" xfId="847" builtinId="32" hidden="1"/>
    <cellStyle name="60% - Accent1" xfId="664" builtinId="32" hidden="1"/>
    <cellStyle name="60% - Accent1" xfId="913" builtinId="32" hidden="1"/>
    <cellStyle name="60% - Accent1" xfId="886" builtinId="32" hidden="1"/>
    <cellStyle name="60% - Accent1" xfId="980" builtinId="32" hidden="1"/>
    <cellStyle name="60% - Accent1" xfId="934" builtinId="32" hidden="1"/>
    <cellStyle name="60% - Accent1" xfId="1035" builtinId="32" hidden="1"/>
    <cellStyle name="60% - Accent2" xfId="129" builtinId="36" hidden="1"/>
    <cellStyle name="60% - Accent2" xfId="169" builtinId="36" hidden="1"/>
    <cellStyle name="60% - Accent2" xfId="209" builtinId="36" hidden="1"/>
    <cellStyle name="60% - Accent2" xfId="249" builtinId="36" hidden="1"/>
    <cellStyle name="60% - Accent2" xfId="289" builtinId="36" hidden="1"/>
    <cellStyle name="60% - Accent2" xfId="363" builtinId="36" hidden="1"/>
    <cellStyle name="60% - Accent2" xfId="406" builtinId="36" hidden="1"/>
    <cellStyle name="60% - Accent2" xfId="447" builtinId="36" hidden="1"/>
    <cellStyle name="60% - Accent2" xfId="491" builtinId="36" hidden="1"/>
    <cellStyle name="60% - Accent2" xfId="532" builtinId="36" hidden="1"/>
    <cellStyle name="60% - Accent2" xfId="571" builtinId="36" hidden="1"/>
    <cellStyle name="60% - Accent2" xfId="611" builtinId="36" hidden="1"/>
    <cellStyle name="60% - Accent2" xfId="701" builtinId="36" hidden="1"/>
    <cellStyle name="60% - Accent2" xfId="758" builtinId="36" hidden="1"/>
    <cellStyle name="60% - Accent2" xfId="797" builtinId="36" hidden="1"/>
    <cellStyle name="60% - Accent2" xfId="851" builtinId="36" hidden="1"/>
    <cellStyle name="60% - Accent2" xfId="814" builtinId="36" hidden="1"/>
    <cellStyle name="60% - Accent2" xfId="917" builtinId="36" hidden="1"/>
    <cellStyle name="60% - Accent2" xfId="633" builtinId="36" hidden="1"/>
    <cellStyle name="60% - Accent2" xfId="984" builtinId="36" hidden="1"/>
    <cellStyle name="60% - Accent2" xfId="823" builtinId="36" hidden="1"/>
    <cellStyle name="60% - Accent2" xfId="1039" builtinId="36" hidden="1"/>
    <cellStyle name="60% - Accent3" xfId="133" builtinId="40" hidden="1"/>
    <cellStyle name="60% - Accent3" xfId="173" builtinId="40" hidden="1"/>
    <cellStyle name="60% - Accent3" xfId="213" builtinId="40" hidden="1"/>
    <cellStyle name="60% - Accent3" xfId="253" builtinId="40" hidden="1"/>
    <cellStyle name="60% - Accent3" xfId="293" builtinId="40" hidden="1"/>
    <cellStyle name="60% - Accent3" xfId="367" builtinId="40" hidden="1"/>
    <cellStyle name="60% - Accent3" xfId="410" builtinId="40" hidden="1"/>
    <cellStyle name="60% - Accent3" xfId="451" builtinId="40" hidden="1"/>
    <cellStyle name="60% - Accent3" xfId="495" builtinId="40" hidden="1"/>
    <cellStyle name="60% - Accent3" xfId="536" builtinId="40" hidden="1"/>
    <cellStyle name="60% - Accent3" xfId="575" builtinId="40" hidden="1"/>
    <cellStyle name="60% - Accent3" xfId="615" builtinId="40" hidden="1"/>
    <cellStyle name="60% - Accent3" xfId="705" builtinId="40" hidden="1"/>
    <cellStyle name="60% - Accent3" xfId="762" builtinId="40" hidden="1"/>
    <cellStyle name="60% - Accent3" xfId="801" builtinId="40" hidden="1"/>
    <cellStyle name="60% - Accent3" xfId="855" builtinId="40" hidden="1"/>
    <cellStyle name="60% - Accent3" xfId="734" builtinId="40" hidden="1"/>
    <cellStyle name="60% - Accent3" xfId="921" builtinId="40" hidden="1"/>
    <cellStyle name="60% - Accent3" xfId="941" builtinId="40" hidden="1"/>
    <cellStyle name="60% - Accent3" xfId="988" builtinId="40" hidden="1"/>
    <cellStyle name="60% - Accent3" xfId="1003" builtinId="40" hidden="1"/>
    <cellStyle name="60% - Accent3" xfId="1043" builtinId="40" hidden="1"/>
    <cellStyle name="60% - Accent4" xfId="137" builtinId="44" hidden="1"/>
    <cellStyle name="60% - Accent4" xfId="177" builtinId="44" hidden="1"/>
    <cellStyle name="60% - Accent4" xfId="217" builtinId="44" hidden="1"/>
    <cellStyle name="60% - Accent4" xfId="257" builtinId="44" hidden="1"/>
    <cellStyle name="60% - Accent4" xfId="297" builtinId="44" hidden="1"/>
    <cellStyle name="60% - Accent4" xfId="371" builtinId="44" hidden="1"/>
    <cellStyle name="60% - Accent4" xfId="414" builtinId="44" hidden="1"/>
    <cellStyle name="60% - Accent4" xfId="455" builtinId="44" hidden="1"/>
    <cellStyle name="60% - Accent4" xfId="499" builtinId="44" hidden="1"/>
    <cellStyle name="60% - Accent4" xfId="540" builtinId="44" hidden="1"/>
    <cellStyle name="60% - Accent4" xfId="579" builtinId="44" hidden="1"/>
    <cellStyle name="60% - Accent4" xfId="619" builtinId="44" hidden="1"/>
    <cellStyle name="60% - Accent4" xfId="709" builtinId="44" hidden="1"/>
    <cellStyle name="60% - Accent4" xfId="766" builtinId="44" hidden="1"/>
    <cellStyle name="60% - Accent4" xfId="805" builtinId="44" hidden="1"/>
    <cellStyle name="60% - Accent4" xfId="859" builtinId="44" hidden="1"/>
    <cellStyle name="60% - Accent4" xfId="876" builtinId="44" hidden="1"/>
    <cellStyle name="60% - Accent4" xfId="925" builtinId="44" hidden="1"/>
    <cellStyle name="60% - Accent4" xfId="945" builtinId="44" hidden="1"/>
    <cellStyle name="60% - Accent4" xfId="992" builtinId="44" hidden="1"/>
    <cellStyle name="60% - Accent4" xfId="1007" builtinId="44" hidden="1"/>
    <cellStyle name="60% - Accent4" xfId="1047" builtinId="44" hidden="1"/>
    <cellStyle name="60% - Accent5" xfId="141" builtinId="48" hidden="1"/>
    <cellStyle name="60% - Accent5" xfId="181" builtinId="48" hidden="1"/>
    <cellStyle name="60% - Accent5" xfId="221" builtinId="48" hidden="1"/>
    <cellStyle name="60% - Accent5" xfId="261" builtinId="48" hidden="1"/>
    <cellStyle name="60% - Accent5" xfId="301" builtinId="48" hidden="1"/>
    <cellStyle name="60% - Accent5" xfId="375" builtinId="48" hidden="1"/>
    <cellStyle name="60% - Accent5" xfId="418" builtinId="48" hidden="1"/>
    <cellStyle name="60% - Accent5" xfId="459" builtinId="48" hidden="1"/>
    <cellStyle name="60% - Accent5" xfId="503" builtinId="48" hidden="1"/>
    <cellStyle name="60% - Accent5" xfId="544" builtinId="48" hidden="1"/>
    <cellStyle name="60% - Accent5" xfId="583" builtinId="48" hidden="1"/>
    <cellStyle name="60% - Accent5" xfId="623" builtinId="48" hidden="1"/>
    <cellStyle name="60% - Accent5" xfId="713" builtinId="48" hidden="1"/>
    <cellStyle name="60% - Accent5" xfId="770" builtinId="48" hidden="1"/>
    <cellStyle name="60% - Accent5" xfId="809" builtinId="48" hidden="1"/>
    <cellStyle name="60% - Accent5" xfId="863" builtinId="48" hidden="1"/>
    <cellStyle name="60% - Accent5" xfId="880" builtinId="48" hidden="1"/>
    <cellStyle name="60% - Accent5" xfId="929" builtinId="48" hidden="1"/>
    <cellStyle name="60% - Accent5" xfId="949" builtinId="48" hidden="1"/>
    <cellStyle name="60% - Accent5" xfId="996" builtinId="48" hidden="1"/>
    <cellStyle name="60% - Accent5" xfId="1011" builtinId="48" hidden="1"/>
    <cellStyle name="60% - Accent5" xfId="1051" builtinId="48" hidden="1"/>
    <cellStyle name="60% - Accent6" xfId="145" builtinId="52" hidden="1"/>
    <cellStyle name="60% - Accent6" xfId="185" builtinId="52" hidden="1"/>
    <cellStyle name="60% - Accent6" xfId="225" builtinId="52" hidden="1"/>
    <cellStyle name="60% - Accent6" xfId="265" builtinId="52" hidden="1"/>
    <cellStyle name="60% - Accent6" xfId="305" builtinId="52" hidden="1"/>
    <cellStyle name="60% - Accent6" xfId="379" builtinId="52" hidden="1"/>
    <cellStyle name="60% - Accent6" xfId="422" builtinId="52" hidden="1"/>
    <cellStyle name="60% - Accent6" xfId="463" builtinId="52" hidden="1"/>
    <cellStyle name="60% - Accent6" xfId="507" builtinId="52" hidden="1"/>
    <cellStyle name="60% - Accent6" xfId="548" builtinId="52" hidden="1"/>
    <cellStyle name="60% - Accent6" xfId="587" builtinId="52" hidden="1"/>
    <cellStyle name="60% - Accent6" xfId="627" builtinId="52" hidden="1"/>
    <cellStyle name="60% - Accent6" xfId="717" builtinId="52" hidden="1"/>
    <cellStyle name="60% - Accent6" xfId="774" builtinId="52" hidden="1"/>
    <cellStyle name="60% - Accent6" xfId="813" builtinId="52" hidden="1"/>
    <cellStyle name="60% - Accent6" xfId="867" builtinId="52" hidden="1"/>
    <cellStyle name="60% - Accent6" xfId="884" builtinId="52" hidden="1"/>
    <cellStyle name="60% - Accent6" xfId="933" builtinId="52" hidden="1"/>
    <cellStyle name="60% - Accent6" xfId="953" builtinId="52" hidden="1"/>
    <cellStyle name="60% - Accent6" xfId="1000" builtinId="52" hidden="1"/>
    <cellStyle name="60% - Accent6" xfId="1015" builtinId="52" hidden="1"/>
    <cellStyle name="60% - Accent6" xfId="1055" builtinId="52" hidden="1"/>
    <cellStyle name="Accent1" xfId="122" builtinId="29" hidden="1"/>
    <cellStyle name="Accent1" xfId="162" builtinId="29" hidden="1"/>
    <cellStyle name="Accent1" xfId="202" builtinId="29" hidden="1"/>
    <cellStyle name="Accent1" xfId="242" builtinId="29" hidden="1"/>
    <cellStyle name="Accent1" xfId="282" builtinId="29" hidden="1"/>
    <cellStyle name="Accent1" xfId="356" builtinId="29" hidden="1"/>
    <cellStyle name="Accent1" xfId="399" builtinId="29" hidden="1"/>
    <cellStyle name="Accent1" xfId="440" builtinId="29" hidden="1"/>
    <cellStyle name="Accent1" xfId="484" builtinId="29" hidden="1"/>
    <cellStyle name="Accent1" xfId="525" builtinId="29" hidden="1"/>
    <cellStyle name="Accent1" xfId="564" builtinId="29" hidden="1"/>
    <cellStyle name="Accent1" xfId="604" builtinId="29" hidden="1"/>
    <cellStyle name="Accent1" xfId="694" builtinId="29" hidden="1"/>
    <cellStyle name="Accent1" xfId="751" builtinId="29" hidden="1"/>
    <cellStyle name="Accent1" xfId="790" builtinId="29" hidden="1"/>
    <cellStyle name="Accent1" xfId="844" builtinId="29" hidden="1"/>
    <cellStyle name="Accent1" xfId="732" builtinId="29" hidden="1"/>
    <cellStyle name="Accent1" xfId="910" builtinId="29" hidden="1"/>
    <cellStyle name="Accent1" xfId="636" builtinId="29" hidden="1"/>
    <cellStyle name="Accent1" xfId="977" builtinId="29" hidden="1"/>
    <cellStyle name="Accent1" xfId="821" builtinId="29" hidden="1"/>
    <cellStyle name="Accent1" xfId="1032" builtinId="29" hidden="1"/>
    <cellStyle name="Accent2" xfId="126" builtinId="33" hidden="1"/>
    <cellStyle name="Accent2" xfId="166" builtinId="33" hidden="1"/>
    <cellStyle name="Accent2" xfId="206" builtinId="33" hidden="1"/>
    <cellStyle name="Accent2" xfId="246" builtinId="33" hidden="1"/>
    <cellStyle name="Accent2" xfId="286" builtinId="33" hidden="1"/>
    <cellStyle name="Accent2" xfId="360" builtinId="33" hidden="1"/>
    <cellStyle name="Accent2" xfId="403" builtinId="33" hidden="1"/>
    <cellStyle name="Accent2" xfId="444" builtinId="33" hidden="1"/>
    <cellStyle name="Accent2" xfId="488" builtinId="33" hidden="1"/>
    <cellStyle name="Accent2" xfId="529" builtinId="33" hidden="1"/>
    <cellStyle name="Accent2" xfId="568" builtinId="33" hidden="1"/>
    <cellStyle name="Accent2" xfId="608" builtinId="33" hidden="1"/>
    <cellStyle name="Accent2" xfId="698" builtinId="33" hidden="1"/>
    <cellStyle name="Accent2" xfId="755" builtinId="33" hidden="1"/>
    <cellStyle name="Accent2" xfId="794" builtinId="33" hidden="1"/>
    <cellStyle name="Accent2" xfId="848" builtinId="33" hidden="1"/>
    <cellStyle name="Accent2" xfId="665" builtinId="33" hidden="1"/>
    <cellStyle name="Accent2" xfId="914" builtinId="33" hidden="1"/>
    <cellStyle name="Accent2" xfId="885" builtinId="33" hidden="1"/>
    <cellStyle name="Accent2" xfId="981" builtinId="33" hidden="1"/>
    <cellStyle name="Accent2" xfId="726" builtinId="33" hidden="1"/>
    <cellStyle name="Accent2" xfId="1036" builtinId="33" hidden="1"/>
    <cellStyle name="Accent3" xfId="130" builtinId="37" hidden="1"/>
    <cellStyle name="Accent3" xfId="170" builtinId="37" hidden="1"/>
    <cellStyle name="Accent3" xfId="210" builtinId="37" hidden="1"/>
    <cellStyle name="Accent3" xfId="250" builtinId="37" hidden="1"/>
    <cellStyle name="Accent3" xfId="290" builtinId="37" hidden="1"/>
    <cellStyle name="Accent3" xfId="364" builtinId="37" hidden="1"/>
    <cellStyle name="Accent3" xfId="407" builtinId="37" hidden="1"/>
    <cellStyle name="Accent3" xfId="448" builtinId="37" hidden="1"/>
    <cellStyle name="Accent3" xfId="492" builtinId="37" hidden="1"/>
    <cellStyle name="Accent3" xfId="533" builtinId="37" hidden="1"/>
    <cellStyle name="Accent3" xfId="572" builtinId="37" hidden="1"/>
    <cellStyle name="Accent3" xfId="612" builtinId="37" hidden="1"/>
    <cellStyle name="Accent3" xfId="702" builtinId="37" hidden="1"/>
    <cellStyle name="Accent3" xfId="759" builtinId="37" hidden="1"/>
    <cellStyle name="Accent3" xfId="798" builtinId="37" hidden="1"/>
    <cellStyle name="Accent3" xfId="852" builtinId="37" hidden="1"/>
    <cellStyle name="Accent3" xfId="667" builtinId="37" hidden="1"/>
    <cellStyle name="Accent3" xfId="918" builtinId="37" hidden="1"/>
    <cellStyle name="Accent3" xfId="827" builtinId="37" hidden="1"/>
    <cellStyle name="Accent3" xfId="985" builtinId="37" hidden="1"/>
    <cellStyle name="Accent3" xfId="822" builtinId="37" hidden="1"/>
    <cellStyle name="Accent3" xfId="1040" builtinId="37" hidden="1"/>
    <cellStyle name="Accent4" xfId="134" builtinId="41" hidden="1"/>
    <cellStyle name="Accent4" xfId="174" builtinId="41" hidden="1"/>
    <cellStyle name="Accent4" xfId="214" builtinId="41" hidden="1"/>
    <cellStyle name="Accent4" xfId="254" builtinId="41" hidden="1"/>
    <cellStyle name="Accent4" xfId="294" builtinId="41" hidden="1"/>
    <cellStyle name="Accent4" xfId="368" builtinId="41" hidden="1"/>
    <cellStyle name="Accent4" xfId="411" builtinId="41" hidden="1"/>
    <cellStyle name="Accent4" xfId="452" builtinId="41" hidden="1"/>
    <cellStyle name="Accent4" xfId="496" builtinId="41" hidden="1"/>
    <cellStyle name="Accent4" xfId="537" builtinId="41" hidden="1"/>
    <cellStyle name="Accent4" xfId="576" builtinId="41" hidden="1"/>
    <cellStyle name="Accent4" xfId="616" builtinId="41" hidden="1"/>
    <cellStyle name="Accent4" xfId="706" builtinId="41" hidden="1"/>
    <cellStyle name="Accent4" xfId="763" builtinId="41" hidden="1"/>
    <cellStyle name="Accent4" xfId="802" builtinId="41" hidden="1"/>
    <cellStyle name="Accent4" xfId="856" builtinId="41" hidden="1"/>
    <cellStyle name="Accent4" xfId="873" builtinId="41" hidden="1"/>
    <cellStyle name="Accent4" xfId="922" builtinId="41" hidden="1"/>
    <cellStyle name="Accent4" xfId="942" builtinId="41" hidden="1"/>
    <cellStyle name="Accent4" xfId="989" builtinId="41" hidden="1"/>
    <cellStyle name="Accent4" xfId="1004" builtinId="41" hidden="1"/>
    <cellStyle name="Accent4" xfId="1044" builtinId="41" hidden="1"/>
    <cellStyle name="Accent5" xfId="138" builtinId="45" hidden="1"/>
    <cellStyle name="Accent5" xfId="178" builtinId="45" hidden="1"/>
    <cellStyle name="Accent5" xfId="218" builtinId="45" hidden="1"/>
    <cellStyle name="Accent5" xfId="258" builtinId="45" hidden="1"/>
    <cellStyle name="Accent5" xfId="298" builtinId="45" hidden="1"/>
    <cellStyle name="Accent5" xfId="372" builtinId="45" hidden="1"/>
    <cellStyle name="Accent5" xfId="415" builtinId="45" hidden="1"/>
    <cellStyle name="Accent5" xfId="456" builtinId="45" hidden="1"/>
    <cellStyle name="Accent5" xfId="500" builtinId="45" hidden="1"/>
    <cellStyle name="Accent5" xfId="541" builtinId="45" hidden="1"/>
    <cellStyle name="Accent5" xfId="580" builtinId="45" hidden="1"/>
    <cellStyle name="Accent5" xfId="620" builtinId="45" hidden="1"/>
    <cellStyle name="Accent5" xfId="710" builtinId="45" hidden="1"/>
    <cellStyle name="Accent5" xfId="767" builtinId="45" hidden="1"/>
    <cellStyle name="Accent5" xfId="806" builtinId="45" hidden="1"/>
    <cellStyle name="Accent5" xfId="860" builtinId="45" hidden="1"/>
    <cellStyle name="Accent5" xfId="877" builtinId="45" hidden="1"/>
    <cellStyle name="Accent5" xfId="926" builtinId="45" hidden="1"/>
    <cellStyle name="Accent5" xfId="946" builtinId="45" hidden="1"/>
    <cellStyle name="Accent5" xfId="993" builtinId="45" hidden="1"/>
    <cellStyle name="Accent5" xfId="1008" builtinId="45" hidden="1"/>
    <cellStyle name="Accent5" xfId="1048" builtinId="45" hidden="1"/>
    <cellStyle name="Accent6" xfId="142" builtinId="49" hidden="1"/>
    <cellStyle name="Accent6" xfId="182" builtinId="49" hidden="1"/>
    <cellStyle name="Accent6" xfId="222" builtinId="49" hidden="1"/>
    <cellStyle name="Accent6" xfId="262" builtinId="49" hidden="1"/>
    <cellStyle name="Accent6" xfId="302" builtinId="49" hidden="1"/>
    <cellStyle name="Accent6" xfId="376" builtinId="49" hidden="1"/>
    <cellStyle name="Accent6" xfId="419" builtinId="49" hidden="1"/>
    <cellStyle name="Accent6" xfId="460" builtinId="49" hidden="1"/>
    <cellStyle name="Accent6" xfId="504" builtinId="49" hidden="1"/>
    <cellStyle name="Accent6" xfId="545" builtinId="49" hidden="1"/>
    <cellStyle name="Accent6" xfId="584" builtinId="49" hidden="1"/>
    <cellStyle name="Accent6" xfId="624" builtinId="49" hidden="1"/>
    <cellStyle name="Accent6" xfId="714" builtinId="49" hidden="1"/>
    <cellStyle name="Accent6" xfId="771" builtinId="49" hidden="1"/>
    <cellStyle name="Accent6" xfId="810" builtinId="49" hidden="1"/>
    <cellStyle name="Accent6" xfId="864" builtinId="49" hidden="1"/>
    <cellStyle name="Accent6" xfId="881" builtinId="49" hidden="1"/>
    <cellStyle name="Accent6" xfId="930" builtinId="49" hidden="1"/>
    <cellStyle name="Accent6" xfId="950" builtinId="49" hidden="1"/>
    <cellStyle name="Accent6" xfId="997" builtinId="49" hidden="1"/>
    <cellStyle name="Accent6" xfId="1012" builtinId="49" hidden="1"/>
    <cellStyle name="Accent6" xfId="1052" builtinId="49" hidden="1"/>
    <cellStyle name="Bad" xfId="111" builtinId="27" hidden="1"/>
    <cellStyle name="Bad" xfId="151" builtinId="27" hidden="1"/>
    <cellStyle name="Bad" xfId="191" builtinId="27" hidden="1"/>
    <cellStyle name="Bad" xfId="231" builtinId="27" hidden="1"/>
    <cellStyle name="Bad" xfId="271" builtinId="27" hidden="1"/>
    <cellStyle name="Bad" xfId="345" builtinId="27" hidden="1"/>
    <cellStyle name="Bad" xfId="388" builtinId="27" hidden="1"/>
    <cellStyle name="Bad" xfId="429" builtinId="27" hidden="1"/>
    <cellStyle name="Bad" xfId="473" builtinId="27" hidden="1"/>
    <cellStyle name="Bad" xfId="514" builtinId="27" hidden="1"/>
    <cellStyle name="Bad" xfId="553" builtinId="27" hidden="1"/>
    <cellStyle name="Bad" xfId="593" builtinId="27" hidden="1"/>
    <cellStyle name="Bad" xfId="683" builtinId="27" hidden="1"/>
    <cellStyle name="Bad" xfId="740" builtinId="27" hidden="1"/>
    <cellStyle name="Bad" xfId="629" builtinId="27" hidden="1"/>
    <cellStyle name="Bad" xfId="833" builtinId="27" hidden="1"/>
    <cellStyle name="Bad" xfId="657" builtinId="27" hidden="1"/>
    <cellStyle name="Bad" xfId="899" builtinId="27" hidden="1"/>
    <cellStyle name="Bad" xfId="825" builtinId="27" hidden="1"/>
    <cellStyle name="Bad" xfId="966" builtinId="27" hidden="1"/>
    <cellStyle name="Bad" xfId="1001" builtinId="27" hidden="1"/>
    <cellStyle name="Bad" xfId="1021" builtinId="27" hidden="1"/>
    <cellStyle name="Blank Date" xfId="2" xr:uid="{00000000-0005-0000-0000-00002A020000}"/>
    <cellStyle name="Blank Date 2" xfId="307" xr:uid="{00000000-0005-0000-0000-00002B020000}"/>
    <cellStyle name="Calculation" xfId="115" builtinId="22" hidden="1"/>
    <cellStyle name="Calculation" xfId="155" builtinId="22" hidden="1"/>
    <cellStyle name="Calculation" xfId="195" builtinId="22" hidden="1"/>
    <cellStyle name="Calculation" xfId="235" builtinId="22" hidden="1"/>
    <cellStyle name="Calculation" xfId="275" builtinId="22" hidden="1"/>
    <cellStyle name="Calculation" xfId="349" builtinId="22" hidden="1"/>
    <cellStyle name="Calculation" xfId="392" builtinId="22" hidden="1"/>
    <cellStyle name="Calculation" xfId="433" builtinId="22" hidden="1"/>
    <cellStyle name="Calculation" xfId="477" builtinId="22" hidden="1"/>
    <cellStyle name="Calculation" xfId="518" builtinId="22" hidden="1"/>
    <cellStyle name="Calculation" xfId="557" builtinId="22" hidden="1"/>
    <cellStyle name="Calculation" xfId="597" builtinId="22" hidden="1"/>
    <cellStyle name="Calculation" xfId="687" builtinId="22" hidden="1"/>
    <cellStyle name="Calculation" xfId="744" builtinId="22" hidden="1"/>
    <cellStyle name="Calculation" xfId="783" builtinId="22" hidden="1"/>
    <cellStyle name="Calculation" xfId="837" builtinId="22" hidden="1"/>
    <cellStyle name="Calculation" xfId="729" builtinId="22" hidden="1"/>
    <cellStyle name="Calculation" xfId="903" builtinId="22" hidden="1"/>
    <cellStyle name="Calculation" xfId="641" builtinId="22" hidden="1"/>
    <cellStyle name="Calculation" xfId="970" builtinId="22" hidden="1"/>
    <cellStyle name="Calculation" xfId="725" builtinId="22" hidden="1"/>
    <cellStyle name="Calculation" xfId="1025" builtinId="22" hidden="1"/>
    <cellStyle name="Check Cell" xfId="117" builtinId="23" hidden="1"/>
    <cellStyle name="Check Cell" xfId="157" builtinId="23" hidden="1"/>
    <cellStyle name="Check Cell" xfId="197" builtinId="23" hidden="1"/>
    <cellStyle name="Check Cell" xfId="237" builtinId="23" hidden="1"/>
    <cellStyle name="Check Cell" xfId="277" builtinId="23" hidden="1"/>
    <cellStyle name="Check Cell" xfId="351" builtinId="23" hidden="1"/>
    <cellStyle name="Check Cell" xfId="394" builtinId="23" hidden="1"/>
    <cellStyle name="Check Cell" xfId="435" builtinId="23" hidden="1"/>
    <cellStyle name="Check Cell" xfId="479" builtinId="23" hidden="1"/>
    <cellStyle name="Check Cell" xfId="520" builtinId="23" hidden="1"/>
    <cellStyle name="Check Cell" xfId="559" builtinId="23" hidden="1"/>
    <cellStyle name="Check Cell" xfId="599" builtinId="23" hidden="1"/>
    <cellStyle name="Check Cell" xfId="689" builtinId="23" hidden="1"/>
    <cellStyle name="Check Cell" xfId="746" builtinId="23" hidden="1"/>
    <cellStyle name="Check Cell" xfId="785" builtinId="23" hidden="1"/>
    <cellStyle name="Check Cell" xfId="839" builtinId="23" hidden="1"/>
    <cellStyle name="Check Cell" xfId="818" builtinId="23" hidden="1"/>
    <cellStyle name="Check Cell" xfId="905" builtinId="23" hidden="1"/>
    <cellStyle name="Check Cell" xfId="639" builtinId="23" hidden="1"/>
    <cellStyle name="Check Cell" xfId="972" builtinId="23" hidden="1"/>
    <cellStyle name="Check Cell" xfId="893" builtinId="23" hidden="1"/>
    <cellStyle name="Check Cell" xfId="1027" builtinId="23" hidden="1"/>
    <cellStyle name="Comma" xfId="1101" builtinId="3"/>
    <cellStyle name="Comma 2" xfId="3" xr:uid="{00000000-0005-0000-0000-000059020000}"/>
    <cellStyle name="Comma 2 2" xfId="4" xr:uid="{00000000-0005-0000-0000-00005A020000}"/>
    <cellStyle name="Comma 2 2 2" xfId="1060" xr:uid="{00000000-0005-0000-0000-00005B020000}"/>
    <cellStyle name="Comma 2 3" xfId="1059" xr:uid="{00000000-0005-0000-0000-00005C020000}"/>
    <cellStyle name="Currency 2" xfId="5" xr:uid="{00000000-0005-0000-0000-00005D020000}"/>
    <cellStyle name="Currency 2 2" xfId="1061" xr:uid="{00000000-0005-0000-0000-00005E020000}"/>
    <cellStyle name="DataField" xfId="6" xr:uid="{00000000-0005-0000-0000-00005F020000}"/>
    <cellStyle name="DataField 2" xfId="308" xr:uid="{00000000-0005-0000-0000-000060020000}"/>
    <cellStyle name="DataField Center" xfId="7" xr:uid="{00000000-0005-0000-0000-000061020000}"/>
    <cellStyle name="DataField Text" xfId="8" xr:uid="{00000000-0005-0000-0000-000062020000}"/>
    <cellStyle name="DataField Text 2" xfId="9" xr:uid="{00000000-0005-0000-0000-000063020000}"/>
    <cellStyle name="DataField#" xfId="10" xr:uid="{00000000-0005-0000-0000-000064020000}"/>
    <cellStyle name="DataField# 2" xfId="309" xr:uid="{00000000-0005-0000-0000-000065020000}"/>
    <cellStyle name="DataField# 4" xfId="1056" xr:uid="{00000000-0005-0000-0000-000066020000}"/>
    <cellStyle name="DataField$" xfId="11" xr:uid="{00000000-0005-0000-0000-000067020000}"/>
    <cellStyle name="DataField$ 2" xfId="310" xr:uid="{00000000-0005-0000-0000-000068020000}"/>
    <cellStyle name="DataField$ 2 2" xfId="1078" xr:uid="{00000000-0005-0000-0000-000069020000}"/>
    <cellStyle name="DataField$ Round" xfId="12" xr:uid="{00000000-0005-0000-0000-00006A020000}"/>
    <cellStyle name="DataField$ Round 2" xfId="1062" xr:uid="{00000000-0005-0000-0000-00006B020000}"/>
    <cellStyle name="DataField%" xfId="13" xr:uid="{00000000-0005-0000-0000-00006C020000}"/>
    <cellStyle name="DataField% 2" xfId="311" xr:uid="{00000000-0005-0000-0000-00006D020000}"/>
    <cellStyle name="DataFieldDate" xfId="14" xr:uid="{00000000-0005-0000-0000-00006E020000}"/>
    <cellStyle name="DataFieldDate 2" xfId="312" xr:uid="{00000000-0005-0000-0000-00006F020000}"/>
    <cellStyle name="DataFieldFullDate" xfId="15" xr:uid="{00000000-0005-0000-0000-000070020000}"/>
    <cellStyle name="DataFieldFullDate 2" xfId="313" xr:uid="{00000000-0005-0000-0000-000071020000}"/>
    <cellStyle name="DataFieldFullDate 4" xfId="314" xr:uid="{00000000-0005-0000-0000-000072020000}"/>
    <cellStyle name="DataFieldItem" xfId="315" xr:uid="{00000000-0005-0000-0000-000073020000}"/>
    <cellStyle name="DataFieldSubTotal" xfId="16" xr:uid="{00000000-0005-0000-0000-000074020000}"/>
    <cellStyle name="DataFieldSubTotal #" xfId="17" xr:uid="{00000000-0005-0000-0000-000075020000}"/>
    <cellStyle name="DataFieldSubTotal $" xfId="18" xr:uid="{00000000-0005-0000-0000-000076020000}"/>
    <cellStyle name="DataFieldSubTotal $ 2" xfId="317" xr:uid="{00000000-0005-0000-0000-000077020000}"/>
    <cellStyle name="DataFieldSubTotal $ 2 2" xfId="1080" xr:uid="{00000000-0005-0000-0000-000078020000}"/>
    <cellStyle name="DataFieldSubTotal 10" xfId="872" xr:uid="{00000000-0005-0000-0000-000079020000}"/>
    <cellStyle name="DataFieldSubTotal 10 2" xfId="1098" xr:uid="{00000000-0005-0000-0000-00007A020000}"/>
    <cellStyle name="DataFieldSubTotal 11" xfId="892" xr:uid="{00000000-0005-0000-0000-00007B020000}"/>
    <cellStyle name="DataFieldSubTotal 11 2" xfId="1100" xr:uid="{00000000-0005-0000-0000-00007C020000}"/>
    <cellStyle name="DataFieldSubTotal 12" xfId="890" xr:uid="{00000000-0005-0000-0000-00007D020000}"/>
    <cellStyle name="DataFieldSubTotal 12 2" xfId="1099" xr:uid="{00000000-0005-0000-0000-00007E020000}"/>
    <cellStyle name="DataFieldSubTotal 2" xfId="19" xr:uid="{00000000-0005-0000-0000-00007F020000}"/>
    <cellStyle name="DataFieldSubTotal 2 2" xfId="20" xr:uid="{00000000-0005-0000-0000-000080020000}"/>
    <cellStyle name="DataFieldSubTotal 2 2 2" xfId="1064" xr:uid="{00000000-0005-0000-0000-000081020000}"/>
    <cellStyle name="DataFieldSubTotal 2 3" xfId="21" xr:uid="{00000000-0005-0000-0000-000082020000}"/>
    <cellStyle name="DataFieldSubTotal 2 4" xfId="1063" xr:uid="{00000000-0005-0000-0000-000083020000}"/>
    <cellStyle name="DataFieldSubTotal 3" xfId="22" xr:uid="{00000000-0005-0000-0000-000084020000}"/>
    <cellStyle name="DataFieldSubTotal 3 2" xfId="721" xr:uid="{00000000-0005-0000-0000-000085020000}"/>
    <cellStyle name="DataFieldSubTotal 3 3" xfId="1065" xr:uid="{00000000-0005-0000-0000-000086020000}"/>
    <cellStyle name="DataFieldSubTotal 4" xfId="23" xr:uid="{00000000-0005-0000-0000-000087020000}"/>
    <cellStyle name="DataFieldSubTotal 4 2" xfId="1066" xr:uid="{00000000-0005-0000-0000-000088020000}"/>
    <cellStyle name="DataFieldSubTotal 5" xfId="316" xr:uid="{00000000-0005-0000-0000-000089020000}"/>
    <cellStyle name="DataFieldSubTotal 5 2" xfId="1079" xr:uid="{00000000-0005-0000-0000-00008A020000}"/>
    <cellStyle name="DataFieldSubTotal 6" xfId="381" xr:uid="{00000000-0005-0000-0000-00008B020000}"/>
    <cellStyle name="DataFieldSubTotal 6 2" xfId="1090" xr:uid="{00000000-0005-0000-0000-00008C020000}"/>
    <cellStyle name="DataFieldSubTotal 7" xfId="380" xr:uid="{00000000-0005-0000-0000-00008D020000}"/>
    <cellStyle name="DataFieldSubTotal 7 2" xfId="1089" xr:uid="{00000000-0005-0000-0000-00008E020000}"/>
    <cellStyle name="DataFieldSubTotal 8" xfId="640" xr:uid="{00000000-0005-0000-0000-00008F020000}"/>
    <cellStyle name="DataFieldSubTotal 8 2" xfId="1094" xr:uid="{00000000-0005-0000-0000-000090020000}"/>
    <cellStyle name="DataFieldSubTotal 9" xfId="660" xr:uid="{00000000-0005-0000-0000-000091020000}"/>
    <cellStyle name="DataFieldSubTotal 9 2" xfId="1096" xr:uid="{00000000-0005-0000-0000-000092020000}"/>
    <cellStyle name="DataFieldSubTotal#" xfId="318" xr:uid="{00000000-0005-0000-0000-000093020000}"/>
    <cellStyle name="DataFieldSubTotal$" xfId="24" xr:uid="{00000000-0005-0000-0000-000094020000}"/>
    <cellStyle name="DataFieldSubTotal$ 2" xfId="1067" xr:uid="{00000000-0005-0000-0000-000095020000}"/>
    <cellStyle name="DataFieldTotal" xfId="25" xr:uid="{00000000-0005-0000-0000-000096020000}"/>
    <cellStyle name="DataFieldTotal 2" xfId="319" xr:uid="{00000000-0005-0000-0000-000097020000}"/>
    <cellStyle name="DataFieldTotal 2 2" xfId="1081" xr:uid="{00000000-0005-0000-0000-000098020000}"/>
    <cellStyle name="DataFieldTotal 4" xfId="778" xr:uid="{00000000-0005-0000-0000-000099020000}"/>
    <cellStyle name="DataFieldTotal Round" xfId="26" xr:uid="{00000000-0005-0000-0000-00009A020000}"/>
    <cellStyle name="DataFieldTotal Round 2" xfId="1068" xr:uid="{00000000-0005-0000-0000-00009B020000}"/>
    <cellStyle name="DataFieldTotal#" xfId="27" xr:uid="{00000000-0005-0000-0000-00009C020000}"/>
    <cellStyle name="DataFieldTotal# 2" xfId="28" xr:uid="{00000000-0005-0000-0000-00009D020000}"/>
    <cellStyle name="DataFieldTotal# 2 2" xfId="29" xr:uid="{00000000-0005-0000-0000-00009E020000}"/>
    <cellStyle name="DataFieldTotal# 3" xfId="320" xr:uid="{00000000-0005-0000-0000-00009F020000}"/>
    <cellStyle name="DataSubTotal$" xfId="321" xr:uid="{00000000-0005-0000-0000-0000A0020000}"/>
    <cellStyle name="DataSubTotal$ 2" xfId="1082" xr:uid="{00000000-0005-0000-0000-0000A1020000}"/>
    <cellStyle name="Explanatory Text" xfId="120" builtinId="53" hidden="1"/>
    <cellStyle name="Explanatory Text" xfId="160" builtinId="53" hidden="1"/>
    <cellStyle name="Explanatory Text" xfId="200" builtinId="53" hidden="1"/>
    <cellStyle name="Explanatory Text" xfId="240" builtinId="53" hidden="1"/>
    <cellStyle name="Explanatory Text" xfId="280" builtinId="53" hidden="1"/>
    <cellStyle name="Explanatory Text" xfId="354" builtinId="53" hidden="1"/>
    <cellStyle name="Explanatory Text" xfId="397" builtinId="53" hidden="1"/>
    <cellStyle name="Explanatory Text" xfId="438" builtinId="53" hidden="1"/>
    <cellStyle name="Explanatory Text" xfId="482" builtinId="53" hidden="1"/>
    <cellStyle name="Explanatory Text" xfId="523" builtinId="53" hidden="1"/>
    <cellStyle name="Explanatory Text" xfId="562" builtinId="53" hidden="1"/>
    <cellStyle name="Explanatory Text" xfId="602" builtinId="53" hidden="1"/>
    <cellStyle name="Explanatory Text" xfId="692" builtinId="53" hidden="1"/>
    <cellStyle name="Explanatory Text" xfId="749" builtinId="53" hidden="1"/>
    <cellStyle name="Explanatory Text" xfId="788" builtinId="53" hidden="1"/>
    <cellStyle name="Explanatory Text" xfId="842" builtinId="53" hidden="1"/>
    <cellStyle name="Explanatory Text" xfId="662" builtinId="53" hidden="1"/>
    <cellStyle name="Explanatory Text" xfId="908" builtinId="53" hidden="1"/>
    <cellStyle name="Explanatory Text" xfId="637" builtinId="53" hidden="1"/>
    <cellStyle name="Explanatory Text" xfId="975" builtinId="53" hidden="1"/>
    <cellStyle name="Explanatory Text" xfId="724" builtinId="53" hidden="1"/>
    <cellStyle name="Explanatory Text" xfId="1030" builtinId="53" hidden="1"/>
    <cellStyle name="Followed Hyperlink" xfId="322" builtinId="9" customBuiltin="1"/>
    <cellStyle name="Formula" xfId="30" xr:uid="{00000000-0005-0000-0000-0000B9020000}"/>
    <cellStyle name="Formula #" xfId="31" xr:uid="{00000000-0005-0000-0000-0000BA020000}"/>
    <cellStyle name="Formula $" xfId="32" xr:uid="{00000000-0005-0000-0000-0000BB020000}"/>
    <cellStyle name="Formula $ 2" xfId="33" xr:uid="{00000000-0005-0000-0000-0000BC020000}"/>
    <cellStyle name="Formula $ 3" xfId="324" xr:uid="{00000000-0005-0000-0000-0000BD020000}"/>
    <cellStyle name="Formula $ 3 2" xfId="1083" xr:uid="{00000000-0005-0000-0000-0000BE020000}"/>
    <cellStyle name="Formula $ round" xfId="34" xr:uid="{00000000-0005-0000-0000-0000BF020000}"/>
    <cellStyle name="Formula $ Round $" xfId="35" xr:uid="{00000000-0005-0000-0000-0000C0020000}"/>
    <cellStyle name="Formula 10" xfId="644" xr:uid="{00000000-0005-0000-0000-0000C1020000}"/>
    <cellStyle name="Formula 11" xfId="891" xr:uid="{00000000-0005-0000-0000-0000C2020000}"/>
    <cellStyle name="Formula 12" xfId="646" xr:uid="{00000000-0005-0000-0000-0000C3020000}"/>
    <cellStyle name="Formula 2" xfId="36" xr:uid="{00000000-0005-0000-0000-0000C4020000}"/>
    <cellStyle name="Formula 2 2" xfId="37" xr:uid="{00000000-0005-0000-0000-0000C5020000}"/>
    <cellStyle name="Formula 2 3" xfId="38" xr:uid="{00000000-0005-0000-0000-0000C6020000}"/>
    <cellStyle name="Formula 3" xfId="39" xr:uid="{00000000-0005-0000-0000-0000C7020000}"/>
    <cellStyle name="Formula 3 2" xfId="723" xr:uid="{00000000-0005-0000-0000-0000C8020000}"/>
    <cellStyle name="Formula 4" xfId="40" xr:uid="{00000000-0005-0000-0000-0000C9020000}"/>
    <cellStyle name="Formula 5" xfId="323" xr:uid="{00000000-0005-0000-0000-0000CA020000}"/>
    <cellStyle name="Formula 6" xfId="382" xr:uid="{00000000-0005-0000-0000-0000CB020000}"/>
    <cellStyle name="Formula 7" xfId="423" xr:uid="{00000000-0005-0000-0000-0000CC020000}"/>
    <cellStyle name="Formula 8" xfId="645" xr:uid="{00000000-0005-0000-0000-0000CD020000}"/>
    <cellStyle name="Formula 9" xfId="653" xr:uid="{00000000-0005-0000-0000-0000CE020000}"/>
    <cellStyle name="Formula#" xfId="41" xr:uid="{00000000-0005-0000-0000-0000CF020000}"/>
    <cellStyle name="Formula# 2" xfId="325" xr:uid="{00000000-0005-0000-0000-0000D0020000}"/>
    <cellStyle name="Formula# 4" xfId="1057" xr:uid="{00000000-0005-0000-0000-0000D1020000}"/>
    <cellStyle name="Formula$" xfId="42" xr:uid="{00000000-0005-0000-0000-0000D2020000}"/>
    <cellStyle name="Formula$ 2" xfId="43" xr:uid="{00000000-0005-0000-0000-0000D3020000}"/>
    <cellStyle name="Formula$ 2 2" xfId="1069" xr:uid="{00000000-0005-0000-0000-0000D4020000}"/>
    <cellStyle name="Formula$ Round" xfId="44" xr:uid="{00000000-0005-0000-0000-0000D5020000}"/>
    <cellStyle name="Formula$ Round 2" xfId="45" xr:uid="{00000000-0005-0000-0000-0000D6020000}"/>
    <cellStyle name="Formula$ Round 2 2" xfId="46" xr:uid="{00000000-0005-0000-0000-0000D7020000}"/>
    <cellStyle name="Formula$ Round 2 2 2" xfId="1072" xr:uid="{00000000-0005-0000-0000-0000D8020000}"/>
    <cellStyle name="Formula$ Round 2 3" xfId="47" xr:uid="{00000000-0005-0000-0000-0000D9020000}"/>
    <cellStyle name="Formula$ Round 2 3 2" xfId="1073" xr:uid="{00000000-0005-0000-0000-0000DA020000}"/>
    <cellStyle name="Formula$ Round 2 4" xfId="1071" xr:uid="{00000000-0005-0000-0000-0000DB020000}"/>
    <cellStyle name="Formula$ Round 3" xfId="1070" xr:uid="{00000000-0005-0000-0000-0000DC020000}"/>
    <cellStyle name="Formula%" xfId="48" xr:uid="{00000000-0005-0000-0000-0000DD020000}"/>
    <cellStyle name="Formula% 2" xfId="326" xr:uid="{00000000-0005-0000-0000-0000DE020000}"/>
    <cellStyle name="FormulaDate" xfId="49" xr:uid="{00000000-0005-0000-0000-0000DF020000}"/>
    <cellStyle name="FormulaDate 2" xfId="50" xr:uid="{00000000-0005-0000-0000-0000E0020000}"/>
    <cellStyle name="FormulaDate 2 2" xfId="51" xr:uid="{00000000-0005-0000-0000-0000E1020000}"/>
    <cellStyle name="FormulaDate 2 3" xfId="52" xr:uid="{00000000-0005-0000-0000-0000E2020000}"/>
    <cellStyle name="FormulaDate Full" xfId="53" xr:uid="{00000000-0005-0000-0000-0000E3020000}"/>
    <cellStyle name="FormulaSubTotal" xfId="327" xr:uid="{00000000-0005-0000-0000-0000E4020000}"/>
    <cellStyle name="FormulaSubTotal 2" xfId="779" xr:uid="{00000000-0005-0000-0000-0000E5020000}"/>
    <cellStyle name="FormulaSubTotal 2 2" xfId="1097" xr:uid="{00000000-0005-0000-0000-0000E6020000}"/>
    <cellStyle name="FormulaSubTotal 3" xfId="1084" xr:uid="{00000000-0005-0000-0000-0000E7020000}"/>
    <cellStyle name="Good" xfId="110" builtinId="26" hidden="1"/>
    <cellStyle name="Good" xfId="150" builtinId="26" hidden="1"/>
    <cellStyle name="Good" xfId="190" builtinId="26" hidden="1"/>
    <cellStyle name="Good" xfId="230" builtinId="26" hidden="1"/>
    <cellStyle name="Good" xfId="270" builtinId="26" hidden="1"/>
    <cellStyle name="Good" xfId="344" builtinId="26" hidden="1"/>
    <cellStyle name="Good" xfId="387" builtinId="26" hidden="1"/>
    <cellStyle name="Good" xfId="428" builtinId="26" hidden="1"/>
    <cellStyle name="Good" xfId="472" builtinId="26" hidden="1"/>
    <cellStyle name="Good" xfId="513" builtinId="26" hidden="1"/>
    <cellStyle name="Good" xfId="552" builtinId="26" hidden="1"/>
    <cellStyle name="Good" xfId="592" builtinId="26" hidden="1"/>
    <cellStyle name="Good" xfId="682" builtinId="26" hidden="1"/>
    <cellStyle name="Good" xfId="739" builtinId="26" hidden="1"/>
    <cellStyle name="Good" xfId="630" builtinId="26" hidden="1"/>
    <cellStyle name="Good" xfId="832" builtinId="26" hidden="1"/>
    <cellStyle name="Good" xfId="656" builtinId="26" hidden="1"/>
    <cellStyle name="Good" xfId="898" builtinId="26" hidden="1"/>
    <cellStyle name="Good" xfId="888" builtinId="26" hidden="1"/>
    <cellStyle name="Good" xfId="965" builtinId="26" hidden="1"/>
    <cellStyle name="Good" xfId="648" builtinId="26" hidden="1"/>
    <cellStyle name="Good" xfId="1020" builtinId="26" hidden="1"/>
    <cellStyle name="Heading 1" xfId="106" builtinId="16" hidden="1"/>
    <cellStyle name="Heading 1" xfId="146" builtinId="16" hidden="1"/>
    <cellStyle name="Heading 1" xfId="186" builtinId="16" hidden="1"/>
    <cellStyle name="Heading 1" xfId="226" builtinId="16" hidden="1"/>
    <cellStyle name="Heading 1" xfId="266" builtinId="16" hidden="1"/>
    <cellStyle name="Heading 1" xfId="340" builtinId="16" hidden="1"/>
    <cellStyle name="Heading 1" xfId="383" builtinId="16" hidden="1"/>
    <cellStyle name="Heading 1" xfId="424" builtinId="16" hidden="1"/>
    <cellStyle name="Heading 1" xfId="468" builtinId="16" hidden="1"/>
    <cellStyle name="Heading 1" xfId="509" builtinId="16" hidden="1"/>
    <cellStyle name="Heading 1" xfId="508" builtinId="16" hidden="1"/>
    <cellStyle name="Heading 1" xfId="588" builtinId="16" hidden="1"/>
    <cellStyle name="Heading 1" xfId="678" builtinId="16" hidden="1"/>
    <cellStyle name="Heading 1" xfId="735" builtinId="16" hidden="1"/>
    <cellStyle name="Heading 1" xfId="632" builtinId="16" hidden="1"/>
    <cellStyle name="Heading 1" xfId="828" builtinId="16" hidden="1"/>
    <cellStyle name="Heading 1" xfId="654" builtinId="16" hidden="1"/>
    <cellStyle name="Heading 1" xfId="894" builtinId="16" hidden="1"/>
    <cellStyle name="Heading 1" xfId="937" builtinId="16" hidden="1"/>
    <cellStyle name="Heading 1" xfId="961" builtinId="16" hidden="1"/>
    <cellStyle name="Heading 1" xfId="960" builtinId="16" hidden="1"/>
    <cellStyle name="Heading 1" xfId="1016" builtinId="16" hidden="1"/>
    <cellStyle name="Heading 2" xfId="107" builtinId="17" hidden="1"/>
    <cellStyle name="Heading 2" xfId="147" builtinId="17" hidden="1"/>
    <cellStyle name="Heading 2" xfId="187" builtinId="17" hidden="1"/>
    <cellStyle name="Heading 2" xfId="227" builtinId="17" hidden="1"/>
    <cellStyle name="Heading 2" xfId="267" builtinId="17" hidden="1"/>
    <cellStyle name="Heading 2" xfId="341" builtinId="17" hidden="1"/>
    <cellStyle name="Heading 2" xfId="384" builtinId="17" hidden="1"/>
    <cellStyle name="Heading 2" xfId="425" builtinId="17" hidden="1"/>
    <cellStyle name="Heading 2" xfId="469" builtinId="17" hidden="1"/>
    <cellStyle name="Heading 2" xfId="510" builtinId="17" hidden="1"/>
    <cellStyle name="Heading 2" xfId="549" builtinId="17" hidden="1"/>
    <cellStyle name="Heading 2" xfId="589" builtinId="17" hidden="1"/>
    <cellStyle name="Heading 2" xfId="679" builtinId="17" hidden="1"/>
    <cellStyle name="Heading 2" xfId="736" builtinId="17" hidden="1"/>
    <cellStyle name="Heading 2" xfId="719" builtinId="17" hidden="1"/>
    <cellStyle name="Heading 2" xfId="829" builtinId="17" hidden="1"/>
    <cellStyle name="Heading 2" xfId="820" builtinId="17" hidden="1"/>
    <cellStyle name="Heading 2" xfId="895" builtinId="17" hidden="1"/>
    <cellStyle name="Heading 2" xfId="777" builtinId="17" hidden="1"/>
    <cellStyle name="Heading 2" xfId="962" builtinId="17" hidden="1"/>
    <cellStyle name="Heading 2" xfId="959" builtinId="17" hidden="1"/>
    <cellStyle name="Heading 2" xfId="1017" builtinId="17" hidden="1"/>
    <cellStyle name="Heading 3" xfId="108" builtinId="18" hidden="1"/>
    <cellStyle name="Heading 3" xfId="148" builtinId="18" hidden="1"/>
    <cellStyle name="Heading 3" xfId="188" builtinId="18" hidden="1"/>
    <cellStyle name="Heading 3" xfId="228" builtinId="18" hidden="1"/>
    <cellStyle name="Heading 3" xfId="268" builtinId="18" hidden="1"/>
    <cellStyle name="Heading 3" xfId="342" builtinId="18" hidden="1"/>
    <cellStyle name="Heading 3" xfId="385" builtinId="18" hidden="1"/>
    <cellStyle name="Heading 3" xfId="426" builtinId="18" hidden="1"/>
    <cellStyle name="Heading 3" xfId="470" builtinId="18" hidden="1"/>
    <cellStyle name="Heading 3" xfId="511" builtinId="18" hidden="1"/>
    <cellStyle name="Heading 3" xfId="550" builtinId="18" hidden="1"/>
    <cellStyle name="Heading 3" xfId="590" builtinId="18" hidden="1"/>
    <cellStyle name="Heading 3" xfId="680" builtinId="18" hidden="1"/>
    <cellStyle name="Heading 3" xfId="737" builtinId="18" hidden="1"/>
    <cellStyle name="Heading 3" xfId="718" builtinId="18" hidden="1"/>
    <cellStyle name="Heading 3" xfId="830" builtinId="18" hidden="1"/>
    <cellStyle name="Heading 3" xfId="819" builtinId="18" hidden="1"/>
    <cellStyle name="Heading 3" xfId="896" builtinId="18" hidden="1"/>
    <cellStyle name="Heading 3" xfId="643" builtinId="18" hidden="1"/>
    <cellStyle name="Heading 3" xfId="963" builtinId="18" hidden="1"/>
    <cellStyle name="Heading 3" xfId="1002" builtinId="18" hidden="1"/>
    <cellStyle name="Heading 3" xfId="1018" builtinId="18" hidden="1"/>
    <cellStyle name="Heading 4" xfId="109" builtinId="19" hidden="1"/>
    <cellStyle name="Heading 4" xfId="149" builtinId="19" hidden="1"/>
    <cellStyle name="Heading 4" xfId="189" builtinId="19" hidden="1"/>
    <cellStyle name="Heading 4" xfId="229" builtinId="19" hidden="1"/>
    <cellStyle name="Heading 4" xfId="269" builtinId="19" hidden="1"/>
    <cellStyle name="Heading 4" xfId="343" builtinId="19" hidden="1"/>
    <cellStyle name="Heading 4" xfId="386" builtinId="19" hidden="1"/>
    <cellStyle name="Heading 4" xfId="427" builtinId="19" hidden="1"/>
    <cellStyle name="Heading 4" xfId="471" builtinId="19" hidden="1"/>
    <cellStyle name="Heading 4" xfId="512" builtinId="19" hidden="1"/>
    <cellStyle name="Heading 4" xfId="551" builtinId="19" hidden="1"/>
    <cellStyle name="Heading 4" xfId="591" builtinId="19" hidden="1"/>
    <cellStyle name="Heading 4" xfId="681" builtinId="19" hidden="1"/>
    <cellStyle name="Heading 4" xfId="738" builtinId="19" hidden="1"/>
    <cellStyle name="Heading 4" xfId="631" builtinId="19" hidden="1"/>
    <cellStyle name="Heading 4" xfId="831" builtinId="19" hidden="1"/>
    <cellStyle name="Heading 4" xfId="871" builtinId="19" hidden="1"/>
    <cellStyle name="Heading 4" xfId="897" builtinId="19" hidden="1"/>
    <cellStyle name="Heading 4" xfId="936" builtinId="19" hidden="1"/>
    <cellStyle name="Heading 4" xfId="964" builtinId="19" hidden="1"/>
    <cellStyle name="Heading 4" xfId="647" builtinId="19" hidden="1"/>
    <cellStyle name="Heading 4" xfId="1019" builtinId="19" hidden="1"/>
    <cellStyle name="HomePage" xfId="54" xr:uid="{00000000-0005-0000-0000-000056030000}"/>
    <cellStyle name="Hyperlink" xfId="55" builtinId="8" customBuiltin="1"/>
    <cellStyle name="Hyperlink 2" xfId="56" xr:uid="{00000000-0005-0000-0000-000058030000}"/>
    <cellStyle name="Hyperlink 3" xfId="57" xr:uid="{00000000-0005-0000-0000-000059030000}"/>
    <cellStyle name="Hyperlink 4" xfId="328" xr:uid="{00000000-0005-0000-0000-00005A030000}"/>
    <cellStyle name="Hyperlink LARGE" xfId="58" xr:uid="{00000000-0005-0000-0000-00005B030000}"/>
    <cellStyle name="Hyperlink LARGE 2" xfId="59" xr:uid="{00000000-0005-0000-0000-00005C030000}"/>
    <cellStyle name="Hyperlink LARGE 3" xfId="60" xr:uid="{00000000-0005-0000-0000-00005D030000}"/>
    <cellStyle name="HyperlinkField" xfId="329" xr:uid="{00000000-0005-0000-0000-00005E030000}"/>
    <cellStyle name="Information" xfId="61" xr:uid="{00000000-0005-0000-0000-00005F030000}"/>
    <cellStyle name="Information 2" xfId="62" xr:uid="{00000000-0005-0000-0000-000060030000}"/>
    <cellStyle name="Input" xfId="113" builtinId="20" hidden="1"/>
    <cellStyle name="Input" xfId="153" builtinId="20" hidden="1"/>
    <cellStyle name="Input" xfId="193" builtinId="20" hidden="1"/>
    <cellStyle name="Input" xfId="233" builtinId="20" hidden="1"/>
    <cellStyle name="Input" xfId="273" builtinId="20" hidden="1"/>
    <cellStyle name="Input" xfId="347" builtinId="20" hidden="1"/>
    <cellStyle name="Input" xfId="390" builtinId="20" hidden="1"/>
    <cellStyle name="Input" xfId="431" builtinId="20" hidden="1"/>
    <cellStyle name="Input" xfId="475" builtinId="20" hidden="1"/>
    <cellStyle name="Input" xfId="516" builtinId="20" hidden="1"/>
    <cellStyle name="Input" xfId="555" builtinId="20" hidden="1"/>
    <cellStyle name="Input" xfId="595" builtinId="20" hidden="1"/>
    <cellStyle name="Input" xfId="685" builtinId="20" hidden="1"/>
    <cellStyle name="Input" xfId="742" builtinId="20" hidden="1"/>
    <cellStyle name="Input" xfId="781" builtinId="20" hidden="1"/>
    <cellStyle name="Input" xfId="835" builtinId="20" hidden="1"/>
    <cellStyle name="Input" xfId="817" builtinId="20" hidden="1"/>
    <cellStyle name="Input" xfId="901" builtinId="20" hidden="1"/>
    <cellStyle name="Input" xfId="642" builtinId="20" hidden="1"/>
    <cellStyle name="Input" xfId="968" builtinId="20" hidden="1"/>
    <cellStyle name="Input" xfId="649" builtinId="20" hidden="1"/>
    <cellStyle name="Input" xfId="1023" builtinId="20" hidden="1"/>
    <cellStyle name="Linked Cell" xfId="116" builtinId="24" hidden="1"/>
    <cellStyle name="Linked Cell" xfId="156" builtinId="24" hidden="1"/>
    <cellStyle name="Linked Cell" xfId="196" builtinId="24" hidden="1"/>
    <cellStyle name="Linked Cell" xfId="236" builtinId="24" hidden="1"/>
    <cellStyle name="Linked Cell" xfId="276" builtinId="24" hidden="1"/>
    <cellStyle name="Linked Cell" xfId="350" builtinId="24" hidden="1"/>
    <cellStyle name="Linked Cell" xfId="393" builtinId="24" hidden="1"/>
    <cellStyle name="Linked Cell" xfId="434" builtinId="24" hidden="1"/>
    <cellStyle name="Linked Cell" xfId="478" builtinId="24" hidden="1"/>
    <cellStyle name="Linked Cell" xfId="519" builtinId="24" hidden="1"/>
    <cellStyle name="Linked Cell" xfId="558" builtinId="24" hidden="1"/>
    <cellStyle name="Linked Cell" xfId="598" builtinId="24" hidden="1"/>
    <cellStyle name="Linked Cell" xfId="688" builtinId="24" hidden="1"/>
    <cellStyle name="Linked Cell" xfId="745" builtinId="24" hidden="1"/>
    <cellStyle name="Linked Cell" xfId="784" builtinId="24" hidden="1"/>
    <cellStyle name="Linked Cell" xfId="838" builtinId="24" hidden="1"/>
    <cellStyle name="Linked Cell" xfId="659" builtinId="24" hidden="1"/>
    <cellStyle name="Linked Cell" xfId="904" builtinId="24" hidden="1"/>
    <cellStyle name="Linked Cell" xfId="722" builtinId="24" hidden="1"/>
    <cellStyle name="Linked Cell" xfId="971" builtinId="24" hidden="1"/>
    <cellStyle name="Linked Cell" xfId="958" builtinId="24" hidden="1"/>
    <cellStyle name="Linked Cell" xfId="1026" builtinId="24" hidden="1"/>
    <cellStyle name="loan matrix blank" xfId="63" xr:uid="{00000000-0005-0000-0000-00008D030000}"/>
    <cellStyle name="MatrixDataField" xfId="64" xr:uid="{00000000-0005-0000-0000-00008E030000}"/>
    <cellStyle name="Neutral" xfId="112" builtinId="28" hidden="1"/>
    <cellStyle name="Neutral" xfId="152" builtinId="28" hidden="1"/>
    <cellStyle name="Neutral" xfId="192" builtinId="28" hidden="1"/>
    <cellStyle name="Neutral" xfId="232" builtinId="28" hidden="1"/>
    <cellStyle name="Neutral" xfId="272" builtinId="28" hidden="1"/>
    <cellStyle name="Neutral" xfId="346" builtinId="28" hidden="1"/>
    <cellStyle name="Neutral" xfId="389" builtinId="28" hidden="1"/>
    <cellStyle name="Neutral" xfId="430" builtinId="28" hidden="1"/>
    <cellStyle name="Neutral" xfId="474" builtinId="28" hidden="1"/>
    <cellStyle name="Neutral" xfId="515" builtinId="28" hidden="1"/>
    <cellStyle name="Neutral" xfId="554" builtinId="28" hidden="1"/>
    <cellStyle name="Neutral" xfId="594" builtinId="28" hidden="1"/>
    <cellStyle name="Neutral" xfId="684" builtinId="28" hidden="1"/>
    <cellStyle name="Neutral" xfId="741" builtinId="28" hidden="1"/>
    <cellStyle name="Neutral" xfId="628" builtinId="28" hidden="1"/>
    <cellStyle name="Neutral" xfId="834" builtinId="28" hidden="1"/>
    <cellStyle name="Neutral" xfId="870" builtinId="28" hidden="1"/>
    <cellStyle name="Neutral" xfId="900" builtinId="28" hidden="1"/>
    <cellStyle name="Neutral" xfId="826" builtinId="28" hidden="1"/>
    <cellStyle name="Neutral" xfId="967" builtinId="28" hidden="1"/>
    <cellStyle name="Neutral" xfId="957" builtinId="28" hidden="1"/>
    <cellStyle name="Neutral" xfId="1022" builtinId="28" hidden="1"/>
    <cellStyle name="Normal" xfId="0" builtinId="0" customBuiltin="1"/>
    <cellStyle name="Normal 11" xfId="65" xr:uid="{00000000-0005-0000-0000-0000A6030000}"/>
    <cellStyle name="Normal 11 2" xfId="66" xr:uid="{00000000-0005-0000-0000-0000A7030000}"/>
    <cellStyle name="Normal 15" xfId="67" xr:uid="{00000000-0005-0000-0000-0000A8030000}"/>
    <cellStyle name="Normal 15 2" xfId="68" xr:uid="{00000000-0005-0000-0000-0000A9030000}"/>
    <cellStyle name="Normal 2" xfId="69" xr:uid="{00000000-0005-0000-0000-0000AA030000}"/>
    <cellStyle name="Normal 2 2" xfId="70" xr:uid="{00000000-0005-0000-0000-0000AB030000}"/>
    <cellStyle name="Normal 2 2 2" xfId="71" xr:uid="{00000000-0005-0000-0000-0000AC030000}"/>
    <cellStyle name="Normal 2 2 2 2" xfId="1075" xr:uid="{00000000-0005-0000-0000-0000AD030000}"/>
    <cellStyle name="Normal 2 2 3" xfId="655" xr:uid="{00000000-0005-0000-0000-0000AE030000}"/>
    <cellStyle name="Normal 2 2 3 2" xfId="1095" xr:uid="{00000000-0005-0000-0000-0000AF030000}"/>
    <cellStyle name="Normal 2 3" xfId="72" xr:uid="{00000000-0005-0000-0000-0000B0030000}"/>
    <cellStyle name="Normal 2 3 2" xfId="728" xr:uid="{00000000-0005-0000-0000-0000B1030000}"/>
    <cellStyle name="Normal 2 4" xfId="1074" xr:uid="{00000000-0005-0000-0000-0000B2030000}"/>
    <cellStyle name="Normal 3" xfId="73" xr:uid="{00000000-0005-0000-0000-0000B3030000}"/>
    <cellStyle name="Normal 4" xfId="1102" xr:uid="{00000000-0005-0000-0000-000052040000}"/>
    <cellStyle name="Note" xfId="119" builtinId="10" hidden="1"/>
    <cellStyle name="Note" xfId="159" builtinId="10" hidden="1"/>
    <cellStyle name="Note" xfId="199" builtinId="10" hidden="1"/>
    <cellStyle name="Note" xfId="239" builtinId="10" hidden="1"/>
    <cellStyle name="Note" xfId="279" builtinId="10" hidden="1"/>
    <cellStyle name="Note" xfId="353" builtinId="10" hidden="1"/>
    <cellStyle name="Note" xfId="396" builtinId="10" hidden="1"/>
    <cellStyle name="Note" xfId="437" builtinId="10" hidden="1"/>
    <cellStyle name="Note" xfId="481" builtinId="10" hidden="1"/>
    <cellStyle name="Note" xfId="522" builtinId="10" hidden="1"/>
    <cellStyle name="Note" xfId="561" builtinId="10" hidden="1"/>
    <cellStyle name="Note" xfId="601" builtinId="10" hidden="1"/>
    <cellStyle name="Note" xfId="691" builtinId="10" hidden="1"/>
    <cellStyle name="Note" xfId="748" builtinId="10" hidden="1"/>
    <cellStyle name="Note" xfId="787" builtinId="10" hidden="1"/>
    <cellStyle name="Note" xfId="841" builtinId="10" hidden="1"/>
    <cellStyle name="Note" xfId="661" builtinId="10" hidden="1"/>
    <cellStyle name="Note" xfId="907" builtinId="10" hidden="1"/>
    <cellStyle name="Note" xfId="868" builtinId="10" hidden="1"/>
    <cellStyle name="Note" xfId="974" builtinId="10" hidden="1"/>
    <cellStyle name="Note" xfId="938" builtinId="10" hidden="1"/>
    <cellStyle name="Note" xfId="1029" builtinId="10" hidden="1"/>
    <cellStyle name="Output" xfId="114" builtinId="21" hidden="1"/>
    <cellStyle name="Output" xfId="154" builtinId="21" hidden="1"/>
    <cellStyle name="Output" xfId="194" builtinId="21" hidden="1"/>
    <cellStyle name="Output" xfId="234" builtinId="21" hidden="1"/>
    <cellStyle name="Output" xfId="274" builtinId="21" hidden="1"/>
    <cellStyle name="Output" xfId="348" builtinId="21" hidden="1"/>
    <cellStyle name="Output" xfId="391" builtinId="21" hidden="1"/>
    <cellStyle name="Output" xfId="432" builtinId="21" hidden="1"/>
    <cellStyle name="Output" xfId="476" builtinId="21" hidden="1"/>
    <cellStyle name="Output" xfId="517" builtinId="21" hidden="1"/>
    <cellStyle name="Output" xfId="556" builtinId="21" hidden="1"/>
    <cellStyle name="Output" xfId="596" builtinId="21" hidden="1"/>
    <cellStyle name="Output" xfId="686" builtinId="21" hidden="1"/>
    <cellStyle name="Output" xfId="743" builtinId="21" hidden="1"/>
    <cellStyle name="Output" xfId="782" builtinId="21" hidden="1"/>
    <cellStyle name="Output" xfId="836" builtinId="21" hidden="1"/>
    <cellStyle name="Output" xfId="658" builtinId="21" hidden="1"/>
    <cellStyle name="Output" xfId="902" builtinId="21" hidden="1"/>
    <cellStyle name="Output" xfId="889" builtinId="21" hidden="1"/>
    <cellStyle name="Output" xfId="969" builtinId="21" hidden="1"/>
    <cellStyle name="Output" xfId="650" builtinId="21" hidden="1"/>
    <cellStyle name="Output" xfId="1024" builtinId="21" hidden="1"/>
    <cellStyle name="Page Heading 1" xfId="74" xr:uid="{00000000-0005-0000-0000-0000E0030000}"/>
    <cellStyle name="Page Heading 1 2" xfId="330" xr:uid="{00000000-0005-0000-0000-0000E1030000}"/>
    <cellStyle name="Page Heading 2" xfId="75" xr:uid="{00000000-0005-0000-0000-0000E2030000}"/>
    <cellStyle name="Page Heading 2 2" xfId="76" xr:uid="{00000000-0005-0000-0000-0000E3030000}"/>
    <cellStyle name="Page Heading Date" xfId="77" xr:uid="{00000000-0005-0000-0000-0000E4030000}"/>
    <cellStyle name="Page Heading Date 2" xfId="331" xr:uid="{00000000-0005-0000-0000-0000E5030000}"/>
    <cellStyle name="Page Title" xfId="78" xr:uid="{00000000-0005-0000-0000-0000E6030000}"/>
    <cellStyle name="Page Title 2" xfId="79" xr:uid="{00000000-0005-0000-0000-0000E7030000}"/>
    <cellStyle name="Page Title 5" xfId="80" xr:uid="{00000000-0005-0000-0000-0000E8030000}"/>
    <cellStyle name="Percent 2" xfId="81" xr:uid="{00000000-0005-0000-0000-0000E9030000}"/>
    <cellStyle name="Percent 3" xfId="82" xr:uid="{00000000-0005-0000-0000-0000EA030000}"/>
    <cellStyle name="Review Notes" xfId="83" xr:uid="{00000000-0005-0000-0000-0000EB030000}"/>
    <cellStyle name="ReviewData" xfId="84" xr:uid="{00000000-0005-0000-0000-0000EC030000}"/>
    <cellStyle name="TextLine" xfId="85" xr:uid="{00000000-0005-0000-0000-0000ED030000}"/>
    <cellStyle name="TextLine 2" xfId="332" xr:uid="{00000000-0005-0000-0000-0000EE030000}"/>
    <cellStyle name="TextLineBold" xfId="86" xr:uid="{00000000-0005-0000-0000-0000EF030000}"/>
    <cellStyle name="TextNoLine" xfId="87" xr:uid="{00000000-0005-0000-0000-0000F0030000}"/>
    <cellStyle name="TextNoLine 5" xfId="88" xr:uid="{00000000-0005-0000-0000-0000F1030000}"/>
    <cellStyle name="TextNoLineBold" xfId="89" xr:uid="{00000000-0005-0000-0000-0000F2030000}"/>
    <cellStyle name="TextNoLineBold 2" xfId="90" xr:uid="{00000000-0005-0000-0000-0000F3030000}"/>
    <cellStyle name="TextNoLineBold 3" xfId="91" xr:uid="{00000000-0005-0000-0000-0000F4030000}"/>
    <cellStyle name="TextNoLineBoldSmall" xfId="333" xr:uid="{00000000-0005-0000-0000-0000F5030000}"/>
    <cellStyle name="Title" xfId="92" builtinId="15" customBuiltin="1"/>
    <cellStyle name="Title 2" xfId="334" xr:uid="{00000000-0005-0000-0000-0000F7030000}"/>
    <cellStyle name="Title 2 2" xfId="780" xr:uid="{00000000-0005-0000-0000-0000F8030000}"/>
    <cellStyle name="Title 3" xfId="93" xr:uid="{00000000-0005-0000-0000-0000F9030000}"/>
    <cellStyle name="Title 3 2" xfId="94" xr:uid="{00000000-0005-0000-0000-0000FA030000}"/>
    <cellStyle name="Title 3 2 2" xfId="1076" xr:uid="{00000000-0005-0000-0000-0000FB030000}"/>
    <cellStyle name="Title 3 3" xfId="670" xr:uid="{00000000-0005-0000-0000-0000FC030000}"/>
    <cellStyle name="Title 4" xfId="464" xr:uid="{00000000-0005-0000-0000-0000FD030000}"/>
    <cellStyle name="Title 4 2" xfId="1091" xr:uid="{00000000-0005-0000-0000-0000FE030000}"/>
    <cellStyle name="Title 5" xfId="669" xr:uid="{00000000-0005-0000-0000-0000FF030000}"/>
    <cellStyle name="Total" xfId="121" builtinId="25" hidden="1"/>
    <cellStyle name="Total" xfId="161" builtinId="25" hidden="1"/>
    <cellStyle name="Total" xfId="201" builtinId="25" hidden="1"/>
    <cellStyle name="Total" xfId="241" builtinId="25" hidden="1"/>
    <cellStyle name="Total" xfId="281" builtinId="25" hidden="1"/>
    <cellStyle name="Total" xfId="355" builtinId="25" hidden="1"/>
    <cellStyle name="Total" xfId="398" builtinId="25" hidden="1"/>
    <cellStyle name="Total" xfId="439" builtinId="25" hidden="1"/>
    <cellStyle name="Total" xfId="483" builtinId="25" hidden="1"/>
    <cellStyle name="Total" xfId="524" builtinId="25" hidden="1"/>
    <cellStyle name="Total" xfId="563" builtinId="25" hidden="1"/>
    <cellStyle name="Total" xfId="603" builtinId="25" hidden="1"/>
    <cellStyle name="Total" xfId="693" builtinId="25" hidden="1"/>
    <cellStyle name="Total" xfId="750" builtinId="25" hidden="1"/>
    <cellStyle name="Total" xfId="789" builtinId="25" hidden="1"/>
    <cellStyle name="Total" xfId="843" builtinId="25" hidden="1"/>
    <cellStyle name="Total" xfId="731" builtinId="25" hidden="1"/>
    <cellStyle name="Total" xfId="909" builtinId="25" hidden="1"/>
    <cellStyle name="Total" xfId="887" builtinId="25" hidden="1"/>
    <cellStyle name="Total" xfId="976" builtinId="25" hidden="1"/>
    <cellStyle name="Total" xfId="651" builtinId="25" hidden="1"/>
    <cellStyle name="Total" xfId="1031" builtinId="25" hidden="1"/>
    <cellStyle name="Warning Text" xfId="118" builtinId="11" hidden="1"/>
    <cellStyle name="Warning Text" xfId="158" builtinId="11" hidden="1"/>
    <cellStyle name="Warning Text" xfId="198" builtinId="11" hidden="1"/>
    <cellStyle name="Warning Text" xfId="238" builtinId="11" hidden="1"/>
    <cellStyle name="Warning Text" xfId="278" builtinId="11" hidden="1"/>
    <cellStyle name="Warning Text" xfId="352" builtinId="11" hidden="1"/>
    <cellStyle name="Warning Text" xfId="395" builtinId="11" hidden="1"/>
    <cellStyle name="Warning Text" xfId="436" builtinId="11" hidden="1"/>
    <cellStyle name="Warning Text" xfId="480" builtinId="11" hidden="1"/>
    <cellStyle name="Warning Text" xfId="521" builtinId="11" hidden="1"/>
    <cellStyle name="Warning Text" xfId="560" builtinId="11" hidden="1"/>
    <cellStyle name="Warning Text" xfId="600" builtinId="11" hidden="1"/>
    <cellStyle name="Warning Text" xfId="690" builtinId="11" hidden="1"/>
    <cellStyle name="Warning Text" xfId="747" builtinId="11" hidden="1"/>
    <cellStyle name="Warning Text" xfId="786" builtinId="11" hidden="1"/>
    <cellStyle name="Warning Text" xfId="840" builtinId="11" hidden="1"/>
    <cellStyle name="Warning Text" xfId="730" builtinId="11" hidden="1"/>
    <cellStyle name="Warning Text" xfId="906" builtinId="11" hidden="1"/>
    <cellStyle name="Warning Text" xfId="638" builtinId="11" hidden="1"/>
    <cellStyle name="Warning Text" xfId="973" builtinId="11" hidden="1"/>
    <cellStyle name="Warning Text" xfId="824" builtinId="11" hidden="1"/>
    <cellStyle name="Warning Text" xfId="1028" builtinId="11" hidden="1"/>
    <cellStyle name="web" xfId="95" xr:uid="{00000000-0005-0000-0000-00002C040000}"/>
    <cellStyle name="WP Instruct" xfId="335" xr:uid="{00000000-0005-0000-0000-00002D040000}"/>
    <cellStyle name="WP Ref" xfId="96" xr:uid="{00000000-0005-0000-0000-00002E040000}"/>
    <cellStyle name="WP Ref 2" xfId="97" xr:uid="{00000000-0005-0000-0000-00002F040000}"/>
    <cellStyle name="WP Ref 2 2" xfId="337" xr:uid="{00000000-0005-0000-0000-000030040000}"/>
    <cellStyle name="WP Ref 2 2 2" xfId="775" xr:uid="{00000000-0005-0000-0000-000031040000}"/>
    <cellStyle name="WP Ref 2 2 3" xfId="1086" xr:uid="{00000000-0005-0000-0000-000032040000}"/>
    <cellStyle name="WP Ref 2 3" xfId="672" xr:uid="{00000000-0005-0000-0000-000033040000}"/>
    <cellStyle name="WP Ref 2 5" xfId="98" xr:uid="{00000000-0005-0000-0000-000034040000}"/>
    <cellStyle name="WP Ref 2 5 2" xfId="673" xr:uid="{00000000-0005-0000-0000-000035040000}"/>
    <cellStyle name="WP Ref 3" xfId="336" xr:uid="{00000000-0005-0000-0000-000036040000}"/>
    <cellStyle name="WP Ref 3 2" xfId="1085" xr:uid="{00000000-0005-0000-0000-000037040000}"/>
    <cellStyle name="WP Ref 4" xfId="465" xr:uid="{00000000-0005-0000-0000-000038040000}"/>
    <cellStyle name="WP Ref 4 2" xfId="1092" xr:uid="{00000000-0005-0000-0000-000039040000}"/>
    <cellStyle name="WP Ref 5" xfId="99" xr:uid="{00000000-0005-0000-0000-00003A040000}"/>
    <cellStyle name="WP Ref 5 2" xfId="674" xr:uid="{00000000-0005-0000-0000-00003B040000}"/>
    <cellStyle name="WP Ref 6" xfId="671" xr:uid="{00000000-0005-0000-0000-00003C040000}"/>
    <cellStyle name="WP Ref Date" xfId="100" xr:uid="{00000000-0005-0000-0000-00003D040000}"/>
    <cellStyle name="WP Ref Date 2" xfId="338" xr:uid="{00000000-0005-0000-0000-00003E040000}"/>
    <cellStyle name="WP Ref Date 2 2" xfId="776" xr:uid="{00000000-0005-0000-0000-00003F040000}"/>
    <cellStyle name="WP Ref Date 2 3" xfId="1087" xr:uid="{00000000-0005-0000-0000-000040040000}"/>
    <cellStyle name="WP Ref Date 3" xfId="466" xr:uid="{00000000-0005-0000-0000-000041040000}"/>
    <cellStyle name="WP Ref Date 4" xfId="675" xr:uid="{00000000-0005-0000-0000-000042040000}"/>
    <cellStyle name="WP Ref Head" xfId="101" xr:uid="{00000000-0005-0000-0000-000043040000}"/>
    <cellStyle name="WP Ref Head 2" xfId="102" xr:uid="{00000000-0005-0000-0000-000044040000}"/>
    <cellStyle name="WP Ref Head 2 5" xfId="103" xr:uid="{00000000-0005-0000-0000-000045040000}"/>
    <cellStyle name="WP Ref Head 3" xfId="104" xr:uid="{00000000-0005-0000-0000-000046040000}"/>
    <cellStyle name="WP Ref Head 4" xfId="339" xr:uid="{00000000-0005-0000-0000-000047040000}"/>
    <cellStyle name="WP Ref Head 4 2" xfId="1088" xr:uid="{00000000-0005-0000-0000-000048040000}"/>
    <cellStyle name="WP Ref Head 5" xfId="467" xr:uid="{00000000-0005-0000-0000-000049040000}"/>
    <cellStyle name="WP Ref Head 5 2" xfId="1093" xr:uid="{00000000-0005-0000-0000-00004A040000}"/>
    <cellStyle name="WP Ref Head 6" xfId="676" xr:uid="{00000000-0005-0000-0000-00004B040000}"/>
    <cellStyle name="WPDate" xfId="105" xr:uid="{00000000-0005-0000-0000-00004C040000}"/>
    <cellStyle name="WPDate 2" xfId="677" xr:uid="{00000000-0005-0000-0000-00004D040000}"/>
  </cellStyles>
  <dxfs count="20">
    <dxf>
      <fill>
        <patternFill>
          <bgColor rgb="FFFF0000"/>
        </patternFill>
      </fill>
    </dxf>
    <dxf>
      <fill>
        <patternFill>
          <bgColor indexed="10"/>
        </patternFill>
      </fill>
    </dxf>
    <dxf>
      <fill>
        <patternFill>
          <bgColor theme="0" tint="-0.14996795556505021"/>
        </patternFill>
      </fill>
    </dxf>
    <dxf>
      <fill>
        <patternFill patternType="solid">
          <bgColor theme="0" tint="-0.14996795556505021"/>
        </patternFill>
      </fill>
    </dxf>
    <dxf>
      <font>
        <b/>
        <i val="0"/>
        <color rgb="FF333399"/>
      </font>
      <fill>
        <patternFill patternType="none">
          <bgColor indexed="65"/>
        </patternFill>
      </fill>
    </dxf>
    <dxf>
      <font>
        <b/>
        <i val="0"/>
        <color rgb="FF009900"/>
      </font>
      <fill>
        <patternFill patternType="none">
          <bgColor indexed="65"/>
        </patternFill>
      </fill>
    </dxf>
    <dxf>
      <font>
        <b/>
        <i val="0"/>
        <color rgb="FFFF0000"/>
      </font>
      <fill>
        <patternFill patternType="none">
          <bgColor indexed="65"/>
        </patternFill>
      </fill>
    </dxf>
    <dxf>
      <font>
        <b/>
        <i val="0"/>
        <color theme="9" tint="-0.24994659260841701"/>
        <name val="Cambria"/>
        <scheme val="none"/>
      </font>
      <fill>
        <patternFill patternType="none">
          <bgColor indexed="65"/>
        </patternFill>
      </fill>
    </dxf>
    <dxf>
      <font>
        <b/>
        <i val="0"/>
        <color auto="1"/>
      </font>
      <fill>
        <patternFill patternType="none">
          <bgColor indexed="65"/>
        </patternFill>
      </fill>
    </dxf>
    <dxf>
      <font>
        <b/>
        <i val="0"/>
      </font>
      <fill>
        <patternFill>
          <bgColor rgb="FFFFC000"/>
        </patternFill>
      </fill>
    </dxf>
    <dxf>
      <font>
        <b/>
        <i val="0"/>
        <color rgb="FF333399"/>
      </font>
      <fill>
        <patternFill patternType="none">
          <bgColor indexed="65"/>
        </patternFill>
      </fill>
    </dxf>
    <dxf>
      <font>
        <b/>
        <i val="0"/>
        <color rgb="FF009900"/>
      </font>
      <fill>
        <patternFill patternType="none">
          <bgColor indexed="65"/>
        </patternFill>
      </fill>
    </dxf>
    <dxf>
      <font>
        <b/>
        <i val="0"/>
        <color rgb="FFFF0000"/>
      </font>
      <fill>
        <patternFill patternType="none">
          <bgColor indexed="65"/>
        </patternFill>
      </fill>
    </dxf>
    <dxf>
      <font>
        <b/>
        <i val="0"/>
        <color rgb="FFF5B80B"/>
      </font>
      <fill>
        <patternFill patternType="none">
          <bgColor indexed="65"/>
        </patternFill>
      </fill>
    </dxf>
    <dxf>
      <font>
        <b/>
        <i val="0"/>
        <color auto="1"/>
      </font>
      <fill>
        <patternFill patternType="none">
          <bgColor indexed="65"/>
        </patternFill>
      </fill>
    </dxf>
    <dxf>
      <font>
        <b/>
        <i val="0"/>
        <color rgb="FF333399"/>
      </font>
      <fill>
        <patternFill patternType="none">
          <bgColor indexed="65"/>
        </patternFill>
      </fill>
    </dxf>
    <dxf>
      <font>
        <b/>
        <i val="0"/>
        <color rgb="FF009900"/>
      </font>
      <fill>
        <patternFill patternType="none">
          <bgColor indexed="65"/>
        </patternFill>
      </fill>
    </dxf>
    <dxf>
      <font>
        <b/>
        <i val="0"/>
        <color rgb="FFFF0000"/>
      </font>
      <fill>
        <patternFill patternType="none">
          <bgColor indexed="65"/>
        </patternFill>
      </fill>
    </dxf>
    <dxf>
      <font>
        <b/>
        <i val="0"/>
        <color theme="9" tint="-0.24994659260841701"/>
        <name val="Cambria"/>
        <scheme val="none"/>
      </font>
      <fill>
        <patternFill patternType="none">
          <bgColor indexed="65"/>
        </patternFill>
      </fill>
    </dxf>
    <dxf>
      <font>
        <b/>
        <i val="0"/>
        <color auto="1"/>
      </font>
      <fill>
        <patternFill patternType="none">
          <bgColor indexed="65"/>
        </patternFill>
      </fill>
    </dxf>
  </dxfs>
  <tableStyles count="0" defaultTableStyle="TableStyleMedium9" defaultPivotStyle="PivotStyleLight16"/>
  <colors>
    <mruColors>
      <color rgb="FFCFE7AF"/>
      <color rgb="FF1C1C1C"/>
      <color rgb="FFF2F2F2"/>
      <color rgb="FFEAEAEA"/>
      <color rgb="FF8DC63F"/>
      <color rgb="FF17365D"/>
      <color rgb="FFFF9900"/>
      <color rgb="FF4F81BD"/>
      <color rgb="FF17375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microsoft.com/office/2006/relationships/vbaProject" Target="vbaProject.bin"/><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68.xml><?xml version="1.0" encoding="utf-8"?>
<ax:ocx xmlns:ax="http://schemas.microsoft.com/office/2006/activeX" xmlns:r="http://schemas.openxmlformats.org/officeDocument/2006/relationships" ax:classid="{8BD21D40-EC42-11CE-9E0D-00AA006002F3}" ax:persistence="persistStreamInit" r:id="rId1"/>
</file>

<file path=xl/activeX/activeX169.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70.xml><?xml version="1.0" encoding="utf-8"?>
<ax:ocx xmlns:ax="http://schemas.microsoft.com/office/2006/activeX" xmlns:r="http://schemas.openxmlformats.org/officeDocument/2006/relationships" ax:classid="{8BD21D40-EC42-11CE-9E0D-00AA006002F3}" ax:persistence="persistStreamInit" r:id="rId1"/>
</file>

<file path=xl/activeX/activeX171.xml><?xml version="1.0" encoding="utf-8"?>
<ax:ocx xmlns:ax="http://schemas.microsoft.com/office/2006/activeX" xmlns:r="http://schemas.openxmlformats.org/officeDocument/2006/relationships" ax:classid="{8BD21D40-EC42-11CE-9E0D-00AA006002F3}" ax:persistence="persistStreamInit" r:id="rId1"/>
</file>

<file path=xl/activeX/activeX172.xml><?xml version="1.0" encoding="utf-8"?>
<ax:ocx xmlns:ax="http://schemas.microsoft.com/office/2006/activeX" xmlns:r="http://schemas.openxmlformats.org/officeDocument/2006/relationships" ax:classid="{8BD21D40-EC42-11CE-9E0D-00AA006002F3}" ax:persistence="persistStreamInit" r:id="rId1"/>
</file>

<file path=xl/activeX/activeX173.xml><?xml version="1.0" encoding="utf-8"?>
<ax:ocx xmlns:ax="http://schemas.microsoft.com/office/2006/activeX" xmlns:r="http://schemas.openxmlformats.org/officeDocument/2006/relationships" ax:classid="{8BD21D40-EC42-11CE-9E0D-00AA006002F3}" ax:persistence="persistStreamInit" r:id="rId1"/>
</file>

<file path=xl/activeX/activeX174.xml><?xml version="1.0" encoding="utf-8"?>
<ax:ocx xmlns:ax="http://schemas.microsoft.com/office/2006/activeX" xmlns:r="http://schemas.openxmlformats.org/officeDocument/2006/relationships" ax:classid="{8BD21D40-EC42-11CE-9E0D-00AA006002F3}" ax:persistence="persistStreamInit" r:id="rId1"/>
</file>

<file path=xl/activeX/activeX175.xml><?xml version="1.0" encoding="utf-8"?>
<ax:ocx xmlns:ax="http://schemas.microsoft.com/office/2006/activeX" xmlns:r="http://schemas.openxmlformats.org/officeDocument/2006/relationships" ax:classid="{8BD21D40-EC42-11CE-9E0D-00AA006002F3}" ax:persistence="persistStreamInit" r:id="rId1"/>
</file>

<file path=xl/activeX/activeX176.xml><?xml version="1.0" encoding="utf-8"?>
<ax:ocx xmlns:ax="http://schemas.microsoft.com/office/2006/activeX" xmlns:r="http://schemas.openxmlformats.org/officeDocument/2006/relationships" ax:classid="{8BD21D40-EC42-11CE-9E0D-00AA006002F3}" ax:persistence="persistStreamInit" r:id="rId1"/>
</file>

<file path=xl/activeX/activeX177.xml><?xml version="1.0" encoding="utf-8"?>
<ax:ocx xmlns:ax="http://schemas.microsoft.com/office/2006/activeX" xmlns:r="http://schemas.openxmlformats.org/officeDocument/2006/relationships" ax:classid="{8BD21D40-EC42-11CE-9E0D-00AA006002F3}" ax:persistence="persistStreamInit" r:id="rId1"/>
</file>

<file path=xl/activeX/activeX178.xml><?xml version="1.0" encoding="utf-8"?>
<ax:ocx xmlns:ax="http://schemas.microsoft.com/office/2006/activeX" xmlns:r="http://schemas.openxmlformats.org/officeDocument/2006/relationships" ax:classid="{8BD21D40-EC42-11CE-9E0D-00AA006002F3}" ax:persistence="persistStreamInit" r:id="rId1"/>
</file>

<file path=xl/activeX/activeX179.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80.xml><?xml version="1.0" encoding="utf-8"?>
<ax:ocx xmlns:ax="http://schemas.microsoft.com/office/2006/activeX" xmlns:r="http://schemas.openxmlformats.org/officeDocument/2006/relationships" ax:classid="{8BD21D40-EC42-11CE-9E0D-00AA006002F3}" ax:persistence="persistStreamInit" r:id="rId1"/>
</file>

<file path=xl/activeX/activeX181.xml><?xml version="1.0" encoding="utf-8"?>
<ax:ocx xmlns:ax="http://schemas.microsoft.com/office/2006/activeX" xmlns:r="http://schemas.openxmlformats.org/officeDocument/2006/relationships" ax:classid="{8BD21D40-EC42-11CE-9E0D-00AA006002F3}" ax:persistence="persistStreamInit" r:id="rId1"/>
</file>

<file path=xl/activeX/activeX182.xml><?xml version="1.0" encoding="utf-8"?>
<ax:ocx xmlns:ax="http://schemas.microsoft.com/office/2006/activeX" xmlns:r="http://schemas.openxmlformats.org/officeDocument/2006/relationships" ax:classid="{8BD21D40-EC42-11CE-9E0D-00AA006002F3}" ax:persistence="persistStreamInit" r:id="rId1"/>
</file>

<file path=xl/activeX/activeX183.xml><?xml version="1.0" encoding="utf-8"?>
<ax:ocx xmlns:ax="http://schemas.microsoft.com/office/2006/activeX" xmlns:r="http://schemas.openxmlformats.org/officeDocument/2006/relationships" ax:classid="{8BD21D40-EC42-11CE-9E0D-00AA006002F3}" ax:persistence="persistStreamInit" r:id="rId1"/>
</file>

<file path=xl/activeX/activeX184.xml><?xml version="1.0" encoding="utf-8"?>
<ax:ocx xmlns:ax="http://schemas.microsoft.com/office/2006/activeX" xmlns:r="http://schemas.openxmlformats.org/officeDocument/2006/relationships" ax:classid="{8BD21D40-EC42-11CE-9E0D-00AA006002F3}" ax:persistence="persistStreamInit" r:id="rId1"/>
</file>

<file path=xl/activeX/activeX185.xml><?xml version="1.0" encoding="utf-8"?>
<ax:ocx xmlns:ax="http://schemas.microsoft.com/office/2006/activeX" xmlns:r="http://schemas.openxmlformats.org/officeDocument/2006/relationships" ax:classid="{8BD21D40-EC42-11CE-9E0D-00AA006002F3}" ax:persistence="persistStreamInit" r:id="rId1"/>
</file>

<file path=xl/activeX/activeX186.xml><?xml version="1.0" encoding="utf-8"?>
<ax:ocx xmlns:ax="http://schemas.microsoft.com/office/2006/activeX" xmlns:r="http://schemas.openxmlformats.org/officeDocument/2006/relationships" ax:classid="{8BD21D40-EC42-11CE-9E0D-00AA006002F3}" ax:persistence="persistStreamInit" r:id="rId1"/>
</file>

<file path=xl/activeX/activeX187.xml><?xml version="1.0" encoding="utf-8"?>
<ax:ocx xmlns:ax="http://schemas.microsoft.com/office/2006/activeX" xmlns:r="http://schemas.openxmlformats.org/officeDocument/2006/relationships" ax:classid="{8BD21D40-EC42-11CE-9E0D-00AA006002F3}" ax:persistence="persistStreamInit" r:id="rId1"/>
</file>

<file path=xl/activeX/activeX188.xml><?xml version="1.0" encoding="utf-8"?>
<ax:ocx xmlns:ax="http://schemas.microsoft.com/office/2006/activeX" xmlns:r="http://schemas.openxmlformats.org/officeDocument/2006/relationships" ax:classid="{8BD21D40-EC42-11CE-9E0D-00AA006002F3}" ax:persistence="persistStreamInit" r:id="rId1"/>
</file>

<file path=xl/activeX/activeX189.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190.xml><?xml version="1.0" encoding="utf-8"?>
<ax:ocx xmlns:ax="http://schemas.microsoft.com/office/2006/activeX" xmlns:r="http://schemas.openxmlformats.org/officeDocument/2006/relationships" ax:classid="{8BD21D40-EC42-11CE-9E0D-00AA006002F3}" ax:persistence="persistStreamInit" r:id="rId1"/>
</file>

<file path=xl/activeX/activeX191.xml><?xml version="1.0" encoding="utf-8"?>
<ax:ocx xmlns:ax="http://schemas.microsoft.com/office/2006/activeX" xmlns:r="http://schemas.openxmlformats.org/officeDocument/2006/relationships" ax:classid="{8BD21D40-EC42-11CE-9E0D-00AA006002F3}" ax:persistence="persistStreamInit" r:id="rId1"/>
</file>

<file path=xl/activeX/activeX192.xml><?xml version="1.0" encoding="utf-8"?>
<ax:ocx xmlns:ax="http://schemas.microsoft.com/office/2006/activeX" xmlns:r="http://schemas.openxmlformats.org/officeDocument/2006/relationships" ax:classid="{8BD21D40-EC42-11CE-9E0D-00AA006002F3}" ax:persistence="persistStreamInit" r:id="rId1"/>
</file>

<file path=xl/activeX/activeX193.xml><?xml version="1.0" encoding="utf-8"?>
<ax:ocx xmlns:ax="http://schemas.microsoft.com/office/2006/activeX" xmlns:r="http://schemas.openxmlformats.org/officeDocument/2006/relationships" ax:classid="{8BD21D40-EC42-11CE-9E0D-00AA006002F3}" ax:persistence="persistStreamInit" r:id="rId1"/>
</file>

<file path=xl/activeX/activeX194.xml><?xml version="1.0" encoding="utf-8"?>
<ax:ocx xmlns:ax="http://schemas.microsoft.com/office/2006/activeX" xmlns:r="http://schemas.openxmlformats.org/officeDocument/2006/relationships" ax:classid="{8BD21D40-EC42-11CE-9E0D-00AA006002F3}" ax:persistence="persistStreamInit" r:id="rId1"/>
</file>

<file path=xl/activeX/activeX195.xml><?xml version="1.0" encoding="utf-8"?>
<ax:ocx xmlns:ax="http://schemas.microsoft.com/office/2006/activeX" xmlns:r="http://schemas.openxmlformats.org/officeDocument/2006/relationships" ax:classid="{8BD21D40-EC42-11CE-9E0D-00AA006002F3}" ax:persistence="persistStreamInit" r:id="rId1"/>
</file>

<file path=xl/activeX/activeX196.xml><?xml version="1.0" encoding="utf-8"?>
<ax:ocx xmlns:ax="http://schemas.microsoft.com/office/2006/activeX" xmlns:r="http://schemas.openxmlformats.org/officeDocument/2006/relationships" ax:classid="{8BD21D40-EC42-11CE-9E0D-00AA006002F3}" ax:persistence="persistStreamInit" r:id="rId1"/>
</file>

<file path=xl/activeX/activeX197.xml><?xml version="1.0" encoding="utf-8"?>
<ax:ocx xmlns:ax="http://schemas.microsoft.com/office/2006/activeX" xmlns:r="http://schemas.openxmlformats.org/officeDocument/2006/relationships" ax:classid="{8BD21D40-EC42-11CE-9E0D-00AA006002F3}" ax:persistence="persistStreamInit" r:id="rId1"/>
</file>

<file path=xl/activeX/activeX198.xml><?xml version="1.0" encoding="utf-8"?>
<ax:ocx xmlns:ax="http://schemas.microsoft.com/office/2006/activeX" xmlns:r="http://schemas.openxmlformats.org/officeDocument/2006/relationships" ax:classid="{8BD21D40-EC42-11CE-9E0D-00AA006002F3}" ax:persistence="persistStreamInit" r:id="rId1"/>
</file>

<file path=xl/activeX/activeX19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00.xml><?xml version="1.0" encoding="utf-8"?>
<ax:ocx xmlns:ax="http://schemas.microsoft.com/office/2006/activeX" xmlns:r="http://schemas.openxmlformats.org/officeDocument/2006/relationships" ax:classid="{8BD21D40-EC42-11CE-9E0D-00AA006002F3}" ax:persistence="persistStreamInit" r:id="rId1"/>
</file>

<file path=xl/activeX/activeX201.xml><?xml version="1.0" encoding="utf-8"?>
<ax:ocx xmlns:ax="http://schemas.microsoft.com/office/2006/activeX" xmlns:r="http://schemas.openxmlformats.org/officeDocument/2006/relationships" ax:classid="{8BD21D40-EC42-11CE-9E0D-00AA006002F3}" ax:persistence="persistStreamInit" r:id="rId1"/>
</file>

<file path=xl/activeX/activeX202.xml><?xml version="1.0" encoding="utf-8"?>
<ax:ocx xmlns:ax="http://schemas.microsoft.com/office/2006/activeX" xmlns:r="http://schemas.openxmlformats.org/officeDocument/2006/relationships" ax:classid="{8BD21D40-EC42-11CE-9E0D-00AA006002F3}" ax:persistence="persistStreamInit" r:id="rId1"/>
</file>

<file path=xl/activeX/activeX203.xml><?xml version="1.0" encoding="utf-8"?>
<ax:ocx xmlns:ax="http://schemas.microsoft.com/office/2006/activeX" xmlns:r="http://schemas.openxmlformats.org/officeDocument/2006/relationships" ax:classid="{8BD21D40-EC42-11CE-9E0D-00AA006002F3}" ax:persistence="persistStreamInit" r:id="rId1"/>
</file>

<file path=xl/activeX/activeX204.xml><?xml version="1.0" encoding="utf-8"?>
<ax:ocx xmlns:ax="http://schemas.microsoft.com/office/2006/activeX" xmlns:r="http://schemas.openxmlformats.org/officeDocument/2006/relationships" ax:classid="{8BD21D40-EC42-11CE-9E0D-00AA006002F3}" ax:persistence="persistStreamInit" r:id="rId1"/>
</file>

<file path=xl/activeX/activeX205.xml><?xml version="1.0" encoding="utf-8"?>
<ax:ocx xmlns:ax="http://schemas.microsoft.com/office/2006/activeX" xmlns:r="http://schemas.openxmlformats.org/officeDocument/2006/relationships" ax:classid="{8BD21D40-EC42-11CE-9E0D-00AA006002F3}" ax:persistence="persistStreamInit" r:id="rId1"/>
</file>

<file path=xl/activeX/activeX206.xml><?xml version="1.0" encoding="utf-8"?>
<ax:ocx xmlns:ax="http://schemas.microsoft.com/office/2006/activeX" xmlns:r="http://schemas.openxmlformats.org/officeDocument/2006/relationships" ax:classid="{8BD21D40-EC42-11CE-9E0D-00AA006002F3}" ax:persistence="persistStreamInit" r:id="rId1"/>
</file>

<file path=xl/activeX/activeX207.xml><?xml version="1.0" encoding="utf-8"?>
<ax:ocx xmlns:ax="http://schemas.microsoft.com/office/2006/activeX" xmlns:r="http://schemas.openxmlformats.org/officeDocument/2006/relationships" ax:classid="{8BD21D40-EC42-11CE-9E0D-00AA006002F3}" ax:persistence="persistStreamInit" r:id="rId1"/>
</file>

<file path=xl/activeX/activeX208.xml><?xml version="1.0" encoding="utf-8"?>
<ax:ocx xmlns:ax="http://schemas.microsoft.com/office/2006/activeX" xmlns:r="http://schemas.openxmlformats.org/officeDocument/2006/relationships" ax:classid="{8BD21D40-EC42-11CE-9E0D-00AA006002F3}" ax:persistence="persistStreamInit" r:id="rId1"/>
</file>

<file path=xl/activeX/activeX209.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10.xml><?xml version="1.0" encoding="utf-8"?>
<ax:ocx xmlns:ax="http://schemas.microsoft.com/office/2006/activeX" xmlns:r="http://schemas.openxmlformats.org/officeDocument/2006/relationships" ax:classid="{8BD21D40-EC42-11CE-9E0D-00AA006002F3}" ax:persistence="persistStreamInit" r:id="rId1"/>
</file>

<file path=xl/activeX/activeX211.xml><?xml version="1.0" encoding="utf-8"?>
<ax:ocx xmlns:ax="http://schemas.microsoft.com/office/2006/activeX" xmlns:r="http://schemas.openxmlformats.org/officeDocument/2006/relationships" ax:classid="{8BD21D40-EC42-11CE-9E0D-00AA006002F3}" ax:persistence="persistStreamInit" r:id="rId1"/>
</file>

<file path=xl/activeX/activeX212.xml><?xml version="1.0" encoding="utf-8"?>
<ax:ocx xmlns:ax="http://schemas.microsoft.com/office/2006/activeX" xmlns:r="http://schemas.openxmlformats.org/officeDocument/2006/relationships" ax:classid="{8BD21D40-EC42-11CE-9E0D-00AA006002F3}" ax:persistence="persistStreamInit" r:id="rId1"/>
</file>

<file path=xl/activeX/activeX213.xml><?xml version="1.0" encoding="utf-8"?>
<ax:ocx xmlns:ax="http://schemas.microsoft.com/office/2006/activeX" xmlns:r="http://schemas.openxmlformats.org/officeDocument/2006/relationships" ax:classid="{8BD21D40-EC42-11CE-9E0D-00AA006002F3}" ax:persistence="persistStreamInit" r:id="rId1"/>
</file>

<file path=xl/activeX/activeX214.xml><?xml version="1.0" encoding="utf-8"?>
<ax:ocx xmlns:ax="http://schemas.microsoft.com/office/2006/activeX" xmlns:r="http://schemas.openxmlformats.org/officeDocument/2006/relationships" ax:classid="{8BD21D40-EC42-11CE-9E0D-00AA006002F3}" ax:persistence="persistStreamInit" r:id="rId1"/>
</file>

<file path=xl/activeX/activeX215.xml><?xml version="1.0" encoding="utf-8"?>
<ax:ocx xmlns:ax="http://schemas.microsoft.com/office/2006/activeX" xmlns:r="http://schemas.openxmlformats.org/officeDocument/2006/relationships" ax:classid="{8BD21D40-EC42-11CE-9E0D-00AA006002F3}" ax:persistence="persistStreamInit" r:id="rId1"/>
</file>

<file path=xl/activeX/activeX216.xml><?xml version="1.0" encoding="utf-8"?>
<ax:ocx xmlns:ax="http://schemas.microsoft.com/office/2006/activeX" xmlns:r="http://schemas.openxmlformats.org/officeDocument/2006/relationships" ax:classid="{8BD21D40-EC42-11CE-9E0D-00AA006002F3}" ax:persistence="persistStreamInit" r:id="rId1"/>
</file>

<file path=xl/activeX/activeX217.xml><?xml version="1.0" encoding="utf-8"?>
<ax:ocx xmlns:ax="http://schemas.microsoft.com/office/2006/activeX" xmlns:r="http://schemas.openxmlformats.org/officeDocument/2006/relationships" ax:classid="{8BD21D40-EC42-11CE-9E0D-00AA006002F3}" ax:persistence="persistStreamInit" r:id="rId1"/>
</file>

<file path=xl/activeX/activeX218.xml><?xml version="1.0" encoding="utf-8"?>
<ax:ocx xmlns:ax="http://schemas.microsoft.com/office/2006/activeX" xmlns:r="http://schemas.openxmlformats.org/officeDocument/2006/relationships" ax:classid="{8BD21D40-EC42-11CE-9E0D-00AA006002F3}" ax:persistence="persistStreamInit" r:id="rId1"/>
</file>

<file path=xl/activeX/activeX219.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20.xml><?xml version="1.0" encoding="utf-8"?>
<ax:ocx xmlns:ax="http://schemas.microsoft.com/office/2006/activeX" xmlns:r="http://schemas.openxmlformats.org/officeDocument/2006/relationships" ax:classid="{8BD21D40-EC42-11CE-9E0D-00AA006002F3}" ax:persistence="persistStreamInit" r:id="rId1"/>
</file>

<file path=xl/activeX/activeX221.xml><?xml version="1.0" encoding="utf-8"?>
<ax:ocx xmlns:ax="http://schemas.microsoft.com/office/2006/activeX" xmlns:r="http://schemas.openxmlformats.org/officeDocument/2006/relationships" ax:classid="{8BD21D40-EC42-11CE-9E0D-00AA006002F3}" ax:persistence="persistStreamInit" r:id="rId1"/>
</file>

<file path=xl/activeX/activeX222.xml><?xml version="1.0" encoding="utf-8"?>
<ax:ocx xmlns:ax="http://schemas.microsoft.com/office/2006/activeX" xmlns:r="http://schemas.openxmlformats.org/officeDocument/2006/relationships" ax:classid="{8BD21D40-EC42-11CE-9E0D-00AA006002F3}" ax:persistence="persistStreamInit" r:id="rId1"/>
</file>

<file path=xl/activeX/activeX223.xml><?xml version="1.0" encoding="utf-8"?>
<ax:ocx xmlns:ax="http://schemas.microsoft.com/office/2006/activeX" xmlns:r="http://schemas.openxmlformats.org/officeDocument/2006/relationships" ax:classid="{8BD21D40-EC42-11CE-9E0D-00AA006002F3}" ax:persistence="persistStreamInit" r:id="rId1"/>
</file>

<file path=xl/activeX/activeX224.xml><?xml version="1.0" encoding="utf-8"?>
<ax:ocx xmlns:ax="http://schemas.microsoft.com/office/2006/activeX" xmlns:r="http://schemas.openxmlformats.org/officeDocument/2006/relationships" ax:classid="{8BD21D40-EC42-11CE-9E0D-00AA006002F3}" ax:persistence="persistStreamInit" r:id="rId1"/>
</file>

<file path=xl/activeX/activeX225.xml><?xml version="1.0" encoding="utf-8"?>
<ax:ocx xmlns:ax="http://schemas.microsoft.com/office/2006/activeX" xmlns:r="http://schemas.openxmlformats.org/officeDocument/2006/relationships" ax:classid="{8BD21D40-EC42-11CE-9E0D-00AA006002F3}" ax:persistence="persistStreamInit" r:id="rId1"/>
</file>

<file path=xl/activeX/activeX226.xml><?xml version="1.0" encoding="utf-8"?>
<ax:ocx xmlns:ax="http://schemas.microsoft.com/office/2006/activeX" xmlns:r="http://schemas.openxmlformats.org/officeDocument/2006/relationships" ax:classid="{8BD21D40-EC42-11CE-9E0D-00AA006002F3}" ax:persistence="persistStreamInit" r:id="rId1"/>
</file>

<file path=xl/activeX/activeX227.xml><?xml version="1.0" encoding="utf-8"?>
<ax:ocx xmlns:ax="http://schemas.microsoft.com/office/2006/activeX" xmlns:r="http://schemas.openxmlformats.org/officeDocument/2006/relationships" ax:classid="{8BD21D40-EC42-11CE-9E0D-00AA006002F3}" ax:persistence="persistStreamInit" r:id="rId1"/>
</file>

<file path=xl/activeX/activeX228.xml><?xml version="1.0" encoding="utf-8"?>
<ax:ocx xmlns:ax="http://schemas.microsoft.com/office/2006/activeX" xmlns:r="http://schemas.openxmlformats.org/officeDocument/2006/relationships" ax:classid="{8BD21D40-EC42-11CE-9E0D-00AA006002F3}" ax:persistence="persistStreamInit" r:id="rId1"/>
</file>

<file path=xl/activeX/activeX229.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30.xml><?xml version="1.0" encoding="utf-8"?>
<ax:ocx xmlns:ax="http://schemas.microsoft.com/office/2006/activeX" xmlns:r="http://schemas.openxmlformats.org/officeDocument/2006/relationships" ax:classid="{8BD21D40-EC42-11CE-9E0D-00AA006002F3}" ax:persistence="persistStreamInit" r:id="rId1"/>
</file>

<file path=xl/activeX/activeX231.xml><?xml version="1.0" encoding="utf-8"?>
<ax:ocx xmlns:ax="http://schemas.microsoft.com/office/2006/activeX" xmlns:r="http://schemas.openxmlformats.org/officeDocument/2006/relationships" ax:classid="{8BD21D40-EC42-11CE-9E0D-00AA006002F3}" ax:persistence="persistStreamInit" r:id="rId1"/>
</file>

<file path=xl/activeX/activeX232.xml><?xml version="1.0" encoding="utf-8"?>
<ax:ocx xmlns:ax="http://schemas.microsoft.com/office/2006/activeX" xmlns:r="http://schemas.openxmlformats.org/officeDocument/2006/relationships" ax:classid="{8BD21D40-EC42-11CE-9E0D-00AA006002F3}" ax:persistence="persistStreamInit" r:id="rId1"/>
</file>

<file path=xl/activeX/activeX233.xml><?xml version="1.0" encoding="utf-8"?>
<ax:ocx xmlns:ax="http://schemas.microsoft.com/office/2006/activeX" xmlns:r="http://schemas.openxmlformats.org/officeDocument/2006/relationships" ax:classid="{8BD21D40-EC42-11CE-9E0D-00AA006002F3}" ax:persistence="persistStreamInit" r:id="rId1"/>
</file>

<file path=xl/activeX/activeX234.xml><?xml version="1.0" encoding="utf-8"?>
<ax:ocx xmlns:ax="http://schemas.microsoft.com/office/2006/activeX" xmlns:r="http://schemas.openxmlformats.org/officeDocument/2006/relationships" ax:classid="{8BD21D40-EC42-11CE-9E0D-00AA006002F3}" ax:persistence="persistStreamInit" r:id="rId1"/>
</file>

<file path=xl/activeX/activeX235.xml><?xml version="1.0" encoding="utf-8"?>
<ax:ocx xmlns:ax="http://schemas.microsoft.com/office/2006/activeX" xmlns:r="http://schemas.openxmlformats.org/officeDocument/2006/relationships" ax:classid="{8BD21D40-EC42-11CE-9E0D-00AA006002F3}" ax:persistence="persistStreamInit" r:id="rId1"/>
</file>

<file path=xl/activeX/activeX236.xml><?xml version="1.0" encoding="utf-8"?>
<ax:ocx xmlns:ax="http://schemas.microsoft.com/office/2006/activeX" xmlns:r="http://schemas.openxmlformats.org/officeDocument/2006/relationships" ax:classid="{8BD21D40-EC42-11CE-9E0D-00AA006002F3}" ax:persistence="persistStreamInit" r:id="rId1"/>
</file>

<file path=xl/activeX/activeX237.xml><?xml version="1.0" encoding="utf-8"?>
<ax:ocx xmlns:ax="http://schemas.microsoft.com/office/2006/activeX" xmlns:r="http://schemas.openxmlformats.org/officeDocument/2006/relationships" ax:classid="{8BD21D40-EC42-11CE-9E0D-00AA006002F3}" ax:persistence="persistStreamInit" r:id="rId1"/>
</file>

<file path=xl/activeX/activeX238.xml><?xml version="1.0" encoding="utf-8"?>
<ax:ocx xmlns:ax="http://schemas.microsoft.com/office/2006/activeX" xmlns:r="http://schemas.openxmlformats.org/officeDocument/2006/relationships" ax:classid="{8BD21D40-EC42-11CE-9E0D-00AA006002F3}" ax:persistence="persistStreamInit" r:id="rId1"/>
</file>

<file path=xl/activeX/activeX239.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40.xml><?xml version="1.0" encoding="utf-8"?>
<ax:ocx xmlns:ax="http://schemas.microsoft.com/office/2006/activeX" xmlns:r="http://schemas.openxmlformats.org/officeDocument/2006/relationships" ax:classid="{8BD21D40-EC42-11CE-9E0D-00AA006002F3}" ax:persistence="persistStreamInit" r:id="rId1"/>
</file>

<file path=xl/activeX/activeX241.xml><?xml version="1.0" encoding="utf-8"?>
<ax:ocx xmlns:ax="http://schemas.microsoft.com/office/2006/activeX" xmlns:r="http://schemas.openxmlformats.org/officeDocument/2006/relationships" ax:classid="{8BD21D40-EC42-11CE-9E0D-00AA006002F3}" ax:persistence="persistStreamInit" r:id="rId1"/>
</file>

<file path=xl/activeX/activeX242.xml><?xml version="1.0" encoding="utf-8"?>
<ax:ocx xmlns:ax="http://schemas.microsoft.com/office/2006/activeX" xmlns:r="http://schemas.openxmlformats.org/officeDocument/2006/relationships" ax:classid="{8BD21D40-EC42-11CE-9E0D-00AA006002F3}" ax:persistence="persistStreamInit" r:id="rId1"/>
</file>

<file path=xl/activeX/activeX243.xml><?xml version="1.0" encoding="utf-8"?>
<ax:ocx xmlns:ax="http://schemas.microsoft.com/office/2006/activeX" xmlns:r="http://schemas.openxmlformats.org/officeDocument/2006/relationships" ax:classid="{8BD21D40-EC42-11CE-9E0D-00AA006002F3}" ax:persistence="persistStreamInit" r:id="rId1"/>
</file>

<file path=xl/activeX/activeX244.xml><?xml version="1.0" encoding="utf-8"?>
<ax:ocx xmlns:ax="http://schemas.microsoft.com/office/2006/activeX" xmlns:r="http://schemas.openxmlformats.org/officeDocument/2006/relationships" ax:classid="{8BD21D40-EC42-11CE-9E0D-00AA006002F3}" ax:persistence="persistStreamInit" r:id="rId1"/>
</file>

<file path=xl/activeX/activeX245.xml><?xml version="1.0" encoding="utf-8"?>
<ax:ocx xmlns:ax="http://schemas.microsoft.com/office/2006/activeX" xmlns:r="http://schemas.openxmlformats.org/officeDocument/2006/relationships" ax:classid="{8BD21D40-EC42-11CE-9E0D-00AA006002F3}" ax:persistence="persistStreamInit" r:id="rId1"/>
</file>

<file path=xl/activeX/activeX246.xml><?xml version="1.0" encoding="utf-8"?>
<ax:ocx xmlns:ax="http://schemas.microsoft.com/office/2006/activeX" xmlns:r="http://schemas.openxmlformats.org/officeDocument/2006/relationships" ax:classid="{8BD21D40-EC42-11CE-9E0D-00AA006002F3}" ax:persistence="persistStreamInit" r:id="rId1"/>
</file>

<file path=xl/activeX/activeX247.xml><?xml version="1.0" encoding="utf-8"?>
<ax:ocx xmlns:ax="http://schemas.microsoft.com/office/2006/activeX" xmlns:r="http://schemas.openxmlformats.org/officeDocument/2006/relationships" ax:classid="{8BD21D40-EC42-11CE-9E0D-00AA006002F3}" ax:persistence="persistStreamInit" r:id="rId1"/>
</file>

<file path=xl/activeX/activeX248.xml><?xml version="1.0" encoding="utf-8"?>
<ax:ocx xmlns:ax="http://schemas.microsoft.com/office/2006/activeX" xmlns:r="http://schemas.openxmlformats.org/officeDocument/2006/relationships" ax:classid="{8BD21D40-EC42-11CE-9E0D-00AA006002F3}" ax:persistence="persistStreamInit" r:id="rId1"/>
</file>

<file path=xl/activeX/activeX249.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50.xml><?xml version="1.0" encoding="utf-8"?>
<ax:ocx xmlns:ax="http://schemas.microsoft.com/office/2006/activeX" xmlns:r="http://schemas.openxmlformats.org/officeDocument/2006/relationships" ax:classid="{8BD21D40-EC42-11CE-9E0D-00AA006002F3}" ax:persistence="persistStreamInit" r:id="rId1"/>
</file>

<file path=xl/activeX/activeX251.xml><?xml version="1.0" encoding="utf-8"?>
<ax:ocx xmlns:ax="http://schemas.microsoft.com/office/2006/activeX" xmlns:r="http://schemas.openxmlformats.org/officeDocument/2006/relationships" ax:classid="{8BD21D40-EC42-11CE-9E0D-00AA006002F3}" ax:persistence="persistStreamInit" r:id="rId1"/>
</file>

<file path=xl/activeX/activeX252.xml><?xml version="1.0" encoding="utf-8"?>
<ax:ocx xmlns:ax="http://schemas.microsoft.com/office/2006/activeX" xmlns:r="http://schemas.openxmlformats.org/officeDocument/2006/relationships" ax:classid="{8BD21D40-EC42-11CE-9E0D-00AA006002F3}" ax:persistence="persistStreamInit" r:id="rId1"/>
</file>

<file path=xl/activeX/activeX253.xml><?xml version="1.0" encoding="utf-8"?>
<ax:ocx xmlns:ax="http://schemas.microsoft.com/office/2006/activeX" xmlns:r="http://schemas.openxmlformats.org/officeDocument/2006/relationships" ax:classid="{8BD21D40-EC42-11CE-9E0D-00AA006002F3}" ax:persistence="persistStreamInit" r:id="rId1"/>
</file>

<file path=xl/activeX/activeX254.xml><?xml version="1.0" encoding="utf-8"?>
<ax:ocx xmlns:ax="http://schemas.microsoft.com/office/2006/activeX" xmlns:r="http://schemas.openxmlformats.org/officeDocument/2006/relationships" ax:classid="{8BD21D40-EC42-11CE-9E0D-00AA006002F3}" ax:persistence="persistStreamInit" r:id="rId1"/>
</file>

<file path=xl/activeX/activeX255.xml><?xml version="1.0" encoding="utf-8"?>
<ax:ocx xmlns:ax="http://schemas.microsoft.com/office/2006/activeX" xmlns:r="http://schemas.openxmlformats.org/officeDocument/2006/relationships" ax:classid="{8BD21D40-EC42-11CE-9E0D-00AA006002F3}" ax:persistence="persistStreamInit" r:id="rId1"/>
</file>

<file path=xl/activeX/activeX256.xml><?xml version="1.0" encoding="utf-8"?>
<ax:ocx xmlns:ax="http://schemas.microsoft.com/office/2006/activeX" xmlns:r="http://schemas.openxmlformats.org/officeDocument/2006/relationships" ax:classid="{8BD21D40-EC42-11CE-9E0D-00AA006002F3}" ax:persistence="persistStreamInit" r:id="rId1"/>
</file>

<file path=xl/activeX/activeX257.xml><?xml version="1.0" encoding="utf-8"?>
<ax:ocx xmlns:ax="http://schemas.microsoft.com/office/2006/activeX" xmlns:r="http://schemas.openxmlformats.org/officeDocument/2006/relationships" ax:classid="{8BD21D40-EC42-11CE-9E0D-00AA006002F3}" ax:persistence="persistStreamInit" r:id="rId1"/>
</file>

<file path=xl/activeX/activeX258.xml><?xml version="1.0" encoding="utf-8"?>
<ax:ocx xmlns:ax="http://schemas.microsoft.com/office/2006/activeX" xmlns:r="http://schemas.openxmlformats.org/officeDocument/2006/relationships" ax:classid="{8BD21D40-EC42-11CE-9E0D-00AA006002F3}" ax:persistence="persistStreamInit" r:id="rId1"/>
</file>

<file path=xl/activeX/activeX259.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60.xml><?xml version="1.0" encoding="utf-8"?>
<ax:ocx xmlns:ax="http://schemas.microsoft.com/office/2006/activeX" xmlns:r="http://schemas.openxmlformats.org/officeDocument/2006/relationships" ax:classid="{8BD21D40-EC42-11CE-9E0D-00AA006002F3}" ax:persistence="persistStreamInit" r:id="rId1"/>
</file>

<file path=xl/activeX/activeX261.xml><?xml version="1.0" encoding="utf-8"?>
<ax:ocx xmlns:ax="http://schemas.microsoft.com/office/2006/activeX" xmlns:r="http://schemas.openxmlformats.org/officeDocument/2006/relationships" ax:classid="{8BD21D40-EC42-11CE-9E0D-00AA006002F3}" ax:persistence="persistStreamInit" r:id="rId1"/>
</file>

<file path=xl/activeX/activeX262.xml><?xml version="1.0" encoding="utf-8"?>
<ax:ocx xmlns:ax="http://schemas.microsoft.com/office/2006/activeX" xmlns:r="http://schemas.openxmlformats.org/officeDocument/2006/relationships" ax:classid="{8BD21D40-EC42-11CE-9E0D-00AA006002F3}" ax:persistence="persistStreamInit" r:id="rId1"/>
</file>

<file path=xl/activeX/activeX263.xml><?xml version="1.0" encoding="utf-8"?>
<ax:ocx xmlns:ax="http://schemas.microsoft.com/office/2006/activeX" xmlns:r="http://schemas.openxmlformats.org/officeDocument/2006/relationships" ax:classid="{8BD21D40-EC42-11CE-9E0D-00AA006002F3}" ax:persistence="persistStreamInit" r:id="rId1"/>
</file>

<file path=xl/activeX/activeX264.xml><?xml version="1.0" encoding="utf-8"?>
<ax:ocx xmlns:ax="http://schemas.microsoft.com/office/2006/activeX" xmlns:r="http://schemas.openxmlformats.org/officeDocument/2006/relationships" ax:classid="{8BD21D40-EC42-11CE-9E0D-00AA006002F3}" ax:persistence="persistStreamInit" r:id="rId1"/>
</file>

<file path=xl/activeX/activeX265.xml><?xml version="1.0" encoding="utf-8"?>
<ax:ocx xmlns:ax="http://schemas.microsoft.com/office/2006/activeX" xmlns:r="http://schemas.openxmlformats.org/officeDocument/2006/relationships" ax:classid="{8BD21D40-EC42-11CE-9E0D-00AA006002F3}" ax:persistence="persistStreamInit" r:id="rId1"/>
</file>

<file path=xl/activeX/activeX266.xml><?xml version="1.0" encoding="utf-8"?>
<ax:ocx xmlns:ax="http://schemas.microsoft.com/office/2006/activeX" xmlns:r="http://schemas.openxmlformats.org/officeDocument/2006/relationships" ax:classid="{8BD21D40-EC42-11CE-9E0D-00AA006002F3}" ax:persistence="persistStreamInit" r:id="rId1"/>
</file>

<file path=xl/activeX/activeX267.xml><?xml version="1.0" encoding="utf-8"?>
<ax:ocx xmlns:ax="http://schemas.microsoft.com/office/2006/activeX" xmlns:r="http://schemas.openxmlformats.org/officeDocument/2006/relationships" ax:classid="{8BD21D40-EC42-11CE-9E0D-00AA006002F3}" ax:persistence="persistStreamInit" r:id="rId1"/>
</file>

<file path=xl/activeX/activeX268.xml><?xml version="1.0" encoding="utf-8"?>
<ax:ocx xmlns:ax="http://schemas.microsoft.com/office/2006/activeX" xmlns:r="http://schemas.openxmlformats.org/officeDocument/2006/relationships" ax:classid="{8BD21D40-EC42-11CE-9E0D-00AA006002F3}" ax:persistence="persistStreamInit" r:id="rId1"/>
</file>

<file path=xl/activeX/activeX269.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70.xml><?xml version="1.0" encoding="utf-8"?>
<ax:ocx xmlns:ax="http://schemas.microsoft.com/office/2006/activeX" xmlns:r="http://schemas.openxmlformats.org/officeDocument/2006/relationships" ax:classid="{8BD21D40-EC42-11CE-9E0D-00AA006002F3}" ax:persistence="persistStreamInit" r:id="rId1"/>
</file>

<file path=xl/activeX/activeX271.xml><?xml version="1.0" encoding="utf-8"?>
<ax:ocx xmlns:ax="http://schemas.microsoft.com/office/2006/activeX" xmlns:r="http://schemas.openxmlformats.org/officeDocument/2006/relationships" ax:classid="{8BD21D40-EC42-11CE-9E0D-00AA006002F3}" ax:persistence="persistStreamInit" r:id="rId1"/>
</file>

<file path=xl/activeX/activeX272.xml><?xml version="1.0" encoding="utf-8"?>
<ax:ocx xmlns:ax="http://schemas.microsoft.com/office/2006/activeX" xmlns:r="http://schemas.openxmlformats.org/officeDocument/2006/relationships" ax:classid="{8BD21D40-EC42-11CE-9E0D-00AA006002F3}" ax:persistence="persistStreamInit" r:id="rId1"/>
</file>

<file path=xl/activeX/activeX273.xml><?xml version="1.0" encoding="utf-8"?>
<ax:ocx xmlns:ax="http://schemas.microsoft.com/office/2006/activeX" xmlns:r="http://schemas.openxmlformats.org/officeDocument/2006/relationships" ax:classid="{8BD21D40-EC42-11CE-9E0D-00AA006002F3}" ax:persistence="persistStreamInit" r:id="rId1"/>
</file>

<file path=xl/activeX/activeX274.xml><?xml version="1.0" encoding="utf-8"?>
<ax:ocx xmlns:ax="http://schemas.microsoft.com/office/2006/activeX" xmlns:r="http://schemas.openxmlformats.org/officeDocument/2006/relationships" ax:classid="{8BD21D40-EC42-11CE-9E0D-00AA006002F3}" ax:persistence="persistStreamInit" r:id="rId1"/>
</file>

<file path=xl/activeX/activeX275.xml><?xml version="1.0" encoding="utf-8"?>
<ax:ocx xmlns:ax="http://schemas.microsoft.com/office/2006/activeX" xmlns:r="http://schemas.openxmlformats.org/officeDocument/2006/relationships" ax:classid="{8BD21D40-EC42-11CE-9E0D-00AA006002F3}" ax:persistence="persistStreamInit" r:id="rId1"/>
</file>

<file path=xl/activeX/activeX276.xml><?xml version="1.0" encoding="utf-8"?>
<ax:ocx xmlns:ax="http://schemas.microsoft.com/office/2006/activeX" xmlns:r="http://schemas.openxmlformats.org/officeDocument/2006/relationships" ax:classid="{8BD21D40-EC42-11CE-9E0D-00AA006002F3}" ax:persistence="persistStreamInit" r:id="rId1"/>
</file>

<file path=xl/activeX/activeX277.xml><?xml version="1.0" encoding="utf-8"?>
<ax:ocx xmlns:ax="http://schemas.microsoft.com/office/2006/activeX" xmlns:r="http://schemas.openxmlformats.org/officeDocument/2006/relationships" ax:classid="{8BD21D40-EC42-11CE-9E0D-00AA006002F3}" ax:persistence="persistStreamInit" r:id="rId1"/>
</file>

<file path=xl/activeX/activeX278.xml><?xml version="1.0" encoding="utf-8"?>
<ax:ocx xmlns:ax="http://schemas.microsoft.com/office/2006/activeX" xmlns:r="http://schemas.openxmlformats.org/officeDocument/2006/relationships" ax:classid="{8BD21D40-EC42-11CE-9E0D-00AA006002F3}" ax:persistence="persistStreamInit" r:id="rId1"/>
</file>

<file path=xl/activeX/activeX279.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80.xml><?xml version="1.0" encoding="utf-8"?>
<ax:ocx xmlns:ax="http://schemas.microsoft.com/office/2006/activeX" xmlns:r="http://schemas.openxmlformats.org/officeDocument/2006/relationships" ax:classid="{8BD21D40-EC42-11CE-9E0D-00AA006002F3}" ax:persistence="persistStreamInit" r:id="rId1"/>
</file>

<file path=xl/activeX/activeX281.xml><?xml version="1.0" encoding="utf-8"?>
<ax:ocx xmlns:ax="http://schemas.microsoft.com/office/2006/activeX" xmlns:r="http://schemas.openxmlformats.org/officeDocument/2006/relationships" ax:classid="{8BD21D40-EC42-11CE-9E0D-00AA006002F3}" ax:persistence="persistStreamInit" r:id="rId1"/>
</file>

<file path=xl/activeX/activeX282.xml><?xml version="1.0" encoding="utf-8"?>
<ax:ocx xmlns:ax="http://schemas.microsoft.com/office/2006/activeX" xmlns:r="http://schemas.openxmlformats.org/officeDocument/2006/relationships" ax:classid="{8BD21D40-EC42-11CE-9E0D-00AA006002F3}" ax:persistence="persistStreamInit" r:id="rId1"/>
</file>

<file path=xl/activeX/activeX283.xml><?xml version="1.0" encoding="utf-8"?>
<ax:ocx xmlns:ax="http://schemas.microsoft.com/office/2006/activeX" xmlns:r="http://schemas.openxmlformats.org/officeDocument/2006/relationships" ax:classid="{8BD21D40-EC42-11CE-9E0D-00AA006002F3}" ax:persistence="persistStreamInit" r:id="rId1"/>
</file>

<file path=xl/activeX/activeX284.xml><?xml version="1.0" encoding="utf-8"?>
<ax:ocx xmlns:ax="http://schemas.microsoft.com/office/2006/activeX" xmlns:r="http://schemas.openxmlformats.org/officeDocument/2006/relationships" ax:classid="{8BD21D40-EC42-11CE-9E0D-00AA006002F3}" ax:persistence="persistStreamInit" r:id="rId1"/>
</file>

<file path=xl/activeX/activeX285.xml><?xml version="1.0" encoding="utf-8"?>
<ax:ocx xmlns:ax="http://schemas.microsoft.com/office/2006/activeX" xmlns:r="http://schemas.openxmlformats.org/officeDocument/2006/relationships" ax:classid="{8BD21D40-EC42-11CE-9E0D-00AA006002F3}" ax:persistence="persistStreamInit" r:id="rId1"/>
</file>

<file path=xl/activeX/activeX286.xml><?xml version="1.0" encoding="utf-8"?>
<ax:ocx xmlns:ax="http://schemas.microsoft.com/office/2006/activeX" xmlns:r="http://schemas.openxmlformats.org/officeDocument/2006/relationships" ax:classid="{8BD21D40-EC42-11CE-9E0D-00AA006002F3}" ax:persistence="persistStreamInit" r:id="rId1"/>
</file>

<file path=xl/activeX/activeX287.xml><?xml version="1.0" encoding="utf-8"?>
<ax:ocx xmlns:ax="http://schemas.microsoft.com/office/2006/activeX" xmlns:r="http://schemas.openxmlformats.org/officeDocument/2006/relationships" ax:classid="{8BD21D40-EC42-11CE-9E0D-00AA006002F3}" ax:persistence="persistStreamInit" r:id="rId1"/>
</file>

<file path=xl/activeX/activeX288.xml><?xml version="1.0" encoding="utf-8"?>
<ax:ocx xmlns:ax="http://schemas.microsoft.com/office/2006/activeX" xmlns:r="http://schemas.openxmlformats.org/officeDocument/2006/relationships" ax:classid="{8BD21D40-EC42-11CE-9E0D-00AA006002F3}" ax:persistence="persistStreamInit" r:id="rId1"/>
</file>

<file path=xl/activeX/activeX289.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290.xml><?xml version="1.0" encoding="utf-8"?>
<ax:ocx xmlns:ax="http://schemas.microsoft.com/office/2006/activeX" xmlns:r="http://schemas.openxmlformats.org/officeDocument/2006/relationships" ax:classid="{8BD21D40-EC42-11CE-9E0D-00AA006002F3}" ax:persistence="persistStreamInit" r:id="rId1"/>
</file>

<file path=xl/activeX/activeX291.xml><?xml version="1.0" encoding="utf-8"?>
<ax:ocx xmlns:ax="http://schemas.microsoft.com/office/2006/activeX" xmlns:r="http://schemas.openxmlformats.org/officeDocument/2006/relationships" ax:classid="{8BD21D40-EC42-11CE-9E0D-00AA006002F3}" ax:persistence="persistStreamInit" r:id="rId1"/>
</file>

<file path=xl/activeX/activeX292.xml><?xml version="1.0" encoding="utf-8"?>
<ax:ocx xmlns:ax="http://schemas.microsoft.com/office/2006/activeX" xmlns:r="http://schemas.openxmlformats.org/officeDocument/2006/relationships" ax:classid="{8BD21D40-EC42-11CE-9E0D-00AA006002F3}" ax:persistence="persistStreamInit" r:id="rId1"/>
</file>

<file path=xl/activeX/activeX293.xml><?xml version="1.0" encoding="utf-8"?>
<ax:ocx xmlns:ax="http://schemas.microsoft.com/office/2006/activeX" xmlns:r="http://schemas.openxmlformats.org/officeDocument/2006/relationships" ax:classid="{8BD21D40-EC42-11CE-9E0D-00AA006002F3}" ax:persistence="persistStreamInit" r:id="rId1"/>
</file>

<file path=xl/activeX/activeX294.xml><?xml version="1.0" encoding="utf-8"?>
<ax:ocx xmlns:ax="http://schemas.microsoft.com/office/2006/activeX" xmlns:r="http://schemas.openxmlformats.org/officeDocument/2006/relationships" ax:classid="{8BD21D40-EC42-11CE-9E0D-00AA006002F3}" ax:persistence="persistStreamInit" r:id="rId1"/>
</file>

<file path=xl/activeX/activeX295.xml><?xml version="1.0" encoding="utf-8"?>
<ax:ocx xmlns:ax="http://schemas.microsoft.com/office/2006/activeX" xmlns:r="http://schemas.openxmlformats.org/officeDocument/2006/relationships" ax:classid="{8BD21D40-EC42-11CE-9E0D-00AA006002F3}" ax:persistence="persistStreamInit" r:id="rId1"/>
</file>

<file path=xl/activeX/activeX296.xml><?xml version="1.0" encoding="utf-8"?>
<ax:ocx xmlns:ax="http://schemas.microsoft.com/office/2006/activeX" xmlns:r="http://schemas.openxmlformats.org/officeDocument/2006/relationships" ax:classid="{8BD21D40-EC42-11CE-9E0D-00AA006002F3}" ax:persistence="persistStreamInit" r:id="rId1"/>
</file>

<file path=xl/activeX/activeX297.xml><?xml version="1.0" encoding="utf-8"?>
<ax:ocx xmlns:ax="http://schemas.microsoft.com/office/2006/activeX" xmlns:r="http://schemas.openxmlformats.org/officeDocument/2006/relationships" ax:classid="{8BD21D40-EC42-11CE-9E0D-00AA006002F3}" ax:persistence="persistStreamInit" r:id="rId1"/>
</file>

<file path=xl/activeX/activeX298.xml><?xml version="1.0" encoding="utf-8"?>
<ax:ocx xmlns:ax="http://schemas.microsoft.com/office/2006/activeX" xmlns:r="http://schemas.openxmlformats.org/officeDocument/2006/relationships" ax:classid="{8BD21D40-EC42-11CE-9E0D-00AA006002F3}" ax:persistence="persistStreamInit" r:id="rId1"/>
</file>

<file path=xl/activeX/activeX29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00.xml><?xml version="1.0" encoding="utf-8"?>
<ax:ocx xmlns:ax="http://schemas.microsoft.com/office/2006/activeX" xmlns:r="http://schemas.openxmlformats.org/officeDocument/2006/relationships" ax:classid="{8BD21D40-EC42-11CE-9E0D-00AA006002F3}" ax:persistence="persistStreamInit" r:id="rId1"/>
</file>

<file path=xl/activeX/activeX301.xml><?xml version="1.0" encoding="utf-8"?>
<ax:ocx xmlns:ax="http://schemas.microsoft.com/office/2006/activeX" xmlns:r="http://schemas.openxmlformats.org/officeDocument/2006/relationships" ax:classid="{8BD21D40-EC42-11CE-9E0D-00AA006002F3}" ax:persistence="persistStreamInit" r:id="rId1"/>
</file>

<file path=xl/activeX/activeX302.xml><?xml version="1.0" encoding="utf-8"?>
<ax:ocx xmlns:ax="http://schemas.microsoft.com/office/2006/activeX" xmlns:r="http://schemas.openxmlformats.org/officeDocument/2006/relationships" ax:classid="{8BD21D40-EC42-11CE-9E0D-00AA006002F3}" ax:persistence="persistStreamInit" r:id="rId1"/>
</file>

<file path=xl/activeX/activeX303.xml><?xml version="1.0" encoding="utf-8"?>
<ax:ocx xmlns:ax="http://schemas.microsoft.com/office/2006/activeX" xmlns:r="http://schemas.openxmlformats.org/officeDocument/2006/relationships" ax:classid="{8BD21D40-EC42-11CE-9E0D-00AA006002F3}" ax:persistence="persistStreamInit" r:id="rId1"/>
</file>

<file path=xl/activeX/activeX304.xml><?xml version="1.0" encoding="utf-8"?>
<ax:ocx xmlns:ax="http://schemas.microsoft.com/office/2006/activeX" xmlns:r="http://schemas.openxmlformats.org/officeDocument/2006/relationships" ax:classid="{8BD21D40-EC42-11CE-9E0D-00AA006002F3}" ax:persistence="persistStreamInit" r:id="rId1"/>
</file>

<file path=xl/activeX/activeX305.xml><?xml version="1.0" encoding="utf-8"?>
<ax:ocx xmlns:ax="http://schemas.microsoft.com/office/2006/activeX" xmlns:r="http://schemas.openxmlformats.org/officeDocument/2006/relationships" ax:classid="{8BD21D40-EC42-11CE-9E0D-00AA006002F3}" ax:persistence="persistStreamInit" r:id="rId1"/>
</file>

<file path=xl/activeX/activeX306.xml><?xml version="1.0" encoding="utf-8"?>
<ax:ocx xmlns:ax="http://schemas.microsoft.com/office/2006/activeX" xmlns:r="http://schemas.openxmlformats.org/officeDocument/2006/relationships" ax:classid="{8BD21D40-EC42-11CE-9E0D-00AA006002F3}" ax:persistence="persistStreamInit" r:id="rId1"/>
</file>

<file path=xl/activeX/activeX307.xml><?xml version="1.0" encoding="utf-8"?>
<ax:ocx xmlns:ax="http://schemas.microsoft.com/office/2006/activeX" xmlns:r="http://schemas.openxmlformats.org/officeDocument/2006/relationships" ax:classid="{8BD21D40-EC42-11CE-9E0D-00AA006002F3}" ax:persistence="persistStreamInit" r:id="rId1"/>
</file>

<file path=xl/activeX/activeX308.xml><?xml version="1.0" encoding="utf-8"?>
<ax:ocx xmlns:ax="http://schemas.microsoft.com/office/2006/activeX" xmlns:r="http://schemas.openxmlformats.org/officeDocument/2006/relationships" ax:classid="{8BD21D40-EC42-11CE-9E0D-00AA006002F3}" ax:persistence="persistStreamInit" r:id="rId1"/>
</file>

<file path=xl/activeX/activeX309.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10.xml><?xml version="1.0" encoding="utf-8"?>
<ax:ocx xmlns:ax="http://schemas.microsoft.com/office/2006/activeX" xmlns:r="http://schemas.openxmlformats.org/officeDocument/2006/relationships" ax:classid="{8BD21D40-EC42-11CE-9E0D-00AA006002F3}" ax:persistence="persistStreamInit" r:id="rId1"/>
</file>

<file path=xl/activeX/activeX311.xml><?xml version="1.0" encoding="utf-8"?>
<ax:ocx xmlns:ax="http://schemas.microsoft.com/office/2006/activeX" xmlns:r="http://schemas.openxmlformats.org/officeDocument/2006/relationships" ax:classid="{8BD21D40-EC42-11CE-9E0D-00AA006002F3}" ax:persistence="persistStreamInit" r:id="rId1"/>
</file>

<file path=xl/activeX/activeX312.xml><?xml version="1.0" encoding="utf-8"?>
<ax:ocx xmlns:ax="http://schemas.microsoft.com/office/2006/activeX" xmlns:r="http://schemas.openxmlformats.org/officeDocument/2006/relationships" ax:classid="{8BD21D40-EC42-11CE-9E0D-00AA006002F3}" ax:persistence="persistStreamInit" r:id="rId1"/>
</file>

<file path=xl/activeX/activeX313.xml><?xml version="1.0" encoding="utf-8"?>
<ax:ocx xmlns:ax="http://schemas.microsoft.com/office/2006/activeX" xmlns:r="http://schemas.openxmlformats.org/officeDocument/2006/relationships" ax:classid="{8BD21D40-EC42-11CE-9E0D-00AA006002F3}" ax:persistence="persistStreamInit" r:id="rId1"/>
</file>

<file path=xl/activeX/activeX314.xml><?xml version="1.0" encoding="utf-8"?>
<ax:ocx xmlns:ax="http://schemas.microsoft.com/office/2006/activeX" xmlns:r="http://schemas.openxmlformats.org/officeDocument/2006/relationships" ax:classid="{8BD21D40-EC42-11CE-9E0D-00AA006002F3}" ax:persistence="persistStreamInit" r:id="rId1"/>
</file>

<file path=xl/activeX/activeX315.xml><?xml version="1.0" encoding="utf-8"?>
<ax:ocx xmlns:ax="http://schemas.microsoft.com/office/2006/activeX" xmlns:r="http://schemas.openxmlformats.org/officeDocument/2006/relationships" ax:classid="{8BD21D40-EC42-11CE-9E0D-00AA006002F3}" ax:persistence="persistStreamInit" r:id="rId1"/>
</file>

<file path=xl/activeX/activeX316.xml><?xml version="1.0" encoding="utf-8"?>
<ax:ocx xmlns:ax="http://schemas.microsoft.com/office/2006/activeX" xmlns:r="http://schemas.openxmlformats.org/officeDocument/2006/relationships" ax:classid="{8BD21D40-EC42-11CE-9E0D-00AA006002F3}" ax:persistence="persistStreamInit" r:id="rId1"/>
</file>

<file path=xl/activeX/activeX317.xml><?xml version="1.0" encoding="utf-8"?>
<ax:ocx xmlns:ax="http://schemas.microsoft.com/office/2006/activeX" xmlns:r="http://schemas.openxmlformats.org/officeDocument/2006/relationships" ax:classid="{8BD21D40-EC42-11CE-9E0D-00AA006002F3}" ax:persistence="persistStreamInit" r:id="rId1"/>
</file>

<file path=xl/activeX/activeX318.xml><?xml version="1.0" encoding="utf-8"?>
<ax:ocx xmlns:ax="http://schemas.microsoft.com/office/2006/activeX" xmlns:r="http://schemas.openxmlformats.org/officeDocument/2006/relationships" ax:classid="{8BD21D40-EC42-11CE-9E0D-00AA006002F3}" ax:persistence="persistStreamInit" r:id="rId1"/>
</file>

<file path=xl/activeX/activeX319.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20.xml><?xml version="1.0" encoding="utf-8"?>
<ax:ocx xmlns:ax="http://schemas.microsoft.com/office/2006/activeX" xmlns:r="http://schemas.openxmlformats.org/officeDocument/2006/relationships" ax:classid="{8BD21D40-EC42-11CE-9E0D-00AA006002F3}" ax:persistence="persistStreamInit" r:id="rId1"/>
</file>

<file path=xl/activeX/activeX321.xml><?xml version="1.0" encoding="utf-8"?>
<ax:ocx xmlns:ax="http://schemas.microsoft.com/office/2006/activeX" xmlns:r="http://schemas.openxmlformats.org/officeDocument/2006/relationships" ax:classid="{8BD21D40-EC42-11CE-9E0D-00AA006002F3}" ax:persistence="persistStreamInit" r:id="rId1"/>
</file>

<file path=xl/activeX/activeX322.xml><?xml version="1.0" encoding="utf-8"?>
<ax:ocx xmlns:ax="http://schemas.microsoft.com/office/2006/activeX" xmlns:r="http://schemas.openxmlformats.org/officeDocument/2006/relationships" ax:classid="{8BD21D40-EC42-11CE-9E0D-00AA006002F3}" ax:persistence="persistStreamInit" r:id="rId1"/>
</file>

<file path=xl/activeX/activeX323.xml><?xml version="1.0" encoding="utf-8"?>
<ax:ocx xmlns:ax="http://schemas.microsoft.com/office/2006/activeX" xmlns:r="http://schemas.openxmlformats.org/officeDocument/2006/relationships" ax:classid="{8BD21D40-EC42-11CE-9E0D-00AA006002F3}" ax:persistence="persistStreamInit" r:id="rId1"/>
</file>

<file path=xl/activeX/activeX324.xml><?xml version="1.0" encoding="utf-8"?>
<ax:ocx xmlns:ax="http://schemas.microsoft.com/office/2006/activeX" xmlns:r="http://schemas.openxmlformats.org/officeDocument/2006/relationships" ax:classid="{8BD21D40-EC42-11CE-9E0D-00AA006002F3}" ax:persistence="persistStreamInit" r:id="rId1"/>
</file>

<file path=xl/activeX/activeX325.xml><?xml version="1.0" encoding="utf-8"?>
<ax:ocx xmlns:ax="http://schemas.microsoft.com/office/2006/activeX" xmlns:r="http://schemas.openxmlformats.org/officeDocument/2006/relationships" ax:classid="{8BD21D40-EC42-11CE-9E0D-00AA006002F3}" ax:persistence="persistStreamInit" r:id="rId1"/>
</file>

<file path=xl/activeX/activeX326.xml><?xml version="1.0" encoding="utf-8"?>
<ax:ocx xmlns:ax="http://schemas.microsoft.com/office/2006/activeX" xmlns:r="http://schemas.openxmlformats.org/officeDocument/2006/relationships" ax:classid="{8BD21D40-EC42-11CE-9E0D-00AA006002F3}" ax:persistence="persistStreamInit" r:id="rId1"/>
</file>

<file path=xl/activeX/activeX327.xml><?xml version="1.0" encoding="utf-8"?>
<ax:ocx xmlns:ax="http://schemas.microsoft.com/office/2006/activeX" xmlns:r="http://schemas.openxmlformats.org/officeDocument/2006/relationships" ax:classid="{8BD21D40-EC42-11CE-9E0D-00AA006002F3}" ax:persistence="persistStreamInit" r:id="rId1"/>
</file>

<file path=xl/activeX/activeX328.xml><?xml version="1.0" encoding="utf-8"?>
<ax:ocx xmlns:ax="http://schemas.microsoft.com/office/2006/activeX" xmlns:r="http://schemas.openxmlformats.org/officeDocument/2006/relationships" ax:classid="{8BD21D40-EC42-11CE-9E0D-00AA006002F3}" ax:persistence="persistStreamInit" r:id="rId1"/>
</file>

<file path=xl/activeX/activeX329.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30.xml><?xml version="1.0" encoding="utf-8"?>
<ax:ocx xmlns:ax="http://schemas.microsoft.com/office/2006/activeX" xmlns:r="http://schemas.openxmlformats.org/officeDocument/2006/relationships" ax:classid="{8BD21D40-EC42-11CE-9E0D-00AA006002F3}" ax:persistence="persistStreamInit" r:id="rId1"/>
</file>

<file path=xl/activeX/activeX331.xml><?xml version="1.0" encoding="utf-8"?>
<ax:ocx xmlns:ax="http://schemas.microsoft.com/office/2006/activeX" xmlns:r="http://schemas.openxmlformats.org/officeDocument/2006/relationships" ax:classid="{8BD21D40-EC42-11CE-9E0D-00AA006002F3}" ax:persistence="persistStreamInit" r:id="rId1"/>
</file>

<file path=xl/activeX/activeX332.xml><?xml version="1.0" encoding="utf-8"?>
<ax:ocx xmlns:ax="http://schemas.microsoft.com/office/2006/activeX" xmlns:r="http://schemas.openxmlformats.org/officeDocument/2006/relationships" ax:classid="{8BD21D40-EC42-11CE-9E0D-00AA006002F3}" ax:persistence="persistStreamInit" r:id="rId1"/>
</file>

<file path=xl/activeX/activeX333.xml><?xml version="1.0" encoding="utf-8"?>
<ax:ocx xmlns:ax="http://schemas.microsoft.com/office/2006/activeX" xmlns:r="http://schemas.openxmlformats.org/officeDocument/2006/relationships" ax:classid="{8BD21D40-EC42-11CE-9E0D-00AA006002F3}" ax:persistence="persistStreamInit" r:id="rId1"/>
</file>

<file path=xl/activeX/activeX334.xml><?xml version="1.0" encoding="utf-8"?>
<ax:ocx xmlns:ax="http://schemas.microsoft.com/office/2006/activeX" xmlns:r="http://schemas.openxmlformats.org/officeDocument/2006/relationships" ax:classid="{8BD21D40-EC42-11CE-9E0D-00AA006002F3}" ax:persistence="persistStreamInit" r:id="rId1"/>
</file>

<file path=xl/activeX/activeX335.xml><?xml version="1.0" encoding="utf-8"?>
<ax:ocx xmlns:ax="http://schemas.microsoft.com/office/2006/activeX" xmlns:r="http://schemas.openxmlformats.org/officeDocument/2006/relationships" ax:classid="{8BD21D40-EC42-11CE-9E0D-00AA006002F3}" ax:persistence="persistStreamInit" r:id="rId1"/>
</file>

<file path=xl/activeX/activeX336.xml><?xml version="1.0" encoding="utf-8"?>
<ax:ocx xmlns:ax="http://schemas.microsoft.com/office/2006/activeX" xmlns:r="http://schemas.openxmlformats.org/officeDocument/2006/relationships" ax:classid="{8BD21D40-EC42-11CE-9E0D-00AA006002F3}" ax:persistence="persistStreamInit" r:id="rId1"/>
</file>

<file path=xl/activeX/activeX337.xml><?xml version="1.0" encoding="utf-8"?>
<ax:ocx xmlns:ax="http://schemas.microsoft.com/office/2006/activeX" xmlns:r="http://schemas.openxmlformats.org/officeDocument/2006/relationships" ax:classid="{8BD21D40-EC42-11CE-9E0D-00AA006002F3}" ax:persistence="persistStreamInit" r:id="rId1"/>
</file>

<file path=xl/activeX/activeX338.xml><?xml version="1.0" encoding="utf-8"?>
<ax:ocx xmlns:ax="http://schemas.microsoft.com/office/2006/activeX" xmlns:r="http://schemas.openxmlformats.org/officeDocument/2006/relationships" ax:classid="{8BD21D40-EC42-11CE-9E0D-00AA006002F3}" ax:persistence="persistStreamInit" r:id="rId1"/>
</file>

<file path=xl/activeX/activeX339.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40.xml><?xml version="1.0" encoding="utf-8"?>
<ax:ocx xmlns:ax="http://schemas.microsoft.com/office/2006/activeX" xmlns:r="http://schemas.openxmlformats.org/officeDocument/2006/relationships" ax:classid="{8BD21D40-EC42-11CE-9E0D-00AA006002F3}" ax:persistence="persistStreamInit" r:id="rId1"/>
</file>

<file path=xl/activeX/activeX341.xml><?xml version="1.0" encoding="utf-8"?>
<ax:ocx xmlns:ax="http://schemas.microsoft.com/office/2006/activeX" xmlns:r="http://schemas.openxmlformats.org/officeDocument/2006/relationships" ax:classid="{8BD21D40-EC42-11CE-9E0D-00AA006002F3}" ax:persistence="persistStreamInit" r:id="rId1"/>
</file>

<file path=xl/activeX/activeX342.xml><?xml version="1.0" encoding="utf-8"?>
<ax:ocx xmlns:ax="http://schemas.microsoft.com/office/2006/activeX" xmlns:r="http://schemas.openxmlformats.org/officeDocument/2006/relationships" ax:classid="{8BD21D40-EC42-11CE-9E0D-00AA006002F3}" ax:persistence="persistStreamInit" r:id="rId1"/>
</file>

<file path=xl/activeX/activeX343.xml><?xml version="1.0" encoding="utf-8"?>
<ax:ocx xmlns:ax="http://schemas.microsoft.com/office/2006/activeX" xmlns:r="http://schemas.openxmlformats.org/officeDocument/2006/relationships" ax:classid="{8BD21D40-EC42-11CE-9E0D-00AA006002F3}" ax:persistence="persistStreamInit" r:id="rId1"/>
</file>

<file path=xl/activeX/activeX344.xml><?xml version="1.0" encoding="utf-8"?>
<ax:ocx xmlns:ax="http://schemas.microsoft.com/office/2006/activeX" xmlns:r="http://schemas.openxmlformats.org/officeDocument/2006/relationships" ax:classid="{8BD21D40-EC42-11CE-9E0D-00AA006002F3}" ax:persistence="persistStreamInit" r:id="rId1"/>
</file>

<file path=xl/activeX/activeX345.xml><?xml version="1.0" encoding="utf-8"?>
<ax:ocx xmlns:ax="http://schemas.microsoft.com/office/2006/activeX" xmlns:r="http://schemas.openxmlformats.org/officeDocument/2006/relationships" ax:classid="{8BD21D40-EC42-11CE-9E0D-00AA006002F3}" ax:persistence="persistStreamInit" r:id="rId1"/>
</file>

<file path=xl/activeX/activeX346.xml><?xml version="1.0" encoding="utf-8"?>
<ax:ocx xmlns:ax="http://schemas.microsoft.com/office/2006/activeX" xmlns:r="http://schemas.openxmlformats.org/officeDocument/2006/relationships" ax:classid="{8BD21D40-EC42-11CE-9E0D-00AA006002F3}" ax:persistence="persistStreamInit" r:id="rId1"/>
</file>

<file path=xl/activeX/activeX347.xml><?xml version="1.0" encoding="utf-8"?>
<ax:ocx xmlns:ax="http://schemas.microsoft.com/office/2006/activeX" xmlns:r="http://schemas.openxmlformats.org/officeDocument/2006/relationships" ax:classid="{8BD21D40-EC42-11CE-9E0D-00AA006002F3}" ax:persistence="persistStreamInit" r:id="rId1"/>
</file>

<file path=xl/activeX/activeX348.xml><?xml version="1.0" encoding="utf-8"?>
<ax:ocx xmlns:ax="http://schemas.microsoft.com/office/2006/activeX" xmlns:r="http://schemas.openxmlformats.org/officeDocument/2006/relationships" ax:classid="{8BD21D40-EC42-11CE-9E0D-00AA006002F3}" ax:persistence="persistStreamInit" r:id="rId1"/>
</file>

<file path=xl/activeX/activeX349.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50.xml><?xml version="1.0" encoding="utf-8"?>
<ax:ocx xmlns:ax="http://schemas.microsoft.com/office/2006/activeX" xmlns:r="http://schemas.openxmlformats.org/officeDocument/2006/relationships" ax:classid="{8BD21D40-EC42-11CE-9E0D-00AA006002F3}" ax:persistence="persistStreamInit" r:id="rId1"/>
</file>

<file path=xl/activeX/activeX351.xml><?xml version="1.0" encoding="utf-8"?>
<ax:ocx xmlns:ax="http://schemas.microsoft.com/office/2006/activeX" xmlns:r="http://schemas.openxmlformats.org/officeDocument/2006/relationships" ax:classid="{8BD21D40-EC42-11CE-9E0D-00AA006002F3}" ax:persistence="persistStreamInit" r:id="rId1"/>
</file>

<file path=xl/activeX/activeX352.xml><?xml version="1.0" encoding="utf-8"?>
<ax:ocx xmlns:ax="http://schemas.microsoft.com/office/2006/activeX" xmlns:r="http://schemas.openxmlformats.org/officeDocument/2006/relationships" ax:classid="{8BD21D40-EC42-11CE-9E0D-00AA006002F3}" ax:persistence="persistStreamInit" r:id="rId1"/>
</file>

<file path=xl/activeX/activeX353.xml><?xml version="1.0" encoding="utf-8"?>
<ax:ocx xmlns:ax="http://schemas.microsoft.com/office/2006/activeX" xmlns:r="http://schemas.openxmlformats.org/officeDocument/2006/relationships" ax:classid="{8BD21D40-EC42-11CE-9E0D-00AA006002F3}" ax:persistence="persistStreamInit" r:id="rId1"/>
</file>

<file path=xl/activeX/activeX354.xml><?xml version="1.0" encoding="utf-8"?>
<ax:ocx xmlns:ax="http://schemas.microsoft.com/office/2006/activeX" xmlns:r="http://schemas.openxmlformats.org/officeDocument/2006/relationships" ax:classid="{8BD21D40-EC42-11CE-9E0D-00AA006002F3}" ax:persistence="persistStreamInit" r:id="rId1"/>
</file>

<file path=xl/activeX/activeX355.xml><?xml version="1.0" encoding="utf-8"?>
<ax:ocx xmlns:ax="http://schemas.microsoft.com/office/2006/activeX" xmlns:r="http://schemas.openxmlformats.org/officeDocument/2006/relationships" ax:classid="{8BD21D40-EC42-11CE-9E0D-00AA006002F3}" ax:persistence="persistStreamInit" r:id="rId1"/>
</file>

<file path=xl/activeX/activeX356.xml><?xml version="1.0" encoding="utf-8"?>
<ax:ocx xmlns:ax="http://schemas.microsoft.com/office/2006/activeX" xmlns:r="http://schemas.openxmlformats.org/officeDocument/2006/relationships" ax:classid="{8BD21D40-EC42-11CE-9E0D-00AA006002F3}" ax:persistence="persistStreamInit" r:id="rId1"/>
</file>

<file path=xl/activeX/activeX357.xml><?xml version="1.0" encoding="utf-8"?>
<ax:ocx xmlns:ax="http://schemas.microsoft.com/office/2006/activeX" xmlns:r="http://schemas.openxmlformats.org/officeDocument/2006/relationships" ax:classid="{8BD21D40-EC42-11CE-9E0D-00AA006002F3}" ax:persistence="persistStreamInit" r:id="rId1"/>
</file>

<file path=xl/activeX/activeX358.xml><?xml version="1.0" encoding="utf-8"?>
<ax:ocx xmlns:ax="http://schemas.microsoft.com/office/2006/activeX" xmlns:r="http://schemas.openxmlformats.org/officeDocument/2006/relationships" ax:classid="{8BD21D40-EC42-11CE-9E0D-00AA006002F3}" ax:persistence="persistStreamInit" r:id="rId1"/>
</file>

<file path=xl/activeX/activeX359.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60.xml><?xml version="1.0" encoding="utf-8"?>
<ax:ocx xmlns:ax="http://schemas.microsoft.com/office/2006/activeX" xmlns:r="http://schemas.openxmlformats.org/officeDocument/2006/relationships" ax:classid="{8BD21D40-EC42-11CE-9E0D-00AA006002F3}" ax:persistence="persistStreamInit" r:id="rId1"/>
</file>

<file path=xl/activeX/activeX361.xml><?xml version="1.0" encoding="utf-8"?>
<ax:ocx xmlns:ax="http://schemas.microsoft.com/office/2006/activeX" xmlns:r="http://schemas.openxmlformats.org/officeDocument/2006/relationships" ax:classid="{8BD21D40-EC42-11CE-9E0D-00AA006002F3}" ax:persistence="persistStreamInit" r:id="rId1"/>
</file>

<file path=xl/activeX/activeX362.xml><?xml version="1.0" encoding="utf-8"?>
<ax:ocx xmlns:ax="http://schemas.microsoft.com/office/2006/activeX" xmlns:r="http://schemas.openxmlformats.org/officeDocument/2006/relationships" ax:classid="{8BD21D40-EC42-11CE-9E0D-00AA006002F3}" ax:persistence="persistStreamInit" r:id="rId1"/>
</file>

<file path=xl/activeX/activeX363.xml><?xml version="1.0" encoding="utf-8"?>
<ax:ocx xmlns:ax="http://schemas.microsoft.com/office/2006/activeX" xmlns:r="http://schemas.openxmlformats.org/officeDocument/2006/relationships" ax:classid="{8BD21D40-EC42-11CE-9E0D-00AA006002F3}" ax:persistence="persistStreamInit" r:id="rId1"/>
</file>

<file path=xl/activeX/activeX364.xml><?xml version="1.0" encoding="utf-8"?>
<ax:ocx xmlns:ax="http://schemas.microsoft.com/office/2006/activeX" xmlns:r="http://schemas.openxmlformats.org/officeDocument/2006/relationships" ax:classid="{8BD21D40-EC42-11CE-9E0D-00AA006002F3}" ax:persistence="persistStreamInit" r:id="rId1"/>
</file>

<file path=xl/activeX/activeX365.xml><?xml version="1.0" encoding="utf-8"?>
<ax:ocx xmlns:ax="http://schemas.microsoft.com/office/2006/activeX" xmlns:r="http://schemas.openxmlformats.org/officeDocument/2006/relationships" ax:classid="{8BD21D40-EC42-11CE-9E0D-00AA006002F3}" ax:persistence="persistStreamInit" r:id="rId1"/>
</file>

<file path=xl/activeX/activeX366.xml><?xml version="1.0" encoding="utf-8"?>
<ax:ocx xmlns:ax="http://schemas.microsoft.com/office/2006/activeX" xmlns:r="http://schemas.openxmlformats.org/officeDocument/2006/relationships" ax:classid="{8BD21D40-EC42-11CE-9E0D-00AA006002F3}" ax:persistence="persistStreamInit" r:id="rId1"/>
</file>

<file path=xl/activeX/activeX367.xml><?xml version="1.0" encoding="utf-8"?>
<ax:ocx xmlns:ax="http://schemas.microsoft.com/office/2006/activeX" xmlns:r="http://schemas.openxmlformats.org/officeDocument/2006/relationships" ax:classid="{8BD21D40-EC42-11CE-9E0D-00AA006002F3}" ax:persistence="persistStreamInit" r:id="rId1"/>
</file>

<file path=xl/activeX/activeX368.xml><?xml version="1.0" encoding="utf-8"?>
<ax:ocx xmlns:ax="http://schemas.microsoft.com/office/2006/activeX" xmlns:r="http://schemas.openxmlformats.org/officeDocument/2006/relationships" ax:classid="{8BD21D40-EC42-11CE-9E0D-00AA006002F3}" ax:persistence="persistStreamInit" r:id="rId1"/>
</file>

<file path=xl/activeX/activeX369.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70.xml><?xml version="1.0" encoding="utf-8"?>
<ax:ocx xmlns:ax="http://schemas.microsoft.com/office/2006/activeX" xmlns:r="http://schemas.openxmlformats.org/officeDocument/2006/relationships" ax:classid="{8BD21D40-EC42-11CE-9E0D-00AA006002F3}" ax:persistence="persistStreamInit" r:id="rId1"/>
</file>

<file path=xl/activeX/activeX371.xml><?xml version="1.0" encoding="utf-8"?>
<ax:ocx xmlns:ax="http://schemas.microsoft.com/office/2006/activeX" xmlns:r="http://schemas.openxmlformats.org/officeDocument/2006/relationships" ax:classid="{8BD21D40-EC42-11CE-9E0D-00AA006002F3}" ax:persistence="persistStreamInit" r:id="rId1"/>
</file>

<file path=xl/activeX/activeX372.xml><?xml version="1.0" encoding="utf-8"?>
<ax:ocx xmlns:ax="http://schemas.microsoft.com/office/2006/activeX" xmlns:r="http://schemas.openxmlformats.org/officeDocument/2006/relationships" ax:classid="{8BD21D40-EC42-11CE-9E0D-00AA006002F3}" ax:persistence="persistStreamInit" r:id="rId1"/>
</file>

<file path=xl/activeX/activeX373.xml><?xml version="1.0" encoding="utf-8"?>
<ax:ocx xmlns:ax="http://schemas.microsoft.com/office/2006/activeX" xmlns:r="http://schemas.openxmlformats.org/officeDocument/2006/relationships" ax:classid="{8BD21D40-EC42-11CE-9E0D-00AA006002F3}" ax:persistence="persistStreamInit" r:id="rId1"/>
</file>

<file path=xl/activeX/activeX374.xml><?xml version="1.0" encoding="utf-8"?>
<ax:ocx xmlns:ax="http://schemas.microsoft.com/office/2006/activeX" xmlns:r="http://schemas.openxmlformats.org/officeDocument/2006/relationships" ax:classid="{8BD21D40-EC42-11CE-9E0D-00AA006002F3}" ax:persistence="persistStreamInit" r:id="rId1"/>
</file>

<file path=xl/activeX/activeX375.xml><?xml version="1.0" encoding="utf-8"?>
<ax:ocx xmlns:ax="http://schemas.microsoft.com/office/2006/activeX" xmlns:r="http://schemas.openxmlformats.org/officeDocument/2006/relationships" ax:classid="{8BD21D40-EC42-11CE-9E0D-00AA006002F3}" ax:persistence="persistStreamInit" r:id="rId1"/>
</file>

<file path=xl/activeX/activeX376.xml><?xml version="1.0" encoding="utf-8"?>
<ax:ocx xmlns:ax="http://schemas.microsoft.com/office/2006/activeX" xmlns:r="http://schemas.openxmlformats.org/officeDocument/2006/relationships" ax:classid="{8BD21D40-EC42-11CE-9E0D-00AA006002F3}" ax:persistence="persistStreamInit" r:id="rId1"/>
</file>

<file path=xl/activeX/activeX377.xml><?xml version="1.0" encoding="utf-8"?>
<ax:ocx xmlns:ax="http://schemas.microsoft.com/office/2006/activeX" xmlns:r="http://schemas.openxmlformats.org/officeDocument/2006/relationships" ax:classid="{8BD21D40-EC42-11CE-9E0D-00AA006002F3}" ax:persistence="persistStreamInit" r:id="rId1"/>
</file>

<file path=xl/activeX/activeX378.xml><?xml version="1.0" encoding="utf-8"?>
<ax:ocx xmlns:ax="http://schemas.microsoft.com/office/2006/activeX" xmlns:r="http://schemas.openxmlformats.org/officeDocument/2006/relationships" ax:classid="{8BD21D40-EC42-11CE-9E0D-00AA006002F3}" ax:persistence="persistStreamInit" r:id="rId1"/>
</file>

<file path=xl/activeX/activeX379.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80.xml><?xml version="1.0" encoding="utf-8"?>
<ax:ocx xmlns:ax="http://schemas.microsoft.com/office/2006/activeX" xmlns:r="http://schemas.openxmlformats.org/officeDocument/2006/relationships" ax:classid="{8BD21D40-EC42-11CE-9E0D-00AA006002F3}" ax:persistence="persistStreamInit" r:id="rId1"/>
</file>

<file path=xl/activeX/activeX381.xml><?xml version="1.0" encoding="utf-8"?>
<ax:ocx xmlns:ax="http://schemas.microsoft.com/office/2006/activeX" xmlns:r="http://schemas.openxmlformats.org/officeDocument/2006/relationships" ax:classid="{8BD21D40-EC42-11CE-9E0D-00AA006002F3}" ax:persistence="persistStreamInit" r:id="rId1"/>
</file>

<file path=xl/activeX/activeX382.xml><?xml version="1.0" encoding="utf-8"?>
<ax:ocx xmlns:ax="http://schemas.microsoft.com/office/2006/activeX" xmlns:r="http://schemas.openxmlformats.org/officeDocument/2006/relationships" ax:classid="{8BD21D40-EC42-11CE-9E0D-00AA006002F3}" ax:persistence="persistStreamInit" r:id="rId1"/>
</file>

<file path=xl/activeX/activeX383.xml><?xml version="1.0" encoding="utf-8"?>
<ax:ocx xmlns:ax="http://schemas.microsoft.com/office/2006/activeX" xmlns:r="http://schemas.openxmlformats.org/officeDocument/2006/relationships" ax:classid="{8BD21D40-EC42-11CE-9E0D-00AA006002F3}" ax:persistence="persistStreamInit" r:id="rId1"/>
</file>

<file path=xl/activeX/activeX384.xml><?xml version="1.0" encoding="utf-8"?>
<ax:ocx xmlns:ax="http://schemas.microsoft.com/office/2006/activeX" xmlns:r="http://schemas.openxmlformats.org/officeDocument/2006/relationships" ax:classid="{8BD21D40-EC42-11CE-9E0D-00AA006002F3}" ax:persistence="persistStreamInit" r:id="rId1"/>
</file>

<file path=xl/activeX/activeX385.xml><?xml version="1.0" encoding="utf-8"?>
<ax:ocx xmlns:ax="http://schemas.microsoft.com/office/2006/activeX" xmlns:r="http://schemas.openxmlformats.org/officeDocument/2006/relationships" ax:classid="{8BD21D40-EC42-11CE-9E0D-00AA006002F3}" ax:persistence="persistStreamInit" r:id="rId1"/>
</file>

<file path=xl/activeX/activeX386.xml><?xml version="1.0" encoding="utf-8"?>
<ax:ocx xmlns:ax="http://schemas.microsoft.com/office/2006/activeX" xmlns:r="http://schemas.openxmlformats.org/officeDocument/2006/relationships" ax:classid="{8BD21D40-EC42-11CE-9E0D-00AA006002F3}" ax:persistence="persistStreamInit" r:id="rId1"/>
</file>

<file path=xl/activeX/activeX387.xml><?xml version="1.0" encoding="utf-8"?>
<ax:ocx xmlns:ax="http://schemas.microsoft.com/office/2006/activeX" xmlns:r="http://schemas.openxmlformats.org/officeDocument/2006/relationships" ax:classid="{8BD21D40-EC42-11CE-9E0D-00AA006002F3}" ax:persistence="persistStreamInit" r:id="rId1"/>
</file>

<file path=xl/activeX/activeX388.xml><?xml version="1.0" encoding="utf-8"?>
<ax:ocx xmlns:ax="http://schemas.microsoft.com/office/2006/activeX" xmlns:r="http://schemas.openxmlformats.org/officeDocument/2006/relationships" ax:classid="{8BD21D40-EC42-11CE-9E0D-00AA006002F3}" ax:persistence="persistStreamInit" r:id="rId1"/>
</file>

<file path=xl/activeX/activeX389.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390.xml><?xml version="1.0" encoding="utf-8"?>
<ax:ocx xmlns:ax="http://schemas.microsoft.com/office/2006/activeX" xmlns:r="http://schemas.openxmlformats.org/officeDocument/2006/relationships" ax:classid="{8BD21D40-EC42-11CE-9E0D-00AA006002F3}" ax:persistence="persistStreamInit" r:id="rId1"/>
</file>

<file path=xl/activeX/activeX391.xml><?xml version="1.0" encoding="utf-8"?>
<ax:ocx xmlns:ax="http://schemas.microsoft.com/office/2006/activeX" xmlns:r="http://schemas.openxmlformats.org/officeDocument/2006/relationships" ax:classid="{8BD21D40-EC42-11CE-9E0D-00AA006002F3}" ax:persistence="persistStreamInit" r:id="rId1"/>
</file>

<file path=xl/activeX/activeX392.xml><?xml version="1.0" encoding="utf-8"?>
<ax:ocx xmlns:ax="http://schemas.microsoft.com/office/2006/activeX" xmlns:r="http://schemas.openxmlformats.org/officeDocument/2006/relationships" ax:classid="{8BD21D40-EC42-11CE-9E0D-00AA006002F3}" ax:persistence="persistStreamInit" r:id="rId1"/>
</file>

<file path=xl/activeX/activeX393.xml><?xml version="1.0" encoding="utf-8"?>
<ax:ocx xmlns:ax="http://schemas.microsoft.com/office/2006/activeX" xmlns:r="http://schemas.openxmlformats.org/officeDocument/2006/relationships" ax:classid="{8BD21D40-EC42-11CE-9E0D-00AA006002F3}" ax:persistence="persistStreamInit" r:id="rId1"/>
</file>

<file path=xl/activeX/activeX394.xml><?xml version="1.0" encoding="utf-8"?>
<ax:ocx xmlns:ax="http://schemas.microsoft.com/office/2006/activeX" xmlns:r="http://schemas.openxmlformats.org/officeDocument/2006/relationships" ax:classid="{8BD21D40-EC42-11CE-9E0D-00AA006002F3}" ax:persistence="persistStreamInit" r:id="rId1"/>
</file>

<file path=xl/activeX/activeX395.xml><?xml version="1.0" encoding="utf-8"?>
<ax:ocx xmlns:ax="http://schemas.microsoft.com/office/2006/activeX" xmlns:r="http://schemas.openxmlformats.org/officeDocument/2006/relationships" ax:classid="{8BD21D40-EC42-11CE-9E0D-00AA006002F3}" ax:persistence="persistStreamInit" r:id="rId1"/>
</file>

<file path=xl/activeX/activeX396.xml><?xml version="1.0" encoding="utf-8"?>
<ax:ocx xmlns:ax="http://schemas.microsoft.com/office/2006/activeX" xmlns:r="http://schemas.openxmlformats.org/officeDocument/2006/relationships" ax:classid="{8BD21D40-EC42-11CE-9E0D-00AA006002F3}" ax:persistence="persistStreamInit" r:id="rId1"/>
</file>

<file path=xl/activeX/activeX397.xml><?xml version="1.0" encoding="utf-8"?>
<ax:ocx xmlns:ax="http://schemas.microsoft.com/office/2006/activeX" xmlns:r="http://schemas.openxmlformats.org/officeDocument/2006/relationships" ax:classid="{8BD21D40-EC42-11CE-9E0D-00AA006002F3}" ax:persistence="persistStreamInit" r:id="rId1"/>
</file>

<file path=xl/activeX/activeX398.xml><?xml version="1.0" encoding="utf-8"?>
<ax:ocx xmlns:ax="http://schemas.microsoft.com/office/2006/activeX" xmlns:r="http://schemas.openxmlformats.org/officeDocument/2006/relationships" ax:classid="{8BD21D40-EC42-11CE-9E0D-00AA006002F3}" ax:persistence="persistStreamInit" r:id="rId1"/>
</file>

<file path=xl/activeX/activeX39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00.xml><?xml version="1.0" encoding="utf-8"?>
<ax:ocx xmlns:ax="http://schemas.microsoft.com/office/2006/activeX" xmlns:r="http://schemas.openxmlformats.org/officeDocument/2006/relationships" ax:classid="{8BD21D40-EC42-11CE-9E0D-00AA006002F3}" ax:persistence="persistStreamInit" r:id="rId1"/>
</file>

<file path=xl/activeX/activeX401.xml><?xml version="1.0" encoding="utf-8"?>
<ax:ocx xmlns:ax="http://schemas.microsoft.com/office/2006/activeX" xmlns:r="http://schemas.openxmlformats.org/officeDocument/2006/relationships" ax:classid="{8BD21D40-EC42-11CE-9E0D-00AA006002F3}" ax:persistence="persistStreamInit" r:id="rId1"/>
</file>

<file path=xl/activeX/activeX402.xml><?xml version="1.0" encoding="utf-8"?>
<ax:ocx xmlns:ax="http://schemas.microsoft.com/office/2006/activeX" xmlns:r="http://schemas.openxmlformats.org/officeDocument/2006/relationships" ax:classid="{8BD21D40-EC42-11CE-9E0D-00AA006002F3}" ax:persistence="persistStreamInit" r:id="rId1"/>
</file>

<file path=xl/activeX/activeX403.xml><?xml version="1.0" encoding="utf-8"?>
<ax:ocx xmlns:ax="http://schemas.microsoft.com/office/2006/activeX" xmlns:r="http://schemas.openxmlformats.org/officeDocument/2006/relationships" ax:classid="{8BD21D40-EC42-11CE-9E0D-00AA006002F3}" ax:persistence="persistStreamInit" r:id="rId1"/>
</file>

<file path=xl/activeX/activeX404.xml><?xml version="1.0" encoding="utf-8"?>
<ax:ocx xmlns:ax="http://schemas.microsoft.com/office/2006/activeX" xmlns:r="http://schemas.openxmlformats.org/officeDocument/2006/relationships" ax:classid="{8BD21D40-EC42-11CE-9E0D-00AA006002F3}" ax:persistence="persistStreamInit" r:id="rId1"/>
</file>

<file path=xl/activeX/activeX405.xml><?xml version="1.0" encoding="utf-8"?>
<ax:ocx xmlns:ax="http://schemas.microsoft.com/office/2006/activeX" xmlns:r="http://schemas.openxmlformats.org/officeDocument/2006/relationships" ax:classid="{8BD21D40-EC42-11CE-9E0D-00AA006002F3}" ax:persistence="persistStreamInit" r:id="rId1"/>
</file>

<file path=xl/activeX/activeX406.xml><?xml version="1.0" encoding="utf-8"?>
<ax:ocx xmlns:ax="http://schemas.microsoft.com/office/2006/activeX" xmlns:r="http://schemas.openxmlformats.org/officeDocument/2006/relationships" ax:classid="{8BD21D40-EC42-11CE-9E0D-00AA006002F3}" ax:persistence="persistStreamInit" r:id="rId1"/>
</file>

<file path=xl/activeX/activeX407.xml><?xml version="1.0" encoding="utf-8"?>
<ax:ocx xmlns:ax="http://schemas.microsoft.com/office/2006/activeX" xmlns:r="http://schemas.openxmlformats.org/officeDocument/2006/relationships" ax:classid="{8BD21D40-EC42-11CE-9E0D-00AA006002F3}" ax:persistence="persistStreamInit" r:id="rId1"/>
</file>

<file path=xl/activeX/activeX408.xml><?xml version="1.0" encoding="utf-8"?>
<ax:ocx xmlns:ax="http://schemas.microsoft.com/office/2006/activeX" xmlns:r="http://schemas.openxmlformats.org/officeDocument/2006/relationships" ax:classid="{8BD21D40-EC42-11CE-9E0D-00AA006002F3}" ax:persistence="persistStreamInit" r:id="rId1"/>
</file>

<file path=xl/activeX/activeX409.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10.xml><?xml version="1.0" encoding="utf-8"?>
<ax:ocx xmlns:ax="http://schemas.microsoft.com/office/2006/activeX" xmlns:r="http://schemas.openxmlformats.org/officeDocument/2006/relationships" ax:classid="{8BD21D40-EC42-11CE-9E0D-00AA006002F3}" ax:persistence="persistStreamInit" r:id="rId1"/>
</file>

<file path=xl/activeX/activeX411.xml><?xml version="1.0" encoding="utf-8"?>
<ax:ocx xmlns:ax="http://schemas.microsoft.com/office/2006/activeX" xmlns:r="http://schemas.openxmlformats.org/officeDocument/2006/relationships" ax:classid="{8BD21D40-EC42-11CE-9E0D-00AA006002F3}" ax:persistence="persistStreamInit" r:id="rId1"/>
</file>

<file path=xl/activeX/activeX412.xml><?xml version="1.0" encoding="utf-8"?>
<ax:ocx xmlns:ax="http://schemas.microsoft.com/office/2006/activeX" xmlns:r="http://schemas.openxmlformats.org/officeDocument/2006/relationships" ax:classid="{8BD21D40-EC42-11CE-9E0D-00AA006002F3}" ax:persistence="persistStreamInit" r:id="rId1"/>
</file>

<file path=xl/activeX/activeX413.xml><?xml version="1.0" encoding="utf-8"?>
<ax:ocx xmlns:ax="http://schemas.microsoft.com/office/2006/activeX" xmlns:r="http://schemas.openxmlformats.org/officeDocument/2006/relationships" ax:classid="{8BD21D40-EC42-11CE-9E0D-00AA006002F3}" ax:persistence="persistStreamInit" r:id="rId1"/>
</file>

<file path=xl/activeX/activeX414.xml><?xml version="1.0" encoding="utf-8"?>
<ax:ocx xmlns:ax="http://schemas.microsoft.com/office/2006/activeX" xmlns:r="http://schemas.openxmlformats.org/officeDocument/2006/relationships" ax:classid="{8BD21D40-EC42-11CE-9E0D-00AA006002F3}" ax:persistence="persistStreamInit" r:id="rId1"/>
</file>

<file path=xl/activeX/activeX415.xml><?xml version="1.0" encoding="utf-8"?>
<ax:ocx xmlns:ax="http://schemas.microsoft.com/office/2006/activeX" xmlns:r="http://schemas.openxmlformats.org/officeDocument/2006/relationships" ax:classid="{8BD21D40-EC42-11CE-9E0D-00AA006002F3}" ax:persistence="persistStreamInit" r:id="rId1"/>
</file>

<file path=xl/activeX/activeX416.xml><?xml version="1.0" encoding="utf-8"?>
<ax:ocx xmlns:ax="http://schemas.microsoft.com/office/2006/activeX" xmlns:r="http://schemas.openxmlformats.org/officeDocument/2006/relationships" ax:classid="{8BD21D40-EC42-11CE-9E0D-00AA006002F3}" ax:persistence="persistStreamInit" r:id="rId1"/>
</file>

<file path=xl/activeX/activeX417.xml><?xml version="1.0" encoding="utf-8"?>
<ax:ocx xmlns:ax="http://schemas.microsoft.com/office/2006/activeX" xmlns:r="http://schemas.openxmlformats.org/officeDocument/2006/relationships" ax:classid="{8BD21D40-EC42-11CE-9E0D-00AA006002F3}" ax:persistence="persistStreamInit" r:id="rId1"/>
</file>

<file path=xl/activeX/activeX418.xml><?xml version="1.0" encoding="utf-8"?>
<ax:ocx xmlns:ax="http://schemas.microsoft.com/office/2006/activeX" xmlns:r="http://schemas.openxmlformats.org/officeDocument/2006/relationships" ax:classid="{8BD21D40-EC42-11CE-9E0D-00AA006002F3}" ax:persistence="persistStreamInit" r:id="rId1"/>
</file>

<file path=xl/activeX/activeX419.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20.xml><?xml version="1.0" encoding="utf-8"?>
<ax:ocx xmlns:ax="http://schemas.microsoft.com/office/2006/activeX" xmlns:r="http://schemas.openxmlformats.org/officeDocument/2006/relationships" ax:classid="{8BD21D40-EC42-11CE-9E0D-00AA006002F3}" ax:persistence="persistStreamInit" r:id="rId1"/>
</file>

<file path=xl/activeX/activeX421.xml><?xml version="1.0" encoding="utf-8"?>
<ax:ocx xmlns:ax="http://schemas.microsoft.com/office/2006/activeX" xmlns:r="http://schemas.openxmlformats.org/officeDocument/2006/relationships" ax:classid="{8BD21D40-EC42-11CE-9E0D-00AA006002F3}" ax:persistence="persistStreamInit" r:id="rId1"/>
</file>

<file path=xl/activeX/activeX422.xml><?xml version="1.0" encoding="utf-8"?>
<ax:ocx xmlns:ax="http://schemas.microsoft.com/office/2006/activeX" xmlns:r="http://schemas.openxmlformats.org/officeDocument/2006/relationships" ax:classid="{8BD21D40-EC42-11CE-9E0D-00AA006002F3}" ax:persistence="persistStreamInit" r:id="rId1"/>
</file>

<file path=xl/activeX/activeX423.xml><?xml version="1.0" encoding="utf-8"?>
<ax:ocx xmlns:ax="http://schemas.microsoft.com/office/2006/activeX" xmlns:r="http://schemas.openxmlformats.org/officeDocument/2006/relationships" ax:classid="{8BD21D40-EC42-11CE-9E0D-00AA006002F3}" ax:persistence="persistStreamInit" r:id="rId1"/>
</file>

<file path=xl/activeX/activeX424.xml><?xml version="1.0" encoding="utf-8"?>
<ax:ocx xmlns:ax="http://schemas.microsoft.com/office/2006/activeX" xmlns:r="http://schemas.openxmlformats.org/officeDocument/2006/relationships" ax:classid="{8BD21D40-EC42-11CE-9E0D-00AA006002F3}" ax:persistence="persistStreamInit" r:id="rId1"/>
</file>

<file path=xl/activeX/activeX425.xml><?xml version="1.0" encoding="utf-8"?>
<ax:ocx xmlns:ax="http://schemas.microsoft.com/office/2006/activeX" xmlns:r="http://schemas.openxmlformats.org/officeDocument/2006/relationships" ax:classid="{8BD21D40-EC42-11CE-9E0D-00AA006002F3}" ax:persistence="persistStreamInit" r:id="rId1"/>
</file>

<file path=xl/activeX/activeX426.xml><?xml version="1.0" encoding="utf-8"?>
<ax:ocx xmlns:ax="http://schemas.microsoft.com/office/2006/activeX" xmlns:r="http://schemas.openxmlformats.org/officeDocument/2006/relationships" ax:classid="{8BD21D40-EC42-11CE-9E0D-00AA006002F3}" ax:persistence="persistStreamInit" r:id="rId1"/>
</file>

<file path=xl/activeX/activeX427.xml><?xml version="1.0" encoding="utf-8"?>
<ax:ocx xmlns:ax="http://schemas.microsoft.com/office/2006/activeX" xmlns:r="http://schemas.openxmlformats.org/officeDocument/2006/relationships" ax:classid="{8BD21D40-EC42-11CE-9E0D-00AA006002F3}" ax:persistence="persistStreamInit" r:id="rId1"/>
</file>

<file path=xl/activeX/activeX428.xml><?xml version="1.0" encoding="utf-8"?>
<ax:ocx xmlns:ax="http://schemas.microsoft.com/office/2006/activeX" xmlns:r="http://schemas.openxmlformats.org/officeDocument/2006/relationships" ax:classid="{8BD21D40-EC42-11CE-9E0D-00AA006002F3}" ax:persistence="persistStreamInit" r:id="rId1"/>
</file>

<file path=xl/activeX/activeX429.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30.xml><?xml version="1.0" encoding="utf-8"?>
<ax:ocx xmlns:ax="http://schemas.microsoft.com/office/2006/activeX" xmlns:r="http://schemas.openxmlformats.org/officeDocument/2006/relationships" ax:classid="{8BD21D40-EC42-11CE-9E0D-00AA006002F3}" ax:persistence="persistStreamInit" r:id="rId1"/>
</file>

<file path=xl/activeX/activeX431.xml><?xml version="1.0" encoding="utf-8"?>
<ax:ocx xmlns:ax="http://schemas.microsoft.com/office/2006/activeX" xmlns:r="http://schemas.openxmlformats.org/officeDocument/2006/relationships" ax:classid="{8BD21D40-EC42-11CE-9E0D-00AA006002F3}" ax:persistence="persistStreamInit" r:id="rId1"/>
</file>

<file path=xl/activeX/activeX432.xml><?xml version="1.0" encoding="utf-8"?>
<ax:ocx xmlns:ax="http://schemas.microsoft.com/office/2006/activeX" xmlns:r="http://schemas.openxmlformats.org/officeDocument/2006/relationships" ax:classid="{8BD21D40-EC42-11CE-9E0D-00AA006002F3}" ax:persistence="persistStreamInit" r:id="rId1"/>
</file>

<file path=xl/activeX/activeX433.xml><?xml version="1.0" encoding="utf-8"?>
<ax:ocx xmlns:ax="http://schemas.microsoft.com/office/2006/activeX" xmlns:r="http://schemas.openxmlformats.org/officeDocument/2006/relationships" ax:classid="{8BD21D40-EC42-11CE-9E0D-00AA006002F3}" ax:persistence="persistStreamInit" r:id="rId1"/>
</file>

<file path=xl/activeX/activeX434.xml><?xml version="1.0" encoding="utf-8"?>
<ax:ocx xmlns:ax="http://schemas.microsoft.com/office/2006/activeX" xmlns:r="http://schemas.openxmlformats.org/officeDocument/2006/relationships" ax:classid="{8BD21D40-EC42-11CE-9E0D-00AA006002F3}" ax:persistence="persistStreamInit" r:id="rId1"/>
</file>

<file path=xl/activeX/activeX435.xml><?xml version="1.0" encoding="utf-8"?>
<ax:ocx xmlns:ax="http://schemas.microsoft.com/office/2006/activeX" xmlns:r="http://schemas.openxmlformats.org/officeDocument/2006/relationships" ax:classid="{8BD21D40-EC42-11CE-9E0D-00AA006002F3}" ax:persistence="persistStreamInit" r:id="rId1"/>
</file>

<file path=xl/activeX/activeX436.xml><?xml version="1.0" encoding="utf-8"?>
<ax:ocx xmlns:ax="http://schemas.microsoft.com/office/2006/activeX" xmlns:r="http://schemas.openxmlformats.org/officeDocument/2006/relationships" ax:classid="{8BD21D40-EC42-11CE-9E0D-00AA006002F3}" ax:persistence="persistStreamInit" r:id="rId1"/>
</file>

<file path=xl/activeX/activeX437.xml><?xml version="1.0" encoding="utf-8"?>
<ax:ocx xmlns:ax="http://schemas.microsoft.com/office/2006/activeX" xmlns:r="http://schemas.openxmlformats.org/officeDocument/2006/relationships" ax:classid="{8BD21D40-EC42-11CE-9E0D-00AA006002F3}" ax:persistence="persistStreamInit" r:id="rId1"/>
</file>

<file path=xl/activeX/activeX438.xml><?xml version="1.0" encoding="utf-8"?>
<ax:ocx xmlns:ax="http://schemas.microsoft.com/office/2006/activeX" xmlns:r="http://schemas.openxmlformats.org/officeDocument/2006/relationships" ax:classid="{8BD21D40-EC42-11CE-9E0D-00AA006002F3}" ax:persistence="persistStreamInit" r:id="rId1"/>
</file>

<file path=xl/activeX/activeX439.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40.xml><?xml version="1.0" encoding="utf-8"?>
<ax:ocx xmlns:ax="http://schemas.microsoft.com/office/2006/activeX" xmlns:r="http://schemas.openxmlformats.org/officeDocument/2006/relationships" ax:classid="{8BD21D40-EC42-11CE-9E0D-00AA006002F3}" ax:persistence="persistStreamInit" r:id="rId1"/>
</file>

<file path=xl/activeX/activeX441.xml><?xml version="1.0" encoding="utf-8"?>
<ax:ocx xmlns:ax="http://schemas.microsoft.com/office/2006/activeX" xmlns:r="http://schemas.openxmlformats.org/officeDocument/2006/relationships" ax:classid="{8BD21D40-EC42-11CE-9E0D-00AA006002F3}" ax:persistence="persistStreamInit" r:id="rId1"/>
</file>

<file path=xl/activeX/activeX442.xml><?xml version="1.0" encoding="utf-8"?>
<ax:ocx xmlns:ax="http://schemas.microsoft.com/office/2006/activeX" xmlns:r="http://schemas.openxmlformats.org/officeDocument/2006/relationships" ax:classid="{8BD21D40-EC42-11CE-9E0D-00AA006002F3}" ax:persistence="persistStreamInit" r:id="rId1"/>
</file>

<file path=xl/activeX/activeX443.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Index of Workpapers'!A1"/><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1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2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xml.rels><?xml version="1.0" encoding="UTF-8" standalone="yes"?>
<Relationships xmlns="http://schemas.openxmlformats.org/package/2006/relationships"><Relationship Id="rId1" Type="http://schemas.openxmlformats.org/officeDocument/2006/relationships/hyperlink" Target="#'Index of Workpapers'!A1"/></Relationships>
</file>

<file path=xl/drawings/_rels/drawing3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3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3" Type="http://schemas.openxmlformats.org/officeDocument/2006/relationships/hyperlink" Target="#'SMSF5 Review Points'!A1"/><Relationship Id="rId2" Type="http://schemas.openxmlformats.org/officeDocument/2006/relationships/hyperlink" Target="#'Index of Workpapers'!A1"/><Relationship Id="rId1" Type="http://schemas.openxmlformats.org/officeDocument/2006/relationships/hyperlink" Target="#Instructions!A1"/></Relationships>
</file>

<file path=xl/drawings/_rels/drawing4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4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5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0.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1.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2.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3.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4.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5.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66.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3" Type="http://schemas.openxmlformats.org/officeDocument/2006/relationships/hyperlink" Target="#'Index of Workpapers'!A1"/><Relationship Id="rId2" Type="http://schemas.openxmlformats.org/officeDocument/2006/relationships/hyperlink" Target="#'SMSF5 Review Points'!A1"/><Relationship Id="rId1" Type="http://schemas.openxmlformats.org/officeDocument/2006/relationships/hyperlink" Target="#Instructions!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 Id="rId4"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6.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1.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4.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2.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_rels/vmlDrawing5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20.emf"/><Relationship Id="rId1" Type="http://schemas.openxmlformats.org/officeDocument/2006/relationships/image" Target="../media/image21.emf"/><Relationship Id="rId6" Type="http://schemas.openxmlformats.org/officeDocument/2006/relationships/image" Target="../media/image16.emf"/><Relationship Id="rId5" Type="http://schemas.openxmlformats.org/officeDocument/2006/relationships/image" Target="../media/image17.emf"/><Relationship Id="rId4" Type="http://schemas.openxmlformats.org/officeDocument/2006/relationships/image" Target="../media/image18.emf"/></Relationships>
</file>

<file path=xl/drawings/_rels/vmlDrawing54.v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6.emf"/><Relationship Id="rId1" Type="http://schemas.openxmlformats.org/officeDocument/2006/relationships/image" Target="../media/image27.emf"/><Relationship Id="rId6" Type="http://schemas.openxmlformats.org/officeDocument/2006/relationships/image" Target="../media/image22.emf"/><Relationship Id="rId5" Type="http://schemas.openxmlformats.org/officeDocument/2006/relationships/image" Target="../media/image23.emf"/><Relationship Id="rId4" Type="http://schemas.openxmlformats.org/officeDocument/2006/relationships/image" Target="../media/image24.emf"/></Relationships>
</file>

<file path=xl/drawings/_rels/vmlDrawing55.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2.emf"/><Relationship Id="rId1" Type="http://schemas.openxmlformats.org/officeDocument/2006/relationships/image" Target="../media/image33.emf"/><Relationship Id="rId6" Type="http://schemas.openxmlformats.org/officeDocument/2006/relationships/image" Target="../media/image28.emf"/><Relationship Id="rId5" Type="http://schemas.openxmlformats.org/officeDocument/2006/relationships/image" Target="../media/image29.emf"/><Relationship Id="rId4" Type="http://schemas.openxmlformats.org/officeDocument/2006/relationships/image" Target="../media/image30.emf"/></Relationships>
</file>

<file path=xl/drawings/_rels/vmlDrawing56.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 Id="rId6" Type="http://schemas.openxmlformats.org/officeDocument/2006/relationships/image" Target="../media/image39.emf"/><Relationship Id="rId5" Type="http://schemas.openxmlformats.org/officeDocument/2006/relationships/image" Target="../media/image38.emf"/><Relationship Id="rId4" Type="http://schemas.openxmlformats.org/officeDocument/2006/relationships/image" Target="../media/image37.emf"/></Relationships>
</file>

<file path=xl/drawings/_rels/vmlDrawing57.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4.emf"/><Relationship Id="rId1" Type="http://schemas.openxmlformats.org/officeDocument/2006/relationships/image" Target="../media/image45.emf"/><Relationship Id="rId6" Type="http://schemas.openxmlformats.org/officeDocument/2006/relationships/image" Target="../media/image40.emf"/><Relationship Id="rId5" Type="http://schemas.openxmlformats.org/officeDocument/2006/relationships/image" Target="../media/image41.emf"/><Relationship Id="rId4" Type="http://schemas.openxmlformats.org/officeDocument/2006/relationships/image" Target="../media/image42.emf"/></Relationships>
</file>

<file path=xl/drawings/_rels/vmlDrawing58.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50.emf"/><Relationship Id="rId1" Type="http://schemas.openxmlformats.org/officeDocument/2006/relationships/image" Target="../media/image51.emf"/><Relationship Id="rId6" Type="http://schemas.openxmlformats.org/officeDocument/2006/relationships/image" Target="../media/image46.emf"/><Relationship Id="rId5" Type="http://schemas.openxmlformats.org/officeDocument/2006/relationships/image" Target="../media/image47.emf"/><Relationship Id="rId4" Type="http://schemas.openxmlformats.org/officeDocument/2006/relationships/image" Target="../media/image48.emf"/></Relationships>
</file>

<file path=xl/drawings/_rels/vmlDrawing59.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6.emf"/><Relationship Id="rId1" Type="http://schemas.openxmlformats.org/officeDocument/2006/relationships/image" Target="../media/image57.emf"/><Relationship Id="rId6" Type="http://schemas.openxmlformats.org/officeDocument/2006/relationships/image" Target="../media/image52.emf"/><Relationship Id="rId5" Type="http://schemas.openxmlformats.org/officeDocument/2006/relationships/image" Target="../media/image53.emf"/><Relationship Id="rId4" Type="http://schemas.openxmlformats.org/officeDocument/2006/relationships/image" Target="../media/image5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0.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6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476250</xdr:colOff>
      <xdr:row>13</xdr:row>
      <xdr:rowOff>19050</xdr:rowOff>
    </xdr:from>
    <xdr:to>
      <xdr:col>1</xdr:col>
      <xdr:colOff>1232250</xdr:colOff>
      <xdr:row>13</xdr:row>
      <xdr:rowOff>295275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bwMode="auto">
        <a:xfrm>
          <a:off x="1209675" y="34956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2</xdr:col>
      <xdr:colOff>981075</xdr:colOff>
      <xdr:row>13</xdr:row>
      <xdr:rowOff>19050</xdr:rowOff>
    </xdr:from>
    <xdr:to>
      <xdr:col>3</xdr:col>
      <xdr:colOff>546450</xdr:colOff>
      <xdr:row>13</xdr:row>
      <xdr:rowOff>295275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bwMode="auto">
        <a:xfrm>
          <a:off x="3476625" y="34956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114300</xdr:colOff>
          <xdr:row>0</xdr:row>
          <xdr:rowOff>85725</xdr:rowOff>
        </xdr:from>
        <xdr:to>
          <xdr:col>8</xdr:col>
          <xdr:colOff>285750</xdr:colOff>
          <xdr:row>0</xdr:row>
          <xdr:rowOff>257175</xdr:rowOff>
        </xdr:to>
        <xdr:sp macro="" textlink="">
          <xdr:nvSpPr>
            <xdr:cNvPr id="270343" name="WorksheetCompleteChk" hidden="1">
              <a:extLst>
                <a:ext uri="{63B3BB69-23CF-44E3-9099-C40C66FF867C}">
                  <a14:compatExt spid="_x0000_s270343"/>
                </a:ext>
                <a:ext uri="{FF2B5EF4-FFF2-40B4-BE49-F238E27FC236}">
                  <a16:creationId xmlns:a16="http://schemas.microsoft.com/office/drawing/2014/main" id="{00000000-0008-0000-0900-000007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xdr:row>
          <xdr:rowOff>85725</xdr:rowOff>
        </xdr:from>
        <xdr:to>
          <xdr:col>8</xdr:col>
          <xdr:colOff>285750</xdr:colOff>
          <xdr:row>1</xdr:row>
          <xdr:rowOff>257175</xdr:rowOff>
        </xdr:to>
        <xdr:sp macro="" textlink="">
          <xdr:nvSpPr>
            <xdr:cNvPr id="270344" name="AwaitingClientChk" hidden="1">
              <a:extLst>
                <a:ext uri="{63B3BB69-23CF-44E3-9099-C40C66FF867C}">
                  <a14:compatExt spid="_x0000_s270344"/>
                </a:ext>
                <a:ext uri="{FF2B5EF4-FFF2-40B4-BE49-F238E27FC236}">
                  <a16:creationId xmlns:a16="http://schemas.microsoft.com/office/drawing/2014/main" id="{00000000-0008-0000-0900-000008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2</xdr:row>
          <xdr:rowOff>85725</xdr:rowOff>
        </xdr:from>
        <xdr:to>
          <xdr:col>8</xdr:col>
          <xdr:colOff>285750</xdr:colOff>
          <xdr:row>2</xdr:row>
          <xdr:rowOff>257175</xdr:rowOff>
        </xdr:to>
        <xdr:sp macro="" textlink="">
          <xdr:nvSpPr>
            <xdr:cNvPr id="270345" name="ReviewedChk" hidden="1">
              <a:extLst>
                <a:ext uri="{63B3BB69-23CF-44E3-9099-C40C66FF867C}">
                  <a14:compatExt spid="_x0000_s270345"/>
                </a:ext>
                <a:ext uri="{FF2B5EF4-FFF2-40B4-BE49-F238E27FC236}">
                  <a16:creationId xmlns:a16="http://schemas.microsoft.com/office/drawing/2014/main" id="{00000000-0008-0000-0900-000009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xdr:row>
          <xdr:rowOff>76200</xdr:rowOff>
        </xdr:from>
        <xdr:to>
          <xdr:col>8</xdr:col>
          <xdr:colOff>285750</xdr:colOff>
          <xdr:row>3</xdr:row>
          <xdr:rowOff>247650</xdr:rowOff>
        </xdr:to>
        <xdr:sp macro="" textlink="">
          <xdr:nvSpPr>
            <xdr:cNvPr id="270346" name="ReworkRequiredChk" hidden="1">
              <a:extLst>
                <a:ext uri="{63B3BB69-23CF-44E3-9099-C40C66FF867C}">
                  <a14:compatExt spid="_x0000_s270346"/>
                </a:ext>
                <a:ext uri="{FF2B5EF4-FFF2-40B4-BE49-F238E27FC236}">
                  <a16:creationId xmlns:a16="http://schemas.microsoft.com/office/drawing/2014/main" id="{00000000-0008-0000-0900-00000A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xdr:row>
          <xdr:rowOff>28575</xdr:rowOff>
        </xdr:from>
        <xdr:to>
          <xdr:col>8</xdr:col>
          <xdr:colOff>285750</xdr:colOff>
          <xdr:row>5</xdr:row>
          <xdr:rowOff>200025</xdr:rowOff>
        </xdr:to>
        <xdr:sp macro="" textlink="">
          <xdr:nvSpPr>
            <xdr:cNvPr id="270349" name="ReworkCompleteChk" hidden="1">
              <a:extLst>
                <a:ext uri="{63B3BB69-23CF-44E3-9099-C40C66FF867C}">
                  <a14:compatExt spid="_x0000_s270349"/>
                </a:ext>
                <a:ext uri="{FF2B5EF4-FFF2-40B4-BE49-F238E27FC236}">
                  <a16:creationId xmlns:a16="http://schemas.microsoft.com/office/drawing/2014/main" id="{00000000-0008-0000-0900-00000D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xdr:row>
          <xdr:rowOff>57150</xdr:rowOff>
        </xdr:from>
        <xdr:to>
          <xdr:col>8</xdr:col>
          <xdr:colOff>285750</xdr:colOff>
          <xdr:row>8</xdr:row>
          <xdr:rowOff>228600</xdr:rowOff>
        </xdr:to>
        <xdr:sp macro="" textlink="">
          <xdr:nvSpPr>
            <xdr:cNvPr id="270351" name="FinalReviewChk" hidden="1">
              <a:extLst>
                <a:ext uri="{63B3BB69-23CF-44E3-9099-C40C66FF867C}">
                  <a14:compatExt spid="_x0000_s270351"/>
                </a:ext>
                <a:ext uri="{FF2B5EF4-FFF2-40B4-BE49-F238E27FC236}">
                  <a16:creationId xmlns:a16="http://schemas.microsoft.com/office/drawing/2014/main" id="{00000000-0008-0000-0900-00000F2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bwMode="auto">
        <a:xfrm>
          <a:off x="69627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900-00000A000000}"/>
            </a:ext>
          </a:extLst>
        </xdr:cNvPr>
        <xdr:cNvSpPr/>
      </xdr:nvSpPr>
      <xdr:spPr bwMode="auto">
        <a:xfrm>
          <a:off x="69627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900-00000B000000}"/>
            </a:ext>
          </a:extLst>
        </xdr:cNvPr>
        <xdr:cNvSpPr/>
      </xdr:nvSpPr>
      <xdr:spPr bwMode="auto">
        <a:xfrm>
          <a:off x="70770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76200</xdr:rowOff>
        </xdr:from>
        <xdr:to>
          <xdr:col>9</xdr:col>
          <xdr:colOff>276225</xdr:colOff>
          <xdr:row>0</xdr:row>
          <xdr:rowOff>228600</xdr:rowOff>
        </xdr:to>
        <xdr:sp macro="" textlink="">
          <xdr:nvSpPr>
            <xdr:cNvPr id="18948" name="WorksheetCompleteChk" hidden="1">
              <a:extLst>
                <a:ext uri="{63B3BB69-23CF-44E3-9099-C40C66FF867C}">
                  <a14:compatExt spid="_x0000_s18948"/>
                </a:ext>
                <a:ext uri="{FF2B5EF4-FFF2-40B4-BE49-F238E27FC236}">
                  <a16:creationId xmlns:a16="http://schemas.microsoft.com/office/drawing/2014/main" id="{00000000-0008-0000-0A00-000004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76200</xdr:rowOff>
        </xdr:from>
        <xdr:to>
          <xdr:col>9</xdr:col>
          <xdr:colOff>276225</xdr:colOff>
          <xdr:row>1</xdr:row>
          <xdr:rowOff>228600</xdr:rowOff>
        </xdr:to>
        <xdr:sp macro="" textlink="">
          <xdr:nvSpPr>
            <xdr:cNvPr id="18949" name="AwaitingClientChk" hidden="1">
              <a:extLst>
                <a:ext uri="{63B3BB69-23CF-44E3-9099-C40C66FF867C}">
                  <a14:compatExt spid="_x0000_s18949"/>
                </a:ext>
                <a:ext uri="{FF2B5EF4-FFF2-40B4-BE49-F238E27FC236}">
                  <a16:creationId xmlns:a16="http://schemas.microsoft.com/office/drawing/2014/main" id="{00000000-0008-0000-0A00-000005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76200</xdr:rowOff>
        </xdr:from>
        <xdr:to>
          <xdr:col>9</xdr:col>
          <xdr:colOff>276225</xdr:colOff>
          <xdr:row>2</xdr:row>
          <xdr:rowOff>228600</xdr:rowOff>
        </xdr:to>
        <xdr:sp macro="" textlink="">
          <xdr:nvSpPr>
            <xdr:cNvPr id="18950" name="ReviewedChk" hidden="1">
              <a:extLst>
                <a:ext uri="{63B3BB69-23CF-44E3-9099-C40C66FF867C}">
                  <a14:compatExt spid="_x0000_s18950"/>
                </a:ext>
                <a:ext uri="{FF2B5EF4-FFF2-40B4-BE49-F238E27FC236}">
                  <a16:creationId xmlns:a16="http://schemas.microsoft.com/office/drawing/2014/main" id="{00000000-0008-0000-0A00-000006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76200</xdr:rowOff>
        </xdr:from>
        <xdr:to>
          <xdr:col>9</xdr:col>
          <xdr:colOff>276225</xdr:colOff>
          <xdr:row>3</xdr:row>
          <xdr:rowOff>228600</xdr:rowOff>
        </xdr:to>
        <xdr:sp macro="" textlink="">
          <xdr:nvSpPr>
            <xdr:cNvPr id="18951" name="ReworkRequiredChk" hidden="1">
              <a:extLst>
                <a:ext uri="{63B3BB69-23CF-44E3-9099-C40C66FF867C}">
                  <a14:compatExt spid="_x0000_s18951"/>
                </a:ext>
                <a:ext uri="{FF2B5EF4-FFF2-40B4-BE49-F238E27FC236}">
                  <a16:creationId xmlns:a16="http://schemas.microsoft.com/office/drawing/2014/main" id="{00000000-0008-0000-0A00-000007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28575</xdr:rowOff>
        </xdr:from>
        <xdr:to>
          <xdr:col>9</xdr:col>
          <xdr:colOff>276225</xdr:colOff>
          <xdr:row>5</xdr:row>
          <xdr:rowOff>180975</xdr:rowOff>
        </xdr:to>
        <xdr:sp macro="" textlink="">
          <xdr:nvSpPr>
            <xdr:cNvPr id="18952" name="ReworkCompleteChk" hidden="1">
              <a:extLst>
                <a:ext uri="{63B3BB69-23CF-44E3-9099-C40C66FF867C}">
                  <a14:compatExt spid="_x0000_s18952"/>
                </a:ext>
                <a:ext uri="{FF2B5EF4-FFF2-40B4-BE49-F238E27FC236}">
                  <a16:creationId xmlns:a16="http://schemas.microsoft.com/office/drawing/2014/main" id="{00000000-0008-0000-0A00-000008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xdr:row>
          <xdr:rowOff>47625</xdr:rowOff>
        </xdr:from>
        <xdr:to>
          <xdr:col>9</xdr:col>
          <xdr:colOff>276225</xdr:colOff>
          <xdr:row>7</xdr:row>
          <xdr:rowOff>200025</xdr:rowOff>
        </xdr:to>
        <xdr:sp macro="" textlink="">
          <xdr:nvSpPr>
            <xdr:cNvPr id="18953" name="FinalReviewChk" hidden="1">
              <a:extLst>
                <a:ext uri="{63B3BB69-23CF-44E3-9099-C40C66FF867C}">
                  <a14:compatExt spid="_x0000_s18953"/>
                </a:ext>
                <a:ext uri="{FF2B5EF4-FFF2-40B4-BE49-F238E27FC236}">
                  <a16:creationId xmlns:a16="http://schemas.microsoft.com/office/drawing/2014/main" id="{00000000-0008-0000-0A00-0000094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47625</xdr:colOff>
      <xdr:row>0</xdr:row>
      <xdr:rowOff>28575</xdr:rowOff>
    </xdr:from>
    <xdr:to>
      <xdr:col>8</xdr:col>
      <xdr:colOff>803625</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bwMode="auto">
        <a:xfrm>
          <a:off x="66294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47625</xdr:colOff>
      <xdr:row>2</xdr:row>
      <xdr:rowOff>28575</xdr:rowOff>
    </xdr:from>
    <xdr:to>
      <xdr:col>8</xdr:col>
      <xdr:colOff>803625</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A00-00000A000000}"/>
            </a:ext>
          </a:extLst>
        </xdr:cNvPr>
        <xdr:cNvSpPr/>
      </xdr:nvSpPr>
      <xdr:spPr bwMode="auto">
        <a:xfrm>
          <a:off x="662940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47625</xdr:colOff>
      <xdr:row>1</xdr:row>
      <xdr:rowOff>28575</xdr:rowOff>
    </xdr:from>
    <xdr:to>
      <xdr:col>8</xdr:col>
      <xdr:colOff>803625</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A00-00000B000000}"/>
            </a:ext>
          </a:extLst>
        </xdr:cNvPr>
        <xdr:cNvSpPr/>
      </xdr:nvSpPr>
      <xdr:spPr bwMode="auto">
        <a:xfrm>
          <a:off x="6743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0</xdr:row>
          <xdr:rowOff>76200</xdr:rowOff>
        </xdr:from>
        <xdr:to>
          <xdr:col>8</xdr:col>
          <xdr:colOff>285750</xdr:colOff>
          <xdr:row>0</xdr:row>
          <xdr:rowOff>228600</xdr:rowOff>
        </xdr:to>
        <xdr:sp macro="" textlink="">
          <xdr:nvSpPr>
            <xdr:cNvPr id="2573" name="WorksheetCompleteChk" hidden="1">
              <a:extLst>
                <a:ext uri="{63B3BB69-23CF-44E3-9099-C40C66FF867C}">
                  <a14:compatExt spid="_x0000_s2573"/>
                </a:ext>
                <a:ext uri="{FF2B5EF4-FFF2-40B4-BE49-F238E27FC236}">
                  <a16:creationId xmlns:a16="http://schemas.microsoft.com/office/drawing/2014/main" id="{00000000-0008-0000-0B00-00000D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xdr:row>
          <xdr:rowOff>76200</xdr:rowOff>
        </xdr:from>
        <xdr:to>
          <xdr:col>8</xdr:col>
          <xdr:colOff>285750</xdr:colOff>
          <xdr:row>1</xdr:row>
          <xdr:rowOff>228600</xdr:rowOff>
        </xdr:to>
        <xdr:sp macro="" textlink="">
          <xdr:nvSpPr>
            <xdr:cNvPr id="2574" name="AwaitingClientChk" hidden="1">
              <a:extLst>
                <a:ext uri="{63B3BB69-23CF-44E3-9099-C40C66FF867C}">
                  <a14:compatExt spid="_x0000_s2574"/>
                </a:ext>
                <a:ext uri="{FF2B5EF4-FFF2-40B4-BE49-F238E27FC236}">
                  <a16:creationId xmlns:a16="http://schemas.microsoft.com/office/drawing/2014/main" id="{00000000-0008-0000-0B00-00000E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xdr:row>
          <xdr:rowOff>76200</xdr:rowOff>
        </xdr:from>
        <xdr:to>
          <xdr:col>8</xdr:col>
          <xdr:colOff>285750</xdr:colOff>
          <xdr:row>2</xdr:row>
          <xdr:rowOff>228600</xdr:rowOff>
        </xdr:to>
        <xdr:sp macro="" textlink="">
          <xdr:nvSpPr>
            <xdr:cNvPr id="2575" name="ReviewedChk" hidden="1">
              <a:extLst>
                <a:ext uri="{63B3BB69-23CF-44E3-9099-C40C66FF867C}">
                  <a14:compatExt spid="_x0000_s2575"/>
                </a:ext>
                <a:ext uri="{FF2B5EF4-FFF2-40B4-BE49-F238E27FC236}">
                  <a16:creationId xmlns:a16="http://schemas.microsoft.com/office/drawing/2014/main" id="{00000000-0008-0000-0B00-00000F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xdr:row>
          <xdr:rowOff>76200</xdr:rowOff>
        </xdr:from>
        <xdr:to>
          <xdr:col>8</xdr:col>
          <xdr:colOff>285750</xdr:colOff>
          <xdr:row>3</xdr:row>
          <xdr:rowOff>228600</xdr:rowOff>
        </xdr:to>
        <xdr:sp macro="" textlink="">
          <xdr:nvSpPr>
            <xdr:cNvPr id="2576" name="ReworkRequiredChk" hidden="1">
              <a:extLst>
                <a:ext uri="{63B3BB69-23CF-44E3-9099-C40C66FF867C}">
                  <a14:compatExt spid="_x0000_s2576"/>
                </a:ext>
                <a:ext uri="{FF2B5EF4-FFF2-40B4-BE49-F238E27FC236}">
                  <a16:creationId xmlns:a16="http://schemas.microsoft.com/office/drawing/2014/main" id="{00000000-0008-0000-0B00-000010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xdr:row>
          <xdr:rowOff>114300</xdr:rowOff>
        </xdr:from>
        <xdr:to>
          <xdr:col>8</xdr:col>
          <xdr:colOff>285750</xdr:colOff>
          <xdr:row>5</xdr:row>
          <xdr:rowOff>266700</xdr:rowOff>
        </xdr:to>
        <xdr:sp macro="" textlink="">
          <xdr:nvSpPr>
            <xdr:cNvPr id="2577" name="ReworkCompleteChk" hidden="1">
              <a:extLst>
                <a:ext uri="{63B3BB69-23CF-44E3-9099-C40C66FF867C}">
                  <a14:compatExt spid="_x0000_s2577"/>
                </a:ext>
                <a:ext uri="{FF2B5EF4-FFF2-40B4-BE49-F238E27FC236}">
                  <a16:creationId xmlns:a16="http://schemas.microsoft.com/office/drawing/2014/main" id="{00000000-0008-0000-0B00-000011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xdr:row>
          <xdr:rowOff>9525</xdr:rowOff>
        </xdr:from>
        <xdr:to>
          <xdr:col>8</xdr:col>
          <xdr:colOff>285750</xdr:colOff>
          <xdr:row>8</xdr:row>
          <xdr:rowOff>161925</xdr:rowOff>
        </xdr:to>
        <xdr:sp macro="" textlink="">
          <xdr:nvSpPr>
            <xdr:cNvPr id="2578" name="FinalReviewChk" hidden="1">
              <a:extLst>
                <a:ext uri="{63B3BB69-23CF-44E3-9099-C40C66FF867C}">
                  <a14:compatExt spid="_x0000_s2578"/>
                </a:ext>
                <a:ext uri="{FF2B5EF4-FFF2-40B4-BE49-F238E27FC236}">
                  <a16:creationId xmlns:a16="http://schemas.microsoft.com/office/drawing/2014/main" id="{00000000-0008-0000-0B00-0000120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21</xdr:row>
          <xdr:rowOff>152400</xdr:rowOff>
        </xdr:from>
        <xdr:to>
          <xdr:col>0</xdr:col>
          <xdr:colOff>466725</xdr:colOff>
          <xdr:row>22</xdr:row>
          <xdr:rowOff>180975</xdr:rowOff>
        </xdr:to>
        <xdr:sp macro="" textlink="">
          <xdr:nvSpPr>
            <xdr:cNvPr id="2580" name="Check Box 532" hidden="1">
              <a:extLst>
                <a:ext uri="{63B3BB69-23CF-44E3-9099-C40C66FF867C}">
                  <a14:compatExt spid="_x0000_s2580"/>
                </a:ext>
                <a:ext uri="{FF2B5EF4-FFF2-40B4-BE49-F238E27FC236}">
                  <a16:creationId xmlns:a16="http://schemas.microsoft.com/office/drawing/2014/main" id="{00000000-0008-0000-0B00-000014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22</xdr:row>
          <xdr:rowOff>161925</xdr:rowOff>
        </xdr:from>
        <xdr:to>
          <xdr:col>0</xdr:col>
          <xdr:colOff>466725</xdr:colOff>
          <xdr:row>24</xdr:row>
          <xdr:rowOff>0</xdr:rowOff>
        </xdr:to>
        <xdr:sp macro="" textlink="">
          <xdr:nvSpPr>
            <xdr:cNvPr id="2581" name="Check Box 533" hidden="1">
              <a:extLst>
                <a:ext uri="{63B3BB69-23CF-44E3-9099-C40C66FF867C}">
                  <a14:compatExt spid="_x0000_s2581"/>
                </a:ext>
                <a:ext uri="{FF2B5EF4-FFF2-40B4-BE49-F238E27FC236}">
                  <a16:creationId xmlns:a16="http://schemas.microsoft.com/office/drawing/2014/main" id="{00000000-0008-0000-0B00-000015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23</xdr:row>
          <xdr:rowOff>161925</xdr:rowOff>
        </xdr:from>
        <xdr:to>
          <xdr:col>0</xdr:col>
          <xdr:colOff>466725</xdr:colOff>
          <xdr:row>25</xdr:row>
          <xdr:rowOff>0</xdr:rowOff>
        </xdr:to>
        <xdr:sp macro="" textlink="">
          <xdr:nvSpPr>
            <xdr:cNvPr id="2582" name="Check Box 534" hidden="1">
              <a:extLst>
                <a:ext uri="{63B3BB69-23CF-44E3-9099-C40C66FF867C}">
                  <a14:compatExt spid="_x0000_s2582"/>
                </a:ext>
                <a:ext uri="{FF2B5EF4-FFF2-40B4-BE49-F238E27FC236}">
                  <a16:creationId xmlns:a16="http://schemas.microsoft.com/office/drawing/2014/main" id="{00000000-0008-0000-0B00-000016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25</xdr:row>
          <xdr:rowOff>0</xdr:rowOff>
        </xdr:from>
        <xdr:to>
          <xdr:col>0</xdr:col>
          <xdr:colOff>466725</xdr:colOff>
          <xdr:row>26</xdr:row>
          <xdr:rowOff>28575</xdr:rowOff>
        </xdr:to>
        <xdr:sp macro="" textlink="">
          <xdr:nvSpPr>
            <xdr:cNvPr id="2583" name="Check Box 535" hidden="1">
              <a:extLst>
                <a:ext uri="{63B3BB69-23CF-44E3-9099-C40C66FF867C}">
                  <a14:compatExt spid="_x0000_s2583"/>
                </a:ext>
                <a:ext uri="{FF2B5EF4-FFF2-40B4-BE49-F238E27FC236}">
                  <a16:creationId xmlns:a16="http://schemas.microsoft.com/office/drawing/2014/main" id="{00000000-0008-0000-0B00-000017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25</xdr:row>
          <xdr:rowOff>180975</xdr:rowOff>
        </xdr:from>
        <xdr:to>
          <xdr:col>0</xdr:col>
          <xdr:colOff>466725</xdr:colOff>
          <xdr:row>27</xdr:row>
          <xdr:rowOff>19050</xdr:rowOff>
        </xdr:to>
        <xdr:sp macro="" textlink="">
          <xdr:nvSpPr>
            <xdr:cNvPr id="2584" name="Check Box 536" hidden="1">
              <a:extLst>
                <a:ext uri="{63B3BB69-23CF-44E3-9099-C40C66FF867C}">
                  <a14:compatExt spid="_x0000_s2584"/>
                </a:ext>
                <a:ext uri="{FF2B5EF4-FFF2-40B4-BE49-F238E27FC236}">
                  <a16:creationId xmlns:a16="http://schemas.microsoft.com/office/drawing/2014/main" id="{00000000-0008-0000-0B00-0000180A0000}"/>
                </a:ext>
              </a:extLst>
            </xdr:cNvPr>
            <xdr:cNvSpPr/>
          </xdr:nvSpPr>
          <xdr:spPr bwMode="auto">
            <a:xfrm>
              <a:off x="0" y="0"/>
              <a:ext cx="0" cy="0"/>
            </a:xfrm>
            <a:prstGeom prst="rect">
              <a:avLst/>
            </a:prstGeom>
            <a:solidFill>
              <a:srgbClr val="EBF1DE"/>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57150</xdr:colOff>
      <xdr:row>0</xdr:row>
      <xdr:rowOff>38100</xdr:rowOff>
    </xdr:from>
    <xdr:to>
      <xdr:col>7</xdr:col>
      <xdr:colOff>813150</xdr:colOff>
      <xdr:row>1</xdr:row>
      <xdr:rowOff>0</xdr:rowOff>
    </xdr:to>
    <xdr:sp macro="" textlink="">
      <xdr:nvSpPr>
        <xdr:cNvPr id="13" name="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bwMode="auto">
        <a:xfrm>
          <a:off x="6762750"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38100</xdr:rowOff>
    </xdr:from>
    <xdr:to>
      <xdr:col>7</xdr:col>
      <xdr:colOff>813150</xdr:colOff>
      <xdr:row>3</xdr:row>
      <xdr:rowOff>0</xdr:rowOff>
    </xdr:to>
    <xdr:sp macro="" textlink="">
      <xdr:nvSpPr>
        <xdr:cNvPr id="15" name="Rectangle 14">
          <a:hlinkClick xmlns:r="http://schemas.openxmlformats.org/officeDocument/2006/relationships" r:id="rId2"/>
          <a:extLst>
            <a:ext uri="{FF2B5EF4-FFF2-40B4-BE49-F238E27FC236}">
              <a16:creationId xmlns:a16="http://schemas.microsoft.com/office/drawing/2014/main" id="{00000000-0008-0000-0B00-00000F000000}"/>
            </a:ext>
          </a:extLst>
        </xdr:cNvPr>
        <xdr:cNvSpPr/>
      </xdr:nvSpPr>
      <xdr:spPr bwMode="auto">
        <a:xfrm>
          <a:off x="6762750"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38100</xdr:rowOff>
    </xdr:from>
    <xdr:to>
      <xdr:col>7</xdr:col>
      <xdr:colOff>813150</xdr:colOff>
      <xdr:row>2</xdr:row>
      <xdr:rowOff>0</xdr:rowOff>
    </xdr:to>
    <xdr:sp macro="" textlink="">
      <xdr:nvSpPr>
        <xdr:cNvPr id="16" name="Rectangle 15">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bwMode="auto">
        <a:xfrm>
          <a:off x="7181850"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8657" name="WorksheetCompleteChk" hidden="1">
              <a:extLst>
                <a:ext uri="{63B3BB69-23CF-44E3-9099-C40C66FF867C}">
                  <a14:compatExt spid="_x0000_s198657"/>
                </a:ext>
                <a:ext uri="{FF2B5EF4-FFF2-40B4-BE49-F238E27FC236}">
                  <a16:creationId xmlns:a16="http://schemas.microsoft.com/office/drawing/2014/main" id="{00000000-0008-0000-0C00-000001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98658" name="AwaitingClientChk" hidden="1">
              <a:extLst>
                <a:ext uri="{63B3BB69-23CF-44E3-9099-C40C66FF867C}">
                  <a14:compatExt spid="_x0000_s198658"/>
                </a:ext>
                <a:ext uri="{FF2B5EF4-FFF2-40B4-BE49-F238E27FC236}">
                  <a16:creationId xmlns:a16="http://schemas.microsoft.com/office/drawing/2014/main" id="{00000000-0008-0000-0C00-000002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8659" name="ReviewedChk" hidden="1">
              <a:extLst>
                <a:ext uri="{63B3BB69-23CF-44E3-9099-C40C66FF867C}">
                  <a14:compatExt spid="_x0000_s198659"/>
                </a:ext>
                <a:ext uri="{FF2B5EF4-FFF2-40B4-BE49-F238E27FC236}">
                  <a16:creationId xmlns:a16="http://schemas.microsoft.com/office/drawing/2014/main" id="{00000000-0008-0000-0C00-000003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98660" name="ReworkRequiredChk" hidden="1">
              <a:extLst>
                <a:ext uri="{63B3BB69-23CF-44E3-9099-C40C66FF867C}">
                  <a14:compatExt spid="_x0000_s198660"/>
                </a:ext>
                <a:ext uri="{FF2B5EF4-FFF2-40B4-BE49-F238E27FC236}">
                  <a16:creationId xmlns:a16="http://schemas.microsoft.com/office/drawing/2014/main" id="{00000000-0008-0000-0C00-000004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57150</xdr:rowOff>
        </xdr:from>
        <xdr:to>
          <xdr:col>7</xdr:col>
          <xdr:colOff>285750</xdr:colOff>
          <xdr:row>8</xdr:row>
          <xdr:rowOff>228600</xdr:rowOff>
        </xdr:to>
        <xdr:sp macro="" textlink="">
          <xdr:nvSpPr>
            <xdr:cNvPr id="198661" name="FinalReviewChk" hidden="1">
              <a:extLst>
                <a:ext uri="{63B3BB69-23CF-44E3-9099-C40C66FF867C}">
                  <a14:compatExt spid="_x0000_s198661"/>
                </a:ext>
                <a:ext uri="{FF2B5EF4-FFF2-40B4-BE49-F238E27FC236}">
                  <a16:creationId xmlns:a16="http://schemas.microsoft.com/office/drawing/2014/main" id="{00000000-0008-0000-0C00-000005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6</xdr:row>
          <xdr:rowOff>38100</xdr:rowOff>
        </xdr:to>
        <xdr:sp macro="" textlink="">
          <xdr:nvSpPr>
            <xdr:cNvPr id="198662" name="ReworkCompleteChk" hidden="1">
              <a:extLst>
                <a:ext uri="{63B3BB69-23CF-44E3-9099-C40C66FF867C}">
                  <a14:compatExt spid="_x0000_s198662"/>
                </a:ext>
                <a:ext uri="{FF2B5EF4-FFF2-40B4-BE49-F238E27FC236}">
                  <a16:creationId xmlns:a16="http://schemas.microsoft.com/office/drawing/2014/main" id="{00000000-0008-0000-0C00-000006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38100</xdr:rowOff>
    </xdr:from>
    <xdr:to>
      <xdr:col>6</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bwMode="auto">
        <a:xfrm>
          <a:off x="612457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38100</xdr:rowOff>
    </xdr:from>
    <xdr:to>
      <xdr:col>6</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C00-00000A000000}"/>
            </a:ext>
          </a:extLst>
        </xdr:cNvPr>
        <xdr:cNvSpPr/>
      </xdr:nvSpPr>
      <xdr:spPr bwMode="auto">
        <a:xfrm>
          <a:off x="612457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38100</xdr:rowOff>
    </xdr:from>
    <xdr:to>
      <xdr:col>6</xdr:col>
      <xdr:colOff>813150</xdr:colOff>
      <xdr:row>2</xdr:row>
      <xdr:rowOff>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bwMode="auto">
        <a:xfrm>
          <a:off x="612457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9681" name="WorksheetCompleteChk" hidden="1">
              <a:extLst>
                <a:ext uri="{63B3BB69-23CF-44E3-9099-C40C66FF867C}">
                  <a14:compatExt spid="_x0000_s199681"/>
                </a:ext>
                <a:ext uri="{FF2B5EF4-FFF2-40B4-BE49-F238E27FC236}">
                  <a16:creationId xmlns:a16="http://schemas.microsoft.com/office/drawing/2014/main" id="{00000000-0008-0000-0D00-000001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99682" name="AwaitingClientChk" hidden="1">
              <a:extLst>
                <a:ext uri="{63B3BB69-23CF-44E3-9099-C40C66FF867C}">
                  <a14:compatExt spid="_x0000_s199682"/>
                </a:ext>
                <a:ext uri="{FF2B5EF4-FFF2-40B4-BE49-F238E27FC236}">
                  <a16:creationId xmlns:a16="http://schemas.microsoft.com/office/drawing/2014/main" id="{00000000-0008-0000-0D00-000002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9683" name="ReviewedChk" hidden="1">
              <a:extLst>
                <a:ext uri="{63B3BB69-23CF-44E3-9099-C40C66FF867C}">
                  <a14:compatExt spid="_x0000_s199683"/>
                </a:ext>
                <a:ext uri="{FF2B5EF4-FFF2-40B4-BE49-F238E27FC236}">
                  <a16:creationId xmlns:a16="http://schemas.microsoft.com/office/drawing/2014/main" id="{00000000-0008-0000-0D00-000003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99684" name="ReworkRequiredChk" hidden="1">
              <a:extLst>
                <a:ext uri="{63B3BB69-23CF-44E3-9099-C40C66FF867C}">
                  <a14:compatExt spid="_x0000_s199684"/>
                </a:ext>
                <a:ext uri="{FF2B5EF4-FFF2-40B4-BE49-F238E27FC236}">
                  <a16:creationId xmlns:a16="http://schemas.microsoft.com/office/drawing/2014/main" id="{00000000-0008-0000-0D00-000004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9685" name="FinalReviewChk" hidden="1">
              <a:extLst>
                <a:ext uri="{63B3BB69-23CF-44E3-9099-C40C66FF867C}">
                  <a14:compatExt spid="_x0000_s199685"/>
                </a:ext>
                <a:ext uri="{FF2B5EF4-FFF2-40B4-BE49-F238E27FC236}">
                  <a16:creationId xmlns:a16="http://schemas.microsoft.com/office/drawing/2014/main" id="{00000000-0008-0000-0D00-000005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6</xdr:row>
          <xdr:rowOff>38100</xdr:rowOff>
        </xdr:to>
        <xdr:sp macro="" textlink="">
          <xdr:nvSpPr>
            <xdr:cNvPr id="199686" name="ReworkCompleteChk" hidden="1">
              <a:extLst>
                <a:ext uri="{63B3BB69-23CF-44E3-9099-C40C66FF867C}">
                  <a14:compatExt spid="_x0000_s199686"/>
                </a:ext>
                <a:ext uri="{FF2B5EF4-FFF2-40B4-BE49-F238E27FC236}">
                  <a16:creationId xmlns:a16="http://schemas.microsoft.com/office/drawing/2014/main" id="{00000000-0008-0000-0D00-000006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D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D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7633" name="WorksheetCompleteChk" hidden="1">
              <a:extLst>
                <a:ext uri="{63B3BB69-23CF-44E3-9099-C40C66FF867C}">
                  <a14:compatExt spid="_x0000_s197633"/>
                </a:ext>
                <a:ext uri="{FF2B5EF4-FFF2-40B4-BE49-F238E27FC236}">
                  <a16:creationId xmlns:a16="http://schemas.microsoft.com/office/drawing/2014/main" id="{00000000-0008-0000-0E00-000001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97634" name="AwaitingClientChk" hidden="1">
              <a:extLst>
                <a:ext uri="{63B3BB69-23CF-44E3-9099-C40C66FF867C}">
                  <a14:compatExt spid="_x0000_s197634"/>
                </a:ext>
                <a:ext uri="{FF2B5EF4-FFF2-40B4-BE49-F238E27FC236}">
                  <a16:creationId xmlns:a16="http://schemas.microsoft.com/office/drawing/2014/main" id="{00000000-0008-0000-0E00-000002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7635" name="ReviewedChk" hidden="1">
              <a:extLst>
                <a:ext uri="{63B3BB69-23CF-44E3-9099-C40C66FF867C}">
                  <a14:compatExt spid="_x0000_s197635"/>
                </a:ext>
                <a:ext uri="{FF2B5EF4-FFF2-40B4-BE49-F238E27FC236}">
                  <a16:creationId xmlns:a16="http://schemas.microsoft.com/office/drawing/2014/main" id="{00000000-0008-0000-0E00-000003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97636" name="ReworkRequiredChk" hidden="1">
              <a:extLst>
                <a:ext uri="{63B3BB69-23CF-44E3-9099-C40C66FF867C}">
                  <a14:compatExt spid="_x0000_s197636"/>
                </a:ext>
                <a:ext uri="{FF2B5EF4-FFF2-40B4-BE49-F238E27FC236}">
                  <a16:creationId xmlns:a16="http://schemas.microsoft.com/office/drawing/2014/main" id="{00000000-0008-0000-0E00-000004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7637" name="FinalReviewChk" hidden="1">
              <a:extLst>
                <a:ext uri="{63B3BB69-23CF-44E3-9099-C40C66FF867C}">
                  <a14:compatExt spid="_x0000_s197637"/>
                </a:ext>
                <a:ext uri="{FF2B5EF4-FFF2-40B4-BE49-F238E27FC236}">
                  <a16:creationId xmlns:a16="http://schemas.microsoft.com/office/drawing/2014/main" id="{00000000-0008-0000-0E00-000005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85725</xdr:rowOff>
        </xdr:from>
        <xdr:to>
          <xdr:col>7</xdr:col>
          <xdr:colOff>285750</xdr:colOff>
          <xdr:row>6</xdr:row>
          <xdr:rowOff>9525</xdr:rowOff>
        </xdr:to>
        <xdr:sp macro="" textlink="">
          <xdr:nvSpPr>
            <xdr:cNvPr id="197638" name="ReworkCompleteChk" hidden="1">
              <a:extLst>
                <a:ext uri="{63B3BB69-23CF-44E3-9099-C40C66FF867C}">
                  <a14:compatExt spid="_x0000_s197638"/>
                </a:ext>
                <a:ext uri="{FF2B5EF4-FFF2-40B4-BE49-F238E27FC236}">
                  <a16:creationId xmlns:a16="http://schemas.microsoft.com/office/drawing/2014/main" id="{00000000-0008-0000-0E00-0000060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38100</xdr:rowOff>
    </xdr:from>
    <xdr:to>
      <xdr:col>6</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bwMode="auto">
        <a:xfrm>
          <a:off x="612457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38100</xdr:rowOff>
    </xdr:from>
    <xdr:to>
      <xdr:col>6</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E00-00000A000000}"/>
            </a:ext>
          </a:extLst>
        </xdr:cNvPr>
        <xdr:cNvSpPr/>
      </xdr:nvSpPr>
      <xdr:spPr bwMode="auto">
        <a:xfrm>
          <a:off x="612457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38100</xdr:rowOff>
    </xdr:from>
    <xdr:to>
      <xdr:col>6</xdr:col>
      <xdr:colOff>813150</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E00-00000B000000}"/>
            </a:ext>
          </a:extLst>
        </xdr:cNvPr>
        <xdr:cNvSpPr/>
      </xdr:nvSpPr>
      <xdr:spPr bwMode="auto">
        <a:xfrm>
          <a:off x="612457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5585" name="WorksheetCompleteChk" hidden="1">
              <a:extLst>
                <a:ext uri="{63B3BB69-23CF-44E3-9099-C40C66FF867C}">
                  <a14:compatExt spid="_x0000_s195585"/>
                </a:ext>
                <a:ext uri="{FF2B5EF4-FFF2-40B4-BE49-F238E27FC236}">
                  <a16:creationId xmlns:a16="http://schemas.microsoft.com/office/drawing/2014/main" id="{00000000-0008-0000-0F00-000001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5586" name="AwaitingClientChk" hidden="1">
              <a:extLst>
                <a:ext uri="{63B3BB69-23CF-44E3-9099-C40C66FF867C}">
                  <a14:compatExt spid="_x0000_s195586"/>
                </a:ext>
                <a:ext uri="{FF2B5EF4-FFF2-40B4-BE49-F238E27FC236}">
                  <a16:creationId xmlns:a16="http://schemas.microsoft.com/office/drawing/2014/main" id="{00000000-0008-0000-0F00-000002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5587" name="ReviewedChk" hidden="1">
              <a:extLst>
                <a:ext uri="{63B3BB69-23CF-44E3-9099-C40C66FF867C}">
                  <a14:compatExt spid="_x0000_s195587"/>
                </a:ext>
                <a:ext uri="{FF2B5EF4-FFF2-40B4-BE49-F238E27FC236}">
                  <a16:creationId xmlns:a16="http://schemas.microsoft.com/office/drawing/2014/main" id="{00000000-0008-0000-0F00-000003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95588" name="ReworkRequiredChk" hidden="1">
              <a:extLst>
                <a:ext uri="{63B3BB69-23CF-44E3-9099-C40C66FF867C}">
                  <a14:compatExt spid="_x0000_s195588"/>
                </a:ext>
                <a:ext uri="{FF2B5EF4-FFF2-40B4-BE49-F238E27FC236}">
                  <a16:creationId xmlns:a16="http://schemas.microsoft.com/office/drawing/2014/main" id="{00000000-0008-0000-0F00-000004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57150</xdr:rowOff>
        </xdr:from>
        <xdr:to>
          <xdr:col>7</xdr:col>
          <xdr:colOff>285750</xdr:colOff>
          <xdr:row>8</xdr:row>
          <xdr:rowOff>228600</xdr:rowOff>
        </xdr:to>
        <xdr:sp macro="" textlink="">
          <xdr:nvSpPr>
            <xdr:cNvPr id="195589" name="FinalReviewChk" hidden="1">
              <a:extLst>
                <a:ext uri="{63B3BB69-23CF-44E3-9099-C40C66FF867C}">
                  <a14:compatExt spid="_x0000_s195589"/>
                </a:ext>
                <a:ext uri="{FF2B5EF4-FFF2-40B4-BE49-F238E27FC236}">
                  <a16:creationId xmlns:a16="http://schemas.microsoft.com/office/drawing/2014/main" id="{00000000-0008-0000-0F00-000005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85725</xdr:rowOff>
        </xdr:from>
        <xdr:to>
          <xdr:col>7</xdr:col>
          <xdr:colOff>285750</xdr:colOff>
          <xdr:row>6</xdr:row>
          <xdr:rowOff>9525</xdr:rowOff>
        </xdr:to>
        <xdr:sp macro="" textlink="">
          <xdr:nvSpPr>
            <xdr:cNvPr id="195590" name="ReworkCompleteChk" hidden="1">
              <a:extLst>
                <a:ext uri="{63B3BB69-23CF-44E3-9099-C40C66FF867C}">
                  <a14:compatExt spid="_x0000_s195590"/>
                </a:ext>
                <a:ext uri="{FF2B5EF4-FFF2-40B4-BE49-F238E27FC236}">
                  <a16:creationId xmlns:a16="http://schemas.microsoft.com/office/drawing/2014/main" id="{00000000-0008-0000-0F00-000006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F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F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94561" name="WorksheetCompleteChk" hidden="1">
              <a:extLst>
                <a:ext uri="{63B3BB69-23CF-44E3-9099-C40C66FF867C}">
                  <a14:compatExt spid="_x0000_s194561"/>
                </a:ext>
                <a:ext uri="{FF2B5EF4-FFF2-40B4-BE49-F238E27FC236}">
                  <a16:creationId xmlns:a16="http://schemas.microsoft.com/office/drawing/2014/main" id="{00000000-0008-0000-1000-000001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4562" name="AwaitingClientChk" hidden="1">
              <a:extLst>
                <a:ext uri="{63B3BB69-23CF-44E3-9099-C40C66FF867C}">
                  <a14:compatExt spid="_x0000_s194562"/>
                </a:ext>
                <a:ext uri="{FF2B5EF4-FFF2-40B4-BE49-F238E27FC236}">
                  <a16:creationId xmlns:a16="http://schemas.microsoft.com/office/drawing/2014/main" id="{00000000-0008-0000-1000-000002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4563" name="ReviewedChk" hidden="1">
              <a:extLst>
                <a:ext uri="{63B3BB69-23CF-44E3-9099-C40C66FF867C}">
                  <a14:compatExt spid="_x0000_s194563"/>
                </a:ext>
                <a:ext uri="{FF2B5EF4-FFF2-40B4-BE49-F238E27FC236}">
                  <a16:creationId xmlns:a16="http://schemas.microsoft.com/office/drawing/2014/main" id="{00000000-0008-0000-1000-000003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114300</xdr:rowOff>
        </xdr:from>
        <xdr:to>
          <xdr:col>7</xdr:col>
          <xdr:colOff>285750</xdr:colOff>
          <xdr:row>3</xdr:row>
          <xdr:rowOff>285750</xdr:rowOff>
        </xdr:to>
        <xdr:sp macro="" textlink="">
          <xdr:nvSpPr>
            <xdr:cNvPr id="194564" name="ReworkRequiredChk" hidden="1">
              <a:extLst>
                <a:ext uri="{63B3BB69-23CF-44E3-9099-C40C66FF867C}">
                  <a14:compatExt spid="_x0000_s194564"/>
                </a:ext>
                <a:ext uri="{FF2B5EF4-FFF2-40B4-BE49-F238E27FC236}">
                  <a16:creationId xmlns:a16="http://schemas.microsoft.com/office/drawing/2014/main" id="{00000000-0008-0000-1000-000004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4565" name="FinalReviewChk" hidden="1">
              <a:extLst>
                <a:ext uri="{63B3BB69-23CF-44E3-9099-C40C66FF867C}">
                  <a14:compatExt spid="_x0000_s194565"/>
                </a:ext>
                <a:ext uri="{FF2B5EF4-FFF2-40B4-BE49-F238E27FC236}">
                  <a16:creationId xmlns:a16="http://schemas.microsoft.com/office/drawing/2014/main" id="{00000000-0008-0000-1000-000005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95250</xdr:rowOff>
        </xdr:from>
        <xdr:to>
          <xdr:col>7</xdr:col>
          <xdr:colOff>285750</xdr:colOff>
          <xdr:row>6</xdr:row>
          <xdr:rowOff>19050</xdr:rowOff>
        </xdr:to>
        <xdr:sp macro="" textlink="">
          <xdr:nvSpPr>
            <xdr:cNvPr id="194566" name="ReworkCompleteChk" hidden="1">
              <a:extLst>
                <a:ext uri="{63B3BB69-23CF-44E3-9099-C40C66FF867C}">
                  <a14:compatExt spid="_x0000_s194566"/>
                </a:ext>
                <a:ext uri="{FF2B5EF4-FFF2-40B4-BE49-F238E27FC236}">
                  <a16:creationId xmlns:a16="http://schemas.microsoft.com/office/drawing/2014/main" id="{00000000-0008-0000-1000-000006F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0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1000-00000C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92513" name="WorksheetCompleteChk" hidden="1">
              <a:extLst>
                <a:ext uri="{63B3BB69-23CF-44E3-9099-C40C66FF867C}">
                  <a14:compatExt spid="_x0000_s192513"/>
                </a:ext>
                <a:ext uri="{FF2B5EF4-FFF2-40B4-BE49-F238E27FC236}">
                  <a16:creationId xmlns:a16="http://schemas.microsoft.com/office/drawing/2014/main" id="{00000000-0008-0000-1100-000001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2514" name="AwaitingClientChk" hidden="1">
              <a:extLst>
                <a:ext uri="{63B3BB69-23CF-44E3-9099-C40C66FF867C}">
                  <a14:compatExt spid="_x0000_s192514"/>
                </a:ext>
                <a:ext uri="{FF2B5EF4-FFF2-40B4-BE49-F238E27FC236}">
                  <a16:creationId xmlns:a16="http://schemas.microsoft.com/office/drawing/2014/main" id="{00000000-0008-0000-1100-000002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2515" name="ReviewedChk" hidden="1">
              <a:extLst>
                <a:ext uri="{63B3BB69-23CF-44E3-9099-C40C66FF867C}">
                  <a14:compatExt spid="_x0000_s192515"/>
                </a:ext>
                <a:ext uri="{FF2B5EF4-FFF2-40B4-BE49-F238E27FC236}">
                  <a16:creationId xmlns:a16="http://schemas.microsoft.com/office/drawing/2014/main" id="{00000000-0008-0000-1100-000003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92516" name="ReworkRequiredChk" hidden="1">
              <a:extLst>
                <a:ext uri="{63B3BB69-23CF-44E3-9099-C40C66FF867C}">
                  <a14:compatExt spid="_x0000_s192516"/>
                </a:ext>
                <a:ext uri="{FF2B5EF4-FFF2-40B4-BE49-F238E27FC236}">
                  <a16:creationId xmlns:a16="http://schemas.microsoft.com/office/drawing/2014/main" id="{00000000-0008-0000-1100-000004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2517" name="FinalReviewChk" hidden="1">
              <a:extLst>
                <a:ext uri="{63B3BB69-23CF-44E3-9099-C40C66FF867C}">
                  <a14:compatExt spid="_x0000_s192517"/>
                </a:ext>
                <a:ext uri="{FF2B5EF4-FFF2-40B4-BE49-F238E27FC236}">
                  <a16:creationId xmlns:a16="http://schemas.microsoft.com/office/drawing/2014/main" id="{00000000-0008-0000-1100-000005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104775</xdr:rowOff>
        </xdr:from>
        <xdr:to>
          <xdr:col>7</xdr:col>
          <xdr:colOff>285750</xdr:colOff>
          <xdr:row>6</xdr:row>
          <xdr:rowOff>28575</xdr:rowOff>
        </xdr:to>
        <xdr:sp macro="" textlink="">
          <xdr:nvSpPr>
            <xdr:cNvPr id="192518" name="ReworkCompleteChk" hidden="1">
              <a:extLst>
                <a:ext uri="{63B3BB69-23CF-44E3-9099-C40C66FF867C}">
                  <a14:compatExt spid="_x0000_s192518"/>
                </a:ext>
                <a:ext uri="{FF2B5EF4-FFF2-40B4-BE49-F238E27FC236}">
                  <a16:creationId xmlns:a16="http://schemas.microsoft.com/office/drawing/2014/main" id="{00000000-0008-0000-1100-000006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1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1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90465" name="WorksheetCompleteChk" hidden="1">
              <a:extLst>
                <a:ext uri="{63B3BB69-23CF-44E3-9099-C40C66FF867C}">
                  <a14:compatExt spid="_x0000_s190465"/>
                </a:ext>
                <a:ext uri="{FF2B5EF4-FFF2-40B4-BE49-F238E27FC236}">
                  <a16:creationId xmlns:a16="http://schemas.microsoft.com/office/drawing/2014/main" id="{00000000-0008-0000-1200-000001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95250</xdr:rowOff>
        </xdr:from>
        <xdr:to>
          <xdr:col>7</xdr:col>
          <xdr:colOff>285750</xdr:colOff>
          <xdr:row>1</xdr:row>
          <xdr:rowOff>266700</xdr:rowOff>
        </xdr:to>
        <xdr:sp macro="" textlink="">
          <xdr:nvSpPr>
            <xdr:cNvPr id="190466" name="AwaitingClientChk" hidden="1">
              <a:extLst>
                <a:ext uri="{63B3BB69-23CF-44E3-9099-C40C66FF867C}">
                  <a14:compatExt spid="_x0000_s190466"/>
                </a:ext>
                <a:ext uri="{FF2B5EF4-FFF2-40B4-BE49-F238E27FC236}">
                  <a16:creationId xmlns:a16="http://schemas.microsoft.com/office/drawing/2014/main" id="{00000000-0008-0000-1200-000002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0467" name="ReviewedChk" hidden="1">
              <a:extLst>
                <a:ext uri="{63B3BB69-23CF-44E3-9099-C40C66FF867C}">
                  <a14:compatExt spid="_x0000_s190467"/>
                </a:ext>
                <a:ext uri="{FF2B5EF4-FFF2-40B4-BE49-F238E27FC236}">
                  <a16:creationId xmlns:a16="http://schemas.microsoft.com/office/drawing/2014/main" id="{00000000-0008-0000-1200-000003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90468" name="ReworkRequiredChk" hidden="1">
              <a:extLst>
                <a:ext uri="{63B3BB69-23CF-44E3-9099-C40C66FF867C}">
                  <a14:compatExt spid="_x0000_s190468"/>
                </a:ext>
                <a:ext uri="{FF2B5EF4-FFF2-40B4-BE49-F238E27FC236}">
                  <a16:creationId xmlns:a16="http://schemas.microsoft.com/office/drawing/2014/main" id="{00000000-0008-0000-1200-000004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0469" name="FinalReviewChk" hidden="1">
              <a:extLst>
                <a:ext uri="{63B3BB69-23CF-44E3-9099-C40C66FF867C}">
                  <a14:compatExt spid="_x0000_s190469"/>
                </a:ext>
                <a:ext uri="{FF2B5EF4-FFF2-40B4-BE49-F238E27FC236}">
                  <a16:creationId xmlns:a16="http://schemas.microsoft.com/office/drawing/2014/main" id="{00000000-0008-0000-1200-000005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95250</xdr:rowOff>
        </xdr:from>
        <xdr:to>
          <xdr:col>7</xdr:col>
          <xdr:colOff>285750</xdr:colOff>
          <xdr:row>6</xdr:row>
          <xdr:rowOff>19050</xdr:rowOff>
        </xdr:to>
        <xdr:sp macro="" textlink="">
          <xdr:nvSpPr>
            <xdr:cNvPr id="190470" name="ReworkCompleteChk" hidden="1">
              <a:extLst>
                <a:ext uri="{63B3BB69-23CF-44E3-9099-C40C66FF867C}">
                  <a14:compatExt spid="_x0000_s190470"/>
                </a:ext>
                <a:ext uri="{FF2B5EF4-FFF2-40B4-BE49-F238E27FC236}">
                  <a16:creationId xmlns:a16="http://schemas.microsoft.com/office/drawing/2014/main" id="{00000000-0008-0000-1200-000006E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2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2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14</xdr:row>
          <xdr:rowOff>38100</xdr:rowOff>
        </xdr:from>
        <xdr:to>
          <xdr:col>3</xdr:col>
          <xdr:colOff>200025</xdr:colOff>
          <xdr:row>14</xdr:row>
          <xdr:rowOff>171450</xdr:rowOff>
        </xdr:to>
        <xdr:sp macro="" textlink="">
          <xdr:nvSpPr>
            <xdr:cNvPr id="3303" name="ChkSMSF5_Review_Points" hidden="1">
              <a:extLst>
                <a:ext uri="{63B3BB69-23CF-44E3-9099-C40C66FF867C}">
                  <a14:compatExt spid="_x0000_s3303"/>
                </a:ext>
                <a:ext uri="{FF2B5EF4-FFF2-40B4-BE49-F238E27FC236}">
                  <a16:creationId xmlns:a16="http://schemas.microsoft.com/office/drawing/2014/main" id="{00000000-0008-0000-0100-0000E7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38100</xdr:rowOff>
        </xdr:from>
        <xdr:to>
          <xdr:col>3</xdr:col>
          <xdr:colOff>200025</xdr:colOff>
          <xdr:row>15</xdr:row>
          <xdr:rowOff>171450</xdr:rowOff>
        </xdr:to>
        <xdr:sp macro="" textlink="">
          <xdr:nvSpPr>
            <xdr:cNvPr id="3304" name="ChkSMSF6_Queries" hidden="1">
              <a:extLst>
                <a:ext uri="{63B3BB69-23CF-44E3-9099-C40C66FF867C}">
                  <a14:compatExt spid="_x0000_s3304"/>
                </a:ext>
                <a:ext uri="{FF2B5EF4-FFF2-40B4-BE49-F238E27FC236}">
                  <a16:creationId xmlns:a16="http://schemas.microsoft.com/office/drawing/2014/main" id="{00000000-0008-0000-0100-0000E8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38100</xdr:rowOff>
        </xdr:from>
        <xdr:to>
          <xdr:col>3</xdr:col>
          <xdr:colOff>200025</xdr:colOff>
          <xdr:row>16</xdr:row>
          <xdr:rowOff>171450</xdr:rowOff>
        </xdr:to>
        <xdr:sp macro="" textlink="">
          <xdr:nvSpPr>
            <xdr:cNvPr id="3305" name="ChkSMSF7_Notes" hidden="1">
              <a:extLst>
                <a:ext uri="{63B3BB69-23CF-44E3-9099-C40C66FF867C}">
                  <a14:compatExt spid="_x0000_s3305"/>
                </a:ext>
                <a:ext uri="{FF2B5EF4-FFF2-40B4-BE49-F238E27FC236}">
                  <a16:creationId xmlns:a16="http://schemas.microsoft.com/office/drawing/2014/main" id="{00000000-0008-0000-0100-0000E9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38100</xdr:rowOff>
        </xdr:from>
        <xdr:to>
          <xdr:col>3</xdr:col>
          <xdr:colOff>200025</xdr:colOff>
          <xdr:row>17</xdr:row>
          <xdr:rowOff>171450</xdr:rowOff>
        </xdr:to>
        <xdr:sp macro="" textlink="">
          <xdr:nvSpPr>
            <xdr:cNvPr id="3306" name="ChkSMSF8_Budget" hidden="1">
              <a:extLst>
                <a:ext uri="{63B3BB69-23CF-44E3-9099-C40C66FF867C}">
                  <a14:compatExt spid="_x0000_s3306"/>
                </a:ext>
                <a:ext uri="{FF2B5EF4-FFF2-40B4-BE49-F238E27FC236}">
                  <a16:creationId xmlns:a16="http://schemas.microsoft.com/office/drawing/2014/main" id="{00000000-0008-0000-0100-0000EA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38100</xdr:rowOff>
        </xdr:from>
        <xdr:to>
          <xdr:col>3</xdr:col>
          <xdr:colOff>200025</xdr:colOff>
          <xdr:row>18</xdr:row>
          <xdr:rowOff>171450</xdr:rowOff>
        </xdr:to>
        <xdr:sp macro="" textlink="">
          <xdr:nvSpPr>
            <xdr:cNvPr id="3307" name="ChkSMSF9_Post_Comp_Review" hidden="1">
              <a:extLst>
                <a:ext uri="{63B3BB69-23CF-44E3-9099-C40C66FF867C}">
                  <a14:compatExt spid="_x0000_s3307"/>
                </a:ext>
                <a:ext uri="{FF2B5EF4-FFF2-40B4-BE49-F238E27FC236}">
                  <a16:creationId xmlns:a16="http://schemas.microsoft.com/office/drawing/2014/main" id="{00000000-0008-0000-0100-0000EB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28575</xdr:rowOff>
        </xdr:from>
        <xdr:to>
          <xdr:col>3</xdr:col>
          <xdr:colOff>200025</xdr:colOff>
          <xdr:row>20</xdr:row>
          <xdr:rowOff>161925</xdr:rowOff>
        </xdr:to>
        <xdr:sp macro="" textlink="">
          <xdr:nvSpPr>
            <xdr:cNvPr id="3308" name="ChkSMSF10_Op_Statement" hidden="1">
              <a:extLst>
                <a:ext uri="{63B3BB69-23CF-44E3-9099-C40C66FF867C}">
                  <a14:compatExt spid="_x0000_s3308"/>
                </a:ext>
                <a:ext uri="{FF2B5EF4-FFF2-40B4-BE49-F238E27FC236}">
                  <a16:creationId xmlns:a16="http://schemas.microsoft.com/office/drawing/2014/main" id="{00000000-0008-0000-0100-0000EC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38100</xdr:rowOff>
        </xdr:from>
        <xdr:to>
          <xdr:col>3</xdr:col>
          <xdr:colOff>200025</xdr:colOff>
          <xdr:row>21</xdr:row>
          <xdr:rowOff>171450</xdr:rowOff>
        </xdr:to>
        <xdr:sp macro="" textlink="">
          <xdr:nvSpPr>
            <xdr:cNvPr id="3309" name="ChkSMSF11_Stat_Fin_Pos" hidden="1">
              <a:extLst>
                <a:ext uri="{63B3BB69-23CF-44E3-9099-C40C66FF867C}">
                  <a14:compatExt spid="_x0000_s3309"/>
                </a:ext>
                <a:ext uri="{FF2B5EF4-FFF2-40B4-BE49-F238E27FC236}">
                  <a16:creationId xmlns:a16="http://schemas.microsoft.com/office/drawing/2014/main" id="{00000000-0008-0000-0100-0000ED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38100</xdr:rowOff>
        </xdr:from>
        <xdr:to>
          <xdr:col>3</xdr:col>
          <xdr:colOff>200025</xdr:colOff>
          <xdr:row>22</xdr:row>
          <xdr:rowOff>171450</xdr:rowOff>
        </xdr:to>
        <xdr:sp macro="" textlink="">
          <xdr:nvSpPr>
            <xdr:cNvPr id="3310" name="ChkSMSF12_Notes_Fin_Stat" hidden="1">
              <a:extLst>
                <a:ext uri="{63B3BB69-23CF-44E3-9099-C40C66FF867C}">
                  <a14:compatExt spid="_x0000_s3310"/>
                </a:ext>
                <a:ext uri="{FF2B5EF4-FFF2-40B4-BE49-F238E27FC236}">
                  <a16:creationId xmlns:a16="http://schemas.microsoft.com/office/drawing/2014/main" id="{00000000-0008-0000-0100-0000EE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38100</xdr:rowOff>
        </xdr:from>
        <xdr:to>
          <xdr:col>3</xdr:col>
          <xdr:colOff>200025</xdr:colOff>
          <xdr:row>23</xdr:row>
          <xdr:rowOff>171450</xdr:rowOff>
        </xdr:to>
        <xdr:sp macro="" textlink="">
          <xdr:nvSpPr>
            <xdr:cNvPr id="3311" name="ChkSMSF13_Members_Stat" hidden="1">
              <a:extLst>
                <a:ext uri="{63B3BB69-23CF-44E3-9099-C40C66FF867C}">
                  <a14:compatExt spid="_x0000_s3311"/>
                </a:ext>
                <a:ext uri="{FF2B5EF4-FFF2-40B4-BE49-F238E27FC236}">
                  <a16:creationId xmlns:a16="http://schemas.microsoft.com/office/drawing/2014/main" id="{00000000-0008-0000-0100-0000EF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28575</xdr:rowOff>
        </xdr:from>
        <xdr:to>
          <xdr:col>3</xdr:col>
          <xdr:colOff>200025</xdr:colOff>
          <xdr:row>31</xdr:row>
          <xdr:rowOff>161925</xdr:rowOff>
        </xdr:to>
        <xdr:sp macro="" textlink="">
          <xdr:nvSpPr>
            <xdr:cNvPr id="3312" name="ChkSMSF20_Income_Tax_Return" hidden="1">
              <a:extLst>
                <a:ext uri="{63B3BB69-23CF-44E3-9099-C40C66FF867C}">
                  <a14:compatExt spid="_x0000_s3312"/>
                </a:ext>
                <a:ext uri="{FF2B5EF4-FFF2-40B4-BE49-F238E27FC236}">
                  <a16:creationId xmlns:a16="http://schemas.microsoft.com/office/drawing/2014/main" id="{00000000-0008-0000-0100-0000F0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38100</xdr:rowOff>
        </xdr:from>
        <xdr:to>
          <xdr:col>3</xdr:col>
          <xdr:colOff>200025</xdr:colOff>
          <xdr:row>32</xdr:row>
          <xdr:rowOff>171450</xdr:rowOff>
        </xdr:to>
        <xdr:sp macro="" textlink="">
          <xdr:nvSpPr>
            <xdr:cNvPr id="3313" name="ChkSMSF21_Tax_Reconciliation" hidden="1">
              <a:extLst>
                <a:ext uri="{63B3BB69-23CF-44E3-9099-C40C66FF867C}">
                  <a14:compatExt spid="_x0000_s3313"/>
                </a:ext>
                <a:ext uri="{FF2B5EF4-FFF2-40B4-BE49-F238E27FC236}">
                  <a16:creationId xmlns:a16="http://schemas.microsoft.com/office/drawing/2014/main" id="{00000000-0008-0000-0100-0000F1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28575</xdr:rowOff>
        </xdr:from>
        <xdr:to>
          <xdr:col>3</xdr:col>
          <xdr:colOff>200025</xdr:colOff>
          <xdr:row>34</xdr:row>
          <xdr:rowOff>161925</xdr:rowOff>
        </xdr:to>
        <xdr:sp macro="" textlink="">
          <xdr:nvSpPr>
            <xdr:cNvPr id="3314" name="ChkSMSF23_Fin_Acq_Threshold" hidden="1">
              <a:extLst>
                <a:ext uri="{63B3BB69-23CF-44E3-9099-C40C66FF867C}">
                  <a14:compatExt spid="_x0000_s3314"/>
                </a:ext>
                <a:ext uri="{FF2B5EF4-FFF2-40B4-BE49-F238E27FC236}">
                  <a16:creationId xmlns:a16="http://schemas.microsoft.com/office/drawing/2014/main" id="{00000000-0008-0000-0100-0000F2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28575</xdr:rowOff>
        </xdr:from>
        <xdr:to>
          <xdr:col>3</xdr:col>
          <xdr:colOff>200025</xdr:colOff>
          <xdr:row>39</xdr:row>
          <xdr:rowOff>161925</xdr:rowOff>
        </xdr:to>
        <xdr:sp macro="" textlink="">
          <xdr:nvSpPr>
            <xdr:cNvPr id="3315" name="ChkSMSF27_Journals" hidden="1">
              <a:extLst>
                <a:ext uri="{63B3BB69-23CF-44E3-9099-C40C66FF867C}">
                  <a14:compatExt spid="_x0000_s3315"/>
                </a:ext>
                <a:ext uri="{FF2B5EF4-FFF2-40B4-BE49-F238E27FC236}">
                  <a16:creationId xmlns:a16="http://schemas.microsoft.com/office/drawing/2014/main" id="{00000000-0008-0000-0100-0000F3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28575</xdr:rowOff>
        </xdr:from>
        <xdr:to>
          <xdr:col>3</xdr:col>
          <xdr:colOff>200025</xdr:colOff>
          <xdr:row>42</xdr:row>
          <xdr:rowOff>161925</xdr:rowOff>
        </xdr:to>
        <xdr:sp macro="" textlink="">
          <xdr:nvSpPr>
            <xdr:cNvPr id="3323" name="ChkSMSF28_Bank" hidden="1">
              <a:extLst>
                <a:ext uri="{63B3BB69-23CF-44E3-9099-C40C66FF867C}">
                  <a14:compatExt spid="_x0000_s3323"/>
                </a:ext>
                <a:ext uri="{FF2B5EF4-FFF2-40B4-BE49-F238E27FC236}">
                  <a16:creationId xmlns:a16="http://schemas.microsoft.com/office/drawing/2014/main" id="{00000000-0008-0000-0100-0000FB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38100</xdr:rowOff>
        </xdr:from>
        <xdr:to>
          <xdr:col>3</xdr:col>
          <xdr:colOff>200025</xdr:colOff>
          <xdr:row>43</xdr:row>
          <xdr:rowOff>171450</xdr:rowOff>
        </xdr:to>
        <xdr:sp macro="" textlink="">
          <xdr:nvSpPr>
            <xdr:cNvPr id="3324" name="ChkSMSF29_Receivables" hidden="1">
              <a:extLst>
                <a:ext uri="{63B3BB69-23CF-44E3-9099-C40C66FF867C}">
                  <a14:compatExt spid="_x0000_s3324"/>
                </a:ext>
                <a:ext uri="{FF2B5EF4-FFF2-40B4-BE49-F238E27FC236}">
                  <a16:creationId xmlns:a16="http://schemas.microsoft.com/office/drawing/2014/main" id="{00000000-0008-0000-0100-0000FC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28575</xdr:rowOff>
        </xdr:from>
        <xdr:to>
          <xdr:col>3</xdr:col>
          <xdr:colOff>200025</xdr:colOff>
          <xdr:row>44</xdr:row>
          <xdr:rowOff>161925</xdr:rowOff>
        </xdr:to>
        <xdr:sp macro="" textlink="">
          <xdr:nvSpPr>
            <xdr:cNvPr id="3325" name="ChkSMSF30_Prepayments" hidden="1">
              <a:extLst>
                <a:ext uri="{63B3BB69-23CF-44E3-9099-C40C66FF867C}">
                  <a14:compatExt spid="_x0000_s3325"/>
                </a:ext>
                <a:ext uri="{FF2B5EF4-FFF2-40B4-BE49-F238E27FC236}">
                  <a16:creationId xmlns:a16="http://schemas.microsoft.com/office/drawing/2014/main" id="{00000000-0008-0000-0100-0000FD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28575</xdr:rowOff>
        </xdr:from>
        <xdr:to>
          <xdr:col>3</xdr:col>
          <xdr:colOff>200025</xdr:colOff>
          <xdr:row>45</xdr:row>
          <xdr:rowOff>161925</xdr:rowOff>
        </xdr:to>
        <xdr:sp macro="" textlink="">
          <xdr:nvSpPr>
            <xdr:cNvPr id="3326" name="ChkSMSF31_Other_Assets" hidden="1">
              <a:extLst>
                <a:ext uri="{63B3BB69-23CF-44E3-9099-C40C66FF867C}">
                  <a14:compatExt spid="_x0000_s3326"/>
                </a:ext>
                <a:ext uri="{FF2B5EF4-FFF2-40B4-BE49-F238E27FC236}">
                  <a16:creationId xmlns:a16="http://schemas.microsoft.com/office/drawing/2014/main" id="{00000000-0008-0000-0100-0000FE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28575</xdr:rowOff>
        </xdr:from>
        <xdr:to>
          <xdr:col>3</xdr:col>
          <xdr:colOff>200025</xdr:colOff>
          <xdr:row>48</xdr:row>
          <xdr:rowOff>161925</xdr:rowOff>
        </xdr:to>
        <xdr:sp macro="" textlink="">
          <xdr:nvSpPr>
            <xdr:cNvPr id="3327" name="ChkSMSF33_Fixed_Assets" hidden="1">
              <a:extLst>
                <a:ext uri="{63B3BB69-23CF-44E3-9099-C40C66FF867C}">
                  <a14:compatExt spid="_x0000_s3327"/>
                </a:ext>
                <a:ext uri="{FF2B5EF4-FFF2-40B4-BE49-F238E27FC236}">
                  <a16:creationId xmlns:a16="http://schemas.microsoft.com/office/drawing/2014/main" id="{00000000-0008-0000-0100-0000FF0C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38100</xdr:rowOff>
        </xdr:from>
        <xdr:to>
          <xdr:col>3</xdr:col>
          <xdr:colOff>200025</xdr:colOff>
          <xdr:row>49</xdr:row>
          <xdr:rowOff>171450</xdr:rowOff>
        </xdr:to>
        <xdr:sp macro="" textlink="">
          <xdr:nvSpPr>
            <xdr:cNvPr id="3330" name="ChkSMSF34_Investments" hidden="1">
              <a:extLst>
                <a:ext uri="{63B3BB69-23CF-44E3-9099-C40C66FF867C}">
                  <a14:compatExt spid="_x0000_s3330"/>
                </a:ext>
                <a:ext uri="{FF2B5EF4-FFF2-40B4-BE49-F238E27FC236}">
                  <a16:creationId xmlns:a16="http://schemas.microsoft.com/office/drawing/2014/main" id="{00000000-0008-0000-0100-000002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38100</xdr:rowOff>
        </xdr:from>
        <xdr:to>
          <xdr:col>3</xdr:col>
          <xdr:colOff>200025</xdr:colOff>
          <xdr:row>50</xdr:row>
          <xdr:rowOff>171450</xdr:rowOff>
        </xdr:to>
        <xdr:sp macro="" textlink="">
          <xdr:nvSpPr>
            <xdr:cNvPr id="3331" name="ChkSMSF35_Other_Assets" hidden="1">
              <a:extLst>
                <a:ext uri="{63B3BB69-23CF-44E3-9099-C40C66FF867C}">
                  <a14:compatExt spid="_x0000_s3331"/>
                </a:ext>
                <a:ext uri="{FF2B5EF4-FFF2-40B4-BE49-F238E27FC236}">
                  <a16:creationId xmlns:a16="http://schemas.microsoft.com/office/drawing/2014/main" id="{00000000-0008-0000-0100-000003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38100</xdr:rowOff>
        </xdr:from>
        <xdr:to>
          <xdr:col>3</xdr:col>
          <xdr:colOff>200025</xdr:colOff>
          <xdr:row>51</xdr:row>
          <xdr:rowOff>171450</xdr:rowOff>
        </xdr:to>
        <xdr:sp macro="" textlink="">
          <xdr:nvSpPr>
            <xdr:cNvPr id="3332" name="ChkSMSF36_Sale_Purchase_Property" hidden="1">
              <a:extLst>
                <a:ext uri="{63B3BB69-23CF-44E3-9099-C40C66FF867C}">
                  <a14:compatExt spid="_x0000_s3332"/>
                </a:ext>
                <a:ext uri="{FF2B5EF4-FFF2-40B4-BE49-F238E27FC236}">
                  <a16:creationId xmlns:a16="http://schemas.microsoft.com/office/drawing/2014/main" id="{00000000-0008-0000-0100-000004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28575</xdr:rowOff>
        </xdr:from>
        <xdr:to>
          <xdr:col>3</xdr:col>
          <xdr:colOff>200025</xdr:colOff>
          <xdr:row>54</xdr:row>
          <xdr:rowOff>161925</xdr:rowOff>
        </xdr:to>
        <xdr:sp macro="" textlink="">
          <xdr:nvSpPr>
            <xdr:cNvPr id="3333" name="ChkSMSF38_Accounts_Payable" hidden="1">
              <a:extLst>
                <a:ext uri="{63B3BB69-23CF-44E3-9099-C40C66FF867C}">
                  <a14:compatExt spid="_x0000_s3333"/>
                </a:ext>
                <a:ext uri="{FF2B5EF4-FFF2-40B4-BE49-F238E27FC236}">
                  <a16:creationId xmlns:a16="http://schemas.microsoft.com/office/drawing/2014/main" id="{00000000-0008-0000-0100-000005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28575</xdr:rowOff>
        </xdr:from>
        <xdr:to>
          <xdr:col>3</xdr:col>
          <xdr:colOff>200025</xdr:colOff>
          <xdr:row>58</xdr:row>
          <xdr:rowOff>161925</xdr:rowOff>
        </xdr:to>
        <xdr:sp macro="" textlink="">
          <xdr:nvSpPr>
            <xdr:cNvPr id="3351" name="ChkSMSF41_Contributions" hidden="1">
              <a:extLst>
                <a:ext uri="{63B3BB69-23CF-44E3-9099-C40C66FF867C}">
                  <a14:compatExt spid="_x0000_s3351"/>
                </a:ext>
                <a:ext uri="{FF2B5EF4-FFF2-40B4-BE49-F238E27FC236}">
                  <a16:creationId xmlns:a16="http://schemas.microsoft.com/office/drawing/2014/main" id="{00000000-0008-0000-0100-000017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38100</xdr:rowOff>
        </xdr:from>
        <xdr:to>
          <xdr:col>3</xdr:col>
          <xdr:colOff>200025</xdr:colOff>
          <xdr:row>59</xdr:row>
          <xdr:rowOff>171450</xdr:rowOff>
        </xdr:to>
        <xdr:sp macro="" textlink="">
          <xdr:nvSpPr>
            <xdr:cNvPr id="3352" name="ChkSMSF42_Rollovers" hidden="1">
              <a:extLst>
                <a:ext uri="{63B3BB69-23CF-44E3-9099-C40C66FF867C}">
                  <a14:compatExt spid="_x0000_s3352"/>
                </a:ext>
                <a:ext uri="{FF2B5EF4-FFF2-40B4-BE49-F238E27FC236}">
                  <a16:creationId xmlns:a16="http://schemas.microsoft.com/office/drawing/2014/main" id="{00000000-0008-0000-0100-000018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38100</xdr:rowOff>
        </xdr:from>
        <xdr:to>
          <xdr:col>3</xdr:col>
          <xdr:colOff>200025</xdr:colOff>
          <xdr:row>60</xdr:row>
          <xdr:rowOff>171450</xdr:rowOff>
        </xdr:to>
        <xdr:sp macro="" textlink="">
          <xdr:nvSpPr>
            <xdr:cNvPr id="3353" name="ChkSMSF43_Benefits" hidden="1">
              <a:extLst>
                <a:ext uri="{63B3BB69-23CF-44E3-9099-C40C66FF867C}">
                  <a14:compatExt spid="_x0000_s3353"/>
                </a:ext>
                <a:ext uri="{FF2B5EF4-FFF2-40B4-BE49-F238E27FC236}">
                  <a16:creationId xmlns:a16="http://schemas.microsoft.com/office/drawing/2014/main" id="{00000000-0008-0000-0100-000019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28575</xdr:rowOff>
        </xdr:from>
        <xdr:to>
          <xdr:col>3</xdr:col>
          <xdr:colOff>200025</xdr:colOff>
          <xdr:row>61</xdr:row>
          <xdr:rowOff>161925</xdr:rowOff>
        </xdr:to>
        <xdr:sp macro="" textlink="">
          <xdr:nvSpPr>
            <xdr:cNvPr id="3354" name="ChkSMSF44_Earnings" hidden="1">
              <a:extLst>
                <a:ext uri="{63B3BB69-23CF-44E3-9099-C40C66FF867C}">
                  <a14:compatExt spid="_x0000_s3354"/>
                </a:ext>
                <a:ext uri="{FF2B5EF4-FFF2-40B4-BE49-F238E27FC236}">
                  <a16:creationId xmlns:a16="http://schemas.microsoft.com/office/drawing/2014/main" id="{00000000-0008-0000-0100-00001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28575</xdr:rowOff>
        </xdr:from>
        <xdr:to>
          <xdr:col>3</xdr:col>
          <xdr:colOff>200025</xdr:colOff>
          <xdr:row>63</xdr:row>
          <xdr:rowOff>161925</xdr:rowOff>
        </xdr:to>
        <xdr:sp macro="" textlink="">
          <xdr:nvSpPr>
            <xdr:cNvPr id="3355" name="ChkSMSF46_Alloc_Pens_Under_60" hidden="1">
              <a:extLst>
                <a:ext uri="{63B3BB69-23CF-44E3-9099-C40C66FF867C}">
                  <a14:compatExt spid="_x0000_s3355"/>
                </a:ext>
                <a:ext uri="{FF2B5EF4-FFF2-40B4-BE49-F238E27FC236}">
                  <a16:creationId xmlns:a16="http://schemas.microsoft.com/office/drawing/2014/main" id="{00000000-0008-0000-0100-00001B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38100</xdr:rowOff>
        </xdr:from>
        <xdr:to>
          <xdr:col>3</xdr:col>
          <xdr:colOff>200025</xdr:colOff>
          <xdr:row>64</xdr:row>
          <xdr:rowOff>171450</xdr:rowOff>
        </xdr:to>
        <xdr:sp macro="" textlink="">
          <xdr:nvSpPr>
            <xdr:cNvPr id="3356" name="ChkSMSF47_Acc_Based_Under_60" hidden="1">
              <a:extLst>
                <a:ext uri="{63B3BB69-23CF-44E3-9099-C40C66FF867C}">
                  <a14:compatExt spid="_x0000_s3356"/>
                </a:ext>
                <a:ext uri="{FF2B5EF4-FFF2-40B4-BE49-F238E27FC236}">
                  <a16:creationId xmlns:a16="http://schemas.microsoft.com/office/drawing/2014/main" id="{00000000-0008-0000-0100-00001C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38100</xdr:rowOff>
        </xdr:from>
        <xdr:to>
          <xdr:col>3</xdr:col>
          <xdr:colOff>200025</xdr:colOff>
          <xdr:row>65</xdr:row>
          <xdr:rowOff>171450</xdr:rowOff>
        </xdr:to>
        <xdr:sp macro="" textlink="">
          <xdr:nvSpPr>
            <xdr:cNvPr id="3357" name="ChkSMSF48_Acc_Based_Pens_Over_60" hidden="1">
              <a:extLst>
                <a:ext uri="{63B3BB69-23CF-44E3-9099-C40C66FF867C}">
                  <a14:compatExt spid="_x0000_s3357"/>
                </a:ext>
                <a:ext uri="{FF2B5EF4-FFF2-40B4-BE49-F238E27FC236}">
                  <a16:creationId xmlns:a16="http://schemas.microsoft.com/office/drawing/2014/main" id="{00000000-0008-0000-0100-00001D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28575</xdr:rowOff>
        </xdr:from>
        <xdr:to>
          <xdr:col>3</xdr:col>
          <xdr:colOff>200025</xdr:colOff>
          <xdr:row>68</xdr:row>
          <xdr:rowOff>161925</xdr:rowOff>
        </xdr:to>
        <xdr:sp macro="" textlink="">
          <xdr:nvSpPr>
            <xdr:cNvPr id="3358" name="ChkSMSF50_CGT_Worksheet" hidden="1">
              <a:extLst>
                <a:ext uri="{63B3BB69-23CF-44E3-9099-C40C66FF867C}">
                  <a14:compatExt spid="_x0000_s3358"/>
                </a:ext>
                <a:ext uri="{FF2B5EF4-FFF2-40B4-BE49-F238E27FC236}">
                  <a16:creationId xmlns:a16="http://schemas.microsoft.com/office/drawing/2014/main" id="{00000000-0008-0000-0100-00001E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38100</xdr:rowOff>
        </xdr:from>
        <xdr:to>
          <xdr:col>3</xdr:col>
          <xdr:colOff>200025</xdr:colOff>
          <xdr:row>69</xdr:row>
          <xdr:rowOff>171450</xdr:rowOff>
        </xdr:to>
        <xdr:sp macro="" textlink="">
          <xdr:nvSpPr>
            <xdr:cNvPr id="3359" name="ChkSMSF51_CGT_Summary_Worksheet" hidden="1">
              <a:extLst>
                <a:ext uri="{63B3BB69-23CF-44E3-9099-C40C66FF867C}">
                  <a14:compatExt spid="_x0000_s3359"/>
                </a:ext>
                <a:ext uri="{FF2B5EF4-FFF2-40B4-BE49-F238E27FC236}">
                  <a16:creationId xmlns:a16="http://schemas.microsoft.com/office/drawing/2014/main" id="{00000000-0008-0000-0100-00001F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70</xdr:row>
          <xdr:rowOff>38100</xdr:rowOff>
        </xdr:from>
        <xdr:to>
          <xdr:col>3</xdr:col>
          <xdr:colOff>200025</xdr:colOff>
          <xdr:row>70</xdr:row>
          <xdr:rowOff>171450</xdr:rowOff>
        </xdr:to>
        <xdr:sp macro="" textlink="">
          <xdr:nvSpPr>
            <xdr:cNvPr id="3361" name="ChkSMSF52_Interest_Received" hidden="1">
              <a:extLst>
                <a:ext uri="{63B3BB69-23CF-44E3-9099-C40C66FF867C}">
                  <a14:compatExt spid="_x0000_s3361"/>
                </a:ext>
                <a:ext uri="{FF2B5EF4-FFF2-40B4-BE49-F238E27FC236}">
                  <a16:creationId xmlns:a16="http://schemas.microsoft.com/office/drawing/2014/main" id="{00000000-0008-0000-0100-000021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38100</xdr:rowOff>
        </xdr:from>
        <xdr:to>
          <xdr:col>3</xdr:col>
          <xdr:colOff>200025</xdr:colOff>
          <xdr:row>74</xdr:row>
          <xdr:rowOff>171450</xdr:rowOff>
        </xdr:to>
        <xdr:sp macro="" textlink="">
          <xdr:nvSpPr>
            <xdr:cNvPr id="3363" name="ChkSMSF56_Pshps_and_Trusts" hidden="1">
              <a:extLst>
                <a:ext uri="{63B3BB69-23CF-44E3-9099-C40C66FF867C}">
                  <a14:compatExt spid="_x0000_s3363"/>
                </a:ext>
                <a:ext uri="{FF2B5EF4-FFF2-40B4-BE49-F238E27FC236}">
                  <a16:creationId xmlns:a16="http://schemas.microsoft.com/office/drawing/2014/main" id="{00000000-0008-0000-0100-000023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75</xdr:row>
          <xdr:rowOff>38100</xdr:rowOff>
        </xdr:from>
        <xdr:to>
          <xdr:col>3</xdr:col>
          <xdr:colOff>200025</xdr:colOff>
          <xdr:row>75</xdr:row>
          <xdr:rowOff>171450</xdr:rowOff>
        </xdr:to>
        <xdr:sp macro="" textlink="">
          <xdr:nvSpPr>
            <xdr:cNvPr id="3366" name="ChkSMSF57_Managed_Funds" hidden="1">
              <a:extLst>
                <a:ext uri="{63B3BB69-23CF-44E3-9099-C40C66FF867C}">
                  <a14:compatExt spid="_x0000_s3366"/>
                </a:ext>
                <a:ext uri="{FF2B5EF4-FFF2-40B4-BE49-F238E27FC236}">
                  <a16:creationId xmlns:a16="http://schemas.microsoft.com/office/drawing/2014/main" id="{00000000-0008-0000-0100-000026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38100</xdr:rowOff>
        </xdr:from>
        <xdr:to>
          <xdr:col>3</xdr:col>
          <xdr:colOff>200025</xdr:colOff>
          <xdr:row>71</xdr:row>
          <xdr:rowOff>171450</xdr:rowOff>
        </xdr:to>
        <xdr:sp macro="" textlink="">
          <xdr:nvSpPr>
            <xdr:cNvPr id="3367" name="ChkSMSF53_Dividends_Received" hidden="1">
              <a:extLst>
                <a:ext uri="{63B3BB69-23CF-44E3-9099-C40C66FF867C}">
                  <a14:compatExt spid="_x0000_s3367"/>
                </a:ext>
                <a:ext uri="{FF2B5EF4-FFF2-40B4-BE49-F238E27FC236}">
                  <a16:creationId xmlns:a16="http://schemas.microsoft.com/office/drawing/2014/main" id="{00000000-0008-0000-0100-000027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38100</xdr:rowOff>
        </xdr:from>
        <xdr:to>
          <xdr:col>3</xdr:col>
          <xdr:colOff>200025</xdr:colOff>
          <xdr:row>76</xdr:row>
          <xdr:rowOff>171450</xdr:rowOff>
        </xdr:to>
        <xdr:sp macro="" textlink="">
          <xdr:nvSpPr>
            <xdr:cNvPr id="3368" name="ChkSMSF58_Other_Income" hidden="1">
              <a:extLst>
                <a:ext uri="{63B3BB69-23CF-44E3-9099-C40C66FF867C}">
                  <a14:compatExt spid="_x0000_s3368"/>
                </a:ext>
                <a:ext uri="{FF2B5EF4-FFF2-40B4-BE49-F238E27FC236}">
                  <a16:creationId xmlns:a16="http://schemas.microsoft.com/office/drawing/2014/main" id="{00000000-0008-0000-0100-000028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38100</xdr:rowOff>
        </xdr:from>
        <xdr:to>
          <xdr:col>3</xdr:col>
          <xdr:colOff>200025</xdr:colOff>
          <xdr:row>78</xdr:row>
          <xdr:rowOff>171450</xdr:rowOff>
        </xdr:to>
        <xdr:sp macro="" textlink="">
          <xdr:nvSpPr>
            <xdr:cNvPr id="3369" name="ChkSMSF60_Expenses" hidden="1">
              <a:extLst>
                <a:ext uri="{63B3BB69-23CF-44E3-9099-C40C66FF867C}">
                  <a14:compatExt spid="_x0000_s3369"/>
                </a:ext>
                <a:ext uri="{FF2B5EF4-FFF2-40B4-BE49-F238E27FC236}">
                  <a16:creationId xmlns:a16="http://schemas.microsoft.com/office/drawing/2014/main" id="{00000000-0008-0000-0100-000029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38100</xdr:rowOff>
        </xdr:from>
        <xdr:to>
          <xdr:col>3</xdr:col>
          <xdr:colOff>200025</xdr:colOff>
          <xdr:row>79</xdr:row>
          <xdr:rowOff>171450</xdr:rowOff>
        </xdr:to>
        <xdr:sp macro="" textlink="">
          <xdr:nvSpPr>
            <xdr:cNvPr id="3370" name="ChkSMSF61_Blank" hidden="1">
              <a:extLst>
                <a:ext uri="{63B3BB69-23CF-44E3-9099-C40C66FF867C}">
                  <a14:compatExt spid="_x0000_s3370"/>
                </a:ext>
                <a:ext uri="{FF2B5EF4-FFF2-40B4-BE49-F238E27FC236}">
                  <a16:creationId xmlns:a16="http://schemas.microsoft.com/office/drawing/2014/main" id="{00000000-0008-0000-0100-00002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28575</xdr:rowOff>
        </xdr:from>
        <xdr:to>
          <xdr:col>3</xdr:col>
          <xdr:colOff>200025</xdr:colOff>
          <xdr:row>10</xdr:row>
          <xdr:rowOff>161925</xdr:rowOff>
        </xdr:to>
        <xdr:sp macro="" textlink="">
          <xdr:nvSpPr>
            <xdr:cNvPr id="3492" name="ChkSMSF1_MAPS" hidden="1">
              <a:extLst>
                <a:ext uri="{63B3BB69-23CF-44E3-9099-C40C66FF867C}">
                  <a14:compatExt spid="_x0000_s3492"/>
                </a:ext>
                <a:ext uri="{FF2B5EF4-FFF2-40B4-BE49-F238E27FC236}">
                  <a16:creationId xmlns:a16="http://schemas.microsoft.com/office/drawing/2014/main" id="{00000000-0008-0000-0100-0000A4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38100</xdr:rowOff>
        </xdr:from>
        <xdr:to>
          <xdr:col>3</xdr:col>
          <xdr:colOff>200025</xdr:colOff>
          <xdr:row>11</xdr:row>
          <xdr:rowOff>171450</xdr:rowOff>
        </xdr:to>
        <xdr:sp macro="" textlink="">
          <xdr:nvSpPr>
            <xdr:cNvPr id="3493" name="ChkSMSF2_MACS" hidden="1">
              <a:extLst>
                <a:ext uri="{63B3BB69-23CF-44E3-9099-C40C66FF867C}">
                  <a14:compatExt spid="_x0000_s3493"/>
                </a:ext>
                <a:ext uri="{FF2B5EF4-FFF2-40B4-BE49-F238E27FC236}">
                  <a16:creationId xmlns:a16="http://schemas.microsoft.com/office/drawing/2014/main" id="{00000000-0008-0000-0100-0000A5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38100</xdr:rowOff>
        </xdr:from>
        <xdr:to>
          <xdr:col>3</xdr:col>
          <xdr:colOff>200025</xdr:colOff>
          <xdr:row>12</xdr:row>
          <xdr:rowOff>171450</xdr:rowOff>
        </xdr:to>
        <xdr:sp macro="" textlink="">
          <xdr:nvSpPr>
            <xdr:cNvPr id="3494" name="ChkSMSF3_Items_Forward" hidden="1">
              <a:extLst>
                <a:ext uri="{63B3BB69-23CF-44E3-9099-C40C66FF867C}">
                  <a14:compatExt spid="_x0000_s3494"/>
                </a:ext>
                <a:ext uri="{FF2B5EF4-FFF2-40B4-BE49-F238E27FC236}">
                  <a16:creationId xmlns:a16="http://schemas.microsoft.com/office/drawing/2014/main" id="{00000000-0008-0000-0100-0000A6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38100</xdr:rowOff>
        </xdr:from>
        <xdr:to>
          <xdr:col>3</xdr:col>
          <xdr:colOff>200025</xdr:colOff>
          <xdr:row>73</xdr:row>
          <xdr:rowOff>171450</xdr:rowOff>
        </xdr:to>
        <xdr:sp macro="" textlink="">
          <xdr:nvSpPr>
            <xdr:cNvPr id="3496" name="ChkSMSF55_Rental_Properties" hidden="1">
              <a:extLst>
                <a:ext uri="{63B3BB69-23CF-44E3-9099-C40C66FF867C}">
                  <a14:compatExt spid="_x0000_s3496"/>
                </a:ext>
                <a:ext uri="{FF2B5EF4-FFF2-40B4-BE49-F238E27FC236}">
                  <a16:creationId xmlns:a16="http://schemas.microsoft.com/office/drawing/2014/main" id="{00000000-0008-0000-0100-0000A8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38100</xdr:rowOff>
        </xdr:from>
        <xdr:to>
          <xdr:col>3</xdr:col>
          <xdr:colOff>200025</xdr:colOff>
          <xdr:row>77</xdr:row>
          <xdr:rowOff>171450</xdr:rowOff>
        </xdr:to>
        <xdr:sp macro="" textlink="">
          <xdr:nvSpPr>
            <xdr:cNvPr id="3497" name="ChkSMSF59_Changes_in_Mkt_Value" hidden="1">
              <a:extLst>
                <a:ext uri="{63B3BB69-23CF-44E3-9099-C40C66FF867C}">
                  <a14:compatExt spid="_x0000_s3497"/>
                </a:ext>
                <a:ext uri="{FF2B5EF4-FFF2-40B4-BE49-F238E27FC236}">
                  <a16:creationId xmlns:a16="http://schemas.microsoft.com/office/drawing/2014/main" id="{00000000-0008-0000-0100-0000A9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80</xdr:row>
          <xdr:rowOff>38100</xdr:rowOff>
        </xdr:from>
        <xdr:to>
          <xdr:col>3</xdr:col>
          <xdr:colOff>200025</xdr:colOff>
          <xdr:row>80</xdr:row>
          <xdr:rowOff>171450</xdr:rowOff>
        </xdr:to>
        <xdr:sp macro="" textlink="">
          <xdr:nvSpPr>
            <xdr:cNvPr id="3498" name="ChkSMSF62_Blank" hidden="1">
              <a:extLst>
                <a:ext uri="{63B3BB69-23CF-44E3-9099-C40C66FF867C}">
                  <a14:compatExt spid="_x0000_s3498"/>
                </a:ext>
                <a:ext uri="{FF2B5EF4-FFF2-40B4-BE49-F238E27FC236}">
                  <a16:creationId xmlns:a16="http://schemas.microsoft.com/office/drawing/2014/main" id="{00000000-0008-0000-0100-0000A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81</xdr:row>
          <xdr:rowOff>38100</xdr:rowOff>
        </xdr:from>
        <xdr:to>
          <xdr:col>3</xdr:col>
          <xdr:colOff>200025</xdr:colOff>
          <xdr:row>81</xdr:row>
          <xdr:rowOff>171450</xdr:rowOff>
        </xdr:to>
        <xdr:sp macro="" textlink="">
          <xdr:nvSpPr>
            <xdr:cNvPr id="3499" name="ChkSMSF63_Blank" hidden="1">
              <a:extLst>
                <a:ext uri="{63B3BB69-23CF-44E3-9099-C40C66FF867C}">
                  <a14:compatExt spid="_x0000_s3499"/>
                </a:ext>
                <a:ext uri="{FF2B5EF4-FFF2-40B4-BE49-F238E27FC236}">
                  <a16:creationId xmlns:a16="http://schemas.microsoft.com/office/drawing/2014/main" id="{00000000-0008-0000-0100-0000AB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38100</xdr:rowOff>
        </xdr:from>
        <xdr:to>
          <xdr:col>3</xdr:col>
          <xdr:colOff>200025</xdr:colOff>
          <xdr:row>62</xdr:row>
          <xdr:rowOff>171450</xdr:rowOff>
        </xdr:to>
        <xdr:sp macro="" textlink="">
          <xdr:nvSpPr>
            <xdr:cNvPr id="3514" name="ChkSMSF45_Members_Accounts" hidden="1">
              <a:extLst>
                <a:ext uri="{63B3BB69-23CF-44E3-9099-C40C66FF867C}">
                  <a14:compatExt spid="_x0000_s3514"/>
                </a:ext>
                <a:ext uri="{FF2B5EF4-FFF2-40B4-BE49-F238E27FC236}">
                  <a16:creationId xmlns:a16="http://schemas.microsoft.com/office/drawing/2014/main" id="{00000000-0008-0000-0100-0000B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38100</xdr:rowOff>
        </xdr:from>
        <xdr:to>
          <xdr:col>3</xdr:col>
          <xdr:colOff>200025</xdr:colOff>
          <xdr:row>24</xdr:row>
          <xdr:rowOff>171450</xdr:rowOff>
        </xdr:to>
        <xdr:sp macro="" textlink="">
          <xdr:nvSpPr>
            <xdr:cNvPr id="3515" name="ChkSMSF14_Invest_Report" hidden="1">
              <a:extLst>
                <a:ext uri="{63B3BB69-23CF-44E3-9099-C40C66FF867C}">
                  <a14:compatExt spid="_x0000_s3515"/>
                </a:ext>
                <a:ext uri="{FF2B5EF4-FFF2-40B4-BE49-F238E27FC236}">
                  <a16:creationId xmlns:a16="http://schemas.microsoft.com/office/drawing/2014/main" id="{00000000-0008-0000-0100-0000BB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38100</xdr:rowOff>
        </xdr:from>
        <xdr:to>
          <xdr:col>3</xdr:col>
          <xdr:colOff>200025</xdr:colOff>
          <xdr:row>25</xdr:row>
          <xdr:rowOff>171450</xdr:rowOff>
        </xdr:to>
        <xdr:sp macro="" textlink="">
          <xdr:nvSpPr>
            <xdr:cNvPr id="3516" name="ChkSMSF15_Trustee_Declaration" hidden="1">
              <a:extLst>
                <a:ext uri="{63B3BB69-23CF-44E3-9099-C40C66FF867C}">
                  <a14:compatExt spid="_x0000_s3516"/>
                </a:ext>
                <a:ext uri="{FF2B5EF4-FFF2-40B4-BE49-F238E27FC236}">
                  <a16:creationId xmlns:a16="http://schemas.microsoft.com/office/drawing/2014/main" id="{00000000-0008-0000-0100-0000BC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38100</xdr:rowOff>
        </xdr:from>
        <xdr:to>
          <xdr:col>3</xdr:col>
          <xdr:colOff>200025</xdr:colOff>
          <xdr:row>26</xdr:row>
          <xdr:rowOff>171450</xdr:rowOff>
        </xdr:to>
        <xdr:sp macro="" textlink="">
          <xdr:nvSpPr>
            <xdr:cNvPr id="3517" name="ChkSMSF16_Compilation_Report" hidden="1">
              <a:extLst>
                <a:ext uri="{63B3BB69-23CF-44E3-9099-C40C66FF867C}">
                  <a14:compatExt spid="_x0000_s3517"/>
                </a:ext>
                <a:ext uri="{FF2B5EF4-FFF2-40B4-BE49-F238E27FC236}">
                  <a16:creationId xmlns:a16="http://schemas.microsoft.com/office/drawing/2014/main" id="{00000000-0008-0000-0100-0000BD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38100</xdr:rowOff>
        </xdr:from>
        <xdr:to>
          <xdr:col>3</xdr:col>
          <xdr:colOff>200025</xdr:colOff>
          <xdr:row>27</xdr:row>
          <xdr:rowOff>171450</xdr:rowOff>
        </xdr:to>
        <xdr:sp macro="" textlink="">
          <xdr:nvSpPr>
            <xdr:cNvPr id="3518" name="ChkSMSF17_Invest_Strategy" hidden="1">
              <a:extLst>
                <a:ext uri="{63B3BB69-23CF-44E3-9099-C40C66FF867C}">
                  <a14:compatExt spid="_x0000_s3518"/>
                </a:ext>
                <a:ext uri="{FF2B5EF4-FFF2-40B4-BE49-F238E27FC236}">
                  <a16:creationId xmlns:a16="http://schemas.microsoft.com/office/drawing/2014/main" id="{00000000-0008-0000-0100-0000BE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38100</xdr:rowOff>
        </xdr:from>
        <xdr:to>
          <xdr:col>3</xdr:col>
          <xdr:colOff>200025</xdr:colOff>
          <xdr:row>28</xdr:row>
          <xdr:rowOff>171450</xdr:rowOff>
        </xdr:to>
        <xdr:sp macro="" textlink="">
          <xdr:nvSpPr>
            <xdr:cNvPr id="3519" name="ChkSMSF18_Trial_Balance" hidden="1">
              <a:extLst>
                <a:ext uri="{63B3BB69-23CF-44E3-9099-C40C66FF867C}">
                  <a14:compatExt spid="_x0000_s3519"/>
                </a:ext>
                <a:ext uri="{FF2B5EF4-FFF2-40B4-BE49-F238E27FC236}">
                  <a16:creationId xmlns:a16="http://schemas.microsoft.com/office/drawing/2014/main" id="{00000000-0008-0000-0100-0000BF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29</xdr:row>
          <xdr:rowOff>0</xdr:rowOff>
        </xdr:from>
        <xdr:to>
          <xdr:col>4</xdr:col>
          <xdr:colOff>0</xdr:colOff>
          <xdr:row>29</xdr:row>
          <xdr:rowOff>0</xdr:rowOff>
        </xdr:to>
        <xdr:sp macro="" textlink="">
          <xdr:nvSpPr>
            <xdr:cNvPr id="3520" name="ChkSMSF18_Compilation_Report" hidden="1">
              <a:extLst>
                <a:ext uri="{63B3BB69-23CF-44E3-9099-C40C66FF867C}">
                  <a14:compatExt spid="_x0000_s3520"/>
                </a:ext>
                <a:ext uri="{FF2B5EF4-FFF2-40B4-BE49-F238E27FC236}">
                  <a16:creationId xmlns:a16="http://schemas.microsoft.com/office/drawing/2014/main" id="{00000000-0008-0000-0100-0000C0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29</xdr:row>
          <xdr:rowOff>0</xdr:rowOff>
        </xdr:from>
        <xdr:to>
          <xdr:col>4</xdr:col>
          <xdr:colOff>0</xdr:colOff>
          <xdr:row>29</xdr:row>
          <xdr:rowOff>0</xdr:rowOff>
        </xdr:to>
        <xdr:sp macro="" textlink="">
          <xdr:nvSpPr>
            <xdr:cNvPr id="3521" name="ChkSMSF19_Audit_Rep_Prior_Year" hidden="1">
              <a:extLst>
                <a:ext uri="{63B3BB69-23CF-44E3-9099-C40C66FF867C}">
                  <a14:compatExt spid="_x0000_s3521"/>
                </a:ext>
                <a:ext uri="{FF2B5EF4-FFF2-40B4-BE49-F238E27FC236}">
                  <a16:creationId xmlns:a16="http://schemas.microsoft.com/office/drawing/2014/main" id="{00000000-0008-0000-0100-0000C1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38100</xdr:rowOff>
        </xdr:from>
        <xdr:to>
          <xdr:col>3</xdr:col>
          <xdr:colOff>200025</xdr:colOff>
          <xdr:row>29</xdr:row>
          <xdr:rowOff>171450</xdr:rowOff>
        </xdr:to>
        <xdr:sp macro="" textlink="">
          <xdr:nvSpPr>
            <xdr:cNvPr id="3522" name="ChkSMSF19_Blank" hidden="1">
              <a:extLst>
                <a:ext uri="{63B3BB69-23CF-44E3-9099-C40C66FF867C}">
                  <a14:compatExt spid="_x0000_s3522"/>
                </a:ext>
                <a:ext uri="{FF2B5EF4-FFF2-40B4-BE49-F238E27FC236}">
                  <a16:creationId xmlns:a16="http://schemas.microsoft.com/office/drawing/2014/main" id="{00000000-0008-0000-0100-0000C2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38100</xdr:rowOff>
        </xdr:from>
        <xdr:to>
          <xdr:col>3</xdr:col>
          <xdr:colOff>200025</xdr:colOff>
          <xdr:row>36</xdr:row>
          <xdr:rowOff>171450</xdr:rowOff>
        </xdr:to>
        <xdr:sp macro="" textlink="">
          <xdr:nvSpPr>
            <xdr:cNvPr id="3523" name="ChkSMSF25_Losses" hidden="1">
              <a:extLst>
                <a:ext uri="{63B3BB69-23CF-44E3-9099-C40C66FF867C}">
                  <a14:compatExt spid="_x0000_s3523"/>
                </a:ext>
                <a:ext uri="{FF2B5EF4-FFF2-40B4-BE49-F238E27FC236}">
                  <a16:creationId xmlns:a16="http://schemas.microsoft.com/office/drawing/2014/main" id="{00000000-0008-0000-0100-0000C3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38100</xdr:rowOff>
        </xdr:from>
        <xdr:to>
          <xdr:col>3</xdr:col>
          <xdr:colOff>200025</xdr:colOff>
          <xdr:row>35</xdr:row>
          <xdr:rowOff>171450</xdr:rowOff>
        </xdr:to>
        <xdr:sp macro="" textlink="">
          <xdr:nvSpPr>
            <xdr:cNvPr id="3524" name="ChkSMSF24_GST_Reconciliation" hidden="1">
              <a:extLst>
                <a:ext uri="{63B3BB69-23CF-44E3-9099-C40C66FF867C}">
                  <a14:compatExt spid="_x0000_s3524"/>
                </a:ext>
                <a:ext uri="{FF2B5EF4-FFF2-40B4-BE49-F238E27FC236}">
                  <a16:creationId xmlns:a16="http://schemas.microsoft.com/office/drawing/2014/main" id="{00000000-0008-0000-0100-0000C4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38100</xdr:rowOff>
        </xdr:from>
        <xdr:to>
          <xdr:col>3</xdr:col>
          <xdr:colOff>200025</xdr:colOff>
          <xdr:row>37</xdr:row>
          <xdr:rowOff>171450</xdr:rowOff>
        </xdr:to>
        <xdr:sp macro="" textlink="">
          <xdr:nvSpPr>
            <xdr:cNvPr id="3525" name="ChkSMSF26_Blank" hidden="1">
              <a:extLst>
                <a:ext uri="{63B3BB69-23CF-44E3-9099-C40C66FF867C}">
                  <a14:compatExt spid="_x0000_s3525"/>
                </a:ext>
                <a:ext uri="{FF2B5EF4-FFF2-40B4-BE49-F238E27FC236}">
                  <a16:creationId xmlns:a16="http://schemas.microsoft.com/office/drawing/2014/main" id="{00000000-0008-0000-0100-0000C5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38100</xdr:rowOff>
        </xdr:from>
        <xdr:to>
          <xdr:col>3</xdr:col>
          <xdr:colOff>200025</xdr:colOff>
          <xdr:row>46</xdr:row>
          <xdr:rowOff>171450</xdr:rowOff>
        </xdr:to>
        <xdr:sp macro="" textlink="">
          <xdr:nvSpPr>
            <xdr:cNvPr id="3526" name="ChkSMSF32_Blank" hidden="1">
              <a:extLst>
                <a:ext uri="{63B3BB69-23CF-44E3-9099-C40C66FF867C}">
                  <a14:compatExt spid="_x0000_s3526"/>
                </a:ext>
                <a:ext uri="{FF2B5EF4-FFF2-40B4-BE49-F238E27FC236}">
                  <a16:creationId xmlns:a16="http://schemas.microsoft.com/office/drawing/2014/main" id="{00000000-0008-0000-0100-0000C6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38100</xdr:rowOff>
        </xdr:from>
        <xdr:to>
          <xdr:col>3</xdr:col>
          <xdr:colOff>200025</xdr:colOff>
          <xdr:row>52</xdr:row>
          <xdr:rowOff>171450</xdr:rowOff>
        </xdr:to>
        <xdr:sp macro="" textlink="">
          <xdr:nvSpPr>
            <xdr:cNvPr id="3527" name="ChkSMSF37_Blank" hidden="1">
              <a:extLst>
                <a:ext uri="{63B3BB69-23CF-44E3-9099-C40C66FF867C}">
                  <a14:compatExt spid="_x0000_s3527"/>
                </a:ext>
                <a:ext uri="{FF2B5EF4-FFF2-40B4-BE49-F238E27FC236}">
                  <a16:creationId xmlns:a16="http://schemas.microsoft.com/office/drawing/2014/main" id="{00000000-0008-0000-0100-0000C7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38100</xdr:rowOff>
        </xdr:from>
        <xdr:to>
          <xdr:col>3</xdr:col>
          <xdr:colOff>200025</xdr:colOff>
          <xdr:row>56</xdr:row>
          <xdr:rowOff>171450</xdr:rowOff>
        </xdr:to>
        <xdr:sp macro="" textlink="">
          <xdr:nvSpPr>
            <xdr:cNvPr id="3528" name="ChkSMSF40_Blank" hidden="1">
              <a:extLst>
                <a:ext uri="{63B3BB69-23CF-44E3-9099-C40C66FF867C}">
                  <a14:compatExt spid="_x0000_s3528"/>
                </a:ext>
                <a:ext uri="{FF2B5EF4-FFF2-40B4-BE49-F238E27FC236}">
                  <a16:creationId xmlns:a16="http://schemas.microsoft.com/office/drawing/2014/main" id="{00000000-0008-0000-0100-0000C8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38100</xdr:rowOff>
        </xdr:from>
        <xdr:to>
          <xdr:col>3</xdr:col>
          <xdr:colOff>200025</xdr:colOff>
          <xdr:row>55</xdr:row>
          <xdr:rowOff>171450</xdr:rowOff>
        </xdr:to>
        <xdr:sp macro="" textlink="">
          <xdr:nvSpPr>
            <xdr:cNvPr id="3529" name="ChkSMSF39_Prov_Income_Tax" hidden="1">
              <a:extLst>
                <a:ext uri="{63B3BB69-23CF-44E3-9099-C40C66FF867C}">
                  <a14:compatExt spid="_x0000_s3529"/>
                </a:ext>
                <a:ext uri="{FF2B5EF4-FFF2-40B4-BE49-F238E27FC236}">
                  <a16:creationId xmlns:a16="http://schemas.microsoft.com/office/drawing/2014/main" id="{00000000-0008-0000-0100-0000C9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38100</xdr:rowOff>
        </xdr:from>
        <xdr:to>
          <xdr:col>3</xdr:col>
          <xdr:colOff>200025</xdr:colOff>
          <xdr:row>66</xdr:row>
          <xdr:rowOff>171450</xdr:rowOff>
        </xdr:to>
        <xdr:sp macro="" textlink="">
          <xdr:nvSpPr>
            <xdr:cNvPr id="3530" name="ChkSMSF49_Blank" hidden="1">
              <a:extLst>
                <a:ext uri="{63B3BB69-23CF-44E3-9099-C40C66FF867C}">
                  <a14:compatExt spid="_x0000_s3530"/>
                </a:ext>
                <a:ext uri="{FF2B5EF4-FFF2-40B4-BE49-F238E27FC236}">
                  <a16:creationId xmlns:a16="http://schemas.microsoft.com/office/drawing/2014/main" id="{00000000-0008-0000-0100-0000CA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38100</xdr:rowOff>
        </xdr:from>
        <xdr:to>
          <xdr:col>3</xdr:col>
          <xdr:colOff>200025</xdr:colOff>
          <xdr:row>13</xdr:row>
          <xdr:rowOff>171450</xdr:rowOff>
        </xdr:to>
        <xdr:sp macro="" textlink="">
          <xdr:nvSpPr>
            <xdr:cNvPr id="3531" name="ChkSMSF4_Audit_Report" hidden="1">
              <a:extLst>
                <a:ext uri="{63B3BB69-23CF-44E3-9099-C40C66FF867C}">
                  <a14:compatExt spid="_x0000_s3531"/>
                </a:ext>
                <a:ext uri="{FF2B5EF4-FFF2-40B4-BE49-F238E27FC236}">
                  <a16:creationId xmlns:a16="http://schemas.microsoft.com/office/drawing/2014/main" id="{00000000-0008-0000-0100-0000CB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38100</xdr:rowOff>
        </xdr:from>
        <xdr:to>
          <xdr:col>3</xdr:col>
          <xdr:colOff>200025</xdr:colOff>
          <xdr:row>33</xdr:row>
          <xdr:rowOff>171450</xdr:rowOff>
        </xdr:to>
        <xdr:sp macro="" textlink="">
          <xdr:nvSpPr>
            <xdr:cNvPr id="3532" name="ChkSMSF22_Actuarial" hidden="1">
              <a:extLst>
                <a:ext uri="{63B3BB69-23CF-44E3-9099-C40C66FF867C}">
                  <a14:compatExt spid="_x0000_s3532"/>
                </a:ext>
                <a:ext uri="{FF2B5EF4-FFF2-40B4-BE49-F238E27FC236}">
                  <a16:creationId xmlns:a16="http://schemas.microsoft.com/office/drawing/2014/main" id="{00000000-0008-0000-0100-0000CC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38100</xdr:rowOff>
        </xdr:from>
        <xdr:to>
          <xdr:col>3</xdr:col>
          <xdr:colOff>200025</xdr:colOff>
          <xdr:row>72</xdr:row>
          <xdr:rowOff>171450</xdr:rowOff>
        </xdr:to>
        <xdr:sp macro="" textlink="">
          <xdr:nvSpPr>
            <xdr:cNvPr id="3533" name="ChkSMSF54_Div_Rec" hidden="1">
              <a:extLst>
                <a:ext uri="{63B3BB69-23CF-44E3-9099-C40C66FF867C}">
                  <a14:compatExt spid="_x0000_s3533"/>
                </a:ext>
                <a:ext uri="{FF2B5EF4-FFF2-40B4-BE49-F238E27FC236}">
                  <a16:creationId xmlns:a16="http://schemas.microsoft.com/office/drawing/2014/main" id="{00000000-0008-0000-0100-0000CD0D0000}"/>
                </a:ext>
              </a:extLst>
            </xdr:cNvPr>
            <xdr:cNvSpPr/>
          </xdr:nvSpPr>
          <xdr:spPr bwMode="auto">
            <a:xfrm>
              <a:off x="0" y="0"/>
              <a:ext cx="0" cy="0"/>
            </a:xfrm>
            <a:prstGeom prst="rect">
              <a:avLst/>
            </a:prstGeom>
            <a:noFill/>
            <a:ln>
              <a:noFill/>
            </a:ln>
            <a:extLst>
              <a:ext uri="{91240B29-F687-4F45-9708-019B960494DF}">
                <a14:hiddenLine w="19050">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95250</xdr:rowOff>
        </xdr:from>
        <xdr:to>
          <xdr:col>7</xdr:col>
          <xdr:colOff>295275</xdr:colOff>
          <xdr:row>0</xdr:row>
          <xdr:rowOff>266700</xdr:rowOff>
        </xdr:to>
        <xdr:sp macro="" textlink="">
          <xdr:nvSpPr>
            <xdr:cNvPr id="193537" name="WorksheetCompleteChk" hidden="1">
              <a:extLst>
                <a:ext uri="{63B3BB69-23CF-44E3-9099-C40C66FF867C}">
                  <a14:compatExt spid="_x0000_s193537"/>
                </a:ext>
                <a:ext uri="{FF2B5EF4-FFF2-40B4-BE49-F238E27FC236}">
                  <a16:creationId xmlns:a16="http://schemas.microsoft.com/office/drawing/2014/main" id="{00000000-0008-0000-1300-000001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3538" name="AwaitingClientChk" hidden="1">
              <a:extLst>
                <a:ext uri="{63B3BB69-23CF-44E3-9099-C40C66FF867C}">
                  <a14:compatExt spid="_x0000_s193538"/>
                </a:ext>
                <a:ext uri="{FF2B5EF4-FFF2-40B4-BE49-F238E27FC236}">
                  <a16:creationId xmlns:a16="http://schemas.microsoft.com/office/drawing/2014/main" id="{00000000-0008-0000-1300-000002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3539" name="ReviewedChk" hidden="1">
              <a:extLst>
                <a:ext uri="{63B3BB69-23CF-44E3-9099-C40C66FF867C}">
                  <a14:compatExt spid="_x0000_s193539"/>
                </a:ext>
                <a:ext uri="{FF2B5EF4-FFF2-40B4-BE49-F238E27FC236}">
                  <a16:creationId xmlns:a16="http://schemas.microsoft.com/office/drawing/2014/main" id="{00000000-0008-0000-1300-000003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114300</xdr:rowOff>
        </xdr:from>
        <xdr:to>
          <xdr:col>7</xdr:col>
          <xdr:colOff>285750</xdr:colOff>
          <xdr:row>3</xdr:row>
          <xdr:rowOff>285750</xdr:rowOff>
        </xdr:to>
        <xdr:sp macro="" textlink="">
          <xdr:nvSpPr>
            <xdr:cNvPr id="193540" name="ReworkRequiredChk" hidden="1">
              <a:extLst>
                <a:ext uri="{63B3BB69-23CF-44E3-9099-C40C66FF867C}">
                  <a14:compatExt spid="_x0000_s193540"/>
                </a:ext>
                <a:ext uri="{FF2B5EF4-FFF2-40B4-BE49-F238E27FC236}">
                  <a16:creationId xmlns:a16="http://schemas.microsoft.com/office/drawing/2014/main" id="{00000000-0008-0000-1300-000004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93541" name="FinalReviewChk" hidden="1">
              <a:extLst>
                <a:ext uri="{63B3BB69-23CF-44E3-9099-C40C66FF867C}">
                  <a14:compatExt spid="_x0000_s193541"/>
                </a:ext>
                <a:ext uri="{FF2B5EF4-FFF2-40B4-BE49-F238E27FC236}">
                  <a16:creationId xmlns:a16="http://schemas.microsoft.com/office/drawing/2014/main" id="{00000000-0008-0000-1300-000005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104775</xdr:rowOff>
        </xdr:from>
        <xdr:to>
          <xdr:col>7</xdr:col>
          <xdr:colOff>285750</xdr:colOff>
          <xdr:row>6</xdr:row>
          <xdr:rowOff>28575</xdr:rowOff>
        </xdr:to>
        <xdr:sp macro="" textlink="">
          <xdr:nvSpPr>
            <xdr:cNvPr id="193542" name="ReworkCompleteChk" hidden="1">
              <a:extLst>
                <a:ext uri="{63B3BB69-23CF-44E3-9099-C40C66FF867C}">
                  <a14:compatExt spid="_x0000_s193542"/>
                </a:ext>
                <a:ext uri="{FF2B5EF4-FFF2-40B4-BE49-F238E27FC236}">
                  <a16:creationId xmlns:a16="http://schemas.microsoft.com/office/drawing/2014/main" id="{00000000-0008-0000-1300-000006F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3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3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123825</xdr:colOff>
          <xdr:row>0</xdr:row>
          <xdr:rowOff>85725</xdr:rowOff>
        </xdr:from>
        <xdr:to>
          <xdr:col>12</xdr:col>
          <xdr:colOff>295275</xdr:colOff>
          <xdr:row>0</xdr:row>
          <xdr:rowOff>257175</xdr:rowOff>
        </xdr:to>
        <xdr:sp macro="" textlink="">
          <xdr:nvSpPr>
            <xdr:cNvPr id="196609" name="WorksheetCompleteChk" hidden="1">
              <a:extLst>
                <a:ext uri="{63B3BB69-23CF-44E3-9099-C40C66FF867C}">
                  <a14:compatExt spid="_x0000_s196609"/>
                </a:ext>
                <a:ext uri="{FF2B5EF4-FFF2-40B4-BE49-F238E27FC236}">
                  <a16:creationId xmlns:a16="http://schemas.microsoft.com/office/drawing/2014/main" id="{00000000-0008-0000-1400-000001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xdr:row>
          <xdr:rowOff>95250</xdr:rowOff>
        </xdr:from>
        <xdr:to>
          <xdr:col>12</xdr:col>
          <xdr:colOff>285750</xdr:colOff>
          <xdr:row>1</xdr:row>
          <xdr:rowOff>266700</xdr:rowOff>
        </xdr:to>
        <xdr:sp macro="" textlink="">
          <xdr:nvSpPr>
            <xdr:cNvPr id="196610" name="AwaitingClientChk" hidden="1">
              <a:extLst>
                <a:ext uri="{63B3BB69-23CF-44E3-9099-C40C66FF867C}">
                  <a14:compatExt spid="_x0000_s196610"/>
                </a:ext>
                <a:ext uri="{FF2B5EF4-FFF2-40B4-BE49-F238E27FC236}">
                  <a16:creationId xmlns:a16="http://schemas.microsoft.com/office/drawing/2014/main" id="{00000000-0008-0000-1400-000002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xdr:row>
          <xdr:rowOff>85725</xdr:rowOff>
        </xdr:from>
        <xdr:to>
          <xdr:col>12</xdr:col>
          <xdr:colOff>285750</xdr:colOff>
          <xdr:row>2</xdr:row>
          <xdr:rowOff>257175</xdr:rowOff>
        </xdr:to>
        <xdr:sp macro="" textlink="">
          <xdr:nvSpPr>
            <xdr:cNvPr id="196611" name="ReviewedChk" hidden="1">
              <a:extLst>
                <a:ext uri="{63B3BB69-23CF-44E3-9099-C40C66FF867C}">
                  <a14:compatExt spid="_x0000_s196611"/>
                </a:ext>
                <a:ext uri="{FF2B5EF4-FFF2-40B4-BE49-F238E27FC236}">
                  <a16:creationId xmlns:a16="http://schemas.microsoft.com/office/drawing/2014/main" id="{00000000-0008-0000-1400-000003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xdr:row>
          <xdr:rowOff>104775</xdr:rowOff>
        </xdr:from>
        <xdr:to>
          <xdr:col>12</xdr:col>
          <xdr:colOff>285750</xdr:colOff>
          <xdr:row>3</xdr:row>
          <xdr:rowOff>276225</xdr:rowOff>
        </xdr:to>
        <xdr:sp macro="" textlink="">
          <xdr:nvSpPr>
            <xdr:cNvPr id="196612" name="ReworkRequiredChk" hidden="1">
              <a:extLst>
                <a:ext uri="{63B3BB69-23CF-44E3-9099-C40C66FF867C}">
                  <a14:compatExt spid="_x0000_s196612"/>
                </a:ext>
                <a:ext uri="{FF2B5EF4-FFF2-40B4-BE49-F238E27FC236}">
                  <a16:creationId xmlns:a16="http://schemas.microsoft.com/office/drawing/2014/main" id="{00000000-0008-0000-1400-000004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xdr:row>
          <xdr:rowOff>47625</xdr:rowOff>
        </xdr:from>
        <xdr:to>
          <xdr:col>12</xdr:col>
          <xdr:colOff>285750</xdr:colOff>
          <xdr:row>8</xdr:row>
          <xdr:rowOff>219075</xdr:rowOff>
        </xdr:to>
        <xdr:sp macro="" textlink="">
          <xdr:nvSpPr>
            <xdr:cNvPr id="196613" name="FinalReviewChk" hidden="1">
              <a:extLst>
                <a:ext uri="{63B3BB69-23CF-44E3-9099-C40C66FF867C}">
                  <a14:compatExt spid="_x0000_s196613"/>
                </a:ext>
                <a:ext uri="{FF2B5EF4-FFF2-40B4-BE49-F238E27FC236}">
                  <a16:creationId xmlns:a16="http://schemas.microsoft.com/office/drawing/2014/main" id="{00000000-0008-0000-1400-000005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xdr:row>
          <xdr:rowOff>95250</xdr:rowOff>
        </xdr:from>
        <xdr:to>
          <xdr:col>12</xdr:col>
          <xdr:colOff>285750</xdr:colOff>
          <xdr:row>6</xdr:row>
          <xdr:rowOff>19050</xdr:rowOff>
        </xdr:to>
        <xdr:sp macro="" textlink="">
          <xdr:nvSpPr>
            <xdr:cNvPr id="196614" name="ReworkCompleteChk" hidden="1">
              <a:extLst>
                <a:ext uri="{63B3BB69-23CF-44E3-9099-C40C66FF867C}">
                  <a14:compatExt spid="_x0000_s196614"/>
                </a:ext>
                <a:ext uri="{FF2B5EF4-FFF2-40B4-BE49-F238E27FC236}">
                  <a16:creationId xmlns:a16="http://schemas.microsoft.com/office/drawing/2014/main" id="{00000000-0008-0000-1400-000006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57150</xdr:colOff>
      <xdr:row>0</xdr:row>
      <xdr:rowOff>38100</xdr:rowOff>
    </xdr:from>
    <xdr:to>
      <xdr:col>11</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bwMode="auto">
        <a:xfrm>
          <a:off x="1001077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11</xdr:col>
      <xdr:colOff>57150</xdr:colOff>
      <xdr:row>2</xdr:row>
      <xdr:rowOff>38100</xdr:rowOff>
    </xdr:from>
    <xdr:to>
      <xdr:col>11</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400-00000A000000}"/>
            </a:ext>
          </a:extLst>
        </xdr:cNvPr>
        <xdr:cNvSpPr/>
      </xdr:nvSpPr>
      <xdr:spPr bwMode="auto">
        <a:xfrm>
          <a:off x="1001077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11</xdr:col>
      <xdr:colOff>57150</xdr:colOff>
      <xdr:row>1</xdr:row>
      <xdr:rowOff>38100</xdr:rowOff>
    </xdr:from>
    <xdr:to>
      <xdr:col>11</xdr:col>
      <xdr:colOff>813150</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400-00000B000000}"/>
            </a:ext>
          </a:extLst>
        </xdr:cNvPr>
        <xdr:cNvSpPr/>
      </xdr:nvSpPr>
      <xdr:spPr bwMode="auto">
        <a:xfrm>
          <a:off x="1001077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76200</xdr:rowOff>
        </xdr:from>
        <xdr:to>
          <xdr:col>7</xdr:col>
          <xdr:colOff>295275</xdr:colOff>
          <xdr:row>0</xdr:row>
          <xdr:rowOff>247650</xdr:rowOff>
        </xdr:to>
        <xdr:sp macro="" textlink="">
          <xdr:nvSpPr>
            <xdr:cNvPr id="188417" name="WorksheetCompleteChk" hidden="1">
              <a:extLst>
                <a:ext uri="{63B3BB69-23CF-44E3-9099-C40C66FF867C}">
                  <a14:compatExt spid="_x0000_s188417"/>
                </a:ext>
                <a:ext uri="{FF2B5EF4-FFF2-40B4-BE49-F238E27FC236}">
                  <a16:creationId xmlns:a16="http://schemas.microsoft.com/office/drawing/2014/main" id="{00000000-0008-0000-15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88418" name="AwaitingClientChk" hidden="1">
              <a:extLst>
                <a:ext uri="{63B3BB69-23CF-44E3-9099-C40C66FF867C}">
                  <a14:compatExt spid="_x0000_s188418"/>
                </a:ext>
                <a:ext uri="{FF2B5EF4-FFF2-40B4-BE49-F238E27FC236}">
                  <a16:creationId xmlns:a16="http://schemas.microsoft.com/office/drawing/2014/main" id="{00000000-0008-0000-15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8419" name="ReviewedChk" hidden="1">
              <a:extLst>
                <a:ext uri="{63B3BB69-23CF-44E3-9099-C40C66FF867C}">
                  <a14:compatExt spid="_x0000_s188419"/>
                </a:ext>
                <a:ext uri="{FF2B5EF4-FFF2-40B4-BE49-F238E27FC236}">
                  <a16:creationId xmlns:a16="http://schemas.microsoft.com/office/drawing/2014/main" id="{00000000-0008-0000-15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8420" name="ReworkRequiredChk" hidden="1">
              <a:extLst>
                <a:ext uri="{63B3BB69-23CF-44E3-9099-C40C66FF867C}">
                  <a14:compatExt spid="_x0000_s188420"/>
                </a:ext>
                <a:ext uri="{FF2B5EF4-FFF2-40B4-BE49-F238E27FC236}">
                  <a16:creationId xmlns:a16="http://schemas.microsoft.com/office/drawing/2014/main" id="{00000000-0008-0000-15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188421" name="FinalReviewChk" hidden="1">
              <a:extLst>
                <a:ext uri="{63B3BB69-23CF-44E3-9099-C40C66FF867C}">
                  <a14:compatExt spid="_x0000_s188421"/>
                </a:ext>
                <a:ext uri="{FF2B5EF4-FFF2-40B4-BE49-F238E27FC236}">
                  <a16:creationId xmlns:a16="http://schemas.microsoft.com/office/drawing/2014/main" id="{00000000-0008-0000-1500-00000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88422" name="ReworkCompleteChk" hidden="1">
              <a:extLst>
                <a:ext uri="{63B3BB69-23CF-44E3-9099-C40C66FF867C}">
                  <a14:compatExt spid="_x0000_s188422"/>
                </a:ext>
                <a:ext uri="{FF2B5EF4-FFF2-40B4-BE49-F238E27FC236}">
                  <a16:creationId xmlns:a16="http://schemas.microsoft.com/office/drawing/2014/main" id="{00000000-0008-0000-15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bwMode="auto">
        <a:xfrm>
          <a:off x="63627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500-00000A000000}"/>
            </a:ext>
          </a:extLst>
        </xdr:cNvPr>
        <xdr:cNvSpPr/>
      </xdr:nvSpPr>
      <xdr:spPr bwMode="auto">
        <a:xfrm>
          <a:off x="636270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500-00000B000000}"/>
            </a:ext>
          </a:extLst>
        </xdr:cNvPr>
        <xdr:cNvSpPr/>
      </xdr:nvSpPr>
      <xdr:spPr bwMode="auto">
        <a:xfrm>
          <a:off x="6362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87393" name="WorksheetCompleteChk" hidden="1">
              <a:extLst>
                <a:ext uri="{63B3BB69-23CF-44E3-9099-C40C66FF867C}">
                  <a14:compatExt spid="_x0000_s187393"/>
                </a:ext>
                <a:ext uri="{FF2B5EF4-FFF2-40B4-BE49-F238E27FC236}">
                  <a16:creationId xmlns:a16="http://schemas.microsoft.com/office/drawing/2014/main" id="{00000000-0008-0000-1600-000001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95250</xdr:rowOff>
        </xdr:from>
        <xdr:to>
          <xdr:col>7</xdr:col>
          <xdr:colOff>285750</xdr:colOff>
          <xdr:row>1</xdr:row>
          <xdr:rowOff>266700</xdr:rowOff>
        </xdr:to>
        <xdr:sp macro="" textlink="">
          <xdr:nvSpPr>
            <xdr:cNvPr id="187394" name="AwaitingClientChk" hidden="1">
              <a:extLst>
                <a:ext uri="{63B3BB69-23CF-44E3-9099-C40C66FF867C}">
                  <a14:compatExt spid="_x0000_s187394"/>
                </a:ext>
                <a:ext uri="{FF2B5EF4-FFF2-40B4-BE49-F238E27FC236}">
                  <a16:creationId xmlns:a16="http://schemas.microsoft.com/office/drawing/2014/main" id="{00000000-0008-0000-1600-000002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7395" name="ReviewedChk" hidden="1">
              <a:extLst>
                <a:ext uri="{63B3BB69-23CF-44E3-9099-C40C66FF867C}">
                  <a14:compatExt spid="_x0000_s187395"/>
                </a:ext>
                <a:ext uri="{FF2B5EF4-FFF2-40B4-BE49-F238E27FC236}">
                  <a16:creationId xmlns:a16="http://schemas.microsoft.com/office/drawing/2014/main" id="{00000000-0008-0000-1600-000003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7396" name="ReworkRequiredChk" hidden="1">
              <a:extLst>
                <a:ext uri="{63B3BB69-23CF-44E3-9099-C40C66FF867C}">
                  <a14:compatExt spid="_x0000_s187396"/>
                </a:ext>
                <a:ext uri="{FF2B5EF4-FFF2-40B4-BE49-F238E27FC236}">
                  <a16:creationId xmlns:a16="http://schemas.microsoft.com/office/drawing/2014/main" id="{00000000-0008-0000-1600-000004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87397" name="FinalReviewChk" hidden="1">
              <a:extLst>
                <a:ext uri="{63B3BB69-23CF-44E3-9099-C40C66FF867C}">
                  <a14:compatExt spid="_x0000_s187397"/>
                </a:ext>
                <a:ext uri="{FF2B5EF4-FFF2-40B4-BE49-F238E27FC236}">
                  <a16:creationId xmlns:a16="http://schemas.microsoft.com/office/drawing/2014/main" id="{00000000-0008-0000-1600-000005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95250</xdr:rowOff>
        </xdr:from>
        <xdr:to>
          <xdr:col>7</xdr:col>
          <xdr:colOff>285750</xdr:colOff>
          <xdr:row>6</xdr:row>
          <xdr:rowOff>19050</xdr:rowOff>
        </xdr:to>
        <xdr:sp macro="" textlink="">
          <xdr:nvSpPr>
            <xdr:cNvPr id="187398" name="ReworkCompleteChk" hidden="1">
              <a:extLst>
                <a:ext uri="{63B3BB69-23CF-44E3-9099-C40C66FF867C}">
                  <a14:compatExt spid="_x0000_s187398"/>
                </a:ext>
                <a:ext uri="{FF2B5EF4-FFF2-40B4-BE49-F238E27FC236}">
                  <a16:creationId xmlns:a16="http://schemas.microsoft.com/office/drawing/2014/main" id="{00000000-0008-0000-1600-000006D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6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3" name="Rectangle 12">
          <a:hlinkClick xmlns:r="http://schemas.openxmlformats.org/officeDocument/2006/relationships" r:id="rId3"/>
          <a:extLst>
            <a:ext uri="{FF2B5EF4-FFF2-40B4-BE49-F238E27FC236}">
              <a16:creationId xmlns:a16="http://schemas.microsoft.com/office/drawing/2014/main" id="{00000000-0008-0000-1600-00000D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114300</xdr:colOff>
          <xdr:row>0</xdr:row>
          <xdr:rowOff>85725</xdr:rowOff>
        </xdr:from>
        <xdr:to>
          <xdr:col>7</xdr:col>
          <xdr:colOff>285750</xdr:colOff>
          <xdr:row>0</xdr:row>
          <xdr:rowOff>257175</xdr:rowOff>
        </xdr:to>
        <xdr:sp macro="" textlink="">
          <xdr:nvSpPr>
            <xdr:cNvPr id="8571" name="WorksheetCompleteChk" hidden="1">
              <a:extLst>
                <a:ext uri="{63B3BB69-23CF-44E3-9099-C40C66FF867C}">
                  <a14:compatExt spid="_x0000_s8571"/>
                </a:ext>
                <a:ext uri="{FF2B5EF4-FFF2-40B4-BE49-F238E27FC236}">
                  <a16:creationId xmlns:a16="http://schemas.microsoft.com/office/drawing/2014/main" id="{00000000-0008-0000-1700-00007B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8572" name="AwaitingClientChk" hidden="1">
              <a:extLst>
                <a:ext uri="{63B3BB69-23CF-44E3-9099-C40C66FF867C}">
                  <a14:compatExt spid="_x0000_s8572"/>
                </a:ext>
                <a:ext uri="{FF2B5EF4-FFF2-40B4-BE49-F238E27FC236}">
                  <a16:creationId xmlns:a16="http://schemas.microsoft.com/office/drawing/2014/main" id="{00000000-0008-0000-1700-00007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8573" name="ReviewedChk" hidden="1">
              <a:extLst>
                <a:ext uri="{63B3BB69-23CF-44E3-9099-C40C66FF867C}">
                  <a14:compatExt spid="_x0000_s8573"/>
                </a:ext>
                <a:ext uri="{FF2B5EF4-FFF2-40B4-BE49-F238E27FC236}">
                  <a16:creationId xmlns:a16="http://schemas.microsoft.com/office/drawing/2014/main" id="{00000000-0008-0000-1700-00007D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85725</xdr:rowOff>
        </xdr:from>
        <xdr:to>
          <xdr:col>7</xdr:col>
          <xdr:colOff>285750</xdr:colOff>
          <xdr:row>3</xdr:row>
          <xdr:rowOff>257175</xdr:rowOff>
        </xdr:to>
        <xdr:sp macro="" textlink="">
          <xdr:nvSpPr>
            <xdr:cNvPr id="8574" name="ReworkRequiredChk" hidden="1">
              <a:extLst>
                <a:ext uri="{63B3BB69-23CF-44E3-9099-C40C66FF867C}">
                  <a14:compatExt spid="_x0000_s8574"/>
                </a:ext>
                <a:ext uri="{FF2B5EF4-FFF2-40B4-BE49-F238E27FC236}">
                  <a16:creationId xmlns:a16="http://schemas.microsoft.com/office/drawing/2014/main" id="{00000000-0008-0000-1700-00007E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19050</xdr:rowOff>
        </xdr:from>
        <xdr:to>
          <xdr:col>7</xdr:col>
          <xdr:colOff>285750</xdr:colOff>
          <xdr:row>5</xdr:row>
          <xdr:rowOff>190500</xdr:rowOff>
        </xdr:to>
        <xdr:sp macro="" textlink="">
          <xdr:nvSpPr>
            <xdr:cNvPr id="8575" name="ReworkCompleteChk" hidden="1">
              <a:extLst>
                <a:ext uri="{63B3BB69-23CF-44E3-9099-C40C66FF867C}">
                  <a14:compatExt spid="_x0000_s8575"/>
                </a:ext>
                <a:ext uri="{FF2B5EF4-FFF2-40B4-BE49-F238E27FC236}">
                  <a16:creationId xmlns:a16="http://schemas.microsoft.com/office/drawing/2014/main" id="{00000000-0008-0000-1700-00007F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6</xdr:row>
          <xdr:rowOff>0</xdr:rowOff>
        </xdr:from>
        <xdr:to>
          <xdr:col>7</xdr:col>
          <xdr:colOff>285750</xdr:colOff>
          <xdr:row>6</xdr:row>
          <xdr:rowOff>171450</xdr:rowOff>
        </xdr:to>
        <xdr:sp macro="" textlink="">
          <xdr:nvSpPr>
            <xdr:cNvPr id="8576" name="FinalReviewChk" hidden="1">
              <a:extLst>
                <a:ext uri="{63B3BB69-23CF-44E3-9099-C40C66FF867C}">
                  <a14:compatExt spid="_x0000_s8576"/>
                </a:ext>
                <a:ext uri="{FF2B5EF4-FFF2-40B4-BE49-F238E27FC236}">
                  <a16:creationId xmlns:a16="http://schemas.microsoft.com/office/drawing/2014/main" id="{00000000-0008-0000-1700-000080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bwMode="auto">
        <a:xfrm>
          <a:off x="591502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700-00000A000000}"/>
            </a:ext>
          </a:extLst>
        </xdr:cNvPr>
        <xdr:cNvSpPr/>
      </xdr:nvSpPr>
      <xdr:spPr bwMode="auto">
        <a:xfrm>
          <a:off x="591502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700-00000B000000}"/>
            </a:ext>
          </a:extLst>
        </xdr:cNvPr>
        <xdr:cNvSpPr/>
      </xdr:nvSpPr>
      <xdr:spPr bwMode="auto">
        <a:xfrm>
          <a:off x="60293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91489" name="WorksheetCompleteChk" hidden="1">
              <a:extLst>
                <a:ext uri="{63B3BB69-23CF-44E3-9099-C40C66FF867C}">
                  <a14:compatExt spid="_x0000_s191489"/>
                </a:ext>
                <a:ext uri="{FF2B5EF4-FFF2-40B4-BE49-F238E27FC236}">
                  <a16:creationId xmlns:a16="http://schemas.microsoft.com/office/drawing/2014/main" id="{00000000-0008-0000-1800-000001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91490" name="AwaitingClientChk" hidden="1">
              <a:extLst>
                <a:ext uri="{63B3BB69-23CF-44E3-9099-C40C66FF867C}">
                  <a14:compatExt spid="_x0000_s191490"/>
                </a:ext>
                <a:ext uri="{FF2B5EF4-FFF2-40B4-BE49-F238E27FC236}">
                  <a16:creationId xmlns:a16="http://schemas.microsoft.com/office/drawing/2014/main" id="{00000000-0008-0000-1800-000002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91491" name="ReviewedChk" hidden="1">
              <a:extLst>
                <a:ext uri="{63B3BB69-23CF-44E3-9099-C40C66FF867C}">
                  <a14:compatExt spid="_x0000_s191491"/>
                </a:ext>
                <a:ext uri="{FF2B5EF4-FFF2-40B4-BE49-F238E27FC236}">
                  <a16:creationId xmlns:a16="http://schemas.microsoft.com/office/drawing/2014/main" id="{00000000-0008-0000-1800-000003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91492" name="ReworkRequiredChk" hidden="1">
              <a:extLst>
                <a:ext uri="{63B3BB69-23CF-44E3-9099-C40C66FF867C}">
                  <a14:compatExt spid="_x0000_s191492"/>
                </a:ext>
                <a:ext uri="{FF2B5EF4-FFF2-40B4-BE49-F238E27FC236}">
                  <a16:creationId xmlns:a16="http://schemas.microsoft.com/office/drawing/2014/main" id="{00000000-0008-0000-1800-000004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57150</xdr:rowOff>
        </xdr:from>
        <xdr:to>
          <xdr:col>7</xdr:col>
          <xdr:colOff>285750</xdr:colOff>
          <xdr:row>8</xdr:row>
          <xdr:rowOff>228600</xdr:rowOff>
        </xdr:to>
        <xdr:sp macro="" textlink="">
          <xdr:nvSpPr>
            <xdr:cNvPr id="191493" name="FinalReviewChk" hidden="1">
              <a:extLst>
                <a:ext uri="{63B3BB69-23CF-44E3-9099-C40C66FF867C}">
                  <a14:compatExt spid="_x0000_s191493"/>
                </a:ext>
                <a:ext uri="{FF2B5EF4-FFF2-40B4-BE49-F238E27FC236}">
                  <a16:creationId xmlns:a16="http://schemas.microsoft.com/office/drawing/2014/main" id="{00000000-0008-0000-1800-000005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104775</xdr:rowOff>
        </xdr:from>
        <xdr:to>
          <xdr:col>7</xdr:col>
          <xdr:colOff>285750</xdr:colOff>
          <xdr:row>6</xdr:row>
          <xdr:rowOff>28575</xdr:rowOff>
        </xdr:to>
        <xdr:sp macro="" textlink="">
          <xdr:nvSpPr>
            <xdr:cNvPr id="191494" name="ReworkCompleteChk" hidden="1">
              <a:extLst>
                <a:ext uri="{63B3BB69-23CF-44E3-9099-C40C66FF867C}">
                  <a14:compatExt spid="_x0000_s191494"/>
                </a:ext>
                <a:ext uri="{FF2B5EF4-FFF2-40B4-BE49-F238E27FC236}">
                  <a16:creationId xmlns:a16="http://schemas.microsoft.com/office/drawing/2014/main" id="{00000000-0008-0000-1800-000006E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8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8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8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123825</xdr:colOff>
          <xdr:row>0</xdr:row>
          <xdr:rowOff>85725</xdr:rowOff>
        </xdr:from>
        <xdr:to>
          <xdr:col>8</xdr:col>
          <xdr:colOff>295275</xdr:colOff>
          <xdr:row>0</xdr:row>
          <xdr:rowOff>257175</xdr:rowOff>
        </xdr:to>
        <xdr:sp macro="" textlink="">
          <xdr:nvSpPr>
            <xdr:cNvPr id="93658" name="WorksheetCompleteChk" hidden="1">
              <a:extLst>
                <a:ext uri="{63B3BB69-23CF-44E3-9099-C40C66FF867C}">
                  <a14:compatExt spid="_x0000_s93658"/>
                </a:ext>
                <a:ext uri="{FF2B5EF4-FFF2-40B4-BE49-F238E27FC236}">
                  <a16:creationId xmlns:a16="http://schemas.microsoft.com/office/drawing/2014/main" id="{00000000-0008-0000-1900-0000DA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85725</xdr:rowOff>
        </xdr:from>
        <xdr:to>
          <xdr:col>8</xdr:col>
          <xdr:colOff>295275</xdr:colOff>
          <xdr:row>1</xdr:row>
          <xdr:rowOff>257175</xdr:rowOff>
        </xdr:to>
        <xdr:sp macro="" textlink="">
          <xdr:nvSpPr>
            <xdr:cNvPr id="93659" name="AwaitingClientChk" hidden="1">
              <a:extLst>
                <a:ext uri="{63B3BB69-23CF-44E3-9099-C40C66FF867C}">
                  <a14:compatExt spid="_x0000_s93659"/>
                </a:ext>
                <a:ext uri="{FF2B5EF4-FFF2-40B4-BE49-F238E27FC236}">
                  <a16:creationId xmlns:a16="http://schemas.microsoft.com/office/drawing/2014/main" id="{00000000-0008-0000-1900-0000DB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85725</xdr:rowOff>
        </xdr:from>
        <xdr:to>
          <xdr:col>8</xdr:col>
          <xdr:colOff>295275</xdr:colOff>
          <xdr:row>2</xdr:row>
          <xdr:rowOff>257175</xdr:rowOff>
        </xdr:to>
        <xdr:sp macro="" textlink="">
          <xdr:nvSpPr>
            <xdr:cNvPr id="93660" name="ReviewedChk" hidden="1">
              <a:extLst>
                <a:ext uri="{63B3BB69-23CF-44E3-9099-C40C66FF867C}">
                  <a14:compatExt spid="_x0000_s93660"/>
                </a:ext>
                <a:ext uri="{FF2B5EF4-FFF2-40B4-BE49-F238E27FC236}">
                  <a16:creationId xmlns:a16="http://schemas.microsoft.com/office/drawing/2014/main" id="{00000000-0008-0000-1900-0000DC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85725</xdr:rowOff>
        </xdr:from>
        <xdr:to>
          <xdr:col>8</xdr:col>
          <xdr:colOff>295275</xdr:colOff>
          <xdr:row>3</xdr:row>
          <xdr:rowOff>257175</xdr:rowOff>
        </xdr:to>
        <xdr:sp macro="" textlink="">
          <xdr:nvSpPr>
            <xdr:cNvPr id="93661" name="ReworkRequiredChk" hidden="1">
              <a:extLst>
                <a:ext uri="{63B3BB69-23CF-44E3-9099-C40C66FF867C}">
                  <a14:compatExt spid="_x0000_s93661"/>
                </a:ext>
                <a:ext uri="{FF2B5EF4-FFF2-40B4-BE49-F238E27FC236}">
                  <a16:creationId xmlns:a16="http://schemas.microsoft.com/office/drawing/2014/main" id="{00000000-0008-0000-1900-0000DD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104775</xdr:rowOff>
        </xdr:from>
        <xdr:to>
          <xdr:col>8</xdr:col>
          <xdr:colOff>295275</xdr:colOff>
          <xdr:row>6</xdr:row>
          <xdr:rowOff>85725</xdr:rowOff>
        </xdr:to>
        <xdr:sp macro="" textlink="">
          <xdr:nvSpPr>
            <xdr:cNvPr id="93662" name="ReworkCompleteChk" hidden="1">
              <a:extLst>
                <a:ext uri="{63B3BB69-23CF-44E3-9099-C40C66FF867C}">
                  <a14:compatExt spid="_x0000_s93662"/>
                </a:ext>
                <a:ext uri="{FF2B5EF4-FFF2-40B4-BE49-F238E27FC236}">
                  <a16:creationId xmlns:a16="http://schemas.microsoft.com/office/drawing/2014/main" id="{00000000-0008-0000-1900-0000DE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xdr:row>
          <xdr:rowOff>133350</xdr:rowOff>
        </xdr:from>
        <xdr:to>
          <xdr:col>8</xdr:col>
          <xdr:colOff>295275</xdr:colOff>
          <xdr:row>8</xdr:row>
          <xdr:rowOff>114300</xdr:rowOff>
        </xdr:to>
        <xdr:sp macro="" textlink="">
          <xdr:nvSpPr>
            <xdr:cNvPr id="93663" name="FinalReviewChk" hidden="1">
              <a:extLst>
                <a:ext uri="{63B3BB69-23CF-44E3-9099-C40C66FF867C}">
                  <a14:compatExt spid="_x0000_s93663"/>
                </a:ext>
                <a:ext uri="{FF2B5EF4-FFF2-40B4-BE49-F238E27FC236}">
                  <a16:creationId xmlns:a16="http://schemas.microsoft.com/office/drawing/2014/main" id="{00000000-0008-0000-1900-0000DF6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bwMode="auto">
        <a:xfrm>
          <a:off x="66960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900-00000A000000}"/>
            </a:ext>
          </a:extLst>
        </xdr:cNvPr>
        <xdr:cNvSpPr/>
      </xdr:nvSpPr>
      <xdr:spPr bwMode="auto">
        <a:xfrm>
          <a:off x="66960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900-00000B000000}"/>
            </a:ext>
          </a:extLst>
        </xdr:cNvPr>
        <xdr:cNvSpPr/>
      </xdr:nvSpPr>
      <xdr:spPr bwMode="auto">
        <a:xfrm>
          <a:off x="68103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85725</xdr:rowOff>
        </xdr:from>
        <xdr:to>
          <xdr:col>9</xdr:col>
          <xdr:colOff>295275</xdr:colOff>
          <xdr:row>0</xdr:row>
          <xdr:rowOff>257175</xdr:rowOff>
        </xdr:to>
        <xdr:sp macro="" textlink="">
          <xdr:nvSpPr>
            <xdr:cNvPr id="186369" name="WorksheetCompleteChk" hidden="1">
              <a:extLst>
                <a:ext uri="{63B3BB69-23CF-44E3-9099-C40C66FF867C}">
                  <a14:compatExt spid="_x0000_s186369"/>
                </a:ext>
                <a:ext uri="{FF2B5EF4-FFF2-40B4-BE49-F238E27FC236}">
                  <a16:creationId xmlns:a16="http://schemas.microsoft.com/office/drawing/2014/main" id="{00000000-0008-0000-1A00-00000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xdr:row>
          <xdr:rowOff>85725</xdr:rowOff>
        </xdr:from>
        <xdr:to>
          <xdr:col>9</xdr:col>
          <xdr:colOff>285750</xdr:colOff>
          <xdr:row>1</xdr:row>
          <xdr:rowOff>257175</xdr:rowOff>
        </xdr:to>
        <xdr:sp macro="" textlink="">
          <xdr:nvSpPr>
            <xdr:cNvPr id="186370" name="AwaitingClientChk" hidden="1">
              <a:extLst>
                <a:ext uri="{63B3BB69-23CF-44E3-9099-C40C66FF867C}">
                  <a14:compatExt spid="_x0000_s186370"/>
                </a:ext>
                <a:ext uri="{FF2B5EF4-FFF2-40B4-BE49-F238E27FC236}">
                  <a16:creationId xmlns:a16="http://schemas.microsoft.com/office/drawing/2014/main" id="{00000000-0008-0000-1A00-00000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85725</xdr:rowOff>
        </xdr:from>
        <xdr:to>
          <xdr:col>9</xdr:col>
          <xdr:colOff>285750</xdr:colOff>
          <xdr:row>2</xdr:row>
          <xdr:rowOff>257175</xdr:rowOff>
        </xdr:to>
        <xdr:sp macro="" textlink="">
          <xdr:nvSpPr>
            <xdr:cNvPr id="186371" name="ReviewedChk" hidden="1">
              <a:extLst>
                <a:ext uri="{63B3BB69-23CF-44E3-9099-C40C66FF867C}">
                  <a14:compatExt spid="_x0000_s186371"/>
                </a:ext>
                <a:ext uri="{FF2B5EF4-FFF2-40B4-BE49-F238E27FC236}">
                  <a16:creationId xmlns:a16="http://schemas.microsoft.com/office/drawing/2014/main" id="{00000000-0008-0000-1A00-000003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95250</xdr:rowOff>
        </xdr:from>
        <xdr:to>
          <xdr:col>9</xdr:col>
          <xdr:colOff>285750</xdr:colOff>
          <xdr:row>3</xdr:row>
          <xdr:rowOff>266700</xdr:rowOff>
        </xdr:to>
        <xdr:sp macro="" textlink="">
          <xdr:nvSpPr>
            <xdr:cNvPr id="186372" name="ReworkRequiredChk" hidden="1">
              <a:extLst>
                <a:ext uri="{63B3BB69-23CF-44E3-9099-C40C66FF867C}">
                  <a14:compatExt spid="_x0000_s186372"/>
                </a:ext>
                <a:ext uri="{FF2B5EF4-FFF2-40B4-BE49-F238E27FC236}">
                  <a16:creationId xmlns:a16="http://schemas.microsoft.com/office/drawing/2014/main" id="{00000000-0008-0000-1A00-000004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8</xdr:row>
          <xdr:rowOff>28575</xdr:rowOff>
        </xdr:from>
        <xdr:to>
          <xdr:col>9</xdr:col>
          <xdr:colOff>285750</xdr:colOff>
          <xdr:row>9</xdr:row>
          <xdr:rowOff>9525</xdr:rowOff>
        </xdr:to>
        <xdr:sp macro="" textlink="">
          <xdr:nvSpPr>
            <xdr:cNvPr id="186373" name="FinalReviewChk" hidden="1">
              <a:extLst>
                <a:ext uri="{63B3BB69-23CF-44E3-9099-C40C66FF867C}">
                  <a14:compatExt spid="_x0000_s186373"/>
                </a:ext>
                <a:ext uri="{FF2B5EF4-FFF2-40B4-BE49-F238E27FC236}">
                  <a16:creationId xmlns:a16="http://schemas.microsoft.com/office/drawing/2014/main" id="{00000000-0008-0000-1A00-000005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95250</xdr:rowOff>
        </xdr:from>
        <xdr:to>
          <xdr:col>9</xdr:col>
          <xdr:colOff>285750</xdr:colOff>
          <xdr:row>6</xdr:row>
          <xdr:rowOff>19050</xdr:rowOff>
        </xdr:to>
        <xdr:sp macro="" textlink="">
          <xdr:nvSpPr>
            <xdr:cNvPr id="186374" name="ReworkCompleteChk" hidden="1">
              <a:extLst>
                <a:ext uri="{63B3BB69-23CF-44E3-9099-C40C66FF867C}">
                  <a14:compatExt spid="_x0000_s186374"/>
                </a:ext>
                <a:ext uri="{FF2B5EF4-FFF2-40B4-BE49-F238E27FC236}">
                  <a16:creationId xmlns:a16="http://schemas.microsoft.com/office/drawing/2014/main" id="{00000000-0008-0000-1A00-00000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A00-000008000000}"/>
            </a:ext>
          </a:extLst>
        </xdr:cNvPr>
        <xdr:cNvSpPr/>
      </xdr:nvSpPr>
      <xdr:spPr bwMode="auto">
        <a:xfrm>
          <a:off x="718185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A00-00000A000000}"/>
            </a:ext>
          </a:extLst>
        </xdr:cNvPr>
        <xdr:cNvSpPr/>
      </xdr:nvSpPr>
      <xdr:spPr bwMode="auto">
        <a:xfrm>
          <a:off x="718185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47625</xdr:colOff>
      <xdr:row>1</xdr:row>
      <xdr:rowOff>28575</xdr:rowOff>
    </xdr:from>
    <xdr:to>
      <xdr:col>8</xdr:col>
      <xdr:colOff>803625</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A00-00000B000000}"/>
            </a:ext>
          </a:extLst>
        </xdr:cNvPr>
        <xdr:cNvSpPr/>
      </xdr:nvSpPr>
      <xdr:spPr bwMode="auto">
        <a:xfrm>
          <a:off x="71723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76200</xdr:rowOff>
        </xdr:from>
        <xdr:to>
          <xdr:col>9</xdr:col>
          <xdr:colOff>295275</xdr:colOff>
          <xdr:row>0</xdr:row>
          <xdr:rowOff>247650</xdr:rowOff>
        </xdr:to>
        <xdr:sp macro="" textlink="">
          <xdr:nvSpPr>
            <xdr:cNvPr id="185345" name="WorksheetCompleteChk" hidden="1">
              <a:extLst>
                <a:ext uri="{63B3BB69-23CF-44E3-9099-C40C66FF867C}">
                  <a14:compatExt spid="_x0000_s185345"/>
                </a:ext>
                <a:ext uri="{FF2B5EF4-FFF2-40B4-BE49-F238E27FC236}">
                  <a16:creationId xmlns:a16="http://schemas.microsoft.com/office/drawing/2014/main" id="{00000000-0008-0000-1B00-000001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xdr:row>
          <xdr:rowOff>85725</xdr:rowOff>
        </xdr:from>
        <xdr:to>
          <xdr:col>9</xdr:col>
          <xdr:colOff>285750</xdr:colOff>
          <xdr:row>1</xdr:row>
          <xdr:rowOff>257175</xdr:rowOff>
        </xdr:to>
        <xdr:sp macro="" textlink="">
          <xdr:nvSpPr>
            <xdr:cNvPr id="185346" name="AwaitingClientChk" hidden="1">
              <a:extLst>
                <a:ext uri="{63B3BB69-23CF-44E3-9099-C40C66FF867C}">
                  <a14:compatExt spid="_x0000_s185346"/>
                </a:ext>
                <a:ext uri="{FF2B5EF4-FFF2-40B4-BE49-F238E27FC236}">
                  <a16:creationId xmlns:a16="http://schemas.microsoft.com/office/drawing/2014/main" id="{00000000-0008-0000-1B00-000002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85725</xdr:rowOff>
        </xdr:from>
        <xdr:to>
          <xdr:col>9</xdr:col>
          <xdr:colOff>285750</xdr:colOff>
          <xdr:row>2</xdr:row>
          <xdr:rowOff>257175</xdr:rowOff>
        </xdr:to>
        <xdr:sp macro="" textlink="">
          <xdr:nvSpPr>
            <xdr:cNvPr id="185347" name="ReviewedChk" hidden="1">
              <a:extLst>
                <a:ext uri="{63B3BB69-23CF-44E3-9099-C40C66FF867C}">
                  <a14:compatExt spid="_x0000_s185347"/>
                </a:ext>
                <a:ext uri="{FF2B5EF4-FFF2-40B4-BE49-F238E27FC236}">
                  <a16:creationId xmlns:a16="http://schemas.microsoft.com/office/drawing/2014/main" id="{00000000-0008-0000-1B00-000003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104775</xdr:rowOff>
        </xdr:from>
        <xdr:to>
          <xdr:col>9</xdr:col>
          <xdr:colOff>285750</xdr:colOff>
          <xdr:row>3</xdr:row>
          <xdr:rowOff>276225</xdr:rowOff>
        </xdr:to>
        <xdr:sp macro="" textlink="">
          <xdr:nvSpPr>
            <xdr:cNvPr id="185348" name="ReworkRequiredChk" hidden="1">
              <a:extLst>
                <a:ext uri="{63B3BB69-23CF-44E3-9099-C40C66FF867C}">
                  <a14:compatExt spid="_x0000_s185348"/>
                </a:ext>
                <a:ext uri="{FF2B5EF4-FFF2-40B4-BE49-F238E27FC236}">
                  <a16:creationId xmlns:a16="http://schemas.microsoft.com/office/drawing/2014/main" id="{00000000-0008-0000-1B00-000004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8</xdr:row>
          <xdr:rowOff>76200</xdr:rowOff>
        </xdr:from>
        <xdr:to>
          <xdr:col>9</xdr:col>
          <xdr:colOff>285750</xdr:colOff>
          <xdr:row>9</xdr:row>
          <xdr:rowOff>0</xdr:rowOff>
        </xdr:to>
        <xdr:sp macro="" textlink="">
          <xdr:nvSpPr>
            <xdr:cNvPr id="185349" name="FinalReviewChk" hidden="1">
              <a:extLst>
                <a:ext uri="{63B3BB69-23CF-44E3-9099-C40C66FF867C}">
                  <a14:compatExt spid="_x0000_s185349"/>
                </a:ext>
                <a:ext uri="{FF2B5EF4-FFF2-40B4-BE49-F238E27FC236}">
                  <a16:creationId xmlns:a16="http://schemas.microsoft.com/office/drawing/2014/main" id="{00000000-0008-0000-1B00-000005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104775</xdr:rowOff>
        </xdr:from>
        <xdr:to>
          <xdr:col>9</xdr:col>
          <xdr:colOff>285750</xdr:colOff>
          <xdr:row>6</xdr:row>
          <xdr:rowOff>28575</xdr:rowOff>
        </xdr:to>
        <xdr:sp macro="" textlink="">
          <xdr:nvSpPr>
            <xdr:cNvPr id="185350" name="ReworkCompleteChk" hidden="1">
              <a:extLst>
                <a:ext uri="{63B3BB69-23CF-44E3-9099-C40C66FF867C}">
                  <a14:compatExt spid="_x0000_s185350"/>
                </a:ext>
                <a:ext uri="{FF2B5EF4-FFF2-40B4-BE49-F238E27FC236}">
                  <a16:creationId xmlns:a16="http://schemas.microsoft.com/office/drawing/2014/main" id="{00000000-0008-0000-1B00-000006D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47625</xdr:colOff>
      <xdr:row>0</xdr:row>
      <xdr:rowOff>28575</xdr:rowOff>
    </xdr:from>
    <xdr:to>
      <xdr:col>8</xdr:col>
      <xdr:colOff>803625</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bwMode="auto">
        <a:xfrm>
          <a:off x="68103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47625</xdr:colOff>
      <xdr:row>2</xdr:row>
      <xdr:rowOff>28575</xdr:rowOff>
    </xdr:from>
    <xdr:to>
      <xdr:col>8</xdr:col>
      <xdr:colOff>803625</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B00-00000A000000}"/>
            </a:ext>
          </a:extLst>
        </xdr:cNvPr>
        <xdr:cNvSpPr/>
      </xdr:nvSpPr>
      <xdr:spPr bwMode="auto">
        <a:xfrm>
          <a:off x="68103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47625</xdr:colOff>
      <xdr:row>1</xdr:row>
      <xdr:rowOff>28575</xdr:rowOff>
    </xdr:from>
    <xdr:to>
      <xdr:col>8</xdr:col>
      <xdr:colOff>803625</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1B00-00000C000000}"/>
            </a:ext>
          </a:extLst>
        </xdr:cNvPr>
        <xdr:cNvSpPr/>
      </xdr:nvSpPr>
      <xdr:spPr bwMode="auto">
        <a:xfrm>
          <a:off x="68103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85725</xdr:rowOff>
        </xdr:from>
        <xdr:to>
          <xdr:col>7</xdr:col>
          <xdr:colOff>295275</xdr:colOff>
          <xdr:row>0</xdr:row>
          <xdr:rowOff>257175</xdr:rowOff>
        </xdr:to>
        <xdr:sp macro="" textlink="">
          <xdr:nvSpPr>
            <xdr:cNvPr id="184321" name="WorksheetCompleteChk" hidden="1">
              <a:extLst>
                <a:ext uri="{63B3BB69-23CF-44E3-9099-C40C66FF867C}">
                  <a14:compatExt spid="_x0000_s184321"/>
                </a:ext>
                <a:ext uri="{FF2B5EF4-FFF2-40B4-BE49-F238E27FC236}">
                  <a16:creationId xmlns:a16="http://schemas.microsoft.com/office/drawing/2014/main" id="{00000000-0008-0000-1C00-000001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95250</xdr:rowOff>
        </xdr:from>
        <xdr:to>
          <xdr:col>7</xdr:col>
          <xdr:colOff>285750</xdr:colOff>
          <xdr:row>1</xdr:row>
          <xdr:rowOff>266700</xdr:rowOff>
        </xdr:to>
        <xdr:sp macro="" textlink="">
          <xdr:nvSpPr>
            <xdr:cNvPr id="184322" name="AwaitingClientChk" hidden="1">
              <a:extLst>
                <a:ext uri="{63B3BB69-23CF-44E3-9099-C40C66FF867C}">
                  <a14:compatExt spid="_x0000_s184322"/>
                </a:ext>
                <a:ext uri="{FF2B5EF4-FFF2-40B4-BE49-F238E27FC236}">
                  <a16:creationId xmlns:a16="http://schemas.microsoft.com/office/drawing/2014/main" id="{00000000-0008-0000-1C00-000002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4323" name="ReviewedChk" hidden="1">
              <a:extLst>
                <a:ext uri="{63B3BB69-23CF-44E3-9099-C40C66FF867C}">
                  <a14:compatExt spid="_x0000_s184323"/>
                </a:ext>
                <a:ext uri="{FF2B5EF4-FFF2-40B4-BE49-F238E27FC236}">
                  <a16:creationId xmlns:a16="http://schemas.microsoft.com/office/drawing/2014/main" id="{00000000-0008-0000-1C00-000003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84324" name="ReworkRequiredChk" hidden="1">
              <a:extLst>
                <a:ext uri="{63B3BB69-23CF-44E3-9099-C40C66FF867C}">
                  <a14:compatExt spid="_x0000_s184324"/>
                </a:ext>
                <a:ext uri="{FF2B5EF4-FFF2-40B4-BE49-F238E27FC236}">
                  <a16:creationId xmlns:a16="http://schemas.microsoft.com/office/drawing/2014/main" id="{00000000-0008-0000-1C00-000004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84325" name="FinalReviewChk" hidden="1">
              <a:extLst>
                <a:ext uri="{63B3BB69-23CF-44E3-9099-C40C66FF867C}">
                  <a14:compatExt spid="_x0000_s184325"/>
                </a:ext>
                <a:ext uri="{FF2B5EF4-FFF2-40B4-BE49-F238E27FC236}">
                  <a16:creationId xmlns:a16="http://schemas.microsoft.com/office/drawing/2014/main" id="{00000000-0008-0000-1C00-000005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171450</xdr:rowOff>
        </xdr:from>
        <xdr:to>
          <xdr:col>7</xdr:col>
          <xdr:colOff>285750</xdr:colOff>
          <xdr:row>5</xdr:row>
          <xdr:rowOff>342900</xdr:rowOff>
        </xdr:to>
        <xdr:sp macro="" textlink="">
          <xdr:nvSpPr>
            <xdr:cNvPr id="184326" name="ReworkCompleteChk" hidden="1">
              <a:extLst>
                <a:ext uri="{63B3BB69-23CF-44E3-9099-C40C66FF867C}">
                  <a14:compatExt spid="_x0000_s184326"/>
                </a:ext>
                <a:ext uri="{FF2B5EF4-FFF2-40B4-BE49-F238E27FC236}">
                  <a16:creationId xmlns:a16="http://schemas.microsoft.com/office/drawing/2014/main" id="{00000000-0008-0000-1C00-000006D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C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1C00-00000C000000}"/>
            </a:ext>
          </a:extLst>
        </xdr:cNvPr>
        <xdr:cNvSpPr/>
      </xdr:nvSpPr>
      <xdr:spPr bwMode="auto">
        <a:xfrm>
          <a:off x="6362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28575</xdr:colOff>
      <xdr:row>0</xdr:row>
      <xdr:rowOff>28575</xdr:rowOff>
    </xdr:from>
    <xdr:to>
      <xdr:col>3</xdr:col>
      <xdr:colOff>251175</xdr:colOff>
      <xdr:row>0</xdr:row>
      <xdr:rowOff>304800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49530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85725</xdr:rowOff>
        </xdr:from>
        <xdr:to>
          <xdr:col>9</xdr:col>
          <xdr:colOff>295275</xdr:colOff>
          <xdr:row>0</xdr:row>
          <xdr:rowOff>257175</xdr:rowOff>
        </xdr:to>
        <xdr:sp macro="" textlink="">
          <xdr:nvSpPr>
            <xdr:cNvPr id="70338" name="WorksheetCompleteChk" hidden="1">
              <a:extLst>
                <a:ext uri="{63B3BB69-23CF-44E3-9099-C40C66FF867C}">
                  <a14:compatExt spid="_x0000_s70338"/>
                </a:ext>
                <a:ext uri="{FF2B5EF4-FFF2-40B4-BE49-F238E27FC236}">
                  <a16:creationId xmlns:a16="http://schemas.microsoft.com/office/drawing/2014/main" id="{00000000-0008-0000-1D00-0000C2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85725</xdr:rowOff>
        </xdr:from>
        <xdr:to>
          <xdr:col>9</xdr:col>
          <xdr:colOff>295275</xdr:colOff>
          <xdr:row>1</xdr:row>
          <xdr:rowOff>257175</xdr:rowOff>
        </xdr:to>
        <xdr:sp macro="" textlink="">
          <xdr:nvSpPr>
            <xdr:cNvPr id="70339" name="AwaitingClientChk" hidden="1">
              <a:extLst>
                <a:ext uri="{63B3BB69-23CF-44E3-9099-C40C66FF867C}">
                  <a14:compatExt spid="_x0000_s70339"/>
                </a:ext>
                <a:ext uri="{FF2B5EF4-FFF2-40B4-BE49-F238E27FC236}">
                  <a16:creationId xmlns:a16="http://schemas.microsoft.com/office/drawing/2014/main" id="{00000000-0008-0000-1D00-0000C3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85725</xdr:rowOff>
        </xdr:from>
        <xdr:to>
          <xdr:col>9</xdr:col>
          <xdr:colOff>295275</xdr:colOff>
          <xdr:row>2</xdr:row>
          <xdr:rowOff>257175</xdr:rowOff>
        </xdr:to>
        <xdr:sp macro="" textlink="">
          <xdr:nvSpPr>
            <xdr:cNvPr id="70340" name="ReviewedChk" hidden="1">
              <a:extLst>
                <a:ext uri="{63B3BB69-23CF-44E3-9099-C40C66FF867C}">
                  <a14:compatExt spid="_x0000_s70340"/>
                </a:ext>
                <a:ext uri="{FF2B5EF4-FFF2-40B4-BE49-F238E27FC236}">
                  <a16:creationId xmlns:a16="http://schemas.microsoft.com/office/drawing/2014/main" id="{00000000-0008-0000-1D00-0000C4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85725</xdr:rowOff>
        </xdr:from>
        <xdr:to>
          <xdr:col>9</xdr:col>
          <xdr:colOff>295275</xdr:colOff>
          <xdr:row>3</xdr:row>
          <xdr:rowOff>257175</xdr:rowOff>
        </xdr:to>
        <xdr:sp macro="" textlink="">
          <xdr:nvSpPr>
            <xdr:cNvPr id="70341" name="ReworkRequiredChk" hidden="1">
              <a:extLst>
                <a:ext uri="{63B3BB69-23CF-44E3-9099-C40C66FF867C}">
                  <a14:compatExt spid="_x0000_s70341"/>
                </a:ext>
                <a:ext uri="{FF2B5EF4-FFF2-40B4-BE49-F238E27FC236}">
                  <a16:creationId xmlns:a16="http://schemas.microsoft.com/office/drawing/2014/main" id="{00000000-0008-0000-1D00-0000C5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6</xdr:row>
          <xdr:rowOff>38100</xdr:rowOff>
        </xdr:from>
        <xdr:to>
          <xdr:col>9</xdr:col>
          <xdr:colOff>295275</xdr:colOff>
          <xdr:row>6</xdr:row>
          <xdr:rowOff>209550</xdr:rowOff>
        </xdr:to>
        <xdr:sp macro="" textlink="">
          <xdr:nvSpPr>
            <xdr:cNvPr id="70342" name="ReworkCompleteChk" hidden="1">
              <a:extLst>
                <a:ext uri="{63B3BB69-23CF-44E3-9099-C40C66FF867C}">
                  <a14:compatExt spid="_x0000_s70342"/>
                </a:ext>
                <a:ext uri="{FF2B5EF4-FFF2-40B4-BE49-F238E27FC236}">
                  <a16:creationId xmlns:a16="http://schemas.microsoft.com/office/drawing/2014/main" id="{00000000-0008-0000-1D00-0000C6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xdr:row>
          <xdr:rowOff>66675</xdr:rowOff>
        </xdr:from>
        <xdr:to>
          <xdr:col>9</xdr:col>
          <xdr:colOff>295275</xdr:colOff>
          <xdr:row>7</xdr:row>
          <xdr:rowOff>238125</xdr:rowOff>
        </xdr:to>
        <xdr:sp macro="" textlink="">
          <xdr:nvSpPr>
            <xdr:cNvPr id="70343" name="FinalReviewChk" hidden="1">
              <a:extLst>
                <a:ext uri="{63B3BB69-23CF-44E3-9099-C40C66FF867C}">
                  <a14:compatExt spid="_x0000_s70343"/>
                </a:ext>
                <a:ext uri="{FF2B5EF4-FFF2-40B4-BE49-F238E27FC236}">
                  <a16:creationId xmlns:a16="http://schemas.microsoft.com/office/drawing/2014/main" id="{00000000-0008-0000-1D00-0000C712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xdr:row>
          <xdr:rowOff>57150</xdr:rowOff>
        </xdr:from>
        <xdr:to>
          <xdr:col>8</xdr:col>
          <xdr:colOff>28575</xdr:colOff>
          <xdr:row>7</xdr:row>
          <xdr:rowOff>266700</xdr:rowOff>
        </xdr:to>
        <xdr:sp macro="" textlink="">
          <xdr:nvSpPr>
            <xdr:cNvPr id="70412" name="Check Box 780" hidden="1">
              <a:extLst>
                <a:ext uri="{63B3BB69-23CF-44E3-9099-C40C66FF867C}">
                  <a14:compatExt spid="_x0000_s70412"/>
                </a:ext>
                <a:ext uri="{FF2B5EF4-FFF2-40B4-BE49-F238E27FC236}">
                  <a16:creationId xmlns:a16="http://schemas.microsoft.com/office/drawing/2014/main" id="{00000000-0008-0000-1D00-00000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57150</xdr:rowOff>
        </xdr:from>
        <xdr:to>
          <xdr:col>8</xdr:col>
          <xdr:colOff>28575</xdr:colOff>
          <xdr:row>8</xdr:row>
          <xdr:rowOff>266700</xdr:rowOff>
        </xdr:to>
        <xdr:sp macro="" textlink="">
          <xdr:nvSpPr>
            <xdr:cNvPr id="70413" name="Check Box 781" hidden="1">
              <a:extLst>
                <a:ext uri="{63B3BB69-23CF-44E3-9099-C40C66FF867C}">
                  <a14:compatExt spid="_x0000_s70413"/>
                </a:ext>
                <a:ext uri="{FF2B5EF4-FFF2-40B4-BE49-F238E27FC236}">
                  <a16:creationId xmlns:a16="http://schemas.microsoft.com/office/drawing/2014/main" id="{00000000-0008-0000-1D00-00000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xdr:row>
          <xdr:rowOff>57150</xdr:rowOff>
        </xdr:from>
        <xdr:to>
          <xdr:col>8</xdr:col>
          <xdr:colOff>28575</xdr:colOff>
          <xdr:row>9</xdr:row>
          <xdr:rowOff>266700</xdr:rowOff>
        </xdr:to>
        <xdr:sp macro="" textlink="">
          <xdr:nvSpPr>
            <xdr:cNvPr id="70414" name="Check Box 782" hidden="1">
              <a:extLst>
                <a:ext uri="{63B3BB69-23CF-44E3-9099-C40C66FF867C}">
                  <a14:compatExt spid="_x0000_s70414"/>
                </a:ext>
                <a:ext uri="{FF2B5EF4-FFF2-40B4-BE49-F238E27FC236}">
                  <a16:creationId xmlns:a16="http://schemas.microsoft.com/office/drawing/2014/main" id="{00000000-0008-0000-1D00-00000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xdr:row>
          <xdr:rowOff>57150</xdr:rowOff>
        </xdr:from>
        <xdr:to>
          <xdr:col>8</xdr:col>
          <xdr:colOff>28575</xdr:colOff>
          <xdr:row>10</xdr:row>
          <xdr:rowOff>266700</xdr:rowOff>
        </xdr:to>
        <xdr:sp macro="" textlink="">
          <xdr:nvSpPr>
            <xdr:cNvPr id="70415" name="Check Box 783" hidden="1">
              <a:extLst>
                <a:ext uri="{63B3BB69-23CF-44E3-9099-C40C66FF867C}">
                  <a14:compatExt spid="_x0000_s70415"/>
                </a:ext>
                <a:ext uri="{FF2B5EF4-FFF2-40B4-BE49-F238E27FC236}">
                  <a16:creationId xmlns:a16="http://schemas.microsoft.com/office/drawing/2014/main" id="{00000000-0008-0000-1D00-00000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xdr:row>
          <xdr:rowOff>57150</xdr:rowOff>
        </xdr:from>
        <xdr:to>
          <xdr:col>8</xdr:col>
          <xdr:colOff>28575</xdr:colOff>
          <xdr:row>11</xdr:row>
          <xdr:rowOff>266700</xdr:rowOff>
        </xdr:to>
        <xdr:sp macro="" textlink="">
          <xdr:nvSpPr>
            <xdr:cNvPr id="70418" name="Check Box 786" hidden="1">
              <a:extLst>
                <a:ext uri="{63B3BB69-23CF-44E3-9099-C40C66FF867C}">
                  <a14:compatExt spid="_x0000_s70418"/>
                </a:ext>
                <a:ext uri="{FF2B5EF4-FFF2-40B4-BE49-F238E27FC236}">
                  <a16:creationId xmlns:a16="http://schemas.microsoft.com/office/drawing/2014/main" id="{00000000-0008-0000-1D00-00001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xdr:row>
          <xdr:rowOff>57150</xdr:rowOff>
        </xdr:from>
        <xdr:to>
          <xdr:col>8</xdr:col>
          <xdr:colOff>28575</xdr:colOff>
          <xdr:row>12</xdr:row>
          <xdr:rowOff>266700</xdr:rowOff>
        </xdr:to>
        <xdr:sp macro="" textlink="">
          <xdr:nvSpPr>
            <xdr:cNvPr id="70419" name="Check Box 787" hidden="1">
              <a:extLst>
                <a:ext uri="{63B3BB69-23CF-44E3-9099-C40C66FF867C}">
                  <a14:compatExt spid="_x0000_s70419"/>
                </a:ext>
                <a:ext uri="{FF2B5EF4-FFF2-40B4-BE49-F238E27FC236}">
                  <a16:creationId xmlns:a16="http://schemas.microsoft.com/office/drawing/2014/main" id="{00000000-0008-0000-1D00-00001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57150</xdr:rowOff>
        </xdr:from>
        <xdr:to>
          <xdr:col>8</xdr:col>
          <xdr:colOff>28575</xdr:colOff>
          <xdr:row>13</xdr:row>
          <xdr:rowOff>266700</xdr:rowOff>
        </xdr:to>
        <xdr:sp macro="" textlink="">
          <xdr:nvSpPr>
            <xdr:cNvPr id="70421" name="Check Box 789" hidden="1">
              <a:extLst>
                <a:ext uri="{63B3BB69-23CF-44E3-9099-C40C66FF867C}">
                  <a14:compatExt spid="_x0000_s70421"/>
                </a:ext>
                <a:ext uri="{FF2B5EF4-FFF2-40B4-BE49-F238E27FC236}">
                  <a16:creationId xmlns:a16="http://schemas.microsoft.com/office/drawing/2014/main" id="{00000000-0008-0000-1D00-00001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57150</xdr:rowOff>
        </xdr:from>
        <xdr:to>
          <xdr:col>8</xdr:col>
          <xdr:colOff>28575</xdr:colOff>
          <xdr:row>14</xdr:row>
          <xdr:rowOff>266700</xdr:rowOff>
        </xdr:to>
        <xdr:sp macro="" textlink="">
          <xdr:nvSpPr>
            <xdr:cNvPr id="70422" name="Check Box 790" hidden="1">
              <a:extLst>
                <a:ext uri="{63B3BB69-23CF-44E3-9099-C40C66FF867C}">
                  <a14:compatExt spid="_x0000_s70422"/>
                </a:ext>
                <a:ext uri="{FF2B5EF4-FFF2-40B4-BE49-F238E27FC236}">
                  <a16:creationId xmlns:a16="http://schemas.microsoft.com/office/drawing/2014/main" id="{00000000-0008-0000-1D00-00001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57150</xdr:rowOff>
        </xdr:from>
        <xdr:to>
          <xdr:col>8</xdr:col>
          <xdr:colOff>28575</xdr:colOff>
          <xdr:row>15</xdr:row>
          <xdr:rowOff>266700</xdr:rowOff>
        </xdr:to>
        <xdr:sp macro="" textlink="">
          <xdr:nvSpPr>
            <xdr:cNvPr id="70424" name="Check Box 792" hidden="1">
              <a:extLst>
                <a:ext uri="{63B3BB69-23CF-44E3-9099-C40C66FF867C}">
                  <a14:compatExt spid="_x0000_s70424"/>
                </a:ext>
                <a:ext uri="{FF2B5EF4-FFF2-40B4-BE49-F238E27FC236}">
                  <a16:creationId xmlns:a16="http://schemas.microsoft.com/office/drawing/2014/main" id="{00000000-0008-0000-1D00-00001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xdr:row>
          <xdr:rowOff>57150</xdr:rowOff>
        </xdr:from>
        <xdr:to>
          <xdr:col>8</xdr:col>
          <xdr:colOff>28575</xdr:colOff>
          <xdr:row>16</xdr:row>
          <xdr:rowOff>266700</xdr:rowOff>
        </xdr:to>
        <xdr:sp macro="" textlink="">
          <xdr:nvSpPr>
            <xdr:cNvPr id="70425" name="Check Box 793" hidden="1">
              <a:extLst>
                <a:ext uri="{63B3BB69-23CF-44E3-9099-C40C66FF867C}">
                  <a14:compatExt spid="_x0000_s70425"/>
                </a:ext>
                <a:ext uri="{FF2B5EF4-FFF2-40B4-BE49-F238E27FC236}">
                  <a16:creationId xmlns:a16="http://schemas.microsoft.com/office/drawing/2014/main" id="{00000000-0008-0000-1D00-00001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xdr:row>
          <xdr:rowOff>57150</xdr:rowOff>
        </xdr:from>
        <xdr:to>
          <xdr:col>8</xdr:col>
          <xdr:colOff>28575</xdr:colOff>
          <xdr:row>17</xdr:row>
          <xdr:rowOff>266700</xdr:rowOff>
        </xdr:to>
        <xdr:sp macro="" textlink="">
          <xdr:nvSpPr>
            <xdr:cNvPr id="70426" name="Check Box 794" hidden="1">
              <a:extLst>
                <a:ext uri="{63B3BB69-23CF-44E3-9099-C40C66FF867C}">
                  <a14:compatExt spid="_x0000_s70426"/>
                </a:ext>
                <a:ext uri="{FF2B5EF4-FFF2-40B4-BE49-F238E27FC236}">
                  <a16:creationId xmlns:a16="http://schemas.microsoft.com/office/drawing/2014/main" id="{00000000-0008-0000-1D00-00001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xdr:row>
          <xdr:rowOff>57150</xdr:rowOff>
        </xdr:from>
        <xdr:to>
          <xdr:col>8</xdr:col>
          <xdr:colOff>28575</xdr:colOff>
          <xdr:row>18</xdr:row>
          <xdr:rowOff>266700</xdr:rowOff>
        </xdr:to>
        <xdr:sp macro="" textlink="">
          <xdr:nvSpPr>
            <xdr:cNvPr id="70427" name="Check Box 795" hidden="1">
              <a:extLst>
                <a:ext uri="{63B3BB69-23CF-44E3-9099-C40C66FF867C}">
                  <a14:compatExt spid="_x0000_s70427"/>
                </a:ext>
                <a:ext uri="{FF2B5EF4-FFF2-40B4-BE49-F238E27FC236}">
                  <a16:creationId xmlns:a16="http://schemas.microsoft.com/office/drawing/2014/main" id="{00000000-0008-0000-1D00-00001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19</xdr:row>
          <xdr:rowOff>57150</xdr:rowOff>
        </xdr:from>
        <xdr:to>
          <xdr:col>8</xdr:col>
          <xdr:colOff>28575</xdr:colOff>
          <xdr:row>19</xdr:row>
          <xdr:rowOff>266700</xdr:rowOff>
        </xdr:to>
        <xdr:sp macro="" textlink="">
          <xdr:nvSpPr>
            <xdr:cNvPr id="70429" name="Check Box 797" hidden="1">
              <a:extLst>
                <a:ext uri="{63B3BB69-23CF-44E3-9099-C40C66FF867C}">
                  <a14:compatExt spid="_x0000_s70429"/>
                </a:ext>
                <a:ext uri="{FF2B5EF4-FFF2-40B4-BE49-F238E27FC236}">
                  <a16:creationId xmlns:a16="http://schemas.microsoft.com/office/drawing/2014/main" id="{00000000-0008-0000-1D00-00001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20</xdr:row>
          <xdr:rowOff>57150</xdr:rowOff>
        </xdr:from>
        <xdr:to>
          <xdr:col>8</xdr:col>
          <xdr:colOff>28575</xdr:colOff>
          <xdr:row>20</xdr:row>
          <xdr:rowOff>266700</xdr:rowOff>
        </xdr:to>
        <xdr:sp macro="" textlink="">
          <xdr:nvSpPr>
            <xdr:cNvPr id="70431" name="Check Box 799" hidden="1">
              <a:extLst>
                <a:ext uri="{63B3BB69-23CF-44E3-9099-C40C66FF867C}">
                  <a14:compatExt spid="_x0000_s70431"/>
                </a:ext>
                <a:ext uri="{FF2B5EF4-FFF2-40B4-BE49-F238E27FC236}">
                  <a16:creationId xmlns:a16="http://schemas.microsoft.com/office/drawing/2014/main" id="{00000000-0008-0000-1D00-00001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21</xdr:row>
          <xdr:rowOff>57150</xdr:rowOff>
        </xdr:from>
        <xdr:to>
          <xdr:col>8</xdr:col>
          <xdr:colOff>28575</xdr:colOff>
          <xdr:row>21</xdr:row>
          <xdr:rowOff>266700</xdr:rowOff>
        </xdr:to>
        <xdr:sp macro="" textlink="">
          <xdr:nvSpPr>
            <xdr:cNvPr id="70432" name="Check Box 800" hidden="1">
              <a:extLst>
                <a:ext uri="{63B3BB69-23CF-44E3-9099-C40C66FF867C}">
                  <a14:compatExt spid="_x0000_s70432"/>
                </a:ext>
                <a:ext uri="{FF2B5EF4-FFF2-40B4-BE49-F238E27FC236}">
                  <a16:creationId xmlns:a16="http://schemas.microsoft.com/office/drawing/2014/main" id="{00000000-0008-0000-1D00-00002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22</xdr:row>
          <xdr:rowOff>57150</xdr:rowOff>
        </xdr:from>
        <xdr:to>
          <xdr:col>8</xdr:col>
          <xdr:colOff>28575</xdr:colOff>
          <xdr:row>22</xdr:row>
          <xdr:rowOff>266700</xdr:rowOff>
        </xdr:to>
        <xdr:sp macro="" textlink="">
          <xdr:nvSpPr>
            <xdr:cNvPr id="70434" name="Check Box 802" hidden="1">
              <a:extLst>
                <a:ext uri="{63B3BB69-23CF-44E3-9099-C40C66FF867C}">
                  <a14:compatExt spid="_x0000_s70434"/>
                </a:ext>
                <a:ext uri="{FF2B5EF4-FFF2-40B4-BE49-F238E27FC236}">
                  <a16:creationId xmlns:a16="http://schemas.microsoft.com/office/drawing/2014/main" id="{00000000-0008-0000-1D00-00002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23</xdr:row>
          <xdr:rowOff>57150</xdr:rowOff>
        </xdr:from>
        <xdr:to>
          <xdr:col>8</xdr:col>
          <xdr:colOff>28575</xdr:colOff>
          <xdr:row>23</xdr:row>
          <xdr:rowOff>266700</xdr:rowOff>
        </xdr:to>
        <xdr:sp macro="" textlink="">
          <xdr:nvSpPr>
            <xdr:cNvPr id="70436" name="Check Box 804" hidden="1">
              <a:extLst>
                <a:ext uri="{63B3BB69-23CF-44E3-9099-C40C66FF867C}">
                  <a14:compatExt spid="_x0000_s70436"/>
                </a:ext>
                <a:ext uri="{FF2B5EF4-FFF2-40B4-BE49-F238E27FC236}">
                  <a16:creationId xmlns:a16="http://schemas.microsoft.com/office/drawing/2014/main" id="{00000000-0008-0000-1D00-00002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24</xdr:row>
          <xdr:rowOff>57150</xdr:rowOff>
        </xdr:from>
        <xdr:to>
          <xdr:col>8</xdr:col>
          <xdr:colOff>28575</xdr:colOff>
          <xdr:row>24</xdr:row>
          <xdr:rowOff>266700</xdr:rowOff>
        </xdr:to>
        <xdr:sp macro="" textlink="">
          <xdr:nvSpPr>
            <xdr:cNvPr id="70437" name="Check Box 805" hidden="1">
              <a:extLst>
                <a:ext uri="{63B3BB69-23CF-44E3-9099-C40C66FF867C}">
                  <a14:compatExt spid="_x0000_s70437"/>
                </a:ext>
                <a:ext uri="{FF2B5EF4-FFF2-40B4-BE49-F238E27FC236}">
                  <a16:creationId xmlns:a16="http://schemas.microsoft.com/office/drawing/2014/main" id="{00000000-0008-0000-1D00-00002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25</xdr:row>
          <xdr:rowOff>57150</xdr:rowOff>
        </xdr:from>
        <xdr:to>
          <xdr:col>8</xdr:col>
          <xdr:colOff>28575</xdr:colOff>
          <xdr:row>25</xdr:row>
          <xdr:rowOff>266700</xdr:rowOff>
        </xdr:to>
        <xdr:sp macro="" textlink="">
          <xdr:nvSpPr>
            <xdr:cNvPr id="70439" name="Check Box 807" hidden="1">
              <a:extLst>
                <a:ext uri="{63B3BB69-23CF-44E3-9099-C40C66FF867C}">
                  <a14:compatExt spid="_x0000_s70439"/>
                </a:ext>
                <a:ext uri="{FF2B5EF4-FFF2-40B4-BE49-F238E27FC236}">
                  <a16:creationId xmlns:a16="http://schemas.microsoft.com/office/drawing/2014/main" id="{00000000-0008-0000-1D00-00002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26</xdr:row>
          <xdr:rowOff>57150</xdr:rowOff>
        </xdr:from>
        <xdr:to>
          <xdr:col>8</xdr:col>
          <xdr:colOff>28575</xdr:colOff>
          <xdr:row>26</xdr:row>
          <xdr:rowOff>266700</xdr:rowOff>
        </xdr:to>
        <xdr:sp macro="" textlink="">
          <xdr:nvSpPr>
            <xdr:cNvPr id="70441" name="Check Box 809" hidden="1">
              <a:extLst>
                <a:ext uri="{63B3BB69-23CF-44E3-9099-C40C66FF867C}">
                  <a14:compatExt spid="_x0000_s70441"/>
                </a:ext>
                <a:ext uri="{FF2B5EF4-FFF2-40B4-BE49-F238E27FC236}">
                  <a16:creationId xmlns:a16="http://schemas.microsoft.com/office/drawing/2014/main" id="{00000000-0008-0000-1D00-00002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27</xdr:row>
          <xdr:rowOff>57150</xdr:rowOff>
        </xdr:from>
        <xdr:to>
          <xdr:col>8</xdr:col>
          <xdr:colOff>28575</xdr:colOff>
          <xdr:row>27</xdr:row>
          <xdr:rowOff>266700</xdr:rowOff>
        </xdr:to>
        <xdr:sp macro="" textlink="">
          <xdr:nvSpPr>
            <xdr:cNvPr id="70443" name="Check Box 811" hidden="1">
              <a:extLst>
                <a:ext uri="{63B3BB69-23CF-44E3-9099-C40C66FF867C}">
                  <a14:compatExt spid="_x0000_s70443"/>
                </a:ext>
                <a:ext uri="{FF2B5EF4-FFF2-40B4-BE49-F238E27FC236}">
                  <a16:creationId xmlns:a16="http://schemas.microsoft.com/office/drawing/2014/main" id="{00000000-0008-0000-1D00-00002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28</xdr:row>
          <xdr:rowOff>57150</xdr:rowOff>
        </xdr:from>
        <xdr:to>
          <xdr:col>8</xdr:col>
          <xdr:colOff>28575</xdr:colOff>
          <xdr:row>28</xdr:row>
          <xdr:rowOff>266700</xdr:rowOff>
        </xdr:to>
        <xdr:sp macro="" textlink="">
          <xdr:nvSpPr>
            <xdr:cNvPr id="70444" name="Check Box 812" hidden="1">
              <a:extLst>
                <a:ext uri="{63B3BB69-23CF-44E3-9099-C40C66FF867C}">
                  <a14:compatExt spid="_x0000_s70444"/>
                </a:ext>
                <a:ext uri="{FF2B5EF4-FFF2-40B4-BE49-F238E27FC236}">
                  <a16:creationId xmlns:a16="http://schemas.microsoft.com/office/drawing/2014/main" id="{00000000-0008-0000-1D00-00002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57150</xdr:rowOff>
        </xdr:from>
        <xdr:to>
          <xdr:col>8</xdr:col>
          <xdr:colOff>28575</xdr:colOff>
          <xdr:row>29</xdr:row>
          <xdr:rowOff>266700</xdr:rowOff>
        </xdr:to>
        <xdr:sp macro="" textlink="">
          <xdr:nvSpPr>
            <xdr:cNvPr id="70446" name="Check Box 814" hidden="1">
              <a:extLst>
                <a:ext uri="{63B3BB69-23CF-44E3-9099-C40C66FF867C}">
                  <a14:compatExt spid="_x0000_s70446"/>
                </a:ext>
                <a:ext uri="{FF2B5EF4-FFF2-40B4-BE49-F238E27FC236}">
                  <a16:creationId xmlns:a16="http://schemas.microsoft.com/office/drawing/2014/main" id="{00000000-0008-0000-1D00-00002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30</xdr:row>
          <xdr:rowOff>57150</xdr:rowOff>
        </xdr:from>
        <xdr:to>
          <xdr:col>8</xdr:col>
          <xdr:colOff>28575</xdr:colOff>
          <xdr:row>30</xdr:row>
          <xdr:rowOff>266700</xdr:rowOff>
        </xdr:to>
        <xdr:sp macro="" textlink="">
          <xdr:nvSpPr>
            <xdr:cNvPr id="70447" name="Check Box 815" hidden="1">
              <a:extLst>
                <a:ext uri="{63B3BB69-23CF-44E3-9099-C40C66FF867C}">
                  <a14:compatExt spid="_x0000_s70447"/>
                </a:ext>
                <a:ext uri="{FF2B5EF4-FFF2-40B4-BE49-F238E27FC236}">
                  <a16:creationId xmlns:a16="http://schemas.microsoft.com/office/drawing/2014/main" id="{00000000-0008-0000-1D00-00002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57150</xdr:rowOff>
        </xdr:from>
        <xdr:to>
          <xdr:col>8</xdr:col>
          <xdr:colOff>28575</xdr:colOff>
          <xdr:row>31</xdr:row>
          <xdr:rowOff>266700</xdr:rowOff>
        </xdr:to>
        <xdr:sp macro="" textlink="">
          <xdr:nvSpPr>
            <xdr:cNvPr id="70448" name="Check Box 816" hidden="1">
              <a:extLst>
                <a:ext uri="{63B3BB69-23CF-44E3-9099-C40C66FF867C}">
                  <a14:compatExt spid="_x0000_s70448"/>
                </a:ext>
                <a:ext uri="{FF2B5EF4-FFF2-40B4-BE49-F238E27FC236}">
                  <a16:creationId xmlns:a16="http://schemas.microsoft.com/office/drawing/2014/main" id="{00000000-0008-0000-1D00-00003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32</xdr:row>
          <xdr:rowOff>57150</xdr:rowOff>
        </xdr:from>
        <xdr:to>
          <xdr:col>8</xdr:col>
          <xdr:colOff>28575</xdr:colOff>
          <xdr:row>32</xdr:row>
          <xdr:rowOff>266700</xdr:rowOff>
        </xdr:to>
        <xdr:sp macro="" textlink="">
          <xdr:nvSpPr>
            <xdr:cNvPr id="70449" name="Check Box 817" hidden="1">
              <a:extLst>
                <a:ext uri="{63B3BB69-23CF-44E3-9099-C40C66FF867C}">
                  <a14:compatExt spid="_x0000_s70449"/>
                </a:ext>
                <a:ext uri="{FF2B5EF4-FFF2-40B4-BE49-F238E27FC236}">
                  <a16:creationId xmlns:a16="http://schemas.microsoft.com/office/drawing/2014/main" id="{00000000-0008-0000-1D00-00003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33</xdr:row>
          <xdr:rowOff>57150</xdr:rowOff>
        </xdr:from>
        <xdr:to>
          <xdr:col>8</xdr:col>
          <xdr:colOff>28575</xdr:colOff>
          <xdr:row>33</xdr:row>
          <xdr:rowOff>266700</xdr:rowOff>
        </xdr:to>
        <xdr:sp macro="" textlink="">
          <xdr:nvSpPr>
            <xdr:cNvPr id="70451" name="Check Box 819" hidden="1">
              <a:extLst>
                <a:ext uri="{63B3BB69-23CF-44E3-9099-C40C66FF867C}">
                  <a14:compatExt spid="_x0000_s70451"/>
                </a:ext>
                <a:ext uri="{FF2B5EF4-FFF2-40B4-BE49-F238E27FC236}">
                  <a16:creationId xmlns:a16="http://schemas.microsoft.com/office/drawing/2014/main" id="{00000000-0008-0000-1D00-00003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34</xdr:row>
          <xdr:rowOff>57150</xdr:rowOff>
        </xdr:from>
        <xdr:to>
          <xdr:col>8</xdr:col>
          <xdr:colOff>28575</xdr:colOff>
          <xdr:row>34</xdr:row>
          <xdr:rowOff>266700</xdr:rowOff>
        </xdr:to>
        <xdr:sp macro="" textlink="">
          <xdr:nvSpPr>
            <xdr:cNvPr id="70453" name="Check Box 821" hidden="1">
              <a:extLst>
                <a:ext uri="{63B3BB69-23CF-44E3-9099-C40C66FF867C}">
                  <a14:compatExt spid="_x0000_s70453"/>
                </a:ext>
                <a:ext uri="{FF2B5EF4-FFF2-40B4-BE49-F238E27FC236}">
                  <a16:creationId xmlns:a16="http://schemas.microsoft.com/office/drawing/2014/main" id="{00000000-0008-0000-1D00-00003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35</xdr:row>
          <xdr:rowOff>57150</xdr:rowOff>
        </xdr:from>
        <xdr:to>
          <xdr:col>8</xdr:col>
          <xdr:colOff>28575</xdr:colOff>
          <xdr:row>35</xdr:row>
          <xdr:rowOff>266700</xdr:rowOff>
        </xdr:to>
        <xdr:sp macro="" textlink="">
          <xdr:nvSpPr>
            <xdr:cNvPr id="70455" name="Check Box 823" hidden="1">
              <a:extLst>
                <a:ext uri="{63B3BB69-23CF-44E3-9099-C40C66FF867C}">
                  <a14:compatExt spid="_x0000_s70455"/>
                </a:ext>
                <a:ext uri="{FF2B5EF4-FFF2-40B4-BE49-F238E27FC236}">
                  <a16:creationId xmlns:a16="http://schemas.microsoft.com/office/drawing/2014/main" id="{00000000-0008-0000-1D00-00003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36</xdr:row>
          <xdr:rowOff>57150</xdr:rowOff>
        </xdr:from>
        <xdr:to>
          <xdr:col>8</xdr:col>
          <xdr:colOff>28575</xdr:colOff>
          <xdr:row>36</xdr:row>
          <xdr:rowOff>266700</xdr:rowOff>
        </xdr:to>
        <xdr:sp macro="" textlink="">
          <xdr:nvSpPr>
            <xdr:cNvPr id="70456" name="Check Box 824" hidden="1">
              <a:extLst>
                <a:ext uri="{63B3BB69-23CF-44E3-9099-C40C66FF867C}">
                  <a14:compatExt spid="_x0000_s70456"/>
                </a:ext>
                <a:ext uri="{FF2B5EF4-FFF2-40B4-BE49-F238E27FC236}">
                  <a16:creationId xmlns:a16="http://schemas.microsoft.com/office/drawing/2014/main" id="{00000000-0008-0000-1D00-00003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37</xdr:row>
          <xdr:rowOff>57150</xdr:rowOff>
        </xdr:from>
        <xdr:to>
          <xdr:col>8</xdr:col>
          <xdr:colOff>28575</xdr:colOff>
          <xdr:row>37</xdr:row>
          <xdr:rowOff>266700</xdr:rowOff>
        </xdr:to>
        <xdr:sp macro="" textlink="">
          <xdr:nvSpPr>
            <xdr:cNvPr id="70458" name="Check Box 826" hidden="1">
              <a:extLst>
                <a:ext uri="{63B3BB69-23CF-44E3-9099-C40C66FF867C}">
                  <a14:compatExt spid="_x0000_s70458"/>
                </a:ext>
                <a:ext uri="{FF2B5EF4-FFF2-40B4-BE49-F238E27FC236}">
                  <a16:creationId xmlns:a16="http://schemas.microsoft.com/office/drawing/2014/main" id="{00000000-0008-0000-1D00-00003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38</xdr:row>
          <xdr:rowOff>57150</xdr:rowOff>
        </xdr:from>
        <xdr:to>
          <xdr:col>8</xdr:col>
          <xdr:colOff>28575</xdr:colOff>
          <xdr:row>38</xdr:row>
          <xdr:rowOff>266700</xdr:rowOff>
        </xdr:to>
        <xdr:sp macro="" textlink="">
          <xdr:nvSpPr>
            <xdr:cNvPr id="70459" name="Check Box 827" hidden="1">
              <a:extLst>
                <a:ext uri="{63B3BB69-23CF-44E3-9099-C40C66FF867C}">
                  <a14:compatExt spid="_x0000_s70459"/>
                </a:ext>
                <a:ext uri="{FF2B5EF4-FFF2-40B4-BE49-F238E27FC236}">
                  <a16:creationId xmlns:a16="http://schemas.microsoft.com/office/drawing/2014/main" id="{00000000-0008-0000-1D00-00003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39</xdr:row>
          <xdr:rowOff>57150</xdr:rowOff>
        </xdr:from>
        <xdr:to>
          <xdr:col>8</xdr:col>
          <xdr:colOff>28575</xdr:colOff>
          <xdr:row>39</xdr:row>
          <xdr:rowOff>266700</xdr:rowOff>
        </xdr:to>
        <xdr:sp macro="" textlink="">
          <xdr:nvSpPr>
            <xdr:cNvPr id="70460" name="Check Box 828" hidden="1">
              <a:extLst>
                <a:ext uri="{63B3BB69-23CF-44E3-9099-C40C66FF867C}">
                  <a14:compatExt spid="_x0000_s70460"/>
                </a:ext>
                <a:ext uri="{FF2B5EF4-FFF2-40B4-BE49-F238E27FC236}">
                  <a16:creationId xmlns:a16="http://schemas.microsoft.com/office/drawing/2014/main" id="{00000000-0008-0000-1D00-00003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57150</xdr:rowOff>
        </xdr:from>
        <xdr:to>
          <xdr:col>8</xdr:col>
          <xdr:colOff>28575</xdr:colOff>
          <xdr:row>44</xdr:row>
          <xdr:rowOff>266700</xdr:rowOff>
        </xdr:to>
        <xdr:sp macro="" textlink="">
          <xdr:nvSpPr>
            <xdr:cNvPr id="70461" name="Check Box 829" hidden="1">
              <a:extLst>
                <a:ext uri="{63B3BB69-23CF-44E3-9099-C40C66FF867C}">
                  <a14:compatExt spid="_x0000_s70461"/>
                </a:ext>
                <a:ext uri="{FF2B5EF4-FFF2-40B4-BE49-F238E27FC236}">
                  <a16:creationId xmlns:a16="http://schemas.microsoft.com/office/drawing/2014/main" id="{00000000-0008-0000-1D00-00003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57150</xdr:rowOff>
        </xdr:from>
        <xdr:to>
          <xdr:col>8</xdr:col>
          <xdr:colOff>28575</xdr:colOff>
          <xdr:row>45</xdr:row>
          <xdr:rowOff>266700</xdr:rowOff>
        </xdr:to>
        <xdr:sp macro="" textlink="">
          <xdr:nvSpPr>
            <xdr:cNvPr id="70462" name="Check Box 830" hidden="1">
              <a:extLst>
                <a:ext uri="{63B3BB69-23CF-44E3-9099-C40C66FF867C}">
                  <a14:compatExt spid="_x0000_s70462"/>
                </a:ext>
                <a:ext uri="{FF2B5EF4-FFF2-40B4-BE49-F238E27FC236}">
                  <a16:creationId xmlns:a16="http://schemas.microsoft.com/office/drawing/2014/main" id="{00000000-0008-0000-1D00-00003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46</xdr:row>
          <xdr:rowOff>57150</xdr:rowOff>
        </xdr:from>
        <xdr:to>
          <xdr:col>8</xdr:col>
          <xdr:colOff>28575</xdr:colOff>
          <xdr:row>46</xdr:row>
          <xdr:rowOff>266700</xdr:rowOff>
        </xdr:to>
        <xdr:sp macro="" textlink="">
          <xdr:nvSpPr>
            <xdr:cNvPr id="70464" name="Check Box 832" hidden="1">
              <a:extLst>
                <a:ext uri="{63B3BB69-23CF-44E3-9099-C40C66FF867C}">
                  <a14:compatExt spid="_x0000_s70464"/>
                </a:ext>
                <a:ext uri="{FF2B5EF4-FFF2-40B4-BE49-F238E27FC236}">
                  <a16:creationId xmlns:a16="http://schemas.microsoft.com/office/drawing/2014/main" id="{00000000-0008-0000-1D00-00004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xdr:row>
          <xdr:rowOff>57150</xdr:rowOff>
        </xdr:from>
        <xdr:to>
          <xdr:col>8</xdr:col>
          <xdr:colOff>28575</xdr:colOff>
          <xdr:row>47</xdr:row>
          <xdr:rowOff>266700</xdr:rowOff>
        </xdr:to>
        <xdr:sp macro="" textlink="">
          <xdr:nvSpPr>
            <xdr:cNvPr id="70465" name="Check Box 833" hidden="1">
              <a:extLst>
                <a:ext uri="{63B3BB69-23CF-44E3-9099-C40C66FF867C}">
                  <a14:compatExt spid="_x0000_s70465"/>
                </a:ext>
                <a:ext uri="{FF2B5EF4-FFF2-40B4-BE49-F238E27FC236}">
                  <a16:creationId xmlns:a16="http://schemas.microsoft.com/office/drawing/2014/main" id="{00000000-0008-0000-1D00-00004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48</xdr:row>
          <xdr:rowOff>57150</xdr:rowOff>
        </xdr:from>
        <xdr:to>
          <xdr:col>8</xdr:col>
          <xdr:colOff>28575</xdr:colOff>
          <xdr:row>48</xdr:row>
          <xdr:rowOff>266700</xdr:rowOff>
        </xdr:to>
        <xdr:sp macro="" textlink="">
          <xdr:nvSpPr>
            <xdr:cNvPr id="70466" name="Check Box 834" hidden="1">
              <a:extLst>
                <a:ext uri="{63B3BB69-23CF-44E3-9099-C40C66FF867C}">
                  <a14:compatExt spid="_x0000_s70466"/>
                </a:ext>
                <a:ext uri="{FF2B5EF4-FFF2-40B4-BE49-F238E27FC236}">
                  <a16:creationId xmlns:a16="http://schemas.microsoft.com/office/drawing/2014/main" id="{00000000-0008-0000-1D00-00004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49</xdr:row>
          <xdr:rowOff>57150</xdr:rowOff>
        </xdr:from>
        <xdr:to>
          <xdr:col>8</xdr:col>
          <xdr:colOff>28575</xdr:colOff>
          <xdr:row>49</xdr:row>
          <xdr:rowOff>266700</xdr:rowOff>
        </xdr:to>
        <xdr:sp macro="" textlink="">
          <xdr:nvSpPr>
            <xdr:cNvPr id="70468" name="Check Box 836" hidden="1">
              <a:extLst>
                <a:ext uri="{63B3BB69-23CF-44E3-9099-C40C66FF867C}">
                  <a14:compatExt spid="_x0000_s70468"/>
                </a:ext>
                <a:ext uri="{FF2B5EF4-FFF2-40B4-BE49-F238E27FC236}">
                  <a16:creationId xmlns:a16="http://schemas.microsoft.com/office/drawing/2014/main" id="{00000000-0008-0000-1D00-00004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50</xdr:row>
          <xdr:rowOff>57150</xdr:rowOff>
        </xdr:from>
        <xdr:to>
          <xdr:col>8</xdr:col>
          <xdr:colOff>28575</xdr:colOff>
          <xdr:row>50</xdr:row>
          <xdr:rowOff>266700</xdr:rowOff>
        </xdr:to>
        <xdr:sp macro="" textlink="">
          <xdr:nvSpPr>
            <xdr:cNvPr id="70469" name="Check Box 837" hidden="1">
              <a:extLst>
                <a:ext uri="{63B3BB69-23CF-44E3-9099-C40C66FF867C}">
                  <a14:compatExt spid="_x0000_s70469"/>
                </a:ext>
                <a:ext uri="{FF2B5EF4-FFF2-40B4-BE49-F238E27FC236}">
                  <a16:creationId xmlns:a16="http://schemas.microsoft.com/office/drawing/2014/main" id="{00000000-0008-0000-1D00-00004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51</xdr:row>
          <xdr:rowOff>57150</xdr:rowOff>
        </xdr:from>
        <xdr:to>
          <xdr:col>8</xdr:col>
          <xdr:colOff>28575</xdr:colOff>
          <xdr:row>51</xdr:row>
          <xdr:rowOff>266700</xdr:rowOff>
        </xdr:to>
        <xdr:sp macro="" textlink="">
          <xdr:nvSpPr>
            <xdr:cNvPr id="70470" name="Check Box 838" hidden="1">
              <a:extLst>
                <a:ext uri="{63B3BB69-23CF-44E3-9099-C40C66FF867C}">
                  <a14:compatExt spid="_x0000_s70470"/>
                </a:ext>
                <a:ext uri="{FF2B5EF4-FFF2-40B4-BE49-F238E27FC236}">
                  <a16:creationId xmlns:a16="http://schemas.microsoft.com/office/drawing/2014/main" id="{00000000-0008-0000-1D00-00004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52</xdr:row>
          <xdr:rowOff>57150</xdr:rowOff>
        </xdr:from>
        <xdr:to>
          <xdr:col>8</xdr:col>
          <xdr:colOff>28575</xdr:colOff>
          <xdr:row>52</xdr:row>
          <xdr:rowOff>266700</xdr:rowOff>
        </xdr:to>
        <xdr:sp macro="" textlink="">
          <xdr:nvSpPr>
            <xdr:cNvPr id="70471" name="Check Box 839" hidden="1">
              <a:extLst>
                <a:ext uri="{63B3BB69-23CF-44E3-9099-C40C66FF867C}">
                  <a14:compatExt spid="_x0000_s70471"/>
                </a:ext>
                <a:ext uri="{FF2B5EF4-FFF2-40B4-BE49-F238E27FC236}">
                  <a16:creationId xmlns:a16="http://schemas.microsoft.com/office/drawing/2014/main" id="{00000000-0008-0000-1D00-00004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53</xdr:row>
          <xdr:rowOff>57150</xdr:rowOff>
        </xdr:from>
        <xdr:to>
          <xdr:col>8</xdr:col>
          <xdr:colOff>28575</xdr:colOff>
          <xdr:row>53</xdr:row>
          <xdr:rowOff>266700</xdr:rowOff>
        </xdr:to>
        <xdr:sp macro="" textlink="">
          <xdr:nvSpPr>
            <xdr:cNvPr id="70472" name="Check Box 840" hidden="1">
              <a:extLst>
                <a:ext uri="{63B3BB69-23CF-44E3-9099-C40C66FF867C}">
                  <a14:compatExt spid="_x0000_s70472"/>
                </a:ext>
                <a:ext uri="{FF2B5EF4-FFF2-40B4-BE49-F238E27FC236}">
                  <a16:creationId xmlns:a16="http://schemas.microsoft.com/office/drawing/2014/main" id="{00000000-0008-0000-1D00-00004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54</xdr:row>
          <xdr:rowOff>57150</xdr:rowOff>
        </xdr:from>
        <xdr:to>
          <xdr:col>8</xdr:col>
          <xdr:colOff>28575</xdr:colOff>
          <xdr:row>54</xdr:row>
          <xdr:rowOff>266700</xdr:rowOff>
        </xdr:to>
        <xdr:sp macro="" textlink="">
          <xdr:nvSpPr>
            <xdr:cNvPr id="70474" name="Check Box 842" hidden="1">
              <a:extLst>
                <a:ext uri="{63B3BB69-23CF-44E3-9099-C40C66FF867C}">
                  <a14:compatExt spid="_x0000_s70474"/>
                </a:ext>
                <a:ext uri="{FF2B5EF4-FFF2-40B4-BE49-F238E27FC236}">
                  <a16:creationId xmlns:a16="http://schemas.microsoft.com/office/drawing/2014/main" id="{00000000-0008-0000-1D00-00004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55</xdr:row>
          <xdr:rowOff>57150</xdr:rowOff>
        </xdr:from>
        <xdr:to>
          <xdr:col>8</xdr:col>
          <xdr:colOff>28575</xdr:colOff>
          <xdr:row>55</xdr:row>
          <xdr:rowOff>266700</xdr:rowOff>
        </xdr:to>
        <xdr:sp macro="" textlink="">
          <xdr:nvSpPr>
            <xdr:cNvPr id="70476" name="Check Box 844" hidden="1">
              <a:extLst>
                <a:ext uri="{63B3BB69-23CF-44E3-9099-C40C66FF867C}">
                  <a14:compatExt spid="_x0000_s70476"/>
                </a:ext>
                <a:ext uri="{FF2B5EF4-FFF2-40B4-BE49-F238E27FC236}">
                  <a16:creationId xmlns:a16="http://schemas.microsoft.com/office/drawing/2014/main" id="{00000000-0008-0000-1D00-00004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56</xdr:row>
          <xdr:rowOff>57150</xdr:rowOff>
        </xdr:from>
        <xdr:to>
          <xdr:col>8</xdr:col>
          <xdr:colOff>28575</xdr:colOff>
          <xdr:row>56</xdr:row>
          <xdr:rowOff>266700</xdr:rowOff>
        </xdr:to>
        <xdr:sp macro="" textlink="">
          <xdr:nvSpPr>
            <xdr:cNvPr id="70477" name="Check Box 845" hidden="1">
              <a:extLst>
                <a:ext uri="{63B3BB69-23CF-44E3-9099-C40C66FF867C}">
                  <a14:compatExt spid="_x0000_s70477"/>
                </a:ext>
                <a:ext uri="{FF2B5EF4-FFF2-40B4-BE49-F238E27FC236}">
                  <a16:creationId xmlns:a16="http://schemas.microsoft.com/office/drawing/2014/main" id="{00000000-0008-0000-1D00-00004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57</xdr:row>
          <xdr:rowOff>57150</xdr:rowOff>
        </xdr:from>
        <xdr:to>
          <xdr:col>8</xdr:col>
          <xdr:colOff>28575</xdr:colOff>
          <xdr:row>57</xdr:row>
          <xdr:rowOff>266700</xdr:rowOff>
        </xdr:to>
        <xdr:sp macro="" textlink="">
          <xdr:nvSpPr>
            <xdr:cNvPr id="70479" name="Check Box 847" hidden="1">
              <a:extLst>
                <a:ext uri="{63B3BB69-23CF-44E3-9099-C40C66FF867C}">
                  <a14:compatExt spid="_x0000_s70479"/>
                </a:ext>
                <a:ext uri="{FF2B5EF4-FFF2-40B4-BE49-F238E27FC236}">
                  <a16:creationId xmlns:a16="http://schemas.microsoft.com/office/drawing/2014/main" id="{00000000-0008-0000-1D00-00004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58</xdr:row>
          <xdr:rowOff>57150</xdr:rowOff>
        </xdr:from>
        <xdr:to>
          <xdr:col>8</xdr:col>
          <xdr:colOff>28575</xdr:colOff>
          <xdr:row>58</xdr:row>
          <xdr:rowOff>266700</xdr:rowOff>
        </xdr:to>
        <xdr:sp macro="" textlink="">
          <xdr:nvSpPr>
            <xdr:cNvPr id="70480" name="Check Box 848" hidden="1">
              <a:extLst>
                <a:ext uri="{63B3BB69-23CF-44E3-9099-C40C66FF867C}">
                  <a14:compatExt spid="_x0000_s70480"/>
                </a:ext>
                <a:ext uri="{FF2B5EF4-FFF2-40B4-BE49-F238E27FC236}">
                  <a16:creationId xmlns:a16="http://schemas.microsoft.com/office/drawing/2014/main" id="{00000000-0008-0000-1D00-00005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59</xdr:row>
          <xdr:rowOff>57150</xdr:rowOff>
        </xdr:from>
        <xdr:to>
          <xdr:col>8</xdr:col>
          <xdr:colOff>28575</xdr:colOff>
          <xdr:row>59</xdr:row>
          <xdr:rowOff>266700</xdr:rowOff>
        </xdr:to>
        <xdr:sp macro="" textlink="">
          <xdr:nvSpPr>
            <xdr:cNvPr id="70481" name="Check Box 849" hidden="1">
              <a:extLst>
                <a:ext uri="{63B3BB69-23CF-44E3-9099-C40C66FF867C}">
                  <a14:compatExt spid="_x0000_s70481"/>
                </a:ext>
                <a:ext uri="{FF2B5EF4-FFF2-40B4-BE49-F238E27FC236}">
                  <a16:creationId xmlns:a16="http://schemas.microsoft.com/office/drawing/2014/main" id="{00000000-0008-0000-1D00-00005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60</xdr:row>
          <xdr:rowOff>57150</xdr:rowOff>
        </xdr:from>
        <xdr:to>
          <xdr:col>8</xdr:col>
          <xdr:colOff>28575</xdr:colOff>
          <xdr:row>60</xdr:row>
          <xdr:rowOff>266700</xdr:rowOff>
        </xdr:to>
        <xdr:sp macro="" textlink="">
          <xdr:nvSpPr>
            <xdr:cNvPr id="70482" name="Check Box 850" hidden="1">
              <a:extLst>
                <a:ext uri="{63B3BB69-23CF-44E3-9099-C40C66FF867C}">
                  <a14:compatExt spid="_x0000_s70482"/>
                </a:ext>
                <a:ext uri="{FF2B5EF4-FFF2-40B4-BE49-F238E27FC236}">
                  <a16:creationId xmlns:a16="http://schemas.microsoft.com/office/drawing/2014/main" id="{00000000-0008-0000-1D00-00005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61</xdr:row>
          <xdr:rowOff>57150</xdr:rowOff>
        </xdr:from>
        <xdr:to>
          <xdr:col>8</xdr:col>
          <xdr:colOff>28575</xdr:colOff>
          <xdr:row>61</xdr:row>
          <xdr:rowOff>266700</xdr:rowOff>
        </xdr:to>
        <xdr:sp macro="" textlink="">
          <xdr:nvSpPr>
            <xdr:cNvPr id="70483" name="Check Box 851" hidden="1">
              <a:extLst>
                <a:ext uri="{63B3BB69-23CF-44E3-9099-C40C66FF867C}">
                  <a14:compatExt spid="_x0000_s70483"/>
                </a:ext>
                <a:ext uri="{FF2B5EF4-FFF2-40B4-BE49-F238E27FC236}">
                  <a16:creationId xmlns:a16="http://schemas.microsoft.com/office/drawing/2014/main" id="{00000000-0008-0000-1D00-00005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62</xdr:row>
          <xdr:rowOff>57150</xdr:rowOff>
        </xdr:from>
        <xdr:to>
          <xdr:col>8</xdr:col>
          <xdr:colOff>28575</xdr:colOff>
          <xdr:row>62</xdr:row>
          <xdr:rowOff>266700</xdr:rowOff>
        </xdr:to>
        <xdr:sp macro="" textlink="">
          <xdr:nvSpPr>
            <xdr:cNvPr id="70484" name="Check Box 852" hidden="1">
              <a:extLst>
                <a:ext uri="{63B3BB69-23CF-44E3-9099-C40C66FF867C}">
                  <a14:compatExt spid="_x0000_s70484"/>
                </a:ext>
                <a:ext uri="{FF2B5EF4-FFF2-40B4-BE49-F238E27FC236}">
                  <a16:creationId xmlns:a16="http://schemas.microsoft.com/office/drawing/2014/main" id="{00000000-0008-0000-1D00-00005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63</xdr:row>
          <xdr:rowOff>57150</xdr:rowOff>
        </xdr:from>
        <xdr:to>
          <xdr:col>8</xdr:col>
          <xdr:colOff>28575</xdr:colOff>
          <xdr:row>63</xdr:row>
          <xdr:rowOff>266700</xdr:rowOff>
        </xdr:to>
        <xdr:sp macro="" textlink="">
          <xdr:nvSpPr>
            <xdr:cNvPr id="70485" name="Check Box 853" hidden="1">
              <a:extLst>
                <a:ext uri="{63B3BB69-23CF-44E3-9099-C40C66FF867C}">
                  <a14:compatExt spid="_x0000_s70485"/>
                </a:ext>
                <a:ext uri="{FF2B5EF4-FFF2-40B4-BE49-F238E27FC236}">
                  <a16:creationId xmlns:a16="http://schemas.microsoft.com/office/drawing/2014/main" id="{00000000-0008-0000-1D00-00005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64</xdr:row>
          <xdr:rowOff>57150</xdr:rowOff>
        </xdr:from>
        <xdr:to>
          <xdr:col>8</xdr:col>
          <xdr:colOff>28575</xdr:colOff>
          <xdr:row>64</xdr:row>
          <xdr:rowOff>266700</xdr:rowOff>
        </xdr:to>
        <xdr:sp macro="" textlink="">
          <xdr:nvSpPr>
            <xdr:cNvPr id="70486" name="Check Box 854" hidden="1">
              <a:extLst>
                <a:ext uri="{63B3BB69-23CF-44E3-9099-C40C66FF867C}">
                  <a14:compatExt spid="_x0000_s70486"/>
                </a:ext>
                <a:ext uri="{FF2B5EF4-FFF2-40B4-BE49-F238E27FC236}">
                  <a16:creationId xmlns:a16="http://schemas.microsoft.com/office/drawing/2014/main" id="{00000000-0008-0000-1D00-00005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65</xdr:row>
          <xdr:rowOff>57150</xdr:rowOff>
        </xdr:from>
        <xdr:to>
          <xdr:col>8</xdr:col>
          <xdr:colOff>28575</xdr:colOff>
          <xdr:row>65</xdr:row>
          <xdr:rowOff>266700</xdr:rowOff>
        </xdr:to>
        <xdr:sp macro="" textlink="">
          <xdr:nvSpPr>
            <xdr:cNvPr id="70487" name="Check Box 855" hidden="1">
              <a:extLst>
                <a:ext uri="{63B3BB69-23CF-44E3-9099-C40C66FF867C}">
                  <a14:compatExt spid="_x0000_s70487"/>
                </a:ext>
                <a:ext uri="{FF2B5EF4-FFF2-40B4-BE49-F238E27FC236}">
                  <a16:creationId xmlns:a16="http://schemas.microsoft.com/office/drawing/2014/main" id="{00000000-0008-0000-1D00-00005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66</xdr:row>
          <xdr:rowOff>57150</xdr:rowOff>
        </xdr:from>
        <xdr:to>
          <xdr:col>8</xdr:col>
          <xdr:colOff>28575</xdr:colOff>
          <xdr:row>66</xdr:row>
          <xdr:rowOff>266700</xdr:rowOff>
        </xdr:to>
        <xdr:sp macro="" textlink="">
          <xdr:nvSpPr>
            <xdr:cNvPr id="70488" name="Check Box 856" hidden="1">
              <a:extLst>
                <a:ext uri="{63B3BB69-23CF-44E3-9099-C40C66FF867C}">
                  <a14:compatExt spid="_x0000_s70488"/>
                </a:ext>
                <a:ext uri="{FF2B5EF4-FFF2-40B4-BE49-F238E27FC236}">
                  <a16:creationId xmlns:a16="http://schemas.microsoft.com/office/drawing/2014/main" id="{00000000-0008-0000-1D00-00005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67</xdr:row>
          <xdr:rowOff>57150</xdr:rowOff>
        </xdr:from>
        <xdr:to>
          <xdr:col>8</xdr:col>
          <xdr:colOff>28575</xdr:colOff>
          <xdr:row>67</xdr:row>
          <xdr:rowOff>266700</xdr:rowOff>
        </xdr:to>
        <xdr:sp macro="" textlink="">
          <xdr:nvSpPr>
            <xdr:cNvPr id="70489" name="Check Box 857" hidden="1">
              <a:extLst>
                <a:ext uri="{63B3BB69-23CF-44E3-9099-C40C66FF867C}">
                  <a14:compatExt spid="_x0000_s70489"/>
                </a:ext>
                <a:ext uri="{FF2B5EF4-FFF2-40B4-BE49-F238E27FC236}">
                  <a16:creationId xmlns:a16="http://schemas.microsoft.com/office/drawing/2014/main" id="{00000000-0008-0000-1D00-00005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68</xdr:row>
          <xdr:rowOff>57150</xdr:rowOff>
        </xdr:from>
        <xdr:to>
          <xdr:col>8</xdr:col>
          <xdr:colOff>28575</xdr:colOff>
          <xdr:row>68</xdr:row>
          <xdr:rowOff>266700</xdr:rowOff>
        </xdr:to>
        <xdr:sp macro="" textlink="">
          <xdr:nvSpPr>
            <xdr:cNvPr id="70490" name="Check Box 858" hidden="1">
              <a:extLst>
                <a:ext uri="{63B3BB69-23CF-44E3-9099-C40C66FF867C}">
                  <a14:compatExt spid="_x0000_s70490"/>
                </a:ext>
                <a:ext uri="{FF2B5EF4-FFF2-40B4-BE49-F238E27FC236}">
                  <a16:creationId xmlns:a16="http://schemas.microsoft.com/office/drawing/2014/main" id="{00000000-0008-0000-1D00-00005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69</xdr:row>
          <xdr:rowOff>57150</xdr:rowOff>
        </xdr:from>
        <xdr:to>
          <xdr:col>8</xdr:col>
          <xdr:colOff>28575</xdr:colOff>
          <xdr:row>69</xdr:row>
          <xdr:rowOff>266700</xdr:rowOff>
        </xdr:to>
        <xdr:sp macro="" textlink="">
          <xdr:nvSpPr>
            <xdr:cNvPr id="70491" name="Check Box 859" hidden="1">
              <a:extLst>
                <a:ext uri="{63B3BB69-23CF-44E3-9099-C40C66FF867C}">
                  <a14:compatExt spid="_x0000_s70491"/>
                </a:ext>
                <a:ext uri="{FF2B5EF4-FFF2-40B4-BE49-F238E27FC236}">
                  <a16:creationId xmlns:a16="http://schemas.microsoft.com/office/drawing/2014/main" id="{00000000-0008-0000-1D00-00005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70</xdr:row>
          <xdr:rowOff>57150</xdr:rowOff>
        </xdr:from>
        <xdr:to>
          <xdr:col>8</xdr:col>
          <xdr:colOff>28575</xdr:colOff>
          <xdr:row>70</xdr:row>
          <xdr:rowOff>266700</xdr:rowOff>
        </xdr:to>
        <xdr:sp macro="" textlink="">
          <xdr:nvSpPr>
            <xdr:cNvPr id="70492" name="Check Box 860" hidden="1">
              <a:extLst>
                <a:ext uri="{63B3BB69-23CF-44E3-9099-C40C66FF867C}">
                  <a14:compatExt spid="_x0000_s70492"/>
                </a:ext>
                <a:ext uri="{FF2B5EF4-FFF2-40B4-BE49-F238E27FC236}">
                  <a16:creationId xmlns:a16="http://schemas.microsoft.com/office/drawing/2014/main" id="{00000000-0008-0000-1D00-00005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71</xdr:row>
          <xdr:rowOff>57150</xdr:rowOff>
        </xdr:from>
        <xdr:to>
          <xdr:col>8</xdr:col>
          <xdr:colOff>28575</xdr:colOff>
          <xdr:row>71</xdr:row>
          <xdr:rowOff>266700</xdr:rowOff>
        </xdr:to>
        <xdr:sp macro="" textlink="">
          <xdr:nvSpPr>
            <xdr:cNvPr id="70493" name="Check Box 861" hidden="1">
              <a:extLst>
                <a:ext uri="{63B3BB69-23CF-44E3-9099-C40C66FF867C}">
                  <a14:compatExt spid="_x0000_s70493"/>
                </a:ext>
                <a:ext uri="{FF2B5EF4-FFF2-40B4-BE49-F238E27FC236}">
                  <a16:creationId xmlns:a16="http://schemas.microsoft.com/office/drawing/2014/main" id="{00000000-0008-0000-1D00-00005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72</xdr:row>
          <xdr:rowOff>57150</xdr:rowOff>
        </xdr:from>
        <xdr:to>
          <xdr:col>8</xdr:col>
          <xdr:colOff>28575</xdr:colOff>
          <xdr:row>72</xdr:row>
          <xdr:rowOff>266700</xdr:rowOff>
        </xdr:to>
        <xdr:sp macro="" textlink="">
          <xdr:nvSpPr>
            <xdr:cNvPr id="70494" name="Check Box 862" hidden="1">
              <a:extLst>
                <a:ext uri="{63B3BB69-23CF-44E3-9099-C40C66FF867C}">
                  <a14:compatExt spid="_x0000_s70494"/>
                </a:ext>
                <a:ext uri="{FF2B5EF4-FFF2-40B4-BE49-F238E27FC236}">
                  <a16:creationId xmlns:a16="http://schemas.microsoft.com/office/drawing/2014/main" id="{00000000-0008-0000-1D00-00005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73</xdr:row>
          <xdr:rowOff>57150</xdr:rowOff>
        </xdr:from>
        <xdr:to>
          <xdr:col>8</xdr:col>
          <xdr:colOff>28575</xdr:colOff>
          <xdr:row>73</xdr:row>
          <xdr:rowOff>266700</xdr:rowOff>
        </xdr:to>
        <xdr:sp macro="" textlink="">
          <xdr:nvSpPr>
            <xdr:cNvPr id="70495" name="Check Box 863" hidden="1">
              <a:extLst>
                <a:ext uri="{63B3BB69-23CF-44E3-9099-C40C66FF867C}">
                  <a14:compatExt spid="_x0000_s70495"/>
                </a:ext>
                <a:ext uri="{FF2B5EF4-FFF2-40B4-BE49-F238E27FC236}">
                  <a16:creationId xmlns:a16="http://schemas.microsoft.com/office/drawing/2014/main" id="{00000000-0008-0000-1D00-00005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74</xdr:row>
          <xdr:rowOff>57150</xdr:rowOff>
        </xdr:from>
        <xdr:to>
          <xdr:col>8</xdr:col>
          <xdr:colOff>28575</xdr:colOff>
          <xdr:row>74</xdr:row>
          <xdr:rowOff>266700</xdr:rowOff>
        </xdr:to>
        <xdr:sp macro="" textlink="">
          <xdr:nvSpPr>
            <xdr:cNvPr id="70496" name="Check Box 864" hidden="1">
              <a:extLst>
                <a:ext uri="{63B3BB69-23CF-44E3-9099-C40C66FF867C}">
                  <a14:compatExt spid="_x0000_s70496"/>
                </a:ext>
                <a:ext uri="{FF2B5EF4-FFF2-40B4-BE49-F238E27FC236}">
                  <a16:creationId xmlns:a16="http://schemas.microsoft.com/office/drawing/2014/main" id="{00000000-0008-0000-1D00-00006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75</xdr:row>
          <xdr:rowOff>57150</xdr:rowOff>
        </xdr:from>
        <xdr:to>
          <xdr:col>8</xdr:col>
          <xdr:colOff>28575</xdr:colOff>
          <xdr:row>75</xdr:row>
          <xdr:rowOff>266700</xdr:rowOff>
        </xdr:to>
        <xdr:sp macro="" textlink="">
          <xdr:nvSpPr>
            <xdr:cNvPr id="70497" name="Check Box 865" hidden="1">
              <a:extLst>
                <a:ext uri="{63B3BB69-23CF-44E3-9099-C40C66FF867C}">
                  <a14:compatExt spid="_x0000_s70497"/>
                </a:ext>
                <a:ext uri="{FF2B5EF4-FFF2-40B4-BE49-F238E27FC236}">
                  <a16:creationId xmlns:a16="http://schemas.microsoft.com/office/drawing/2014/main" id="{00000000-0008-0000-1D00-00006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76</xdr:row>
          <xdr:rowOff>57150</xdr:rowOff>
        </xdr:from>
        <xdr:to>
          <xdr:col>8</xdr:col>
          <xdr:colOff>28575</xdr:colOff>
          <xdr:row>76</xdr:row>
          <xdr:rowOff>266700</xdr:rowOff>
        </xdr:to>
        <xdr:sp macro="" textlink="">
          <xdr:nvSpPr>
            <xdr:cNvPr id="70498" name="Check Box 866" hidden="1">
              <a:extLst>
                <a:ext uri="{63B3BB69-23CF-44E3-9099-C40C66FF867C}">
                  <a14:compatExt spid="_x0000_s70498"/>
                </a:ext>
                <a:ext uri="{FF2B5EF4-FFF2-40B4-BE49-F238E27FC236}">
                  <a16:creationId xmlns:a16="http://schemas.microsoft.com/office/drawing/2014/main" id="{00000000-0008-0000-1D00-00006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81</xdr:row>
          <xdr:rowOff>57150</xdr:rowOff>
        </xdr:from>
        <xdr:to>
          <xdr:col>8</xdr:col>
          <xdr:colOff>28575</xdr:colOff>
          <xdr:row>81</xdr:row>
          <xdr:rowOff>266700</xdr:rowOff>
        </xdr:to>
        <xdr:sp macro="" textlink="">
          <xdr:nvSpPr>
            <xdr:cNvPr id="70499" name="Check Box 867" hidden="1">
              <a:extLst>
                <a:ext uri="{63B3BB69-23CF-44E3-9099-C40C66FF867C}">
                  <a14:compatExt spid="_x0000_s70499"/>
                </a:ext>
                <a:ext uri="{FF2B5EF4-FFF2-40B4-BE49-F238E27FC236}">
                  <a16:creationId xmlns:a16="http://schemas.microsoft.com/office/drawing/2014/main" id="{00000000-0008-0000-1D00-00006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82</xdr:row>
          <xdr:rowOff>57150</xdr:rowOff>
        </xdr:from>
        <xdr:to>
          <xdr:col>8</xdr:col>
          <xdr:colOff>28575</xdr:colOff>
          <xdr:row>82</xdr:row>
          <xdr:rowOff>266700</xdr:rowOff>
        </xdr:to>
        <xdr:sp macro="" textlink="">
          <xdr:nvSpPr>
            <xdr:cNvPr id="70500" name="Check Box 868" hidden="1">
              <a:extLst>
                <a:ext uri="{63B3BB69-23CF-44E3-9099-C40C66FF867C}">
                  <a14:compatExt spid="_x0000_s70500"/>
                </a:ext>
                <a:ext uri="{FF2B5EF4-FFF2-40B4-BE49-F238E27FC236}">
                  <a16:creationId xmlns:a16="http://schemas.microsoft.com/office/drawing/2014/main" id="{00000000-0008-0000-1D00-00006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83</xdr:row>
          <xdr:rowOff>57150</xdr:rowOff>
        </xdr:from>
        <xdr:to>
          <xdr:col>8</xdr:col>
          <xdr:colOff>28575</xdr:colOff>
          <xdr:row>83</xdr:row>
          <xdr:rowOff>266700</xdr:rowOff>
        </xdr:to>
        <xdr:sp macro="" textlink="">
          <xdr:nvSpPr>
            <xdr:cNvPr id="70501" name="Check Box 869" hidden="1">
              <a:extLst>
                <a:ext uri="{63B3BB69-23CF-44E3-9099-C40C66FF867C}">
                  <a14:compatExt spid="_x0000_s70501"/>
                </a:ext>
                <a:ext uri="{FF2B5EF4-FFF2-40B4-BE49-F238E27FC236}">
                  <a16:creationId xmlns:a16="http://schemas.microsoft.com/office/drawing/2014/main" id="{00000000-0008-0000-1D00-00006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84</xdr:row>
          <xdr:rowOff>57150</xdr:rowOff>
        </xdr:from>
        <xdr:to>
          <xdr:col>8</xdr:col>
          <xdr:colOff>28575</xdr:colOff>
          <xdr:row>84</xdr:row>
          <xdr:rowOff>266700</xdr:rowOff>
        </xdr:to>
        <xdr:sp macro="" textlink="">
          <xdr:nvSpPr>
            <xdr:cNvPr id="70503" name="Check Box 871" hidden="1">
              <a:extLst>
                <a:ext uri="{63B3BB69-23CF-44E3-9099-C40C66FF867C}">
                  <a14:compatExt spid="_x0000_s70503"/>
                </a:ext>
                <a:ext uri="{FF2B5EF4-FFF2-40B4-BE49-F238E27FC236}">
                  <a16:creationId xmlns:a16="http://schemas.microsoft.com/office/drawing/2014/main" id="{00000000-0008-0000-1D00-00006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85</xdr:row>
          <xdr:rowOff>57150</xdr:rowOff>
        </xdr:from>
        <xdr:to>
          <xdr:col>8</xdr:col>
          <xdr:colOff>28575</xdr:colOff>
          <xdr:row>85</xdr:row>
          <xdr:rowOff>266700</xdr:rowOff>
        </xdr:to>
        <xdr:sp macro="" textlink="">
          <xdr:nvSpPr>
            <xdr:cNvPr id="70504" name="Check Box 872" hidden="1">
              <a:extLst>
                <a:ext uri="{63B3BB69-23CF-44E3-9099-C40C66FF867C}">
                  <a14:compatExt spid="_x0000_s70504"/>
                </a:ext>
                <a:ext uri="{FF2B5EF4-FFF2-40B4-BE49-F238E27FC236}">
                  <a16:creationId xmlns:a16="http://schemas.microsoft.com/office/drawing/2014/main" id="{00000000-0008-0000-1D00-00006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86</xdr:row>
          <xdr:rowOff>57150</xdr:rowOff>
        </xdr:from>
        <xdr:to>
          <xdr:col>8</xdr:col>
          <xdr:colOff>28575</xdr:colOff>
          <xdr:row>86</xdr:row>
          <xdr:rowOff>266700</xdr:rowOff>
        </xdr:to>
        <xdr:sp macro="" textlink="">
          <xdr:nvSpPr>
            <xdr:cNvPr id="70505" name="Check Box 873" hidden="1">
              <a:extLst>
                <a:ext uri="{63B3BB69-23CF-44E3-9099-C40C66FF867C}">
                  <a14:compatExt spid="_x0000_s70505"/>
                </a:ext>
                <a:ext uri="{FF2B5EF4-FFF2-40B4-BE49-F238E27FC236}">
                  <a16:creationId xmlns:a16="http://schemas.microsoft.com/office/drawing/2014/main" id="{00000000-0008-0000-1D00-00006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87</xdr:row>
          <xdr:rowOff>57150</xdr:rowOff>
        </xdr:from>
        <xdr:to>
          <xdr:col>8</xdr:col>
          <xdr:colOff>28575</xdr:colOff>
          <xdr:row>87</xdr:row>
          <xdr:rowOff>266700</xdr:rowOff>
        </xdr:to>
        <xdr:sp macro="" textlink="">
          <xdr:nvSpPr>
            <xdr:cNvPr id="70506" name="Check Box 874" hidden="1">
              <a:extLst>
                <a:ext uri="{63B3BB69-23CF-44E3-9099-C40C66FF867C}">
                  <a14:compatExt spid="_x0000_s70506"/>
                </a:ext>
                <a:ext uri="{FF2B5EF4-FFF2-40B4-BE49-F238E27FC236}">
                  <a16:creationId xmlns:a16="http://schemas.microsoft.com/office/drawing/2014/main" id="{00000000-0008-0000-1D00-00006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88</xdr:row>
          <xdr:rowOff>57150</xdr:rowOff>
        </xdr:from>
        <xdr:to>
          <xdr:col>8</xdr:col>
          <xdr:colOff>28575</xdr:colOff>
          <xdr:row>88</xdr:row>
          <xdr:rowOff>266700</xdr:rowOff>
        </xdr:to>
        <xdr:sp macro="" textlink="">
          <xdr:nvSpPr>
            <xdr:cNvPr id="70507" name="Check Box 875" hidden="1">
              <a:extLst>
                <a:ext uri="{63B3BB69-23CF-44E3-9099-C40C66FF867C}">
                  <a14:compatExt spid="_x0000_s70507"/>
                </a:ext>
                <a:ext uri="{FF2B5EF4-FFF2-40B4-BE49-F238E27FC236}">
                  <a16:creationId xmlns:a16="http://schemas.microsoft.com/office/drawing/2014/main" id="{00000000-0008-0000-1D00-00006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89</xdr:row>
          <xdr:rowOff>57150</xdr:rowOff>
        </xdr:from>
        <xdr:to>
          <xdr:col>8</xdr:col>
          <xdr:colOff>28575</xdr:colOff>
          <xdr:row>89</xdr:row>
          <xdr:rowOff>266700</xdr:rowOff>
        </xdr:to>
        <xdr:sp macro="" textlink="">
          <xdr:nvSpPr>
            <xdr:cNvPr id="70508" name="Check Box 876" hidden="1">
              <a:extLst>
                <a:ext uri="{63B3BB69-23CF-44E3-9099-C40C66FF867C}">
                  <a14:compatExt spid="_x0000_s70508"/>
                </a:ext>
                <a:ext uri="{FF2B5EF4-FFF2-40B4-BE49-F238E27FC236}">
                  <a16:creationId xmlns:a16="http://schemas.microsoft.com/office/drawing/2014/main" id="{00000000-0008-0000-1D00-00006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90</xdr:row>
          <xdr:rowOff>57150</xdr:rowOff>
        </xdr:from>
        <xdr:to>
          <xdr:col>8</xdr:col>
          <xdr:colOff>28575</xdr:colOff>
          <xdr:row>90</xdr:row>
          <xdr:rowOff>266700</xdr:rowOff>
        </xdr:to>
        <xdr:sp macro="" textlink="">
          <xdr:nvSpPr>
            <xdr:cNvPr id="70509" name="Check Box 877" hidden="1">
              <a:extLst>
                <a:ext uri="{63B3BB69-23CF-44E3-9099-C40C66FF867C}">
                  <a14:compatExt spid="_x0000_s70509"/>
                </a:ext>
                <a:ext uri="{FF2B5EF4-FFF2-40B4-BE49-F238E27FC236}">
                  <a16:creationId xmlns:a16="http://schemas.microsoft.com/office/drawing/2014/main" id="{00000000-0008-0000-1D00-00006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91</xdr:row>
          <xdr:rowOff>57150</xdr:rowOff>
        </xdr:from>
        <xdr:to>
          <xdr:col>8</xdr:col>
          <xdr:colOff>28575</xdr:colOff>
          <xdr:row>91</xdr:row>
          <xdr:rowOff>266700</xdr:rowOff>
        </xdr:to>
        <xdr:sp macro="" textlink="">
          <xdr:nvSpPr>
            <xdr:cNvPr id="70511" name="Check Box 879" hidden="1">
              <a:extLst>
                <a:ext uri="{63B3BB69-23CF-44E3-9099-C40C66FF867C}">
                  <a14:compatExt spid="_x0000_s70511"/>
                </a:ext>
                <a:ext uri="{FF2B5EF4-FFF2-40B4-BE49-F238E27FC236}">
                  <a16:creationId xmlns:a16="http://schemas.microsoft.com/office/drawing/2014/main" id="{00000000-0008-0000-1D00-00006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92</xdr:row>
          <xdr:rowOff>57150</xdr:rowOff>
        </xdr:from>
        <xdr:to>
          <xdr:col>8</xdr:col>
          <xdr:colOff>28575</xdr:colOff>
          <xdr:row>92</xdr:row>
          <xdr:rowOff>266700</xdr:rowOff>
        </xdr:to>
        <xdr:sp macro="" textlink="">
          <xdr:nvSpPr>
            <xdr:cNvPr id="70513" name="Check Box 881" hidden="1">
              <a:extLst>
                <a:ext uri="{63B3BB69-23CF-44E3-9099-C40C66FF867C}">
                  <a14:compatExt spid="_x0000_s70513"/>
                </a:ext>
                <a:ext uri="{FF2B5EF4-FFF2-40B4-BE49-F238E27FC236}">
                  <a16:creationId xmlns:a16="http://schemas.microsoft.com/office/drawing/2014/main" id="{00000000-0008-0000-1D00-00007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93</xdr:row>
          <xdr:rowOff>57150</xdr:rowOff>
        </xdr:from>
        <xdr:to>
          <xdr:col>8</xdr:col>
          <xdr:colOff>28575</xdr:colOff>
          <xdr:row>93</xdr:row>
          <xdr:rowOff>266700</xdr:rowOff>
        </xdr:to>
        <xdr:sp macro="" textlink="">
          <xdr:nvSpPr>
            <xdr:cNvPr id="70514" name="Check Box 882" hidden="1">
              <a:extLst>
                <a:ext uri="{63B3BB69-23CF-44E3-9099-C40C66FF867C}">
                  <a14:compatExt spid="_x0000_s70514"/>
                </a:ext>
                <a:ext uri="{FF2B5EF4-FFF2-40B4-BE49-F238E27FC236}">
                  <a16:creationId xmlns:a16="http://schemas.microsoft.com/office/drawing/2014/main" id="{00000000-0008-0000-1D00-00007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94</xdr:row>
          <xdr:rowOff>57150</xdr:rowOff>
        </xdr:from>
        <xdr:to>
          <xdr:col>8</xdr:col>
          <xdr:colOff>28575</xdr:colOff>
          <xdr:row>94</xdr:row>
          <xdr:rowOff>266700</xdr:rowOff>
        </xdr:to>
        <xdr:sp macro="" textlink="">
          <xdr:nvSpPr>
            <xdr:cNvPr id="70515" name="Check Box 883" hidden="1">
              <a:extLst>
                <a:ext uri="{63B3BB69-23CF-44E3-9099-C40C66FF867C}">
                  <a14:compatExt spid="_x0000_s70515"/>
                </a:ext>
                <a:ext uri="{FF2B5EF4-FFF2-40B4-BE49-F238E27FC236}">
                  <a16:creationId xmlns:a16="http://schemas.microsoft.com/office/drawing/2014/main" id="{00000000-0008-0000-1D00-00007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95</xdr:row>
          <xdr:rowOff>57150</xdr:rowOff>
        </xdr:from>
        <xdr:to>
          <xdr:col>8</xdr:col>
          <xdr:colOff>28575</xdr:colOff>
          <xdr:row>95</xdr:row>
          <xdr:rowOff>266700</xdr:rowOff>
        </xdr:to>
        <xdr:sp macro="" textlink="">
          <xdr:nvSpPr>
            <xdr:cNvPr id="70517" name="Check Box 885" hidden="1">
              <a:extLst>
                <a:ext uri="{63B3BB69-23CF-44E3-9099-C40C66FF867C}">
                  <a14:compatExt spid="_x0000_s70517"/>
                </a:ext>
                <a:ext uri="{FF2B5EF4-FFF2-40B4-BE49-F238E27FC236}">
                  <a16:creationId xmlns:a16="http://schemas.microsoft.com/office/drawing/2014/main" id="{00000000-0008-0000-1D00-00007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96</xdr:row>
          <xdr:rowOff>57150</xdr:rowOff>
        </xdr:from>
        <xdr:to>
          <xdr:col>8</xdr:col>
          <xdr:colOff>28575</xdr:colOff>
          <xdr:row>96</xdr:row>
          <xdr:rowOff>266700</xdr:rowOff>
        </xdr:to>
        <xdr:sp macro="" textlink="">
          <xdr:nvSpPr>
            <xdr:cNvPr id="70518" name="Check Box 886" hidden="1">
              <a:extLst>
                <a:ext uri="{63B3BB69-23CF-44E3-9099-C40C66FF867C}">
                  <a14:compatExt spid="_x0000_s70518"/>
                </a:ext>
                <a:ext uri="{FF2B5EF4-FFF2-40B4-BE49-F238E27FC236}">
                  <a16:creationId xmlns:a16="http://schemas.microsoft.com/office/drawing/2014/main" id="{00000000-0008-0000-1D00-00007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97</xdr:row>
          <xdr:rowOff>57150</xdr:rowOff>
        </xdr:from>
        <xdr:to>
          <xdr:col>8</xdr:col>
          <xdr:colOff>28575</xdr:colOff>
          <xdr:row>97</xdr:row>
          <xdr:rowOff>266700</xdr:rowOff>
        </xdr:to>
        <xdr:sp macro="" textlink="">
          <xdr:nvSpPr>
            <xdr:cNvPr id="70519" name="Check Box 887" hidden="1">
              <a:extLst>
                <a:ext uri="{63B3BB69-23CF-44E3-9099-C40C66FF867C}">
                  <a14:compatExt spid="_x0000_s70519"/>
                </a:ext>
                <a:ext uri="{FF2B5EF4-FFF2-40B4-BE49-F238E27FC236}">
                  <a16:creationId xmlns:a16="http://schemas.microsoft.com/office/drawing/2014/main" id="{00000000-0008-0000-1D00-00007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98</xdr:row>
          <xdr:rowOff>57150</xdr:rowOff>
        </xdr:from>
        <xdr:to>
          <xdr:col>8</xdr:col>
          <xdr:colOff>28575</xdr:colOff>
          <xdr:row>98</xdr:row>
          <xdr:rowOff>266700</xdr:rowOff>
        </xdr:to>
        <xdr:sp macro="" textlink="">
          <xdr:nvSpPr>
            <xdr:cNvPr id="70520" name="Check Box 888" hidden="1">
              <a:extLst>
                <a:ext uri="{63B3BB69-23CF-44E3-9099-C40C66FF867C}">
                  <a14:compatExt spid="_x0000_s70520"/>
                </a:ext>
                <a:ext uri="{FF2B5EF4-FFF2-40B4-BE49-F238E27FC236}">
                  <a16:creationId xmlns:a16="http://schemas.microsoft.com/office/drawing/2014/main" id="{00000000-0008-0000-1D00-00007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99</xdr:row>
          <xdr:rowOff>57150</xdr:rowOff>
        </xdr:from>
        <xdr:to>
          <xdr:col>8</xdr:col>
          <xdr:colOff>28575</xdr:colOff>
          <xdr:row>99</xdr:row>
          <xdr:rowOff>266700</xdr:rowOff>
        </xdr:to>
        <xdr:sp macro="" textlink="">
          <xdr:nvSpPr>
            <xdr:cNvPr id="70522" name="Check Box 890" hidden="1">
              <a:extLst>
                <a:ext uri="{63B3BB69-23CF-44E3-9099-C40C66FF867C}">
                  <a14:compatExt spid="_x0000_s70522"/>
                </a:ext>
                <a:ext uri="{FF2B5EF4-FFF2-40B4-BE49-F238E27FC236}">
                  <a16:creationId xmlns:a16="http://schemas.microsoft.com/office/drawing/2014/main" id="{00000000-0008-0000-1D00-00007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100</xdr:row>
          <xdr:rowOff>57150</xdr:rowOff>
        </xdr:from>
        <xdr:to>
          <xdr:col>8</xdr:col>
          <xdr:colOff>28575</xdr:colOff>
          <xdr:row>100</xdr:row>
          <xdr:rowOff>266700</xdr:rowOff>
        </xdr:to>
        <xdr:sp macro="" textlink="">
          <xdr:nvSpPr>
            <xdr:cNvPr id="70523" name="Check Box 891" hidden="1">
              <a:extLst>
                <a:ext uri="{63B3BB69-23CF-44E3-9099-C40C66FF867C}">
                  <a14:compatExt spid="_x0000_s70523"/>
                </a:ext>
                <a:ext uri="{FF2B5EF4-FFF2-40B4-BE49-F238E27FC236}">
                  <a16:creationId xmlns:a16="http://schemas.microsoft.com/office/drawing/2014/main" id="{00000000-0008-0000-1D00-00007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101</xdr:row>
          <xdr:rowOff>57150</xdr:rowOff>
        </xdr:from>
        <xdr:to>
          <xdr:col>8</xdr:col>
          <xdr:colOff>28575</xdr:colOff>
          <xdr:row>101</xdr:row>
          <xdr:rowOff>266700</xdr:rowOff>
        </xdr:to>
        <xdr:sp macro="" textlink="">
          <xdr:nvSpPr>
            <xdr:cNvPr id="70524" name="Check Box 892" hidden="1">
              <a:extLst>
                <a:ext uri="{63B3BB69-23CF-44E3-9099-C40C66FF867C}">
                  <a14:compatExt spid="_x0000_s70524"/>
                </a:ext>
                <a:ext uri="{FF2B5EF4-FFF2-40B4-BE49-F238E27FC236}">
                  <a16:creationId xmlns:a16="http://schemas.microsoft.com/office/drawing/2014/main" id="{00000000-0008-0000-1D00-00007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102</xdr:row>
          <xdr:rowOff>57150</xdr:rowOff>
        </xdr:from>
        <xdr:to>
          <xdr:col>8</xdr:col>
          <xdr:colOff>28575</xdr:colOff>
          <xdr:row>102</xdr:row>
          <xdr:rowOff>266700</xdr:rowOff>
        </xdr:to>
        <xdr:sp macro="" textlink="">
          <xdr:nvSpPr>
            <xdr:cNvPr id="70525" name="Check Box 893" hidden="1">
              <a:extLst>
                <a:ext uri="{63B3BB69-23CF-44E3-9099-C40C66FF867C}">
                  <a14:compatExt spid="_x0000_s70525"/>
                </a:ext>
                <a:ext uri="{FF2B5EF4-FFF2-40B4-BE49-F238E27FC236}">
                  <a16:creationId xmlns:a16="http://schemas.microsoft.com/office/drawing/2014/main" id="{00000000-0008-0000-1D00-00007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103</xdr:row>
          <xdr:rowOff>57150</xdr:rowOff>
        </xdr:from>
        <xdr:to>
          <xdr:col>8</xdr:col>
          <xdr:colOff>28575</xdr:colOff>
          <xdr:row>103</xdr:row>
          <xdr:rowOff>266700</xdr:rowOff>
        </xdr:to>
        <xdr:sp macro="" textlink="">
          <xdr:nvSpPr>
            <xdr:cNvPr id="70526" name="Check Box 894" hidden="1">
              <a:extLst>
                <a:ext uri="{63B3BB69-23CF-44E3-9099-C40C66FF867C}">
                  <a14:compatExt spid="_x0000_s70526"/>
                </a:ext>
                <a:ext uri="{FF2B5EF4-FFF2-40B4-BE49-F238E27FC236}">
                  <a16:creationId xmlns:a16="http://schemas.microsoft.com/office/drawing/2014/main" id="{00000000-0008-0000-1D00-00007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104</xdr:row>
          <xdr:rowOff>57150</xdr:rowOff>
        </xdr:from>
        <xdr:to>
          <xdr:col>8</xdr:col>
          <xdr:colOff>28575</xdr:colOff>
          <xdr:row>104</xdr:row>
          <xdr:rowOff>266700</xdr:rowOff>
        </xdr:to>
        <xdr:sp macro="" textlink="">
          <xdr:nvSpPr>
            <xdr:cNvPr id="70527" name="Check Box 895" hidden="1">
              <a:extLst>
                <a:ext uri="{63B3BB69-23CF-44E3-9099-C40C66FF867C}">
                  <a14:compatExt spid="_x0000_s70527"/>
                </a:ext>
                <a:ext uri="{FF2B5EF4-FFF2-40B4-BE49-F238E27FC236}">
                  <a16:creationId xmlns:a16="http://schemas.microsoft.com/office/drawing/2014/main" id="{00000000-0008-0000-1D00-00007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105</xdr:row>
          <xdr:rowOff>57150</xdr:rowOff>
        </xdr:from>
        <xdr:to>
          <xdr:col>8</xdr:col>
          <xdr:colOff>28575</xdr:colOff>
          <xdr:row>105</xdr:row>
          <xdr:rowOff>266700</xdr:rowOff>
        </xdr:to>
        <xdr:sp macro="" textlink="">
          <xdr:nvSpPr>
            <xdr:cNvPr id="70528" name="Check Box 896" hidden="1">
              <a:extLst>
                <a:ext uri="{63B3BB69-23CF-44E3-9099-C40C66FF867C}">
                  <a14:compatExt spid="_x0000_s70528"/>
                </a:ext>
                <a:ext uri="{FF2B5EF4-FFF2-40B4-BE49-F238E27FC236}">
                  <a16:creationId xmlns:a16="http://schemas.microsoft.com/office/drawing/2014/main" id="{00000000-0008-0000-1D00-00008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106</xdr:row>
          <xdr:rowOff>57150</xdr:rowOff>
        </xdr:from>
        <xdr:to>
          <xdr:col>8</xdr:col>
          <xdr:colOff>28575</xdr:colOff>
          <xdr:row>106</xdr:row>
          <xdr:rowOff>266700</xdr:rowOff>
        </xdr:to>
        <xdr:sp macro="" textlink="">
          <xdr:nvSpPr>
            <xdr:cNvPr id="70529" name="Check Box 897" hidden="1">
              <a:extLst>
                <a:ext uri="{63B3BB69-23CF-44E3-9099-C40C66FF867C}">
                  <a14:compatExt spid="_x0000_s70529"/>
                </a:ext>
                <a:ext uri="{FF2B5EF4-FFF2-40B4-BE49-F238E27FC236}">
                  <a16:creationId xmlns:a16="http://schemas.microsoft.com/office/drawing/2014/main" id="{00000000-0008-0000-1D00-00008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107</xdr:row>
          <xdr:rowOff>57150</xdr:rowOff>
        </xdr:from>
        <xdr:to>
          <xdr:col>8</xdr:col>
          <xdr:colOff>28575</xdr:colOff>
          <xdr:row>107</xdr:row>
          <xdr:rowOff>266700</xdr:rowOff>
        </xdr:to>
        <xdr:sp macro="" textlink="">
          <xdr:nvSpPr>
            <xdr:cNvPr id="70531" name="Check Box 899" hidden="1">
              <a:extLst>
                <a:ext uri="{63B3BB69-23CF-44E3-9099-C40C66FF867C}">
                  <a14:compatExt spid="_x0000_s70531"/>
                </a:ext>
                <a:ext uri="{FF2B5EF4-FFF2-40B4-BE49-F238E27FC236}">
                  <a16:creationId xmlns:a16="http://schemas.microsoft.com/office/drawing/2014/main" id="{00000000-0008-0000-1D00-00008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108</xdr:row>
          <xdr:rowOff>57150</xdr:rowOff>
        </xdr:from>
        <xdr:to>
          <xdr:col>8</xdr:col>
          <xdr:colOff>28575</xdr:colOff>
          <xdr:row>108</xdr:row>
          <xdr:rowOff>266700</xdr:rowOff>
        </xdr:to>
        <xdr:sp macro="" textlink="">
          <xdr:nvSpPr>
            <xdr:cNvPr id="70532" name="Check Box 900" hidden="1">
              <a:extLst>
                <a:ext uri="{63B3BB69-23CF-44E3-9099-C40C66FF867C}">
                  <a14:compatExt spid="_x0000_s70532"/>
                </a:ext>
                <a:ext uri="{FF2B5EF4-FFF2-40B4-BE49-F238E27FC236}">
                  <a16:creationId xmlns:a16="http://schemas.microsoft.com/office/drawing/2014/main" id="{00000000-0008-0000-1D00-00008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109</xdr:row>
          <xdr:rowOff>57150</xdr:rowOff>
        </xdr:from>
        <xdr:to>
          <xdr:col>8</xdr:col>
          <xdr:colOff>28575</xdr:colOff>
          <xdr:row>109</xdr:row>
          <xdr:rowOff>266700</xdr:rowOff>
        </xdr:to>
        <xdr:sp macro="" textlink="">
          <xdr:nvSpPr>
            <xdr:cNvPr id="70534" name="Check Box 902" hidden="1">
              <a:extLst>
                <a:ext uri="{63B3BB69-23CF-44E3-9099-C40C66FF867C}">
                  <a14:compatExt spid="_x0000_s70534"/>
                </a:ext>
                <a:ext uri="{FF2B5EF4-FFF2-40B4-BE49-F238E27FC236}">
                  <a16:creationId xmlns:a16="http://schemas.microsoft.com/office/drawing/2014/main" id="{00000000-0008-0000-1D00-00008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110</xdr:row>
          <xdr:rowOff>57150</xdr:rowOff>
        </xdr:from>
        <xdr:to>
          <xdr:col>8</xdr:col>
          <xdr:colOff>28575</xdr:colOff>
          <xdr:row>110</xdr:row>
          <xdr:rowOff>266700</xdr:rowOff>
        </xdr:to>
        <xdr:sp macro="" textlink="">
          <xdr:nvSpPr>
            <xdr:cNvPr id="70536" name="Check Box 904" hidden="1">
              <a:extLst>
                <a:ext uri="{63B3BB69-23CF-44E3-9099-C40C66FF867C}">
                  <a14:compatExt spid="_x0000_s70536"/>
                </a:ext>
                <a:ext uri="{FF2B5EF4-FFF2-40B4-BE49-F238E27FC236}">
                  <a16:creationId xmlns:a16="http://schemas.microsoft.com/office/drawing/2014/main" id="{00000000-0008-0000-1D00-00008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111</xdr:row>
          <xdr:rowOff>57150</xdr:rowOff>
        </xdr:from>
        <xdr:to>
          <xdr:col>8</xdr:col>
          <xdr:colOff>28575</xdr:colOff>
          <xdr:row>111</xdr:row>
          <xdr:rowOff>266700</xdr:rowOff>
        </xdr:to>
        <xdr:sp macro="" textlink="">
          <xdr:nvSpPr>
            <xdr:cNvPr id="70537" name="Check Box 905" hidden="1">
              <a:extLst>
                <a:ext uri="{63B3BB69-23CF-44E3-9099-C40C66FF867C}">
                  <a14:compatExt spid="_x0000_s70537"/>
                </a:ext>
                <a:ext uri="{FF2B5EF4-FFF2-40B4-BE49-F238E27FC236}">
                  <a16:creationId xmlns:a16="http://schemas.microsoft.com/office/drawing/2014/main" id="{00000000-0008-0000-1D00-00008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112</xdr:row>
          <xdr:rowOff>57150</xdr:rowOff>
        </xdr:from>
        <xdr:to>
          <xdr:col>8</xdr:col>
          <xdr:colOff>28575</xdr:colOff>
          <xdr:row>112</xdr:row>
          <xdr:rowOff>266700</xdr:rowOff>
        </xdr:to>
        <xdr:sp macro="" textlink="">
          <xdr:nvSpPr>
            <xdr:cNvPr id="70538" name="Check Box 906" hidden="1">
              <a:extLst>
                <a:ext uri="{63B3BB69-23CF-44E3-9099-C40C66FF867C}">
                  <a14:compatExt spid="_x0000_s70538"/>
                </a:ext>
                <a:ext uri="{FF2B5EF4-FFF2-40B4-BE49-F238E27FC236}">
                  <a16:creationId xmlns:a16="http://schemas.microsoft.com/office/drawing/2014/main" id="{00000000-0008-0000-1D00-00008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113</xdr:row>
          <xdr:rowOff>57150</xdr:rowOff>
        </xdr:from>
        <xdr:to>
          <xdr:col>8</xdr:col>
          <xdr:colOff>28575</xdr:colOff>
          <xdr:row>113</xdr:row>
          <xdr:rowOff>266700</xdr:rowOff>
        </xdr:to>
        <xdr:sp macro="" textlink="">
          <xdr:nvSpPr>
            <xdr:cNvPr id="70539" name="Check Box 907" hidden="1">
              <a:extLst>
                <a:ext uri="{63B3BB69-23CF-44E3-9099-C40C66FF867C}">
                  <a14:compatExt spid="_x0000_s70539"/>
                </a:ext>
                <a:ext uri="{FF2B5EF4-FFF2-40B4-BE49-F238E27FC236}">
                  <a16:creationId xmlns:a16="http://schemas.microsoft.com/office/drawing/2014/main" id="{00000000-0008-0000-1D00-00008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107" name="Rectangle 106">
          <a:hlinkClick xmlns:r="http://schemas.openxmlformats.org/officeDocument/2006/relationships" r:id="rId1"/>
          <a:extLst>
            <a:ext uri="{FF2B5EF4-FFF2-40B4-BE49-F238E27FC236}">
              <a16:creationId xmlns:a16="http://schemas.microsoft.com/office/drawing/2014/main" id="{00000000-0008-0000-1D00-00006B000000}"/>
            </a:ext>
          </a:extLst>
        </xdr:cNvPr>
        <xdr:cNvSpPr/>
      </xdr:nvSpPr>
      <xdr:spPr bwMode="auto">
        <a:xfrm>
          <a:off x="724852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9" name="Rectangle 108">
          <a:hlinkClick xmlns:r="http://schemas.openxmlformats.org/officeDocument/2006/relationships" r:id="rId2"/>
          <a:extLst>
            <a:ext uri="{FF2B5EF4-FFF2-40B4-BE49-F238E27FC236}">
              <a16:creationId xmlns:a16="http://schemas.microsoft.com/office/drawing/2014/main" id="{00000000-0008-0000-1D00-00006D000000}"/>
            </a:ext>
          </a:extLst>
        </xdr:cNvPr>
        <xdr:cNvSpPr/>
      </xdr:nvSpPr>
      <xdr:spPr bwMode="auto">
        <a:xfrm>
          <a:off x="724852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mc:AlternateContent xmlns:mc="http://schemas.openxmlformats.org/markup-compatibility/2006">
    <mc:Choice xmlns:a14="http://schemas.microsoft.com/office/drawing/2010/main" Requires="a14">
      <xdr:twoCellAnchor>
        <xdr:from>
          <xdr:col>7</xdr:col>
          <xdr:colOff>0</xdr:colOff>
          <xdr:row>118</xdr:row>
          <xdr:rowOff>57150</xdr:rowOff>
        </xdr:from>
        <xdr:to>
          <xdr:col>8</xdr:col>
          <xdr:colOff>28575</xdr:colOff>
          <xdr:row>118</xdr:row>
          <xdr:rowOff>266700</xdr:rowOff>
        </xdr:to>
        <xdr:sp macro="" textlink="">
          <xdr:nvSpPr>
            <xdr:cNvPr id="70606" name="Check Box 974" hidden="1">
              <a:extLst>
                <a:ext uri="{63B3BB69-23CF-44E3-9099-C40C66FF867C}">
                  <a14:compatExt spid="_x0000_s70606"/>
                </a:ext>
                <a:ext uri="{FF2B5EF4-FFF2-40B4-BE49-F238E27FC236}">
                  <a16:creationId xmlns:a16="http://schemas.microsoft.com/office/drawing/2014/main" id="{00000000-0008-0000-1D00-0000C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119</xdr:row>
          <xdr:rowOff>57150</xdr:rowOff>
        </xdr:from>
        <xdr:to>
          <xdr:col>8</xdr:col>
          <xdr:colOff>28575</xdr:colOff>
          <xdr:row>119</xdr:row>
          <xdr:rowOff>266700</xdr:rowOff>
        </xdr:to>
        <xdr:sp macro="" textlink="">
          <xdr:nvSpPr>
            <xdr:cNvPr id="70607" name="Check Box 975" hidden="1">
              <a:extLst>
                <a:ext uri="{63B3BB69-23CF-44E3-9099-C40C66FF867C}">
                  <a14:compatExt spid="_x0000_s70607"/>
                </a:ext>
                <a:ext uri="{FF2B5EF4-FFF2-40B4-BE49-F238E27FC236}">
                  <a16:creationId xmlns:a16="http://schemas.microsoft.com/office/drawing/2014/main" id="{00000000-0008-0000-1D00-0000C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120</xdr:row>
          <xdr:rowOff>57150</xdr:rowOff>
        </xdr:from>
        <xdr:to>
          <xdr:col>8</xdr:col>
          <xdr:colOff>28575</xdr:colOff>
          <xdr:row>120</xdr:row>
          <xdr:rowOff>266700</xdr:rowOff>
        </xdr:to>
        <xdr:sp macro="" textlink="">
          <xdr:nvSpPr>
            <xdr:cNvPr id="70608" name="Check Box 976" hidden="1">
              <a:extLst>
                <a:ext uri="{63B3BB69-23CF-44E3-9099-C40C66FF867C}">
                  <a14:compatExt spid="_x0000_s70608"/>
                </a:ext>
                <a:ext uri="{FF2B5EF4-FFF2-40B4-BE49-F238E27FC236}">
                  <a16:creationId xmlns:a16="http://schemas.microsoft.com/office/drawing/2014/main" id="{00000000-0008-0000-1D00-0000D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121</xdr:row>
          <xdr:rowOff>57150</xdr:rowOff>
        </xdr:from>
        <xdr:to>
          <xdr:col>8</xdr:col>
          <xdr:colOff>28575</xdr:colOff>
          <xdr:row>121</xdr:row>
          <xdr:rowOff>266700</xdr:rowOff>
        </xdr:to>
        <xdr:sp macro="" textlink="">
          <xdr:nvSpPr>
            <xdr:cNvPr id="70609" name="Check Box 977" hidden="1">
              <a:extLst>
                <a:ext uri="{63B3BB69-23CF-44E3-9099-C40C66FF867C}">
                  <a14:compatExt spid="_x0000_s70609"/>
                </a:ext>
                <a:ext uri="{FF2B5EF4-FFF2-40B4-BE49-F238E27FC236}">
                  <a16:creationId xmlns:a16="http://schemas.microsoft.com/office/drawing/2014/main" id="{00000000-0008-0000-1D00-0000D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122</xdr:row>
          <xdr:rowOff>57150</xdr:rowOff>
        </xdr:from>
        <xdr:to>
          <xdr:col>8</xdr:col>
          <xdr:colOff>28575</xdr:colOff>
          <xdr:row>122</xdr:row>
          <xdr:rowOff>266700</xdr:rowOff>
        </xdr:to>
        <xdr:sp macro="" textlink="">
          <xdr:nvSpPr>
            <xdr:cNvPr id="70610" name="Check Box 978" hidden="1">
              <a:extLst>
                <a:ext uri="{63B3BB69-23CF-44E3-9099-C40C66FF867C}">
                  <a14:compatExt spid="_x0000_s70610"/>
                </a:ext>
                <a:ext uri="{FF2B5EF4-FFF2-40B4-BE49-F238E27FC236}">
                  <a16:creationId xmlns:a16="http://schemas.microsoft.com/office/drawing/2014/main" id="{00000000-0008-0000-1D00-0000D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123</xdr:row>
          <xdr:rowOff>57150</xdr:rowOff>
        </xdr:from>
        <xdr:to>
          <xdr:col>8</xdr:col>
          <xdr:colOff>28575</xdr:colOff>
          <xdr:row>123</xdr:row>
          <xdr:rowOff>266700</xdr:rowOff>
        </xdr:to>
        <xdr:sp macro="" textlink="">
          <xdr:nvSpPr>
            <xdr:cNvPr id="70611" name="Check Box 979" hidden="1">
              <a:extLst>
                <a:ext uri="{63B3BB69-23CF-44E3-9099-C40C66FF867C}">
                  <a14:compatExt spid="_x0000_s70611"/>
                </a:ext>
                <a:ext uri="{FF2B5EF4-FFF2-40B4-BE49-F238E27FC236}">
                  <a16:creationId xmlns:a16="http://schemas.microsoft.com/office/drawing/2014/main" id="{00000000-0008-0000-1D00-0000D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124</xdr:row>
          <xdr:rowOff>57150</xdr:rowOff>
        </xdr:from>
        <xdr:to>
          <xdr:col>8</xdr:col>
          <xdr:colOff>28575</xdr:colOff>
          <xdr:row>124</xdr:row>
          <xdr:rowOff>266700</xdr:rowOff>
        </xdr:to>
        <xdr:sp macro="" textlink="">
          <xdr:nvSpPr>
            <xdr:cNvPr id="70612" name="Check Box 980" hidden="1">
              <a:extLst>
                <a:ext uri="{63B3BB69-23CF-44E3-9099-C40C66FF867C}">
                  <a14:compatExt spid="_x0000_s70612"/>
                </a:ext>
                <a:ext uri="{FF2B5EF4-FFF2-40B4-BE49-F238E27FC236}">
                  <a16:creationId xmlns:a16="http://schemas.microsoft.com/office/drawing/2014/main" id="{00000000-0008-0000-1D00-0000D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125</xdr:row>
          <xdr:rowOff>57150</xdr:rowOff>
        </xdr:from>
        <xdr:to>
          <xdr:col>8</xdr:col>
          <xdr:colOff>28575</xdr:colOff>
          <xdr:row>125</xdr:row>
          <xdr:rowOff>266700</xdr:rowOff>
        </xdr:to>
        <xdr:sp macro="" textlink="">
          <xdr:nvSpPr>
            <xdr:cNvPr id="70613" name="Check Box 981" hidden="1">
              <a:extLst>
                <a:ext uri="{63B3BB69-23CF-44E3-9099-C40C66FF867C}">
                  <a14:compatExt spid="_x0000_s70613"/>
                </a:ext>
                <a:ext uri="{FF2B5EF4-FFF2-40B4-BE49-F238E27FC236}">
                  <a16:creationId xmlns:a16="http://schemas.microsoft.com/office/drawing/2014/main" id="{00000000-0008-0000-1D00-0000D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126</xdr:row>
          <xdr:rowOff>57150</xdr:rowOff>
        </xdr:from>
        <xdr:to>
          <xdr:col>8</xdr:col>
          <xdr:colOff>28575</xdr:colOff>
          <xdr:row>126</xdr:row>
          <xdr:rowOff>266700</xdr:rowOff>
        </xdr:to>
        <xdr:sp macro="" textlink="">
          <xdr:nvSpPr>
            <xdr:cNvPr id="70614" name="Check Box 982" hidden="1">
              <a:extLst>
                <a:ext uri="{63B3BB69-23CF-44E3-9099-C40C66FF867C}">
                  <a14:compatExt spid="_x0000_s70614"/>
                </a:ext>
                <a:ext uri="{FF2B5EF4-FFF2-40B4-BE49-F238E27FC236}">
                  <a16:creationId xmlns:a16="http://schemas.microsoft.com/office/drawing/2014/main" id="{00000000-0008-0000-1D00-0000D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127</xdr:row>
          <xdr:rowOff>57150</xdr:rowOff>
        </xdr:from>
        <xdr:to>
          <xdr:col>8</xdr:col>
          <xdr:colOff>28575</xdr:colOff>
          <xdr:row>127</xdr:row>
          <xdr:rowOff>266700</xdr:rowOff>
        </xdr:to>
        <xdr:sp macro="" textlink="">
          <xdr:nvSpPr>
            <xdr:cNvPr id="70615" name="Check Box 983" hidden="1">
              <a:extLst>
                <a:ext uri="{63B3BB69-23CF-44E3-9099-C40C66FF867C}">
                  <a14:compatExt spid="_x0000_s70615"/>
                </a:ext>
                <a:ext uri="{FF2B5EF4-FFF2-40B4-BE49-F238E27FC236}">
                  <a16:creationId xmlns:a16="http://schemas.microsoft.com/office/drawing/2014/main" id="{00000000-0008-0000-1D00-0000D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128</xdr:row>
          <xdr:rowOff>57150</xdr:rowOff>
        </xdr:from>
        <xdr:to>
          <xdr:col>8</xdr:col>
          <xdr:colOff>28575</xdr:colOff>
          <xdr:row>128</xdr:row>
          <xdr:rowOff>266700</xdr:rowOff>
        </xdr:to>
        <xdr:sp macro="" textlink="">
          <xdr:nvSpPr>
            <xdr:cNvPr id="70616" name="Check Box 984" hidden="1">
              <a:extLst>
                <a:ext uri="{63B3BB69-23CF-44E3-9099-C40C66FF867C}">
                  <a14:compatExt spid="_x0000_s70616"/>
                </a:ext>
                <a:ext uri="{FF2B5EF4-FFF2-40B4-BE49-F238E27FC236}">
                  <a16:creationId xmlns:a16="http://schemas.microsoft.com/office/drawing/2014/main" id="{00000000-0008-0000-1D00-0000D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129</xdr:row>
          <xdr:rowOff>57150</xdr:rowOff>
        </xdr:from>
        <xdr:to>
          <xdr:col>8</xdr:col>
          <xdr:colOff>28575</xdr:colOff>
          <xdr:row>129</xdr:row>
          <xdr:rowOff>266700</xdr:rowOff>
        </xdr:to>
        <xdr:sp macro="" textlink="">
          <xdr:nvSpPr>
            <xdr:cNvPr id="70617" name="Check Box 985" hidden="1">
              <a:extLst>
                <a:ext uri="{63B3BB69-23CF-44E3-9099-C40C66FF867C}">
                  <a14:compatExt spid="_x0000_s70617"/>
                </a:ext>
                <a:ext uri="{FF2B5EF4-FFF2-40B4-BE49-F238E27FC236}">
                  <a16:creationId xmlns:a16="http://schemas.microsoft.com/office/drawing/2014/main" id="{00000000-0008-0000-1D00-0000D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130</xdr:row>
          <xdr:rowOff>57150</xdr:rowOff>
        </xdr:from>
        <xdr:to>
          <xdr:col>8</xdr:col>
          <xdr:colOff>28575</xdr:colOff>
          <xdr:row>130</xdr:row>
          <xdr:rowOff>266700</xdr:rowOff>
        </xdr:to>
        <xdr:sp macro="" textlink="">
          <xdr:nvSpPr>
            <xdr:cNvPr id="70618" name="Check Box 986" hidden="1">
              <a:extLst>
                <a:ext uri="{63B3BB69-23CF-44E3-9099-C40C66FF867C}">
                  <a14:compatExt spid="_x0000_s70618"/>
                </a:ext>
                <a:ext uri="{FF2B5EF4-FFF2-40B4-BE49-F238E27FC236}">
                  <a16:creationId xmlns:a16="http://schemas.microsoft.com/office/drawing/2014/main" id="{00000000-0008-0000-1D00-0000D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131</xdr:row>
          <xdr:rowOff>57150</xdr:rowOff>
        </xdr:from>
        <xdr:to>
          <xdr:col>8</xdr:col>
          <xdr:colOff>28575</xdr:colOff>
          <xdr:row>131</xdr:row>
          <xdr:rowOff>266700</xdr:rowOff>
        </xdr:to>
        <xdr:sp macro="" textlink="">
          <xdr:nvSpPr>
            <xdr:cNvPr id="70619" name="Check Box 987" hidden="1">
              <a:extLst>
                <a:ext uri="{63B3BB69-23CF-44E3-9099-C40C66FF867C}">
                  <a14:compatExt spid="_x0000_s70619"/>
                </a:ext>
                <a:ext uri="{FF2B5EF4-FFF2-40B4-BE49-F238E27FC236}">
                  <a16:creationId xmlns:a16="http://schemas.microsoft.com/office/drawing/2014/main" id="{00000000-0008-0000-1D00-0000D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132</xdr:row>
          <xdr:rowOff>57150</xdr:rowOff>
        </xdr:from>
        <xdr:to>
          <xdr:col>8</xdr:col>
          <xdr:colOff>28575</xdr:colOff>
          <xdr:row>132</xdr:row>
          <xdr:rowOff>266700</xdr:rowOff>
        </xdr:to>
        <xdr:sp macro="" textlink="">
          <xdr:nvSpPr>
            <xdr:cNvPr id="70620" name="Check Box 988" hidden="1">
              <a:extLst>
                <a:ext uri="{63B3BB69-23CF-44E3-9099-C40C66FF867C}">
                  <a14:compatExt spid="_x0000_s70620"/>
                </a:ext>
                <a:ext uri="{FF2B5EF4-FFF2-40B4-BE49-F238E27FC236}">
                  <a16:creationId xmlns:a16="http://schemas.microsoft.com/office/drawing/2014/main" id="{00000000-0008-0000-1D00-0000D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133</xdr:row>
          <xdr:rowOff>57150</xdr:rowOff>
        </xdr:from>
        <xdr:to>
          <xdr:col>8</xdr:col>
          <xdr:colOff>28575</xdr:colOff>
          <xdr:row>133</xdr:row>
          <xdr:rowOff>266700</xdr:rowOff>
        </xdr:to>
        <xdr:sp macro="" textlink="">
          <xdr:nvSpPr>
            <xdr:cNvPr id="70621" name="Check Box 989" hidden="1">
              <a:extLst>
                <a:ext uri="{63B3BB69-23CF-44E3-9099-C40C66FF867C}">
                  <a14:compatExt spid="_x0000_s70621"/>
                </a:ext>
                <a:ext uri="{FF2B5EF4-FFF2-40B4-BE49-F238E27FC236}">
                  <a16:creationId xmlns:a16="http://schemas.microsoft.com/office/drawing/2014/main" id="{00000000-0008-0000-1D00-0000D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134</xdr:row>
          <xdr:rowOff>57150</xdr:rowOff>
        </xdr:from>
        <xdr:to>
          <xdr:col>8</xdr:col>
          <xdr:colOff>28575</xdr:colOff>
          <xdr:row>134</xdr:row>
          <xdr:rowOff>266700</xdr:rowOff>
        </xdr:to>
        <xdr:sp macro="" textlink="">
          <xdr:nvSpPr>
            <xdr:cNvPr id="70622" name="Check Box 990" hidden="1">
              <a:extLst>
                <a:ext uri="{63B3BB69-23CF-44E3-9099-C40C66FF867C}">
                  <a14:compatExt spid="_x0000_s70622"/>
                </a:ext>
                <a:ext uri="{FF2B5EF4-FFF2-40B4-BE49-F238E27FC236}">
                  <a16:creationId xmlns:a16="http://schemas.microsoft.com/office/drawing/2014/main" id="{00000000-0008-0000-1D00-0000D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135</xdr:row>
          <xdr:rowOff>57150</xdr:rowOff>
        </xdr:from>
        <xdr:to>
          <xdr:col>8</xdr:col>
          <xdr:colOff>28575</xdr:colOff>
          <xdr:row>135</xdr:row>
          <xdr:rowOff>266700</xdr:rowOff>
        </xdr:to>
        <xdr:sp macro="" textlink="">
          <xdr:nvSpPr>
            <xdr:cNvPr id="70623" name="Check Box 991" hidden="1">
              <a:extLst>
                <a:ext uri="{63B3BB69-23CF-44E3-9099-C40C66FF867C}">
                  <a14:compatExt spid="_x0000_s70623"/>
                </a:ext>
                <a:ext uri="{FF2B5EF4-FFF2-40B4-BE49-F238E27FC236}">
                  <a16:creationId xmlns:a16="http://schemas.microsoft.com/office/drawing/2014/main" id="{00000000-0008-0000-1D00-0000D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136</xdr:row>
          <xdr:rowOff>57150</xdr:rowOff>
        </xdr:from>
        <xdr:to>
          <xdr:col>8</xdr:col>
          <xdr:colOff>28575</xdr:colOff>
          <xdr:row>136</xdr:row>
          <xdr:rowOff>266700</xdr:rowOff>
        </xdr:to>
        <xdr:sp macro="" textlink="">
          <xdr:nvSpPr>
            <xdr:cNvPr id="70624" name="Check Box 992" hidden="1">
              <a:extLst>
                <a:ext uri="{63B3BB69-23CF-44E3-9099-C40C66FF867C}">
                  <a14:compatExt spid="_x0000_s70624"/>
                </a:ext>
                <a:ext uri="{FF2B5EF4-FFF2-40B4-BE49-F238E27FC236}">
                  <a16:creationId xmlns:a16="http://schemas.microsoft.com/office/drawing/2014/main" id="{00000000-0008-0000-1D00-0000E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137</xdr:row>
          <xdr:rowOff>57150</xdr:rowOff>
        </xdr:from>
        <xdr:to>
          <xdr:col>8</xdr:col>
          <xdr:colOff>28575</xdr:colOff>
          <xdr:row>137</xdr:row>
          <xdr:rowOff>266700</xdr:rowOff>
        </xdr:to>
        <xdr:sp macro="" textlink="">
          <xdr:nvSpPr>
            <xdr:cNvPr id="70625" name="Check Box 993" hidden="1">
              <a:extLst>
                <a:ext uri="{63B3BB69-23CF-44E3-9099-C40C66FF867C}">
                  <a14:compatExt spid="_x0000_s70625"/>
                </a:ext>
                <a:ext uri="{FF2B5EF4-FFF2-40B4-BE49-F238E27FC236}">
                  <a16:creationId xmlns:a16="http://schemas.microsoft.com/office/drawing/2014/main" id="{00000000-0008-0000-1D00-0000E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138</xdr:row>
          <xdr:rowOff>57150</xdr:rowOff>
        </xdr:from>
        <xdr:to>
          <xdr:col>8</xdr:col>
          <xdr:colOff>28575</xdr:colOff>
          <xdr:row>138</xdr:row>
          <xdr:rowOff>266700</xdr:rowOff>
        </xdr:to>
        <xdr:sp macro="" textlink="">
          <xdr:nvSpPr>
            <xdr:cNvPr id="70626" name="Check Box 994" hidden="1">
              <a:extLst>
                <a:ext uri="{63B3BB69-23CF-44E3-9099-C40C66FF867C}">
                  <a14:compatExt spid="_x0000_s70626"/>
                </a:ext>
                <a:ext uri="{FF2B5EF4-FFF2-40B4-BE49-F238E27FC236}">
                  <a16:creationId xmlns:a16="http://schemas.microsoft.com/office/drawing/2014/main" id="{00000000-0008-0000-1D00-0000E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139</xdr:row>
          <xdr:rowOff>57150</xdr:rowOff>
        </xdr:from>
        <xdr:to>
          <xdr:col>8</xdr:col>
          <xdr:colOff>28575</xdr:colOff>
          <xdr:row>139</xdr:row>
          <xdr:rowOff>266700</xdr:rowOff>
        </xdr:to>
        <xdr:sp macro="" textlink="">
          <xdr:nvSpPr>
            <xdr:cNvPr id="70627" name="Check Box 995" hidden="1">
              <a:extLst>
                <a:ext uri="{63B3BB69-23CF-44E3-9099-C40C66FF867C}">
                  <a14:compatExt spid="_x0000_s70627"/>
                </a:ext>
                <a:ext uri="{FF2B5EF4-FFF2-40B4-BE49-F238E27FC236}">
                  <a16:creationId xmlns:a16="http://schemas.microsoft.com/office/drawing/2014/main" id="{00000000-0008-0000-1D00-0000E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140</xdr:row>
          <xdr:rowOff>57150</xdr:rowOff>
        </xdr:from>
        <xdr:to>
          <xdr:col>8</xdr:col>
          <xdr:colOff>28575</xdr:colOff>
          <xdr:row>140</xdr:row>
          <xdr:rowOff>266700</xdr:rowOff>
        </xdr:to>
        <xdr:sp macro="" textlink="">
          <xdr:nvSpPr>
            <xdr:cNvPr id="70628" name="Check Box 996" hidden="1">
              <a:extLst>
                <a:ext uri="{63B3BB69-23CF-44E3-9099-C40C66FF867C}">
                  <a14:compatExt spid="_x0000_s70628"/>
                </a:ext>
                <a:ext uri="{FF2B5EF4-FFF2-40B4-BE49-F238E27FC236}">
                  <a16:creationId xmlns:a16="http://schemas.microsoft.com/office/drawing/2014/main" id="{00000000-0008-0000-1D00-0000E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141</xdr:row>
          <xdr:rowOff>57150</xdr:rowOff>
        </xdr:from>
        <xdr:to>
          <xdr:col>8</xdr:col>
          <xdr:colOff>28575</xdr:colOff>
          <xdr:row>141</xdr:row>
          <xdr:rowOff>266700</xdr:rowOff>
        </xdr:to>
        <xdr:sp macro="" textlink="">
          <xdr:nvSpPr>
            <xdr:cNvPr id="70629" name="Check Box 997" hidden="1">
              <a:extLst>
                <a:ext uri="{63B3BB69-23CF-44E3-9099-C40C66FF867C}">
                  <a14:compatExt spid="_x0000_s70629"/>
                </a:ext>
                <a:ext uri="{FF2B5EF4-FFF2-40B4-BE49-F238E27FC236}">
                  <a16:creationId xmlns:a16="http://schemas.microsoft.com/office/drawing/2014/main" id="{00000000-0008-0000-1D00-0000E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142</xdr:row>
          <xdr:rowOff>57150</xdr:rowOff>
        </xdr:from>
        <xdr:to>
          <xdr:col>8</xdr:col>
          <xdr:colOff>28575</xdr:colOff>
          <xdr:row>142</xdr:row>
          <xdr:rowOff>266700</xdr:rowOff>
        </xdr:to>
        <xdr:sp macro="" textlink="">
          <xdr:nvSpPr>
            <xdr:cNvPr id="70630" name="Check Box 998" hidden="1">
              <a:extLst>
                <a:ext uri="{63B3BB69-23CF-44E3-9099-C40C66FF867C}">
                  <a14:compatExt spid="_x0000_s70630"/>
                </a:ext>
                <a:ext uri="{FF2B5EF4-FFF2-40B4-BE49-F238E27FC236}">
                  <a16:creationId xmlns:a16="http://schemas.microsoft.com/office/drawing/2014/main" id="{00000000-0008-0000-1D00-0000E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143</xdr:row>
          <xdr:rowOff>57150</xdr:rowOff>
        </xdr:from>
        <xdr:to>
          <xdr:col>8</xdr:col>
          <xdr:colOff>28575</xdr:colOff>
          <xdr:row>143</xdr:row>
          <xdr:rowOff>266700</xdr:rowOff>
        </xdr:to>
        <xdr:sp macro="" textlink="">
          <xdr:nvSpPr>
            <xdr:cNvPr id="70631" name="Check Box 999" hidden="1">
              <a:extLst>
                <a:ext uri="{63B3BB69-23CF-44E3-9099-C40C66FF867C}">
                  <a14:compatExt spid="_x0000_s70631"/>
                </a:ext>
                <a:ext uri="{FF2B5EF4-FFF2-40B4-BE49-F238E27FC236}">
                  <a16:creationId xmlns:a16="http://schemas.microsoft.com/office/drawing/2014/main" id="{00000000-0008-0000-1D00-0000E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144</xdr:row>
          <xdr:rowOff>57150</xdr:rowOff>
        </xdr:from>
        <xdr:to>
          <xdr:col>8</xdr:col>
          <xdr:colOff>28575</xdr:colOff>
          <xdr:row>144</xdr:row>
          <xdr:rowOff>266700</xdr:rowOff>
        </xdr:to>
        <xdr:sp macro="" textlink="">
          <xdr:nvSpPr>
            <xdr:cNvPr id="70632" name="Check Box 1000" hidden="1">
              <a:extLst>
                <a:ext uri="{63B3BB69-23CF-44E3-9099-C40C66FF867C}">
                  <a14:compatExt spid="_x0000_s70632"/>
                </a:ext>
                <a:ext uri="{FF2B5EF4-FFF2-40B4-BE49-F238E27FC236}">
                  <a16:creationId xmlns:a16="http://schemas.microsoft.com/office/drawing/2014/main" id="{00000000-0008-0000-1D00-0000E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145</xdr:row>
          <xdr:rowOff>57150</xdr:rowOff>
        </xdr:from>
        <xdr:to>
          <xdr:col>8</xdr:col>
          <xdr:colOff>28575</xdr:colOff>
          <xdr:row>145</xdr:row>
          <xdr:rowOff>266700</xdr:rowOff>
        </xdr:to>
        <xdr:sp macro="" textlink="">
          <xdr:nvSpPr>
            <xdr:cNvPr id="70633" name="Check Box 1001" hidden="1">
              <a:extLst>
                <a:ext uri="{63B3BB69-23CF-44E3-9099-C40C66FF867C}">
                  <a14:compatExt spid="_x0000_s70633"/>
                </a:ext>
                <a:ext uri="{FF2B5EF4-FFF2-40B4-BE49-F238E27FC236}">
                  <a16:creationId xmlns:a16="http://schemas.microsoft.com/office/drawing/2014/main" id="{00000000-0008-0000-1D00-0000E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146</xdr:row>
          <xdr:rowOff>57150</xdr:rowOff>
        </xdr:from>
        <xdr:to>
          <xdr:col>8</xdr:col>
          <xdr:colOff>28575</xdr:colOff>
          <xdr:row>146</xdr:row>
          <xdr:rowOff>266700</xdr:rowOff>
        </xdr:to>
        <xdr:sp macro="" textlink="">
          <xdr:nvSpPr>
            <xdr:cNvPr id="70634" name="Check Box 1002" hidden="1">
              <a:extLst>
                <a:ext uri="{63B3BB69-23CF-44E3-9099-C40C66FF867C}">
                  <a14:compatExt spid="_x0000_s70634"/>
                </a:ext>
                <a:ext uri="{FF2B5EF4-FFF2-40B4-BE49-F238E27FC236}">
                  <a16:creationId xmlns:a16="http://schemas.microsoft.com/office/drawing/2014/main" id="{00000000-0008-0000-1D00-0000E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147</xdr:row>
          <xdr:rowOff>57150</xdr:rowOff>
        </xdr:from>
        <xdr:to>
          <xdr:col>8</xdr:col>
          <xdr:colOff>28575</xdr:colOff>
          <xdr:row>147</xdr:row>
          <xdr:rowOff>266700</xdr:rowOff>
        </xdr:to>
        <xdr:sp macro="" textlink="">
          <xdr:nvSpPr>
            <xdr:cNvPr id="70635" name="Check Box 1003" hidden="1">
              <a:extLst>
                <a:ext uri="{63B3BB69-23CF-44E3-9099-C40C66FF867C}">
                  <a14:compatExt spid="_x0000_s70635"/>
                </a:ext>
                <a:ext uri="{FF2B5EF4-FFF2-40B4-BE49-F238E27FC236}">
                  <a16:creationId xmlns:a16="http://schemas.microsoft.com/office/drawing/2014/main" id="{00000000-0008-0000-1D00-0000E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148</xdr:row>
          <xdr:rowOff>57150</xdr:rowOff>
        </xdr:from>
        <xdr:to>
          <xdr:col>8</xdr:col>
          <xdr:colOff>28575</xdr:colOff>
          <xdr:row>148</xdr:row>
          <xdr:rowOff>266700</xdr:rowOff>
        </xdr:to>
        <xdr:sp macro="" textlink="">
          <xdr:nvSpPr>
            <xdr:cNvPr id="70636" name="Check Box 1004" hidden="1">
              <a:extLst>
                <a:ext uri="{63B3BB69-23CF-44E3-9099-C40C66FF867C}">
                  <a14:compatExt spid="_x0000_s70636"/>
                </a:ext>
                <a:ext uri="{FF2B5EF4-FFF2-40B4-BE49-F238E27FC236}">
                  <a16:creationId xmlns:a16="http://schemas.microsoft.com/office/drawing/2014/main" id="{00000000-0008-0000-1D00-0000E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149</xdr:row>
          <xdr:rowOff>57150</xdr:rowOff>
        </xdr:from>
        <xdr:to>
          <xdr:col>8</xdr:col>
          <xdr:colOff>28575</xdr:colOff>
          <xdr:row>149</xdr:row>
          <xdr:rowOff>266700</xdr:rowOff>
        </xdr:to>
        <xdr:sp macro="" textlink="">
          <xdr:nvSpPr>
            <xdr:cNvPr id="70637" name="Check Box 1005" hidden="1">
              <a:extLst>
                <a:ext uri="{63B3BB69-23CF-44E3-9099-C40C66FF867C}">
                  <a14:compatExt spid="_x0000_s70637"/>
                </a:ext>
                <a:ext uri="{FF2B5EF4-FFF2-40B4-BE49-F238E27FC236}">
                  <a16:creationId xmlns:a16="http://schemas.microsoft.com/office/drawing/2014/main" id="{00000000-0008-0000-1D00-0000E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150</xdr:row>
          <xdr:rowOff>57150</xdr:rowOff>
        </xdr:from>
        <xdr:to>
          <xdr:col>8</xdr:col>
          <xdr:colOff>28575</xdr:colOff>
          <xdr:row>150</xdr:row>
          <xdr:rowOff>266700</xdr:rowOff>
        </xdr:to>
        <xdr:sp macro="" textlink="">
          <xdr:nvSpPr>
            <xdr:cNvPr id="70638" name="Check Box 1006" hidden="1">
              <a:extLst>
                <a:ext uri="{63B3BB69-23CF-44E3-9099-C40C66FF867C}">
                  <a14:compatExt spid="_x0000_s70638"/>
                </a:ext>
                <a:ext uri="{FF2B5EF4-FFF2-40B4-BE49-F238E27FC236}">
                  <a16:creationId xmlns:a16="http://schemas.microsoft.com/office/drawing/2014/main" id="{00000000-0008-0000-1D00-0000E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155</xdr:row>
          <xdr:rowOff>57150</xdr:rowOff>
        </xdr:from>
        <xdr:to>
          <xdr:col>8</xdr:col>
          <xdr:colOff>28575</xdr:colOff>
          <xdr:row>155</xdr:row>
          <xdr:rowOff>266700</xdr:rowOff>
        </xdr:to>
        <xdr:sp macro="" textlink="">
          <xdr:nvSpPr>
            <xdr:cNvPr id="70639" name="Check Box 1007" hidden="1">
              <a:extLst>
                <a:ext uri="{63B3BB69-23CF-44E3-9099-C40C66FF867C}">
                  <a14:compatExt spid="_x0000_s70639"/>
                </a:ext>
                <a:ext uri="{FF2B5EF4-FFF2-40B4-BE49-F238E27FC236}">
                  <a16:creationId xmlns:a16="http://schemas.microsoft.com/office/drawing/2014/main" id="{00000000-0008-0000-1D00-0000E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156</xdr:row>
          <xdr:rowOff>57150</xdr:rowOff>
        </xdr:from>
        <xdr:to>
          <xdr:col>8</xdr:col>
          <xdr:colOff>28575</xdr:colOff>
          <xdr:row>156</xdr:row>
          <xdr:rowOff>266700</xdr:rowOff>
        </xdr:to>
        <xdr:sp macro="" textlink="">
          <xdr:nvSpPr>
            <xdr:cNvPr id="70640" name="Check Box 1008" hidden="1">
              <a:extLst>
                <a:ext uri="{63B3BB69-23CF-44E3-9099-C40C66FF867C}">
                  <a14:compatExt spid="_x0000_s70640"/>
                </a:ext>
                <a:ext uri="{FF2B5EF4-FFF2-40B4-BE49-F238E27FC236}">
                  <a16:creationId xmlns:a16="http://schemas.microsoft.com/office/drawing/2014/main" id="{00000000-0008-0000-1D00-0000F0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157</xdr:row>
          <xdr:rowOff>57150</xdr:rowOff>
        </xdr:from>
        <xdr:to>
          <xdr:col>8</xdr:col>
          <xdr:colOff>28575</xdr:colOff>
          <xdr:row>157</xdr:row>
          <xdr:rowOff>266700</xdr:rowOff>
        </xdr:to>
        <xdr:sp macro="" textlink="">
          <xdr:nvSpPr>
            <xdr:cNvPr id="70641" name="Check Box 1009" hidden="1">
              <a:extLst>
                <a:ext uri="{63B3BB69-23CF-44E3-9099-C40C66FF867C}">
                  <a14:compatExt spid="_x0000_s70641"/>
                </a:ext>
                <a:ext uri="{FF2B5EF4-FFF2-40B4-BE49-F238E27FC236}">
                  <a16:creationId xmlns:a16="http://schemas.microsoft.com/office/drawing/2014/main" id="{00000000-0008-0000-1D00-0000F1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158</xdr:row>
          <xdr:rowOff>57150</xdr:rowOff>
        </xdr:from>
        <xdr:to>
          <xdr:col>8</xdr:col>
          <xdr:colOff>28575</xdr:colOff>
          <xdr:row>158</xdr:row>
          <xdr:rowOff>266700</xdr:rowOff>
        </xdr:to>
        <xdr:sp macro="" textlink="">
          <xdr:nvSpPr>
            <xdr:cNvPr id="70642" name="Check Box 1010" hidden="1">
              <a:extLst>
                <a:ext uri="{63B3BB69-23CF-44E3-9099-C40C66FF867C}">
                  <a14:compatExt spid="_x0000_s70642"/>
                </a:ext>
                <a:ext uri="{FF2B5EF4-FFF2-40B4-BE49-F238E27FC236}">
                  <a16:creationId xmlns:a16="http://schemas.microsoft.com/office/drawing/2014/main" id="{00000000-0008-0000-1D00-0000F2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159</xdr:row>
          <xdr:rowOff>57150</xdr:rowOff>
        </xdr:from>
        <xdr:to>
          <xdr:col>8</xdr:col>
          <xdr:colOff>28575</xdr:colOff>
          <xdr:row>159</xdr:row>
          <xdr:rowOff>266700</xdr:rowOff>
        </xdr:to>
        <xdr:sp macro="" textlink="">
          <xdr:nvSpPr>
            <xdr:cNvPr id="70643" name="Check Box 1011" hidden="1">
              <a:extLst>
                <a:ext uri="{63B3BB69-23CF-44E3-9099-C40C66FF867C}">
                  <a14:compatExt spid="_x0000_s70643"/>
                </a:ext>
                <a:ext uri="{FF2B5EF4-FFF2-40B4-BE49-F238E27FC236}">
                  <a16:creationId xmlns:a16="http://schemas.microsoft.com/office/drawing/2014/main" id="{00000000-0008-0000-1D00-0000F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160</xdr:row>
          <xdr:rowOff>57150</xdr:rowOff>
        </xdr:from>
        <xdr:to>
          <xdr:col>8</xdr:col>
          <xdr:colOff>28575</xdr:colOff>
          <xdr:row>160</xdr:row>
          <xdr:rowOff>266700</xdr:rowOff>
        </xdr:to>
        <xdr:sp macro="" textlink="">
          <xdr:nvSpPr>
            <xdr:cNvPr id="70644" name="Check Box 1012" hidden="1">
              <a:extLst>
                <a:ext uri="{63B3BB69-23CF-44E3-9099-C40C66FF867C}">
                  <a14:compatExt spid="_x0000_s70644"/>
                </a:ext>
                <a:ext uri="{FF2B5EF4-FFF2-40B4-BE49-F238E27FC236}">
                  <a16:creationId xmlns:a16="http://schemas.microsoft.com/office/drawing/2014/main" id="{00000000-0008-0000-1D00-0000F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161</xdr:row>
          <xdr:rowOff>57150</xdr:rowOff>
        </xdr:from>
        <xdr:to>
          <xdr:col>8</xdr:col>
          <xdr:colOff>28575</xdr:colOff>
          <xdr:row>161</xdr:row>
          <xdr:rowOff>266700</xdr:rowOff>
        </xdr:to>
        <xdr:sp macro="" textlink="">
          <xdr:nvSpPr>
            <xdr:cNvPr id="70645" name="Check Box 1013" hidden="1">
              <a:extLst>
                <a:ext uri="{63B3BB69-23CF-44E3-9099-C40C66FF867C}">
                  <a14:compatExt spid="_x0000_s70645"/>
                </a:ext>
                <a:ext uri="{FF2B5EF4-FFF2-40B4-BE49-F238E27FC236}">
                  <a16:creationId xmlns:a16="http://schemas.microsoft.com/office/drawing/2014/main" id="{00000000-0008-0000-1D00-0000F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162</xdr:row>
          <xdr:rowOff>57150</xdr:rowOff>
        </xdr:from>
        <xdr:to>
          <xdr:col>8</xdr:col>
          <xdr:colOff>28575</xdr:colOff>
          <xdr:row>162</xdr:row>
          <xdr:rowOff>266700</xdr:rowOff>
        </xdr:to>
        <xdr:sp macro="" textlink="">
          <xdr:nvSpPr>
            <xdr:cNvPr id="70646" name="Check Box 1014" hidden="1">
              <a:extLst>
                <a:ext uri="{63B3BB69-23CF-44E3-9099-C40C66FF867C}">
                  <a14:compatExt spid="_x0000_s70646"/>
                </a:ext>
                <a:ext uri="{FF2B5EF4-FFF2-40B4-BE49-F238E27FC236}">
                  <a16:creationId xmlns:a16="http://schemas.microsoft.com/office/drawing/2014/main" id="{00000000-0008-0000-1D00-0000F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163</xdr:row>
          <xdr:rowOff>57150</xdr:rowOff>
        </xdr:from>
        <xdr:to>
          <xdr:col>8</xdr:col>
          <xdr:colOff>28575</xdr:colOff>
          <xdr:row>163</xdr:row>
          <xdr:rowOff>266700</xdr:rowOff>
        </xdr:to>
        <xdr:sp macro="" textlink="">
          <xdr:nvSpPr>
            <xdr:cNvPr id="70647" name="Check Box 1015" hidden="1">
              <a:extLst>
                <a:ext uri="{63B3BB69-23CF-44E3-9099-C40C66FF867C}">
                  <a14:compatExt spid="_x0000_s70647"/>
                </a:ext>
                <a:ext uri="{FF2B5EF4-FFF2-40B4-BE49-F238E27FC236}">
                  <a16:creationId xmlns:a16="http://schemas.microsoft.com/office/drawing/2014/main" id="{00000000-0008-0000-1D00-0000F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164</xdr:row>
          <xdr:rowOff>57150</xdr:rowOff>
        </xdr:from>
        <xdr:to>
          <xdr:col>8</xdr:col>
          <xdr:colOff>28575</xdr:colOff>
          <xdr:row>164</xdr:row>
          <xdr:rowOff>266700</xdr:rowOff>
        </xdr:to>
        <xdr:sp macro="" textlink="">
          <xdr:nvSpPr>
            <xdr:cNvPr id="70648" name="Check Box 1016" hidden="1">
              <a:extLst>
                <a:ext uri="{63B3BB69-23CF-44E3-9099-C40C66FF867C}">
                  <a14:compatExt spid="_x0000_s70648"/>
                </a:ext>
                <a:ext uri="{FF2B5EF4-FFF2-40B4-BE49-F238E27FC236}">
                  <a16:creationId xmlns:a16="http://schemas.microsoft.com/office/drawing/2014/main" id="{00000000-0008-0000-1D00-0000F8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165</xdr:row>
          <xdr:rowOff>57150</xdr:rowOff>
        </xdr:from>
        <xdr:to>
          <xdr:col>8</xdr:col>
          <xdr:colOff>28575</xdr:colOff>
          <xdr:row>165</xdr:row>
          <xdr:rowOff>266700</xdr:rowOff>
        </xdr:to>
        <xdr:sp macro="" textlink="">
          <xdr:nvSpPr>
            <xdr:cNvPr id="70649" name="Check Box 1017" hidden="1">
              <a:extLst>
                <a:ext uri="{63B3BB69-23CF-44E3-9099-C40C66FF867C}">
                  <a14:compatExt spid="_x0000_s70649"/>
                </a:ext>
                <a:ext uri="{FF2B5EF4-FFF2-40B4-BE49-F238E27FC236}">
                  <a16:creationId xmlns:a16="http://schemas.microsoft.com/office/drawing/2014/main" id="{00000000-0008-0000-1D00-0000F9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166</xdr:row>
          <xdr:rowOff>57150</xdr:rowOff>
        </xdr:from>
        <xdr:to>
          <xdr:col>8</xdr:col>
          <xdr:colOff>28575</xdr:colOff>
          <xdr:row>166</xdr:row>
          <xdr:rowOff>266700</xdr:rowOff>
        </xdr:to>
        <xdr:sp macro="" textlink="">
          <xdr:nvSpPr>
            <xdr:cNvPr id="70650" name="Check Box 1018" hidden="1">
              <a:extLst>
                <a:ext uri="{63B3BB69-23CF-44E3-9099-C40C66FF867C}">
                  <a14:compatExt spid="_x0000_s70650"/>
                </a:ext>
                <a:ext uri="{FF2B5EF4-FFF2-40B4-BE49-F238E27FC236}">
                  <a16:creationId xmlns:a16="http://schemas.microsoft.com/office/drawing/2014/main" id="{00000000-0008-0000-1D00-0000FA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167</xdr:row>
          <xdr:rowOff>57150</xdr:rowOff>
        </xdr:from>
        <xdr:to>
          <xdr:col>8</xdr:col>
          <xdr:colOff>28575</xdr:colOff>
          <xdr:row>167</xdr:row>
          <xdr:rowOff>266700</xdr:rowOff>
        </xdr:to>
        <xdr:sp macro="" textlink="">
          <xdr:nvSpPr>
            <xdr:cNvPr id="70651" name="Check Box 1019" hidden="1">
              <a:extLst>
                <a:ext uri="{63B3BB69-23CF-44E3-9099-C40C66FF867C}">
                  <a14:compatExt spid="_x0000_s70651"/>
                </a:ext>
                <a:ext uri="{FF2B5EF4-FFF2-40B4-BE49-F238E27FC236}">
                  <a16:creationId xmlns:a16="http://schemas.microsoft.com/office/drawing/2014/main" id="{00000000-0008-0000-1D00-0000FB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168</xdr:row>
          <xdr:rowOff>57150</xdr:rowOff>
        </xdr:from>
        <xdr:to>
          <xdr:col>8</xdr:col>
          <xdr:colOff>28575</xdr:colOff>
          <xdr:row>168</xdr:row>
          <xdr:rowOff>266700</xdr:rowOff>
        </xdr:to>
        <xdr:sp macro="" textlink="">
          <xdr:nvSpPr>
            <xdr:cNvPr id="70652" name="Check Box 1020" hidden="1">
              <a:extLst>
                <a:ext uri="{63B3BB69-23CF-44E3-9099-C40C66FF867C}">
                  <a14:compatExt spid="_x0000_s70652"/>
                </a:ext>
                <a:ext uri="{FF2B5EF4-FFF2-40B4-BE49-F238E27FC236}">
                  <a16:creationId xmlns:a16="http://schemas.microsoft.com/office/drawing/2014/main" id="{00000000-0008-0000-1D00-0000FC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169</xdr:row>
          <xdr:rowOff>57150</xdr:rowOff>
        </xdr:from>
        <xdr:to>
          <xdr:col>8</xdr:col>
          <xdr:colOff>28575</xdr:colOff>
          <xdr:row>169</xdr:row>
          <xdr:rowOff>266700</xdr:rowOff>
        </xdr:to>
        <xdr:sp macro="" textlink="">
          <xdr:nvSpPr>
            <xdr:cNvPr id="70653" name="Check Box 1021" hidden="1">
              <a:extLst>
                <a:ext uri="{63B3BB69-23CF-44E3-9099-C40C66FF867C}">
                  <a14:compatExt spid="_x0000_s70653"/>
                </a:ext>
                <a:ext uri="{FF2B5EF4-FFF2-40B4-BE49-F238E27FC236}">
                  <a16:creationId xmlns:a16="http://schemas.microsoft.com/office/drawing/2014/main" id="{00000000-0008-0000-1D00-0000FD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170</xdr:row>
          <xdr:rowOff>57150</xdr:rowOff>
        </xdr:from>
        <xdr:to>
          <xdr:col>8</xdr:col>
          <xdr:colOff>28575</xdr:colOff>
          <xdr:row>170</xdr:row>
          <xdr:rowOff>266700</xdr:rowOff>
        </xdr:to>
        <xdr:sp macro="" textlink="">
          <xdr:nvSpPr>
            <xdr:cNvPr id="70654" name="Check Box 1022" hidden="1">
              <a:extLst>
                <a:ext uri="{63B3BB69-23CF-44E3-9099-C40C66FF867C}">
                  <a14:compatExt spid="_x0000_s70654"/>
                </a:ext>
                <a:ext uri="{FF2B5EF4-FFF2-40B4-BE49-F238E27FC236}">
                  <a16:creationId xmlns:a16="http://schemas.microsoft.com/office/drawing/2014/main" id="{00000000-0008-0000-1D00-0000FE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171</xdr:row>
          <xdr:rowOff>57150</xdr:rowOff>
        </xdr:from>
        <xdr:to>
          <xdr:col>8</xdr:col>
          <xdr:colOff>28575</xdr:colOff>
          <xdr:row>171</xdr:row>
          <xdr:rowOff>266700</xdr:rowOff>
        </xdr:to>
        <xdr:sp macro="" textlink="">
          <xdr:nvSpPr>
            <xdr:cNvPr id="70655" name="Check Box 1023" hidden="1">
              <a:extLst>
                <a:ext uri="{63B3BB69-23CF-44E3-9099-C40C66FF867C}">
                  <a14:compatExt spid="_x0000_s70655"/>
                </a:ext>
                <a:ext uri="{FF2B5EF4-FFF2-40B4-BE49-F238E27FC236}">
                  <a16:creationId xmlns:a16="http://schemas.microsoft.com/office/drawing/2014/main" id="{00000000-0008-0000-1D00-0000FF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172</xdr:row>
          <xdr:rowOff>57150</xdr:rowOff>
        </xdr:from>
        <xdr:to>
          <xdr:col>8</xdr:col>
          <xdr:colOff>28575</xdr:colOff>
          <xdr:row>172</xdr:row>
          <xdr:rowOff>266700</xdr:rowOff>
        </xdr:to>
        <xdr:sp macro="" textlink="">
          <xdr:nvSpPr>
            <xdr:cNvPr id="334848" name="Check Box 1024" hidden="1">
              <a:extLst>
                <a:ext uri="{63B3BB69-23CF-44E3-9099-C40C66FF867C}">
                  <a14:compatExt spid="_x0000_s334848"/>
                </a:ext>
                <a:ext uri="{FF2B5EF4-FFF2-40B4-BE49-F238E27FC236}">
                  <a16:creationId xmlns:a16="http://schemas.microsoft.com/office/drawing/2014/main" id="{00000000-0008-0000-1D00-000000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173</xdr:row>
          <xdr:rowOff>57150</xdr:rowOff>
        </xdr:from>
        <xdr:to>
          <xdr:col>8</xdr:col>
          <xdr:colOff>28575</xdr:colOff>
          <xdr:row>173</xdr:row>
          <xdr:rowOff>266700</xdr:rowOff>
        </xdr:to>
        <xdr:sp macro="" textlink="">
          <xdr:nvSpPr>
            <xdr:cNvPr id="334849" name="Check Box 1025" hidden="1">
              <a:extLst>
                <a:ext uri="{63B3BB69-23CF-44E3-9099-C40C66FF867C}">
                  <a14:compatExt spid="_x0000_s334849"/>
                </a:ext>
                <a:ext uri="{FF2B5EF4-FFF2-40B4-BE49-F238E27FC236}">
                  <a16:creationId xmlns:a16="http://schemas.microsoft.com/office/drawing/2014/main" id="{00000000-0008-0000-1D00-00000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174</xdr:row>
          <xdr:rowOff>57150</xdr:rowOff>
        </xdr:from>
        <xdr:to>
          <xdr:col>8</xdr:col>
          <xdr:colOff>28575</xdr:colOff>
          <xdr:row>174</xdr:row>
          <xdr:rowOff>266700</xdr:rowOff>
        </xdr:to>
        <xdr:sp macro="" textlink="">
          <xdr:nvSpPr>
            <xdr:cNvPr id="334850" name="Check Box 1026" hidden="1">
              <a:extLst>
                <a:ext uri="{63B3BB69-23CF-44E3-9099-C40C66FF867C}">
                  <a14:compatExt spid="_x0000_s334850"/>
                </a:ext>
                <a:ext uri="{FF2B5EF4-FFF2-40B4-BE49-F238E27FC236}">
                  <a16:creationId xmlns:a16="http://schemas.microsoft.com/office/drawing/2014/main" id="{00000000-0008-0000-1D00-000002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175</xdr:row>
          <xdr:rowOff>57150</xdr:rowOff>
        </xdr:from>
        <xdr:to>
          <xdr:col>8</xdr:col>
          <xdr:colOff>28575</xdr:colOff>
          <xdr:row>175</xdr:row>
          <xdr:rowOff>266700</xdr:rowOff>
        </xdr:to>
        <xdr:sp macro="" textlink="">
          <xdr:nvSpPr>
            <xdr:cNvPr id="334851" name="Check Box 1027" hidden="1">
              <a:extLst>
                <a:ext uri="{63B3BB69-23CF-44E3-9099-C40C66FF867C}">
                  <a14:compatExt spid="_x0000_s334851"/>
                </a:ext>
                <a:ext uri="{FF2B5EF4-FFF2-40B4-BE49-F238E27FC236}">
                  <a16:creationId xmlns:a16="http://schemas.microsoft.com/office/drawing/2014/main" id="{00000000-0008-0000-1D00-000003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176</xdr:row>
          <xdr:rowOff>57150</xdr:rowOff>
        </xdr:from>
        <xdr:to>
          <xdr:col>8</xdr:col>
          <xdr:colOff>28575</xdr:colOff>
          <xdr:row>176</xdr:row>
          <xdr:rowOff>266700</xdr:rowOff>
        </xdr:to>
        <xdr:sp macro="" textlink="">
          <xdr:nvSpPr>
            <xdr:cNvPr id="334852" name="Check Box 1028" hidden="1">
              <a:extLst>
                <a:ext uri="{63B3BB69-23CF-44E3-9099-C40C66FF867C}">
                  <a14:compatExt spid="_x0000_s334852"/>
                </a:ext>
                <a:ext uri="{FF2B5EF4-FFF2-40B4-BE49-F238E27FC236}">
                  <a16:creationId xmlns:a16="http://schemas.microsoft.com/office/drawing/2014/main" id="{00000000-0008-0000-1D00-000004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177</xdr:row>
          <xdr:rowOff>57150</xdr:rowOff>
        </xdr:from>
        <xdr:to>
          <xdr:col>8</xdr:col>
          <xdr:colOff>28575</xdr:colOff>
          <xdr:row>177</xdr:row>
          <xdr:rowOff>266700</xdr:rowOff>
        </xdr:to>
        <xdr:sp macro="" textlink="">
          <xdr:nvSpPr>
            <xdr:cNvPr id="334853" name="Check Box 1029" hidden="1">
              <a:extLst>
                <a:ext uri="{63B3BB69-23CF-44E3-9099-C40C66FF867C}">
                  <a14:compatExt spid="_x0000_s334853"/>
                </a:ext>
                <a:ext uri="{FF2B5EF4-FFF2-40B4-BE49-F238E27FC236}">
                  <a16:creationId xmlns:a16="http://schemas.microsoft.com/office/drawing/2014/main" id="{00000000-0008-0000-1D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178</xdr:row>
          <xdr:rowOff>57150</xdr:rowOff>
        </xdr:from>
        <xdr:to>
          <xdr:col>8</xdr:col>
          <xdr:colOff>28575</xdr:colOff>
          <xdr:row>178</xdr:row>
          <xdr:rowOff>266700</xdr:rowOff>
        </xdr:to>
        <xdr:sp macro="" textlink="">
          <xdr:nvSpPr>
            <xdr:cNvPr id="334854" name="Check Box 1030" hidden="1">
              <a:extLst>
                <a:ext uri="{63B3BB69-23CF-44E3-9099-C40C66FF867C}">
                  <a14:compatExt spid="_x0000_s334854"/>
                </a:ext>
                <a:ext uri="{FF2B5EF4-FFF2-40B4-BE49-F238E27FC236}">
                  <a16:creationId xmlns:a16="http://schemas.microsoft.com/office/drawing/2014/main" id="{00000000-0008-0000-1D00-000006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179</xdr:row>
          <xdr:rowOff>57150</xdr:rowOff>
        </xdr:from>
        <xdr:to>
          <xdr:col>8</xdr:col>
          <xdr:colOff>28575</xdr:colOff>
          <xdr:row>179</xdr:row>
          <xdr:rowOff>266700</xdr:rowOff>
        </xdr:to>
        <xdr:sp macro="" textlink="">
          <xdr:nvSpPr>
            <xdr:cNvPr id="334855" name="Check Box 1031" hidden="1">
              <a:extLst>
                <a:ext uri="{63B3BB69-23CF-44E3-9099-C40C66FF867C}">
                  <a14:compatExt spid="_x0000_s334855"/>
                </a:ext>
                <a:ext uri="{FF2B5EF4-FFF2-40B4-BE49-F238E27FC236}">
                  <a16:creationId xmlns:a16="http://schemas.microsoft.com/office/drawing/2014/main" id="{00000000-0008-0000-1D00-000007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180</xdr:row>
          <xdr:rowOff>57150</xdr:rowOff>
        </xdr:from>
        <xdr:to>
          <xdr:col>8</xdr:col>
          <xdr:colOff>28575</xdr:colOff>
          <xdr:row>180</xdr:row>
          <xdr:rowOff>266700</xdr:rowOff>
        </xdr:to>
        <xdr:sp macro="" textlink="">
          <xdr:nvSpPr>
            <xdr:cNvPr id="334856" name="Check Box 1032" hidden="1">
              <a:extLst>
                <a:ext uri="{63B3BB69-23CF-44E3-9099-C40C66FF867C}">
                  <a14:compatExt spid="_x0000_s334856"/>
                </a:ext>
                <a:ext uri="{FF2B5EF4-FFF2-40B4-BE49-F238E27FC236}">
                  <a16:creationId xmlns:a16="http://schemas.microsoft.com/office/drawing/2014/main" id="{00000000-0008-0000-1D00-000008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181</xdr:row>
          <xdr:rowOff>57150</xdr:rowOff>
        </xdr:from>
        <xdr:to>
          <xdr:col>8</xdr:col>
          <xdr:colOff>28575</xdr:colOff>
          <xdr:row>181</xdr:row>
          <xdr:rowOff>266700</xdr:rowOff>
        </xdr:to>
        <xdr:sp macro="" textlink="">
          <xdr:nvSpPr>
            <xdr:cNvPr id="334857" name="Check Box 1033" hidden="1">
              <a:extLst>
                <a:ext uri="{63B3BB69-23CF-44E3-9099-C40C66FF867C}">
                  <a14:compatExt spid="_x0000_s334857"/>
                </a:ext>
                <a:ext uri="{FF2B5EF4-FFF2-40B4-BE49-F238E27FC236}">
                  <a16:creationId xmlns:a16="http://schemas.microsoft.com/office/drawing/2014/main" id="{00000000-0008-0000-1D00-000009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182</xdr:row>
          <xdr:rowOff>57150</xdr:rowOff>
        </xdr:from>
        <xdr:to>
          <xdr:col>8</xdr:col>
          <xdr:colOff>28575</xdr:colOff>
          <xdr:row>182</xdr:row>
          <xdr:rowOff>266700</xdr:rowOff>
        </xdr:to>
        <xdr:sp macro="" textlink="">
          <xdr:nvSpPr>
            <xdr:cNvPr id="334858" name="Check Box 1034" hidden="1">
              <a:extLst>
                <a:ext uri="{63B3BB69-23CF-44E3-9099-C40C66FF867C}">
                  <a14:compatExt spid="_x0000_s334858"/>
                </a:ext>
                <a:ext uri="{FF2B5EF4-FFF2-40B4-BE49-F238E27FC236}">
                  <a16:creationId xmlns:a16="http://schemas.microsoft.com/office/drawing/2014/main" id="{00000000-0008-0000-1D00-00000A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183</xdr:row>
          <xdr:rowOff>57150</xdr:rowOff>
        </xdr:from>
        <xdr:to>
          <xdr:col>8</xdr:col>
          <xdr:colOff>28575</xdr:colOff>
          <xdr:row>183</xdr:row>
          <xdr:rowOff>266700</xdr:rowOff>
        </xdr:to>
        <xdr:sp macro="" textlink="">
          <xdr:nvSpPr>
            <xdr:cNvPr id="334859" name="Check Box 1035" hidden="1">
              <a:extLst>
                <a:ext uri="{63B3BB69-23CF-44E3-9099-C40C66FF867C}">
                  <a14:compatExt spid="_x0000_s334859"/>
                </a:ext>
                <a:ext uri="{FF2B5EF4-FFF2-40B4-BE49-F238E27FC236}">
                  <a16:creationId xmlns:a16="http://schemas.microsoft.com/office/drawing/2014/main" id="{00000000-0008-0000-1D00-00000B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184</xdr:row>
          <xdr:rowOff>57150</xdr:rowOff>
        </xdr:from>
        <xdr:to>
          <xdr:col>8</xdr:col>
          <xdr:colOff>28575</xdr:colOff>
          <xdr:row>184</xdr:row>
          <xdr:rowOff>266700</xdr:rowOff>
        </xdr:to>
        <xdr:sp macro="" textlink="">
          <xdr:nvSpPr>
            <xdr:cNvPr id="334860" name="Check Box 1036" hidden="1">
              <a:extLst>
                <a:ext uri="{63B3BB69-23CF-44E3-9099-C40C66FF867C}">
                  <a14:compatExt spid="_x0000_s334860"/>
                </a:ext>
                <a:ext uri="{FF2B5EF4-FFF2-40B4-BE49-F238E27FC236}">
                  <a16:creationId xmlns:a16="http://schemas.microsoft.com/office/drawing/2014/main" id="{00000000-0008-0000-1D00-00000C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185</xdr:row>
          <xdr:rowOff>57150</xdr:rowOff>
        </xdr:from>
        <xdr:to>
          <xdr:col>8</xdr:col>
          <xdr:colOff>28575</xdr:colOff>
          <xdr:row>185</xdr:row>
          <xdr:rowOff>266700</xdr:rowOff>
        </xdr:to>
        <xdr:sp macro="" textlink="">
          <xdr:nvSpPr>
            <xdr:cNvPr id="334861" name="Check Box 1037" hidden="1">
              <a:extLst>
                <a:ext uri="{63B3BB69-23CF-44E3-9099-C40C66FF867C}">
                  <a14:compatExt spid="_x0000_s334861"/>
                </a:ext>
                <a:ext uri="{FF2B5EF4-FFF2-40B4-BE49-F238E27FC236}">
                  <a16:creationId xmlns:a16="http://schemas.microsoft.com/office/drawing/2014/main" id="{00000000-0008-0000-1D00-00000D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186</xdr:row>
          <xdr:rowOff>57150</xdr:rowOff>
        </xdr:from>
        <xdr:to>
          <xdr:col>8</xdr:col>
          <xdr:colOff>28575</xdr:colOff>
          <xdr:row>186</xdr:row>
          <xdr:rowOff>266700</xdr:rowOff>
        </xdr:to>
        <xdr:sp macro="" textlink="">
          <xdr:nvSpPr>
            <xdr:cNvPr id="334862" name="Check Box 1038" hidden="1">
              <a:extLst>
                <a:ext uri="{63B3BB69-23CF-44E3-9099-C40C66FF867C}">
                  <a14:compatExt spid="_x0000_s334862"/>
                </a:ext>
                <a:ext uri="{FF2B5EF4-FFF2-40B4-BE49-F238E27FC236}">
                  <a16:creationId xmlns:a16="http://schemas.microsoft.com/office/drawing/2014/main" id="{00000000-0008-0000-1D00-00000E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187</xdr:row>
          <xdr:rowOff>57150</xdr:rowOff>
        </xdr:from>
        <xdr:to>
          <xdr:col>8</xdr:col>
          <xdr:colOff>28575</xdr:colOff>
          <xdr:row>187</xdr:row>
          <xdr:rowOff>266700</xdr:rowOff>
        </xdr:to>
        <xdr:sp macro="" textlink="">
          <xdr:nvSpPr>
            <xdr:cNvPr id="334863" name="Check Box 1039" hidden="1">
              <a:extLst>
                <a:ext uri="{63B3BB69-23CF-44E3-9099-C40C66FF867C}">
                  <a14:compatExt spid="_x0000_s334863"/>
                </a:ext>
                <a:ext uri="{FF2B5EF4-FFF2-40B4-BE49-F238E27FC236}">
                  <a16:creationId xmlns:a16="http://schemas.microsoft.com/office/drawing/2014/main" id="{00000000-0008-0000-1D00-00000F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57150</xdr:colOff>
      <xdr:row>1</xdr:row>
      <xdr:rowOff>28575</xdr:rowOff>
    </xdr:from>
    <xdr:to>
      <xdr:col>8</xdr:col>
      <xdr:colOff>813150</xdr:colOff>
      <xdr:row>1</xdr:row>
      <xdr:rowOff>304800</xdr:rowOff>
    </xdr:to>
    <xdr:sp macro="" textlink="">
      <xdr:nvSpPr>
        <xdr:cNvPr id="242" name="Rectangle 241">
          <a:hlinkClick xmlns:r="http://schemas.openxmlformats.org/officeDocument/2006/relationships" r:id="rId3"/>
          <a:extLst>
            <a:ext uri="{FF2B5EF4-FFF2-40B4-BE49-F238E27FC236}">
              <a16:creationId xmlns:a16="http://schemas.microsoft.com/office/drawing/2014/main" id="{00000000-0008-0000-1D00-0000F2000000}"/>
            </a:ext>
          </a:extLst>
        </xdr:cNvPr>
        <xdr:cNvSpPr/>
      </xdr:nvSpPr>
      <xdr:spPr bwMode="auto">
        <a:xfrm>
          <a:off x="72485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114300</xdr:colOff>
          <xdr:row>0</xdr:row>
          <xdr:rowOff>85725</xdr:rowOff>
        </xdr:from>
        <xdr:to>
          <xdr:col>7</xdr:col>
          <xdr:colOff>285750</xdr:colOff>
          <xdr:row>0</xdr:row>
          <xdr:rowOff>257175</xdr:rowOff>
        </xdr:to>
        <xdr:sp macro="" textlink="">
          <xdr:nvSpPr>
            <xdr:cNvPr id="34185" name="WorksheetCompleteChk" hidden="1">
              <a:extLst>
                <a:ext uri="{63B3BB69-23CF-44E3-9099-C40C66FF867C}">
                  <a14:compatExt spid="_x0000_s34185"/>
                </a:ext>
                <a:ext uri="{FF2B5EF4-FFF2-40B4-BE49-F238E27FC236}">
                  <a16:creationId xmlns:a16="http://schemas.microsoft.com/office/drawing/2014/main" id="{00000000-0008-0000-1E00-000089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34186" name="AwaitingClientChk" hidden="1">
              <a:extLst>
                <a:ext uri="{63B3BB69-23CF-44E3-9099-C40C66FF867C}">
                  <a14:compatExt spid="_x0000_s34186"/>
                </a:ext>
                <a:ext uri="{FF2B5EF4-FFF2-40B4-BE49-F238E27FC236}">
                  <a16:creationId xmlns:a16="http://schemas.microsoft.com/office/drawing/2014/main" id="{00000000-0008-0000-1E00-00008A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34187" name="ReviewedChk" hidden="1">
              <a:extLst>
                <a:ext uri="{63B3BB69-23CF-44E3-9099-C40C66FF867C}">
                  <a14:compatExt spid="_x0000_s34187"/>
                </a:ext>
                <a:ext uri="{FF2B5EF4-FFF2-40B4-BE49-F238E27FC236}">
                  <a16:creationId xmlns:a16="http://schemas.microsoft.com/office/drawing/2014/main" id="{00000000-0008-0000-1E00-00008B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85725</xdr:rowOff>
        </xdr:from>
        <xdr:to>
          <xdr:col>7</xdr:col>
          <xdr:colOff>285750</xdr:colOff>
          <xdr:row>3</xdr:row>
          <xdr:rowOff>257175</xdr:rowOff>
        </xdr:to>
        <xdr:sp macro="" textlink="">
          <xdr:nvSpPr>
            <xdr:cNvPr id="34188" name="ReworkRequiredchk" hidden="1">
              <a:extLst>
                <a:ext uri="{63B3BB69-23CF-44E3-9099-C40C66FF867C}">
                  <a14:compatExt spid="_x0000_s34188"/>
                </a:ext>
                <a:ext uri="{FF2B5EF4-FFF2-40B4-BE49-F238E27FC236}">
                  <a16:creationId xmlns:a16="http://schemas.microsoft.com/office/drawing/2014/main" id="{00000000-0008-0000-1E00-00008C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85725</xdr:rowOff>
        </xdr:from>
        <xdr:to>
          <xdr:col>7</xdr:col>
          <xdr:colOff>285750</xdr:colOff>
          <xdr:row>6</xdr:row>
          <xdr:rowOff>66675</xdr:rowOff>
        </xdr:to>
        <xdr:sp macro="" textlink="">
          <xdr:nvSpPr>
            <xdr:cNvPr id="34189" name="ReworkCompleteChk" hidden="1">
              <a:extLst>
                <a:ext uri="{63B3BB69-23CF-44E3-9099-C40C66FF867C}">
                  <a14:compatExt spid="_x0000_s34189"/>
                </a:ext>
                <a:ext uri="{FF2B5EF4-FFF2-40B4-BE49-F238E27FC236}">
                  <a16:creationId xmlns:a16="http://schemas.microsoft.com/office/drawing/2014/main" id="{00000000-0008-0000-1E00-00008D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9</xdr:row>
          <xdr:rowOff>19050</xdr:rowOff>
        </xdr:from>
        <xdr:to>
          <xdr:col>7</xdr:col>
          <xdr:colOff>285750</xdr:colOff>
          <xdr:row>9</xdr:row>
          <xdr:rowOff>190500</xdr:rowOff>
        </xdr:to>
        <xdr:sp macro="" textlink="">
          <xdr:nvSpPr>
            <xdr:cNvPr id="34190" name="FinalReviewChk" hidden="1">
              <a:extLst>
                <a:ext uri="{63B3BB69-23CF-44E3-9099-C40C66FF867C}">
                  <a14:compatExt spid="_x0000_s34190"/>
                </a:ext>
                <a:ext uri="{FF2B5EF4-FFF2-40B4-BE49-F238E27FC236}">
                  <a16:creationId xmlns:a16="http://schemas.microsoft.com/office/drawing/2014/main" id="{00000000-0008-0000-1E00-00008E8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E00-000008000000}"/>
            </a:ext>
          </a:extLst>
        </xdr:cNvPr>
        <xdr:cNvSpPr/>
      </xdr:nvSpPr>
      <xdr:spPr bwMode="auto">
        <a:xfrm>
          <a:off x="70389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E00-00000A000000}"/>
            </a:ext>
          </a:extLst>
        </xdr:cNvPr>
        <xdr:cNvSpPr/>
      </xdr:nvSpPr>
      <xdr:spPr bwMode="auto">
        <a:xfrm>
          <a:off x="70389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E00-00000B000000}"/>
            </a:ext>
          </a:extLst>
        </xdr:cNvPr>
        <xdr:cNvSpPr/>
      </xdr:nvSpPr>
      <xdr:spPr bwMode="auto">
        <a:xfrm>
          <a:off x="71532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152400</xdr:colOff>
          <xdr:row>0</xdr:row>
          <xdr:rowOff>76200</xdr:rowOff>
        </xdr:from>
        <xdr:to>
          <xdr:col>10</xdr:col>
          <xdr:colOff>304800</xdr:colOff>
          <xdr:row>0</xdr:row>
          <xdr:rowOff>228600</xdr:rowOff>
        </xdr:to>
        <xdr:sp macro="" textlink="">
          <xdr:nvSpPr>
            <xdr:cNvPr id="96261" name="WorksheetCompleteChk" hidden="1">
              <a:extLst>
                <a:ext uri="{63B3BB69-23CF-44E3-9099-C40C66FF867C}">
                  <a14:compatExt spid="_x0000_s96261"/>
                </a:ext>
                <a:ext uri="{FF2B5EF4-FFF2-40B4-BE49-F238E27FC236}">
                  <a16:creationId xmlns:a16="http://schemas.microsoft.com/office/drawing/2014/main" id="{00000000-0008-0000-1F00-000005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xdr:row>
          <xdr:rowOff>76200</xdr:rowOff>
        </xdr:from>
        <xdr:to>
          <xdr:col>10</xdr:col>
          <xdr:colOff>304800</xdr:colOff>
          <xdr:row>1</xdr:row>
          <xdr:rowOff>228600</xdr:rowOff>
        </xdr:to>
        <xdr:sp macro="" textlink="">
          <xdr:nvSpPr>
            <xdr:cNvPr id="96262" name="AwaitingClientChk" hidden="1">
              <a:extLst>
                <a:ext uri="{63B3BB69-23CF-44E3-9099-C40C66FF867C}">
                  <a14:compatExt spid="_x0000_s96262"/>
                </a:ext>
                <a:ext uri="{FF2B5EF4-FFF2-40B4-BE49-F238E27FC236}">
                  <a16:creationId xmlns:a16="http://schemas.microsoft.com/office/drawing/2014/main" id="{00000000-0008-0000-1F00-000006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xdr:row>
          <xdr:rowOff>76200</xdr:rowOff>
        </xdr:from>
        <xdr:to>
          <xdr:col>10</xdr:col>
          <xdr:colOff>304800</xdr:colOff>
          <xdr:row>2</xdr:row>
          <xdr:rowOff>228600</xdr:rowOff>
        </xdr:to>
        <xdr:sp macro="" textlink="">
          <xdr:nvSpPr>
            <xdr:cNvPr id="96263" name="ReviewedChk" hidden="1">
              <a:extLst>
                <a:ext uri="{63B3BB69-23CF-44E3-9099-C40C66FF867C}">
                  <a14:compatExt spid="_x0000_s96263"/>
                </a:ext>
                <a:ext uri="{FF2B5EF4-FFF2-40B4-BE49-F238E27FC236}">
                  <a16:creationId xmlns:a16="http://schemas.microsoft.com/office/drawing/2014/main" id="{00000000-0008-0000-1F00-000007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xdr:row>
          <xdr:rowOff>76200</xdr:rowOff>
        </xdr:from>
        <xdr:to>
          <xdr:col>10</xdr:col>
          <xdr:colOff>304800</xdr:colOff>
          <xdr:row>3</xdr:row>
          <xdr:rowOff>228600</xdr:rowOff>
        </xdr:to>
        <xdr:sp macro="" textlink="">
          <xdr:nvSpPr>
            <xdr:cNvPr id="96264" name="ReworkRequiredChk" hidden="1">
              <a:extLst>
                <a:ext uri="{63B3BB69-23CF-44E3-9099-C40C66FF867C}">
                  <a14:compatExt spid="_x0000_s96264"/>
                </a:ext>
                <a:ext uri="{FF2B5EF4-FFF2-40B4-BE49-F238E27FC236}">
                  <a16:creationId xmlns:a16="http://schemas.microsoft.com/office/drawing/2014/main" id="{00000000-0008-0000-1F00-000008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xdr:row>
          <xdr:rowOff>28575</xdr:rowOff>
        </xdr:from>
        <xdr:to>
          <xdr:col>10</xdr:col>
          <xdr:colOff>304800</xdr:colOff>
          <xdr:row>5</xdr:row>
          <xdr:rowOff>180975</xdr:rowOff>
        </xdr:to>
        <xdr:sp macro="" textlink="">
          <xdr:nvSpPr>
            <xdr:cNvPr id="96265" name="ReworkCompleteChk" hidden="1">
              <a:extLst>
                <a:ext uri="{63B3BB69-23CF-44E3-9099-C40C66FF867C}">
                  <a14:compatExt spid="_x0000_s96265"/>
                </a:ext>
                <a:ext uri="{FF2B5EF4-FFF2-40B4-BE49-F238E27FC236}">
                  <a16:creationId xmlns:a16="http://schemas.microsoft.com/office/drawing/2014/main" id="{00000000-0008-0000-1F00-000009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xdr:row>
          <xdr:rowOff>0</xdr:rowOff>
        </xdr:from>
        <xdr:to>
          <xdr:col>10</xdr:col>
          <xdr:colOff>304800</xdr:colOff>
          <xdr:row>8</xdr:row>
          <xdr:rowOff>152400</xdr:rowOff>
        </xdr:to>
        <xdr:sp macro="" textlink="">
          <xdr:nvSpPr>
            <xdr:cNvPr id="96266" name="FinalReviewChk" hidden="1">
              <a:extLst>
                <a:ext uri="{63B3BB69-23CF-44E3-9099-C40C66FF867C}">
                  <a14:compatExt spid="_x0000_s96266"/>
                </a:ext>
                <a:ext uri="{FF2B5EF4-FFF2-40B4-BE49-F238E27FC236}">
                  <a16:creationId xmlns:a16="http://schemas.microsoft.com/office/drawing/2014/main" id="{00000000-0008-0000-1F00-00000A7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57150</xdr:colOff>
      <xdr:row>0</xdr:row>
      <xdr:rowOff>28575</xdr:rowOff>
    </xdr:from>
    <xdr:to>
      <xdr:col>9</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1F00-000008000000}"/>
            </a:ext>
          </a:extLst>
        </xdr:cNvPr>
        <xdr:cNvSpPr/>
      </xdr:nvSpPr>
      <xdr:spPr bwMode="auto">
        <a:xfrm>
          <a:off x="82581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9</xdr:col>
      <xdr:colOff>57150</xdr:colOff>
      <xdr:row>2</xdr:row>
      <xdr:rowOff>28575</xdr:rowOff>
    </xdr:from>
    <xdr:to>
      <xdr:col>9</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F00-00000A000000}"/>
            </a:ext>
          </a:extLst>
        </xdr:cNvPr>
        <xdr:cNvSpPr/>
      </xdr:nvSpPr>
      <xdr:spPr bwMode="auto">
        <a:xfrm>
          <a:off x="82581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9</xdr:col>
      <xdr:colOff>57150</xdr:colOff>
      <xdr:row>1</xdr:row>
      <xdr:rowOff>28575</xdr:rowOff>
    </xdr:from>
    <xdr:to>
      <xdr:col>9</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F00-00000B000000}"/>
            </a:ext>
          </a:extLst>
        </xdr:cNvPr>
        <xdr:cNvSpPr/>
      </xdr:nvSpPr>
      <xdr:spPr bwMode="auto">
        <a:xfrm>
          <a:off x="83724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114300</xdr:colOff>
          <xdr:row>0</xdr:row>
          <xdr:rowOff>76200</xdr:rowOff>
        </xdr:from>
        <xdr:to>
          <xdr:col>9</xdr:col>
          <xdr:colOff>266700</xdr:colOff>
          <xdr:row>0</xdr:row>
          <xdr:rowOff>228600</xdr:rowOff>
        </xdr:to>
        <xdr:sp macro="" textlink="">
          <xdr:nvSpPr>
            <xdr:cNvPr id="80162" name="WorksheetCompleteChk" hidden="1">
              <a:extLst>
                <a:ext uri="{63B3BB69-23CF-44E3-9099-C40C66FF867C}">
                  <a14:compatExt spid="_x0000_s80162"/>
                </a:ext>
                <a:ext uri="{FF2B5EF4-FFF2-40B4-BE49-F238E27FC236}">
                  <a16:creationId xmlns:a16="http://schemas.microsoft.com/office/drawing/2014/main" id="{00000000-0008-0000-20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xdr:row>
          <xdr:rowOff>76200</xdr:rowOff>
        </xdr:from>
        <xdr:to>
          <xdr:col>9</xdr:col>
          <xdr:colOff>266700</xdr:colOff>
          <xdr:row>1</xdr:row>
          <xdr:rowOff>228600</xdr:rowOff>
        </xdr:to>
        <xdr:sp macro="" textlink="">
          <xdr:nvSpPr>
            <xdr:cNvPr id="80163" name="AwaitingClientChk" hidden="1">
              <a:extLst>
                <a:ext uri="{63B3BB69-23CF-44E3-9099-C40C66FF867C}">
                  <a14:compatExt spid="_x0000_s80163"/>
                </a:ext>
                <a:ext uri="{FF2B5EF4-FFF2-40B4-BE49-F238E27FC236}">
                  <a16:creationId xmlns:a16="http://schemas.microsoft.com/office/drawing/2014/main" id="{00000000-0008-0000-20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76200</xdr:rowOff>
        </xdr:from>
        <xdr:to>
          <xdr:col>9</xdr:col>
          <xdr:colOff>266700</xdr:colOff>
          <xdr:row>2</xdr:row>
          <xdr:rowOff>228600</xdr:rowOff>
        </xdr:to>
        <xdr:sp macro="" textlink="">
          <xdr:nvSpPr>
            <xdr:cNvPr id="80164" name="ReviewedChk" hidden="1">
              <a:extLst>
                <a:ext uri="{63B3BB69-23CF-44E3-9099-C40C66FF867C}">
                  <a14:compatExt spid="_x0000_s80164"/>
                </a:ext>
                <a:ext uri="{FF2B5EF4-FFF2-40B4-BE49-F238E27FC236}">
                  <a16:creationId xmlns:a16="http://schemas.microsoft.com/office/drawing/2014/main" id="{00000000-0008-0000-20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76200</xdr:rowOff>
        </xdr:from>
        <xdr:to>
          <xdr:col>9</xdr:col>
          <xdr:colOff>266700</xdr:colOff>
          <xdr:row>3</xdr:row>
          <xdr:rowOff>228600</xdr:rowOff>
        </xdr:to>
        <xdr:sp macro="" textlink="">
          <xdr:nvSpPr>
            <xdr:cNvPr id="80165" name="ReworkRequiredChk" hidden="1">
              <a:extLst>
                <a:ext uri="{63B3BB69-23CF-44E3-9099-C40C66FF867C}">
                  <a14:compatExt spid="_x0000_s80165"/>
                </a:ext>
                <a:ext uri="{FF2B5EF4-FFF2-40B4-BE49-F238E27FC236}">
                  <a16:creationId xmlns:a16="http://schemas.microsoft.com/office/drawing/2014/main" id="{00000000-0008-0000-20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28575</xdr:rowOff>
        </xdr:from>
        <xdr:to>
          <xdr:col>9</xdr:col>
          <xdr:colOff>266700</xdr:colOff>
          <xdr:row>5</xdr:row>
          <xdr:rowOff>180975</xdr:rowOff>
        </xdr:to>
        <xdr:sp macro="" textlink="">
          <xdr:nvSpPr>
            <xdr:cNvPr id="80166" name="ReworkCompleteChk" hidden="1">
              <a:extLst>
                <a:ext uri="{63B3BB69-23CF-44E3-9099-C40C66FF867C}">
                  <a14:compatExt spid="_x0000_s80166"/>
                </a:ext>
                <a:ext uri="{FF2B5EF4-FFF2-40B4-BE49-F238E27FC236}">
                  <a16:creationId xmlns:a16="http://schemas.microsoft.com/office/drawing/2014/main" id="{00000000-0008-0000-20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8</xdr:row>
          <xdr:rowOff>0</xdr:rowOff>
        </xdr:from>
        <xdr:to>
          <xdr:col>9</xdr:col>
          <xdr:colOff>266700</xdr:colOff>
          <xdr:row>8</xdr:row>
          <xdr:rowOff>152400</xdr:rowOff>
        </xdr:to>
        <xdr:sp macro="" textlink="">
          <xdr:nvSpPr>
            <xdr:cNvPr id="80167" name="FinalReviewChk" hidden="1">
              <a:extLst>
                <a:ext uri="{63B3BB69-23CF-44E3-9099-C40C66FF867C}">
                  <a14:compatExt spid="_x0000_s80167"/>
                </a:ext>
                <a:ext uri="{FF2B5EF4-FFF2-40B4-BE49-F238E27FC236}">
                  <a16:creationId xmlns:a16="http://schemas.microsoft.com/office/drawing/2014/main" id="{00000000-0008-0000-20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000-000008000000}"/>
            </a:ext>
          </a:extLst>
        </xdr:cNvPr>
        <xdr:cNvSpPr/>
      </xdr:nvSpPr>
      <xdr:spPr bwMode="auto">
        <a:xfrm>
          <a:off x="76962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000-00000A000000}"/>
            </a:ext>
          </a:extLst>
        </xdr:cNvPr>
        <xdr:cNvSpPr/>
      </xdr:nvSpPr>
      <xdr:spPr bwMode="auto">
        <a:xfrm>
          <a:off x="769620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000-00000C000000}"/>
            </a:ext>
          </a:extLst>
        </xdr:cNvPr>
        <xdr:cNvSpPr/>
      </xdr:nvSpPr>
      <xdr:spPr bwMode="auto">
        <a:xfrm>
          <a:off x="76962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76200</xdr:rowOff>
        </xdr:from>
        <xdr:to>
          <xdr:col>9</xdr:col>
          <xdr:colOff>276225</xdr:colOff>
          <xdr:row>0</xdr:row>
          <xdr:rowOff>228600</xdr:rowOff>
        </xdr:to>
        <xdr:sp macro="" textlink="">
          <xdr:nvSpPr>
            <xdr:cNvPr id="35010" name="WorksheetCompleteChk" hidden="1">
              <a:extLst>
                <a:ext uri="{63B3BB69-23CF-44E3-9099-C40C66FF867C}">
                  <a14:compatExt spid="_x0000_s35010"/>
                </a:ext>
                <a:ext uri="{FF2B5EF4-FFF2-40B4-BE49-F238E27FC236}">
                  <a16:creationId xmlns:a16="http://schemas.microsoft.com/office/drawing/2014/main" id="{00000000-0008-0000-2100-0000C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76200</xdr:rowOff>
        </xdr:from>
        <xdr:to>
          <xdr:col>9</xdr:col>
          <xdr:colOff>276225</xdr:colOff>
          <xdr:row>1</xdr:row>
          <xdr:rowOff>228600</xdr:rowOff>
        </xdr:to>
        <xdr:sp macro="" textlink="">
          <xdr:nvSpPr>
            <xdr:cNvPr id="35011" name="AwaitingClientChk" hidden="1">
              <a:extLst>
                <a:ext uri="{63B3BB69-23CF-44E3-9099-C40C66FF867C}">
                  <a14:compatExt spid="_x0000_s35011"/>
                </a:ext>
                <a:ext uri="{FF2B5EF4-FFF2-40B4-BE49-F238E27FC236}">
                  <a16:creationId xmlns:a16="http://schemas.microsoft.com/office/drawing/2014/main" id="{00000000-0008-0000-2100-0000C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76200</xdr:rowOff>
        </xdr:from>
        <xdr:to>
          <xdr:col>9</xdr:col>
          <xdr:colOff>276225</xdr:colOff>
          <xdr:row>2</xdr:row>
          <xdr:rowOff>228600</xdr:rowOff>
        </xdr:to>
        <xdr:sp macro="" textlink="">
          <xdr:nvSpPr>
            <xdr:cNvPr id="35012" name="ReviewedChk" hidden="1">
              <a:extLst>
                <a:ext uri="{63B3BB69-23CF-44E3-9099-C40C66FF867C}">
                  <a14:compatExt spid="_x0000_s35012"/>
                </a:ext>
                <a:ext uri="{FF2B5EF4-FFF2-40B4-BE49-F238E27FC236}">
                  <a16:creationId xmlns:a16="http://schemas.microsoft.com/office/drawing/2014/main" id="{00000000-0008-0000-2100-0000C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76200</xdr:rowOff>
        </xdr:from>
        <xdr:to>
          <xdr:col>9</xdr:col>
          <xdr:colOff>276225</xdr:colOff>
          <xdr:row>3</xdr:row>
          <xdr:rowOff>228600</xdr:rowOff>
        </xdr:to>
        <xdr:sp macro="" textlink="">
          <xdr:nvSpPr>
            <xdr:cNvPr id="35013" name="ReworkRequiredChk" hidden="1">
              <a:extLst>
                <a:ext uri="{63B3BB69-23CF-44E3-9099-C40C66FF867C}">
                  <a14:compatExt spid="_x0000_s35013"/>
                </a:ext>
                <a:ext uri="{FF2B5EF4-FFF2-40B4-BE49-F238E27FC236}">
                  <a16:creationId xmlns:a16="http://schemas.microsoft.com/office/drawing/2014/main" id="{00000000-0008-0000-2100-0000C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38100</xdr:rowOff>
        </xdr:from>
        <xdr:to>
          <xdr:col>9</xdr:col>
          <xdr:colOff>276225</xdr:colOff>
          <xdr:row>5</xdr:row>
          <xdr:rowOff>190500</xdr:rowOff>
        </xdr:to>
        <xdr:sp macro="" textlink="">
          <xdr:nvSpPr>
            <xdr:cNvPr id="35014" name="ReworkCompleteChk" hidden="1">
              <a:extLst>
                <a:ext uri="{63B3BB69-23CF-44E3-9099-C40C66FF867C}">
                  <a14:compatExt spid="_x0000_s35014"/>
                </a:ext>
                <a:ext uri="{FF2B5EF4-FFF2-40B4-BE49-F238E27FC236}">
                  <a16:creationId xmlns:a16="http://schemas.microsoft.com/office/drawing/2014/main" id="{00000000-0008-0000-2100-0000C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xdr:row>
          <xdr:rowOff>85725</xdr:rowOff>
        </xdr:from>
        <xdr:to>
          <xdr:col>9</xdr:col>
          <xdr:colOff>276225</xdr:colOff>
          <xdr:row>8</xdr:row>
          <xdr:rowOff>238125</xdr:rowOff>
        </xdr:to>
        <xdr:sp macro="" textlink="">
          <xdr:nvSpPr>
            <xdr:cNvPr id="35015" name="FinalReviewChk" hidden="1">
              <a:extLst>
                <a:ext uri="{63B3BB69-23CF-44E3-9099-C40C66FF867C}">
                  <a14:compatExt spid="_x0000_s35015"/>
                </a:ext>
                <a:ext uri="{FF2B5EF4-FFF2-40B4-BE49-F238E27FC236}">
                  <a16:creationId xmlns:a16="http://schemas.microsoft.com/office/drawing/2014/main" id="{00000000-0008-0000-2100-0000C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100-000008000000}"/>
            </a:ext>
          </a:extLst>
        </xdr:cNvPr>
        <xdr:cNvSpPr/>
      </xdr:nvSpPr>
      <xdr:spPr bwMode="auto">
        <a:xfrm>
          <a:off x="706755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100-00000A000000}"/>
            </a:ext>
          </a:extLst>
        </xdr:cNvPr>
        <xdr:cNvSpPr/>
      </xdr:nvSpPr>
      <xdr:spPr bwMode="auto">
        <a:xfrm>
          <a:off x="706755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100-00000B000000}"/>
            </a:ext>
          </a:extLst>
        </xdr:cNvPr>
        <xdr:cNvSpPr/>
      </xdr:nvSpPr>
      <xdr:spPr bwMode="auto">
        <a:xfrm>
          <a:off x="718185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82273" name="WorksheetCompleteChk" hidden="1">
              <a:extLst>
                <a:ext uri="{63B3BB69-23CF-44E3-9099-C40C66FF867C}">
                  <a14:compatExt spid="_x0000_s182273"/>
                </a:ext>
                <a:ext uri="{FF2B5EF4-FFF2-40B4-BE49-F238E27FC236}">
                  <a16:creationId xmlns:a16="http://schemas.microsoft.com/office/drawing/2014/main" id="{00000000-0008-0000-2200-000001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82274" name="AwaitingClientChk" hidden="1">
              <a:extLst>
                <a:ext uri="{63B3BB69-23CF-44E3-9099-C40C66FF867C}">
                  <a14:compatExt spid="_x0000_s182274"/>
                </a:ext>
                <a:ext uri="{FF2B5EF4-FFF2-40B4-BE49-F238E27FC236}">
                  <a16:creationId xmlns:a16="http://schemas.microsoft.com/office/drawing/2014/main" id="{00000000-0008-0000-2200-000002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2275" name="ReviewedChk" hidden="1">
              <a:extLst>
                <a:ext uri="{63B3BB69-23CF-44E3-9099-C40C66FF867C}">
                  <a14:compatExt spid="_x0000_s182275"/>
                </a:ext>
                <a:ext uri="{FF2B5EF4-FFF2-40B4-BE49-F238E27FC236}">
                  <a16:creationId xmlns:a16="http://schemas.microsoft.com/office/drawing/2014/main" id="{00000000-0008-0000-2200-000003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2276" name="ReworkRequiredChk" hidden="1">
              <a:extLst>
                <a:ext uri="{63B3BB69-23CF-44E3-9099-C40C66FF867C}">
                  <a14:compatExt spid="_x0000_s182276"/>
                </a:ext>
                <a:ext uri="{FF2B5EF4-FFF2-40B4-BE49-F238E27FC236}">
                  <a16:creationId xmlns:a16="http://schemas.microsoft.com/office/drawing/2014/main" id="{00000000-0008-0000-2200-000004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38100</xdr:rowOff>
        </xdr:from>
        <xdr:to>
          <xdr:col>7</xdr:col>
          <xdr:colOff>285750</xdr:colOff>
          <xdr:row>8</xdr:row>
          <xdr:rowOff>161925</xdr:rowOff>
        </xdr:to>
        <xdr:sp macro="" textlink="">
          <xdr:nvSpPr>
            <xdr:cNvPr id="182277" name="FinalReviewChk" hidden="1">
              <a:extLst>
                <a:ext uri="{63B3BB69-23CF-44E3-9099-C40C66FF867C}">
                  <a14:compatExt spid="_x0000_s182277"/>
                </a:ext>
                <a:ext uri="{FF2B5EF4-FFF2-40B4-BE49-F238E27FC236}">
                  <a16:creationId xmlns:a16="http://schemas.microsoft.com/office/drawing/2014/main" id="{00000000-0008-0000-2200-000005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82278" name="ReworkCompleteChk" hidden="1">
              <a:extLst>
                <a:ext uri="{63B3BB69-23CF-44E3-9099-C40C66FF867C}">
                  <a14:compatExt spid="_x0000_s182278"/>
                </a:ext>
                <a:ext uri="{FF2B5EF4-FFF2-40B4-BE49-F238E27FC236}">
                  <a16:creationId xmlns:a16="http://schemas.microsoft.com/office/drawing/2014/main" id="{00000000-0008-0000-2200-000006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200-000008000000}"/>
            </a:ext>
          </a:extLst>
        </xdr:cNvPr>
        <xdr:cNvSpPr/>
      </xdr:nvSpPr>
      <xdr:spPr bwMode="auto">
        <a:xfrm>
          <a:off x="63531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200-00000A000000}"/>
            </a:ext>
          </a:extLst>
        </xdr:cNvPr>
        <xdr:cNvSpPr/>
      </xdr:nvSpPr>
      <xdr:spPr bwMode="auto">
        <a:xfrm>
          <a:off x="63531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200-00000B000000}"/>
            </a:ext>
          </a:extLst>
        </xdr:cNvPr>
        <xdr:cNvSpPr/>
      </xdr:nvSpPr>
      <xdr:spPr bwMode="auto">
        <a:xfrm>
          <a:off x="6362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133350</xdr:colOff>
          <xdr:row>0</xdr:row>
          <xdr:rowOff>76200</xdr:rowOff>
        </xdr:from>
        <xdr:to>
          <xdr:col>9</xdr:col>
          <xdr:colOff>285750</xdr:colOff>
          <xdr:row>0</xdr:row>
          <xdr:rowOff>228600</xdr:rowOff>
        </xdr:to>
        <xdr:sp macro="" textlink="">
          <xdr:nvSpPr>
            <xdr:cNvPr id="81087" name="WorksheetCompleteChk" hidden="1">
              <a:extLst>
                <a:ext uri="{63B3BB69-23CF-44E3-9099-C40C66FF867C}">
                  <a14:compatExt spid="_x0000_s81087"/>
                </a:ext>
                <a:ext uri="{FF2B5EF4-FFF2-40B4-BE49-F238E27FC236}">
                  <a16:creationId xmlns:a16="http://schemas.microsoft.com/office/drawing/2014/main" id="{00000000-0008-0000-2300-0000BF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xdr:row>
          <xdr:rowOff>76200</xdr:rowOff>
        </xdr:from>
        <xdr:to>
          <xdr:col>9</xdr:col>
          <xdr:colOff>285750</xdr:colOff>
          <xdr:row>1</xdr:row>
          <xdr:rowOff>228600</xdr:rowOff>
        </xdr:to>
        <xdr:sp macro="" textlink="">
          <xdr:nvSpPr>
            <xdr:cNvPr id="81088" name="AwaitingClientChk" hidden="1">
              <a:extLst>
                <a:ext uri="{63B3BB69-23CF-44E3-9099-C40C66FF867C}">
                  <a14:compatExt spid="_x0000_s81088"/>
                </a:ext>
                <a:ext uri="{FF2B5EF4-FFF2-40B4-BE49-F238E27FC236}">
                  <a16:creationId xmlns:a16="http://schemas.microsoft.com/office/drawing/2014/main" id="{00000000-0008-0000-2300-0000C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xdr:row>
          <xdr:rowOff>76200</xdr:rowOff>
        </xdr:from>
        <xdr:to>
          <xdr:col>9</xdr:col>
          <xdr:colOff>285750</xdr:colOff>
          <xdr:row>2</xdr:row>
          <xdr:rowOff>228600</xdr:rowOff>
        </xdr:to>
        <xdr:sp macro="" textlink="">
          <xdr:nvSpPr>
            <xdr:cNvPr id="81089" name="ReviewedChk" hidden="1">
              <a:extLst>
                <a:ext uri="{63B3BB69-23CF-44E3-9099-C40C66FF867C}">
                  <a14:compatExt spid="_x0000_s81089"/>
                </a:ext>
                <a:ext uri="{FF2B5EF4-FFF2-40B4-BE49-F238E27FC236}">
                  <a16:creationId xmlns:a16="http://schemas.microsoft.com/office/drawing/2014/main" id="{00000000-0008-0000-2300-0000C1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xdr:row>
          <xdr:rowOff>76200</xdr:rowOff>
        </xdr:from>
        <xdr:to>
          <xdr:col>9</xdr:col>
          <xdr:colOff>285750</xdr:colOff>
          <xdr:row>3</xdr:row>
          <xdr:rowOff>228600</xdr:rowOff>
        </xdr:to>
        <xdr:sp macro="" textlink="">
          <xdr:nvSpPr>
            <xdr:cNvPr id="81090" name="ReworkRequiredChk" hidden="1">
              <a:extLst>
                <a:ext uri="{63B3BB69-23CF-44E3-9099-C40C66FF867C}">
                  <a14:compatExt spid="_x0000_s81090"/>
                </a:ext>
                <a:ext uri="{FF2B5EF4-FFF2-40B4-BE49-F238E27FC236}">
                  <a16:creationId xmlns:a16="http://schemas.microsoft.com/office/drawing/2014/main" id="{00000000-0008-0000-2300-0000C2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5</xdr:row>
          <xdr:rowOff>76200</xdr:rowOff>
        </xdr:from>
        <xdr:to>
          <xdr:col>9</xdr:col>
          <xdr:colOff>285750</xdr:colOff>
          <xdr:row>5</xdr:row>
          <xdr:rowOff>228600</xdr:rowOff>
        </xdr:to>
        <xdr:sp macro="" textlink="">
          <xdr:nvSpPr>
            <xdr:cNvPr id="81091" name="ReworkCompleteChk" hidden="1">
              <a:extLst>
                <a:ext uri="{63B3BB69-23CF-44E3-9099-C40C66FF867C}">
                  <a14:compatExt spid="_x0000_s81091"/>
                </a:ext>
                <a:ext uri="{FF2B5EF4-FFF2-40B4-BE49-F238E27FC236}">
                  <a16:creationId xmlns:a16="http://schemas.microsoft.com/office/drawing/2014/main" id="{00000000-0008-0000-2300-0000C3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xdr:row>
          <xdr:rowOff>28575</xdr:rowOff>
        </xdr:from>
        <xdr:to>
          <xdr:col>9</xdr:col>
          <xdr:colOff>285750</xdr:colOff>
          <xdr:row>8</xdr:row>
          <xdr:rowOff>180975</xdr:rowOff>
        </xdr:to>
        <xdr:sp macro="" textlink="">
          <xdr:nvSpPr>
            <xdr:cNvPr id="81092" name="FinalReviewChk" hidden="1">
              <a:extLst>
                <a:ext uri="{63B3BB69-23CF-44E3-9099-C40C66FF867C}">
                  <a14:compatExt spid="_x0000_s81092"/>
                </a:ext>
                <a:ext uri="{FF2B5EF4-FFF2-40B4-BE49-F238E27FC236}">
                  <a16:creationId xmlns:a16="http://schemas.microsoft.com/office/drawing/2014/main" id="{00000000-0008-0000-2300-0000C4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300-000008000000}"/>
            </a:ext>
          </a:extLst>
        </xdr:cNvPr>
        <xdr:cNvSpPr/>
      </xdr:nvSpPr>
      <xdr:spPr bwMode="auto">
        <a:xfrm>
          <a:off x="733425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300-00000A000000}"/>
            </a:ext>
          </a:extLst>
        </xdr:cNvPr>
        <xdr:cNvSpPr/>
      </xdr:nvSpPr>
      <xdr:spPr bwMode="auto">
        <a:xfrm>
          <a:off x="733425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300-00000B000000}"/>
            </a:ext>
          </a:extLst>
        </xdr:cNvPr>
        <xdr:cNvSpPr/>
      </xdr:nvSpPr>
      <xdr:spPr bwMode="auto">
        <a:xfrm>
          <a:off x="733425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133350</xdr:colOff>
          <xdr:row>0</xdr:row>
          <xdr:rowOff>85725</xdr:rowOff>
        </xdr:from>
        <xdr:to>
          <xdr:col>26</xdr:col>
          <xdr:colOff>304800</xdr:colOff>
          <xdr:row>0</xdr:row>
          <xdr:rowOff>257175</xdr:rowOff>
        </xdr:to>
        <xdr:sp macro="" textlink="">
          <xdr:nvSpPr>
            <xdr:cNvPr id="82291" name="WorksheetCompleteChk" hidden="1">
              <a:extLst>
                <a:ext uri="{63B3BB69-23CF-44E3-9099-C40C66FF867C}">
                  <a14:compatExt spid="_x0000_s82291"/>
                </a:ext>
                <a:ext uri="{FF2B5EF4-FFF2-40B4-BE49-F238E27FC236}">
                  <a16:creationId xmlns:a16="http://schemas.microsoft.com/office/drawing/2014/main" id="{00000000-0008-0000-2600-000073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85725</xdr:rowOff>
        </xdr:from>
        <xdr:to>
          <xdr:col>26</xdr:col>
          <xdr:colOff>304800</xdr:colOff>
          <xdr:row>1</xdr:row>
          <xdr:rowOff>257175</xdr:rowOff>
        </xdr:to>
        <xdr:sp macro="" textlink="">
          <xdr:nvSpPr>
            <xdr:cNvPr id="82292" name="AwaitingClientChk" hidden="1">
              <a:extLst>
                <a:ext uri="{63B3BB69-23CF-44E3-9099-C40C66FF867C}">
                  <a14:compatExt spid="_x0000_s82292"/>
                </a:ext>
                <a:ext uri="{FF2B5EF4-FFF2-40B4-BE49-F238E27FC236}">
                  <a16:creationId xmlns:a16="http://schemas.microsoft.com/office/drawing/2014/main" id="{00000000-0008-0000-2600-000074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xdr:row>
          <xdr:rowOff>85725</xdr:rowOff>
        </xdr:from>
        <xdr:to>
          <xdr:col>26</xdr:col>
          <xdr:colOff>304800</xdr:colOff>
          <xdr:row>2</xdr:row>
          <xdr:rowOff>257175</xdr:rowOff>
        </xdr:to>
        <xdr:sp macro="" textlink="">
          <xdr:nvSpPr>
            <xdr:cNvPr id="82293" name="ReviewedChk" hidden="1">
              <a:extLst>
                <a:ext uri="{63B3BB69-23CF-44E3-9099-C40C66FF867C}">
                  <a14:compatExt spid="_x0000_s82293"/>
                </a:ext>
                <a:ext uri="{FF2B5EF4-FFF2-40B4-BE49-F238E27FC236}">
                  <a16:creationId xmlns:a16="http://schemas.microsoft.com/office/drawing/2014/main" id="{00000000-0008-0000-2600-000075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xdr:row>
          <xdr:rowOff>85725</xdr:rowOff>
        </xdr:from>
        <xdr:to>
          <xdr:col>26</xdr:col>
          <xdr:colOff>304800</xdr:colOff>
          <xdr:row>3</xdr:row>
          <xdr:rowOff>257175</xdr:rowOff>
        </xdr:to>
        <xdr:sp macro="" textlink="">
          <xdr:nvSpPr>
            <xdr:cNvPr id="82294" name="ReworkRequiredChk" hidden="1">
              <a:extLst>
                <a:ext uri="{63B3BB69-23CF-44E3-9099-C40C66FF867C}">
                  <a14:compatExt spid="_x0000_s82294"/>
                </a:ext>
                <a:ext uri="{FF2B5EF4-FFF2-40B4-BE49-F238E27FC236}">
                  <a16:creationId xmlns:a16="http://schemas.microsoft.com/office/drawing/2014/main" id="{00000000-0008-0000-2600-000076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xdr:row>
          <xdr:rowOff>47625</xdr:rowOff>
        </xdr:from>
        <xdr:to>
          <xdr:col>26</xdr:col>
          <xdr:colOff>304800</xdr:colOff>
          <xdr:row>6</xdr:row>
          <xdr:rowOff>38100</xdr:rowOff>
        </xdr:to>
        <xdr:sp macro="" textlink="">
          <xdr:nvSpPr>
            <xdr:cNvPr id="82295" name="ReworkCompleteChk" hidden="1">
              <a:extLst>
                <a:ext uri="{63B3BB69-23CF-44E3-9099-C40C66FF867C}">
                  <a14:compatExt spid="_x0000_s82295"/>
                </a:ext>
                <a:ext uri="{FF2B5EF4-FFF2-40B4-BE49-F238E27FC236}">
                  <a16:creationId xmlns:a16="http://schemas.microsoft.com/office/drawing/2014/main" id="{00000000-0008-0000-2600-000077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xdr:row>
          <xdr:rowOff>76200</xdr:rowOff>
        </xdr:from>
        <xdr:to>
          <xdr:col>26</xdr:col>
          <xdr:colOff>304800</xdr:colOff>
          <xdr:row>9</xdr:row>
          <xdr:rowOff>66675</xdr:rowOff>
        </xdr:to>
        <xdr:sp macro="" textlink="">
          <xdr:nvSpPr>
            <xdr:cNvPr id="82296" name="FinalReviewChk" hidden="1">
              <a:extLst>
                <a:ext uri="{63B3BB69-23CF-44E3-9099-C40C66FF867C}">
                  <a14:compatExt spid="_x0000_s82296"/>
                </a:ext>
                <a:ext uri="{FF2B5EF4-FFF2-40B4-BE49-F238E27FC236}">
                  <a16:creationId xmlns:a16="http://schemas.microsoft.com/office/drawing/2014/main" id="{00000000-0008-0000-2600-0000784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25</xdr:col>
      <xdr:colOff>57150</xdr:colOff>
      <xdr:row>0</xdr:row>
      <xdr:rowOff>28575</xdr:rowOff>
    </xdr:from>
    <xdr:to>
      <xdr:col>25</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600-000008000000}"/>
            </a:ext>
          </a:extLst>
        </xdr:cNvPr>
        <xdr:cNvSpPr/>
      </xdr:nvSpPr>
      <xdr:spPr bwMode="auto">
        <a:xfrm>
          <a:off x="219741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25</xdr:col>
      <xdr:colOff>57150</xdr:colOff>
      <xdr:row>2</xdr:row>
      <xdr:rowOff>28575</xdr:rowOff>
    </xdr:from>
    <xdr:to>
      <xdr:col>25</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600-00000A000000}"/>
            </a:ext>
          </a:extLst>
        </xdr:cNvPr>
        <xdr:cNvSpPr/>
      </xdr:nvSpPr>
      <xdr:spPr bwMode="auto">
        <a:xfrm>
          <a:off x="219741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25</xdr:col>
      <xdr:colOff>57150</xdr:colOff>
      <xdr:row>1</xdr:row>
      <xdr:rowOff>28575</xdr:rowOff>
    </xdr:from>
    <xdr:to>
      <xdr:col>25</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600-00000B000000}"/>
            </a:ext>
          </a:extLst>
        </xdr:cNvPr>
        <xdr:cNvSpPr/>
      </xdr:nvSpPr>
      <xdr:spPr bwMode="auto">
        <a:xfrm>
          <a:off x="219741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85725</xdr:rowOff>
        </xdr:from>
        <xdr:to>
          <xdr:col>9</xdr:col>
          <xdr:colOff>295275</xdr:colOff>
          <xdr:row>0</xdr:row>
          <xdr:rowOff>257175</xdr:rowOff>
        </xdr:to>
        <xdr:sp macro="" textlink="">
          <xdr:nvSpPr>
            <xdr:cNvPr id="37220" name="WorksheetCompleteChk" hidden="1">
              <a:extLst>
                <a:ext uri="{63B3BB69-23CF-44E3-9099-C40C66FF867C}">
                  <a14:compatExt spid="_x0000_s37220"/>
                </a:ext>
                <a:ext uri="{FF2B5EF4-FFF2-40B4-BE49-F238E27FC236}">
                  <a16:creationId xmlns:a16="http://schemas.microsoft.com/office/drawing/2014/main" id="{00000000-0008-0000-2700-000064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85725</xdr:rowOff>
        </xdr:from>
        <xdr:to>
          <xdr:col>9</xdr:col>
          <xdr:colOff>295275</xdr:colOff>
          <xdr:row>1</xdr:row>
          <xdr:rowOff>257175</xdr:rowOff>
        </xdr:to>
        <xdr:sp macro="" textlink="">
          <xdr:nvSpPr>
            <xdr:cNvPr id="37221" name="AwaitingClientChk" hidden="1">
              <a:extLst>
                <a:ext uri="{63B3BB69-23CF-44E3-9099-C40C66FF867C}">
                  <a14:compatExt spid="_x0000_s37221"/>
                </a:ext>
                <a:ext uri="{FF2B5EF4-FFF2-40B4-BE49-F238E27FC236}">
                  <a16:creationId xmlns:a16="http://schemas.microsoft.com/office/drawing/2014/main" id="{00000000-0008-0000-2700-000065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85725</xdr:rowOff>
        </xdr:from>
        <xdr:to>
          <xdr:col>9</xdr:col>
          <xdr:colOff>295275</xdr:colOff>
          <xdr:row>2</xdr:row>
          <xdr:rowOff>257175</xdr:rowOff>
        </xdr:to>
        <xdr:sp macro="" textlink="">
          <xdr:nvSpPr>
            <xdr:cNvPr id="37222" name="ReviewedChk" hidden="1">
              <a:extLst>
                <a:ext uri="{63B3BB69-23CF-44E3-9099-C40C66FF867C}">
                  <a14:compatExt spid="_x0000_s37222"/>
                </a:ext>
                <a:ext uri="{FF2B5EF4-FFF2-40B4-BE49-F238E27FC236}">
                  <a16:creationId xmlns:a16="http://schemas.microsoft.com/office/drawing/2014/main" id="{00000000-0008-0000-2700-000066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85725</xdr:rowOff>
        </xdr:from>
        <xdr:to>
          <xdr:col>9</xdr:col>
          <xdr:colOff>295275</xdr:colOff>
          <xdr:row>3</xdr:row>
          <xdr:rowOff>257175</xdr:rowOff>
        </xdr:to>
        <xdr:sp macro="" textlink="">
          <xdr:nvSpPr>
            <xdr:cNvPr id="37223" name="ReworkRequiredChk" hidden="1">
              <a:extLst>
                <a:ext uri="{63B3BB69-23CF-44E3-9099-C40C66FF867C}">
                  <a14:compatExt spid="_x0000_s37223"/>
                </a:ext>
                <a:ext uri="{FF2B5EF4-FFF2-40B4-BE49-F238E27FC236}">
                  <a16:creationId xmlns:a16="http://schemas.microsoft.com/office/drawing/2014/main" id="{00000000-0008-0000-2700-000067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5</xdr:row>
          <xdr:rowOff>76200</xdr:rowOff>
        </xdr:from>
        <xdr:to>
          <xdr:col>9</xdr:col>
          <xdr:colOff>304800</xdr:colOff>
          <xdr:row>6</xdr:row>
          <xdr:rowOff>0</xdr:rowOff>
        </xdr:to>
        <xdr:sp macro="" textlink="">
          <xdr:nvSpPr>
            <xdr:cNvPr id="37224" name="ReworkCompleteChk" hidden="1">
              <a:extLst>
                <a:ext uri="{63B3BB69-23CF-44E3-9099-C40C66FF867C}">
                  <a14:compatExt spid="_x0000_s37224"/>
                </a:ext>
                <a:ext uri="{FF2B5EF4-FFF2-40B4-BE49-F238E27FC236}">
                  <a16:creationId xmlns:a16="http://schemas.microsoft.com/office/drawing/2014/main" id="{00000000-0008-0000-2700-000068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xdr:row>
          <xdr:rowOff>114300</xdr:rowOff>
        </xdr:from>
        <xdr:to>
          <xdr:col>9</xdr:col>
          <xdr:colOff>295275</xdr:colOff>
          <xdr:row>8</xdr:row>
          <xdr:rowOff>285750</xdr:rowOff>
        </xdr:to>
        <xdr:sp macro="" textlink="">
          <xdr:nvSpPr>
            <xdr:cNvPr id="37225" name="FinalReviewChk" hidden="1">
              <a:extLst>
                <a:ext uri="{63B3BB69-23CF-44E3-9099-C40C66FF867C}">
                  <a14:compatExt spid="_x0000_s37225"/>
                </a:ext>
                <a:ext uri="{FF2B5EF4-FFF2-40B4-BE49-F238E27FC236}">
                  <a16:creationId xmlns:a16="http://schemas.microsoft.com/office/drawing/2014/main" id="{00000000-0008-0000-2700-000069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700-000008000000}"/>
            </a:ext>
          </a:extLst>
        </xdr:cNvPr>
        <xdr:cNvSpPr/>
      </xdr:nvSpPr>
      <xdr:spPr bwMode="auto">
        <a:xfrm>
          <a:off x="679132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700-00000A000000}"/>
            </a:ext>
          </a:extLst>
        </xdr:cNvPr>
        <xdr:cNvSpPr/>
      </xdr:nvSpPr>
      <xdr:spPr bwMode="auto">
        <a:xfrm>
          <a:off x="679132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700-00000C000000}"/>
            </a:ext>
          </a:extLst>
        </xdr:cNvPr>
        <xdr:cNvSpPr/>
      </xdr:nvSpPr>
      <xdr:spPr bwMode="auto">
        <a:xfrm>
          <a:off x="69056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0</xdr:row>
          <xdr:rowOff>66675</xdr:rowOff>
        </xdr:from>
        <xdr:to>
          <xdr:col>8</xdr:col>
          <xdr:colOff>304800</xdr:colOff>
          <xdr:row>0</xdr:row>
          <xdr:rowOff>238125</xdr:rowOff>
        </xdr:to>
        <xdr:sp macro="" textlink="">
          <xdr:nvSpPr>
            <xdr:cNvPr id="83287" name="WorksheetCompleteChk" hidden="1">
              <a:extLst>
                <a:ext uri="{63B3BB69-23CF-44E3-9099-C40C66FF867C}">
                  <a14:compatExt spid="_x0000_s83287"/>
                </a:ext>
                <a:ext uri="{FF2B5EF4-FFF2-40B4-BE49-F238E27FC236}">
                  <a16:creationId xmlns:a16="http://schemas.microsoft.com/office/drawing/2014/main" id="{00000000-0008-0000-2800-000057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76200</xdr:rowOff>
        </xdr:from>
        <xdr:to>
          <xdr:col>8</xdr:col>
          <xdr:colOff>295275</xdr:colOff>
          <xdr:row>1</xdr:row>
          <xdr:rowOff>247650</xdr:rowOff>
        </xdr:to>
        <xdr:sp macro="" textlink="">
          <xdr:nvSpPr>
            <xdr:cNvPr id="83288" name="AwaitingClientChk" hidden="1">
              <a:extLst>
                <a:ext uri="{63B3BB69-23CF-44E3-9099-C40C66FF867C}">
                  <a14:compatExt spid="_x0000_s83288"/>
                </a:ext>
                <a:ext uri="{FF2B5EF4-FFF2-40B4-BE49-F238E27FC236}">
                  <a16:creationId xmlns:a16="http://schemas.microsoft.com/office/drawing/2014/main" id="{00000000-0008-0000-2800-000058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76200</xdr:rowOff>
        </xdr:from>
        <xdr:to>
          <xdr:col>8</xdr:col>
          <xdr:colOff>295275</xdr:colOff>
          <xdr:row>2</xdr:row>
          <xdr:rowOff>247650</xdr:rowOff>
        </xdr:to>
        <xdr:sp macro="" textlink="">
          <xdr:nvSpPr>
            <xdr:cNvPr id="83289" name="ReviewedChk" hidden="1">
              <a:extLst>
                <a:ext uri="{63B3BB69-23CF-44E3-9099-C40C66FF867C}">
                  <a14:compatExt spid="_x0000_s83289"/>
                </a:ext>
                <a:ext uri="{FF2B5EF4-FFF2-40B4-BE49-F238E27FC236}">
                  <a16:creationId xmlns:a16="http://schemas.microsoft.com/office/drawing/2014/main" id="{00000000-0008-0000-2800-000059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76200</xdr:rowOff>
        </xdr:from>
        <xdr:to>
          <xdr:col>8</xdr:col>
          <xdr:colOff>295275</xdr:colOff>
          <xdr:row>3</xdr:row>
          <xdr:rowOff>247650</xdr:rowOff>
        </xdr:to>
        <xdr:sp macro="" textlink="">
          <xdr:nvSpPr>
            <xdr:cNvPr id="83290" name="ReworkRequiredChk" hidden="1">
              <a:extLst>
                <a:ext uri="{63B3BB69-23CF-44E3-9099-C40C66FF867C}">
                  <a14:compatExt spid="_x0000_s83290"/>
                </a:ext>
                <a:ext uri="{FF2B5EF4-FFF2-40B4-BE49-F238E27FC236}">
                  <a16:creationId xmlns:a16="http://schemas.microsoft.com/office/drawing/2014/main" id="{00000000-0008-0000-2800-00005A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xdr:row>
          <xdr:rowOff>66675</xdr:rowOff>
        </xdr:from>
        <xdr:to>
          <xdr:col>8</xdr:col>
          <xdr:colOff>304800</xdr:colOff>
          <xdr:row>5</xdr:row>
          <xdr:rowOff>238125</xdr:rowOff>
        </xdr:to>
        <xdr:sp macro="" textlink="">
          <xdr:nvSpPr>
            <xdr:cNvPr id="83291" name="ReworkCompleteChk" hidden="1">
              <a:extLst>
                <a:ext uri="{63B3BB69-23CF-44E3-9099-C40C66FF867C}">
                  <a14:compatExt spid="_x0000_s83291"/>
                </a:ext>
                <a:ext uri="{FF2B5EF4-FFF2-40B4-BE49-F238E27FC236}">
                  <a16:creationId xmlns:a16="http://schemas.microsoft.com/office/drawing/2014/main" id="{00000000-0008-0000-2800-00005B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7</xdr:row>
          <xdr:rowOff>19050</xdr:rowOff>
        </xdr:from>
        <xdr:to>
          <xdr:col>8</xdr:col>
          <xdr:colOff>295275</xdr:colOff>
          <xdr:row>8</xdr:row>
          <xdr:rowOff>142875</xdr:rowOff>
        </xdr:to>
        <xdr:sp macro="" textlink="">
          <xdr:nvSpPr>
            <xdr:cNvPr id="83292" name="FinalReviewChk" hidden="1">
              <a:extLst>
                <a:ext uri="{63B3BB69-23CF-44E3-9099-C40C66FF867C}">
                  <a14:compatExt spid="_x0000_s83292"/>
                </a:ext>
                <a:ext uri="{FF2B5EF4-FFF2-40B4-BE49-F238E27FC236}">
                  <a16:creationId xmlns:a16="http://schemas.microsoft.com/office/drawing/2014/main" id="{00000000-0008-0000-2800-00005C4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58464</xdr:colOff>
      <xdr:row>0</xdr:row>
      <xdr:rowOff>38757</xdr:rowOff>
    </xdr:from>
    <xdr:to>
      <xdr:col>7</xdr:col>
      <xdr:colOff>814464</xdr:colOff>
      <xdr:row>1</xdr:row>
      <xdr:rowOff>657</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800-000008000000}"/>
            </a:ext>
          </a:extLst>
        </xdr:cNvPr>
        <xdr:cNvSpPr/>
      </xdr:nvSpPr>
      <xdr:spPr bwMode="auto">
        <a:xfrm>
          <a:off x="5992539" y="38757"/>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58464</xdr:colOff>
      <xdr:row>2</xdr:row>
      <xdr:rowOff>36786</xdr:rowOff>
    </xdr:from>
    <xdr:to>
      <xdr:col>7</xdr:col>
      <xdr:colOff>814464</xdr:colOff>
      <xdr:row>2</xdr:row>
      <xdr:rowOff>313011</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800-00000A000000}"/>
            </a:ext>
          </a:extLst>
        </xdr:cNvPr>
        <xdr:cNvSpPr/>
      </xdr:nvSpPr>
      <xdr:spPr bwMode="auto">
        <a:xfrm>
          <a:off x="5992539" y="665436"/>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38100</xdr:rowOff>
    </xdr:from>
    <xdr:to>
      <xdr:col>7</xdr:col>
      <xdr:colOff>813150</xdr:colOff>
      <xdr:row>2</xdr:row>
      <xdr:rowOff>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800-00000C000000}"/>
            </a:ext>
          </a:extLst>
        </xdr:cNvPr>
        <xdr:cNvSpPr/>
      </xdr:nvSpPr>
      <xdr:spPr bwMode="auto">
        <a:xfrm>
          <a:off x="599122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123825</xdr:colOff>
          <xdr:row>0</xdr:row>
          <xdr:rowOff>85725</xdr:rowOff>
        </xdr:from>
        <xdr:to>
          <xdr:col>8</xdr:col>
          <xdr:colOff>295275</xdr:colOff>
          <xdr:row>0</xdr:row>
          <xdr:rowOff>257175</xdr:rowOff>
        </xdr:to>
        <xdr:sp macro="" textlink="">
          <xdr:nvSpPr>
            <xdr:cNvPr id="264193" name="WorksheetCompleteChk" hidden="1">
              <a:extLst>
                <a:ext uri="{63B3BB69-23CF-44E3-9099-C40C66FF867C}">
                  <a14:compatExt spid="_x0000_s264193"/>
                </a:ext>
                <a:ext uri="{FF2B5EF4-FFF2-40B4-BE49-F238E27FC236}">
                  <a16:creationId xmlns:a16="http://schemas.microsoft.com/office/drawing/2014/main" id="{00000000-0008-0000-0300-000001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85725</xdr:rowOff>
        </xdr:from>
        <xdr:to>
          <xdr:col>8</xdr:col>
          <xdr:colOff>295275</xdr:colOff>
          <xdr:row>1</xdr:row>
          <xdr:rowOff>257175</xdr:rowOff>
        </xdr:to>
        <xdr:sp macro="" textlink="">
          <xdr:nvSpPr>
            <xdr:cNvPr id="264195" name="AwaitingClientChk" hidden="1">
              <a:extLst>
                <a:ext uri="{63B3BB69-23CF-44E3-9099-C40C66FF867C}">
                  <a14:compatExt spid="_x0000_s264195"/>
                </a:ext>
                <a:ext uri="{FF2B5EF4-FFF2-40B4-BE49-F238E27FC236}">
                  <a16:creationId xmlns:a16="http://schemas.microsoft.com/office/drawing/2014/main" id="{00000000-0008-0000-0300-000003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85725</xdr:rowOff>
        </xdr:from>
        <xdr:to>
          <xdr:col>8</xdr:col>
          <xdr:colOff>295275</xdr:colOff>
          <xdr:row>2</xdr:row>
          <xdr:rowOff>257175</xdr:rowOff>
        </xdr:to>
        <xdr:sp macro="" textlink="">
          <xdr:nvSpPr>
            <xdr:cNvPr id="264196" name="ReviewedChk" hidden="1">
              <a:extLst>
                <a:ext uri="{63B3BB69-23CF-44E3-9099-C40C66FF867C}">
                  <a14:compatExt spid="_x0000_s264196"/>
                </a:ext>
                <a:ext uri="{FF2B5EF4-FFF2-40B4-BE49-F238E27FC236}">
                  <a16:creationId xmlns:a16="http://schemas.microsoft.com/office/drawing/2014/main" id="{00000000-0008-0000-0300-000004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85725</xdr:rowOff>
        </xdr:from>
        <xdr:to>
          <xdr:col>8</xdr:col>
          <xdr:colOff>295275</xdr:colOff>
          <xdr:row>3</xdr:row>
          <xdr:rowOff>257175</xdr:rowOff>
        </xdr:to>
        <xdr:sp macro="" textlink="">
          <xdr:nvSpPr>
            <xdr:cNvPr id="264197" name="ReworkRequiredChk" hidden="1">
              <a:extLst>
                <a:ext uri="{63B3BB69-23CF-44E3-9099-C40C66FF867C}">
                  <a14:compatExt spid="_x0000_s264197"/>
                </a:ext>
                <a:ext uri="{FF2B5EF4-FFF2-40B4-BE49-F238E27FC236}">
                  <a16:creationId xmlns:a16="http://schemas.microsoft.com/office/drawing/2014/main" id="{00000000-0008-0000-0300-000005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85725</xdr:rowOff>
        </xdr:from>
        <xdr:to>
          <xdr:col>8</xdr:col>
          <xdr:colOff>295275</xdr:colOff>
          <xdr:row>6</xdr:row>
          <xdr:rowOff>9525</xdr:rowOff>
        </xdr:to>
        <xdr:sp macro="" textlink="">
          <xdr:nvSpPr>
            <xdr:cNvPr id="264198" name="ReworkCompleteChk" hidden="1">
              <a:extLst>
                <a:ext uri="{63B3BB69-23CF-44E3-9099-C40C66FF867C}">
                  <a14:compatExt spid="_x0000_s264198"/>
                </a:ext>
                <a:ext uri="{FF2B5EF4-FFF2-40B4-BE49-F238E27FC236}">
                  <a16:creationId xmlns:a16="http://schemas.microsoft.com/office/drawing/2014/main" id="{00000000-0008-0000-0300-000006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8</xdr:row>
          <xdr:rowOff>85725</xdr:rowOff>
        </xdr:from>
        <xdr:to>
          <xdr:col>8</xdr:col>
          <xdr:colOff>295275</xdr:colOff>
          <xdr:row>8</xdr:row>
          <xdr:rowOff>257175</xdr:rowOff>
        </xdr:to>
        <xdr:sp macro="" textlink="">
          <xdr:nvSpPr>
            <xdr:cNvPr id="264199" name="FinalReviewChk" hidden="1">
              <a:extLst>
                <a:ext uri="{63B3BB69-23CF-44E3-9099-C40C66FF867C}">
                  <a14:compatExt spid="_x0000_s264199"/>
                </a:ext>
                <a:ext uri="{FF2B5EF4-FFF2-40B4-BE49-F238E27FC236}">
                  <a16:creationId xmlns:a16="http://schemas.microsoft.com/office/drawing/2014/main" id="{00000000-0008-0000-0300-0000070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bwMode="auto">
        <a:xfrm>
          <a:off x="73437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bwMode="auto">
        <a:xfrm>
          <a:off x="73437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00000000-0008-0000-0300-00000A000000}"/>
            </a:ext>
          </a:extLst>
        </xdr:cNvPr>
        <xdr:cNvSpPr/>
      </xdr:nvSpPr>
      <xdr:spPr bwMode="auto">
        <a:xfrm>
          <a:off x="73437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81249" name="WorksheetCompleteChk" hidden="1">
              <a:extLst>
                <a:ext uri="{63B3BB69-23CF-44E3-9099-C40C66FF867C}">
                  <a14:compatExt spid="_x0000_s181249"/>
                </a:ext>
                <a:ext uri="{FF2B5EF4-FFF2-40B4-BE49-F238E27FC236}">
                  <a16:creationId xmlns:a16="http://schemas.microsoft.com/office/drawing/2014/main" id="{00000000-0008-0000-2900-000001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81250" name="AwaitingClientChk" hidden="1">
              <a:extLst>
                <a:ext uri="{63B3BB69-23CF-44E3-9099-C40C66FF867C}">
                  <a14:compatExt spid="_x0000_s181250"/>
                </a:ext>
                <a:ext uri="{FF2B5EF4-FFF2-40B4-BE49-F238E27FC236}">
                  <a16:creationId xmlns:a16="http://schemas.microsoft.com/office/drawing/2014/main" id="{00000000-0008-0000-2900-00000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1251" name="ReviewedChk" hidden="1">
              <a:extLst>
                <a:ext uri="{63B3BB69-23CF-44E3-9099-C40C66FF867C}">
                  <a14:compatExt spid="_x0000_s181251"/>
                </a:ext>
                <a:ext uri="{FF2B5EF4-FFF2-40B4-BE49-F238E27FC236}">
                  <a16:creationId xmlns:a16="http://schemas.microsoft.com/office/drawing/2014/main" id="{00000000-0008-0000-2900-000003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1252" name="ReworkRequiredChk" hidden="1">
              <a:extLst>
                <a:ext uri="{63B3BB69-23CF-44E3-9099-C40C66FF867C}">
                  <a14:compatExt spid="_x0000_s181252"/>
                </a:ext>
                <a:ext uri="{FF2B5EF4-FFF2-40B4-BE49-F238E27FC236}">
                  <a16:creationId xmlns:a16="http://schemas.microsoft.com/office/drawing/2014/main" id="{00000000-0008-0000-2900-00000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38100</xdr:rowOff>
        </xdr:from>
        <xdr:to>
          <xdr:col>7</xdr:col>
          <xdr:colOff>285750</xdr:colOff>
          <xdr:row>8</xdr:row>
          <xdr:rowOff>161925</xdr:rowOff>
        </xdr:to>
        <xdr:sp macro="" textlink="">
          <xdr:nvSpPr>
            <xdr:cNvPr id="181253" name="FinalReviewChk" hidden="1">
              <a:extLst>
                <a:ext uri="{63B3BB69-23CF-44E3-9099-C40C66FF867C}">
                  <a14:compatExt spid="_x0000_s181253"/>
                </a:ext>
                <a:ext uri="{FF2B5EF4-FFF2-40B4-BE49-F238E27FC236}">
                  <a16:creationId xmlns:a16="http://schemas.microsoft.com/office/drawing/2014/main" id="{00000000-0008-0000-2900-00000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81254" name="ReworkCompleteChk" hidden="1">
              <a:extLst>
                <a:ext uri="{63B3BB69-23CF-44E3-9099-C40C66FF867C}">
                  <a14:compatExt spid="_x0000_s181254"/>
                </a:ext>
                <a:ext uri="{FF2B5EF4-FFF2-40B4-BE49-F238E27FC236}">
                  <a16:creationId xmlns:a16="http://schemas.microsoft.com/office/drawing/2014/main" id="{00000000-0008-0000-2900-000006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9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9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900-00000B000000}"/>
            </a:ext>
          </a:extLst>
        </xdr:cNvPr>
        <xdr:cNvSpPr/>
      </xdr:nvSpPr>
      <xdr:spPr bwMode="auto">
        <a:xfrm>
          <a:off x="63627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66675</xdr:rowOff>
        </xdr:from>
        <xdr:to>
          <xdr:col>9</xdr:col>
          <xdr:colOff>295275</xdr:colOff>
          <xdr:row>0</xdr:row>
          <xdr:rowOff>238125</xdr:rowOff>
        </xdr:to>
        <xdr:sp macro="" textlink="">
          <xdr:nvSpPr>
            <xdr:cNvPr id="38259" name="WorksheetCompleteChk" hidden="1">
              <a:extLst>
                <a:ext uri="{63B3BB69-23CF-44E3-9099-C40C66FF867C}">
                  <a14:compatExt spid="_x0000_s38259"/>
                </a:ext>
                <a:ext uri="{FF2B5EF4-FFF2-40B4-BE49-F238E27FC236}">
                  <a16:creationId xmlns:a16="http://schemas.microsoft.com/office/drawing/2014/main" id="{00000000-0008-0000-2A00-000073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xdr:row>
          <xdr:rowOff>76200</xdr:rowOff>
        </xdr:from>
        <xdr:to>
          <xdr:col>9</xdr:col>
          <xdr:colOff>285750</xdr:colOff>
          <xdr:row>1</xdr:row>
          <xdr:rowOff>247650</xdr:rowOff>
        </xdr:to>
        <xdr:sp macro="" textlink="">
          <xdr:nvSpPr>
            <xdr:cNvPr id="38260" name="AwaitingClientChk" hidden="1">
              <a:extLst>
                <a:ext uri="{63B3BB69-23CF-44E3-9099-C40C66FF867C}">
                  <a14:compatExt spid="_x0000_s38260"/>
                </a:ext>
                <a:ext uri="{FF2B5EF4-FFF2-40B4-BE49-F238E27FC236}">
                  <a16:creationId xmlns:a16="http://schemas.microsoft.com/office/drawing/2014/main" id="{00000000-0008-0000-2A00-000074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76200</xdr:rowOff>
        </xdr:from>
        <xdr:to>
          <xdr:col>9</xdr:col>
          <xdr:colOff>285750</xdr:colOff>
          <xdr:row>2</xdr:row>
          <xdr:rowOff>247650</xdr:rowOff>
        </xdr:to>
        <xdr:sp macro="" textlink="">
          <xdr:nvSpPr>
            <xdr:cNvPr id="38261" name="ReviewedChk" hidden="1">
              <a:extLst>
                <a:ext uri="{63B3BB69-23CF-44E3-9099-C40C66FF867C}">
                  <a14:compatExt spid="_x0000_s38261"/>
                </a:ext>
                <a:ext uri="{FF2B5EF4-FFF2-40B4-BE49-F238E27FC236}">
                  <a16:creationId xmlns:a16="http://schemas.microsoft.com/office/drawing/2014/main" id="{00000000-0008-0000-2A00-000075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76200</xdr:rowOff>
        </xdr:from>
        <xdr:to>
          <xdr:col>9</xdr:col>
          <xdr:colOff>285750</xdr:colOff>
          <xdr:row>3</xdr:row>
          <xdr:rowOff>247650</xdr:rowOff>
        </xdr:to>
        <xdr:sp macro="" textlink="">
          <xdr:nvSpPr>
            <xdr:cNvPr id="38262" name="ReworkRequiredChk" hidden="1">
              <a:extLst>
                <a:ext uri="{63B3BB69-23CF-44E3-9099-C40C66FF867C}">
                  <a14:compatExt spid="_x0000_s38262"/>
                </a:ext>
                <a:ext uri="{FF2B5EF4-FFF2-40B4-BE49-F238E27FC236}">
                  <a16:creationId xmlns:a16="http://schemas.microsoft.com/office/drawing/2014/main" id="{00000000-0008-0000-2A00-000076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19050</xdr:rowOff>
        </xdr:from>
        <xdr:to>
          <xdr:col>9</xdr:col>
          <xdr:colOff>285750</xdr:colOff>
          <xdr:row>5</xdr:row>
          <xdr:rowOff>190500</xdr:rowOff>
        </xdr:to>
        <xdr:sp macro="" textlink="">
          <xdr:nvSpPr>
            <xdr:cNvPr id="38263" name="ReworkCompleteChk" hidden="1">
              <a:extLst>
                <a:ext uri="{63B3BB69-23CF-44E3-9099-C40C66FF867C}">
                  <a14:compatExt spid="_x0000_s38263"/>
                </a:ext>
                <a:ext uri="{FF2B5EF4-FFF2-40B4-BE49-F238E27FC236}">
                  <a16:creationId xmlns:a16="http://schemas.microsoft.com/office/drawing/2014/main" id="{00000000-0008-0000-2A00-000077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8</xdr:row>
          <xdr:rowOff>76200</xdr:rowOff>
        </xdr:from>
        <xdr:to>
          <xdr:col>9</xdr:col>
          <xdr:colOff>285750</xdr:colOff>
          <xdr:row>8</xdr:row>
          <xdr:rowOff>247650</xdr:rowOff>
        </xdr:to>
        <xdr:sp macro="" textlink="">
          <xdr:nvSpPr>
            <xdr:cNvPr id="38264" name="FinalReviewChk" hidden="1">
              <a:extLst>
                <a:ext uri="{63B3BB69-23CF-44E3-9099-C40C66FF867C}">
                  <a14:compatExt spid="_x0000_s38264"/>
                </a:ext>
                <a:ext uri="{FF2B5EF4-FFF2-40B4-BE49-F238E27FC236}">
                  <a16:creationId xmlns:a16="http://schemas.microsoft.com/office/drawing/2014/main" id="{00000000-0008-0000-2A00-0000789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47625</xdr:rowOff>
    </xdr:from>
    <xdr:to>
      <xdr:col>8</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A00-000008000000}"/>
            </a:ext>
          </a:extLst>
        </xdr:cNvPr>
        <xdr:cNvSpPr/>
      </xdr:nvSpPr>
      <xdr:spPr bwMode="auto">
        <a:xfrm>
          <a:off x="68865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47625</xdr:rowOff>
    </xdr:from>
    <xdr:to>
      <xdr:col>8</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A00-00000A000000}"/>
            </a:ext>
          </a:extLst>
        </xdr:cNvPr>
        <xdr:cNvSpPr/>
      </xdr:nvSpPr>
      <xdr:spPr bwMode="auto">
        <a:xfrm>
          <a:off x="68865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47625</xdr:rowOff>
    </xdr:from>
    <xdr:to>
      <xdr:col>8</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A00-00000B000000}"/>
            </a:ext>
          </a:extLst>
        </xdr:cNvPr>
        <xdr:cNvSpPr/>
      </xdr:nvSpPr>
      <xdr:spPr bwMode="auto">
        <a:xfrm>
          <a:off x="68865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142875</xdr:colOff>
          <xdr:row>0</xdr:row>
          <xdr:rowOff>76200</xdr:rowOff>
        </xdr:from>
        <xdr:to>
          <xdr:col>8</xdr:col>
          <xdr:colOff>295275</xdr:colOff>
          <xdr:row>0</xdr:row>
          <xdr:rowOff>228600</xdr:rowOff>
        </xdr:to>
        <xdr:sp macro="" textlink="">
          <xdr:nvSpPr>
            <xdr:cNvPr id="153601" name="WorksheetCompleteChk" hidden="1">
              <a:extLst>
                <a:ext uri="{63B3BB69-23CF-44E3-9099-C40C66FF867C}">
                  <a14:compatExt spid="_x0000_s153601"/>
                </a:ext>
                <a:ext uri="{FF2B5EF4-FFF2-40B4-BE49-F238E27FC236}">
                  <a16:creationId xmlns:a16="http://schemas.microsoft.com/office/drawing/2014/main" id="{00000000-0008-0000-2B00-00000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xdr:row>
          <xdr:rowOff>76200</xdr:rowOff>
        </xdr:from>
        <xdr:to>
          <xdr:col>8</xdr:col>
          <xdr:colOff>295275</xdr:colOff>
          <xdr:row>1</xdr:row>
          <xdr:rowOff>228600</xdr:rowOff>
        </xdr:to>
        <xdr:sp macro="" textlink="">
          <xdr:nvSpPr>
            <xdr:cNvPr id="153602" name="AwaitingClientChk" hidden="1">
              <a:extLst>
                <a:ext uri="{63B3BB69-23CF-44E3-9099-C40C66FF867C}">
                  <a14:compatExt spid="_x0000_s153602"/>
                </a:ext>
                <a:ext uri="{FF2B5EF4-FFF2-40B4-BE49-F238E27FC236}">
                  <a16:creationId xmlns:a16="http://schemas.microsoft.com/office/drawing/2014/main" id="{00000000-0008-0000-2B00-000002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xdr:row>
          <xdr:rowOff>76200</xdr:rowOff>
        </xdr:from>
        <xdr:to>
          <xdr:col>8</xdr:col>
          <xdr:colOff>295275</xdr:colOff>
          <xdr:row>2</xdr:row>
          <xdr:rowOff>228600</xdr:rowOff>
        </xdr:to>
        <xdr:sp macro="" textlink="">
          <xdr:nvSpPr>
            <xdr:cNvPr id="153603" name="ReviewedChk" hidden="1">
              <a:extLst>
                <a:ext uri="{63B3BB69-23CF-44E3-9099-C40C66FF867C}">
                  <a14:compatExt spid="_x0000_s153603"/>
                </a:ext>
                <a:ext uri="{FF2B5EF4-FFF2-40B4-BE49-F238E27FC236}">
                  <a16:creationId xmlns:a16="http://schemas.microsoft.com/office/drawing/2014/main" id="{00000000-0008-0000-2B00-000003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3</xdr:row>
          <xdr:rowOff>95250</xdr:rowOff>
        </xdr:from>
        <xdr:to>
          <xdr:col>8</xdr:col>
          <xdr:colOff>295275</xdr:colOff>
          <xdr:row>3</xdr:row>
          <xdr:rowOff>247650</xdr:rowOff>
        </xdr:to>
        <xdr:sp macro="" textlink="">
          <xdr:nvSpPr>
            <xdr:cNvPr id="153604" name="ReworkRequiredChk" hidden="1">
              <a:extLst>
                <a:ext uri="{63B3BB69-23CF-44E3-9099-C40C66FF867C}">
                  <a14:compatExt spid="_x0000_s153604"/>
                </a:ext>
                <a:ext uri="{FF2B5EF4-FFF2-40B4-BE49-F238E27FC236}">
                  <a16:creationId xmlns:a16="http://schemas.microsoft.com/office/drawing/2014/main" id="{00000000-0008-0000-2B00-000004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5</xdr:row>
          <xdr:rowOff>28575</xdr:rowOff>
        </xdr:from>
        <xdr:to>
          <xdr:col>8</xdr:col>
          <xdr:colOff>295275</xdr:colOff>
          <xdr:row>5</xdr:row>
          <xdr:rowOff>180975</xdr:rowOff>
        </xdr:to>
        <xdr:sp macro="" textlink="">
          <xdr:nvSpPr>
            <xdr:cNvPr id="153605" name="ReworkCompleteChk" hidden="1">
              <a:extLst>
                <a:ext uri="{63B3BB69-23CF-44E3-9099-C40C66FF867C}">
                  <a14:compatExt spid="_x0000_s153605"/>
                </a:ext>
                <a:ext uri="{FF2B5EF4-FFF2-40B4-BE49-F238E27FC236}">
                  <a16:creationId xmlns:a16="http://schemas.microsoft.com/office/drawing/2014/main" id="{00000000-0008-0000-2B00-000005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6</xdr:row>
          <xdr:rowOff>114300</xdr:rowOff>
        </xdr:from>
        <xdr:to>
          <xdr:col>8</xdr:col>
          <xdr:colOff>295275</xdr:colOff>
          <xdr:row>7</xdr:row>
          <xdr:rowOff>76200</xdr:rowOff>
        </xdr:to>
        <xdr:sp macro="" textlink="">
          <xdr:nvSpPr>
            <xdr:cNvPr id="153606" name="FinalReviewChk" hidden="1">
              <a:extLst>
                <a:ext uri="{63B3BB69-23CF-44E3-9099-C40C66FF867C}">
                  <a14:compatExt spid="_x0000_s153606"/>
                </a:ext>
                <a:ext uri="{FF2B5EF4-FFF2-40B4-BE49-F238E27FC236}">
                  <a16:creationId xmlns:a16="http://schemas.microsoft.com/office/drawing/2014/main" id="{00000000-0008-0000-2B00-000006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B00-000008000000}"/>
            </a:ext>
          </a:extLst>
        </xdr:cNvPr>
        <xdr:cNvSpPr/>
      </xdr:nvSpPr>
      <xdr:spPr bwMode="auto">
        <a:xfrm>
          <a:off x="69627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B00-00000A000000}"/>
            </a:ext>
          </a:extLst>
        </xdr:cNvPr>
        <xdr:cNvSpPr/>
      </xdr:nvSpPr>
      <xdr:spPr bwMode="auto">
        <a:xfrm>
          <a:off x="69627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B00-00000B000000}"/>
            </a:ext>
          </a:extLst>
        </xdr:cNvPr>
        <xdr:cNvSpPr/>
      </xdr:nvSpPr>
      <xdr:spPr bwMode="auto">
        <a:xfrm>
          <a:off x="69627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80225" name="WorksheetCompleteChk" hidden="1">
              <a:extLst>
                <a:ext uri="{63B3BB69-23CF-44E3-9099-C40C66FF867C}">
                  <a14:compatExt spid="_x0000_s180225"/>
                </a:ext>
                <a:ext uri="{FF2B5EF4-FFF2-40B4-BE49-F238E27FC236}">
                  <a16:creationId xmlns:a16="http://schemas.microsoft.com/office/drawing/2014/main" id="{00000000-0008-0000-2C00-000001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80226" name="AwaitingClientChk" hidden="1">
              <a:extLst>
                <a:ext uri="{63B3BB69-23CF-44E3-9099-C40C66FF867C}">
                  <a14:compatExt spid="_x0000_s180226"/>
                </a:ext>
                <a:ext uri="{FF2B5EF4-FFF2-40B4-BE49-F238E27FC236}">
                  <a16:creationId xmlns:a16="http://schemas.microsoft.com/office/drawing/2014/main" id="{00000000-0008-0000-2C00-000002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0227" name="ReviewedChk" hidden="1">
              <a:extLst>
                <a:ext uri="{63B3BB69-23CF-44E3-9099-C40C66FF867C}">
                  <a14:compatExt spid="_x0000_s180227"/>
                </a:ext>
                <a:ext uri="{FF2B5EF4-FFF2-40B4-BE49-F238E27FC236}">
                  <a16:creationId xmlns:a16="http://schemas.microsoft.com/office/drawing/2014/main" id="{00000000-0008-0000-2C00-000003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0228" name="ReworkRequiredChk" hidden="1">
              <a:extLst>
                <a:ext uri="{63B3BB69-23CF-44E3-9099-C40C66FF867C}">
                  <a14:compatExt spid="_x0000_s180228"/>
                </a:ext>
                <a:ext uri="{FF2B5EF4-FFF2-40B4-BE49-F238E27FC236}">
                  <a16:creationId xmlns:a16="http://schemas.microsoft.com/office/drawing/2014/main" id="{00000000-0008-0000-2C00-000004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28575</xdr:rowOff>
        </xdr:from>
        <xdr:to>
          <xdr:col>7</xdr:col>
          <xdr:colOff>285750</xdr:colOff>
          <xdr:row>7</xdr:row>
          <xdr:rowOff>200025</xdr:rowOff>
        </xdr:to>
        <xdr:sp macro="" textlink="">
          <xdr:nvSpPr>
            <xdr:cNvPr id="180229" name="FinalReviewChk" hidden="1">
              <a:extLst>
                <a:ext uri="{63B3BB69-23CF-44E3-9099-C40C66FF867C}">
                  <a14:compatExt spid="_x0000_s180229"/>
                </a:ext>
                <a:ext uri="{FF2B5EF4-FFF2-40B4-BE49-F238E27FC236}">
                  <a16:creationId xmlns:a16="http://schemas.microsoft.com/office/drawing/2014/main" id="{00000000-0008-0000-2C00-000005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80230" name="ReworkCompleteChk" hidden="1">
              <a:extLst>
                <a:ext uri="{63B3BB69-23CF-44E3-9099-C40C66FF867C}">
                  <a14:compatExt spid="_x0000_s180230"/>
                </a:ext>
                <a:ext uri="{FF2B5EF4-FFF2-40B4-BE49-F238E27FC236}">
                  <a16:creationId xmlns:a16="http://schemas.microsoft.com/office/drawing/2014/main" id="{00000000-0008-0000-2C00-000006C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C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C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C00-00000C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133350</xdr:colOff>
          <xdr:row>0</xdr:row>
          <xdr:rowOff>66675</xdr:rowOff>
        </xdr:from>
        <xdr:to>
          <xdr:col>14</xdr:col>
          <xdr:colOff>304800</xdr:colOff>
          <xdr:row>0</xdr:row>
          <xdr:rowOff>238125</xdr:rowOff>
        </xdr:to>
        <xdr:sp macro="" textlink="">
          <xdr:nvSpPr>
            <xdr:cNvPr id="97437" name="WorksheetCompleteChk" hidden="1">
              <a:extLst>
                <a:ext uri="{63B3BB69-23CF-44E3-9099-C40C66FF867C}">
                  <a14:compatExt spid="_x0000_s97437"/>
                </a:ext>
                <a:ext uri="{FF2B5EF4-FFF2-40B4-BE49-F238E27FC236}">
                  <a16:creationId xmlns:a16="http://schemas.microsoft.com/office/drawing/2014/main" id="{00000000-0008-0000-2D00-00009D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xdr:row>
          <xdr:rowOff>76200</xdr:rowOff>
        </xdr:from>
        <xdr:to>
          <xdr:col>14</xdr:col>
          <xdr:colOff>295275</xdr:colOff>
          <xdr:row>1</xdr:row>
          <xdr:rowOff>247650</xdr:rowOff>
        </xdr:to>
        <xdr:sp macro="" textlink="">
          <xdr:nvSpPr>
            <xdr:cNvPr id="97438" name="AwaitingClientChk" hidden="1">
              <a:extLst>
                <a:ext uri="{63B3BB69-23CF-44E3-9099-C40C66FF867C}">
                  <a14:compatExt spid="_x0000_s97438"/>
                </a:ext>
                <a:ext uri="{FF2B5EF4-FFF2-40B4-BE49-F238E27FC236}">
                  <a16:creationId xmlns:a16="http://schemas.microsoft.com/office/drawing/2014/main" id="{00000000-0008-0000-2D00-00009E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xdr:row>
          <xdr:rowOff>76200</xdr:rowOff>
        </xdr:from>
        <xdr:to>
          <xdr:col>14</xdr:col>
          <xdr:colOff>295275</xdr:colOff>
          <xdr:row>2</xdr:row>
          <xdr:rowOff>247650</xdr:rowOff>
        </xdr:to>
        <xdr:sp macro="" textlink="">
          <xdr:nvSpPr>
            <xdr:cNvPr id="97439" name="ReviewedChk" hidden="1">
              <a:extLst>
                <a:ext uri="{63B3BB69-23CF-44E3-9099-C40C66FF867C}">
                  <a14:compatExt spid="_x0000_s97439"/>
                </a:ext>
                <a:ext uri="{FF2B5EF4-FFF2-40B4-BE49-F238E27FC236}">
                  <a16:creationId xmlns:a16="http://schemas.microsoft.com/office/drawing/2014/main" id="{00000000-0008-0000-2D00-00009F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76200</xdr:rowOff>
        </xdr:from>
        <xdr:to>
          <xdr:col>14</xdr:col>
          <xdr:colOff>295275</xdr:colOff>
          <xdr:row>3</xdr:row>
          <xdr:rowOff>247650</xdr:rowOff>
        </xdr:to>
        <xdr:sp macro="" textlink="">
          <xdr:nvSpPr>
            <xdr:cNvPr id="97440" name="ReworkRequiredChk" hidden="1">
              <a:extLst>
                <a:ext uri="{63B3BB69-23CF-44E3-9099-C40C66FF867C}">
                  <a14:compatExt spid="_x0000_s97440"/>
                </a:ext>
                <a:ext uri="{FF2B5EF4-FFF2-40B4-BE49-F238E27FC236}">
                  <a16:creationId xmlns:a16="http://schemas.microsoft.com/office/drawing/2014/main" id="{00000000-0008-0000-2D00-0000A0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xdr:row>
          <xdr:rowOff>0</xdr:rowOff>
        </xdr:from>
        <xdr:to>
          <xdr:col>14</xdr:col>
          <xdr:colOff>295275</xdr:colOff>
          <xdr:row>21</xdr:row>
          <xdr:rowOff>171450</xdr:rowOff>
        </xdr:to>
        <xdr:sp macro="" textlink="">
          <xdr:nvSpPr>
            <xdr:cNvPr id="97442" name="FinalReviewChk" hidden="1">
              <a:extLst>
                <a:ext uri="{63B3BB69-23CF-44E3-9099-C40C66FF867C}">
                  <a14:compatExt spid="_x0000_s97442"/>
                </a:ext>
                <a:ext uri="{FF2B5EF4-FFF2-40B4-BE49-F238E27FC236}">
                  <a16:creationId xmlns:a16="http://schemas.microsoft.com/office/drawing/2014/main" id="{00000000-0008-0000-2D00-0000A2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xdr:row>
          <xdr:rowOff>200025</xdr:rowOff>
        </xdr:from>
        <xdr:to>
          <xdr:col>14</xdr:col>
          <xdr:colOff>295275</xdr:colOff>
          <xdr:row>5</xdr:row>
          <xdr:rowOff>371475</xdr:rowOff>
        </xdr:to>
        <xdr:sp macro="" textlink="">
          <xdr:nvSpPr>
            <xdr:cNvPr id="97443" name="ReworkCompleteChk" hidden="1">
              <a:extLst>
                <a:ext uri="{63B3BB69-23CF-44E3-9099-C40C66FF867C}">
                  <a14:compatExt spid="_x0000_s97443"/>
                </a:ext>
                <a:ext uri="{FF2B5EF4-FFF2-40B4-BE49-F238E27FC236}">
                  <a16:creationId xmlns:a16="http://schemas.microsoft.com/office/drawing/2014/main" id="{00000000-0008-0000-2D00-0000A3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57150</xdr:colOff>
      <xdr:row>0</xdr:row>
      <xdr:rowOff>38100</xdr:rowOff>
    </xdr:from>
    <xdr:to>
      <xdr:col>13</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bwMode="auto">
        <a:xfrm>
          <a:off x="9620250"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13</xdr:col>
      <xdr:colOff>57150</xdr:colOff>
      <xdr:row>2</xdr:row>
      <xdr:rowOff>38100</xdr:rowOff>
    </xdr:from>
    <xdr:to>
      <xdr:col>13</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D00-00000A000000}"/>
            </a:ext>
          </a:extLst>
        </xdr:cNvPr>
        <xdr:cNvSpPr/>
      </xdr:nvSpPr>
      <xdr:spPr bwMode="auto">
        <a:xfrm>
          <a:off x="9620250"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13</xdr:col>
      <xdr:colOff>57150</xdr:colOff>
      <xdr:row>1</xdr:row>
      <xdr:rowOff>38100</xdr:rowOff>
    </xdr:from>
    <xdr:to>
      <xdr:col>13</xdr:col>
      <xdr:colOff>813150</xdr:colOff>
      <xdr:row>2</xdr:row>
      <xdr:rowOff>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D00-00000C000000}"/>
            </a:ext>
          </a:extLst>
        </xdr:cNvPr>
        <xdr:cNvSpPr/>
      </xdr:nvSpPr>
      <xdr:spPr bwMode="auto">
        <a:xfrm>
          <a:off x="9620250"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0</xdr:row>
          <xdr:rowOff>66675</xdr:rowOff>
        </xdr:from>
        <xdr:to>
          <xdr:col>13</xdr:col>
          <xdr:colOff>295275</xdr:colOff>
          <xdr:row>0</xdr:row>
          <xdr:rowOff>238125</xdr:rowOff>
        </xdr:to>
        <xdr:sp macro="" textlink="">
          <xdr:nvSpPr>
            <xdr:cNvPr id="98455" name="WorksheetCompleteChk" hidden="1">
              <a:extLst>
                <a:ext uri="{63B3BB69-23CF-44E3-9099-C40C66FF867C}">
                  <a14:compatExt spid="_x0000_s98455"/>
                </a:ext>
                <a:ext uri="{FF2B5EF4-FFF2-40B4-BE49-F238E27FC236}">
                  <a16:creationId xmlns:a16="http://schemas.microsoft.com/office/drawing/2014/main" id="{00000000-0008-0000-2E00-000097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xdr:row>
          <xdr:rowOff>76200</xdr:rowOff>
        </xdr:from>
        <xdr:to>
          <xdr:col>13</xdr:col>
          <xdr:colOff>285750</xdr:colOff>
          <xdr:row>1</xdr:row>
          <xdr:rowOff>247650</xdr:rowOff>
        </xdr:to>
        <xdr:sp macro="" textlink="">
          <xdr:nvSpPr>
            <xdr:cNvPr id="98456" name="AwaitingClientChk" hidden="1">
              <a:extLst>
                <a:ext uri="{63B3BB69-23CF-44E3-9099-C40C66FF867C}">
                  <a14:compatExt spid="_x0000_s98456"/>
                </a:ext>
                <a:ext uri="{FF2B5EF4-FFF2-40B4-BE49-F238E27FC236}">
                  <a16:creationId xmlns:a16="http://schemas.microsoft.com/office/drawing/2014/main" id="{00000000-0008-0000-2E00-000098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2</xdr:row>
          <xdr:rowOff>76200</xdr:rowOff>
        </xdr:from>
        <xdr:to>
          <xdr:col>13</xdr:col>
          <xdr:colOff>285750</xdr:colOff>
          <xdr:row>2</xdr:row>
          <xdr:rowOff>247650</xdr:rowOff>
        </xdr:to>
        <xdr:sp macro="" textlink="">
          <xdr:nvSpPr>
            <xdr:cNvPr id="98457" name="ReviewedChk" hidden="1">
              <a:extLst>
                <a:ext uri="{63B3BB69-23CF-44E3-9099-C40C66FF867C}">
                  <a14:compatExt spid="_x0000_s98457"/>
                </a:ext>
                <a:ext uri="{FF2B5EF4-FFF2-40B4-BE49-F238E27FC236}">
                  <a16:creationId xmlns:a16="http://schemas.microsoft.com/office/drawing/2014/main" id="{00000000-0008-0000-2E00-000099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xdr:row>
          <xdr:rowOff>76200</xdr:rowOff>
        </xdr:from>
        <xdr:to>
          <xdr:col>13</xdr:col>
          <xdr:colOff>285750</xdr:colOff>
          <xdr:row>3</xdr:row>
          <xdr:rowOff>247650</xdr:rowOff>
        </xdr:to>
        <xdr:sp macro="" textlink="">
          <xdr:nvSpPr>
            <xdr:cNvPr id="98458" name="ReworkRequiredChk" hidden="1">
              <a:extLst>
                <a:ext uri="{63B3BB69-23CF-44E3-9099-C40C66FF867C}">
                  <a14:compatExt spid="_x0000_s98458"/>
                </a:ext>
                <a:ext uri="{FF2B5EF4-FFF2-40B4-BE49-F238E27FC236}">
                  <a16:creationId xmlns:a16="http://schemas.microsoft.com/office/drawing/2014/main" id="{00000000-0008-0000-2E00-00009A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xdr:row>
          <xdr:rowOff>9525</xdr:rowOff>
        </xdr:from>
        <xdr:to>
          <xdr:col>13</xdr:col>
          <xdr:colOff>285750</xdr:colOff>
          <xdr:row>8</xdr:row>
          <xdr:rowOff>180975</xdr:rowOff>
        </xdr:to>
        <xdr:sp macro="" textlink="">
          <xdr:nvSpPr>
            <xdr:cNvPr id="98459" name="FinalReviewChk" hidden="1">
              <a:extLst>
                <a:ext uri="{63B3BB69-23CF-44E3-9099-C40C66FF867C}">
                  <a14:compatExt spid="_x0000_s98459"/>
                </a:ext>
                <a:ext uri="{FF2B5EF4-FFF2-40B4-BE49-F238E27FC236}">
                  <a16:creationId xmlns:a16="http://schemas.microsoft.com/office/drawing/2014/main" id="{00000000-0008-0000-2E00-00009B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5</xdr:row>
          <xdr:rowOff>28575</xdr:rowOff>
        </xdr:from>
        <xdr:to>
          <xdr:col>13</xdr:col>
          <xdr:colOff>285750</xdr:colOff>
          <xdr:row>5</xdr:row>
          <xdr:rowOff>200025</xdr:rowOff>
        </xdr:to>
        <xdr:sp macro="" textlink="">
          <xdr:nvSpPr>
            <xdr:cNvPr id="98460" name="ReworkCompleteChk" hidden="1">
              <a:extLst>
                <a:ext uri="{63B3BB69-23CF-44E3-9099-C40C66FF867C}">
                  <a14:compatExt spid="_x0000_s98460"/>
                </a:ext>
                <a:ext uri="{FF2B5EF4-FFF2-40B4-BE49-F238E27FC236}">
                  <a16:creationId xmlns:a16="http://schemas.microsoft.com/office/drawing/2014/main" id="{00000000-0008-0000-2E00-00009C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12</xdr:col>
      <xdr:colOff>57150</xdr:colOff>
      <xdr:row>0</xdr:row>
      <xdr:rowOff>38100</xdr:rowOff>
    </xdr:from>
    <xdr:to>
      <xdr:col>12</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E00-000008000000}"/>
            </a:ext>
          </a:extLst>
        </xdr:cNvPr>
        <xdr:cNvSpPr/>
      </xdr:nvSpPr>
      <xdr:spPr bwMode="auto">
        <a:xfrm>
          <a:off x="804862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12</xdr:col>
      <xdr:colOff>57150</xdr:colOff>
      <xdr:row>2</xdr:row>
      <xdr:rowOff>38100</xdr:rowOff>
    </xdr:from>
    <xdr:to>
      <xdr:col>12</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E00-00000A000000}"/>
            </a:ext>
          </a:extLst>
        </xdr:cNvPr>
        <xdr:cNvSpPr/>
      </xdr:nvSpPr>
      <xdr:spPr bwMode="auto">
        <a:xfrm>
          <a:off x="804862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12</xdr:col>
      <xdr:colOff>57150</xdr:colOff>
      <xdr:row>1</xdr:row>
      <xdr:rowOff>38100</xdr:rowOff>
    </xdr:from>
    <xdr:to>
      <xdr:col>12</xdr:col>
      <xdr:colOff>813150</xdr:colOff>
      <xdr:row>2</xdr:row>
      <xdr:rowOff>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2E00-00000C000000}"/>
            </a:ext>
          </a:extLst>
        </xdr:cNvPr>
        <xdr:cNvSpPr/>
      </xdr:nvSpPr>
      <xdr:spPr bwMode="auto">
        <a:xfrm>
          <a:off x="804862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133350</xdr:colOff>
          <xdr:row>0</xdr:row>
          <xdr:rowOff>66675</xdr:rowOff>
        </xdr:from>
        <xdr:to>
          <xdr:col>12</xdr:col>
          <xdr:colOff>304800</xdr:colOff>
          <xdr:row>0</xdr:row>
          <xdr:rowOff>238125</xdr:rowOff>
        </xdr:to>
        <xdr:sp macro="" textlink="">
          <xdr:nvSpPr>
            <xdr:cNvPr id="100500" name="WorksheetCompleteChk" hidden="1">
              <a:extLst>
                <a:ext uri="{63B3BB69-23CF-44E3-9099-C40C66FF867C}">
                  <a14:compatExt spid="_x0000_s100500"/>
                </a:ext>
                <a:ext uri="{FF2B5EF4-FFF2-40B4-BE49-F238E27FC236}">
                  <a16:creationId xmlns:a16="http://schemas.microsoft.com/office/drawing/2014/main" id="{00000000-0008-0000-2F00-00009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xdr:row>
          <xdr:rowOff>76200</xdr:rowOff>
        </xdr:from>
        <xdr:to>
          <xdr:col>12</xdr:col>
          <xdr:colOff>295275</xdr:colOff>
          <xdr:row>1</xdr:row>
          <xdr:rowOff>247650</xdr:rowOff>
        </xdr:to>
        <xdr:sp macro="" textlink="">
          <xdr:nvSpPr>
            <xdr:cNvPr id="100501" name="AwaitingClientChk" hidden="1">
              <a:extLst>
                <a:ext uri="{63B3BB69-23CF-44E3-9099-C40C66FF867C}">
                  <a14:compatExt spid="_x0000_s100501"/>
                </a:ext>
                <a:ext uri="{FF2B5EF4-FFF2-40B4-BE49-F238E27FC236}">
                  <a16:creationId xmlns:a16="http://schemas.microsoft.com/office/drawing/2014/main" id="{00000000-0008-0000-2F00-000095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xdr:row>
          <xdr:rowOff>76200</xdr:rowOff>
        </xdr:from>
        <xdr:to>
          <xdr:col>12</xdr:col>
          <xdr:colOff>295275</xdr:colOff>
          <xdr:row>2</xdr:row>
          <xdr:rowOff>247650</xdr:rowOff>
        </xdr:to>
        <xdr:sp macro="" textlink="">
          <xdr:nvSpPr>
            <xdr:cNvPr id="100502" name="ReviewedChk" hidden="1">
              <a:extLst>
                <a:ext uri="{63B3BB69-23CF-44E3-9099-C40C66FF867C}">
                  <a14:compatExt spid="_x0000_s100502"/>
                </a:ext>
                <a:ext uri="{FF2B5EF4-FFF2-40B4-BE49-F238E27FC236}">
                  <a16:creationId xmlns:a16="http://schemas.microsoft.com/office/drawing/2014/main" id="{00000000-0008-0000-2F00-00009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xdr:row>
          <xdr:rowOff>76200</xdr:rowOff>
        </xdr:from>
        <xdr:to>
          <xdr:col>12</xdr:col>
          <xdr:colOff>295275</xdr:colOff>
          <xdr:row>3</xdr:row>
          <xdr:rowOff>247650</xdr:rowOff>
        </xdr:to>
        <xdr:sp macro="" textlink="">
          <xdr:nvSpPr>
            <xdr:cNvPr id="100503" name="ReworkRequiredChk" hidden="1">
              <a:extLst>
                <a:ext uri="{63B3BB69-23CF-44E3-9099-C40C66FF867C}">
                  <a14:compatExt spid="_x0000_s100503"/>
                </a:ext>
                <a:ext uri="{FF2B5EF4-FFF2-40B4-BE49-F238E27FC236}">
                  <a16:creationId xmlns:a16="http://schemas.microsoft.com/office/drawing/2014/main" id="{00000000-0008-0000-2F00-00009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8</xdr:row>
          <xdr:rowOff>152400</xdr:rowOff>
        </xdr:from>
        <xdr:to>
          <xdr:col>12</xdr:col>
          <xdr:colOff>295275</xdr:colOff>
          <xdr:row>9</xdr:row>
          <xdr:rowOff>76200</xdr:rowOff>
        </xdr:to>
        <xdr:sp macro="" textlink="">
          <xdr:nvSpPr>
            <xdr:cNvPr id="100504" name="FinalReviewChk" hidden="1">
              <a:extLst>
                <a:ext uri="{63B3BB69-23CF-44E3-9099-C40C66FF867C}">
                  <a14:compatExt spid="_x0000_s100504"/>
                </a:ext>
                <a:ext uri="{FF2B5EF4-FFF2-40B4-BE49-F238E27FC236}">
                  <a16:creationId xmlns:a16="http://schemas.microsoft.com/office/drawing/2014/main" id="{00000000-0008-0000-2F00-00009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xdr:row>
          <xdr:rowOff>47625</xdr:rowOff>
        </xdr:from>
        <xdr:to>
          <xdr:col>12</xdr:col>
          <xdr:colOff>295275</xdr:colOff>
          <xdr:row>5</xdr:row>
          <xdr:rowOff>219075</xdr:rowOff>
        </xdr:to>
        <xdr:sp macro="" textlink="">
          <xdr:nvSpPr>
            <xdr:cNvPr id="100505" name="ReworkCompleteChk" hidden="1">
              <a:extLst>
                <a:ext uri="{63B3BB69-23CF-44E3-9099-C40C66FF867C}">
                  <a14:compatExt spid="_x0000_s100505"/>
                </a:ext>
                <a:ext uri="{FF2B5EF4-FFF2-40B4-BE49-F238E27FC236}">
                  <a16:creationId xmlns:a16="http://schemas.microsoft.com/office/drawing/2014/main" id="{00000000-0008-0000-2F00-00009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66675</xdr:colOff>
      <xdr:row>0</xdr:row>
      <xdr:rowOff>38100</xdr:rowOff>
    </xdr:from>
    <xdr:to>
      <xdr:col>11</xdr:col>
      <xdr:colOff>822675</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2F00-000008000000}"/>
            </a:ext>
          </a:extLst>
        </xdr:cNvPr>
        <xdr:cNvSpPr/>
      </xdr:nvSpPr>
      <xdr:spPr bwMode="auto">
        <a:xfrm>
          <a:off x="7591425"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11</xdr:col>
      <xdr:colOff>66675</xdr:colOff>
      <xdr:row>2</xdr:row>
      <xdr:rowOff>38100</xdr:rowOff>
    </xdr:from>
    <xdr:to>
      <xdr:col>11</xdr:col>
      <xdr:colOff>822675</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2F00-00000A000000}"/>
            </a:ext>
          </a:extLst>
        </xdr:cNvPr>
        <xdr:cNvSpPr/>
      </xdr:nvSpPr>
      <xdr:spPr bwMode="auto">
        <a:xfrm>
          <a:off x="7591425"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11</xdr:col>
      <xdr:colOff>66675</xdr:colOff>
      <xdr:row>1</xdr:row>
      <xdr:rowOff>38100</xdr:rowOff>
    </xdr:from>
    <xdr:to>
      <xdr:col>11</xdr:col>
      <xdr:colOff>822675</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2F00-00000B000000}"/>
            </a:ext>
          </a:extLst>
        </xdr:cNvPr>
        <xdr:cNvSpPr/>
      </xdr:nvSpPr>
      <xdr:spPr bwMode="auto">
        <a:xfrm>
          <a:off x="7591425"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10722" name="WorksheetCompleteChk" hidden="1">
              <a:extLst>
                <a:ext uri="{63B3BB69-23CF-44E3-9099-C40C66FF867C}">
                  <a14:compatExt spid="_x0000_s110722"/>
                </a:ext>
                <a:ext uri="{FF2B5EF4-FFF2-40B4-BE49-F238E27FC236}">
                  <a16:creationId xmlns:a16="http://schemas.microsoft.com/office/drawing/2014/main" id="{00000000-0008-0000-3000-000082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76200</xdr:rowOff>
        </xdr:from>
        <xdr:to>
          <xdr:col>7</xdr:col>
          <xdr:colOff>285750</xdr:colOff>
          <xdr:row>1</xdr:row>
          <xdr:rowOff>247650</xdr:rowOff>
        </xdr:to>
        <xdr:sp macro="" textlink="">
          <xdr:nvSpPr>
            <xdr:cNvPr id="110723" name="AwaitingClientChk" hidden="1">
              <a:extLst>
                <a:ext uri="{63B3BB69-23CF-44E3-9099-C40C66FF867C}">
                  <a14:compatExt spid="_x0000_s110723"/>
                </a:ext>
                <a:ext uri="{FF2B5EF4-FFF2-40B4-BE49-F238E27FC236}">
                  <a16:creationId xmlns:a16="http://schemas.microsoft.com/office/drawing/2014/main" id="{00000000-0008-0000-3000-000083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76200</xdr:rowOff>
        </xdr:from>
        <xdr:to>
          <xdr:col>7</xdr:col>
          <xdr:colOff>285750</xdr:colOff>
          <xdr:row>2</xdr:row>
          <xdr:rowOff>247650</xdr:rowOff>
        </xdr:to>
        <xdr:sp macro="" textlink="">
          <xdr:nvSpPr>
            <xdr:cNvPr id="110724" name="ReviewedChk" hidden="1">
              <a:extLst>
                <a:ext uri="{63B3BB69-23CF-44E3-9099-C40C66FF867C}">
                  <a14:compatExt spid="_x0000_s110724"/>
                </a:ext>
                <a:ext uri="{FF2B5EF4-FFF2-40B4-BE49-F238E27FC236}">
                  <a16:creationId xmlns:a16="http://schemas.microsoft.com/office/drawing/2014/main" id="{00000000-0008-0000-3000-000084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76200</xdr:rowOff>
        </xdr:from>
        <xdr:to>
          <xdr:col>7</xdr:col>
          <xdr:colOff>285750</xdr:colOff>
          <xdr:row>3</xdr:row>
          <xdr:rowOff>247650</xdr:rowOff>
        </xdr:to>
        <xdr:sp macro="" textlink="">
          <xdr:nvSpPr>
            <xdr:cNvPr id="110725" name="ReworkRequiredChk" hidden="1">
              <a:extLst>
                <a:ext uri="{63B3BB69-23CF-44E3-9099-C40C66FF867C}">
                  <a14:compatExt spid="_x0000_s110725"/>
                </a:ext>
                <a:ext uri="{FF2B5EF4-FFF2-40B4-BE49-F238E27FC236}">
                  <a16:creationId xmlns:a16="http://schemas.microsoft.com/office/drawing/2014/main" id="{00000000-0008-0000-3000-000085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95250</xdr:rowOff>
        </xdr:from>
        <xdr:to>
          <xdr:col>7</xdr:col>
          <xdr:colOff>285750</xdr:colOff>
          <xdr:row>8</xdr:row>
          <xdr:rowOff>76200</xdr:rowOff>
        </xdr:to>
        <xdr:sp macro="" textlink="">
          <xdr:nvSpPr>
            <xdr:cNvPr id="110726" name="FinalReviewChk" hidden="1">
              <a:extLst>
                <a:ext uri="{63B3BB69-23CF-44E3-9099-C40C66FF867C}">
                  <a14:compatExt spid="_x0000_s110726"/>
                </a:ext>
                <a:ext uri="{FF2B5EF4-FFF2-40B4-BE49-F238E27FC236}">
                  <a16:creationId xmlns:a16="http://schemas.microsoft.com/office/drawing/2014/main" id="{00000000-0008-0000-3000-000086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0</xdr:rowOff>
        </xdr:from>
        <xdr:to>
          <xdr:col>7</xdr:col>
          <xdr:colOff>285750</xdr:colOff>
          <xdr:row>5</xdr:row>
          <xdr:rowOff>171450</xdr:rowOff>
        </xdr:to>
        <xdr:sp macro="" textlink="">
          <xdr:nvSpPr>
            <xdr:cNvPr id="110727" name="ReworkCompleteChk" hidden="1">
              <a:extLst>
                <a:ext uri="{63B3BB69-23CF-44E3-9099-C40C66FF867C}">
                  <a14:compatExt spid="_x0000_s110727"/>
                </a:ext>
                <a:ext uri="{FF2B5EF4-FFF2-40B4-BE49-F238E27FC236}">
                  <a16:creationId xmlns:a16="http://schemas.microsoft.com/office/drawing/2014/main" id="{00000000-0008-0000-3000-000087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000-000008000000}"/>
            </a:ext>
          </a:extLst>
        </xdr:cNvPr>
        <xdr:cNvSpPr/>
      </xdr:nvSpPr>
      <xdr:spPr bwMode="auto">
        <a:xfrm>
          <a:off x="672465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000-00000A000000}"/>
            </a:ext>
          </a:extLst>
        </xdr:cNvPr>
        <xdr:cNvSpPr/>
      </xdr:nvSpPr>
      <xdr:spPr bwMode="auto">
        <a:xfrm>
          <a:off x="672465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000-00000B000000}"/>
            </a:ext>
          </a:extLst>
        </xdr:cNvPr>
        <xdr:cNvSpPr/>
      </xdr:nvSpPr>
      <xdr:spPr bwMode="auto">
        <a:xfrm>
          <a:off x="672465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0</xdr:row>
          <xdr:rowOff>66675</xdr:rowOff>
        </xdr:from>
        <xdr:to>
          <xdr:col>8</xdr:col>
          <xdr:colOff>304800</xdr:colOff>
          <xdr:row>0</xdr:row>
          <xdr:rowOff>238125</xdr:rowOff>
        </xdr:to>
        <xdr:sp macro="" textlink="">
          <xdr:nvSpPr>
            <xdr:cNvPr id="101524" name="WorksheetCompleteChk" hidden="1">
              <a:extLst>
                <a:ext uri="{63B3BB69-23CF-44E3-9099-C40C66FF867C}">
                  <a14:compatExt spid="_x0000_s101524"/>
                </a:ext>
                <a:ext uri="{FF2B5EF4-FFF2-40B4-BE49-F238E27FC236}">
                  <a16:creationId xmlns:a16="http://schemas.microsoft.com/office/drawing/2014/main" id="{00000000-0008-0000-3100-000094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76200</xdr:rowOff>
        </xdr:from>
        <xdr:to>
          <xdr:col>8</xdr:col>
          <xdr:colOff>295275</xdr:colOff>
          <xdr:row>1</xdr:row>
          <xdr:rowOff>247650</xdr:rowOff>
        </xdr:to>
        <xdr:sp macro="" textlink="">
          <xdr:nvSpPr>
            <xdr:cNvPr id="101525" name="AwaitingClientChk" hidden="1">
              <a:extLst>
                <a:ext uri="{63B3BB69-23CF-44E3-9099-C40C66FF867C}">
                  <a14:compatExt spid="_x0000_s101525"/>
                </a:ext>
                <a:ext uri="{FF2B5EF4-FFF2-40B4-BE49-F238E27FC236}">
                  <a16:creationId xmlns:a16="http://schemas.microsoft.com/office/drawing/2014/main" id="{00000000-0008-0000-3100-000095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76200</xdr:rowOff>
        </xdr:from>
        <xdr:to>
          <xdr:col>8</xdr:col>
          <xdr:colOff>295275</xdr:colOff>
          <xdr:row>2</xdr:row>
          <xdr:rowOff>247650</xdr:rowOff>
        </xdr:to>
        <xdr:sp macro="" textlink="">
          <xdr:nvSpPr>
            <xdr:cNvPr id="101526" name="ReviewedChk" hidden="1">
              <a:extLst>
                <a:ext uri="{63B3BB69-23CF-44E3-9099-C40C66FF867C}">
                  <a14:compatExt spid="_x0000_s101526"/>
                </a:ext>
                <a:ext uri="{FF2B5EF4-FFF2-40B4-BE49-F238E27FC236}">
                  <a16:creationId xmlns:a16="http://schemas.microsoft.com/office/drawing/2014/main" id="{00000000-0008-0000-3100-000096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76200</xdr:rowOff>
        </xdr:from>
        <xdr:to>
          <xdr:col>8</xdr:col>
          <xdr:colOff>295275</xdr:colOff>
          <xdr:row>3</xdr:row>
          <xdr:rowOff>247650</xdr:rowOff>
        </xdr:to>
        <xdr:sp macro="" textlink="">
          <xdr:nvSpPr>
            <xdr:cNvPr id="101527" name="ReworkRequiredChk" hidden="1">
              <a:extLst>
                <a:ext uri="{63B3BB69-23CF-44E3-9099-C40C66FF867C}">
                  <a14:compatExt spid="_x0000_s101527"/>
                </a:ext>
                <a:ext uri="{FF2B5EF4-FFF2-40B4-BE49-F238E27FC236}">
                  <a16:creationId xmlns:a16="http://schemas.microsoft.com/office/drawing/2014/main" id="{00000000-0008-0000-3100-000097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8</xdr:row>
          <xdr:rowOff>28575</xdr:rowOff>
        </xdr:from>
        <xdr:to>
          <xdr:col>8</xdr:col>
          <xdr:colOff>295275</xdr:colOff>
          <xdr:row>8</xdr:row>
          <xdr:rowOff>200025</xdr:rowOff>
        </xdr:to>
        <xdr:sp macro="" textlink="">
          <xdr:nvSpPr>
            <xdr:cNvPr id="101528" name="FinalReviewChk" hidden="1">
              <a:extLst>
                <a:ext uri="{63B3BB69-23CF-44E3-9099-C40C66FF867C}">
                  <a14:compatExt spid="_x0000_s101528"/>
                </a:ext>
                <a:ext uri="{FF2B5EF4-FFF2-40B4-BE49-F238E27FC236}">
                  <a16:creationId xmlns:a16="http://schemas.microsoft.com/office/drawing/2014/main" id="{00000000-0008-0000-3100-000098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28575</xdr:rowOff>
        </xdr:from>
        <xdr:to>
          <xdr:col>8</xdr:col>
          <xdr:colOff>295275</xdr:colOff>
          <xdr:row>6</xdr:row>
          <xdr:rowOff>152400</xdr:rowOff>
        </xdr:to>
        <xdr:sp macro="" textlink="">
          <xdr:nvSpPr>
            <xdr:cNvPr id="101529" name="ReworkCompleteChk" hidden="1">
              <a:extLst>
                <a:ext uri="{63B3BB69-23CF-44E3-9099-C40C66FF867C}">
                  <a14:compatExt spid="_x0000_s101529"/>
                </a:ext>
                <a:ext uri="{FF2B5EF4-FFF2-40B4-BE49-F238E27FC236}">
                  <a16:creationId xmlns:a16="http://schemas.microsoft.com/office/drawing/2014/main" id="{00000000-0008-0000-3100-0000998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47625</xdr:rowOff>
    </xdr:from>
    <xdr:to>
      <xdr:col>7</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100-000008000000}"/>
            </a:ext>
          </a:extLst>
        </xdr:cNvPr>
        <xdr:cNvSpPr/>
      </xdr:nvSpPr>
      <xdr:spPr bwMode="auto">
        <a:xfrm>
          <a:off x="71532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47625</xdr:rowOff>
    </xdr:from>
    <xdr:to>
      <xdr:col>7</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100-00000A000000}"/>
            </a:ext>
          </a:extLst>
        </xdr:cNvPr>
        <xdr:cNvSpPr/>
      </xdr:nvSpPr>
      <xdr:spPr bwMode="auto">
        <a:xfrm>
          <a:off x="71532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47625</xdr:rowOff>
    </xdr:from>
    <xdr:to>
      <xdr:col>7</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100-00000B000000}"/>
            </a:ext>
          </a:extLst>
        </xdr:cNvPr>
        <xdr:cNvSpPr/>
      </xdr:nvSpPr>
      <xdr:spPr bwMode="auto">
        <a:xfrm>
          <a:off x="71532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68975" name="WorksheetCompleteChk" hidden="1">
              <a:extLst>
                <a:ext uri="{63B3BB69-23CF-44E3-9099-C40C66FF867C}">
                  <a14:compatExt spid="_x0000_s68975"/>
                </a:ext>
                <a:ext uri="{FF2B5EF4-FFF2-40B4-BE49-F238E27FC236}">
                  <a16:creationId xmlns:a16="http://schemas.microsoft.com/office/drawing/2014/main" id="{00000000-0008-0000-3200-00006F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76200</xdr:rowOff>
        </xdr:from>
        <xdr:to>
          <xdr:col>7</xdr:col>
          <xdr:colOff>285750</xdr:colOff>
          <xdr:row>1</xdr:row>
          <xdr:rowOff>247650</xdr:rowOff>
        </xdr:to>
        <xdr:sp macro="" textlink="">
          <xdr:nvSpPr>
            <xdr:cNvPr id="68976" name="AwaitingClientChk" hidden="1">
              <a:extLst>
                <a:ext uri="{63B3BB69-23CF-44E3-9099-C40C66FF867C}">
                  <a14:compatExt spid="_x0000_s68976"/>
                </a:ext>
                <a:ext uri="{FF2B5EF4-FFF2-40B4-BE49-F238E27FC236}">
                  <a16:creationId xmlns:a16="http://schemas.microsoft.com/office/drawing/2014/main" id="{00000000-0008-0000-3200-000070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76200</xdr:rowOff>
        </xdr:from>
        <xdr:to>
          <xdr:col>7</xdr:col>
          <xdr:colOff>285750</xdr:colOff>
          <xdr:row>2</xdr:row>
          <xdr:rowOff>247650</xdr:rowOff>
        </xdr:to>
        <xdr:sp macro="" textlink="">
          <xdr:nvSpPr>
            <xdr:cNvPr id="68977" name="ReviewedChk" hidden="1">
              <a:extLst>
                <a:ext uri="{63B3BB69-23CF-44E3-9099-C40C66FF867C}">
                  <a14:compatExt spid="_x0000_s68977"/>
                </a:ext>
                <a:ext uri="{FF2B5EF4-FFF2-40B4-BE49-F238E27FC236}">
                  <a16:creationId xmlns:a16="http://schemas.microsoft.com/office/drawing/2014/main" id="{00000000-0008-0000-3200-000071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76200</xdr:rowOff>
        </xdr:from>
        <xdr:to>
          <xdr:col>7</xdr:col>
          <xdr:colOff>285750</xdr:colOff>
          <xdr:row>3</xdr:row>
          <xdr:rowOff>247650</xdr:rowOff>
        </xdr:to>
        <xdr:sp macro="" textlink="">
          <xdr:nvSpPr>
            <xdr:cNvPr id="68978" name="ReworkRequiredChk" hidden="1">
              <a:extLst>
                <a:ext uri="{63B3BB69-23CF-44E3-9099-C40C66FF867C}">
                  <a14:compatExt spid="_x0000_s68978"/>
                </a:ext>
                <a:ext uri="{FF2B5EF4-FFF2-40B4-BE49-F238E27FC236}">
                  <a16:creationId xmlns:a16="http://schemas.microsoft.com/office/drawing/2014/main" id="{00000000-0008-0000-3200-000072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68979" name="FinalReviewChk" hidden="1">
              <a:extLst>
                <a:ext uri="{63B3BB69-23CF-44E3-9099-C40C66FF867C}">
                  <a14:compatExt spid="_x0000_s68979"/>
                </a:ext>
                <a:ext uri="{FF2B5EF4-FFF2-40B4-BE49-F238E27FC236}">
                  <a16:creationId xmlns:a16="http://schemas.microsoft.com/office/drawing/2014/main" id="{00000000-0008-0000-3200-000073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123825</xdr:rowOff>
        </xdr:from>
        <xdr:to>
          <xdr:col>7</xdr:col>
          <xdr:colOff>285750</xdr:colOff>
          <xdr:row>5</xdr:row>
          <xdr:rowOff>295275</xdr:rowOff>
        </xdr:to>
        <xdr:sp macro="" textlink="">
          <xdr:nvSpPr>
            <xdr:cNvPr id="68980" name="ReworkCompleteChk" hidden="1">
              <a:extLst>
                <a:ext uri="{63B3BB69-23CF-44E3-9099-C40C66FF867C}">
                  <a14:compatExt spid="_x0000_s68980"/>
                </a:ext>
                <a:ext uri="{FF2B5EF4-FFF2-40B4-BE49-F238E27FC236}">
                  <a16:creationId xmlns:a16="http://schemas.microsoft.com/office/drawing/2014/main" id="{00000000-0008-0000-3200-0000740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200-000008000000}"/>
            </a:ext>
          </a:extLst>
        </xdr:cNvPr>
        <xdr:cNvSpPr/>
      </xdr:nvSpPr>
      <xdr:spPr bwMode="auto">
        <a:xfrm>
          <a:off x="59531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200-00000A000000}"/>
            </a:ext>
          </a:extLst>
        </xdr:cNvPr>
        <xdr:cNvSpPr/>
      </xdr:nvSpPr>
      <xdr:spPr bwMode="auto">
        <a:xfrm>
          <a:off x="59531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200-00000B000000}"/>
            </a:ext>
          </a:extLst>
        </xdr:cNvPr>
        <xdr:cNvSpPr/>
      </xdr:nvSpPr>
      <xdr:spPr bwMode="auto">
        <a:xfrm>
          <a:off x="59531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123825</xdr:colOff>
          <xdr:row>0</xdr:row>
          <xdr:rowOff>85725</xdr:rowOff>
        </xdr:from>
        <xdr:to>
          <xdr:col>8</xdr:col>
          <xdr:colOff>295275</xdr:colOff>
          <xdr:row>0</xdr:row>
          <xdr:rowOff>257175</xdr:rowOff>
        </xdr:to>
        <xdr:sp macro="" textlink="">
          <xdr:nvSpPr>
            <xdr:cNvPr id="265217" name="WorksheetCompleteChk" hidden="1">
              <a:extLst>
                <a:ext uri="{63B3BB69-23CF-44E3-9099-C40C66FF867C}">
                  <a14:compatExt spid="_x0000_s265217"/>
                </a:ext>
                <a:ext uri="{FF2B5EF4-FFF2-40B4-BE49-F238E27FC236}">
                  <a16:creationId xmlns:a16="http://schemas.microsoft.com/office/drawing/2014/main" id="{00000000-0008-0000-0400-000001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xdr:row>
          <xdr:rowOff>85725</xdr:rowOff>
        </xdr:from>
        <xdr:to>
          <xdr:col>8</xdr:col>
          <xdr:colOff>295275</xdr:colOff>
          <xdr:row>1</xdr:row>
          <xdr:rowOff>257175</xdr:rowOff>
        </xdr:to>
        <xdr:sp macro="" textlink="">
          <xdr:nvSpPr>
            <xdr:cNvPr id="265218" name="AwaitingClientChk" hidden="1">
              <a:extLst>
                <a:ext uri="{63B3BB69-23CF-44E3-9099-C40C66FF867C}">
                  <a14:compatExt spid="_x0000_s265218"/>
                </a:ext>
                <a:ext uri="{FF2B5EF4-FFF2-40B4-BE49-F238E27FC236}">
                  <a16:creationId xmlns:a16="http://schemas.microsoft.com/office/drawing/2014/main" id="{00000000-0008-0000-0400-000002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xdr:row>
          <xdr:rowOff>85725</xdr:rowOff>
        </xdr:from>
        <xdr:to>
          <xdr:col>8</xdr:col>
          <xdr:colOff>295275</xdr:colOff>
          <xdr:row>2</xdr:row>
          <xdr:rowOff>257175</xdr:rowOff>
        </xdr:to>
        <xdr:sp macro="" textlink="">
          <xdr:nvSpPr>
            <xdr:cNvPr id="265219" name="ReviewedChk" hidden="1">
              <a:extLst>
                <a:ext uri="{63B3BB69-23CF-44E3-9099-C40C66FF867C}">
                  <a14:compatExt spid="_x0000_s265219"/>
                </a:ext>
                <a:ext uri="{FF2B5EF4-FFF2-40B4-BE49-F238E27FC236}">
                  <a16:creationId xmlns:a16="http://schemas.microsoft.com/office/drawing/2014/main" id="{00000000-0008-0000-0400-000003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xdr:row>
          <xdr:rowOff>85725</xdr:rowOff>
        </xdr:from>
        <xdr:to>
          <xdr:col>8</xdr:col>
          <xdr:colOff>295275</xdr:colOff>
          <xdr:row>3</xdr:row>
          <xdr:rowOff>257175</xdr:rowOff>
        </xdr:to>
        <xdr:sp macro="" textlink="">
          <xdr:nvSpPr>
            <xdr:cNvPr id="265220" name="ReworkRequiredChk" hidden="1">
              <a:extLst>
                <a:ext uri="{63B3BB69-23CF-44E3-9099-C40C66FF867C}">
                  <a14:compatExt spid="_x0000_s265220"/>
                </a:ext>
                <a:ext uri="{FF2B5EF4-FFF2-40B4-BE49-F238E27FC236}">
                  <a16:creationId xmlns:a16="http://schemas.microsoft.com/office/drawing/2014/main" id="{00000000-0008-0000-0400-000004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85725</xdr:rowOff>
        </xdr:from>
        <xdr:to>
          <xdr:col>8</xdr:col>
          <xdr:colOff>295275</xdr:colOff>
          <xdr:row>6</xdr:row>
          <xdr:rowOff>9525</xdr:rowOff>
        </xdr:to>
        <xdr:sp macro="" textlink="">
          <xdr:nvSpPr>
            <xdr:cNvPr id="265221" name="ReworkCompleteChk" hidden="1">
              <a:extLst>
                <a:ext uri="{63B3BB69-23CF-44E3-9099-C40C66FF867C}">
                  <a14:compatExt spid="_x0000_s265221"/>
                </a:ext>
                <a:ext uri="{FF2B5EF4-FFF2-40B4-BE49-F238E27FC236}">
                  <a16:creationId xmlns:a16="http://schemas.microsoft.com/office/drawing/2014/main" id="{00000000-0008-0000-0400-000005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8</xdr:row>
          <xdr:rowOff>85725</xdr:rowOff>
        </xdr:from>
        <xdr:to>
          <xdr:col>8</xdr:col>
          <xdr:colOff>295275</xdr:colOff>
          <xdr:row>8</xdr:row>
          <xdr:rowOff>257175</xdr:rowOff>
        </xdr:to>
        <xdr:sp macro="" textlink="">
          <xdr:nvSpPr>
            <xdr:cNvPr id="265222" name="FinalReviewChk" hidden="1">
              <a:extLst>
                <a:ext uri="{63B3BB69-23CF-44E3-9099-C40C66FF867C}">
                  <a14:compatExt spid="_x0000_s265222"/>
                </a:ext>
                <a:ext uri="{FF2B5EF4-FFF2-40B4-BE49-F238E27FC236}">
                  <a16:creationId xmlns:a16="http://schemas.microsoft.com/office/drawing/2014/main" id="{00000000-0008-0000-0400-0000060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28575</xdr:rowOff>
    </xdr:from>
    <xdr:to>
      <xdr:col>7</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bwMode="auto">
        <a:xfrm>
          <a:off x="73437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28575</xdr:rowOff>
    </xdr:from>
    <xdr:to>
      <xdr:col>7</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400-00000A000000}"/>
            </a:ext>
          </a:extLst>
        </xdr:cNvPr>
        <xdr:cNvSpPr/>
      </xdr:nvSpPr>
      <xdr:spPr bwMode="auto">
        <a:xfrm>
          <a:off x="73437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28575</xdr:rowOff>
    </xdr:from>
    <xdr:to>
      <xdr:col>7</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0400-00000C000000}"/>
            </a:ext>
          </a:extLst>
        </xdr:cNvPr>
        <xdr:cNvSpPr/>
      </xdr:nvSpPr>
      <xdr:spPr bwMode="auto">
        <a:xfrm>
          <a:off x="74580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142875</xdr:colOff>
          <xdr:row>0</xdr:row>
          <xdr:rowOff>66675</xdr:rowOff>
        </xdr:from>
        <xdr:to>
          <xdr:col>7</xdr:col>
          <xdr:colOff>314325</xdr:colOff>
          <xdr:row>0</xdr:row>
          <xdr:rowOff>238125</xdr:rowOff>
        </xdr:to>
        <xdr:sp macro="" textlink="">
          <xdr:nvSpPr>
            <xdr:cNvPr id="92545" name="WorksheetCompleteChk" hidden="1">
              <a:extLst>
                <a:ext uri="{63B3BB69-23CF-44E3-9099-C40C66FF867C}">
                  <a14:compatExt spid="_x0000_s92545"/>
                </a:ext>
                <a:ext uri="{FF2B5EF4-FFF2-40B4-BE49-F238E27FC236}">
                  <a16:creationId xmlns:a16="http://schemas.microsoft.com/office/drawing/2014/main" id="{00000000-0008-0000-3300-000081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xdr:row>
          <xdr:rowOff>76200</xdr:rowOff>
        </xdr:from>
        <xdr:to>
          <xdr:col>7</xdr:col>
          <xdr:colOff>304800</xdr:colOff>
          <xdr:row>1</xdr:row>
          <xdr:rowOff>247650</xdr:rowOff>
        </xdr:to>
        <xdr:sp macro="" textlink="">
          <xdr:nvSpPr>
            <xdr:cNvPr id="92546" name="AwaitingClientChk" hidden="1">
              <a:extLst>
                <a:ext uri="{63B3BB69-23CF-44E3-9099-C40C66FF867C}">
                  <a14:compatExt spid="_x0000_s92546"/>
                </a:ext>
                <a:ext uri="{FF2B5EF4-FFF2-40B4-BE49-F238E27FC236}">
                  <a16:creationId xmlns:a16="http://schemas.microsoft.com/office/drawing/2014/main" id="{00000000-0008-0000-3300-000082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xdr:row>
          <xdr:rowOff>76200</xdr:rowOff>
        </xdr:from>
        <xdr:to>
          <xdr:col>7</xdr:col>
          <xdr:colOff>304800</xdr:colOff>
          <xdr:row>3</xdr:row>
          <xdr:rowOff>247650</xdr:rowOff>
        </xdr:to>
        <xdr:sp macro="" textlink="">
          <xdr:nvSpPr>
            <xdr:cNvPr id="92548" name="ReworkRequiredChk" hidden="1">
              <a:extLst>
                <a:ext uri="{63B3BB69-23CF-44E3-9099-C40C66FF867C}">
                  <a14:compatExt spid="_x0000_s92548"/>
                </a:ext>
                <a:ext uri="{FF2B5EF4-FFF2-40B4-BE49-F238E27FC236}">
                  <a16:creationId xmlns:a16="http://schemas.microsoft.com/office/drawing/2014/main" id="{00000000-0008-0000-3300-000084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8</xdr:row>
          <xdr:rowOff>19050</xdr:rowOff>
        </xdr:from>
        <xdr:to>
          <xdr:col>7</xdr:col>
          <xdr:colOff>304800</xdr:colOff>
          <xdr:row>8</xdr:row>
          <xdr:rowOff>190500</xdr:rowOff>
        </xdr:to>
        <xdr:sp macro="" textlink="">
          <xdr:nvSpPr>
            <xdr:cNvPr id="92549" name="FinalReviewChk" hidden="1">
              <a:extLst>
                <a:ext uri="{63B3BB69-23CF-44E3-9099-C40C66FF867C}">
                  <a14:compatExt spid="_x0000_s92549"/>
                </a:ext>
                <a:ext uri="{FF2B5EF4-FFF2-40B4-BE49-F238E27FC236}">
                  <a16:creationId xmlns:a16="http://schemas.microsoft.com/office/drawing/2014/main" id="{00000000-0008-0000-3300-000085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xdr:row>
          <xdr:rowOff>57150</xdr:rowOff>
        </xdr:from>
        <xdr:to>
          <xdr:col>7</xdr:col>
          <xdr:colOff>295275</xdr:colOff>
          <xdr:row>2</xdr:row>
          <xdr:rowOff>228600</xdr:rowOff>
        </xdr:to>
        <xdr:sp macro="" textlink="">
          <xdr:nvSpPr>
            <xdr:cNvPr id="92551" name="ReviewedChk" hidden="1">
              <a:extLst>
                <a:ext uri="{63B3BB69-23CF-44E3-9099-C40C66FF867C}">
                  <a14:compatExt spid="_x0000_s92551"/>
                </a:ext>
                <a:ext uri="{FF2B5EF4-FFF2-40B4-BE49-F238E27FC236}">
                  <a16:creationId xmlns:a16="http://schemas.microsoft.com/office/drawing/2014/main" id="{00000000-0008-0000-3300-000087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5</xdr:row>
          <xdr:rowOff>123825</xdr:rowOff>
        </xdr:from>
        <xdr:to>
          <xdr:col>7</xdr:col>
          <xdr:colOff>295275</xdr:colOff>
          <xdr:row>5</xdr:row>
          <xdr:rowOff>295275</xdr:rowOff>
        </xdr:to>
        <xdr:sp macro="" textlink="">
          <xdr:nvSpPr>
            <xdr:cNvPr id="92552" name="ReworkCompleteChk" hidden="1">
              <a:extLst>
                <a:ext uri="{63B3BB69-23CF-44E3-9099-C40C66FF867C}">
                  <a14:compatExt spid="_x0000_s92552"/>
                </a:ext>
                <a:ext uri="{FF2B5EF4-FFF2-40B4-BE49-F238E27FC236}">
                  <a16:creationId xmlns:a16="http://schemas.microsoft.com/office/drawing/2014/main" id="{00000000-0008-0000-3300-0000886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bwMode="auto">
        <a:xfrm>
          <a:off x="59531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300-00000A000000}"/>
            </a:ext>
          </a:extLst>
        </xdr:cNvPr>
        <xdr:cNvSpPr/>
      </xdr:nvSpPr>
      <xdr:spPr bwMode="auto">
        <a:xfrm>
          <a:off x="59531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300-00000B000000}"/>
            </a:ext>
          </a:extLst>
        </xdr:cNvPr>
        <xdr:cNvSpPr/>
      </xdr:nvSpPr>
      <xdr:spPr bwMode="auto">
        <a:xfrm>
          <a:off x="59531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133350</xdr:colOff>
          <xdr:row>0</xdr:row>
          <xdr:rowOff>66675</xdr:rowOff>
        </xdr:from>
        <xdr:to>
          <xdr:col>7</xdr:col>
          <xdr:colOff>304800</xdr:colOff>
          <xdr:row>0</xdr:row>
          <xdr:rowOff>238125</xdr:rowOff>
        </xdr:to>
        <xdr:sp macro="" textlink="">
          <xdr:nvSpPr>
            <xdr:cNvPr id="76195" name="WorksheetCompleteChk" hidden="1">
              <a:extLst>
                <a:ext uri="{63B3BB69-23CF-44E3-9099-C40C66FF867C}">
                  <a14:compatExt spid="_x0000_s76195"/>
                </a:ext>
                <a:ext uri="{FF2B5EF4-FFF2-40B4-BE49-F238E27FC236}">
                  <a16:creationId xmlns:a16="http://schemas.microsoft.com/office/drawing/2014/main" id="{00000000-0008-0000-3400-0000A3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xdr:row>
          <xdr:rowOff>76200</xdr:rowOff>
        </xdr:from>
        <xdr:to>
          <xdr:col>7</xdr:col>
          <xdr:colOff>295275</xdr:colOff>
          <xdr:row>1</xdr:row>
          <xdr:rowOff>247650</xdr:rowOff>
        </xdr:to>
        <xdr:sp macro="" textlink="">
          <xdr:nvSpPr>
            <xdr:cNvPr id="76196" name="AwaitingClientChk" hidden="1">
              <a:extLst>
                <a:ext uri="{63B3BB69-23CF-44E3-9099-C40C66FF867C}">
                  <a14:compatExt spid="_x0000_s76196"/>
                </a:ext>
                <a:ext uri="{FF2B5EF4-FFF2-40B4-BE49-F238E27FC236}">
                  <a16:creationId xmlns:a16="http://schemas.microsoft.com/office/drawing/2014/main" id="{00000000-0008-0000-3400-0000A4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3</xdr:row>
          <xdr:rowOff>76200</xdr:rowOff>
        </xdr:from>
        <xdr:to>
          <xdr:col>7</xdr:col>
          <xdr:colOff>295275</xdr:colOff>
          <xdr:row>3</xdr:row>
          <xdr:rowOff>247650</xdr:rowOff>
        </xdr:to>
        <xdr:sp macro="" textlink="">
          <xdr:nvSpPr>
            <xdr:cNvPr id="76197" name="ReworkRequiredChk" hidden="1">
              <a:extLst>
                <a:ext uri="{63B3BB69-23CF-44E3-9099-C40C66FF867C}">
                  <a14:compatExt spid="_x0000_s76197"/>
                </a:ext>
                <a:ext uri="{FF2B5EF4-FFF2-40B4-BE49-F238E27FC236}">
                  <a16:creationId xmlns:a16="http://schemas.microsoft.com/office/drawing/2014/main" id="{00000000-0008-0000-3400-0000A5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57150</xdr:rowOff>
        </xdr:from>
        <xdr:to>
          <xdr:col>7</xdr:col>
          <xdr:colOff>285750</xdr:colOff>
          <xdr:row>2</xdr:row>
          <xdr:rowOff>228600</xdr:rowOff>
        </xdr:to>
        <xdr:sp macro="" textlink="">
          <xdr:nvSpPr>
            <xdr:cNvPr id="76199" name="ReviewedChk" hidden="1">
              <a:extLst>
                <a:ext uri="{63B3BB69-23CF-44E3-9099-C40C66FF867C}">
                  <a14:compatExt spid="_x0000_s76199"/>
                </a:ext>
                <a:ext uri="{FF2B5EF4-FFF2-40B4-BE49-F238E27FC236}">
                  <a16:creationId xmlns:a16="http://schemas.microsoft.com/office/drawing/2014/main" id="{00000000-0008-0000-3400-0000A7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123825</xdr:rowOff>
        </xdr:from>
        <xdr:to>
          <xdr:col>7</xdr:col>
          <xdr:colOff>285750</xdr:colOff>
          <xdr:row>5</xdr:row>
          <xdr:rowOff>295275</xdr:rowOff>
        </xdr:to>
        <xdr:sp macro="" textlink="">
          <xdr:nvSpPr>
            <xdr:cNvPr id="76200" name="ReworkCompleteChk" hidden="1">
              <a:extLst>
                <a:ext uri="{63B3BB69-23CF-44E3-9099-C40C66FF867C}">
                  <a14:compatExt spid="_x0000_s76200"/>
                </a:ext>
                <a:ext uri="{FF2B5EF4-FFF2-40B4-BE49-F238E27FC236}">
                  <a16:creationId xmlns:a16="http://schemas.microsoft.com/office/drawing/2014/main" id="{00000000-0008-0000-3400-0000A82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xdr:row>
          <xdr:rowOff>38100</xdr:rowOff>
        </xdr:from>
        <xdr:to>
          <xdr:col>7</xdr:col>
          <xdr:colOff>295275</xdr:colOff>
          <xdr:row>8</xdr:row>
          <xdr:rowOff>161925</xdr:rowOff>
        </xdr:to>
        <xdr:sp macro="" textlink="">
          <xdr:nvSpPr>
            <xdr:cNvPr id="76290" name="FinalReviewChk" hidden="1">
              <a:extLst>
                <a:ext uri="{63B3BB69-23CF-44E3-9099-C40C66FF867C}">
                  <a14:compatExt spid="_x0000_s76290"/>
                </a:ext>
                <a:ext uri="{FF2B5EF4-FFF2-40B4-BE49-F238E27FC236}">
                  <a16:creationId xmlns:a16="http://schemas.microsoft.com/office/drawing/2014/main" id="{00000000-0008-0000-3400-0000022A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400-000008000000}"/>
            </a:ext>
          </a:extLst>
        </xdr:cNvPr>
        <xdr:cNvSpPr/>
      </xdr:nvSpPr>
      <xdr:spPr bwMode="auto">
        <a:xfrm>
          <a:off x="59531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400-00000A000000}"/>
            </a:ext>
          </a:extLst>
        </xdr:cNvPr>
        <xdr:cNvSpPr/>
      </xdr:nvSpPr>
      <xdr:spPr bwMode="auto">
        <a:xfrm>
          <a:off x="59531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400-00000B000000}"/>
            </a:ext>
          </a:extLst>
        </xdr:cNvPr>
        <xdr:cNvSpPr/>
      </xdr:nvSpPr>
      <xdr:spPr bwMode="auto">
        <a:xfrm>
          <a:off x="59531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79201" name="WorksheetCompleteChk" hidden="1">
              <a:extLst>
                <a:ext uri="{63B3BB69-23CF-44E3-9099-C40C66FF867C}">
                  <a14:compatExt spid="_x0000_s179201"/>
                </a:ext>
                <a:ext uri="{FF2B5EF4-FFF2-40B4-BE49-F238E27FC236}">
                  <a16:creationId xmlns:a16="http://schemas.microsoft.com/office/drawing/2014/main" id="{00000000-0008-0000-3500-000001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79202" name="AwaitingClientChk" hidden="1">
              <a:extLst>
                <a:ext uri="{63B3BB69-23CF-44E3-9099-C40C66FF867C}">
                  <a14:compatExt spid="_x0000_s179202"/>
                </a:ext>
                <a:ext uri="{FF2B5EF4-FFF2-40B4-BE49-F238E27FC236}">
                  <a16:creationId xmlns:a16="http://schemas.microsoft.com/office/drawing/2014/main" id="{00000000-0008-0000-3500-000002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79203" name="ReviewedChk" hidden="1">
              <a:extLst>
                <a:ext uri="{63B3BB69-23CF-44E3-9099-C40C66FF867C}">
                  <a14:compatExt spid="_x0000_s179203"/>
                </a:ext>
                <a:ext uri="{FF2B5EF4-FFF2-40B4-BE49-F238E27FC236}">
                  <a16:creationId xmlns:a16="http://schemas.microsoft.com/office/drawing/2014/main" id="{00000000-0008-0000-3500-000003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79204" name="ReworkRequiredChk" hidden="1">
              <a:extLst>
                <a:ext uri="{63B3BB69-23CF-44E3-9099-C40C66FF867C}">
                  <a14:compatExt spid="_x0000_s179204"/>
                </a:ext>
                <a:ext uri="{FF2B5EF4-FFF2-40B4-BE49-F238E27FC236}">
                  <a16:creationId xmlns:a16="http://schemas.microsoft.com/office/drawing/2014/main" id="{00000000-0008-0000-3500-000004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xdr:row>
          <xdr:rowOff>38100</xdr:rowOff>
        </xdr:from>
        <xdr:to>
          <xdr:col>7</xdr:col>
          <xdr:colOff>285750</xdr:colOff>
          <xdr:row>8</xdr:row>
          <xdr:rowOff>161925</xdr:rowOff>
        </xdr:to>
        <xdr:sp macro="" textlink="">
          <xdr:nvSpPr>
            <xdr:cNvPr id="179205" name="FinalReviewChk" hidden="1">
              <a:extLst>
                <a:ext uri="{63B3BB69-23CF-44E3-9099-C40C66FF867C}">
                  <a14:compatExt spid="_x0000_s179205"/>
                </a:ext>
                <a:ext uri="{FF2B5EF4-FFF2-40B4-BE49-F238E27FC236}">
                  <a16:creationId xmlns:a16="http://schemas.microsoft.com/office/drawing/2014/main" id="{00000000-0008-0000-3500-000005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79206" name="ReworkCompleteChk" hidden="1">
              <a:extLst>
                <a:ext uri="{63B3BB69-23CF-44E3-9099-C40C66FF867C}">
                  <a14:compatExt spid="_x0000_s179206"/>
                </a:ext>
                <a:ext uri="{FF2B5EF4-FFF2-40B4-BE49-F238E27FC236}">
                  <a16:creationId xmlns:a16="http://schemas.microsoft.com/office/drawing/2014/main" id="{00000000-0008-0000-3500-000006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5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5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500-00000B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104775</xdr:colOff>
          <xdr:row>0</xdr:row>
          <xdr:rowOff>47625</xdr:rowOff>
        </xdr:from>
        <xdr:to>
          <xdr:col>11</xdr:col>
          <xdr:colOff>276225</xdr:colOff>
          <xdr:row>0</xdr:row>
          <xdr:rowOff>219075</xdr:rowOff>
        </xdr:to>
        <xdr:sp macro="" textlink="">
          <xdr:nvSpPr>
            <xdr:cNvPr id="102401" name="WorksheetCompleteChk" hidden="1">
              <a:extLst>
                <a:ext uri="{63B3BB69-23CF-44E3-9099-C40C66FF867C}">
                  <a14:compatExt spid="_x0000_s102401"/>
                </a:ext>
                <a:ext uri="{FF2B5EF4-FFF2-40B4-BE49-F238E27FC236}">
                  <a16:creationId xmlns:a16="http://schemas.microsoft.com/office/drawing/2014/main" id="{00000000-0008-0000-3600-000001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xdr:row>
          <xdr:rowOff>57150</xdr:rowOff>
        </xdr:from>
        <xdr:to>
          <xdr:col>11</xdr:col>
          <xdr:colOff>276225</xdr:colOff>
          <xdr:row>1</xdr:row>
          <xdr:rowOff>228600</xdr:rowOff>
        </xdr:to>
        <xdr:sp macro="" textlink="">
          <xdr:nvSpPr>
            <xdr:cNvPr id="102402" name="AwaitingClientChk" hidden="1">
              <a:extLst>
                <a:ext uri="{63B3BB69-23CF-44E3-9099-C40C66FF867C}">
                  <a14:compatExt spid="_x0000_s102402"/>
                </a:ext>
                <a:ext uri="{FF2B5EF4-FFF2-40B4-BE49-F238E27FC236}">
                  <a16:creationId xmlns:a16="http://schemas.microsoft.com/office/drawing/2014/main" id="{00000000-0008-0000-3600-000002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xdr:row>
          <xdr:rowOff>66675</xdr:rowOff>
        </xdr:from>
        <xdr:to>
          <xdr:col>11</xdr:col>
          <xdr:colOff>276225</xdr:colOff>
          <xdr:row>2</xdr:row>
          <xdr:rowOff>238125</xdr:rowOff>
        </xdr:to>
        <xdr:sp macro="" textlink="">
          <xdr:nvSpPr>
            <xdr:cNvPr id="102403" name="ReviewedChk" hidden="1">
              <a:extLst>
                <a:ext uri="{63B3BB69-23CF-44E3-9099-C40C66FF867C}">
                  <a14:compatExt spid="_x0000_s102403"/>
                </a:ext>
                <a:ext uri="{FF2B5EF4-FFF2-40B4-BE49-F238E27FC236}">
                  <a16:creationId xmlns:a16="http://schemas.microsoft.com/office/drawing/2014/main" id="{00000000-0008-0000-3600-000003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xdr:row>
          <xdr:rowOff>76200</xdr:rowOff>
        </xdr:from>
        <xdr:to>
          <xdr:col>11</xdr:col>
          <xdr:colOff>276225</xdr:colOff>
          <xdr:row>3</xdr:row>
          <xdr:rowOff>247650</xdr:rowOff>
        </xdr:to>
        <xdr:sp macro="" textlink="">
          <xdr:nvSpPr>
            <xdr:cNvPr id="102404" name="ReworkRequiredChk" hidden="1">
              <a:extLst>
                <a:ext uri="{63B3BB69-23CF-44E3-9099-C40C66FF867C}">
                  <a14:compatExt spid="_x0000_s102404"/>
                </a:ext>
                <a:ext uri="{FF2B5EF4-FFF2-40B4-BE49-F238E27FC236}">
                  <a16:creationId xmlns:a16="http://schemas.microsoft.com/office/drawing/2014/main" id="{00000000-0008-0000-3600-000004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xdr:row>
          <xdr:rowOff>38100</xdr:rowOff>
        </xdr:from>
        <xdr:to>
          <xdr:col>11</xdr:col>
          <xdr:colOff>276225</xdr:colOff>
          <xdr:row>5</xdr:row>
          <xdr:rowOff>161925</xdr:rowOff>
        </xdr:to>
        <xdr:sp macro="" textlink="">
          <xdr:nvSpPr>
            <xdr:cNvPr id="102405" name="ReworkCompleteChk" hidden="1">
              <a:extLst>
                <a:ext uri="{63B3BB69-23CF-44E3-9099-C40C66FF867C}">
                  <a14:compatExt spid="_x0000_s102405"/>
                </a:ext>
                <a:ext uri="{FF2B5EF4-FFF2-40B4-BE49-F238E27FC236}">
                  <a16:creationId xmlns:a16="http://schemas.microsoft.com/office/drawing/2014/main" id="{00000000-0008-0000-3600-000005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xdr:row>
          <xdr:rowOff>66675</xdr:rowOff>
        </xdr:from>
        <xdr:to>
          <xdr:col>11</xdr:col>
          <xdr:colOff>276225</xdr:colOff>
          <xdr:row>8</xdr:row>
          <xdr:rowOff>0</xdr:rowOff>
        </xdr:to>
        <xdr:sp macro="" textlink="">
          <xdr:nvSpPr>
            <xdr:cNvPr id="102406" name="FinalReviewChk" hidden="1">
              <a:extLst>
                <a:ext uri="{63B3BB69-23CF-44E3-9099-C40C66FF867C}">
                  <a14:compatExt spid="_x0000_s102406"/>
                </a:ext>
                <a:ext uri="{FF2B5EF4-FFF2-40B4-BE49-F238E27FC236}">
                  <a16:creationId xmlns:a16="http://schemas.microsoft.com/office/drawing/2014/main" id="{00000000-0008-0000-3600-000006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57150</xdr:colOff>
      <xdr:row>0</xdr:row>
      <xdr:rowOff>38100</xdr:rowOff>
    </xdr:from>
    <xdr:to>
      <xdr:col>10</xdr:col>
      <xdr:colOff>813150</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600-000008000000}"/>
            </a:ext>
          </a:extLst>
        </xdr:cNvPr>
        <xdr:cNvSpPr/>
      </xdr:nvSpPr>
      <xdr:spPr bwMode="auto">
        <a:xfrm>
          <a:off x="10877550"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10</xdr:col>
      <xdr:colOff>57150</xdr:colOff>
      <xdr:row>2</xdr:row>
      <xdr:rowOff>38100</xdr:rowOff>
    </xdr:from>
    <xdr:to>
      <xdr:col>10</xdr:col>
      <xdr:colOff>813150</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600-00000A000000}"/>
            </a:ext>
          </a:extLst>
        </xdr:cNvPr>
        <xdr:cNvSpPr/>
      </xdr:nvSpPr>
      <xdr:spPr bwMode="auto">
        <a:xfrm>
          <a:off x="10877550"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10</xdr:col>
      <xdr:colOff>57150</xdr:colOff>
      <xdr:row>1</xdr:row>
      <xdr:rowOff>38100</xdr:rowOff>
    </xdr:from>
    <xdr:to>
      <xdr:col>10</xdr:col>
      <xdr:colOff>813150</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600-00000B000000}"/>
            </a:ext>
          </a:extLst>
        </xdr:cNvPr>
        <xdr:cNvSpPr/>
      </xdr:nvSpPr>
      <xdr:spPr bwMode="auto">
        <a:xfrm>
          <a:off x="10877550"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104775</xdr:colOff>
          <xdr:row>0</xdr:row>
          <xdr:rowOff>47625</xdr:rowOff>
        </xdr:from>
        <xdr:to>
          <xdr:col>7</xdr:col>
          <xdr:colOff>276225</xdr:colOff>
          <xdr:row>0</xdr:row>
          <xdr:rowOff>219075</xdr:rowOff>
        </xdr:to>
        <xdr:sp macro="" textlink="">
          <xdr:nvSpPr>
            <xdr:cNvPr id="91426" name="WorksheetCompleteChk" hidden="1">
              <a:extLst>
                <a:ext uri="{63B3BB69-23CF-44E3-9099-C40C66FF867C}">
                  <a14:compatExt spid="_x0000_s91426"/>
                </a:ext>
                <a:ext uri="{FF2B5EF4-FFF2-40B4-BE49-F238E27FC236}">
                  <a16:creationId xmlns:a16="http://schemas.microsoft.com/office/drawing/2014/main" id="{00000000-0008-0000-3700-000022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xdr:row>
          <xdr:rowOff>57150</xdr:rowOff>
        </xdr:from>
        <xdr:to>
          <xdr:col>7</xdr:col>
          <xdr:colOff>276225</xdr:colOff>
          <xdr:row>1</xdr:row>
          <xdr:rowOff>228600</xdr:rowOff>
        </xdr:to>
        <xdr:sp macro="" textlink="">
          <xdr:nvSpPr>
            <xdr:cNvPr id="91427" name="AwaitingClientChk" hidden="1">
              <a:extLst>
                <a:ext uri="{63B3BB69-23CF-44E3-9099-C40C66FF867C}">
                  <a14:compatExt spid="_x0000_s91427"/>
                </a:ext>
                <a:ext uri="{FF2B5EF4-FFF2-40B4-BE49-F238E27FC236}">
                  <a16:creationId xmlns:a16="http://schemas.microsoft.com/office/drawing/2014/main" id="{00000000-0008-0000-3700-000023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xdr:row>
          <xdr:rowOff>66675</xdr:rowOff>
        </xdr:from>
        <xdr:to>
          <xdr:col>7</xdr:col>
          <xdr:colOff>276225</xdr:colOff>
          <xdr:row>2</xdr:row>
          <xdr:rowOff>238125</xdr:rowOff>
        </xdr:to>
        <xdr:sp macro="" textlink="">
          <xdr:nvSpPr>
            <xdr:cNvPr id="91428" name="ReviewedChk" hidden="1">
              <a:extLst>
                <a:ext uri="{63B3BB69-23CF-44E3-9099-C40C66FF867C}">
                  <a14:compatExt spid="_x0000_s91428"/>
                </a:ext>
                <a:ext uri="{FF2B5EF4-FFF2-40B4-BE49-F238E27FC236}">
                  <a16:creationId xmlns:a16="http://schemas.microsoft.com/office/drawing/2014/main" id="{00000000-0008-0000-3700-000024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xdr:row>
          <xdr:rowOff>76200</xdr:rowOff>
        </xdr:from>
        <xdr:to>
          <xdr:col>7</xdr:col>
          <xdr:colOff>276225</xdr:colOff>
          <xdr:row>3</xdr:row>
          <xdr:rowOff>247650</xdr:rowOff>
        </xdr:to>
        <xdr:sp macro="" textlink="">
          <xdr:nvSpPr>
            <xdr:cNvPr id="91429" name="ReworkRequiredChk" hidden="1">
              <a:extLst>
                <a:ext uri="{63B3BB69-23CF-44E3-9099-C40C66FF867C}">
                  <a14:compatExt spid="_x0000_s91429"/>
                </a:ext>
                <a:ext uri="{FF2B5EF4-FFF2-40B4-BE49-F238E27FC236}">
                  <a16:creationId xmlns:a16="http://schemas.microsoft.com/office/drawing/2014/main" id="{00000000-0008-0000-3700-000025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xdr:row>
          <xdr:rowOff>66675</xdr:rowOff>
        </xdr:from>
        <xdr:to>
          <xdr:col>7</xdr:col>
          <xdr:colOff>276225</xdr:colOff>
          <xdr:row>5</xdr:row>
          <xdr:rowOff>238125</xdr:rowOff>
        </xdr:to>
        <xdr:sp macro="" textlink="">
          <xdr:nvSpPr>
            <xdr:cNvPr id="91430" name="ReworkCompleteChk" hidden="1">
              <a:extLst>
                <a:ext uri="{63B3BB69-23CF-44E3-9099-C40C66FF867C}">
                  <a14:compatExt spid="_x0000_s91430"/>
                </a:ext>
                <a:ext uri="{FF2B5EF4-FFF2-40B4-BE49-F238E27FC236}">
                  <a16:creationId xmlns:a16="http://schemas.microsoft.com/office/drawing/2014/main" id="{00000000-0008-0000-3700-000026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xdr:row>
          <xdr:rowOff>142875</xdr:rowOff>
        </xdr:from>
        <xdr:to>
          <xdr:col>7</xdr:col>
          <xdr:colOff>276225</xdr:colOff>
          <xdr:row>8</xdr:row>
          <xdr:rowOff>314325</xdr:rowOff>
        </xdr:to>
        <xdr:sp macro="" textlink="">
          <xdr:nvSpPr>
            <xdr:cNvPr id="91431" name="FinalReviewChk" hidden="1">
              <a:extLst>
                <a:ext uri="{63B3BB69-23CF-44E3-9099-C40C66FF867C}">
                  <a14:compatExt spid="_x0000_s91431"/>
                </a:ext>
                <a:ext uri="{FF2B5EF4-FFF2-40B4-BE49-F238E27FC236}">
                  <a16:creationId xmlns:a16="http://schemas.microsoft.com/office/drawing/2014/main" id="{00000000-0008-0000-3700-00002765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700-000008000000}"/>
            </a:ext>
          </a:extLst>
        </xdr:cNvPr>
        <xdr:cNvSpPr/>
      </xdr:nvSpPr>
      <xdr:spPr bwMode="auto">
        <a:xfrm>
          <a:off x="66960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700-00000A000000}"/>
            </a:ext>
          </a:extLst>
        </xdr:cNvPr>
        <xdr:cNvSpPr/>
      </xdr:nvSpPr>
      <xdr:spPr bwMode="auto">
        <a:xfrm>
          <a:off x="66960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700-00000B000000}"/>
            </a:ext>
          </a:extLst>
        </xdr:cNvPr>
        <xdr:cNvSpPr/>
      </xdr:nvSpPr>
      <xdr:spPr bwMode="auto">
        <a:xfrm>
          <a:off x="66960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104775</xdr:colOff>
          <xdr:row>0</xdr:row>
          <xdr:rowOff>47625</xdr:rowOff>
        </xdr:from>
        <xdr:to>
          <xdr:col>7</xdr:col>
          <xdr:colOff>276225</xdr:colOff>
          <xdr:row>0</xdr:row>
          <xdr:rowOff>219075</xdr:rowOff>
        </xdr:to>
        <xdr:sp macro="" textlink="">
          <xdr:nvSpPr>
            <xdr:cNvPr id="103425" name="WorksheetCompleteChk" hidden="1">
              <a:extLst>
                <a:ext uri="{63B3BB69-23CF-44E3-9099-C40C66FF867C}">
                  <a14:compatExt spid="_x0000_s103425"/>
                </a:ext>
                <a:ext uri="{FF2B5EF4-FFF2-40B4-BE49-F238E27FC236}">
                  <a16:creationId xmlns:a16="http://schemas.microsoft.com/office/drawing/2014/main" id="{00000000-0008-0000-3800-000001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66675</xdr:rowOff>
        </xdr:from>
        <xdr:to>
          <xdr:col>7</xdr:col>
          <xdr:colOff>285750</xdr:colOff>
          <xdr:row>1</xdr:row>
          <xdr:rowOff>238125</xdr:rowOff>
        </xdr:to>
        <xdr:sp macro="" textlink="">
          <xdr:nvSpPr>
            <xdr:cNvPr id="103426" name="AwaitingClientChk" hidden="1">
              <a:extLst>
                <a:ext uri="{63B3BB69-23CF-44E3-9099-C40C66FF867C}">
                  <a14:compatExt spid="_x0000_s103426"/>
                </a:ext>
                <a:ext uri="{FF2B5EF4-FFF2-40B4-BE49-F238E27FC236}">
                  <a16:creationId xmlns:a16="http://schemas.microsoft.com/office/drawing/2014/main" id="{00000000-0008-0000-3800-000002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03427" name="ReviewedChk" hidden="1">
              <a:extLst>
                <a:ext uri="{63B3BB69-23CF-44E3-9099-C40C66FF867C}">
                  <a14:compatExt spid="_x0000_s103427"/>
                </a:ext>
                <a:ext uri="{FF2B5EF4-FFF2-40B4-BE49-F238E27FC236}">
                  <a16:creationId xmlns:a16="http://schemas.microsoft.com/office/drawing/2014/main" id="{00000000-0008-0000-3800-000003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104775</xdr:rowOff>
        </xdr:from>
        <xdr:to>
          <xdr:col>7</xdr:col>
          <xdr:colOff>285750</xdr:colOff>
          <xdr:row>3</xdr:row>
          <xdr:rowOff>276225</xdr:rowOff>
        </xdr:to>
        <xdr:sp macro="" textlink="">
          <xdr:nvSpPr>
            <xdr:cNvPr id="103428" name="ReworkRequiredChk" hidden="1">
              <a:extLst>
                <a:ext uri="{63B3BB69-23CF-44E3-9099-C40C66FF867C}">
                  <a14:compatExt spid="_x0000_s103428"/>
                </a:ext>
                <a:ext uri="{FF2B5EF4-FFF2-40B4-BE49-F238E27FC236}">
                  <a16:creationId xmlns:a16="http://schemas.microsoft.com/office/drawing/2014/main" id="{00000000-0008-0000-3800-000004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0</xdr:rowOff>
        </xdr:from>
        <xdr:to>
          <xdr:col>7</xdr:col>
          <xdr:colOff>285750</xdr:colOff>
          <xdr:row>5</xdr:row>
          <xdr:rowOff>171450</xdr:rowOff>
        </xdr:to>
        <xdr:sp macro="" textlink="">
          <xdr:nvSpPr>
            <xdr:cNvPr id="103429" name="ReworkCompleteChk" hidden="1">
              <a:extLst>
                <a:ext uri="{63B3BB69-23CF-44E3-9099-C40C66FF867C}">
                  <a14:compatExt spid="_x0000_s103429"/>
                </a:ext>
                <a:ext uri="{FF2B5EF4-FFF2-40B4-BE49-F238E27FC236}">
                  <a16:creationId xmlns:a16="http://schemas.microsoft.com/office/drawing/2014/main" id="{00000000-0008-0000-3800-000005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103430" name="FinalReviewChk" hidden="1">
              <a:extLst>
                <a:ext uri="{63B3BB69-23CF-44E3-9099-C40C66FF867C}">
                  <a14:compatExt spid="_x0000_s103430"/>
                </a:ext>
                <a:ext uri="{FF2B5EF4-FFF2-40B4-BE49-F238E27FC236}">
                  <a16:creationId xmlns:a16="http://schemas.microsoft.com/office/drawing/2014/main" id="{00000000-0008-0000-3800-0000069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800-000008000000}"/>
            </a:ext>
          </a:extLst>
        </xdr:cNvPr>
        <xdr:cNvSpPr/>
      </xdr:nvSpPr>
      <xdr:spPr bwMode="auto">
        <a:xfrm>
          <a:off x="714375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800-00000A000000}"/>
            </a:ext>
          </a:extLst>
        </xdr:cNvPr>
        <xdr:cNvSpPr/>
      </xdr:nvSpPr>
      <xdr:spPr bwMode="auto">
        <a:xfrm>
          <a:off x="714375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800-00000B000000}"/>
            </a:ext>
          </a:extLst>
        </xdr:cNvPr>
        <xdr:cNvSpPr/>
      </xdr:nvSpPr>
      <xdr:spPr bwMode="auto">
        <a:xfrm>
          <a:off x="714375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114300</xdr:colOff>
          <xdr:row>0</xdr:row>
          <xdr:rowOff>66675</xdr:rowOff>
        </xdr:from>
        <xdr:to>
          <xdr:col>14</xdr:col>
          <xdr:colOff>285750</xdr:colOff>
          <xdr:row>0</xdr:row>
          <xdr:rowOff>238125</xdr:rowOff>
        </xdr:to>
        <xdr:sp macro="" textlink="">
          <xdr:nvSpPr>
            <xdr:cNvPr id="106497" name="WorksheetCompleteChk" hidden="1">
              <a:extLst>
                <a:ext uri="{63B3BB69-23CF-44E3-9099-C40C66FF867C}">
                  <a14:compatExt spid="_x0000_s106497"/>
                </a:ext>
                <a:ext uri="{FF2B5EF4-FFF2-40B4-BE49-F238E27FC236}">
                  <a16:creationId xmlns:a16="http://schemas.microsoft.com/office/drawing/2014/main" id="{00000000-0008-0000-3900-00000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xdr:row>
          <xdr:rowOff>76200</xdr:rowOff>
        </xdr:from>
        <xdr:to>
          <xdr:col>14</xdr:col>
          <xdr:colOff>285750</xdr:colOff>
          <xdr:row>1</xdr:row>
          <xdr:rowOff>247650</xdr:rowOff>
        </xdr:to>
        <xdr:sp macro="" textlink="">
          <xdr:nvSpPr>
            <xdr:cNvPr id="106498" name="AwaitingClientChk" hidden="1">
              <a:extLst>
                <a:ext uri="{63B3BB69-23CF-44E3-9099-C40C66FF867C}">
                  <a14:compatExt spid="_x0000_s106498"/>
                </a:ext>
                <a:ext uri="{FF2B5EF4-FFF2-40B4-BE49-F238E27FC236}">
                  <a16:creationId xmlns:a16="http://schemas.microsoft.com/office/drawing/2014/main" id="{00000000-0008-0000-3900-00000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xdr:row>
          <xdr:rowOff>85725</xdr:rowOff>
        </xdr:from>
        <xdr:to>
          <xdr:col>14</xdr:col>
          <xdr:colOff>285750</xdr:colOff>
          <xdr:row>2</xdr:row>
          <xdr:rowOff>257175</xdr:rowOff>
        </xdr:to>
        <xdr:sp macro="" textlink="">
          <xdr:nvSpPr>
            <xdr:cNvPr id="106499" name="ReviewedChk" hidden="1">
              <a:extLst>
                <a:ext uri="{63B3BB69-23CF-44E3-9099-C40C66FF867C}">
                  <a14:compatExt spid="_x0000_s106499"/>
                </a:ext>
                <a:ext uri="{FF2B5EF4-FFF2-40B4-BE49-F238E27FC236}">
                  <a16:creationId xmlns:a16="http://schemas.microsoft.com/office/drawing/2014/main" id="{00000000-0008-0000-3900-00000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xdr:row>
          <xdr:rowOff>95250</xdr:rowOff>
        </xdr:from>
        <xdr:to>
          <xdr:col>14</xdr:col>
          <xdr:colOff>285750</xdr:colOff>
          <xdr:row>3</xdr:row>
          <xdr:rowOff>266700</xdr:rowOff>
        </xdr:to>
        <xdr:sp macro="" textlink="">
          <xdr:nvSpPr>
            <xdr:cNvPr id="106500" name="ReworkRequiredChk" hidden="1">
              <a:extLst>
                <a:ext uri="{63B3BB69-23CF-44E3-9099-C40C66FF867C}">
                  <a14:compatExt spid="_x0000_s106500"/>
                </a:ext>
                <a:ext uri="{FF2B5EF4-FFF2-40B4-BE49-F238E27FC236}">
                  <a16:creationId xmlns:a16="http://schemas.microsoft.com/office/drawing/2014/main" id="{00000000-0008-0000-3900-00000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xdr:row>
          <xdr:rowOff>28575</xdr:rowOff>
        </xdr:from>
        <xdr:to>
          <xdr:col>14</xdr:col>
          <xdr:colOff>285750</xdr:colOff>
          <xdr:row>5</xdr:row>
          <xdr:rowOff>200025</xdr:rowOff>
        </xdr:to>
        <xdr:sp macro="" textlink="">
          <xdr:nvSpPr>
            <xdr:cNvPr id="106501" name="ReworkCompleteChk" hidden="1">
              <a:extLst>
                <a:ext uri="{63B3BB69-23CF-44E3-9099-C40C66FF867C}">
                  <a14:compatExt spid="_x0000_s106501"/>
                </a:ext>
                <a:ext uri="{FF2B5EF4-FFF2-40B4-BE49-F238E27FC236}">
                  <a16:creationId xmlns:a16="http://schemas.microsoft.com/office/drawing/2014/main" id="{00000000-0008-0000-3900-00000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xdr:row>
          <xdr:rowOff>38100</xdr:rowOff>
        </xdr:from>
        <xdr:to>
          <xdr:col>14</xdr:col>
          <xdr:colOff>285750</xdr:colOff>
          <xdr:row>8</xdr:row>
          <xdr:rowOff>161925</xdr:rowOff>
        </xdr:to>
        <xdr:sp macro="" textlink="">
          <xdr:nvSpPr>
            <xdr:cNvPr id="106502" name="FinalReviewChk" hidden="1">
              <a:extLst>
                <a:ext uri="{63B3BB69-23CF-44E3-9099-C40C66FF867C}">
                  <a14:compatExt spid="_x0000_s106502"/>
                </a:ext>
                <a:ext uri="{FF2B5EF4-FFF2-40B4-BE49-F238E27FC236}">
                  <a16:creationId xmlns:a16="http://schemas.microsoft.com/office/drawing/2014/main" id="{00000000-0008-0000-3900-00000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57150</xdr:colOff>
      <xdr:row>0</xdr:row>
      <xdr:rowOff>47625</xdr:rowOff>
    </xdr:from>
    <xdr:to>
      <xdr:col>13</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900-000008000000}"/>
            </a:ext>
          </a:extLst>
        </xdr:cNvPr>
        <xdr:cNvSpPr/>
      </xdr:nvSpPr>
      <xdr:spPr bwMode="auto">
        <a:xfrm>
          <a:off x="122301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13</xdr:col>
      <xdr:colOff>57150</xdr:colOff>
      <xdr:row>2</xdr:row>
      <xdr:rowOff>47625</xdr:rowOff>
    </xdr:from>
    <xdr:to>
      <xdr:col>13</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900-00000A000000}"/>
            </a:ext>
          </a:extLst>
        </xdr:cNvPr>
        <xdr:cNvSpPr/>
      </xdr:nvSpPr>
      <xdr:spPr bwMode="auto">
        <a:xfrm>
          <a:off x="122301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13</xdr:col>
      <xdr:colOff>57150</xdr:colOff>
      <xdr:row>1</xdr:row>
      <xdr:rowOff>47625</xdr:rowOff>
    </xdr:from>
    <xdr:to>
      <xdr:col>13</xdr:col>
      <xdr:colOff>813150</xdr:colOff>
      <xdr:row>2</xdr:row>
      <xdr:rowOff>9525</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3900-00000C000000}"/>
            </a:ext>
          </a:extLst>
        </xdr:cNvPr>
        <xdr:cNvSpPr/>
      </xdr:nvSpPr>
      <xdr:spPr bwMode="auto">
        <a:xfrm>
          <a:off x="122301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114300</xdr:colOff>
          <xdr:row>0</xdr:row>
          <xdr:rowOff>66675</xdr:rowOff>
        </xdr:from>
        <xdr:to>
          <xdr:col>11</xdr:col>
          <xdr:colOff>285750</xdr:colOff>
          <xdr:row>0</xdr:row>
          <xdr:rowOff>238125</xdr:rowOff>
        </xdr:to>
        <xdr:sp macro="" textlink="">
          <xdr:nvSpPr>
            <xdr:cNvPr id="252929" name="WorksheetCompleteChk" hidden="1">
              <a:extLst>
                <a:ext uri="{63B3BB69-23CF-44E3-9099-C40C66FF867C}">
                  <a14:compatExt spid="_x0000_s252929"/>
                </a:ext>
                <a:ext uri="{FF2B5EF4-FFF2-40B4-BE49-F238E27FC236}">
                  <a16:creationId xmlns:a16="http://schemas.microsoft.com/office/drawing/2014/main" id="{00000000-0008-0000-3A00-000001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xdr:row>
          <xdr:rowOff>66675</xdr:rowOff>
        </xdr:from>
        <xdr:to>
          <xdr:col>11</xdr:col>
          <xdr:colOff>285750</xdr:colOff>
          <xdr:row>1</xdr:row>
          <xdr:rowOff>238125</xdr:rowOff>
        </xdr:to>
        <xdr:sp macro="" textlink="">
          <xdr:nvSpPr>
            <xdr:cNvPr id="252930" name="AwaitingClientChk" hidden="1">
              <a:extLst>
                <a:ext uri="{63B3BB69-23CF-44E3-9099-C40C66FF867C}">
                  <a14:compatExt spid="_x0000_s252930"/>
                </a:ext>
                <a:ext uri="{FF2B5EF4-FFF2-40B4-BE49-F238E27FC236}">
                  <a16:creationId xmlns:a16="http://schemas.microsoft.com/office/drawing/2014/main" id="{00000000-0008-0000-3A00-000002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xdr:row>
          <xdr:rowOff>66675</xdr:rowOff>
        </xdr:from>
        <xdr:to>
          <xdr:col>11</xdr:col>
          <xdr:colOff>285750</xdr:colOff>
          <xdr:row>2</xdr:row>
          <xdr:rowOff>238125</xdr:rowOff>
        </xdr:to>
        <xdr:sp macro="" textlink="">
          <xdr:nvSpPr>
            <xdr:cNvPr id="252931" name="ReviewedChk" hidden="1">
              <a:extLst>
                <a:ext uri="{63B3BB69-23CF-44E3-9099-C40C66FF867C}">
                  <a14:compatExt spid="_x0000_s252931"/>
                </a:ext>
                <a:ext uri="{FF2B5EF4-FFF2-40B4-BE49-F238E27FC236}">
                  <a16:creationId xmlns:a16="http://schemas.microsoft.com/office/drawing/2014/main" id="{00000000-0008-0000-3A00-000003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xdr:row>
          <xdr:rowOff>66675</xdr:rowOff>
        </xdr:from>
        <xdr:to>
          <xdr:col>11</xdr:col>
          <xdr:colOff>285750</xdr:colOff>
          <xdr:row>3</xdr:row>
          <xdr:rowOff>238125</xdr:rowOff>
        </xdr:to>
        <xdr:sp macro="" textlink="">
          <xdr:nvSpPr>
            <xdr:cNvPr id="252932" name="ReworkRequiredChk" hidden="1">
              <a:extLst>
                <a:ext uri="{63B3BB69-23CF-44E3-9099-C40C66FF867C}">
                  <a14:compatExt spid="_x0000_s252932"/>
                </a:ext>
                <a:ext uri="{FF2B5EF4-FFF2-40B4-BE49-F238E27FC236}">
                  <a16:creationId xmlns:a16="http://schemas.microsoft.com/office/drawing/2014/main" id="{00000000-0008-0000-3A00-000004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5</xdr:row>
          <xdr:rowOff>19050</xdr:rowOff>
        </xdr:from>
        <xdr:to>
          <xdr:col>11</xdr:col>
          <xdr:colOff>285750</xdr:colOff>
          <xdr:row>5</xdr:row>
          <xdr:rowOff>190500</xdr:rowOff>
        </xdr:to>
        <xdr:sp macro="" textlink="">
          <xdr:nvSpPr>
            <xdr:cNvPr id="252933" name="ReworkCompleteChk" hidden="1">
              <a:extLst>
                <a:ext uri="{63B3BB69-23CF-44E3-9099-C40C66FF867C}">
                  <a14:compatExt spid="_x0000_s252933"/>
                </a:ext>
                <a:ext uri="{FF2B5EF4-FFF2-40B4-BE49-F238E27FC236}">
                  <a16:creationId xmlns:a16="http://schemas.microsoft.com/office/drawing/2014/main" id="{00000000-0008-0000-3A00-000005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8</xdr:row>
          <xdr:rowOff>38100</xdr:rowOff>
        </xdr:from>
        <xdr:to>
          <xdr:col>11</xdr:col>
          <xdr:colOff>285750</xdr:colOff>
          <xdr:row>8</xdr:row>
          <xdr:rowOff>209550</xdr:rowOff>
        </xdr:to>
        <xdr:sp macro="" textlink="">
          <xdr:nvSpPr>
            <xdr:cNvPr id="252934" name="FinalReviewChk" hidden="1">
              <a:extLst>
                <a:ext uri="{63B3BB69-23CF-44E3-9099-C40C66FF867C}">
                  <a14:compatExt spid="_x0000_s252934"/>
                </a:ext>
                <a:ext uri="{FF2B5EF4-FFF2-40B4-BE49-F238E27FC236}">
                  <a16:creationId xmlns:a16="http://schemas.microsoft.com/office/drawing/2014/main" id="{00000000-0008-0000-3A00-000006D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47625</xdr:colOff>
      <xdr:row>0</xdr:row>
      <xdr:rowOff>47625</xdr:rowOff>
    </xdr:from>
    <xdr:to>
      <xdr:col>10</xdr:col>
      <xdr:colOff>803625</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A00-000008000000}"/>
            </a:ext>
          </a:extLst>
        </xdr:cNvPr>
        <xdr:cNvSpPr/>
      </xdr:nvSpPr>
      <xdr:spPr bwMode="auto">
        <a:xfrm>
          <a:off x="88392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10</xdr:col>
      <xdr:colOff>47625</xdr:colOff>
      <xdr:row>2</xdr:row>
      <xdr:rowOff>47625</xdr:rowOff>
    </xdr:from>
    <xdr:to>
      <xdr:col>10</xdr:col>
      <xdr:colOff>803625</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A00-00000A000000}"/>
            </a:ext>
          </a:extLst>
        </xdr:cNvPr>
        <xdr:cNvSpPr/>
      </xdr:nvSpPr>
      <xdr:spPr bwMode="auto">
        <a:xfrm>
          <a:off x="88392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10</xdr:col>
      <xdr:colOff>47625</xdr:colOff>
      <xdr:row>1</xdr:row>
      <xdr:rowOff>47625</xdr:rowOff>
    </xdr:from>
    <xdr:to>
      <xdr:col>10</xdr:col>
      <xdr:colOff>803625</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A00-00000B000000}"/>
            </a:ext>
          </a:extLst>
        </xdr:cNvPr>
        <xdr:cNvSpPr/>
      </xdr:nvSpPr>
      <xdr:spPr bwMode="auto">
        <a:xfrm>
          <a:off x="89249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114300</xdr:colOff>
          <xdr:row>0</xdr:row>
          <xdr:rowOff>47625</xdr:rowOff>
        </xdr:from>
        <xdr:to>
          <xdr:col>16</xdr:col>
          <xdr:colOff>285750</xdr:colOff>
          <xdr:row>0</xdr:row>
          <xdr:rowOff>219075</xdr:rowOff>
        </xdr:to>
        <xdr:sp macro="" textlink="">
          <xdr:nvSpPr>
            <xdr:cNvPr id="104449" name="WorksheetCompleteChk" hidden="1">
              <a:extLst>
                <a:ext uri="{63B3BB69-23CF-44E3-9099-C40C66FF867C}">
                  <a14:compatExt spid="_x0000_s104449"/>
                </a:ext>
                <a:ext uri="{FF2B5EF4-FFF2-40B4-BE49-F238E27FC236}">
                  <a16:creationId xmlns:a16="http://schemas.microsoft.com/office/drawing/2014/main" id="{00000000-0008-0000-3B00-000001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xdr:row>
          <xdr:rowOff>47625</xdr:rowOff>
        </xdr:from>
        <xdr:to>
          <xdr:col>16</xdr:col>
          <xdr:colOff>285750</xdr:colOff>
          <xdr:row>1</xdr:row>
          <xdr:rowOff>219075</xdr:rowOff>
        </xdr:to>
        <xdr:sp macro="" textlink="">
          <xdr:nvSpPr>
            <xdr:cNvPr id="104450" name="AwaitingClientChk" hidden="1">
              <a:extLst>
                <a:ext uri="{63B3BB69-23CF-44E3-9099-C40C66FF867C}">
                  <a14:compatExt spid="_x0000_s104450"/>
                </a:ext>
                <a:ext uri="{FF2B5EF4-FFF2-40B4-BE49-F238E27FC236}">
                  <a16:creationId xmlns:a16="http://schemas.microsoft.com/office/drawing/2014/main" id="{00000000-0008-0000-3B00-000002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xdr:row>
          <xdr:rowOff>47625</xdr:rowOff>
        </xdr:from>
        <xdr:to>
          <xdr:col>16</xdr:col>
          <xdr:colOff>285750</xdr:colOff>
          <xdr:row>2</xdr:row>
          <xdr:rowOff>219075</xdr:rowOff>
        </xdr:to>
        <xdr:sp macro="" textlink="">
          <xdr:nvSpPr>
            <xdr:cNvPr id="104451" name="ReviewedChk" hidden="1">
              <a:extLst>
                <a:ext uri="{63B3BB69-23CF-44E3-9099-C40C66FF867C}">
                  <a14:compatExt spid="_x0000_s104451"/>
                </a:ext>
                <a:ext uri="{FF2B5EF4-FFF2-40B4-BE49-F238E27FC236}">
                  <a16:creationId xmlns:a16="http://schemas.microsoft.com/office/drawing/2014/main" id="{00000000-0008-0000-3B00-000003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xdr:row>
          <xdr:rowOff>47625</xdr:rowOff>
        </xdr:from>
        <xdr:to>
          <xdr:col>16</xdr:col>
          <xdr:colOff>285750</xdr:colOff>
          <xdr:row>3</xdr:row>
          <xdr:rowOff>219075</xdr:rowOff>
        </xdr:to>
        <xdr:sp macro="" textlink="">
          <xdr:nvSpPr>
            <xdr:cNvPr id="104452" name="ReworkRequiredChk" hidden="1">
              <a:extLst>
                <a:ext uri="{63B3BB69-23CF-44E3-9099-C40C66FF867C}">
                  <a14:compatExt spid="_x0000_s104452"/>
                </a:ext>
                <a:ext uri="{FF2B5EF4-FFF2-40B4-BE49-F238E27FC236}">
                  <a16:creationId xmlns:a16="http://schemas.microsoft.com/office/drawing/2014/main" id="{00000000-0008-0000-3B00-000004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xdr:row>
          <xdr:rowOff>66675</xdr:rowOff>
        </xdr:from>
        <xdr:to>
          <xdr:col>16</xdr:col>
          <xdr:colOff>285750</xdr:colOff>
          <xdr:row>6</xdr:row>
          <xdr:rowOff>47625</xdr:rowOff>
        </xdr:to>
        <xdr:sp macro="" textlink="">
          <xdr:nvSpPr>
            <xdr:cNvPr id="104453" name="ReworkCompleteChk" hidden="1">
              <a:extLst>
                <a:ext uri="{63B3BB69-23CF-44E3-9099-C40C66FF867C}">
                  <a14:compatExt spid="_x0000_s104453"/>
                </a:ext>
                <a:ext uri="{FF2B5EF4-FFF2-40B4-BE49-F238E27FC236}">
                  <a16:creationId xmlns:a16="http://schemas.microsoft.com/office/drawing/2014/main" id="{00000000-0008-0000-3B00-000005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xdr:row>
          <xdr:rowOff>0</xdr:rowOff>
        </xdr:from>
        <xdr:to>
          <xdr:col>16</xdr:col>
          <xdr:colOff>285750</xdr:colOff>
          <xdr:row>9</xdr:row>
          <xdr:rowOff>171450</xdr:rowOff>
        </xdr:to>
        <xdr:sp macro="" textlink="">
          <xdr:nvSpPr>
            <xdr:cNvPr id="104454" name="FinalReviewChk" hidden="1">
              <a:extLst>
                <a:ext uri="{63B3BB69-23CF-44E3-9099-C40C66FF867C}">
                  <a14:compatExt spid="_x0000_s104454"/>
                </a:ext>
                <a:ext uri="{FF2B5EF4-FFF2-40B4-BE49-F238E27FC236}">
                  <a16:creationId xmlns:a16="http://schemas.microsoft.com/office/drawing/2014/main" id="{00000000-0008-0000-3B00-000006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47625</xdr:colOff>
      <xdr:row>0</xdr:row>
      <xdr:rowOff>47625</xdr:rowOff>
    </xdr:from>
    <xdr:to>
      <xdr:col>15</xdr:col>
      <xdr:colOff>803625</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B00-000008000000}"/>
            </a:ext>
          </a:extLst>
        </xdr:cNvPr>
        <xdr:cNvSpPr/>
      </xdr:nvSpPr>
      <xdr:spPr bwMode="auto">
        <a:xfrm>
          <a:off x="1099185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15</xdr:col>
      <xdr:colOff>47625</xdr:colOff>
      <xdr:row>2</xdr:row>
      <xdr:rowOff>47625</xdr:rowOff>
    </xdr:from>
    <xdr:to>
      <xdr:col>15</xdr:col>
      <xdr:colOff>803625</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B00-00000A000000}"/>
            </a:ext>
          </a:extLst>
        </xdr:cNvPr>
        <xdr:cNvSpPr/>
      </xdr:nvSpPr>
      <xdr:spPr bwMode="auto">
        <a:xfrm>
          <a:off x="1099185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15</xdr:col>
      <xdr:colOff>47625</xdr:colOff>
      <xdr:row>1</xdr:row>
      <xdr:rowOff>47625</xdr:rowOff>
    </xdr:from>
    <xdr:to>
      <xdr:col>15</xdr:col>
      <xdr:colOff>803625</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B00-00000B000000}"/>
            </a:ext>
          </a:extLst>
        </xdr:cNvPr>
        <xdr:cNvSpPr/>
      </xdr:nvSpPr>
      <xdr:spPr bwMode="auto">
        <a:xfrm>
          <a:off x="1099185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114300</xdr:colOff>
          <xdr:row>0</xdr:row>
          <xdr:rowOff>76200</xdr:rowOff>
        </xdr:from>
        <xdr:to>
          <xdr:col>14</xdr:col>
          <xdr:colOff>285750</xdr:colOff>
          <xdr:row>0</xdr:row>
          <xdr:rowOff>247650</xdr:rowOff>
        </xdr:to>
        <xdr:sp macro="" textlink="">
          <xdr:nvSpPr>
            <xdr:cNvPr id="105473" name="WorksheetCompleteChk" hidden="1">
              <a:extLst>
                <a:ext uri="{63B3BB69-23CF-44E3-9099-C40C66FF867C}">
                  <a14:compatExt spid="_x0000_s105473"/>
                </a:ext>
                <a:ext uri="{FF2B5EF4-FFF2-40B4-BE49-F238E27FC236}">
                  <a16:creationId xmlns:a16="http://schemas.microsoft.com/office/drawing/2014/main" id="{00000000-0008-0000-3C00-000001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xdr:row>
          <xdr:rowOff>85725</xdr:rowOff>
        </xdr:from>
        <xdr:to>
          <xdr:col>14</xdr:col>
          <xdr:colOff>285750</xdr:colOff>
          <xdr:row>1</xdr:row>
          <xdr:rowOff>257175</xdr:rowOff>
        </xdr:to>
        <xdr:sp macro="" textlink="">
          <xdr:nvSpPr>
            <xdr:cNvPr id="105474" name="AwaitingClientChk" hidden="1">
              <a:extLst>
                <a:ext uri="{63B3BB69-23CF-44E3-9099-C40C66FF867C}">
                  <a14:compatExt spid="_x0000_s105474"/>
                </a:ext>
                <a:ext uri="{FF2B5EF4-FFF2-40B4-BE49-F238E27FC236}">
                  <a16:creationId xmlns:a16="http://schemas.microsoft.com/office/drawing/2014/main" id="{00000000-0008-0000-3C00-000002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xdr:row>
          <xdr:rowOff>85725</xdr:rowOff>
        </xdr:from>
        <xdr:to>
          <xdr:col>14</xdr:col>
          <xdr:colOff>285750</xdr:colOff>
          <xdr:row>2</xdr:row>
          <xdr:rowOff>257175</xdr:rowOff>
        </xdr:to>
        <xdr:sp macro="" textlink="">
          <xdr:nvSpPr>
            <xdr:cNvPr id="105475" name="ReviewedChk" hidden="1">
              <a:extLst>
                <a:ext uri="{63B3BB69-23CF-44E3-9099-C40C66FF867C}">
                  <a14:compatExt spid="_x0000_s105475"/>
                </a:ext>
                <a:ext uri="{FF2B5EF4-FFF2-40B4-BE49-F238E27FC236}">
                  <a16:creationId xmlns:a16="http://schemas.microsoft.com/office/drawing/2014/main" id="{00000000-0008-0000-3C00-000003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xdr:row>
          <xdr:rowOff>85725</xdr:rowOff>
        </xdr:from>
        <xdr:to>
          <xdr:col>14</xdr:col>
          <xdr:colOff>285750</xdr:colOff>
          <xdr:row>3</xdr:row>
          <xdr:rowOff>257175</xdr:rowOff>
        </xdr:to>
        <xdr:sp macro="" textlink="">
          <xdr:nvSpPr>
            <xdr:cNvPr id="105476" name="ReworkRequiredChk" hidden="1">
              <a:extLst>
                <a:ext uri="{63B3BB69-23CF-44E3-9099-C40C66FF867C}">
                  <a14:compatExt spid="_x0000_s105476"/>
                </a:ext>
                <a:ext uri="{FF2B5EF4-FFF2-40B4-BE49-F238E27FC236}">
                  <a16:creationId xmlns:a16="http://schemas.microsoft.com/office/drawing/2014/main" id="{00000000-0008-0000-3C00-000004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xdr:row>
          <xdr:rowOff>19050</xdr:rowOff>
        </xdr:from>
        <xdr:to>
          <xdr:col>14</xdr:col>
          <xdr:colOff>285750</xdr:colOff>
          <xdr:row>5</xdr:row>
          <xdr:rowOff>190500</xdr:rowOff>
        </xdr:to>
        <xdr:sp macro="" textlink="">
          <xdr:nvSpPr>
            <xdr:cNvPr id="105477" name="ReworkCompleteChk" hidden="1">
              <a:extLst>
                <a:ext uri="{63B3BB69-23CF-44E3-9099-C40C66FF867C}">
                  <a14:compatExt spid="_x0000_s105477"/>
                </a:ext>
                <a:ext uri="{FF2B5EF4-FFF2-40B4-BE49-F238E27FC236}">
                  <a16:creationId xmlns:a16="http://schemas.microsoft.com/office/drawing/2014/main" id="{00000000-0008-0000-3C00-000005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xdr:row>
          <xdr:rowOff>142875</xdr:rowOff>
        </xdr:from>
        <xdr:to>
          <xdr:col>14</xdr:col>
          <xdr:colOff>285750</xdr:colOff>
          <xdr:row>8</xdr:row>
          <xdr:rowOff>314325</xdr:rowOff>
        </xdr:to>
        <xdr:sp macro="" textlink="">
          <xdr:nvSpPr>
            <xdr:cNvPr id="105478" name="FinalReviewChk" hidden="1">
              <a:extLst>
                <a:ext uri="{63B3BB69-23CF-44E3-9099-C40C66FF867C}">
                  <a14:compatExt spid="_x0000_s105478"/>
                </a:ext>
                <a:ext uri="{FF2B5EF4-FFF2-40B4-BE49-F238E27FC236}">
                  <a16:creationId xmlns:a16="http://schemas.microsoft.com/office/drawing/2014/main" id="{00000000-0008-0000-3C00-0000069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57150</xdr:colOff>
      <xdr:row>0</xdr:row>
      <xdr:rowOff>47625</xdr:rowOff>
    </xdr:from>
    <xdr:to>
      <xdr:col>13</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C00-000008000000}"/>
            </a:ext>
          </a:extLst>
        </xdr:cNvPr>
        <xdr:cNvSpPr/>
      </xdr:nvSpPr>
      <xdr:spPr bwMode="auto">
        <a:xfrm>
          <a:off x="127920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13</xdr:col>
      <xdr:colOff>57150</xdr:colOff>
      <xdr:row>2</xdr:row>
      <xdr:rowOff>47625</xdr:rowOff>
    </xdr:from>
    <xdr:to>
      <xdr:col>13</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C00-00000A000000}"/>
            </a:ext>
          </a:extLst>
        </xdr:cNvPr>
        <xdr:cNvSpPr/>
      </xdr:nvSpPr>
      <xdr:spPr bwMode="auto">
        <a:xfrm>
          <a:off x="127920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13</xdr:col>
      <xdr:colOff>57150</xdr:colOff>
      <xdr:row>1</xdr:row>
      <xdr:rowOff>47625</xdr:rowOff>
    </xdr:from>
    <xdr:to>
      <xdr:col>13</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C00-00000B000000}"/>
            </a:ext>
          </a:extLst>
        </xdr:cNvPr>
        <xdr:cNvSpPr/>
      </xdr:nvSpPr>
      <xdr:spPr bwMode="auto">
        <a:xfrm>
          <a:off x="127920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123825</xdr:colOff>
          <xdr:row>0</xdr:row>
          <xdr:rowOff>85725</xdr:rowOff>
        </xdr:from>
        <xdr:to>
          <xdr:col>9</xdr:col>
          <xdr:colOff>295275</xdr:colOff>
          <xdr:row>0</xdr:row>
          <xdr:rowOff>257175</xdr:rowOff>
        </xdr:to>
        <xdr:sp macro="" textlink="">
          <xdr:nvSpPr>
            <xdr:cNvPr id="266241" name="WorksheetCompleteChk" hidden="1">
              <a:extLst>
                <a:ext uri="{63B3BB69-23CF-44E3-9099-C40C66FF867C}">
                  <a14:compatExt spid="_x0000_s266241"/>
                </a:ext>
                <a:ext uri="{FF2B5EF4-FFF2-40B4-BE49-F238E27FC236}">
                  <a16:creationId xmlns:a16="http://schemas.microsoft.com/office/drawing/2014/main" id="{00000000-0008-0000-0500-000001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xdr:row>
          <xdr:rowOff>85725</xdr:rowOff>
        </xdr:from>
        <xdr:to>
          <xdr:col>9</xdr:col>
          <xdr:colOff>295275</xdr:colOff>
          <xdr:row>1</xdr:row>
          <xdr:rowOff>257175</xdr:rowOff>
        </xdr:to>
        <xdr:sp macro="" textlink="">
          <xdr:nvSpPr>
            <xdr:cNvPr id="266242" name="AwaitingClientChk" hidden="1">
              <a:extLst>
                <a:ext uri="{63B3BB69-23CF-44E3-9099-C40C66FF867C}">
                  <a14:compatExt spid="_x0000_s266242"/>
                </a:ext>
                <a:ext uri="{FF2B5EF4-FFF2-40B4-BE49-F238E27FC236}">
                  <a16:creationId xmlns:a16="http://schemas.microsoft.com/office/drawing/2014/main" id="{00000000-0008-0000-0500-000002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xdr:row>
          <xdr:rowOff>85725</xdr:rowOff>
        </xdr:from>
        <xdr:to>
          <xdr:col>9</xdr:col>
          <xdr:colOff>295275</xdr:colOff>
          <xdr:row>2</xdr:row>
          <xdr:rowOff>257175</xdr:rowOff>
        </xdr:to>
        <xdr:sp macro="" textlink="">
          <xdr:nvSpPr>
            <xdr:cNvPr id="266243" name="ReviewedChk" hidden="1">
              <a:extLst>
                <a:ext uri="{63B3BB69-23CF-44E3-9099-C40C66FF867C}">
                  <a14:compatExt spid="_x0000_s266243"/>
                </a:ext>
                <a:ext uri="{FF2B5EF4-FFF2-40B4-BE49-F238E27FC236}">
                  <a16:creationId xmlns:a16="http://schemas.microsoft.com/office/drawing/2014/main" id="{00000000-0008-0000-0500-000003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xdr:row>
          <xdr:rowOff>85725</xdr:rowOff>
        </xdr:from>
        <xdr:to>
          <xdr:col>9</xdr:col>
          <xdr:colOff>295275</xdr:colOff>
          <xdr:row>3</xdr:row>
          <xdr:rowOff>257175</xdr:rowOff>
        </xdr:to>
        <xdr:sp macro="" textlink="">
          <xdr:nvSpPr>
            <xdr:cNvPr id="266244" name="ReworkRequiredChk" hidden="1">
              <a:extLst>
                <a:ext uri="{63B3BB69-23CF-44E3-9099-C40C66FF867C}">
                  <a14:compatExt spid="_x0000_s266244"/>
                </a:ext>
                <a:ext uri="{FF2B5EF4-FFF2-40B4-BE49-F238E27FC236}">
                  <a16:creationId xmlns:a16="http://schemas.microsoft.com/office/drawing/2014/main" id="{00000000-0008-0000-0500-000004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85725</xdr:rowOff>
        </xdr:from>
        <xdr:to>
          <xdr:col>9</xdr:col>
          <xdr:colOff>295275</xdr:colOff>
          <xdr:row>6</xdr:row>
          <xdr:rowOff>9525</xdr:rowOff>
        </xdr:to>
        <xdr:sp macro="" textlink="">
          <xdr:nvSpPr>
            <xdr:cNvPr id="266245" name="ReworkCompleteChk" hidden="1">
              <a:extLst>
                <a:ext uri="{63B3BB69-23CF-44E3-9099-C40C66FF867C}">
                  <a14:compatExt spid="_x0000_s266245"/>
                </a:ext>
                <a:ext uri="{FF2B5EF4-FFF2-40B4-BE49-F238E27FC236}">
                  <a16:creationId xmlns:a16="http://schemas.microsoft.com/office/drawing/2014/main" id="{00000000-0008-0000-0500-000005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8</xdr:row>
          <xdr:rowOff>85725</xdr:rowOff>
        </xdr:from>
        <xdr:to>
          <xdr:col>9</xdr:col>
          <xdr:colOff>295275</xdr:colOff>
          <xdr:row>8</xdr:row>
          <xdr:rowOff>257175</xdr:rowOff>
        </xdr:to>
        <xdr:sp macro="" textlink="">
          <xdr:nvSpPr>
            <xdr:cNvPr id="266246" name="FinalReviewChk" hidden="1">
              <a:extLst>
                <a:ext uri="{63B3BB69-23CF-44E3-9099-C40C66FF867C}">
                  <a14:compatExt spid="_x0000_s266246"/>
                </a:ext>
                <a:ext uri="{FF2B5EF4-FFF2-40B4-BE49-F238E27FC236}">
                  <a16:creationId xmlns:a16="http://schemas.microsoft.com/office/drawing/2014/main" id="{00000000-0008-0000-0500-0000061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57150</xdr:colOff>
      <xdr:row>0</xdr:row>
      <xdr:rowOff>28575</xdr:rowOff>
    </xdr:from>
    <xdr:to>
      <xdr:col>8</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bwMode="auto">
        <a:xfrm>
          <a:off x="782002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8</xdr:col>
      <xdr:colOff>57150</xdr:colOff>
      <xdr:row>2</xdr:row>
      <xdr:rowOff>28575</xdr:rowOff>
    </xdr:from>
    <xdr:to>
      <xdr:col>8</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500-00000A000000}"/>
            </a:ext>
          </a:extLst>
        </xdr:cNvPr>
        <xdr:cNvSpPr/>
      </xdr:nvSpPr>
      <xdr:spPr bwMode="auto">
        <a:xfrm>
          <a:off x="782002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8</xdr:col>
      <xdr:colOff>57150</xdr:colOff>
      <xdr:row>1</xdr:row>
      <xdr:rowOff>28575</xdr:rowOff>
    </xdr:from>
    <xdr:to>
      <xdr:col>8</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500-00000B000000}"/>
            </a:ext>
          </a:extLst>
        </xdr:cNvPr>
        <xdr:cNvSpPr/>
      </xdr:nvSpPr>
      <xdr:spPr bwMode="auto">
        <a:xfrm>
          <a:off x="793432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104775</xdr:colOff>
          <xdr:row>0</xdr:row>
          <xdr:rowOff>47625</xdr:rowOff>
        </xdr:from>
        <xdr:to>
          <xdr:col>26</xdr:col>
          <xdr:colOff>276225</xdr:colOff>
          <xdr:row>0</xdr:row>
          <xdr:rowOff>219075</xdr:rowOff>
        </xdr:to>
        <xdr:sp macro="" textlink="">
          <xdr:nvSpPr>
            <xdr:cNvPr id="108545" name="WorksheetCompleteChk" hidden="1">
              <a:extLst>
                <a:ext uri="{63B3BB69-23CF-44E3-9099-C40C66FF867C}">
                  <a14:compatExt spid="_x0000_s108545"/>
                </a:ext>
                <a:ext uri="{FF2B5EF4-FFF2-40B4-BE49-F238E27FC236}">
                  <a16:creationId xmlns:a16="http://schemas.microsoft.com/office/drawing/2014/main" id="{00000000-0008-0000-3D00-000001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1</xdr:row>
          <xdr:rowOff>57150</xdr:rowOff>
        </xdr:from>
        <xdr:to>
          <xdr:col>26</xdr:col>
          <xdr:colOff>276225</xdr:colOff>
          <xdr:row>1</xdr:row>
          <xdr:rowOff>228600</xdr:rowOff>
        </xdr:to>
        <xdr:sp macro="" textlink="">
          <xdr:nvSpPr>
            <xdr:cNvPr id="108546" name="AwaitingClientChk" hidden="1">
              <a:extLst>
                <a:ext uri="{63B3BB69-23CF-44E3-9099-C40C66FF867C}">
                  <a14:compatExt spid="_x0000_s108546"/>
                </a:ext>
                <a:ext uri="{FF2B5EF4-FFF2-40B4-BE49-F238E27FC236}">
                  <a16:creationId xmlns:a16="http://schemas.microsoft.com/office/drawing/2014/main" id="{00000000-0008-0000-3D00-000002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2</xdr:row>
          <xdr:rowOff>76200</xdr:rowOff>
        </xdr:from>
        <xdr:to>
          <xdr:col>26</xdr:col>
          <xdr:colOff>276225</xdr:colOff>
          <xdr:row>2</xdr:row>
          <xdr:rowOff>247650</xdr:rowOff>
        </xdr:to>
        <xdr:sp macro="" textlink="">
          <xdr:nvSpPr>
            <xdr:cNvPr id="108547" name="ReviewedChk" hidden="1">
              <a:extLst>
                <a:ext uri="{63B3BB69-23CF-44E3-9099-C40C66FF867C}">
                  <a14:compatExt spid="_x0000_s108547"/>
                </a:ext>
                <a:ext uri="{FF2B5EF4-FFF2-40B4-BE49-F238E27FC236}">
                  <a16:creationId xmlns:a16="http://schemas.microsoft.com/office/drawing/2014/main" id="{00000000-0008-0000-3D00-000003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3</xdr:row>
          <xdr:rowOff>95250</xdr:rowOff>
        </xdr:from>
        <xdr:to>
          <xdr:col>26</xdr:col>
          <xdr:colOff>276225</xdr:colOff>
          <xdr:row>3</xdr:row>
          <xdr:rowOff>266700</xdr:rowOff>
        </xdr:to>
        <xdr:sp macro="" textlink="">
          <xdr:nvSpPr>
            <xdr:cNvPr id="108548" name="ReworkRequiredChk" hidden="1">
              <a:extLst>
                <a:ext uri="{63B3BB69-23CF-44E3-9099-C40C66FF867C}">
                  <a14:compatExt spid="_x0000_s108548"/>
                </a:ext>
                <a:ext uri="{FF2B5EF4-FFF2-40B4-BE49-F238E27FC236}">
                  <a16:creationId xmlns:a16="http://schemas.microsoft.com/office/drawing/2014/main" id="{00000000-0008-0000-3D00-000004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5</xdr:row>
          <xdr:rowOff>19050</xdr:rowOff>
        </xdr:from>
        <xdr:to>
          <xdr:col>26</xdr:col>
          <xdr:colOff>276225</xdr:colOff>
          <xdr:row>5</xdr:row>
          <xdr:rowOff>190500</xdr:rowOff>
        </xdr:to>
        <xdr:sp macro="" textlink="">
          <xdr:nvSpPr>
            <xdr:cNvPr id="108549" name="ReworkCompleteChk" hidden="1">
              <a:extLst>
                <a:ext uri="{63B3BB69-23CF-44E3-9099-C40C66FF867C}">
                  <a14:compatExt spid="_x0000_s108549"/>
                </a:ext>
                <a:ext uri="{FF2B5EF4-FFF2-40B4-BE49-F238E27FC236}">
                  <a16:creationId xmlns:a16="http://schemas.microsoft.com/office/drawing/2014/main" id="{00000000-0008-0000-3D00-000005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7</xdr:row>
          <xdr:rowOff>38100</xdr:rowOff>
        </xdr:from>
        <xdr:to>
          <xdr:col>26</xdr:col>
          <xdr:colOff>276225</xdr:colOff>
          <xdr:row>8</xdr:row>
          <xdr:rowOff>161925</xdr:rowOff>
        </xdr:to>
        <xdr:sp macro="" textlink="">
          <xdr:nvSpPr>
            <xdr:cNvPr id="108550" name="FinalReviewChk" hidden="1">
              <a:extLst>
                <a:ext uri="{63B3BB69-23CF-44E3-9099-C40C66FF867C}">
                  <a14:compatExt spid="_x0000_s108550"/>
                </a:ext>
                <a:ext uri="{FF2B5EF4-FFF2-40B4-BE49-F238E27FC236}">
                  <a16:creationId xmlns:a16="http://schemas.microsoft.com/office/drawing/2014/main" id="{00000000-0008-0000-3D00-000006A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25</xdr:col>
      <xdr:colOff>57150</xdr:colOff>
      <xdr:row>0</xdr:row>
      <xdr:rowOff>47625</xdr:rowOff>
    </xdr:from>
    <xdr:to>
      <xdr:col>25</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D00-000008000000}"/>
            </a:ext>
          </a:extLst>
        </xdr:cNvPr>
        <xdr:cNvSpPr/>
      </xdr:nvSpPr>
      <xdr:spPr bwMode="auto">
        <a:xfrm>
          <a:off x="261461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25</xdr:col>
      <xdr:colOff>57150</xdr:colOff>
      <xdr:row>2</xdr:row>
      <xdr:rowOff>47625</xdr:rowOff>
    </xdr:from>
    <xdr:to>
      <xdr:col>25</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D00-00000A000000}"/>
            </a:ext>
          </a:extLst>
        </xdr:cNvPr>
        <xdr:cNvSpPr/>
      </xdr:nvSpPr>
      <xdr:spPr bwMode="auto">
        <a:xfrm>
          <a:off x="261461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25</xdr:col>
      <xdr:colOff>57150</xdr:colOff>
      <xdr:row>1</xdr:row>
      <xdr:rowOff>47625</xdr:rowOff>
    </xdr:from>
    <xdr:to>
      <xdr:col>25</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D00-00000B000000}"/>
            </a:ext>
          </a:extLst>
        </xdr:cNvPr>
        <xdr:cNvSpPr/>
      </xdr:nvSpPr>
      <xdr:spPr bwMode="auto">
        <a:xfrm>
          <a:off x="261461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123825</xdr:colOff>
          <xdr:row>0</xdr:row>
          <xdr:rowOff>66675</xdr:rowOff>
        </xdr:from>
        <xdr:to>
          <xdr:col>8</xdr:col>
          <xdr:colOff>295275</xdr:colOff>
          <xdr:row>0</xdr:row>
          <xdr:rowOff>238125</xdr:rowOff>
        </xdr:to>
        <xdr:sp macro="" textlink="">
          <xdr:nvSpPr>
            <xdr:cNvPr id="43375" name="WorksheetCompleteChk" hidden="1">
              <a:extLst>
                <a:ext uri="{63B3BB69-23CF-44E3-9099-C40C66FF867C}">
                  <a14:compatExt spid="_x0000_s43375"/>
                </a:ext>
                <a:ext uri="{FF2B5EF4-FFF2-40B4-BE49-F238E27FC236}">
                  <a16:creationId xmlns:a16="http://schemas.microsoft.com/office/drawing/2014/main" id="{00000000-0008-0000-3E00-00006F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xdr:row>
          <xdr:rowOff>76200</xdr:rowOff>
        </xdr:from>
        <xdr:to>
          <xdr:col>8</xdr:col>
          <xdr:colOff>285750</xdr:colOff>
          <xdr:row>1</xdr:row>
          <xdr:rowOff>247650</xdr:rowOff>
        </xdr:to>
        <xdr:sp macro="" textlink="">
          <xdr:nvSpPr>
            <xdr:cNvPr id="43376" name="AwaitingClientChk" hidden="1">
              <a:extLst>
                <a:ext uri="{63B3BB69-23CF-44E3-9099-C40C66FF867C}">
                  <a14:compatExt spid="_x0000_s43376"/>
                </a:ext>
                <a:ext uri="{FF2B5EF4-FFF2-40B4-BE49-F238E27FC236}">
                  <a16:creationId xmlns:a16="http://schemas.microsoft.com/office/drawing/2014/main" id="{00000000-0008-0000-3E00-000070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2</xdr:row>
          <xdr:rowOff>76200</xdr:rowOff>
        </xdr:from>
        <xdr:to>
          <xdr:col>8</xdr:col>
          <xdr:colOff>285750</xdr:colOff>
          <xdr:row>2</xdr:row>
          <xdr:rowOff>247650</xdr:rowOff>
        </xdr:to>
        <xdr:sp macro="" textlink="">
          <xdr:nvSpPr>
            <xdr:cNvPr id="43377" name="ReviewedChk" hidden="1">
              <a:extLst>
                <a:ext uri="{63B3BB69-23CF-44E3-9099-C40C66FF867C}">
                  <a14:compatExt spid="_x0000_s43377"/>
                </a:ext>
                <a:ext uri="{FF2B5EF4-FFF2-40B4-BE49-F238E27FC236}">
                  <a16:creationId xmlns:a16="http://schemas.microsoft.com/office/drawing/2014/main" id="{00000000-0008-0000-3E00-000071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xdr:row>
          <xdr:rowOff>76200</xdr:rowOff>
        </xdr:from>
        <xdr:to>
          <xdr:col>8</xdr:col>
          <xdr:colOff>285750</xdr:colOff>
          <xdr:row>3</xdr:row>
          <xdr:rowOff>247650</xdr:rowOff>
        </xdr:to>
        <xdr:sp macro="" textlink="">
          <xdr:nvSpPr>
            <xdr:cNvPr id="43378" name="ReworkRequiredChk" hidden="1">
              <a:extLst>
                <a:ext uri="{63B3BB69-23CF-44E3-9099-C40C66FF867C}">
                  <a14:compatExt spid="_x0000_s43378"/>
                </a:ext>
                <a:ext uri="{FF2B5EF4-FFF2-40B4-BE49-F238E27FC236}">
                  <a16:creationId xmlns:a16="http://schemas.microsoft.com/office/drawing/2014/main" id="{00000000-0008-0000-3E00-000072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xdr:row>
          <xdr:rowOff>104775</xdr:rowOff>
        </xdr:from>
        <xdr:to>
          <xdr:col>8</xdr:col>
          <xdr:colOff>285750</xdr:colOff>
          <xdr:row>8</xdr:row>
          <xdr:rowOff>85725</xdr:rowOff>
        </xdr:to>
        <xdr:sp macro="" textlink="">
          <xdr:nvSpPr>
            <xdr:cNvPr id="43379" name="FinalReviewChk" hidden="1">
              <a:extLst>
                <a:ext uri="{63B3BB69-23CF-44E3-9099-C40C66FF867C}">
                  <a14:compatExt spid="_x0000_s43379"/>
                </a:ext>
                <a:ext uri="{FF2B5EF4-FFF2-40B4-BE49-F238E27FC236}">
                  <a16:creationId xmlns:a16="http://schemas.microsoft.com/office/drawing/2014/main" id="{00000000-0008-0000-3E00-000073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28575</xdr:rowOff>
        </xdr:from>
        <xdr:to>
          <xdr:col>8</xdr:col>
          <xdr:colOff>285750</xdr:colOff>
          <xdr:row>6</xdr:row>
          <xdr:rowOff>200025</xdr:rowOff>
        </xdr:to>
        <xdr:sp macro="" textlink="">
          <xdr:nvSpPr>
            <xdr:cNvPr id="43380" name="ReworkCompleteChk" hidden="1">
              <a:extLst>
                <a:ext uri="{63B3BB69-23CF-44E3-9099-C40C66FF867C}">
                  <a14:compatExt spid="_x0000_s43380"/>
                </a:ext>
                <a:ext uri="{FF2B5EF4-FFF2-40B4-BE49-F238E27FC236}">
                  <a16:creationId xmlns:a16="http://schemas.microsoft.com/office/drawing/2014/main" id="{00000000-0008-0000-3E00-000074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57150</xdr:colOff>
      <xdr:row>0</xdr:row>
      <xdr:rowOff>47625</xdr:rowOff>
    </xdr:from>
    <xdr:to>
      <xdr:col>7</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E00-000008000000}"/>
            </a:ext>
          </a:extLst>
        </xdr:cNvPr>
        <xdr:cNvSpPr/>
      </xdr:nvSpPr>
      <xdr:spPr bwMode="auto">
        <a:xfrm>
          <a:off x="610552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7</xdr:col>
      <xdr:colOff>57150</xdr:colOff>
      <xdr:row>2</xdr:row>
      <xdr:rowOff>47625</xdr:rowOff>
    </xdr:from>
    <xdr:to>
      <xdr:col>7</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E00-00000A000000}"/>
            </a:ext>
          </a:extLst>
        </xdr:cNvPr>
        <xdr:cNvSpPr/>
      </xdr:nvSpPr>
      <xdr:spPr bwMode="auto">
        <a:xfrm>
          <a:off x="610552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7</xdr:col>
      <xdr:colOff>57150</xdr:colOff>
      <xdr:row>1</xdr:row>
      <xdr:rowOff>47625</xdr:rowOff>
    </xdr:from>
    <xdr:to>
      <xdr:col>7</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E00-00000B000000}"/>
            </a:ext>
          </a:extLst>
        </xdr:cNvPr>
        <xdr:cNvSpPr/>
      </xdr:nvSpPr>
      <xdr:spPr bwMode="auto">
        <a:xfrm>
          <a:off x="610552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152400</xdr:colOff>
          <xdr:row>0</xdr:row>
          <xdr:rowOff>66675</xdr:rowOff>
        </xdr:from>
        <xdr:to>
          <xdr:col>20</xdr:col>
          <xdr:colOff>323850</xdr:colOff>
          <xdr:row>0</xdr:row>
          <xdr:rowOff>238125</xdr:rowOff>
        </xdr:to>
        <xdr:sp macro="" textlink="">
          <xdr:nvSpPr>
            <xdr:cNvPr id="107653" name="WorksheetCompleteChk" hidden="1">
              <a:extLst>
                <a:ext uri="{63B3BB69-23CF-44E3-9099-C40C66FF867C}">
                  <a14:compatExt spid="_x0000_s107653"/>
                </a:ext>
                <a:ext uri="{FF2B5EF4-FFF2-40B4-BE49-F238E27FC236}">
                  <a16:creationId xmlns:a16="http://schemas.microsoft.com/office/drawing/2014/main" id="{00000000-0008-0000-3F00-000085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xdr:row>
          <xdr:rowOff>76200</xdr:rowOff>
        </xdr:from>
        <xdr:to>
          <xdr:col>20</xdr:col>
          <xdr:colOff>314325</xdr:colOff>
          <xdr:row>1</xdr:row>
          <xdr:rowOff>247650</xdr:rowOff>
        </xdr:to>
        <xdr:sp macro="" textlink="">
          <xdr:nvSpPr>
            <xdr:cNvPr id="107654" name="AwaitingClientChk" hidden="1">
              <a:extLst>
                <a:ext uri="{63B3BB69-23CF-44E3-9099-C40C66FF867C}">
                  <a14:compatExt spid="_x0000_s107654"/>
                </a:ext>
                <a:ext uri="{FF2B5EF4-FFF2-40B4-BE49-F238E27FC236}">
                  <a16:creationId xmlns:a16="http://schemas.microsoft.com/office/drawing/2014/main" id="{00000000-0008-0000-3F00-000086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xdr:row>
          <xdr:rowOff>76200</xdr:rowOff>
        </xdr:from>
        <xdr:to>
          <xdr:col>20</xdr:col>
          <xdr:colOff>314325</xdr:colOff>
          <xdr:row>2</xdr:row>
          <xdr:rowOff>247650</xdr:rowOff>
        </xdr:to>
        <xdr:sp macro="" textlink="">
          <xdr:nvSpPr>
            <xdr:cNvPr id="107655" name="ReviewedChk" hidden="1">
              <a:extLst>
                <a:ext uri="{63B3BB69-23CF-44E3-9099-C40C66FF867C}">
                  <a14:compatExt spid="_x0000_s107655"/>
                </a:ext>
                <a:ext uri="{FF2B5EF4-FFF2-40B4-BE49-F238E27FC236}">
                  <a16:creationId xmlns:a16="http://schemas.microsoft.com/office/drawing/2014/main" id="{00000000-0008-0000-3F00-000087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xdr:row>
          <xdr:rowOff>76200</xdr:rowOff>
        </xdr:from>
        <xdr:to>
          <xdr:col>20</xdr:col>
          <xdr:colOff>314325</xdr:colOff>
          <xdr:row>3</xdr:row>
          <xdr:rowOff>247650</xdr:rowOff>
        </xdr:to>
        <xdr:sp macro="" textlink="">
          <xdr:nvSpPr>
            <xdr:cNvPr id="107656" name="ReworkRequiredChk" hidden="1">
              <a:extLst>
                <a:ext uri="{63B3BB69-23CF-44E3-9099-C40C66FF867C}">
                  <a14:compatExt spid="_x0000_s107656"/>
                </a:ext>
                <a:ext uri="{FF2B5EF4-FFF2-40B4-BE49-F238E27FC236}">
                  <a16:creationId xmlns:a16="http://schemas.microsoft.com/office/drawing/2014/main" id="{00000000-0008-0000-3F00-000088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9</xdr:row>
          <xdr:rowOff>9525</xdr:rowOff>
        </xdr:from>
        <xdr:to>
          <xdr:col>20</xdr:col>
          <xdr:colOff>314325</xdr:colOff>
          <xdr:row>9</xdr:row>
          <xdr:rowOff>180975</xdr:rowOff>
        </xdr:to>
        <xdr:sp macro="" textlink="">
          <xdr:nvSpPr>
            <xdr:cNvPr id="107657" name="FinalReviewChk" hidden="1">
              <a:extLst>
                <a:ext uri="{63B3BB69-23CF-44E3-9099-C40C66FF867C}">
                  <a14:compatExt spid="_x0000_s107657"/>
                </a:ext>
                <a:ext uri="{FF2B5EF4-FFF2-40B4-BE49-F238E27FC236}">
                  <a16:creationId xmlns:a16="http://schemas.microsoft.com/office/drawing/2014/main" id="{00000000-0008-0000-3F00-000089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xdr:row>
          <xdr:rowOff>95250</xdr:rowOff>
        </xdr:from>
        <xdr:to>
          <xdr:col>20</xdr:col>
          <xdr:colOff>314325</xdr:colOff>
          <xdr:row>6</xdr:row>
          <xdr:rowOff>76200</xdr:rowOff>
        </xdr:to>
        <xdr:sp macro="" textlink="">
          <xdr:nvSpPr>
            <xdr:cNvPr id="107658" name="ReworkCompleteChk" hidden="1">
              <a:extLst>
                <a:ext uri="{63B3BB69-23CF-44E3-9099-C40C66FF867C}">
                  <a14:compatExt spid="_x0000_s107658"/>
                </a:ext>
                <a:ext uri="{FF2B5EF4-FFF2-40B4-BE49-F238E27FC236}">
                  <a16:creationId xmlns:a16="http://schemas.microsoft.com/office/drawing/2014/main" id="{00000000-0008-0000-3F00-00008AA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19</xdr:col>
      <xdr:colOff>57150</xdr:colOff>
      <xdr:row>0</xdr:row>
      <xdr:rowOff>47625</xdr:rowOff>
    </xdr:from>
    <xdr:to>
      <xdr:col>19</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3F00-000008000000}"/>
            </a:ext>
          </a:extLst>
        </xdr:cNvPr>
        <xdr:cNvSpPr/>
      </xdr:nvSpPr>
      <xdr:spPr bwMode="auto">
        <a:xfrm>
          <a:off x="16449675"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19</xdr:col>
      <xdr:colOff>57150</xdr:colOff>
      <xdr:row>2</xdr:row>
      <xdr:rowOff>47625</xdr:rowOff>
    </xdr:from>
    <xdr:to>
      <xdr:col>19</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3F00-00000A000000}"/>
            </a:ext>
          </a:extLst>
        </xdr:cNvPr>
        <xdr:cNvSpPr/>
      </xdr:nvSpPr>
      <xdr:spPr bwMode="auto">
        <a:xfrm>
          <a:off x="16449675"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19</xdr:col>
      <xdr:colOff>57150</xdr:colOff>
      <xdr:row>1</xdr:row>
      <xdr:rowOff>47625</xdr:rowOff>
    </xdr:from>
    <xdr:to>
      <xdr:col>19</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3F00-00000B000000}"/>
            </a:ext>
          </a:extLst>
        </xdr:cNvPr>
        <xdr:cNvSpPr/>
      </xdr:nvSpPr>
      <xdr:spPr bwMode="auto">
        <a:xfrm>
          <a:off x="16449675"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114300</xdr:colOff>
          <xdr:row>0</xdr:row>
          <xdr:rowOff>66675</xdr:rowOff>
        </xdr:from>
        <xdr:to>
          <xdr:col>16</xdr:col>
          <xdr:colOff>285750</xdr:colOff>
          <xdr:row>0</xdr:row>
          <xdr:rowOff>238125</xdr:rowOff>
        </xdr:to>
        <xdr:sp macro="" textlink="">
          <xdr:nvSpPr>
            <xdr:cNvPr id="13699" name="WorksheetCompleteChk" hidden="1">
              <a:extLst>
                <a:ext uri="{63B3BB69-23CF-44E3-9099-C40C66FF867C}">
                  <a14:compatExt spid="_x0000_s13699"/>
                </a:ext>
                <a:ext uri="{FF2B5EF4-FFF2-40B4-BE49-F238E27FC236}">
                  <a16:creationId xmlns:a16="http://schemas.microsoft.com/office/drawing/2014/main" id="{00000000-0008-0000-40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xdr:row>
          <xdr:rowOff>76200</xdr:rowOff>
        </xdr:from>
        <xdr:to>
          <xdr:col>16</xdr:col>
          <xdr:colOff>276225</xdr:colOff>
          <xdr:row>1</xdr:row>
          <xdr:rowOff>247650</xdr:rowOff>
        </xdr:to>
        <xdr:sp macro="" textlink="">
          <xdr:nvSpPr>
            <xdr:cNvPr id="13700" name="AwaitingClientChk" hidden="1">
              <a:extLst>
                <a:ext uri="{63B3BB69-23CF-44E3-9099-C40C66FF867C}">
                  <a14:compatExt spid="_x0000_s13700"/>
                </a:ext>
                <a:ext uri="{FF2B5EF4-FFF2-40B4-BE49-F238E27FC236}">
                  <a16:creationId xmlns:a16="http://schemas.microsoft.com/office/drawing/2014/main" id="{00000000-0008-0000-40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xdr:row>
          <xdr:rowOff>76200</xdr:rowOff>
        </xdr:from>
        <xdr:to>
          <xdr:col>16</xdr:col>
          <xdr:colOff>276225</xdr:colOff>
          <xdr:row>2</xdr:row>
          <xdr:rowOff>247650</xdr:rowOff>
        </xdr:to>
        <xdr:sp macro="" textlink="">
          <xdr:nvSpPr>
            <xdr:cNvPr id="13701" name="ReviewedChk" hidden="1">
              <a:extLst>
                <a:ext uri="{63B3BB69-23CF-44E3-9099-C40C66FF867C}">
                  <a14:compatExt spid="_x0000_s13701"/>
                </a:ext>
                <a:ext uri="{FF2B5EF4-FFF2-40B4-BE49-F238E27FC236}">
                  <a16:creationId xmlns:a16="http://schemas.microsoft.com/office/drawing/2014/main" id="{00000000-0008-0000-40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xdr:row>
          <xdr:rowOff>76200</xdr:rowOff>
        </xdr:from>
        <xdr:to>
          <xdr:col>16</xdr:col>
          <xdr:colOff>276225</xdr:colOff>
          <xdr:row>3</xdr:row>
          <xdr:rowOff>247650</xdr:rowOff>
        </xdr:to>
        <xdr:sp macro="" textlink="">
          <xdr:nvSpPr>
            <xdr:cNvPr id="13702" name="ReworkRequiredChk" hidden="1">
              <a:extLst>
                <a:ext uri="{63B3BB69-23CF-44E3-9099-C40C66FF867C}">
                  <a14:compatExt spid="_x0000_s13702"/>
                </a:ext>
                <a:ext uri="{FF2B5EF4-FFF2-40B4-BE49-F238E27FC236}">
                  <a16:creationId xmlns:a16="http://schemas.microsoft.com/office/drawing/2014/main" id="{00000000-0008-0000-40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16</xdr:col>
          <xdr:colOff>276225</xdr:colOff>
          <xdr:row>23</xdr:row>
          <xdr:rowOff>228600</xdr:rowOff>
        </xdr:to>
        <xdr:sp macro="" textlink="">
          <xdr:nvSpPr>
            <xdr:cNvPr id="13703" name="FinalReviewChk" hidden="1">
              <a:extLst>
                <a:ext uri="{63B3BB69-23CF-44E3-9099-C40C66FF867C}">
                  <a14:compatExt spid="_x0000_s13703"/>
                </a:ext>
                <a:ext uri="{FF2B5EF4-FFF2-40B4-BE49-F238E27FC236}">
                  <a16:creationId xmlns:a16="http://schemas.microsoft.com/office/drawing/2014/main" id="{00000000-0008-0000-40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47625</xdr:rowOff>
        </xdr:from>
        <xdr:to>
          <xdr:col>16</xdr:col>
          <xdr:colOff>276225</xdr:colOff>
          <xdr:row>5</xdr:row>
          <xdr:rowOff>219075</xdr:rowOff>
        </xdr:to>
        <xdr:sp macro="" textlink="">
          <xdr:nvSpPr>
            <xdr:cNvPr id="13704" name="ReworkCompleteChk" hidden="1">
              <a:extLst>
                <a:ext uri="{63B3BB69-23CF-44E3-9099-C40C66FF867C}">
                  <a14:compatExt spid="_x0000_s13704"/>
                </a:ext>
                <a:ext uri="{FF2B5EF4-FFF2-40B4-BE49-F238E27FC236}">
                  <a16:creationId xmlns:a16="http://schemas.microsoft.com/office/drawing/2014/main" id="{00000000-0008-0000-40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47625</xdr:colOff>
      <xdr:row>0</xdr:row>
      <xdr:rowOff>38100</xdr:rowOff>
    </xdr:from>
    <xdr:to>
      <xdr:col>15</xdr:col>
      <xdr:colOff>803625</xdr:colOff>
      <xdr:row>1</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4000-000008000000}"/>
            </a:ext>
          </a:extLst>
        </xdr:cNvPr>
        <xdr:cNvSpPr/>
      </xdr:nvSpPr>
      <xdr:spPr bwMode="auto">
        <a:xfrm>
          <a:off x="8134350" y="381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15</xdr:col>
      <xdr:colOff>47625</xdr:colOff>
      <xdr:row>2</xdr:row>
      <xdr:rowOff>38100</xdr:rowOff>
    </xdr:from>
    <xdr:to>
      <xdr:col>15</xdr:col>
      <xdr:colOff>803625</xdr:colOff>
      <xdr:row>3</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4000-00000A000000}"/>
            </a:ext>
          </a:extLst>
        </xdr:cNvPr>
        <xdr:cNvSpPr/>
      </xdr:nvSpPr>
      <xdr:spPr bwMode="auto">
        <a:xfrm>
          <a:off x="8134350" y="6667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15</xdr:col>
      <xdr:colOff>47625</xdr:colOff>
      <xdr:row>1</xdr:row>
      <xdr:rowOff>38100</xdr:rowOff>
    </xdr:from>
    <xdr:to>
      <xdr:col>15</xdr:col>
      <xdr:colOff>803625</xdr:colOff>
      <xdr:row>2</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4000-00000B000000}"/>
            </a:ext>
          </a:extLst>
        </xdr:cNvPr>
        <xdr:cNvSpPr/>
      </xdr:nvSpPr>
      <xdr:spPr bwMode="auto">
        <a:xfrm>
          <a:off x="8401050" y="3524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78177" name="WorksheetCompleteChk" hidden="1">
              <a:extLst>
                <a:ext uri="{63B3BB69-23CF-44E3-9099-C40C66FF867C}">
                  <a14:compatExt spid="_x0000_s178177"/>
                </a:ext>
                <a:ext uri="{FF2B5EF4-FFF2-40B4-BE49-F238E27FC236}">
                  <a16:creationId xmlns:a16="http://schemas.microsoft.com/office/drawing/2014/main" id="{00000000-0008-0000-4100-000001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78178" name="AwaitingClientChk" hidden="1">
              <a:extLst>
                <a:ext uri="{63B3BB69-23CF-44E3-9099-C40C66FF867C}">
                  <a14:compatExt spid="_x0000_s178178"/>
                </a:ext>
                <a:ext uri="{FF2B5EF4-FFF2-40B4-BE49-F238E27FC236}">
                  <a16:creationId xmlns:a16="http://schemas.microsoft.com/office/drawing/2014/main" id="{00000000-0008-0000-4100-000002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78179" name="ReviewedChk" hidden="1">
              <a:extLst>
                <a:ext uri="{63B3BB69-23CF-44E3-9099-C40C66FF867C}">
                  <a14:compatExt spid="_x0000_s178179"/>
                </a:ext>
                <a:ext uri="{FF2B5EF4-FFF2-40B4-BE49-F238E27FC236}">
                  <a16:creationId xmlns:a16="http://schemas.microsoft.com/office/drawing/2014/main" id="{00000000-0008-0000-4100-000003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78180" name="ReworkRequiredChk" hidden="1">
              <a:extLst>
                <a:ext uri="{63B3BB69-23CF-44E3-9099-C40C66FF867C}">
                  <a14:compatExt spid="_x0000_s178180"/>
                </a:ext>
                <a:ext uri="{FF2B5EF4-FFF2-40B4-BE49-F238E27FC236}">
                  <a16:creationId xmlns:a16="http://schemas.microsoft.com/office/drawing/2014/main" id="{00000000-0008-0000-4100-000004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9525</xdr:rowOff>
        </xdr:from>
        <xdr:to>
          <xdr:col>7</xdr:col>
          <xdr:colOff>285750</xdr:colOff>
          <xdr:row>8</xdr:row>
          <xdr:rowOff>180975</xdr:rowOff>
        </xdr:to>
        <xdr:sp macro="" textlink="">
          <xdr:nvSpPr>
            <xdr:cNvPr id="178181" name="FinalReviewChk" hidden="1">
              <a:extLst>
                <a:ext uri="{63B3BB69-23CF-44E3-9099-C40C66FF867C}">
                  <a14:compatExt spid="_x0000_s178181"/>
                </a:ext>
                <a:ext uri="{FF2B5EF4-FFF2-40B4-BE49-F238E27FC236}">
                  <a16:creationId xmlns:a16="http://schemas.microsoft.com/office/drawing/2014/main" id="{00000000-0008-0000-4100-000005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85725</xdr:rowOff>
        </xdr:from>
        <xdr:to>
          <xdr:col>7</xdr:col>
          <xdr:colOff>285750</xdr:colOff>
          <xdr:row>5</xdr:row>
          <xdr:rowOff>257175</xdr:rowOff>
        </xdr:to>
        <xdr:sp macro="" textlink="">
          <xdr:nvSpPr>
            <xdr:cNvPr id="178182" name="ReworkCompleteChk" hidden="1">
              <a:extLst>
                <a:ext uri="{63B3BB69-23CF-44E3-9099-C40C66FF867C}">
                  <a14:compatExt spid="_x0000_s178182"/>
                </a:ext>
                <a:ext uri="{FF2B5EF4-FFF2-40B4-BE49-F238E27FC236}">
                  <a16:creationId xmlns:a16="http://schemas.microsoft.com/office/drawing/2014/main" id="{00000000-0008-0000-4100-000006B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41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41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4100-00000B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11644" name="WorksheetCompleteChk" hidden="1">
              <a:extLst>
                <a:ext uri="{63B3BB69-23CF-44E3-9099-C40C66FF867C}">
                  <a14:compatExt spid="_x0000_s111644"/>
                </a:ext>
                <a:ext uri="{FF2B5EF4-FFF2-40B4-BE49-F238E27FC236}">
                  <a16:creationId xmlns:a16="http://schemas.microsoft.com/office/drawing/2014/main" id="{00000000-0008-0000-4200-00001C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11645" name="AwaitingClientChk" hidden="1">
              <a:extLst>
                <a:ext uri="{63B3BB69-23CF-44E3-9099-C40C66FF867C}">
                  <a14:compatExt spid="_x0000_s111645"/>
                </a:ext>
                <a:ext uri="{FF2B5EF4-FFF2-40B4-BE49-F238E27FC236}">
                  <a16:creationId xmlns:a16="http://schemas.microsoft.com/office/drawing/2014/main" id="{00000000-0008-0000-4200-00001D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11646" name="ReviewedChk" hidden="1">
              <a:extLst>
                <a:ext uri="{63B3BB69-23CF-44E3-9099-C40C66FF867C}">
                  <a14:compatExt spid="_x0000_s111646"/>
                </a:ext>
                <a:ext uri="{FF2B5EF4-FFF2-40B4-BE49-F238E27FC236}">
                  <a16:creationId xmlns:a16="http://schemas.microsoft.com/office/drawing/2014/main" id="{00000000-0008-0000-4200-00001E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11647" name="ReworkRequiredChk" hidden="1">
              <a:extLst>
                <a:ext uri="{63B3BB69-23CF-44E3-9099-C40C66FF867C}">
                  <a14:compatExt spid="_x0000_s111647"/>
                </a:ext>
                <a:ext uri="{FF2B5EF4-FFF2-40B4-BE49-F238E27FC236}">
                  <a16:creationId xmlns:a16="http://schemas.microsoft.com/office/drawing/2014/main" id="{00000000-0008-0000-4200-00001F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111648" name="FinalReviewChk" hidden="1">
              <a:extLst>
                <a:ext uri="{63B3BB69-23CF-44E3-9099-C40C66FF867C}">
                  <a14:compatExt spid="_x0000_s111648"/>
                </a:ext>
                <a:ext uri="{FF2B5EF4-FFF2-40B4-BE49-F238E27FC236}">
                  <a16:creationId xmlns:a16="http://schemas.microsoft.com/office/drawing/2014/main" id="{00000000-0008-0000-4200-000020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11649" name="ReworkCompleteChk" hidden="1">
              <a:extLst>
                <a:ext uri="{63B3BB69-23CF-44E3-9099-C40C66FF867C}">
                  <a14:compatExt spid="_x0000_s111649"/>
                </a:ext>
                <a:ext uri="{FF2B5EF4-FFF2-40B4-BE49-F238E27FC236}">
                  <a16:creationId xmlns:a16="http://schemas.microsoft.com/office/drawing/2014/main" id="{00000000-0008-0000-4200-000021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42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42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4200-00000C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54625" name="WorksheetCompleteChk" hidden="1">
              <a:extLst>
                <a:ext uri="{63B3BB69-23CF-44E3-9099-C40C66FF867C}">
                  <a14:compatExt spid="_x0000_s154625"/>
                </a:ext>
                <a:ext uri="{FF2B5EF4-FFF2-40B4-BE49-F238E27FC236}">
                  <a16:creationId xmlns:a16="http://schemas.microsoft.com/office/drawing/2014/main" id="{00000000-0008-0000-4300-000001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114300</xdr:rowOff>
        </xdr:from>
        <xdr:to>
          <xdr:col>7</xdr:col>
          <xdr:colOff>285750</xdr:colOff>
          <xdr:row>1</xdr:row>
          <xdr:rowOff>285750</xdr:rowOff>
        </xdr:to>
        <xdr:sp macro="" textlink="">
          <xdr:nvSpPr>
            <xdr:cNvPr id="154626" name="AwaitingClientChk" hidden="1">
              <a:extLst>
                <a:ext uri="{63B3BB69-23CF-44E3-9099-C40C66FF867C}">
                  <a14:compatExt spid="_x0000_s154626"/>
                </a:ext>
                <a:ext uri="{FF2B5EF4-FFF2-40B4-BE49-F238E27FC236}">
                  <a16:creationId xmlns:a16="http://schemas.microsoft.com/office/drawing/2014/main" id="{00000000-0008-0000-4300-000002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54627" name="ReviewedChk" hidden="1">
              <a:extLst>
                <a:ext uri="{63B3BB69-23CF-44E3-9099-C40C66FF867C}">
                  <a14:compatExt spid="_x0000_s154627"/>
                </a:ext>
                <a:ext uri="{FF2B5EF4-FFF2-40B4-BE49-F238E27FC236}">
                  <a16:creationId xmlns:a16="http://schemas.microsoft.com/office/drawing/2014/main" id="{00000000-0008-0000-4300-000003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54628" name="ReworkRequiredChk" hidden="1">
              <a:extLst>
                <a:ext uri="{63B3BB69-23CF-44E3-9099-C40C66FF867C}">
                  <a14:compatExt spid="_x0000_s154628"/>
                </a:ext>
                <a:ext uri="{FF2B5EF4-FFF2-40B4-BE49-F238E27FC236}">
                  <a16:creationId xmlns:a16="http://schemas.microsoft.com/office/drawing/2014/main" id="{00000000-0008-0000-4300-000004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0</xdr:rowOff>
        </xdr:from>
        <xdr:to>
          <xdr:col>7</xdr:col>
          <xdr:colOff>285750</xdr:colOff>
          <xdr:row>8</xdr:row>
          <xdr:rowOff>171450</xdr:rowOff>
        </xdr:to>
        <xdr:sp macro="" textlink="">
          <xdr:nvSpPr>
            <xdr:cNvPr id="154629" name="FinalReviewChk" hidden="1">
              <a:extLst>
                <a:ext uri="{63B3BB69-23CF-44E3-9099-C40C66FF867C}">
                  <a14:compatExt spid="_x0000_s154629"/>
                </a:ext>
                <a:ext uri="{FF2B5EF4-FFF2-40B4-BE49-F238E27FC236}">
                  <a16:creationId xmlns:a16="http://schemas.microsoft.com/office/drawing/2014/main" id="{00000000-0008-0000-4300-000005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5</xdr:row>
          <xdr:rowOff>285750</xdr:rowOff>
        </xdr:to>
        <xdr:sp macro="" textlink="">
          <xdr:nvSpPr>
            <xdr:cNvPr id="154630" name="ReworkCompleteChk" hidden="1">
              <a:extLst>
                <a:ext uri="{63B3BB69-23CF-44E3-9099-C40C66FF867C}">
                  <a14:compatExt spid="_x0000_s154630"/>
                </a:ext>
                <a:ext uri="{FF2B5EF4-FFF2-40B4-BE49-F238E27FC236}">
                  <a16:creationId xmlns:a16="http://schemas.microsoft.com/office/drawing/2014/main" id="{00000000-0008-0000-4300-000006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47625</xdr:rowOff>
    </xdr:from>
    <xdr:to>
      <xdr:col>6</xdr:col>
      <xdr:colOff>813150</xdr:colOff>
      <xdr:row>1</xdr:row>
      <xdr:rowOff>9525</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4300-000008000000}"/>
            </a:ext>
          </a:extLst>
        </xdr:cNvPr>
        <xdr:cNvSpPr/>
      </xdr:nvSpPr>
      <xdr:spPr bwMode="auto">
        <a:xfrm>
          <a:off x="6362700" y="476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47625</xdr:rowOff>
    </xdr:from>
    <xdr:to>
      <xdr:col>6</xdr:col>
      <xdr:colOff>813150</xdr:colOff>
      <xdr:row>3</xdr:row>
      <xdr:rowOff>9525</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4300-00000A000000}"/>
            </a:ext>
          </a:extLst>
        </xdr:cNvPr>
        <xdr:cNvSpPr/>
      </xdr:nvSpPr>
      <xdr:spPr bwMode="auto">
        <a:xfrm>
          <a:off x="6362700" y="6762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47625</xdr:rowOff>
    </xdr:from>
    <xdr:to>
      <xdr:col>6</xdr:col>
      <xdr:colOff>813150</xdr:colOff>
      <xdr:row>2</xdr:row>
      <xdr:rowOff>9525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4300-00000B000000}"/>
            </a:ext>
          </a:extLst>
        </xdr:cNvPr>
        <xdr:cNvSpPr/>
      </xdr:nvSpPr>
      <xdr:spPr bwMode="auto">
        <a:xfrm>
          <a:off x="6362700" y="36195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0</xdr:row>
          <xdr:rowOff>66675</xdr:rowOff>
        </xdr:from>
        <xdr:to>
          <xdr:col>7</xdr:col>
          <xdr:colOff>295275</xdr:colOff>
          <xdr:row>0</xdr:row>
          <xdr:rowOff>238125</xdr:rowOff>
        </xdr:to>
        <xdr:sp macro="" textlink="">
          <xdr:nvSpPr>
            <xdr:cNvPr id="189441" name="WorksheetCompleteChk" hidden="1">
              <a:extLst>
                <a:ext uri="{63B3BB69-23CF-44E3-9099-C40C66FF867C}">
                  <a14:compatExt spid="_x0000_s189441"/>
                </a:ext>
                <a:ext uri="{FF2B5EF4-FFF2-40B4-BE49-F238E27FC236}">
                  <a16:creationId xmlns:a16="http://schemas.microsoft.com/office/drawing/2014/main" id="{00000000-0008-0000-0600-000001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189442" name="AwaitingClientChk" hidden="1">
              <a:extLst>
                <a:ext uri="{63B3BB69-23CF-44E3-9099-C40C66FF867C}">
                  <a14:compatExt spid="_x0000_s189442"/>
                </a:ext>
                <a:ext uri="{FF2B5EF4-FFF2-40B4-BE49-F238E27FC236}">
                  <a16:creationId xmlns:a16="http://schemas.microsoft.com/office/drawing/2014/main" id="{00000000-0008-0000-0600-000002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189443" name="ReviewedChk" hidden="1">
              <a:extLst>
                <a:ext uri="{63B3BB69-23CF-44E3-9099-C40C66FF867C}">
                  <a14:compatExt spid="_x0000_s189443"/>
                </a:ext>
                <a:ext uri="{FF2B5EF4-FFF2-40B4-BE49-F238E27FC236}">
                  <a16:creationId xmlns:a16="http://schemas.microsoft.com/office/drawing/2014/main" id="{00000000-0008-0000-0600-000003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123825</xdr:rowOff>
        </xdr:from>
        <xdr:to>
          <xdr:col>7</xdr:col>
          <xdr:colOff>285750</xdr:colOff>
          <xdr:row>3</xdr:row>
          <xdr:rowOff>295275</xdr:rowOff>
        </xdr:to>
        <xdr:sp macro="" textlink="">
          <xdr:nvSpPr>
            <xdr:cNvPr id="189444" name="ReworkRequiredChk" hidden="1">
              <a:extLst>
                <a:ext uri="{63B3BB69-23CF-44E3-9099-C40C66FF867C}">
                  <a14:compatExt spid="_x0000_s189444"/>
                </a:ext>
                <a:ext uri="{FF2B5EF4-FFF2-40B4-BE49-F238E27FC236}">
                  <a16:creationId xmlns:a16="http://schemas.microsoft.com/office/drawing/2014/main" id="{00000000-0008-0000-0600-000004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47625</xdr:rowOff>
        </xdr:from>
        <xdr:to>
          <xdr:col>7</xdr:col>
          <xdr:colOff>285750</xdr:colOff>
          <xdr:row>8</xdr:row>
          <xdr:rowOff>219075</xdr:rowOff>
        </xdr:to>
        <xdr:sp macro="" textlink="">
          <xdr:nvSpPr>
            <xdr:cNvPr id="189445" name="FinalReviewChk" hidden="1">
              <a:extLst>
                <a:ext uri="{63B3BB69-23CF-44E3-9099-C40C66FF867C}">
                  <a14:compatExt spid="_x0000_s189445"/>
                </a:ext>
                <a:ext uri="{FF2B5EF4-FFF2-40B4-BE49-F238E27FC236}">
                  <a16:creationId xmlns:a16="http://schemas.microsoft.com/office/drawing/2014/main" id="{00000000-0008-0000-0600-000005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114300</xdr:rowOff>
        </xdr:from>
        <xdr:to>
          <xdr:col>7</xdr:col>
          <xdr:colOff>285750</xdr:colOff>
          <xdr:row>6</xdr:row>
          <xdr:rowOff>38100</xdr:rowOff>
        </xdr:to>
        <xdr:sp macro="" textlink="">
          <xdr:nvSpPr>
            <xdr:cNvPr id="189446" name="ReworkCompleteChk" hidden="1">
              <a:extLst>
                <a:ext uri="{63B3BB69-23CF-44E3-9099-C40C66FF867C}">
                  <a14:compatExt spid="_x0000_s189446"/>
                </a:ext>
                <a:ext uri="{FF2B5EF4-FFF2-40B4-BE49-F238E27FC236}">
                  <a16:creationId xmlns:a16="http://schemas.microsoft.com/office/drawing/2014/main" id="{00000000-0008-0000-0600-000006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600-000008000000}"/>
            </a:ext>
          </a:extLst>
        </xdr:cNvPr>
        <xdr:cNvSpPr/>
      </xdr:nvSpPr>
      <xdr:spPr bwMode="auto">
        <a:xfrm>
          <a:off x="6124575"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600-00000A000000}"/>
            </a:ext>
          </a:extLst>
        </xdr:cNvPr>
        <xdr:cNvSpPr/>
      </xdr:nvSpPr>
      <xdr:spPr bwMode="auto">
        <a:xfrm>
          <a:off x="6124575"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600-00000B000000}"/>
            </a:ext>
          </a:extLst>
        </xdr:cNvPr>
        <xdr:cNvSpPr/>
      </xdr:nvSpPr>
      <xdr:spPr bwMode="auto">
        <a:xfrm>
          <a:off x="6124575"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114300</xdr:colOff>
          <xdr:row>0</xdr:row>
          <xdr:rowOff>85725</xdr:rowOff>
        </xdr:from>
        <xdr:to>
          <xdr:col>7</xdr:col>
          <xdr:colOff>285750</xdr:colOff>
          <xdr:row>0</xdr:row>
          <xdr:rowOff>257175</xdr:rowOff>
        </xdr:to>
        <xdr:sp macro="" textlink="">
          <xdr:nvSpPr>
            <xdr:cNvPr id="268289" name="WorksheetCompleteChk" hidden="1">
              <a:extLst>
                <a:ext uri="{63B3BB69-23CF-44E3-9099-C40C66FF867C}">
                  <a14:compatExt spid="_x0000_s268289"/>
                </a:ext>
                <a:ext uri="{FF2B5EF4-FFF2-40B4-BE49-F238E27FC236}">
                  <a16:creationId xmlns:a16="http://schemas.microsoft.com/office/drawing/2014/main" id="{00000000-0008-0000-0700-000001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268290" name="AwaitingClientChk" hidden="1">
              <a:extLst>
                <a:ext uri="{63B3BB69-23CF-44E3-9099-C40C66FF867C}">
                  <a14:compatExt spid="_x0000_s268290"/>
                </a:ext>
                <a:ext uri="{FF2B5EF4-FFF2-40B4-BE49-F238E27FC236}">
                  <a16:creationId xmlns:a16="http://schemas.microsoft.com/office/drawing/2014/main" id="{00000000-0008-0000-0700-000002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268291" name="ReviewedChk" hidden="1">
              <a:extLst>
                <a:ext uri="{63B3BB69-23CF-44E3-9099-C40C66FF867C}">
                  <a14:compatExt spid="_x0000_s268291"/>
                </a:ext>
                <a:ext uri="{FF2B5EF4-FFF2-40B4-BE49-F238E27FC236}">
                  <a16:creationId xmlns:a16="http://schemas.microsoft.com/office/drawing/2014/main" id="{00000000-0008-0000-0700-000003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85725</xdr:rowOff>
        </xdr:from>
        <xdr:to>
          <xdr:col>7</xdr:col>
          <xdr:colOff>285750</xdr:colOff>
          <xdr:row>3</xdr:row>
          <xdr:rowOff>257175</xdr:rowOff>
        </xdr:to>
        <xdr:sp macro="" textlink="">
          <xdr:nvSpPr>
            <xdr:cNvPr id="268292" name="ReworkRequiredChk" hidden="1">
              <a:extLst>
                <a:ext uri="{63B3BB69-23CF-44E3-9099-C40C66FF867C}">
                  <a14:compatExt spid="_x0000_s268292"/>
                </a:ext>
                <a:ext uri="{FF2B5EF4-FFF2-40B4-BE49-F238E27FC236}">
                  <a16:creationId xmlns:a16="http://schemas.microsoft.com/office/drawing/2014/main" id="{00000000-0008-0000-0700-000004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85725</xdr:rowOff>
        </xdr:from>
        <xdr:to>
          <xdr:col>7</xdr:col>
          <xdr:colOff>285750</xdr:colOff>
          <xdr:row>6</xdr:row>
          <xdr:rowOff>9525</xdr:rowOff>
        </xdr:to>
        <xdr:sp macro="" textlink="">
          <xdr:nvSpPr>
            <xdr:cNvPr id="268294" name="ReworkCompleteChk" hidden="1">
              <a:extLst>
                <a:ext uri="{63B3BB69-23CF-44E3-9099-C40C66FF867C}">
                  <a14:compatExt spid="_x0000_s268294"/>
                </a:ext>
                <a:ext uri="{FF2B5EF4-FFF2-40B4-BE49-F238E27FC236}">
                  <a16:creationId xmlns:a16="http://schemas.microsoft.com/office/drawing/2014/main" id="{00000000-0008-0000-0700-000006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85725</xdr:rowOff>
        </xdr:from>
        <xdr:to>
          <xdr:col>7</xdr:col>
          <xdr:colOff>285750</xdr:colOff>
          <xdr:row>8</xdr:row>
          <xdr:rowOff>257175</xdr:rowOff>
        </xdr:to>
        <xdr:sp macro="" textlink="">
          <xdr:nvSpPr>
            <xdr:cNvPr id="268296" name="FinalReviewChk" hidden="1">
              <a:extLst>
                <a:ext uri="{63B3BB69-23CF-44E3-9099-C40C66FF867C}">
                  <a14:compatExt spid="_x0000_s268296"/>
                </a:ext>
                <a:ext uri="{FF2B5EF4-FFF2-40B4-BE49-F238E27FC236}">
                  <a16:creationId xmlns:a16="http://schemas.microsoft.com/office/drawing/2014/main" id="{00000000-0008-0000-0700-000008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bwMode="auto">
        <a:xfrm>
          <a:off x="725805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700-00000A000000}"/>
            </a:ext>
          </a:extLst>
        </xdr:cNvPr>
        <xdr:cNvSpPr/>
      </xdr:nvSpPr>
      <xdr:spPr bwMode="auto">
        <a:xfrm>
          <a:off x="725805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0700-00000B000000}"/>
            </a:ext>
          </a:extLst>
        </xdr:cNvPr>
        <xdr:cNvSpPr/>
      </xdr:nvSpPr>
      <xdr:spPr bwMode="auto">
        <a:xfrm>
          <a:off x="737235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114300</xdr:colOff>
          <xdr:row>0</xdr:row>
          <xdr:rowOff>85725</xdr:rowOff>
        </xdr:from>
        <xdr:to>
          <xdr:col>7</xdr:col>
          <xdr:colOff>285750</xdr:colOff>
          <xdr:row>0</xdr:row>
          <xdr:rowOff>257175</xdr:rowOff>
        </xdr:to>
        <xdr:sp macro="" textlink="">
          <xdr:nvSpPr>
            <xdr:cNvPr id="269313" name="WorksheetCompleteChk" hidden="1">
              <a:extLst>
                <a:ext uri="{63B3BB69-23CF-44E3-9099-C40C66FF867C}">
                  <a14:compatExt spid="_x0000_s269313"/>
                </a:ext>
                <a:ext uri="{FF2B5EF4-FFF2-40B4-BE49-F238E27FC236}">
                  <a16:creationId xmlns:a16="http://schemas.microsoft.com/office/drawing/2014/main" id="{00000000-0008-0000-0800-000001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xdr:row>
          <xdr:rowOff>85725</xdr:rowOff>
        </xdr:from>
        <xdr:to>
          <xdr:col>7</xdr:col>
          <xdr:colOff>285750</xdr:colOff>
          <xdr:row>1</xdr:row>
          <xdr:rowOff>257175</xdr:rowOff>
        </xdr:to>
        <xdr:sp macro="" textlink="">
          <xdr:nvSpPr>
            <xdr:cNvPr id="269314" name="AwaitingClientChk" hidden="1">
              <a:extLst>
                <a:ext uri="{63B3BB69-23CF-44E3-9099-C40C66FF867C}">
                  <a14:compatExt spid="_x0000_s269314"/>
                </a:ext>
                <a:ext uri="{FF2B5EF4-FFF2-40B4-BE49-F238E27FC236}">
                  <a16:creationId xmlns:a16="http://schemas.microsoft.com/office/drawing/2014/main" id="{00000000-0008-0000-0800-000002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xdr:row>
          <xdr:rowOff>85725</xdr:rowOff>
        </xdr:from>
        <xdr:to>
          <xdr:col>7</xdr:col>
          <xdr:colOff>285750</xdr:colOff>
          <xdr:row>2</xdr:row>
          <xdr:rowOff>257175</xdr:rowOff>
        </xdr:to>
        <xdr:sp macro="" textlink="">
          <xdr:nvSpPr>
            <xdr:cNvPr id="269315" name="ReviewedChk" hidden="1">
              <a:extLst>
                <a:ext uri="{63B3BB69-23CF-44E3-9099-C40C66FF867C}">
                  <a14:compatExt spid="_x0000_s269315"/>
                </a:ext>
                <a:ext uri="{FF2B5EF4-FFF2-40B4-BE49-F238E27FC236}">
                  <a16:creationId xmlns:a16="http://schemas.microsoft.com/office/drawing/2014/main" id="{00000000-0008-0000-0800-000003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xdr:row>
          <xdr:rowOff>76200</xdr:rowOff>
        </xdr:from>
        <xdr:to>
          <xdr:col>7</xdr:col>
          <xdr:colOff>285750</xdr:colOff>
          <xdr:row>3</xdr:row>
          <xdr:rowOff>247650</xdr:rowOff>
        </xdr:to>
        <xdr:sp macro="" textlink="">
          <xdr:nvSpPr>
            <xdr:cNvPr id="269316" name="ReworkRequiredChk" hidden="1">
              <a:extLst>
                <a:ext uri="{63B3BB69-23CF-44E3-9099-C40C66FF867C}">
                  <a14:compatExt spid="_x0000_s269316"/>
                </a:ext>
                <a:ext uri="{FF2B5EF4-FFF2-40B4-BE49-F238E27FC236}">
                  <a16:creationId xmlns:a16="http://schemas.microsoft.com/office/drawing/2014/main" id="{00000000-0008-0000-0800-000004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6</xdr:row>
          <xdr:rowOff>95250</xdr:rowOff>
        </xdr:from>
        <xdr:to>
          <xdr:col>7</xdr:col>
          <xdr:colOff>285750</xdr:colOff>
          <xdr:row>6</xdr:row>
          <xdr:rowOff>257175</xdr:rowOff>
        </xdr:to>
        <xdr:sp macro="" textlink="">
          <xdr:nvSpPr>
            <xdr:cNvPr id="269318" name="FinalReviewChk" hidden="1">
              <a:extLst>
                <a:ext uri="{63B3BB69-23CF-44E3-9099-C40C66FF867C}">
                  <a14:compatExt spid="_x0000_s269318"/>
                </a:ext>
                <a:ext uri="{FF2B5EF4-FFF2-40B4-BE49-F238E27FC236}">
                  <a16:creationId xmlns:a16="http://schemas.microsoft.com/office/drawing/2014/main" id="{00000000-0008-0000-0800-000006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xdr:row>
          <xdr:rowOff>123825</xdr:rowOff>
        </xdr:from>
        <xdr:to>
          <xdr:col>7</xdr:col>
          <xdr:colOff>285750</xdr:colOff>
          <xdr:row>5</xdr:row>
          <xdr:rowOff>104775</xdr:rowOff>
        </xdr:to>
        <xdr:sp macro="" textlink="">
          <xdr:nvSpPr>
            <xdr:cNvPr id="269319" name="ReworkCompleteChk" hidden="1">
              <a:extLst>
                <a:ext uri="{63B3BB69-23CF-44E3-9099-C40C66FF867C}">
                  <a14:compatExt spid="_x0000_s269319"/>
                </a:ext>
                <a:ext uri="{FF2B5EF4-FFF2-40B4-BE49-F238E27FC236}">
                  <a16:creationId xmlns:a16="http://schemas.microsoft.com/office/drawing/2014/main" id="{00000000-0008-0000-0800-0000071C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57150</xdr:colOff>
      <xdr:row>0</xdr:row>
      <xdr:rowOff>28575</xdr:rowOff>
    </xdr:from>
    <xdr:to>
      <xdr:col>6</xdr:col>
      <xdr:colOff>813150</xdr:colOff>
      <xdr:row>0</xdr:row>
      <xdr:rowOff>304800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bwMode="auto">
        <a:xfrm>
          <a:off x="7162800" y="2857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Instructions</a:t>
          </a:r>
        </a:p>
      </xdr:txBody>
    </xdr:sp>
    <xdr:clientData/>
  </xdr:twoCellAnchor>
  <xdr:twoCellAnchor>
    <xdr:from>
      <xdr:col>6</xdr:col>
      <xdr:colOff>57150</xdr:colOff>
      <xdr:row>2</xdr:row>
      <xdr:rowOff>28575</xdr:rowOff>
    </xdr:from>
    <xdr:to>
      <xdr:col>6</xdr:col>
      <xdr:colOff>813150</xdr:colOff>
      <xdr:row>2</xdr:row>
      <xdr:rowOff>304800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bwMode="auto">
        <a:xfrm>
          <a:off x="7162800" y="657225"/>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Review</a:t>
          </a:r>
        </a:p>
      </xdr:txBody>
    </xdr:sp>
    <xdr:clientData/>
  </xdr:twoCellAnchor>
  <xdr:twoCellAnchor>
    <xdr:from>
      <xdr:col>6</xdr:col>
      <xdr:colOff>57150</xdr:colOff>
      <xdr:row>1</xdr:row>
      <xdr:rowOff>28575</xdr:rowOff>
    </xdr:from>
    <xdr:to>
      <xdr:col>6</xdr:col>
      <xdr:colOff>813150</xdr:colOff>
      <xdr:row>1</xdr:row>
      <xdr:rowOff>304800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0800-00000C000000}"/>
            </a:ext>
          </a:extLst>
        </xdr:cNvPr>
        <xdr:cNvSpPr/>
      </xdr:nvSpPr>
      <xdr:spPr bwMode="auto">
        <a:xfrm>
          <a:off x="7277100" y="342900"/>
          <a:ext cx="756000" cy="276225"/>
        </a:xfrm>
        <a:prstGeom prst="rect">
          <a:avLst/>
        </a:prstGeom>
        <a:solidFill>
          <a:srgbClr val="8DC63F"/>
        </a:solidFill>
        <a:ln w="9525" cap="flat" cmpd="sng" algn="ctr">
          <a:noFill/>
          <a:prstDash val="solid"/>
          <a:round/>
          <a:headEnd type="none" w="med" len="med"/>
          <a:tailEnd type="none" w="med" len="med"/>
        </a:ln>
        <a:effectLst>
          <a:glow>
            <a:schemeClr val="bg1">
              <a:lumMod val="95000"/>
            </a:schemeClr>
          </a:glow>
          <a:innerShdw>
            <a:srgbClr val="333333"/>
          </a:innerShdw>
          <a:softEdge rad="0"/>
        </a:effectLst>
        <a:scene3d>
          <a:camera prst="orthographicFront"/>
          <a:lightRig rig="threePt" dir="t"/>
        </a:scene3d>
        <a:sp3d>
          <a:bevelT w="38100" h="25400" prst="riblet"/>
          <a:contourClr>
            <a:srgbClr val="333333"/>
          </a:contourClr>
        </a:sp3d>
      </xdr:spPr>
      <xdr:txBody>
        <a:bodyPr vertOverflow="clip" horzOverflow="clip" wrap="square" lIns="18288" tIns="0" rIns="0" bIns="0" rtlCol="0" anchor="ctr" upright="1"/>
        <a:lstStyle/>
        <a:p>
          <a:pPr algn="ctr"/>
          <a:r>
            <a:rPr lang="en-AU" sz="1000" b="1" baseline="0">
              <a:solidFill>
                <a:srgbClr val="333333"/>
              </a:solidFill>
            </a:rPr>
            <a:t>Index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9050" cap="flat" cmpd="sng" algn="ctr">
          <a:solidFill>
            <a:srgbClr val="FF99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9050" cap="flat" cmpd="sng" algn="ctr">
          <a:solidFill>
            <a:srgbClr val="FF99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102.xml"/><Relationship Id="rId13" Type="http://schemas.openxmlformats.org/officeDocument/2006/relationships/control" Target="../activeX/activeX106.xml"/><Relationship Id="rId3" Type="http://schemas.openxmlformats.org/officeDocument/2006/relationships/printerSettings" Target="../printerSettings/printerSettings32.bin"/><Relationship Id="rId7" Type="http://schemas.openxmlformats.org/officeDocument/2006/relationships/vmlDrawing" Target="../drawings/vmlDrawing8.vml"/><Relationship Id="rId12" Type="http://schemas.openxmlformats.org/officeDocument/2006/relationships/control" Target="../activeX/activeX105.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drawing" Target="../drawings/drawing10.xml"/><Relationship Id="rId11" Type="http://schemas.openxmlformats.org/officeDocument/2006/relationships/control" Target="../activeX/activeX104.xml"/><Relationship Id="rId5" Type="http://schemas.openxmlformats.org/officeDocument/2006/relationships/printerSettings" Target="../printerSettings/printerSettings34.bin"/><Relationship Id="rId10" Type="http://schemas.openxmlformats.org/officeDocument/2006/relationships/control" Target="../activeX/activeX103.xml"/><Relationship Id="rId4" Type="http://schemas.openxmlformats.org/officeDocument/2006/relationships/printerSettings" Target="../printerSettings/printerSettings33.bin"/><Relationship Id="rId9" Type="http://schemas.openxmlformats.org/officeDocument/2006/relationships/image" Target="../media/image5.emf"/><Relationship Id="rId14" Type="http://schemas.openxmlformats.org/officeDocument/2006/relationships/control" Target="../activeX/activeX107.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control" Target="../activeX/activeX109.xml"/><Relationship Id="rId3" Type="http://schemas.openxmlformats.org/officeDocument/2006/relationships/printerSettings" Target="../printerSettings/printerSettings37.bin"/><Relationship Id="rId7" Type="http://schemas.openxmlformats.org/officeDocument/2006/relationships/hyperlink" Target="hownow://Job%20Budget%20and%20Fixed%20Price%20Agreement%20Workpapers/" TargetMode="External"/><Relationship Id="rId12" Type="http://schemas.openxmlformats.org/officeDocument/2006/relationships/image" Target="../media/image8.emf"/><Relationship Id="rId17" Type="http://schemas.openxmlformats.org/officeDocument/2006/relationships/control" Target="../activeX/activeX113.xml"/><Relationship Id="rId2" Type="http://schemas.openxmlformats.org/officeDocument/2006/relationships/printerSettings" Target="../printerSettings/printerSettings36.bin"/><Relationship Id="rId16" Type="http://schemas.openxmlformats.org/officeDocument/2006/relationships/control" Target="../activeX/activeX112.xml"/><Relationship Id="rId1" Type="http://schemas.openxmlformats.org/officeDocument/2006/relationships/printerSettings" Target="../printerSettings/printerSettings35.bin"/><Relationship Id="rId6" Type="http://schemas.openxmlformats.org/officeDocument/2006/relationships/hyperlink" Target="hownow://Job%20Budget%20Workbook/" TargetMode="External"/><Relationship Id="rId11" Type="http://schemas.openxmlformats.org/officeDocument/2006/relationships/control" Target="../activeX/activeX108.xml"/><Relationship Id="rId5" Type="http://schemas.openxmlformats.org/officeDocument/2006/relationships/hyperlink" Target="file:///D:\HOMES\leungvi\SMSF%20Docs\Budget%20Workbook.xls" TargetMode="External"/><Relationship Id="rId15" Type="http://schemas.openxmlformats.org/officeDocument/2006/relationships/control" Target="../activeX/activeX111.xml"/><Relationship Id="rId10" Type="http://schemas.openxmlformats.org/officeDocument/2006/relationships/vmlDrawing" Target="../drawings/vmlDrawing9.vml"/><Relationship Id="rId4" Type="http://schemas.openxmlformats.org/officeDocument/2006/relationships/printerSettings" Target="../printerSettings/printerSettings38.bin"/><Relationship Id="rId9" Type="http://schemas.openxmlformats.org/officeDocument/2006/relationships/drawing" Target="../drawings/drawing11.xml"/><Relationship Id="rId14" Type="http://schemas.openxmlformats.org/officeDocument/2006/relationships/control" Target="../activeX/activeX110.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114.xml"/><Relationship Id="rId13" Type="http://schemas.openxmlformats.org/officeDocument/2006/relationships/control" Target="../activeX/activeX118.xml"/><Relationship Id="rId18" Type="http://schemas.openxmlformats.org/officeDocument/2006/relationships/ctrlProp" Target="../ctrlProps/ctrlProp4.xml"/><Relationship Id="rId3" Type="http://schemas.openxmlformats.org/officeDocument/2006/relationships/printerSettings" Target="../printerSettings/printerSettings42.bin"/><Relationship Id="rId7" Type="http://schemas.openxmlformats.org/officeDocument/2006/relationships/vmlDrawing" Target="../drawings/vmlDrawing10.vml"/><Relationship Id="rId12" Type="http://schemas.openxmlformats.org/officeDocument/2006/relationships/control" Target="../activeX/activeX117.xml"/><Relationship Id="rId17" Type="http://schemas.openxmlformats.org/officeDocument/2006/relationships/ctrlProp" Target="../ctrlProps/ctrlProp3.xml"/><Relationship Id="rId2" Type="http://schemas.openxmlformats.org/officeDocument/2006/relationships/printerSettings" Target="../printerSettings/printerSettings41.bin"/><Relationship Id="rId16" Type="http://schemas.openxmlformats.org/officeDocument/2006/relationships/ctrlProp" Target="../ctrlProps/ctrlProp2.xml"/><Relationship Id="rId1" Type="http://schemas.openxmlformats.org/officeDocument/2006/relationships/printerSettings" Target="../printerSettings/printerSettings40.bin"/><Relationship Id="rId6" Type="http://schemas.openxmlformats.org/officeDocument/2006/relationships/drawing" Target="../drawings/drawing12.xml"/><Relationship Id="rId11" Type="http://schemas.openxmlformats.org/officeDocument/2006/relationships/control" Target="../activeX/activeX116.xml"/><Relationship Id="rId5" Type="http://schemas.openxmlformats.org/officeDocument/2006/relationships/printerSettings" Target="../printerSettings/printerSettings44.bin"/><Relationship Id="rId15" Type="http://schemas.openxmlformats.org/officeDocument/2006/relationships/ctrlProp" Target="../ctrlProps/ctrlProp1.xml"/><Relationship Id="rId10" Type="http://schemas.openxmlformats.org/officeDocument/2006/relationships/control" Target="../activeX/activeX115.xml"/><Relationship Id="rId19" Type="http://schemas.openxmlformats.org/officeDocument/2006/relationships/ctrlProp" Target="../ctrlProps/ctrlProp5.xml"/><Relationship Id="rId4" Type="http://schemas.openxmlformats.org/officeDocument/2006/relationships/printerSettings" Target="../printerSettings/printerSettings43.bin"/><Relationship Id="rId9" Type="http://schemas.openxmlformats.org/officeDocument/2006/relationships/image" Target="../media/image8.emf"/><Relationship Id="rId14" Type="http://schemas.openxmlformats.org/officeDocument/2006/relationships/control" Target="../activeX/activeX119.xml"/></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123.xml"/><Relationship Id="rId3" Type="http://schemas.openxmlformats.org/officeDocument/2006/relationships/vmlDrawing" Target="../drawings/vmlDrawing11.vml"/><Relationship Id="rId7" Type="http://schemas.openxmlformats.org/officeDocument/2006/relationships/control" Target="../activeX/activeX122.xml"/><Relationship Id="rId2" Type="http://schemas.openxmlformats.org/officeDocument/2006/relationships/drawing" Target="../drawings/drawing13.xml"/><Relationship Id="rId1" Type="http://schemas.openxmlformats.org/officeDocument/2006/relationships/printerSettings" Target="../printerSettings/printerSettings45.bin"/><Relationship Id="rId6" Type="http://schemas.openxmlformats.org/officeDocument/2006/relationships/control" Target="../activeX/activeX121.xml"/><Relationship Id="rId5" Type="http://schemas.openxmlformats.org/officeDocument/2006/relationships/image" Target="../media/image5.emf"/><Relationship Id="rId10" Type="http://schemas.openxmlformats.org/officeDocument/2006/relationships/control" Target="../activeX/activeX125.xml"/><Relationship Id="rId4" Type="http://schemas.openxmlformats.org/officeDocument/2006/relationships/control" Target="../activeX/activeX120.xml"/><Relationship Id="rId9" Type="http://schemas.openxmlformats.org/officeDocument/2006/relationships/control" Target="../activeX/activeX124.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29.xml"/><Relationship Id="rId3" Type="http://schemas.openxmlformats.org/officeDocument/2006/relationships/vmlDrawing" Target="../drawings/vmlDrawing12.vml"/><Relationship Id="rId7" Type="http://schemas.openxmlformats.org/officeDocument/2006/relationships/control" Target="../activeX/activeX128.xml"/><Relationship Id="rId2" Type="http://schemas.openxmlformats.org/officeDocument/2006/relationships/drawing" Target="../drawings/drawing14.xml"/><Relationship Id="rId1" Type="http://schemas.openxmlformats.org/officeDocument/2006/relationships/printerSettings" Target="../printerSettings/printerSettings46.bin"/><Relationship Id="rId6" Type="http://schemas.openxmlformats.org/officeDocument/2006/relationships/control" Target="../activeX/activeX127.xml"/><Relationship Id="rId5" Type="http://schemas.openxmlformats.org/officeDocument/2006/relationships/image" Target="../media/image5.emf"/><Relationship Id="rId10" Type="http://schemas.openxmlformats.org/officeDocument/2006/relationships/control" Target="../activeX/activeX131.xml"/><Relationship Id="rId4" Type="http://schemas.openxmlformats.org/officeDocument/2006/relationships/control" Target="../activeX/activeX126.xml"/><Relationship Id="rId9" Type="http://schemas.openxmlformats.org/officeDocument/2006/relationships/control" Target="../activeX/activeX130.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135.xml"/><Relationship Id="rId3" Type="http://schemas.openxmlformats.org/officeDocument/2006/relationships/vmlDrawing" Target="../drawings/vmlDrawing13.vml"/><Relationship Id="rId7" Type="http://schemas.openxmlformats.org/officeDocument/2006/relationships/control" Target="../activeX/activeX134.xml"/><Relationship Id="rId2" Type="http://schemas.openxmlformats.org/officeDocument/2006/relationships/drawing" Target="../drawings/drawing15.xml"/><Relationship Id="rId1" Type="http://schemas.openxmlformats.org/officeDocument/2006/relationships/printerSettings" Target="../printerSettings/printerSettings47.bin"/><Relationship Id="rId6" Type="http://schemas.openxmlformats.org/officeDocument/2006/relationships/control" Target="../activeX/activeX133.xml"/><Relationship Id="rId5" Type="http://schemas.openxmlformats.org/officeDocument/2006/relationships/image" Target="../media/image5.emf"/><Relationship Id="rId10" Type="http://schemas.openxmlformats.org/officeDocument/2006/relationships/control" Target="../activeX/activeX137.xml"/><Relationship Id="rId4" Type="http://schemas.openxmlformats.org/officeDocument/2006/relationships/control" Target="../activeX/activeX132.xml"/><Relationship Id="rId9" Type="http://schemas.openxmlformats.org/officeDocument/2006/relationships/control" Target="../activeX/activeX136.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41.xml"/><Relationship Id="rId3" Type="http://schemas.openxmlformats.org/officeDocument/2006/relationships/vmlDrawing" Target="../drawings/vmlDrawing14.vml"/><Relationship Id="rId7" Type="http://schemas.openxmlformats.org/officeDocument/2006/relationships/control" Target="../activeX/activeX140.xml"/><Relationship Id="rId2" Type="http://schemas.openxmlformats.org/officeDocument/2006/relationships/drawing" Target="../drawings/drawing16.xml"/><Relationship Id="rId1" Type="http://schemas.openxmlformats.org/officeDocument/2006/relationships/printerSettings" Target="../printerSettings/printerSettings48.bin"/><Relationship Id="rId6" Type="http://schemas.openxmlformats.org/officeDocument/2006/relationships/control" Target="../activeX/activeX139.xml"/><Relationship Id="rId5" Type="http://schemas.openxmlformats.org/officeDocument/2006/relationships/image" Target="../media/image5.emf"/><Relationship Id="rId10" Type="http://schemas.openxmlformats.org/officeDocument/2006/relationships/control" Target="../activeX/activeX143.xml"/><Relationship Id="rId4" Type="http://schemas.openxmlformats.org/officeDocument/2006/relationships/control" Target="../activeX/activeX138.xml"/><Relationship Id="rId9" Type="http://schemas.openxmlformats.org/officeDocument/2006/relationships/control" Target="../activeX/activeX142.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147.xml"/><Relationship Id="rId3" Type="http://schemas.openxmlformats.org/officeDocument/2006/relationships/vmlDrawing" Target="../drawings/vmlDrawing15.vml"/><Relationship Id="rId7" Type="http://schemas.openxmlformats.org/officeDocument/2006/relationships/control" Target="../activeX/activeX146.xml"/><Relationship Id="rId2" Type="http://schemas.openxmlformats.org/officeDocument/2006/relationships/drawing" Target="../drawings/drawing17.xml"/><Relationship Id="rId1" Type="http://schemas.openxmlformats.org/officeDocument/2006/relationships/printerSettings" Target="../printerSettings/printerSettings49.bin"/><Relationship Id="rId6" Type="http://schemas.openxmlformats.org/officeDocument/2006/relationships/control" Target="../activeX/activeX145.xml"/><Relationship Id="rId5" Type="http://schemas.openxmlformats.org/officeDocument/2006/relationships/image" Target="../media/image5.emf"/><Relationship Id="rId10" Type="http://schemas.openxmlformats.org/officeDocument/2006/relationships/control" Target="../activeX/activeX149.xml"/><Relationship Id="rId4" Type="http://schemas.openxmlformats.org/officeDocument/2006/relationships/control" Target="../activeX/activeX144.xml"/><Relationship Id="rId9" Type="http://schemas.openxmlformats.org/officeDocument/2006/relationships/control" Target="../activeX/activeX148.xml"/></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153.xml"/><Relationship Id="rId3" Type="http://schemas.openxmlformats.org/officeDocument/2006/relationships/vmlDrawing" Target="../drawings/vmlDrawing16.vml"/><Relationship Id="rId7" Type="http://schemas.openxmlformats.org/officeDocument/2006/relationships/control" Target="../activeX/activeX152.xml"/><Relationship Id="rId2" Type="http://schemas.openxmlformats.org/officeDocument/2006/relationships/drawing" Target="../drawings/drawing18.xml"/><Relationship Id="rId1" Type="http://schemas.openxmlformats.org/officeDocument/2006/relationships/printerSettings" Target="../printerSettings/printerSettings50.bin"/><Relationship Id="rId6" Type="http://schemas.openxmlformats.org/officeDocument/2006/relationships/control" Target="../activeX/activeX151.xml"/><Relationship Id="rId5" Type="http://schemas.openxmlformats.org/officeDocument/2006/relationships/image" Target="../media/image5.emf"/><Relationship Id="rId10" Type="http://schemas.openxmlformats.org/officeDocument/2006/relationships/control" Target="../activeX/activeX155.xml"/><Relationship Id="rId4" Type="http://schemas.openxmlformats.org/officeDocument/2006/relationships/control" Target="../activeX/activeX150.xml"/><Relationship Id="rId9" Type="http://schemas.openxmlformats.org/officeDocument/2006/relationships/control" Target="../activeX/activeX154.xml"/></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159.xml"/><Relationship Id="rId3" Type="http://schemas.openxmlformats.org/officeDocument/2006/relationships/vmlDrawing" Target="../drawings/vmlDrawing17.vml"/><Relationship Id="rId7" Type="http://schemas.openxmlformats.org/officeDocument/2006/relationships/control" Target="../activeX/activeX158.xml"/><Relationship Id="rId2" Type="http://schemas.openxmlformats.org/officeDocument/2006/relationships/drawing" Target="../drawings/drawing19.xml"/><Relationship Id="rId1" Type="http://schemas.openxmlformats.org/officeDocument/2006/relationships/printerSettings" Target="../printerSettings/printerSettings51.bin"/><Relationship Id="rId6" Type="http://schemas.openxmlformats.org/officeDocument/2006/relationships/control" Target="../activeX/activeX157.xml"/><Relationship Id="rId5" Type="http://schemas.openxmlformats.org/officeDocument/2006/relationships/image" Target="../media/image5.emf"/><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s>
</file>

<file path=xl/worksheets/_rels/sheet2.xml.rels><?xml version="1.0" encoding="UTF-8" standalone="yes"?>
<Relationships xmlns="http://schemas.openxmlformats.org/package/2006/relationships"><Relationship Id="rId26" Type="http://schemas.openxmlformats.org/officeDocument/2006/relationships/control" Target="../activeX/activeX7.xml"/><Relationship Id="rId21" Type="http://schemas.openxmlformats.org/officeDocument/2006/relationships/control" Target="../activeX/activeX3.xml"/><Relationship Id="rId42" Type="http://schemas.openxmlformats.org/officeDocument/2006/relationships/control" Target="../activeX/activeX23.xml"/><Relationship Id="rId47" Type="http://schemas.openxmlformats.org/officeDocument/2006/relationships/control" Target="../activeX/activeX28.xml"/><Relationship Id="rId63" Type="http://schemas.openxmlformats.org/officeDocument/2006/relationships/control" Target="../activeX/activeX44.xml"/><Relationship Id="rId68" Type="http://schemas.openxmlformats.org/officeDocument/2006/relationships/control" Target="../activeX/activeX49.xml"/><Relationship Id="rId84" Type="http://schemas.openxmlformats.org/officeDocument/2006/relationships/control" Target="../activeX/activeX63.xml"/><Relationship Id="rId16" Type="http://schemas.openxmlformats.org/officeDocument/2006/relationships/drawing" Target="../drawings/drawing2.xml"/><Relationship Id="rId11" Type="http://schemas.openxmlformats.org/officeDocument/2006/relationships/hyperlink" Target="myobkm://link/to?docid=394085&amp;version=1&amp;dmstore=RDS10" TargetMode="External"/><Relationship Id="rId32" Type="http://schemas.openxmlformats.org/officeDocument/2006/relationships/control" Target="../activeX/activeX13.xml"/><Relationship Id="rId37" Type="http://schemas.openxmlformats.org/officeDocument/2006/relationships/control" Target="../activeX/activeX18.xml"/><Relationship Id="rId53" Type="http://schemas.openxmlformats.org/officeDocument/2006/relationships/control" Target="../activeX/activeX34.xml"/><Relationship Id="rId58" Type="http://schemas.openxmlformats.org/officeDocument/2006/relationships/control" Target="../activeX/activeX39.xml"/><Relationship Id="rId74" Type="http://schemas.openxmlformats.org/officeDocument/2006/relationships/control" Target="../activeX/activeX54.xml"/><Relationship Id="rId79" Type="http://schemas.openxmlformats.org/officeDocument/2006/relationships/control" Target="../activeX/activeX59.xml"/><Relationship Id="rId5" Type="http://schemas.openxmlformats.org/officeDocument/2006/relationships/hyperlink" Target="myobkm://link/to?docid=392680&amp;version=1&amp;dmstore=RDS10" TargetMode="External"/><Relationship Id="rId19" Type="http://schemas.openxmlformats.org/officeDocument/2006/relationships/image" Target="../media/image1.emf"/><Relationship Id="rId14" Type="http://schemas.openxmlformats.org/officeDocument/2006/relationships/hyperlink" Target="myobkm://link/to?docid=394162&amp;version=1&amp;dmstore=RDS10" TargetMode="External"/><Relationship Id="rId22" Type="http://schemas.openxmlformats.org/officeDocument/2006/relationships/control" Target="../activeX/activeX4.xml"/><Relationship Id="rId27" Type="http://schemas.openxmlformats.org/officeDocument/2006/relationships/control" Target="../activeX/activeX8.xml"/><Relationship Id="rId30" Type="http://schemas.openxmlformats.org/officeDocument/2006/relationships/control" Target="../activeX/activeX11.xml"/><Relationship Id="rId35" Type="http://schemas.openxmlformats.org/officeDocument/2006/relationships/control" Target="../activeX/activeX16.xml"/><Relationship Id="rId43" Type="http://schemas.openxmlformats.org/officeDocument/2006/relationships/control" Target="../activeX/activeX24.xml"/><Relationship Id="rId48" Type="http://schemas.openxmlformats.org/officeDocument/2006/relationships/control" Target="../activeX/activeX29.xml"/><Relationship Id="rId56" Type="http://schemas.openxmlformats.org/officeDocument/2006/relationships/control" Target="../activeX/activeX37.xml"/><Relationship Id="rId64" Type="http://schemas.openxmlformats.org/officeDocument/2006/relationships/control" Target="../activeX/activeX45.xml"/><Relationship Id="rId69" Type="http://schemas.openxmlformats.org/officeDocument/2006/relationships/image" Target="../media/image3.emf"/><Relationship Id="rId77" Type="http://schemas.openxmlformats.org/officeDocument/2006/relationships/control" Target="../activeX/activeX57.xml"/><Relationship Id="rId8" Type="http://schemas.openxmlformats.org/officeDocument/2006/relationships/hyperlink" Target="myobkm://link/to?docid=393457&amp;version=1&amp;dmstore=RDS10" TargetMode="External"/><Relationship Id="rId51" Type="http://schemas.openxmlformats.org/officeDocument/2006/relationships/control" Target="../activeX/activeX32.xml"/><Relationship Id="rId72" Type="http://schemas.openxmlformats.org/officeDocument/2006/relationships/control" Target="../activeX/activeX52.xml"/><Relationship Id="rId80" Type="http://schemas.openxmlformats.org/officeDocument/2006/relationships/control" Target="../activeX/activeX60.xml"/><Relationship Id="rId85" Type="http://schemas.openxmlformats.org/officeDocument/2006/relationships/control" Target="../activeX/activeX64.xml"/><Relationship Id="rId3" Type="http://schemas.openxmlformats.org/officeDocument/2006/relationships/printerSettings" Target="../printerSettings/printerSettings4.bin"/><Relationship Id="rId12" Type="http://schemas.openxmlformats.org/officeDocument/2006/relationships/hyperlink" Target="myobkm://link/to?docid=394086&amp;version=1&amp;dmstore=RDS10" TargetMode="External"/><Relationship Id="rId17" Type="http://schemas.openxmlformats.org/officeDocument/2006/relationships/vmlDrawing" Target="../drawings/vmlDrawing1.vml"/><Relationship Id="rId25" Type="http://schemas.openxmlformats.org/officeDocument/2006/relationships/control" Target="../activeX/activeX6.xml"/><Relationship Id="rId33" Type="http://schemas.openxmlformats.org/officeDocument/2006/relationships/control" Target="../activeX/activeX14.xml"/><Relationship Id="rId38" Type="http://schemas.openxmlformats.org/officeDocument/2006/relationships/control" Target="../activeX/activeX19.xml"/><Relationship Id="rId46" Type="http://schemas.openxmlformats.org/officeDocument/2006/relationships/control" Target="../activeX/activeX27.xml"/><Relationship Id="rId59" Type="http://schemas.openxmlformats.org/officeDocument/2006/relationships/control" Target="../activeX/activeX40.xml"/><Relationship Id="rId67" Type="http://schemas.openxmlformats.org/officeDocument/2006/relationships/control" Target="../activeX/activeX48.xml"/><Relationship Id="rId20" Type="http://schemas.openxmlformats.org/officeDocument/2006/relationships/control" Target="../activeX/activeX2.xml"/><Relationship Id="rId41" Type="http://schemas.openxmlformats.org/officeDocument/2006/relationships/control" Target="../activeX/activeX22.xml"/><Relationship Id="rId54" Type="http://schemas.openxmlformats.org/officeDocument/2006/relationships/control" Target="../activeX/activeX35.xml"/><Relationship Id="rId62" Type="http://schemas.openxmlformats.org/officeDocument/2006/relationships/control" Target="../activeX/activeX43.xml"/><Relationship Id="rId70" Type="http://schemas.openxmlformats.org/officeDocument/2006/relationships/control" Target="../activeX/activeX50.xml"/><Relationship Id="rId75" Type="http://schemas.openxmlformats.org/officeDocument/2006/relationships/control" Target="../activeX/activeX55.xml"/><Relationship Id="rId83" Type="http://schemas.openxmlformats.org/officeDocument/2006/relationships/image" Target="../media/image4.emf"/><Relationship Id="rId1" Type="http://schemas.openxmlformats.org/officeDocument/2006/relationships/printerSettings" Target="../printerSettings/printerSettings2.bin"/><Relationship Id="rId6" Type="http://schemas.openxmlformats.org/officeDocument/2006/relationships/hyperlink" Target="myobkm://link/to?docid=392930&amp;version=1&amp;dmstore=RDS10" TargetMode="External"/><Relationship Id="rId15" Type="http://schemas.openxmlformats.org/officeDocument/2006/relationships/printerSettings" Target="../printerSettings/printerSettings6.bin"/><Relationship Id="rId23" Type="http://schemas.openxmlformats.org/officeDocument/2006/relationships/control" Target="../activeX/activeX5.xml"/><Relationship Id="rId28" Type="http://schemas.openxmlformats.org/officeDocument/2006/relationships/control" Target="../activeX/activeX9.xml"/><Relationship Id="rId36" Type="http://schemas.openxmlformats.org/officeDocument/2006/relationships/control" Target="../activeX/activeX17.xml"/><Relationship Id="rId49" Type="http://schemas.openxmlformats.org/officeDocument/2006/relationships/control" Target="../activeX/activeX30.xml"/><Relationship Id="rId57" Type="http://schemas.openxmlformats.org/officeDocument/2006/relationships/control" Target="../activeX/activeX38.xml"/><Relationship Id="rId10" Type="http://schemas.openxmlformats.org/officeDocument/2006/relationships/hyperlink" Target="myobkm://link/to?docid=394083&amp;version=1&amp;dmstore=RDS10" TargetMode="External"/><Relationship Id="rId31" Type="http://schemas.openxmlformats.org/officeDocument/2006/relationships/control" Target="../activeX/activeX12.xml"/><Relationship Id="rId44" Type="http://schemas.openxmlformats.org/officeDocument/2006/relationships/control" Target="../activeX/activeX25.xml"/><Relationship Id="rId52" Type="http://schemas.openxmlformats.org/officeDocument/2006/relationships/control" Target="../activeX/activeX33.xml"/><Relationship Id="rId60" Type="http://schemas.openxmlformats.org/officeDocument/2006/relationships/control" Target="../activeX/activeX41.xml"/><Relationship Id="rId65" Type="http://schemas.openxmlformats.org/officeDocument/2006/relationships/control" Target="../activeX/activeX46.xml"/><Relationship Id="rId73" Type="http://schemas.openxmlformats.org/officeDocument/2006/relationships/control" Target="../activeX/activeX53.xml"/><Relationship Id="rId78" Type="http://schemas.openxmlformats.org/officeDocument/2006/relationships/control" Target="../activeX/activeX58.xml"/><Relationship Id="rId81" Type="http://schemas.openxmlformats.org/officeDocument/2006/relationships/control" Target="../activeX/activeX61.xml"/><Relationship Id="rId86" Type="http://schemas.openxmlformats.org/officeDocument/2006/relationships/control" Target="../activeX/activeX65.xml"/><Relationship Id="rId4" Type="http://schemas.openxmlformats.org/officeDocument/2006/relationships/printerSettings" Target="../printerSettings/printerSettings5.bin"/><Relationship Id="rId9" Type="http://schemas.openxmlformats.org/officeDocument/2006/relationships/hyperlink" Target="myobkm://link/to?docid=394083&amp;version=1&amp;dmstore=RDS10" TargetMode="External"/><Relationship Id="rId13" Type="http://schemas.openxmlformats.org/officeDocument/2006/relationships/hyperlink" Target="myobkm://link/to?docid=394087&amp;version=1&amp;dmstore=RDS10" TargetMode="External"/><Relationship Id="rId18" Type="http://schemas.openxmlformats.org/officeDocument/2006/relationships/control" Target="../activeX/activeX1.xml"/><Relationship Id="rId39" Type="http://schemas.openxmlformats.org/officeDocument/2006/relationships/control" Target="../activeX/activeX20.xml"/><Relationship Id="rId34" Type="http://schemas.openxmlformats.org/officeDocument/2006/relationships/control" Target="../activeX/activeX15.xml"/><Relationship Id="rId50" Type="http://schemas.openxmlformats.org/officeDocument/2006/relationships/control" Target="../activeX/activeX31.xml"/><Relationship Id="rId55" Type="http://schemas.openxmlformats.org/officeDocument/2006/relationships/control" Target="../activeX/activeX36.xml"/><Relationship Id="rId76" Type="http://schemas.openxmlformats.org/officeDocument/2006/relationships/control" Target="../activeX/activeX56.xml"/><Relationship Id="rId7" Type="http://schemas.openxmlformats.org/officeDocument/2006/relationships/hyperlink" Target="myobkm://link/to?docid=392929&amp;version=1&amp;dmstore=RDS10" TargetMode="External"/><Relationship Id="rId71" Type="http://schemas.openxmlformats.org/officeDocument/2006/relationships/control" Target="../activeX/activeX51.xml"/><Relationship Id="rId2" Type="http://schemas.openxmlformats.org/officeDocument/2006/relationships/printerSettings" Target="../printerSettings/printerSettings3.bin"/><Relationship Id="rId29" Type="http://schemas.openxmlformats.org/officeDocument/2006/relationships/control" Target="../activeX/activeX10.xml"/><Relationship Id="rId24" Type="http://schemas.openxmlformats.org/officeDocument/2006/relationships/image" Target="../media/image2.emf"/><Relationship Id="rId40" Type="http://schemas.openxmlformats.org/officeDocument/2006/relationships/control" Target="../activeX/activeX21.xml"/><Relationship Id="rId45" Type="http://schemas.openxmlformats.org/officeDocument/2006/relationships/control" Target="../activeX/activeX26.xml"/><Relationship Id="rId66" Type="http://schemas.openxmlformats.org/officeDocument/2006/relationships/control" Target="../activeX/activeX47.xml"/><Relationship Id="rId87" Type="http://schemas.openxmlformats.org/officeDocument/2006/relationships/comments" Target="../comments1.xml"/><Relationship Id="rId61" Type="http://schemas.openxmlformats.org/officeDocument/2006/relationships/control" Target="../activeX/activeX42.xml"/><Relationship Id="rId82" Type="http://schemas.openxmlformats.org/officeDocument/2006/relationships/control" Target="../activeX/activeX62.xml"/></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165.xml"/><Relationship Id="rId3" Type="http://schemas.openxmlformats.org/officeDocument/2006/relationships/vmlDrawing" Target="../drawings/vmlDrawing18.vml"/><Relationship Id="rId7" Type="http://schemas.openxmlformats.org/officeDocument/2006/relationships/control" Target="../activeX/activeX164.xml"/><Relationship Id="rId2" Type="http://schemas.openxmlformats.org/officeDocument/2006/relationships/drawing" Target="../drawings/drawing20.xml"/><Relationship Id="rId1" Type="http://schemas.openxmlformats.org/officeDocument/2006/relationships/printerSettings" Target="../printerSettings/printerSettings52.bin"/><Relationship Id="rId6" Type="http://schemas.openxmlformats.org/officeDocument/2006/relationships/control" Target="../activeX/activeX163.xml"/><Relationship Id="rId5" Type="http://schemas.openxmlformats.org/officeDocument/2006/relationships/image" Target="../media/image5.emf"/><Relationship Id="rId10" Type="http://schemas.openxmlformats.org/officeDocument/2006/relationships/control" Target="../activeX/activeX167.xml"/><Relationship Id="rId4" Type="http://schemas.openxmlformats.org/officeDocument/2006/relationships/control" Target="../activeX/activeX162.xml"/><Relationship Id="rId9" Type="http://schemas.openxmlformats.org/officeDocument/2006/relationships/control" Target="../activeX/activeX166.xml"/></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171.xml"/><Relationship Id="rId3" Type="http://schemas.openxmlformats.org/officeDocument/2006/relationships/vmlDrawing" Target="../drawings/vmlDrawing19.vml"/><Relationship Id="rId7" Type="http://schemas.openxmlformats.org/officeDocument/2006/relationships/control" Target="../activeX/activeX170.xml"/><Relationship Id="rId2" Type="http://schemas.openxmlformats.org/officeDocument/2006/relationships/drawing" Target="../drawings/drawing21.xml"/><Relationship Id="rId1" Type="http://schemas.openxmlformats.org/officeDocument/2006/relationships/printerSettings" Target="../printerSettings/printerSettings53.bin"/><Relationship Id="rId6" Type="http://schemas.openxmlformats.org/officeDocument/2006/relationships/control" Target="../activeX/activeX169.xml"/><Relationship Id="rId5" Type="http://schemas.openxmlformats.org/officeDocument/2006/relationships/image" Target="../media/image5.emf"/><Relationship Id="rId10" Type="http://schemas.openxmlformats.org/officeDocument/2006/relationships/control" Target="../activeX/activeX173.xml"/><Relationship Id="rId4" Type="http://schemas.openxmlformats.org/officeDocument/2006/relationships/control" Target="../activeX/activeX168.xml"/><Relationship Id="rId9" Type="http://schemas.openxmlformats.org/officeDocument/2006/relationships/control" Target="../activeX/activeX172.xml"/></Relationships>
</file>

<file path=xl/worksheets/_rels/sheet22.xml.rels><?xml version="1.0" encoding="UTF-8" standalone="yes"?>
<Relationships xmlns="http://schemas.openxmlformats.org/package/2006/relationships"><Relationship Id="rId8" Type="http://schemas.openxmlformats.org/officeDocument/2006/relationships/control" Target="../activeX/activeX177.xml"/><Relationship Id="rId3" Type="http://schemas.openxmlformats.org/officeDocument/2006/relationships/vmlDrawing" Target="../drawings/vmlDrawing20.vml"/><Relationship Id="rId7" Type="http://schemas.openxmlformats.org/officeDocument/2006/relationships/control" Target="../activeX/activeX176.xml"/><Relationship Id="rId2" Type="http://schemas.openxmlformats.org/officeDocument/2006/relationships/drawing" Target="../drawings/drawing22.xml"/><Relationship Id="rId1" Type="http://schemas.openxmlformats.org/officeDocument/2006/relationships/printerSettings" Target="../printerSettings/printerSettings54.bin"/><Relationship Id="rId6" Type="http://schemas.openxmlformats.org/officeDocument/2006/relationships/control" Target="../activeX/activeX175.xml"/><Relationship Id="rId11" Type="http://schemas.openxmlformats.org/officeDocument/2006/relationships/comments" Target="../comments2.xml"/><Relationship Id="rId5" Type="http://schemas.openxmlformats.org/officeDocument/2006/relationships/image" Target="../media/image5.emf"/><Relationship Id="rId10" Type="http://schemas.openxmlformats.org/officeDocument/2006/relationships/control" Target="../activeX/activeX179.xml"/><Relationship Id="rId4" Type="http://schemas.openxmlformats.org/officeDocument/2006/relationships/control" Target="../activeX/activeX174.xml"/><Relationship Id="rId9" Type="http://schemas.openxmlformats.org/officeDocument/2006/relationships/control" Target="../activeX/activeX178.xml"/></Relationships>
</file>

<file path=xl/worksheets/_rels/sheet23.xml.rels><?xml version="1.0" encoding="UTF-8" standalone="yes"?>
<Relationships xmlns="http://schemas.openxmlformats.org/package/2006/relationships"><Relationship Id="rId8" Type="http://schemas.openxmlformats.org/officeDocument/2006/relationships/control" Target="../activeX/activeX183.xml"/><Relationship Id="rId3" Type="http://schemas.openxmlformats.org/officeDocument/2006/relationships/vmlDrawing" Target="../drawings/vmlDrawing21.vml"/><Relationship Id="rId7" Type="http://schemas.openxmlformats.org/officeDocument/2006/relationships/control" Target="../activeX/activeX182.xml"/><Relationship Id="rId2" Type="http://schemas.openxmlformats.org/officeDocument/2006/relationships/drawing" Target="../drawings/drawing23.xml"/><Relationship Id="rId1" Type="http://schemas.openxmlformats.org/officeDocument/2006/relationships/printerSettings" Target="../printerSettings/printerSettings55.bin"/><Relationship Id="rId6" Type="http://schemas.openxmlformats.org/officeDocument/2006/relationships/control" Target="../activeX/activeX181.xml"/><Relationship Id="rId5" Type="http://schemas.openxmlformats.org/officeDocument/2006/relationships/image" Target="../media/image5.emf"/><Relationship Id="rId10" Type="http://schemas.openxmlformats.org/officeDocument/2006/relationships/control" Target="../activeX/activeX185.xml"/><Relationship Id="rId4" Type="http://schemas.openxmlformats.org/officeDocument/2006/relationships/control" Target="../activeX/activeX180.xml"/><Relationship Id="rId9" Type="http://schemas.openxmlformats.org/officeDocument/2006/relationships/control" Target="../activeX/activeX184.xml"/></Relationships>
</file>

<file path=xl/worksheets/_rels/sheet24.xml.rels><?xml version="1.0" encoding="UTF-8" standalone="yes"?>
<Relationships xmlns="http://schemas.openxmlformats.org/package/2006/relationships"><Relationship Id="rId8" Type="http://schemas.openxmlformats.org/officeDocument/2006/relationships/control" Target="../activeX/activeX186.xml"/><Relationship Id="rId13" Type="http://schemas.openxmlformats.org/officeDocument/2006/relationships/image" Target="../media/image6.emf"/><Relationship Id="rId3" Type="http://schemas.openxmlformats.org/officeDocument/2006/relationships/printerSettings" Target="../printerSettings/printerSettings58.bin"/><Relationship Id="rId7" Type="http://schemas.openxmlformats.org/officeDocument/2006/relationships/vmlDrawing" Target="../drawings/vmlDrawing22.vml"/><Relationship Id="rId12" Type="http://schemas.openxmlformats.org/officeDocument/2006/relationships/control" Target="../activeX/activeX189.xml"/><Relationship Id="rId2" Type="http://schemas.openxmlformats.org/officeDocument/2006/relationships/printerSettings" Target="../printerSettings/printerSettings57.bin"/><Relationship Id="rId16" Type="http://schemas.openxmlformats.org/officeDocument/2006/relationships/comments" Target="../comments3.xml"/><Relationship Id="rId1" Type="http://schemas.openxmlformats.org/officeDocument/2006/relationships/printerSettings" Target="../printerSettings/printerSettings56.bin"/><Relationship Id="rId6" Type="http://schemas.openxmlformats.org/officeDocument/2006/relationships/drawing" Target="../drawings/drawing24.xml"/><Relationship Id="rId11" Type="http://schemas.openxmlformats.org/officeDocument/2006/relationships/control" Target="../activeX/activeX188.xml"/><Relationship Id="rId5" Type="http://schemas.openxmlformats.org/officeDocument/2006/relationships/printerSettings" Target="../printerSettings/printerSettings60.bin"/><Relationship Id="rId15" Type="http://schemas.openxmlformats.org/officeDocument/2006/relationships/control" Target="../activeX/activeX191.xml"/><Relationship Id="rId10" Type="http://schemas.openxmlformats.org/officeDocument/2006/relationships/control" Target="../activeX/activeX187.xml"/><Relationship Id="rId4" Type="http://schemas.openxmlformats.org/officeDocument/2006/relationships/printerSettings" Target="../printerSettings/printerSettings59.bin"/><Relationship Id="rId9" Type="http://schemas.openxmlformats.org/officeDocument/2006/relationships/image" Target="../media/image5.emf"/><Relationship Id="rId14" Type="http://schemas.openxmlformats.org/officeDocument/2006/relationships/control" Target="../activeX/activeX190.xml"/></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195.xml"/><Relationship Id="rId3" Type="http://schemas.openxmlformats.org/officeDocument/2006/relationships/vmlDrawing" Target="../drawings/vmlDrawing23.vml"/><Relationship Id="rId7" Type="http://schemas.openxmlformats.org/officeDocument/2006/relationships/control" Target="../activeX/activeX194.xml"/><Relationship Id="rId2" Type="http://schemas.openxmlformats.org/officeDocument/2006/relationships/drawing" Target="../drawings/drawing25.xml"/><Relationship Id="rId1" Type="http://schemas.openxmlformats.org/officeDocument/2006/relationships/printerSettings" Target="../printerSettings/printerSettings61.bin"/><Relationship Id="rId6" Type="http://schemas.openxmlformats.org/officeDocument/2006/relationships/control" Target="../activeX/activeX193.xml"/><Relationship Id="rId5" Type="http://schemas.openxmlformats.org/officeDocument/2006/relationships/image" Target="../media/image5.emf"/><Relationship Id="rId10" Type="http://schemas.openxmlformats.org/officeDocument/2006/relationships/control" Target="../activeX/activeX197.xml"/><Relationship Id="rId4" Type="http://schemas.openxmlformats.org/officeDocument/2006/relationships/control" Target="../activeX/activeX192.xml"/><Relationship Id="rId9" Type="http://schemas.openxmlformats.org/officeDocument/2006/relationships/control" Target="../activeX/activeX196.xml"/></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201.xml"/><Relationship Id="rId3" Type="http://schemas.openxmlformats.org/officeDocument/2006/relationships/vmlDrawing" Target="../drawings/vmlDrawing24.vml"/><Relationship Id="rId7" Type="http://schemas.openxmlformats.org/officeDocument/2006/relationships/control" Target="../activeX/activeX200.xml"/><Relationship Id="rId2" Type="http://schemas.openxmlformats.org/officeDocument/2006/relationships/drawing" Target="../drawings/drawing26.xml"/><Relationship Id="rId1" Type="http://schemas.openxmlformats.org/officeDocument/2006/relationships/printerSettings" Target="../printerSettings/printerSettings62.bin"/><Relationship Id="rId6" Type="http://schemas.openxmlformats.org/officeDocument/2006/relationships/control" Target="../activeX/activeX199.xml"/><Relationship Id="rId5" Type="http://schemas.openxmlformats.org/officeDocument/2006/relationships/image" Target="../media/image5.emf"/><Relationship Id="rId10" Type="http://schemas.openxmlformats.org/officeDocument/2006/relationships/control" Target="../activeX/activeX203.xml"/><Relationship Id="rId4" Type="http://schemas.openxmlformats.org/officeDocument/2006/relationships/control" Target="../activeX/activeX198.xml"/><Relationship Id="rId9" Type="http://schemas.openxmlformats.org/officeDocument/2006/relationships/control" Target="../activeX/activeX202.xml"/></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07.xml"/><Relationship Id="rId3" Type="http://schemas.openxmlformats.org/officeDocument/2006/relationships/vmlDrawing" Target="../drawings/vmlDrawing25.vml"/><Relationship Id="rId7" Type="http://schemas.openxmlformats.org/officeDocument/2006/relationships/control" Target="../activeX/activeX206.xml"/><Relationship Id="rId2" Type="http://schemas.openxmlformats.org/officeDocument/2006/relationships/drawing" Target="../drawings/drawing27.xml"/><Relationship Id="rId1" Type="http://schemas.openxmlformats.org/officeDocument/2006/relationships/printerSettings" Target="../printerSettings/printerSettings63.bin"/><Relationship Id="rId6" Type="http://schemas.openxmlformats.org/officeDocument/2006/relationships/control" Target="../activeX/activeX205.xml"/><Relationship Id="rId11" Type="http://schemas.openxmlformats.org/officeDocument/2006/relationships/comments" Target="../comments4.xml"/><Relationship Id="rId5" Type="http://schemas.openxmlformats.org/officeDocument/2006/relationships/image" Target="../media/image5.emf"/><Relationship Id="rId10" Type="http://schemas.openxmlformats.org/officeDocument/2006/relationships/control" Target="../activeX/activeX209.xml"/><Relationship Id="rId4" Type="http://schemas.openxmlformats.org/officeDocument/2006/relationships/control" Target="../activeX/activeX204.xml"/><Relationship Id="rId9" Type="http://schemas.openxmlformats.org/officeDocument/2006/relationships/control" Target="../activeX/activeX208.xml"/></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213.xml"/><Relationship Id="rId3" Type="http://schemas.openxmlformats.org/officeDocument/2006/relationships/vmlDrawing" Target="../drawings/vmlDrawing26.vml"/><Relationship Id="rId7" Type="http://schemas.openxmlformats.org/officeDocument/2006/relationships/control" Target="../activeX/activeX212.xml"/><Relationship Id="rId2" Type="http://schemas.openxmlformats.org/officeDocument/2006/relationships/drawing" Target="../drawings/drawing28.xml"/><Relationship Id="rId1" Type="http://schemas.openxmlformats.org/officeDocument/2006/relationships/printerSettings" Target="../printerSettings/printerSettings64.bin"/><Relationship Id="rId6" Type="http://schemas.openxmlformats.org/officeDocument/2006/relationships/control" Target="../activeX/activeX211.xml"/><Relationship Id="rId5" Type="http://schemas.openxmlformats.org/officeDocument/2006/relationships/image" Target="../media/image5.emf"/><Relationship Id="rId10" Type="http://schemas.openxmlformats.org/officeDocument/2006/relationships/control" Target="../activeX/activeX215.xml"/><Relationship Id="rId4" Type="http://schemas.openxmlformats.org/officeDocument/2006/relationships/control" Target="../activeX/activeX210.xml"/><Relationship Id="rId9" Type="http://schemas.openxmlformats.org/officeDocument/2006/relationships/control" Target="../activeX/activeX214.xml"/></Relationships>
</file>

<file path=xl/worksheets/_rels/sheet29.xml.rels><?xml version="1.0" encoding="UTF-8" standalone="yes"?>
<Relationships xmlns="http://schemas.openxmlformats.org/package/2006/relationships"><Relationship Id="rId8" Type="http://schemas.openxmlformats.org/officeDocument/2006/relationships/control" Target="../activeX/activeX219.xml"/><Relationship Id="rId3" Type="http://schemas.openxmlformats.org/officeDocument/2006/relationships/vmlDrawing" Target="../drawings/vmlDrawing27.vml"/><Relationship Id="rId7" Type="http://schemas.openxmlformats.org/officeDocument/2006/relationships/control" Target="../activeX/activeX218.xml"/><Relationship Id="rId2" Type="http://schemas.openxmlformats.org/officeDocument/2006/relationships/drawing" Target="../drawings/drawing29.xml"/><Relationship Id="rId1" Type="http://schemas.openxmlformats.org/officeDocument/2006/relationships/printerSettings" Target="../printerSettings/printerSettings65.bin"/><Relationship Id="rId6" Type="http://schemas.openxmlformats.org/officeDocument/2006/relationships/control" Target="../activeX/activeX217.xml"/><Relationship Id="rId11" Type="http://schemas.openxmlformats.org/officeDocument/2006/relationships/comments" Target="../comments5.xml"/><Relationship Id="rId5" Type="http://schemas.openxmlformats.org/officeDocument/2006/relationships/image" Target="../media/image5.emf"/><Relationship Id="rId10" Type="http://schemas.openxmlformats.org/officeDocument/2006/relationships/control" Target="../activeX/activeX221.xml"/><Relationship Id="rId4" Type="http://schemas.openxmlformats.org/officeDocument/2006/relationships/control" Target="../activeX/activeX216.xml"/><Relationship Id="rId9" Type="http://schemas.openxmlformats.org/officeDocument/2006/relationships/control" Target="../activeX/activeX2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image" Target="../media/image5.emf"/><Relationship Id="rId95" Type="http://schemas.openxmlformats.org/officeDocument/2006/relationships/ctrlProp" Target="../ctrlProps/ctrlProp90.xml"/><Relationship Id="rId160" Type="http://schemas.openxmlformats.org/officeDocument/2006/relationships/ctrlProp" Target="../ctrlProps/ctrlProp155.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 Type="http://schemas.openxmlformats.org/officeDocument/2006/relationships/printerSettings" Target="../printerSettings/printerSettings66.bin"/><Relationship Id="rId6" Type="http://schemas.openxmlformats.org/officeDocument/2006/relationships/control" Target="../activeX/activeX223.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2" Type="http://schemas.openxmlformats.org/officeDocument/2006/relationships/ctrlProp" Target="../ctrlProps/ctrlProp167.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7" Type="http://schemas.openxmlformats.org/officeDocument/2006/relationships/control" Target="../activeX/activeX224.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2" Type="http://schemas.openxmlformats.org/officeDocument/2006/relationships/drawing" Target="../drawings/drawing30.xml"/><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 Type="http://schemas.openxmlformats.org/officeDocument/2006/relationships/ctrlProp" Target="../ctrlProps/ctrlProp14.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ontrol" Target="../activeX/activeX225.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3" Type="http://schemas.openxmlformats.org/officeDocument/2006/relationships/vmlDrawing" Target="../drawings/vmlDrawing28.v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ontrol" Target="../activeX/activeX227.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4" Type="http://schemas.openxmlformats.org/officeDocument/2006/relationships/control" Target="../activeX/activeX222.xml"/><Relationship Id="rId9" Type="http://schemas.openxmlformats.org/officeDocument/2006/relationships/control" Target="../activeX/activeX226.xml"/><Relationship Id="rId26" Type="http://schemas.openxmlformats.org/officeDocument/2006/relationships/ctrlProp" Target="../ctrlProps/ctrlProp21.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6" Type="http://schemas.openxmlformats.org/officeDocument/2006/relationships/ctrlProp" Target="../ctrlProps/ctrlProp11.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s>
</file>

<file path=xl/worksheets/_rels/sheet31.xml.rels><?xml version="1.0" encoding="UTF-8" standalone="yes"?>
<Relationships xmlns="http://schemas.openxmlformats.org/package/2006/relationships"><Relationship Id="rId8" Type="http://schemas.openxmlformats.org/officeDocument/2006/relationships/vmlDrawing" Target="../drawings/vmlDrawing29.vml"/><Relationship Id="rId13" Type="http://schemas.openxmlformats.org/officeDocument/2006/relationships/control" Target="../activeX/activeX231.xml"/><Relationship Id="rId3" Type="http://schemas.openxmlformats.org/officeDocument/2006/relationships/printerSettings" Target="../printerSettings/printerSettings69.bin"/><Relationship Id="rId7" Type="http://schemas.openxmlformats.org/officeDocument/2006/relationships/drawing" Target="../drawings/drawing31.xml"/><Relationship Id="rId12" Type="http://schemas.openxmlformats.org/officeDocument/2006/relationships/control" Target="../activeX/activeX230.xml"/><Relationship Id="rId2" Type="http://schemas.openxmlformats.org/officeDocument/2006/relationships/printerSettings" Target="../printerSettings/printerSettings68.bin"/><Relationship Id="rId16" Type="http://schemas.openxmlformats.org/officeDocument/2006/relationships/control" Target="../activeX/activeX233.xml"/><Relationship Id="rId1" Type="http://schemas.openxmlformats.org/officeDocument/2006/relationships/printerSettings" Target="../printerSettings/printerSettings67.bin"/><Relationship Id="rId6" Type="http://schemas.openxmlformats.org/officeDocument/2006/relationships/printerSettings" Target="../printerSettings/printerSettings71.bin"/><Relationship Id="rId11" Type="http://schemas.openxmlformats.org/officeDocument/2006/relationships/control" Target="../activeX/activeX229.xml"/><Relationship Id="rId5" Type="http://schemas.openxmlformats.org/officeDocument/2006/relationships/hyperlink" Target="myobkm://link/to?docid=393934&amp;version=1&amp;dmstore=RDS10" TargetMode="External"/><Relationship Id="rId15" Type="http://schemas.openxmlformats.org/officeDocument/2006/relationships/control" Target="../activeX/activeX232.xml"/><Relationship Id="rId10" Type="http://schemas.openxmlformats.org/officeDocument/2006/relationships/image" Target="../media/image5.emf"/><Relationship Id="rId4" Type="http://schemas.openxmlformats.org/officeDocument/2006/relationships/printerSettings" Target="../printerSettings/printerSettings70.bin"/><Relationship Id="rId9" Type="http://schemas.openxmlformats.org/officeDocument/2006/relationships/control" Target="../activeX/activeX228.xml"/><Relationship Id="rId14" Type="http://schemas.openxmlformats.org/officeDocument/2006/relationships/image" Target="../media/image6.emf"/></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237.xml"/><Relationship Id="rId3" Type="http://schemas.openxmlformats.org/officeDocument/2006/relationships/vmlDrawing" Target="../drawings/vmlDrawing30.vml"/><Relationship Id="rId7" Type="http://schemas.openxmlformats.org/officeDocument/2006/relationships/control" Target="../activeX/activeX236.xml"/><Relationship Id="rId2" Type="http://schemas.openxmlformats.org/officeDocument/2006/relationships/drawing" Target="../drawings/drawing32.xml"/><Relationship Id="rId1" Type="http://schemas.openxmlformats.org/officeDocument/2006/relationships/printerSettings" Target="../printerSettings/printerSettings72.bin"/><Relationship Id="rId6" Type="http://schemas.openxmlformats.org/officeDocument/2006/relationships/control" Target="../activeX/activeX235.xml"/><Relationship Id="rId5" Type="http://schemas.openxmlformats.org/officeDocument/2006/relationships/image" Target="../media/image8.emf"/><Relationship Id="rId10" Type="http://schemas.openxmlformats.org/officeDocument/2006/relationships/control" Target="../activeX/activeX239.xml"/><Relationship Id="rId4" Type="http://schemas.openxmlformats.org/officeDocument/2006/relationships/control" Target="../activeX/activeX234.xml"/><Relationship Id="rId9" Type="http://schemas.openxmlformats.org/officeDocument/2006/relationships/control" Target="../activeX/activeX238.xml"/></Relationships>
</file>

<file path=xl/worksheets/_rels/sheet33.xml.rels><?xml version="1.0" encoding="UTF-8" standalone="yes"?>
<Relationships xmlns="http://schemas.openxmlformats.org/package/2006/relationships"><Relationship Id="rId8" Type="http://schemas.openxmlformats.org/officeDocument/2006/relationships/control" Target="../activeX/activeX243.xml"/><Relationship Id="rId3" Type="http://schemas.openxmlformats.org/officeDocument/2006/relationships/vmlDrawing" Target="../drawings/vmlDrawing31.vml"/><Relationship Id="rId7" Type="http://schemas.openxmlformats.org/officeDocument/2006/relationships/control" Target="../activeX/activeX242.xml"/><Relationship Id="rId2" Type="http://schemas.openxmlformats.org/officeDocument/2006/relationships/drawing" Target="../drawings/drawing33.xml"/><Relationship Id="rId1" Type="http://schemas.openxmlformats.org/officeDocument/2006/relationships/printerSettings" Target="../printerSettings/printerSettings73.bin"/><Relationship Id="rId6" Type="http://schemas.openxmlformats.org/officeDocument/2006/relationships/control" Target="../activeX/activeX241.xml"/><Relationship Id="rId11" Type="http://schemas.openxmlformats.org/officeDocument/2006/relationships/comments" Target="../comments6.xml"/><Relationship Id="rId5" Type="http://schemas.openxmlformats.org/officeDocument/2006/relationships/image" Target="../media/image8.emf"/><Relationship Id="rId10" Type="http://schemas.openxmlformats.org/officeDocument/2006/relationships/control" Target="../activeX/activeX245.xml"/><Relationship Id="rId4" Type="http://schemas.openxmlformats.org/officeDocument/2006/relationships/control" Target="../activeX/activeX240.xml"/><Relationship Id="rId9" Type="http://schemas.openxmlformats.org/officeDocument/2006/relationships/control" Target="../activeX/activeX244.xml"/></Relationships>
</file>

<file path=xl/worksheets/_rels/sheet34.xml.rels><?xml version="1.0" encoding="UTF-8" standalone="yes"?>
<Relationships xmlns="http://schemas.openxmlformats.org/package/2006/relationships"><Relationship Id="rId8" Type="http://schemas.openxmlformats.org/officeDocument/2006/relationships/control" Target="../activeX/activeX246.xml"/><Relationship Id="rId13" Type="http://schemas.openxmlformats.org/officeDocument/2006/relationships/control" Target="../activeX/activeX250.xml"/><Relationship Id="rId3" Type="http://schemas.openxmlformats.org/officeDocument/2006/relationships/printerSettings" Target="../printerSettings/printerSettings76.bin"/><Relationship Id="rId7" Type="http://schemas.openxmlformats.org/officeDocument/2006/relationships/vmlDrawing" Target="../drawings/vmlDrawing32.vml"/><Relationship Id="rId12" Type="http://schemas.openxmlformats.org/officeDocument/2006/relationships/control" Target="../activeX/activeX249.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drawing" Target="../drawings/drawing34.xml"/><Relationship Id="rId11" Type="http://schemas.openxmlformats.org/officeDocument/2006/relationships/control" Target="../activeX/activeX248.xml"/><Relationship Id="rId5" Type="http://schemas.openxmlformats.org/officeDocument/2006/relationships/printerSettings" Target="../printerSettings/printerSettings78.bin"/><Relationship Id="rId10" Type="http://schemas.openxmlformats.org/officeDocument/2006/relationships/control" Target="../activeX/activeX247.xml"/><Relationship Id="rId4" Type="http://schemas.openxmlformats.org/officeDocument/2006/relationships/printerSettings" Target="../printerSettings/printerSettings77.bin"/><Relationship Id="rId9" Type="http://schemas.openxmlformats.org/officeDocument/2006/relationships/image" Target="../media/image8.emf"/><Relationship Id="rId14" Type="http://schemas.openxmlformats.org/officeDocument/2006/relationships/control" Target="../activeX/activeX251.xml"/></Relationships>
</file>

<file path=xl/worksheets/_rels/sheet35.xml.rels><?xml version="1.0" encoding="UTF-8" standalone="yes"?>
<Relationships xmlns="http://schemas.openxmlformats.org/package/2006/relationships"><Relationship Id="rId8" Type="http://schemas.openxmlformats.org/officeDocument/2006/relationships/control" Target="../activeX/activeX255.xml"/><Relationship Id="rId3" Type="http://schemas.openxmlformats.org/officeDocument/2006/relationships/vmlDrawing" Target="../drawings/vmlDrawing33.vml"/><Relationship Id="rId7" Type="http://schemas.openxmlformats.org/officeDocument/2006/relationships/control" Target="../activeX/activeX254.xml"/><Relationship Id="rId2" Type="http://schemas.openxmlformats.org/officeDocument/2006/relationships/drawing" Target="../drawings/drawing35.xml"/><Relationship Id="rId1" Type="http://schemas.openxmlformats.org/officeDocument/2006/relationships/printerSettings" Target="../printerSettings/printerSettings79.bin"/><Relationship Id="rId6" Type="http://schemas.openxmlformats.org/officeDocument/2006/relationships/control" Target="../activeX/activeX253.xml"/><Relationship Id="rId11" Type="http://schemas.openxmlformats.org/officeDocument/2006/relationships/comments" Target="../comments7.xml"/><Relationship Id="rId5" Type="http://schemas.openxmlformats.org/officeDocument/2006/relationships/image" Target="../media/image5.emf"/><Relationship Id="rId10" Type="http://schemas.openxmlformats.org/officeDocument/2006/relationships/control" Target="../activeX/activeX257.xml"/><Relationship Id="rId4" Type="http://schemas.openxmlformats.org/officeDocument/2006/relationships/control" Target="../activeX/activeX252.xml"/><Relationship Id="rId9" Type="http://schemas.openxmlformats.org/officeDocument/2006/relationships/control" Target="../activeX/activeX256.xml"/></Relationships>
</file>

<file path=xl/worksheets/_rels/sheet36.xml.rels><?xml version="1.0" encoding="UTF-8" standalone="yes"?>
<Relationships xmlns="http://schemas.openxmlformats.org/package/2006/relationships"><Relationship Id="rId8" Type="http://schemas.openxmlformats.org/officeDocument/2006/relationships/control" Target="../activeX/activeX261.xml"/><Relationship Id="rId3" Type="http://schemas.openxmlformats.org/officeDocument/2006/relationships/vmlDrawing" Target="../drawings/vmlDrawing34.vml"/><Relationship Id="rId7" Type="http://schemas.openxmlformats.org/officeDocument/2006/relationships/control" Target="../activeX/activeX260.xml"/><Relationship Id="rId2" Type="http://schemas.openxmlformats.org/officeDocument/2006/relationships/drawing" Target="../drawings/drawing36.xml"/><Relationship Id="rId1" Type="http://schemas.openxmlformats.org/officeDocument/2006/relationships/printerSettings" Target="../printerSettings/printerSettings80.bin"/><Relationship Id="rId6" Type="http://schemas.openxmlformats.org/officeDocument/2006/relationships/control" Target="../activeX/activeX259.xml"/><Relationship Id="rId11" Type="http://schemas.openxmlformats.org/officeDocument/2006/relationships/comments" Target="../comments8.xml"/><Relationship Id="rId5" Type="http://schemas.openxmlformats.org/officeDocument/2006/relationships/image" Target="../media/image8.emf"/><Relationship Id="rId10" Type="http://schemas.openxmlformats.org/officeDocument/2006/relationships/control" Target="../activeX/activeX263.xml"/><Relationship Id="rId4" Type="http://schemas.openxmlformats.org/officeDocument/2006/relationships/control" Target="../activeX/activeX258.xml"/><Relationship Id="rId9" Type="http://schemas.openxmlformats.org/officeDocument/2006/relationships/control" Target="../activeX/activeX262.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myobkm://link/to?docid=392680&amp;version=1&amp;dmstore=RDS10" TargetMode="External"/><Relationship Id="rId1" Type="http://schemas.openxmlformats.org/officeDocument/2006/relationships/hyperlink" Target="myobkm://link/to?docid=393955&amp;version=1&amp;dmstore=RDS10" TargetMode="External"/><Relationship Id="rId5" Type="http://schemas.openxmlformats.org/officeDocument/2006/relationships/comments" Target="../comments9.xml"/><Relationship Id="rId4" Type="http://schemas.openxmlformats.org/officeDocument/2006/relationships/vmlDrawing" Target="../drawings/vmlDrawing35.vml"/></Relationships>
</file>

<file path=xl/worksheets/_rels/sheet39.xml.rels><?xml version="1.0" encoding="UTF-8" standalone="yes"?>
<Relationships xmlns="http://schemas.openxmlformats.org/package/2006/relationships"><Relationship Id="rId8" Type="http://schemas.openxmlformats.org/officeDocument/2006/relationships/hyperlink" Target="myobkm://link/to?docid=393955&amp;version=1&amp;dmstore=RDS10" TargetMode="External"/><Relationship Id="rId13" Type="http://schemas.openxmlformats.org/officeDocument/2006/relationships/control" Target="../activeX/activeX264.xml"/><Relationship Id="rId18" Type="http://schemas.openxmlformats.org/officeDocument/2006/relationships/image" Target="../media/image6.emf"/><Relationship Id="rId3" Type="http://schemas.openxmlformats.org/officeDocument/2006/relationships/hyperlink" Target="myobkm://link/to?docid=392687&amp;version=1&amp;dmstore=RDS10" TargetMode="External"/><Relationship Id="rId21" Type="http://schemas.openxmlformats.org/officeDocument/2006/relationships/comments" Target="../comments10.xml"/><Relationship Id="rId7" Type="http://schemas.openxmlformats.org/officeDocument/2006/relationships/hyperlink" Target="myobkm://link/to?docid=393934&amp;version=1&amp;dmstore=RDS10" TargetMode="External"/><Relationship Id="rId12" Type="http://schemas.openxmlformats.org/officeDocument/2006/relationships/vmlDrawing" Target="../drawings/vmlDrawing36.vml"/><Relationship Id="rId17" Type="http://schemas.openxmlformats.org/officeDocument/2006/relationships/control" Target="../activeX/activeX267.xml"/><Relationship Id="rId2" Type="http://schemas.openxmlformats.org/officeDocument/2006/relationships/hyperlink" Target="myobkm://link/to?docid=392688&amp;version=1&amp;dmstore=RDS10" TargetMode="External"/><Relationship Id="rId16" Type="http://schemas.openxmlformats.org/officeDocument/2006/relationships/control" Target="../activeX/activeX266.xml"/><Relationship Id="rId20" Type="http://schemas.openxmlformats.org/officeDocument/2006/relationships/control" Target="../activeX/activeX269.xml"/><Relationship Id="rId1" Type="http://schemas.openxmlformats.org/officeDocument/2006/relationships/hyperlink" Target="myobkm://link/to?docid=392689&amp;version=1&amp;dmstore=RDS10" TargetMode="External"/><Relationship Id="rId6" Type="http://schemas.openxmlformats.org/officeDocument/2006/relationships/hyperlink" Target="myobkm://link/to?docid=393457&amp;version=1&amp;dmstore=RDS10" TargetMode="External"/><Relationship Id="rId11" Type="http://schemas.openxmlformats.org/officeDocument/2006/relationships/drawing" Target="../drawings/drawing37.xml"/><Relationship Id="rId5" Type="http://schemas.openxmlformats.org/officeDocument/2006/relationships/hyperlink" Target="myobkm://link/to?docid=392686&amp;version=1&amp;dmstore=RDS10" TargetMode="External"/><Relationship Id="rId15" Type="http://schemas.openxmlformats.org/officeDocument/2006/relationships/control" Target="../activeX/activeX265.xml"/><Relationship Id="rId10" Type="http://schemas.openxmlformats.org/officeDocument/2006/relationships/printerSettings" Target="../printerSettings/printerSettings82.bin"/><Relationship Id="rId19" Type="http://schemas.openxmlformats.org/officeDocument/2006/relationships/control" Target="../activeX/activeX268.xml"/><Relationship Id="rId4" Type="http://schemas.openxmlformats.org/officeDocument/2006/relationships/hyperlink" Target="myobkm://link/to?docid=393367&amp;version=1&amp;dmstore=RDS10" TargetMode="External"/><Relationship Id="rId9" Type="http://schemas.openxmlformats.org/officeDocument/2006/relationships/hyperlink" Target="myobkm://link/to?docid=394071&amp;version=1&amp;dmstore=RDS10" TargetMode="External"/><Relationship Id="rId14" Type="http://schemas.openxmlformats.org/officeDocument/2006/relationships/image" Target="../media/image5.emf"/></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66.xml"/><Relationship Id="rId13" Type="http://schemas.openxmlformats.org/officeDocument/2006/relationships/image" Target="../media/image6.emf"/><Relationship Id="rId3" Type="http://schemas.openxmlformats.org/officeDocument/2006/relationships/printerSettings" Target="../printerSettings/printerSettings10.bin"/><Relationship Id="rId7" Type="http://schemas.openxmlformats.org/officeDocument/2006/relationships/vmlDrawing" Target="../drawings/vmlDrawing2.vml"/><Relationship Id="rId12" Type="http://schemas.openxmlformats.org/officeDocument/2006/relationships/control" Target="../activeX/activeX69.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11" Type="http://schemas.openxmlformats.org/officeDocument/2006/relationships/control" Target="../activeX/activeX68.xml"/><Relationship Id="rId5" Type="http://schemas.openxmlformats.org/officeDocument/2006/relationships/printerSettings" Target="../printerSettings/printerSettings12.bin"/><Relationship Id="rId15" Type="http://schemas.openxmlformats.org/officeDocument/2006/relationships/control" Target="../activeX/activeX71.xml"/><Relationship Id="rId10" Type="http://schemas.openxmlformats.org/officeDocument/2006/relationships/control" Target="../activeX/activeX67.xml"/><Relationship Id="rId4" Type="http://schemas.openxmlformats.org/officeDocument/2006/relationships/printerSettings" Target="../printerSettings/printerSettings11.bin"/><Relationship Id="rId9" Type="http://schemas.openxmlformats.org/officeDocument/2006/relationships/image" Target="../media/image5.emf"/><Relationship Id="rId14" Type="http://schemas.openxmlformats.org/officeDocument/2006/relationships/control" Target="../activeX/activeX70.xml"/></Relationships>
</file>

<file path=xl/worksheets/_rels/sheet40.xml.rels><?xml version="1.0" encoding="UTF-8" standalone="yes"?>
<Relationships xmlns="http://schemas.openxmlformats.org/package/2006/relationships"><Relationship Id="rId8" Type="http://schemas.openxmlformats.org/officeDocument/2006/relationships/control" Target="../activeX/activeX270.xml"/><Relationship Id="rId13" Type="http://schemas.openxmlformats.org/officeDocument/2006/relationships/control" Target="../activeX/activeX274.xml"/><Relationship Id="rId3" Type="http://schemas.openxmlformats.org/officeDocument/2006/relationships/printerSettings" Target="../printerSettings/printerSettings85.bin"/><Relationship Id="rId7" Type="http://schemas.openxmlformats.org/officeDocument/2006/relationships/vmlDrawing" Target="../drawings/vmlDrawing37.vml"/><Relationship Id="rId12" Type="http://schemas.openxmlformats.org/officeDocument/2006/relationships/control" Target="../activeX/activeX273.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drawing" Target="../drawings/drawing38.xml"/><Relationship Id="rId11" Type="http://schemas.openxmlformats.org/officeDocument/2006/relationships/control" Target="../activeX/activeX272.xml"/><Relationship Id="rId5" Type="http://schemas.openxmlformats.org/officeDocument/2006/relationships/printerSettings" Target="../printerSettings/printerSettings87.bin"/><Relationship Id="rId10" Type="http://schemas.openxmlformats.org/officeDocument/2006/relationships/control" Target="../activeX/activeX271.xml"/><Relationship Id="rId4" Type="http://schemas.openxmlformats.org/officeDocument/2006/relationships/printerSettings" Target="../printerSettings/printerSettings86.bin"/><Relationship Id="rId9" Type="http://schemas.openxmlformats.org/officeDocument/2006/relationships/image" Target="../media/image5.emf"/><Relationship Id="rId14" Type="http://schemas.openxmlformats.org/officeDocument/2006/relationships/control" Target="../activeX/activeX275.xml"/></Relationships>
</file>

<file path=xl/worksheets/_rels/sheet41.xml.rels><?xml version="1.0" encoding="UTF-8" standalone="yes"?>
<Relationships xmlns="http://schemas.openxmlformats.org/package/2006/relationships"><Relationship Id="rId8" Type="http://schemas.openxmlformats.org/officeDocument/2006/relationships/control" Target="../activeX/activeX279.xml"/><Relationship Id="rId3" Type="http://schemas.openxmlformats.org/officeDocument/2006/relationships/vmlDrawing" Target="../drawings/vmlDrawing38.vml"/><Relationship Id="rId7" Type="http://schemas.openxmlformats.org/officeDocument/2006/relationships/control" Target="../activeX/activeX278.xml"/><Relationship Id="rId2" Type="http://schemas.openxmlformats.org/officeDocument/2006/relationships/drawing" Target="../drawings/drawing39.xml"/><Relationship Id="rId1" Type="http://schemas.openxmlformats.org/officeDocument/2006/relationships/printerSettings" Target="../printerSettings/printerSettings88.bin"/><Relationship Id="rId6" Type="http://schemas.openxmlformats.org/officeDocument/2006/relationships/control" Target="../activeX/activeX277.xml"/><Relationship Id="rId5" Type="http://schemas.openxmlformats.org/officeDocument/2006/relationships/image" Target="../media/image5.emf"/><Relationship Id="rId10" Type="http://schemas.openxmlformats.org/officeDocument/2006/relationships/control" Target="../activeX/activeX281.xml"/><Relationship Id="rId4" Type="http://schemas.openxmlformats.org/officeDocument/2006/relationships/control" Target="../activeX/activeX276.xml"/><Relationship Id="rId9" Type="http://schemas.openxmlformats.org/officeDocument/2006/relationships/control" Target="../activeX/activeX280.xml"/></Relationships>
</file>

<file path=xl/worksheets/_rels/sheet42.xml.rels><?xml version="1.0" encoding="UTF-8" standalone="yes"?>
<Relationships xmlns="http://schemas.openxmlformats.org/package/2006/relationships"><Relationship Id="rId8" Type="http://schemas.openxmlformats.org/officeDocument/2006/relationships/control" Target="../activeX/activeX285.xml"/><Relationship Id="rId3" Type="http://schemas.openxmlformats.org/officeDocument/2006/relationships/vmlDrawing" Target="../drawings/vmlDrawing39.vml"/><Relationship Id="rId7" Type="http://schemas.openxmlformats.org/officeDocument/2006/relationships/control" Target="../activeX/activeX284.xml"/><Relationship Id="rId2" Type="http://schemas.openxmlformats.org/officeDocument/2006/relationships/drawing" Target="../drawings/drawing40.xml"/><Relationship Id="rId1" Type="http://schemas.openxmlformats.org/officeDocument/2006/relationships/printerSettings" Target="../printerSettings/printerSettings89.bin"/><Relationship Id="rId6" Type="http://schemas.openxmlformats.org/officeDocument/2006/relationships/control" Target="../activeX/activeX283.xml"/><Relationship Id="rId11" Type="http://schemas.openxmlformats.org/officeDocument/2006/relationships/comments" Target="../comments11.xml"/><Relationship Id="rId5" Type="http://schemas.openxmlformats.org/officeDocument/2006/relationships/image" Target="../media/image5.emf"/><Relationship Id="rId10" Type="http://schemas.openxmlformats.org/officeDocument/2006/relationships/control" Target="../activeX/activeX287.xml"/><Relationship Id="rId4" Type="http://schemas.openxmlformats.org/officeDocument/2006/relationships/control" Target="../activeX/activeX282.xml"/><Relationship Id="rId9" Type="http://schemas.openxmlformats.org/officeDocument/2006/relationships/control" Target="../activeX/activeX286.xml"/></Relationships>
</file>

<file path=xl/worksheets/_rels/sheet43.xml.rels><?xml version="1.0" encoding="UTF-8" standalone="yes"?>
<Relationships xmlns="http://schemas.openxmlformats.org/package/2006/relationships"><Relationship Id="rId8" Type="http://schemas.openxmlformats.org/officeDocument/2006/relationships/control" Target="../activeX/activeX288.xml"/><Relationship Id="rId13" Type="http://schemas.openxmlformats.org/officeDocument/2006/relationships/control" Target="../activeX/activeX292.xml"/><Relationship Id="rId3" Type="http://schemas.openxmlformats.org/officeDocument/2006/relationships/printerSettings" Target="../printerSettings/printerSettings92.bin"/><Relationship Id="rId7" Type="http://schemas.openxmlformats.org/officeDocument/2006/relationships/vmlDrawing" Target="../drawings/vmlDrawing40.vml"/><Relationship Id="rId12" Type="http://schemas.openxmlformats.org/officeDocument/2006/relationships/control" Target="../activeX/activeX291.x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drawing" Target="../drawings/drawing41.xml"/><Relationship Id="rId11" Type="http://schemas.openxmlformats.org/officeDocument/2006/relationships/control" Target="../activeX/activeX290.xml"/><Relationship Id="rId5" Type="http://schemas.openxmlformats.org/officeDocument/2006/relationships/printerSettings" Target="../printerSettings/printerSettings94.bin"/><Relationship Id="rId10" Type="http://schemas.openxmlformats.org/officeDocument/2006/relationships/control" Target="../activeX/activeX289.xml"/><Relationship Id="rId4" Type="http://schemas.openxmlformats.org/officeDocument/2006/relationships/printerSettings" Target="../printerSettings/printerSettings93.bin"/><Relationship Id="rId9" Type="http://schemas.openxmlformats.org/officeDocument/2006/relationships/image" Target="../media/image5.emf"/><Relationship Id="rId14" Type="http://schemas.openxmlformats.org/officeDocument/2006/relationships/control" Target="../activeX/activeX293.xml"/></Relationships>
</file>

<file path=xl/worksheets/_rels/sheet44.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vmlDrawing" Target="../drawings/vmlDrawing41.vml"/><Relationship Id="rId7" Type="http://schemas.openxmlformats.org/officeDocument/2006/relationships/control" Target="../activeX/activeX296.xml"/><Relationship Id="rId12" Type="http://schemas.openxmlformats.org/officeDocument/2006/relationships/comments" Target="../comments12.xml"/><Relationship Id="rId2" Type="http://schemas.openxmlformats.org/officeDocument/2006/relationships/drawing" Target="../drawings/drawing42.xml"/><Relationship Id="rId1" Type="http://schemas.openxmlformats.org/officeDocument/2006/relationships/printerSettings" Target="../printerSettings/printerSettings95.bin"/><Relationship Id="rId6" Type="http://schemas.openxmlformats.org/officeDocument/2006/relationships/control" Target="../activeX/activeX295.xml"/><Relationship Id="rId11" Type="http://schemas.openxmlformats.org/officeDocument/2006/relationships/control" Target="../activeX/activeX299.xml"/><Relationship Id="rId5" Type="http://schemas.openxmlformats.org/officeDocument/2006/relationships/image" Target="../media/image8.emf"/><Relationship Id="rId10" Type="http://schemas.openxmlformats.org/officeDocument/2006/relationships/control" Target="../activeX/activeX298.xml"/><Relationship Id="rId4" Type="http://schemas.openxmlformats.org/officeDocument/2006/relationships/control" Target="../activeX/activeX294.xml"/><Relationship Id="rId9" Type="http://schemas.openxmlformats.org/officeDocument/2006/relationships/control" Target="../activeX/activeX297.xml"/></Relationships>
</file>

<file path=xl/worksheets/_rels/sheet45.xml.rels><?xml version="1.0" encoding="UTF-8" standalone="yes"?>
<Relationships xmlns="http://schemas.openxmlformats.org/package/2006/relationships"><Relationship Id="rId8" Type="http://schemas.openxmlformats.org/officeDocument/2006/relationships/control" Target="../activeX/activeX303.xml"/><Relationship Id="rId3" Type="http://schemas.openxmlformats.org/officeDocument/2006/relationships/vmlDrawing" Target="../drawings/vmlDrawing42.vml"/><Relationship Id="rId7" Type="http://schemas.openxmlformats.org/officeDocument/2006/relationships/control" Target="../activeX/activeX302.xml"/><Relationship Id="rId2" Type="http://schemas.openxmlformats.org/officeDocument/2006/relationships/drawing" Target="../drawings/drawing43.xml"/><Relationship Id="rId1" Type="http://schemas.openxmlformats.org/officeDocument/2006/relationships/printerSettings" Target="../printerSettings/printerSettings96.bin"/><Relationship Id="rId6" Type="http://schemas.openxmlformats.org/officeDocument/2006/relationships/control" Target="../activeX/activeX301.xml"/><Relationship Id="rId11" Type="http://schemas.openxmlformats.org/officeDocument/2006/relationships/comments" Target="../comments13.xml"/><Relationship Id="rId5" Type="http://schemas.openxmlformats.org/officeDocument/2006/relationships/image" Target="../media/image5.emf"/><Relationship Id="rId10" Type="http://schemas.openxmlformats.org/officeDocument/2006/relationships/control" Target="../activeX/activeX305.xml"/><Relationship Id="rId4" Type="http://schemas.openxmlformats.org/officeDocument/2006/relationships/control" Target="../activeX/activeX300.xml"/><Relationship Id="rId9" Type="http://schemas.openxmlformats.org/officeDocument/2006/relationships/control" Target="../activeX/activeX304.xml"/></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308.xml"/><Relationship Id="rId13" Type="http://schemas.openxmlformats.org/officeDocument/2006/relationships/comments" Target="../comments14.xml"/><Relationship Id="rId3" Type="http://schemas.openxmlformats.org/officeDocument/2006/relationships/drawing" Target="../drawings/drawing44.xml"/><Relationship Id="rId7" Type="http://schemas.openxmlformats.org/officeDocument/2006/relationships/control" Target="../activeX/activeX307.xml"/><Relationship Id="rId12" Type="http://schemas.openxmlformats.org/officeDocument/2006/relationships/control" Target="../activeX/activeX311.xml"/><Relationship Id="rId2" Type="http://schemas.openxmlformats.org/officeDocument/2006/relationships/printerSettings" Target="../printerSettings/printerSettings97.bin"/><Relationship Id="rId1" Type="http://schemas.openxmlformats.org/officeDocument/2006/relationships/hyperlink" Target="myobkm://link/to?docid=392684&amp;version=1&amp;dmstore=RDS10" TargetMode="External"/><Relationship Id="rId6" Type="http://schemas.openxmlformats.org/officeDocument/2006/relationships/image" Target="../media/image5.emf"/><Relationship Id="rId11" Type="http://schemas.openxmlformats.org/officeDocument/2006/relationships/control" Target="../activeX/activeX310.xml"/><Relationship Id="rId5" Type="http://schemas.openxmlformats.org/officeDocument/2006/relationships/control" Target="../activeX/activeX306.xml"/><Relationship Id="rId10" Type="http://schemas.openxmlformats.org/officeDocument/2006/relationships/image" Target="../media/image6.emf"/><Relationship Id="rId4" Type="http://schemas.openxmlformats.org/officeDocument/2006/relationships/vmlDrawing" Target="../drawings/vmlDrawing43.vml"/><Relationship Id="rId9" Type="http://schemas.openxmlformats.org/officeDocument/2006/relationships/control" Target="../activeX/activeX309.xml"/></Relationships>
</file>

<file path=xl/worksheets/_rels/sheet47.xml.rels><?xml version="1.0" encoding="UTF-8" standalone="yes"?>
<Relationships xmlns="http://schemas.openxmlformats.org/package/2006/relationships"><Relationship Id="rId8" Type="http://schemas.openxmlformats.org/officeDocument/2006/relationships/control" Target="../activeX/activeX313.xml"/><Relationship Id="rId13" Type="http://schemas.openxmlformats.org/officeDocument/2006/relationships/control" Target="../activeX/activeX317.xml"/><Relationship Id="rId3" Type="http://schemas.openxmlformats.org/officeDocument/2006/relationships/printerSettings" Target="../printerSettings/printerSettings98.bin"/><Relationship Id="rId7" Type="http://schemas.openxmlformats.org/officeDocument/2006/relationships/image" Target="../media/image5.emf"/><Relationship Id="rId12" Type="http://schemas.openxmlformats.org/officeDocument/2006/relationships/control" Target="../activeX/activeX316.xml"/><Relationship Id="rId2" Type="http://schemas.openxmlformats.org/officeDocument/2006/relationships/hyperlink" Target="myobkm://link/to?docid=392693&amp;version=1&amp;dmstore=RDS10" TargetMode="External"/><Relationship Id="rId1" Type="http://schemas.openxmlformats.org/officeDocument/2006/relationships/hyperlink" Target="myobkm://link/to?docid=392694&amp;version=1&amp;dmstore=RDS10" TargetMode="External"/><Relationship Id="rId6" Type="http://schemas.openxmlformats.org/officeDocument/2006/relationships/control" Target="../activeX/activeX312.xml"/><Relationship Id="rId11" Type="http://schemas.openxmlformats.org/officeDocument/2006/relationships/image" Target="../media/image6.emf"/><Relationship Id="rId5" Type="http://schemas.openxmlformats.org/officeDocument/2006/relationships/vmlDrawing" Target="../drawings/vmlDrawing44.vml"/><Relationship Id="rId10" Type="http://schemas.openxmlformats.org/officeDocument/2006/relationships/control" Target="../activeX/activeX315.xml"/><Relationship Id="rId4" Type="http://schemas.openxmlformats.org/officeDocument/2006/relationships/drawing" Target="../drawings/drawing45.xml"/><Relationship Id="rId9" Type="http://schemas.openxmlformats.org/officeDocument/2006/relationships/control" Target="../activeX/activeX314.xml"/><Relationship Id="rId14" Type="http://schemas.openxmlformats.org/officeDocument/2006/relationships/comments" Target="../comments15.xml"/></Relationships>
</file>

<file path=xl/worksheets/_rels/sheet48.xml.rels><?xml version="1.0" encoding="UTF-8" standalone="yes"?>
<Relationships xmlns="http://schemas.openxmlformats.org/package/2006/relationships"><Relationship Id="rId8" Type="http://schemas.openxmlformats.org/officeDocument/2006/relationships/control" Target="../activeX/activeX321.xml"/><Relationship Id="rId3" Type="http://schemas.openxmlformats.org/officeDocument/2006/relationships/vmlDrawing" Target="../drawings/vmlDrawing45.vml"/><Relationship Id="rId7" Type="http://schemas.openxmlformats.org/officeDocument/2006/relationships/control" Target="../activeX/activeX320.xml"/><Relationship Id="rId2" Type="http://schemas.openxmlformats.org/officeDocument/2006/relationships/drawing" Target="../drawings/drawing46.xml"/><Relationship Id="rId1" Type="http://schemas.openxmlformats.org/officeDocument/2006/relationships/printerSettings" Target="../printerSettings/printerSettings99.bin"/><Relationship Id="rId6" Type="http://schemas.openxmlformats.org/officeDocument/2006/relationships/control" Target="../activeX/activeX319.xml"/><Relationship Id="rId11" Type="http://schemas.openxmlformats.org/officeDocument/2006/relationships/comments" Target="../comments16.xml"/><Relationship Id="rId5" Type="http://schemas.openxmlformats.org/officeDocument/2006/relationships/image" Target="../media/image5.emf"/><Relationship Id="rId10" Type="http://schemas.openxmlformats.org/officeDocument/2006/relationships/control" Target="../activeX/activeX323.xml"/><Relationship Id="rId4" Type="http://schemas.openxmlformats.org/officeDocument/2006/relationships/control" Target="../activeX/activeX318.xml"/><Relationship Id="rId9" Type="http://schemas.openxmlformats.org/officeDocument/2006/relationships/control" Target="../activeX/activeX322.xml"/></Relationships>
</file>

<file path=xl/worksheets/_rels/sheet49.xml.rels><?xml version="1.0" encoding="UTF-8" standalone="yes"?>
<Relationships xmlns="http://schemas.openxmlformats.org/package/2006/relationships"><Relationship Id="rId8" Type="http://schemas.openxmlformats.org/officeDocument/2006/relationships/control" Target="../activeX/activeX327.xml"/><Relationship Id="rId3" Type="http://schemas.openxmlformats.org/officeDocument/2006/relationships/vmlDrawing" Target="../drawings/vmlDrawing46.vml"/><Relationship Id="rId7" Type="http://schemas.openxmlformats.org/officeDocument/2006/relationships/control" Target="../activeX/activeX326.xml"/><Relationship Id="rId2" Type="http://schemas.openxmlformats.org/officeDocument/2006/relationships/drawing" Target="../drawings/drawing47.xml"/><Relationship Id="rId1" Type="http://schemas.openxmlformats.org/officeDocument/2006/relationships/printerSettings" Target="../printerSettings/printerSettings100.bin"/><Relationship Id="rId6" Type="http://schemas.openxmlformats.org/officeDocument/2006/relationships/control" Target="../activeX/activeX325.xml"/><Relationship Id="rId11" Type="http://schemas.openxmlformats.org/officeDocument/2006/relationships/comments" Target="../comments17.xml"/><Relationship Id="rId5" Type="http://schemas.openxmlformats.org/officeDocument/2006/relationships/image" Target="../media/image5.emf"/><Relationship Id="rId10" Type="http://schemas.openxmlformats.org/officeDocument/2006/relationships/control" Target="../activeX/activeX329.xml"/><Relationship Id="rId4" Type="http://schemas.openxmlformats.org/officeDocument/2006/relationships/control" Target="../activeX/activeX324.xml"/><Relationship Id="rId9" Type="http://schemas.openxmlformats.org/officeDocument/2006/relationships/control" Target="../activeX/activeX328.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75.xml"/><Relationship Id="rId3" Type="http://schemas.openxmlformats.org/officeDocument/2006/relationships/vmlDrawing" Target="../drawings/vmlDrawing3.vml"/><Relationship Id="rId7" Type="http://schemas.openxmlformats.org/officeDocument/2006/relationships/control" Target="../activeX/activeX74.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ontrol" Target="../activeX/activeX73.xml"/><Relationship Id="rId5" Type="http://schemas.openxmlformats.org/officeDocument/2006/relationships/image" Target="../media/image5.emf"/><Relationship Id="rId10" Type="http://schemas.openxmlformats.org/officeDocument/2006/relationships/control" Target="../activeX/activeX77.xml"/><Relationship Id="rId4" Type="http://schemas.openxmlformats.org/officeDocument/2006/relationships/control" Target="../activeX/activeX72.xml"/><Relationship Id="rId9" Type="http://schemas.openxmlformats.org/officeDocument/2006/relationships/control" Target="../activeX/activeX76.xml"/></Relationships>
</file>

<file path=xl/worksheets/_rels/sheet50.xml.rels><?xml version="1.0" encoding="UTF-8" standalone="yes"?>
<Relationships xmlns="http://schemas.openxmlformats.org/package/2006/relationships"><Relationship Id="rId8" Type="http://schemas.openxmlformats.org/officeDocument/2006/relationships/hyperlink" Target="https://www.ato.gov.au/Tax-professionals/Newsroom/Superannuation/Non-concessional-super-contributions/" TargetMode="External"/><Relationship Id="rId13" Type="http://schemas.openxmlformats.org/officeDocument/2006/relationships/image" Target="../media/image5.emf"/><Relationship Id="rId18" Type="http://schemas.openxmlformats.org/officeDocument/2006/relationships/control" Target="../activeX/activeX335.xml"/><Relationship Id="rId3" Type="http://schemas.openxmlformats.org/officeDocument/2006/relationships/hyperlink" Target="https://www.ato.gov.au/Tax-professionals/Newsroom/Superannuation/Non-concessional-super-contributions/" TargetMode="External"/><Relationship Id="rId7" Type="http://schemas.openxmlformats.org/officeDocument/2006/relationships/hyperlink" Target="https://www.ato.gov.au/Tax-professionals/Newsroom/Superannuation/Non-concessional-super-contributions/" TargetMode="External"/><Relationship Id="rId12" Type="http://schemas.openxmlformats.org/officeDocument/2006/relationships/control" Target="../activeX/activeX330.xml"/><Relationship Id="rId17" Type="http://schemas.openxmlformats.org/officeDocument/2006/relationships/control" Target="../activeX/activeX334.xml"/><Relationship Id="rId2" Type="http://schemas.openxmlformats.org/officeDocument/2006/relationships/hyperlink" Target="https://www.ato.gov.au/Tax-professionals/Newsroom/Superannuation/Non-concessional-super-contributions/" TargetMode="External"/><Relationship Id="rId16" Type="http://schemas.openxmlformats.org/officeDocument/2006/relationships/control" Target="../activeX/activeX333.xml"/><Relationship Id="rId1" Type="http://schemas.openxmlformats.org/officeDocument/2006/relationships/hyperlink" Target="https://www.ato.gov.au/Tax-professionals/Newsroom/Superannuation/Non-concessional-super-contributions/" TargetMode="External"/><Relationship Id="rId6" Type="http://schemas.openxmlformats.org/officeDocument/2006/relationships/hyperlink" Target="https://www.ato.gov.au/Tax-professionals/Newsroom/Superannuation/Non-concessional-super-contributions/" TargetMode="External"/><Relationship Id="rId11" Type="http://schemas.openxmlformats.org/officeDocument/2006/relationships/vmlDrawing" Target="../drawings/vmlDrawing47.vml"/><Relationship Id="rId5" Type="http://schemas.openxmlformats.org/officeDocument/2006/relationships/hyperlink" Target="https://www.ato.gov.au/Tax-professionals/Newsroom/Superannuation/Non-concessional-super-contributions/" TargetMode="External"/><Relationship Id="rId15" Type="http://schemas.openxmlformats.org/officeDocument/2006/relationships/control" Target="../activeX/activeX332.xml"/><Relationship Id="rId10" Type="http://schemas.openxmlformats.org/officeDocument/2006/relationships/drawing" Target="../drawings/drawing48.xml"/><Relationship Id="rId19" Type="http://schemas.openxmlformats.org/officeDocument/2006/relationships/comments" Target="../comments18.xml"/><Relationship Id="rId4" Type="http://schemas.openxmlformats.org/officeDocument/2006/relationships/hyperlink" Target="https://www.ato.gov.au/Tax-professionals/Newsroom/Superannuation/Non-concessional-super-contributions/" TargetMode="External"/><Relationship Id="rId9" Type="http://schemas.openxmlformats.org/officeDocument/2006/relationships/printerSettings" Target="../printerSettings/printerSettings101.bin"/><Relationship Id="rId14" Type="http://schemas.openxmlformats.org/officeDocument/2006/relationships/control" Target="../activeX/activeX331.xml"/></Relationships>
</file>

<file path=xl/worksheets/_rels/sheet51.xml.rels><?xml version="1.0" encoding="UTF-8" standalone="yes"?>
<Relationships xmlns="http://schemas.openxmlformats.org/package/2006/relationships"><Relationship Id="rId8" Type="http://schemas.openxmlformats.org/officeDocument/2006/relationships/control" Target="../activeX/activeX339.xml"/><Relationship Id="rId3" Type="http://schemas.openxmlformats.org/officeDocument/2006/relationships/vmlDrawing" Target="../drawings/vmlDrawing48.vml"/><Relationship Id="rId7" Type="http://schemas.openxmlformats.org/officeDocument/2006/relationships/control" Target="../activeX/activeX338.xml"/><Relationship Id="rId2" Type="http://schemas.openxmlformats.org/officeDocument/2006/relationships/drawing" Target="../drawings/drawing49.xml"/><Relationship Id="rId1" Type="http://schemas.openxmlformats.org/officeDocument/2006/relationships/printerSettings" Target="../printerSettings/printerSettings102.bin"/><Relationship Id="rId6" Type="http://schemas.openxmlformats.org/officeDocument/2006/relationships/control" Target="../activeX/activeX337.xml"/><Relationship Id="rId5" Type="http://schemas.openxmlformats.org/officeDocument/2006/relationships/image" Target="../media/image5.emf"/><Relationship Id="rId10" Type="http://schemas.openxmlformats.org/officeDocument/2006/relationships/control" Target="../activeX/activeX341.xml"/><Relationship Id="rId4" Type="http://schemas.openxmlformats.org/officeDocument/2006/relationships/control" Target="../activeX/activeX336.xml"/><Relationship Id="rId9" Type="http://schemas.openxmlformats.org/officeDocument/2006/relationships/control" Target="../activeX/activeX340.xml"/></Relationships>
</file>

<file path=xl/worksheets/_rels/sheet52.xml.rels><?xml version="1.0" encoding="UTF-8" standalone="yes"?>
<Relationships xmlns="http://schemas.openxmlformats.org/package/2006/relationships"><Relationship Id="rId8" Type="http://schemas.openxmlformats.org/officeDocument/2006/relationships/control" Target="../activeX/activeX345.xml"/><Relationship Id="rId3" Type="http://schemas.openxmlformats.org/officeDocument/2006/relationships/vmlDrawing" Target="../drawings/vmlDrawing49.vml"/><Relationship Id="rId7" Type="http://schemas.openxmlformats.org/officeDocument/2006/relationships/control" Target="../activeX/activeX344.xml"/><Relationship Id="rId2" Type="http://schemas.openxmlformats.org/officeDocument/2006/relationships/drawing" Target="../drawings/drawing50.xml"/><Relationship Id="rId1" Type="http://schemas.openxmlformats.org/officeDocument/2006/relationships/printerSettings" Target="../printerSettings/printerSettings103.bin"/><Relationship Id="rId6" Type="http://schemas.openxmlformats.org/officeDocument/2006/relationships/control" Target="../activeX/activeX343.xml"/><Relationship Id="rId11" Type="http://schemas.openxmlformats.org/officeDocument/2006/relationships/comments" Target="../comments19.xml"/><Relationship Id="rId5" Type="http://schemas.openxmlformats.org/officeDocument/2006/relationships/image" Target="../media/image5.emf"/><Relationship Id="rId10" Type="http://schemas.openxmlformats.org/officeDocument/2006/relationships/control" Target="../activeX/activeX347.xml"/><Relationship Id="rId4" Type="http://schemas.openxmlformats.org/officeDocument/2006/relationships/control" Target="../activeX/activeX342.xml"/><Relationship Id="rId9" Type="http://schemas.openxmlformats.org/officeDocument/2006/relationships/control" Target="../activeX/activeX346.xml"/></Relationships>
</file>

<file path=xl/worksheets/_rels/sheet53.xml.rels><?xml version="1.0" encoding="UTF-8" standalone="yes"?>
<Relationships xmlns="http://schemas.openxmlformats.org/package/2006/relationships"><Relationship Id="rId8" Type="http://schemas.openxmlformats.org/officeDocument/2006/relationships/control" Target="../activeX/activeX351.xml"/><Relationship Id="rId3" Type="http://schemas.openxmlformats.org/officeDocument/2006/relationships/vmlDrawing" Target="../drawings/vmlDrawing50.vml"/><Relationship Id="rId7" Type="http://schemas.openxmlformats.org/officeDocument/2006/relationships/control" Target="../activeX/activeX350.xml"/><Relationship Id="rId2" Type="http://schemas.openxmlformats.org/officeDocument/2006/relationships/drawing" Target="../drawings/drawing51.xml"/><Relationship Id="rId1" Type="http://schemas.openxmlformats.org/officeDocument/2006/relationships/printerSettings" Target="../printerSettings/printerSettings104.bin"/><Relationship Id="rId6" Type="http://schemas.openxmlformats.org/officeDocument/2006/relationships/control" Target="../activeX/activeX349.xml"/><Relationship Id="rId11" Type="http://schemas.openxmlformats.org/officeDocument/2006/relationships/comments" Target="../comments20.xml"/><Relationship Id="rId5" Type="http://schemas.openxmlformats.org/officeDocument/2006/relationships/image" Target="../media/image5.emf"/><Relationship Id="rId10" Type="http://schemas.openxmlformats.org/officeDocument/2006/relationships/control" Target="../activeX/activeX353.xml"/><Relationship Id="rId4" Type="http://schemas.openxmlformats.org/officeDocument/2006/relationships/control" Target="../activeX/activeX348.xml"/><Relationship Id="rId9" Type="http://schemas.openxmlformats.org/officeDocument/2006/relationships/control" Target="../activeX/activeX352.xml"/></Relationships>
</file>

<file path=xl/worksheets/_rels/sheet54.xml.rels><?xml version="1.0" encoding="UTF-8" standalone="yes"?>
<Relationships xmlns="http://schemas.openxmlformats.org/package/2006/relationships"><Relationship Id="rId8" Type="http://schemas.openxmlformats.org/officeDocument/2006/relationships/control" Target="../activeX/activeX357.xml"/><Relationship Id="rId3" Type="http://schemas.openxmlformats.org/officeDocument/2006/relationships/vmlDrawing" Target="../drawings/vmlDrawing51.vml"/><Relationship Id="rId7" Type="http://schemas.openxmlformats.org/officeDocument/2006/relationships/control" Target="../activeX/activeX356.xml"/><Relationship Id="rId2" Type="http://schemas.openxmlformats.org/officeDocument/2006/relationships/drawing" Target="../drawings/drawing52.xml"/><Relationship Id="rId1" Type="http://schemas.openxmlformats.org/officeDocument/2006/relationships/printerSettings" Target="../printerSettings/printerSettings105.bin"/><Relationship Id="rId6" Type="http://schemas.openxmlformats.org/officeDocument/2006/relationships/control" Target="../activeX/activeX355.xml"/><Relationship Id="rId11" Type="http://schemas.openxmlformats.org/officeDocument/2006/relationships/comments" Target="../comments21.xml"/><Relationship Id="rId5" Type="http://schemas.openxmlformats.org/officeDocument/2006/relationships/image" Target="../media/image5.emf"/><Relationship Id="rId10" Type="http://schemas.openxmlformats.org/officeDocument/2006/relationships/control" Target="../activeX/activeX359.xml"/><Relationship Id="rId4" Type="http://schemas.openxmlformats.org/officeDocument/2006/relationships/control" Target="../activeX/activeX354.xml"/><Relationship Id="rId9" Type="http://schemas.openxmlformats.org/officeDocument/2006/relationships/control" Target="../activeX/activeX358.xml"/></Relationships>
</file>

<file path=xl/worksheets/_rels/sheet55.xml.rels><?xml version="1.0" encoding="UTF-8" standalone="yes"?>
<Relationships xmlns="http://schemas.openxmlformats.org/package/2006/relationships"><Relationship Id="rId8" Type="http://schemas.openxmlformats.org/officeDocument/2006/relationships/drawing" Target="../drawings/drawing53.xml"/><Relationship Id="rId13" Type="http://schemas.openxmlformats.org/officeDocument/2006/relationships/image" Target="../media/image11.emf"/><Relationship Id="rId18" Type="http://schemas.openxmlformats.org/officeDocument/2006/relationships/control" Target="../activeX/activeX364.xml"/><Relationship Id="rId3" Type="http://schemas.openxmlformats.org/officeDocument/2006/relationships/hyperlink" Target="http://www.ato.gov.au/Rates/Consumer-price-index/" TargetMode="External"/><Relationship Id="rId21" Type="http://schemas.openxmlformats.org/officeDocument/2006/relationships/image" Target="../media/image15.emf"/><Relationship Id="rId7" Type="http://schemas.openxmlformats.org/officeDocument/2006/relationships/printerSettings" Target="../printerSettings/printerSettings106.bin"/><Relationship Id="rId12" Type="http://schemas.openxmlformats.org/officeDocument/2006/relationships/control" Target="../activeX/activeX361.xml"/><Relationship Id="rId17" Type="http://schemas.openxmlformats.org/officeDocument/2006/relationships/image" Target="../media/image13.emf"/><Relationship Id="rId2" Type="http://schemas.openxmlformats.org/officeDocument/2006/relationships/hyperlink" Target="http://www.ato.gov.au/Rates/Consumer-price-index/" TargetMode="External"/><Relationship Id="rId16" Type="http://schemas.openxmlformats.org/officeDocument/2006/relationships/control" Target="../activeX/activeX363.xml"/><Relationship Id="rId20" Type="http://schemas.openxmlformats.org/officeDocument/2006/relationships/control" Target="../activeX/activeX365.xml"/><Relationship Id="rId1" Type="http://schemas.openxmlformats.org/officeDocument/2006/relationships/hyperlink" Target="http://www.ato.gov.au/Rates/Consumer-price-index/" TargetMode="External"/><Relationship Id="rId6" Type="http://schemas.openxmlformats.org/officeDocument/2006/relationships/hyperlink" Target="http://www.ato.gov.au/Rates/Consumer-price-index/" TargetMode="External"/><Relationship Id="rId11" Type="http://schemas.openxmlformats.org/officeDocument/2006/relationships/image" Target="../media/image10.emf"/><Relationship Id="rId5" Type="http://schemas.openxmlformats.org/officeDocument/2006/relationships/hyperlink" Target="http://www.ato.gov.au/Rates/Consumer-price-index/" TargetMode="External"/><Relationship Id="rId15" Type="http://schemas.openxmlformats.org/officeDocument/2006/relationships/image" Target="../media/image12.emf"/><Relationship Id="rId10" Type="http://schemas.openxmlformats.org/officeDocument/2006/relationships/control" Target="../activeX/activeX360.xml"/><Relationship Id="rId19" Type="http://schemas.openxmlformats.org/officeDocument/2006/relationships/image" Target="../media/image14.emf"/><Relationship Id="rId4" Type="http://schemas.openxmlformats.org/officeDocument/2006/relationships/hyperlink" Target="http://www.ato.gov.au/Rates/Consumer-price-index/" TargetMode="External"/><Relationship Id="rId9" Type="http://schemas.openxmlformats.org/officeDocument/2006/relationships/vmlDrawing" Target="../drawings/vmlDrawing52.vml"/><Relationship Id="rId14" Type="http://schemas.openxmlformats.org/officeDocument/2006/relationships/control" Target="../activeX/activeX362.xml"/><Relationship Id="rId22" Type="http://schemas.openxmlformats.org/officeDocument/2006/relationships/comments" Target="../comments22.xml"/></Relationships>
</file>

<file path=xl/worksheets/_rels/sheet56.xml.rels><?xml version="1.0" encoding="UTF-8" standalone="yes"?>
<Relationships xmlns="http://schemas.openxmlformats.org/package/2006/relationships"><Relationship Id="rId8" Type="http://schemas.openxmlformats.org/officeDocument/2006/relationships/control" Target="../activeX/activeX368.xml"/><Relationship Id="rId13" Type="http://schemas.openxmlformats.org/officeDocument/2006/relationships/image" Target="../media/image20.emf"/><Relationship Id="rId3" Type="http://schemas.openxmlformats.org/officeDocument/2006/relationships/vmlDrawing" Target="../drawings/vmlDrawing53.vml"/><Relationship Id="rId7" Type="http://schemas.openxmlformats.org/officeDocument/2006/relationships/image" Target="../media/image17.emf"/><Relationship Id="rId12" Type="http://schemas.openxmlformats.org/officeDocument/2006/relationships/control" Target="../activeX/activeX370.xml"/><Relationship Id="rId2" Type="http://schemas.openxmlformats.org/officeDocument/2006/relationships/drawing" Target="../drawings/drawing54.xml"/><Relationship Id="rId16" Type="http://schemas.openxmlformats.org/officeDocument/2006/relationships/comments" Target="../comments23.xml"/><Relationship Id="rId1" Type="http://schemas.openxmlformats.org/officeDocument/2006/relationships/printerSettings" Target="../printerSettings/printerSettings107.bin"/><Relationship Id="rId6" Type="http://schemas.openxmlformats.org/officeDocument/2006/relationships/control" Target="../activeX/activeX367.xml"/><Relationship Id="rId11" Type="http://schemas.openxmlformats.org/officeDocument/2006/relationships/image" Target="../media/image19.emf"/><Relationship Id="rId5" Type="http://schemas.openxmlformats.org/officeDocument/2006/relationships/image" Target="../media/image16.emf"/><Relationship Id="rId15" Type="http://schemas.openxmlformats.org/officeDocument/2006/relationships/image" Target="../media/image21.emf"/><Relationship Id="rId10" Type="http://schemas.openxmlformats.org/officeDocument/2006/relationships/control" Target="../activeX/activeX369.xml"/><Relationship Id="rId4" Type="http://schemas.openxmlformats.org/officeDocument/2006/relationships/control" Target="../activeX/activeX366.xml"/><Relationship Id="rId9" Type="http://schemas.openxmlformats.org/officeDocument/2006/relationships/image" Target="../media/image18.emf"/><Relationship Id="rId14" Type="http://schemas.openxmlformats.org/officeDocument/2006/relationships/control" Target="../activeX/activeX371.xml"/></Relationships>
</file>

<file path=xl/worksheets/_rels/sheet57.xml.rels><?xml version="1.0" encoding="UTF-8" standalone="yes"?>
<Relationships xmlns="http://schemas.openxmlformats.org/package/2006/relationships"><Relationship Id="rId8" Type="http://schemas.openxmlformats.org/officeDocument/2006/relationships/control" Target="../activeX/activeX374.xml"/><Relationship Id="rId13" Type="http://schemas.openxmlformats.org/officeDocument/2006/relationships/image" Target="../media/image26.emf"/><Relationship Id="rId3" Type="http://schemas.openxmlformats.org/officeDocument/2006/relationships/vmlDrawing" Target="../drawings/vmlDrawing54.vml"/><Relationship Id="rId7" Type="http://schemas.openxmlformats.org/officeDocument/2006/relationships/image" Target="../media/image23.emf"/><Relationship Id="rId12" Type="http://schemas.openxmlformats.org/officeDocument/2006/relationships/control" Target="../activeX/activeX376.xml"/><Relationship Id="rId2" Type="http://schemas.openxmlformats.org/officeDocument/2006/relationships/drawing" Target="../drawings/drawing55.xml"/><Relationship Id="rId1" Type="http://schemas.openxmlformats.org/officeDocument/2006/relationships/printerSettings" Target="../printerSettings/printerSettings108.bin"/><Relationship Id="rId6" Type="http://schemas.openxmlformats.org/officeDocument/2006/relationships/control" Target="../activeX/activeX373.xml"/><Relationship Id="rId11" Type="http://schemas.openxmlformats.org/officeDocument/2006/relationships/image" Target="../media/image25.emf"/><Relationship Id="rId5" Type="http://schemas.openxmlformats.org/officeDocument/2006/relationships/image" Target="../media/image22.emf"/><Relationship Id="rId15" Type="http://schemas.openxmlformats.org/officeDocument/2006/relationships/image" Target="../media/image27.emf"/><Relationship Id="rId10" Type="http://schemas.openxmlformats.org/officeDocument/2006/relationships/control" Target="../activeX/activeX375.xml"/><Relationship Id="rId4" Type="http://schemas.openxmlformats.org/officeDocument/2006/relationships/control" Target="../activeX/activeX372.xml"/><Relationship Id="rId9" Type="http://schemas.openxmlformats.org/officeDocument/2006/relationships/image" Target="../media/image24.emf"/><Relationship Id="rId14" Type="http://schemas.openxmlformats.org/officeDocument/2006/relationships/control" Target="../activeX/activeX377.xml"/></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380.xml"/><Relationship Id="rId13" Type="http://schemas.openxmlformats.org/officeDocument/2006/relationships/image" Target="../media/image32.emf"/><Relationship Id="rId3" Type="http://schemas.openxmlformats.org/officeDocument/2006/relationships/vmlDrawing" Target="../drawings/vmlDrawing55.vml"/><Relationship Id="rId7" Type="http://schemas.openxmlformats.org/officeDocument/2006/relationships/image" Target="../media/image29.emf"/><Relationship Id="rId12" Type="http://schemas.openxmlformats.org/officeDocument/2006/relationships/control" Target="../activeX/activeX382.xml"/><Relationship Id="rId2" Type="http://schemas.openxmlformats.org/officeDocument/2006/relationships/drawing" Target="../drawings/drawing56.xml"/><Relationship Id="rId1" Type="http://schemas.openxmlformats.org/officeDocument/2006/relationships/printerSettings" Target="../printerSettings/printerSettings109.bin"/><Relationship Id="rId6" Type="http://schemas.openxmlformats.org/officeDocument/2006/relationships/control" Target="../activeX/activeX379.xml"/><Relationship Id="rId11" Type="http://schemas.openxmlformats.org/officeDocument/2006/relationships/image" Target="../media/image31.emf"/><Relationship Id="rId5" Type="http://schemas.openxmlformats.org/officeDocument/2006/relationships/image" Target="../media/image28.emf"/><Relationship Id="rId15" Type="http://schemas.openxmlformats.org/officeDocument/2006/relationships/image" Target="../media/image33.emf"/><Relationship Id="rId10" Type="http://schemas.openxmlformats.org/officeDocument/2006/relationships/control" Target="../activeX/activeX381.xml"/><Relationship Id="rId4" Type="http://schemas.openxmlformats.org/officeDocument/2006/relationships/control" Target="../activeX/activeX378.xml"/><Relationship Id="rId9" Type="http://schemas.openxmlformats.org/officeDocument/2006/relationships/image" Target="../media/image30.emf"/><Relationship Id="rId14" Type="http://schemas.openxmlformats.org/officeDocument/2006/relationships/control" Target="../activeX/activeX383.xml"/></Relationships>
</file>

<file path=xl/worksheets/_rels/sheet59.xml.rels><?xml version="1.0" encoding="UTF-8" standalone="yes"?>
<Relationships xmlns="http://schemas.openxmlformats.org/package/2006/relationships"><Relationship Id="rId8" Type="http://schemas.openxmlformats.org/officeDocument/2006/relationships/control" Target="../activeX/activeX386.xml"/><Relationship Id="rId13" Type="http://schemas.openxmlformats.org/officeDocument/2006/relationships/image" Target="../media/image38.emf"/><Relationship Id="rId3" Type="http://schemas.openxmlformats.org/officeDocument/2006/relationships/vmlDrawing" Target="../drawings/vmlDrawing56.vml"/><Relationship Id="rId7" Type="http://schemas.openxmlformats.org/officeDocument/2006/relationships/image" Target="../media/image35.emf"/><Relationship Id="rId12" Type="http://schemas.openxmlformats.org/officeDocument/2006/relationships/control" Target="../activeX/activeX388.xml"/><Relationship Id="rId2" Type="http://schemas.openxmlformats.org/officeDocument/2006/relationships/drawing" Target="../drawings/drawing57.xml"/><Relationship Id="rId1" Type="http://schemas.openxmlformats.org/officeDocument/2006/relationships/printerSettings" Target="../printerSettings/printerSettings110.bin"/><Relationship Id="rId6" Type="http://schemas.openxmlformats.org/officeDocument/2006/relationships/control" Target="../activeX/activeX385.xml"/><Relationship Id="rId11" Type="http://schemas.openxmlformats.org/officeDocument/2006/relationships/image" Target="../media/image37.emf"/><Relationship Id="rId5" Type="http://schemas.openxmlformats.org/officeDocument/2006/relationships/image" Target="../media/image34.emf"/><Relationship Id="rId15" Type="http://schemas.openxmlformats.org/officeDocument/2006/relationships/image" Target="../media/image39.emf"/><Relationship Id="rId10" Type="http://schemas.openxmlformats.org/officeDocument/2006/relationships/control" Target="../activeX/activeX387.xml"/><Relationship Id="rId4" Type="http://schemas.openxmlformats.org/officeDocument/2006/relationships/control" Target="../activeX/activeX384.xml"/><Relationship Id="rId9" Type="http://schemas.openxmlformats.org/officeDocument/2006/relationships/image" Target="../media/image36.emf"/><Relationship Id="rId14" Type="http://schemas.openxmlformats.org/officeDocument/2006/relationships/control" Target="../activeX/activeX389.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78.xml"/><Relationship Id="rId13" Type="http://schemas.openxmlformats.org/officeDocument/2006/relationships/control" Target="../activeX/activeX82.xml"/><Relationship Id="rId3" Type="http://schemas.openxmlformats.org/officeDocument/2006/relationships/printerSettings" Target="../printerSettings/printerSettings16.bin"/><Relationship Id="rId7" Type="http://schemas.openxmlformats.org/officeDocument/2006/relationships/vmlDrawing" Target="../drawings/vmlDrawing4.vml"/><Relationship Id="rId12" Type="http://schemas.openxmlformats.org/officeDocument/2006/relationships/control" Target="../activeX/activeX81.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drawing" Target="../drawings/drawing6.xml"/><Relationship Id="rId11" Type="http://schemas.openxmlformats.org/officeDocument/2006/relationships/control" Target="../activeX/activeX80.xml"/><Relationship Id="rId5" Type="http://schemas.openxmlformats.org/officeDocument/2006/relationships/printerSettings" Target="../printerSettings/printerSettings18.bin"/><Relationship Id="rId10" Type="http://schemas.openxmlformats.org/officeDocument/2006/relationships/control" Target="../activeX/activeX79.xml"/><Relationship Id="rId4" Type="http://schemas.openxmlformats.org/officeDocument/2006/relationships/printerSettings" Target="../printerSettings/printerSettings17.bin"/><Relationship Id="rId9" Type="http://schemas.openxmlformats.org/officeDocument/2006/relationships/image" Target="../media/image5.emf"/><Relationship Id="rId14" Type="http://schemas.openxmlformats.org/officeDocument/2006/relationships/control" Target="../activeX/activeX83.xml"/></Relationships>
</file>

<file path=xl/worksheets/_rels/sheet60.xml.rels><?xml version="1.0" encoding="UTF-8" standalone="yes"?>
<Relationships xmlns="http://schemas.openxmlformats.org/package/2006/relationships"><Relationship Id="rId8" Type="http://schemas.openxmlformats.org/officeDocument/2006/relationships/control" Target="../activeX/activeX392.xml"/><Relationship Id="rId13" Type="http://schemas.openxmlformats.org/officeDocument/2006/relationships/image" Target="../media/image44.emf"/><Relationship Id="rId3" Type="http://schemas.openxmlformats.org/officeDocument/2006/relationships/vmlDrawing" Target="../drawings/vmlDrawing57.vml"/><Relationship Id="rId7" Type="http://schemas.openxmlformats.org/officeDocument/2006/relationships/image" Target="../media/image41.emf"/><Relationship Id="rId12" Type="http://schemas.openxmlformats.org/officeDocument/2006/relationships/control" Target="../activeX/activeX394.xml"/><Relationship Id="rId2" Type="http://schemas.openxmlformats.org/officeDocument/2006/relationships/drawing" Target="../drawings/drawing58.xml"/><Relationship Id="rId1" Type="http://schemas.openxmlformats.org/officeDocument/2006/relationships/printerSettings" Target="../printerSettings/printerSettings111.bin"/><Relationship Id="rId6" Type="http://schemas.openxmlformats.org/officeDocument/2006/relationships/control" Target="../activeX/activeX391.xml"/><Relationship Id="rId11" Type="http://schemas.openxmlformats.org/officeDocument/2006/relationships/image" Target="../media/image43.emf"/><Relationship Id="rId5" Type="http://schemas.openxmlformats.org/officeDocument/2006/relationships/image" Target="../media/image40.emf"/><Relationship Id="rId15" Type="http://schemas.openxmlformats.org/officeDocument/2006/relationships/image" Target="../media/image45.emf"/><Relationship Id="rId10" Type="http://schemas.openxmlformats.org/officeDocument/2006/relationships/control" Target="../activeX/activeX393.xml"/><Relationship Id="rId4" Type="http://schemas.openxmlformats.org/officeDocument/2006/relationships/control" Target="../activeX/activeX390.xml"/><Relationship Id="rId9" Type="http://schemas.openxmlformats.org/officeDocument/2006/relationships/image" Target="../media/image42.emf"/><Relationship Id="rId14" Type="http://schemas.openxmlformats.org/officeDocument/2006/relationships/control" Target="../activeX/activeX395.xml"/></Relationships>
</file>

<file path=xl/worksheets/_rels/sheet61.xml.rels><?xml version="1.0" encoding="UTF-8" standalone="yes"?>
<Relationships xmlns="http://schemas.openxmlformats.org/package/2006/relationships"><Relationship Id="rId8" Type="http://schemas.openxmlformats.org/officeDocument/2006/relationships/control" Target="../activeX/activeX398.xml"/><Relationship Id="rId13" Type="http://schemas.openxmlformats.org/officeDocument/2006/relationships/image" Target="../media/image50.emf"/><Relationship Id="rId3" Type="http://schemas.openxmlformats.org/officeDocument/2006/relationships/vmlDrawing" Target="../drawings/vmlDrawing58.vml"/><Relationship Id="rId7" Type="http://schemas.openxmlformats.org/officeDocument/2006/relationships/image" Target="../media/image47.emf"/><Relationship Id="rId12" Type="http://schemas.openxmlformats.org/officeDocument/2006/relationships/control" Target="../activeX/activeX400.xml"/><Relationship Id="rId2" Type="http://schemas.openxmlformats.org/officeDocument/2006/relationships/drawing" Target="../drawings/drawing59.xml"/><Relationship Id="rId1" Type="http://schemas.openxmlformats.org/officeDocument/2006/relationships/printerSettings" Target="../printerSettings/printerSettings112.bin"/><Relationship Id="rId6" Type="http://schemas.openxmlformats.org/officeDocument/2006/relationships/control" Target="../activeX/activeX397.xml"/><Relationship Id="rId11" Type="http://schemas.openxmlformats.org/officeDocument/2006/relationships/image" Target="../media/image49.emf"/><Relationship Id="rId5" Type="http://schemas.openxmlformats.org/officeDocument/2006/relationships/image" Target="../media/image46.emf"/><Relationship Id="rId15" Type="http://schemas.openxmlformats.org/officeDocument/2006/relationships/image" Target="../media/image51.emf"/><Relationship Id="rId10" Type="http://schemas.openxmlformats.org/officeDocument/2006/relationships/control" Target="../activeX/activeX399.xml"/><Relationship Id="rId4" Type="http://schemas.openxmlformats.org/officeDocument/2006/relationships/control" Target="../activeX/activeX396.xml"/><Relationship Id="rId9" Type="http://schemas.openxmlformats.org/officeDocument/2006/relationships/image" Target="../media/image48.emf"/><Relationship Id="rId14" Type="http://schemas.openxmlformats.org/officeDocument/2006/relationships/control" Target="../activeX/activeX401.xml"/></Relationships>
</file>

<file path=xl/worksheets/_rels/sheet62.xml.rels><?xml version="1.0" encoding="UTF-8" standalone="yes"?>
<Relationships xmlns="http://schemas.openxmlformats.org/package/2006/relationships"><Relationship Id="rId8" Type="http://schemas.openxmlformats.org/officeDocument/2006/relationships/control" Target="../activeX/activeX404.xml"/><Relationship Id="rId13" Type="http://schemas.openxmlformats.org/officeDocument/2006/relationships/image" Target="../media/image56.emf"/><Relationship Id="rId3" Type="http://schemas.openxmlformats.org/officeDocument/2006/relationships/vmlDrawing" Target="../drawings/vmlDrawing59.vml"/><Relationship Id="rId7" Type="http://schemas.openxmlformats.org/officeDocument/2006/relationships/image" Target="../media/image53.emf"/><Relationship Id="rId12" Type="http://schemas.openxmlformats.org/officeDocument/2006/relationships/control" Target="../activeX/activeX406.xml"/><Relationship Id="rId2" Type="http://schemas.openxmlformats.org/officeDocument/2006/relationships/drawing" Target="../drawings/drawing60.xml"/><Relationship Id="rId16" Type="http://schemas.openxmlformats.org/officeDocument/2006/relationships/comments" Target="../comments24.xml"/><Relationship Id="rId1" Type="http://schemas.openxmlformats.org/officeDocument/2006/relationships/printerSettings" Target="../printerSettings/printerSettings113.bin"/><Relationship Id="rId6" Type="http://schemas.openxmlformats.org/officeDocument/2006/relationships/control" Target="../activeX/activeX403.xml"/><Relationship Id="rId11" Type="http://schemas.openxmlformats.org/officeDocument/2006/relationships/image" Target="../media/image55.emf"/><Relationship Id="rId5" Type="http://schemas.openxmlformats.org/officeDocument/2006/relationships/image" Target="../media/image52.emf"/><Relationship Id="rId15" Type="http://schemas.openxmlformats.org/officeDocument/2006/relationships/image" Target="../media/image57.emf"/><Relationship Id="rId10" Type="http://schemas.openxmlformats.org/officeDocument/2006/relationships/control" Target="../activeX/activeX405.xml"/><Relationship Id="rId4" Type="http://schemas.openxmlformats.org/officeDocument/2006/relationships/control" Target="../activeX/activeX402.xml"/><Relationship Id="rId9" Type="http://schemas.openxmlformats.org/officeDocument/2006/relationships/image" Target="../media/image54.emf"/><Relationship Id="rId14" Type="http://schemas.openxmlformats.org/officeDocument/2006/relationships/control" Target="../activeX/activeX407.xml"/></Relationships>
</file>

<file path=xl/worksheets/_rels/sheet63.xml.rels><?xml version="1.0" encoding="UTF-8" standalone="yes"?>
<Relationships xmlns="http://schemas.openxmlformats.org/package/2006/relationships"><Relationship Id="rId8" Type="http://schemas.openxmlformats.org/officeDocument/2006/relationships/control" Target="../activeX/activeX408.xml"/><Relationship Id="rId13" Type="http://schemas.openxmlformats.org/officeDocument/2006/relationships/control" Target="../activeX/activeX412.xml"/><Relationship Id="rId3" Type="http://schemas.openxmlformats.org/officeDocument/2006/relationships/printerSettings" Target="../printerSettings/printerSettings116.bin"/><Relationship Id="rId7" Type="http://schemas.openxmlformats.org/officeDocument/2006/relationships/vmlDrawing" Target="../drawings/vmlDrawing60.vml"/><Relationship Id="rId12" Type="http://schemas.openxmlformats.org/officeDocument/2006/relationships/control" Target="../activeX/activeX411.xml"/><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61.xml"/><Relationship Id="rId11" Type="http://schemas.openxmlformats.org/officeDocument/2006/relationships/control" Target="../activeX/activeX410.xml"/><Relationship Id="rId5" Type="http://schemas.openxmlformats.org/officeDocument/2006/relationships/printerSettings" Target="../printerSettings/printerSettings118.bin"/><Relationship Id="rId10" Type="http://schemas.openxmlformats.org/officeDocument/2006/relationships/control" Target="../activeX/activeX409.xml"/><Relationship Id="rId4" Type="http://schemas.openxmlformats.org/officeDocument/2006/relationships/printerSettings" Target="../printerSettings/printerSettings117.bin"/><Relationship Id="rId9" Type="http://schemas.openxmlformats.org/officeDocument/2006/relationships/image" Target="../media/image5.emf"/><Relationship Id="rId14" Type="http://schemas.openxmlformats.org/officeDocument/2006/relationships/control" Target="../activeX/activeX413.xml"/></Relationships>
</file>

<file path=xl/worksheets/_rels/sheet64.xml.rels><?xml version="1.0" encoding="UTF-8" standalone="yes"?>
<Relationships xmlns="http://schemas.openxmlformats.org/package/2006/relationships"><Relationship Id="rId8" Type="http://schemas.openxmlformats.org/officeDocument/2006/relationships/control" Target="../activeX/activeX417.xml"/><Relationship Id="rId3" Type="http://schemas.openxmlformats.org/officeDocument/2006/relationships/vmlDrawing" Target="../drawings/vmlDrawing61.vml"/><Relationship Id="rId7" Type="http://schemas.openxmlformats.org/officeDocument/2006/relationships/control" Target="../activeX/activeX416.xml"/><Relationship Id="rId2" Type="http://schemas.openxmlformats.org/officeDocument/2006/relationships/drawing" Target="../drawings/drawing62.xml"/><Relationship Id="rId1" Type="http://schemas.openxmlformats.org/officeDocument/2006/relationships/printerSettings" Target="../printerSettings/printerSettings119.bin"/><Relationship Id="rId6" Type="http://schemas.openxmlformats.org/officeDocument/2006/relationships/control" Target="../activeX/activeX415.xml"/><Relationship Id="rId11" Type="http://schemas.openxmlformats.org/officeDocument/2006/relationships/comments" Target="../comments25.xml"/><Relationship Id="rId5" Type="http://schemas.openxmlformats.org/officeDocument/2006/relationships/image" Target="../media/image5.emf"/><Relationship Id="rId10" Type="http://schemas.openxmlformats.org/officeDocument/2006/relationships/control" Target="../activeX/activeX419.xml"/><Relationship Id="rId4" Type="http://schemas.openxmlformats.org/officeDocument/2006/relationships/control" Target="../activeX/activeX414.xml"/><Relationship Id="rId9" Type="http://schemas.openxmlformats.org/officeDocument/2006/relationships/control" Target="../activeX/activeX418.xml"/></Relationships>
</file>

<file path=xl/worksheets/_rels/sheet65.xml.rels><?xml version="1.0" encoding="UTF-8" standalone="yes"?>
<Relationships xmlns="http://schemas.openxmlformats.org/package/2006/relationships"><Relationship Id="rId8" Type="http://schemas.openxmlformats.org/officeDocument/2006/relationships/drawing" Target="../drawings/drawing63.xml"/><Relationship Id="rId13" Type="http://schemas.openxmlformats.org/officeDocument/2006/relationships/control" Target="../activeX/activeX422.xml"/><Relationship Id="rId3" Type="http://schemas.openxmlformats.org/officeDocument/2006/relationships/printerSettings" Target="../printerSettings/printerSettings122.bin"/><Relationship Id="rId7" Type="http://schemas.openxmlformats.org/officeDocument/2006/relationships/printerSettings" Target="../printerSettings/printerSettings124.bin"/><Relationship Id="rId12" Type="http://schemas.openxmlformats.org/officeDocument/2006/relationships/control" Target="../activeX/activeX421.xml"/><Relationship Id="rId17" Type="http://schemas.openxmlformats.org/officeDocument/2006/relationships/control" Target="../activeX/activeX425.xml"/><Relationship Id="rId2" Type="http://schemas.openxmlformats.org/officeDocument/2006/relationships/printerSettings" Target="../printerSettings/printerSettings121.bin"/><Relationship Id="rId16" Type="http://schemas.openxmlformats.org/officeDocument/2006/relationships/control" Target="../activeX/activeX424.xml"/><Relationship Id="rId1" Type="http://schemas.openxmlformats.org/officeDocument/2006/relationships/printerSettings" Target="../printerSettings/printerSettings120.bin"/><Relationship Id="rId6" Type="http://schemas.openxmlformats.org/officeDocument/2006/relationships/hyperlink" Target="myobkm://link/to?docid=392685&amp;version=1&amp;dmstore=RDS10" TargetMode="External"/><Relationship Id="rId11" Type="http://schemas.openxmlformats.org/officeDocument/2006/relationships/image" Target="../media/image5.emf"/><Relationship Id="rId5" Type="http://schemas.openxmlformats.org/officeDocument/2006/relationships/hyperlink" Target="myobkm://link/to?docid=392690&amp;version=1&amp;dmstore=RDS10" TargetMode="External"/><Relationship Id="rId15" Type="http://schemas.openxmlformats.org/officeDocument/2006/relationships/image" Target="../media/image6.emf"/><Relationship Id="rId10" Type="http://schemas.openxmlformats.org/officeDocument/2006/relationships/control" Target="../activeX/activeX420.xml"/><Relationship Id="rId4" Type="http://schemas.openxmlformats.org/officeDocument/2006/relationships/printerSettings" Target="../printerSettings/printerSettings123.bin"/><Relationship Id="rId9" Type="http://schemas.openxmlformats.org/officeDocument/2006/relationships/vmlDrawing" Target="../drawings/vmlDrawing62.vml"/><Relationship Id="rId14" Type="http://schemas.openxmlformats.org/officeDocument/2006/relationships/control" Target="../activeX/activeX423.xml"/></Relationships>
</file>

<file path=xl/worksheets/_rels/sheet66.xml.rels><?xml version="1.0" encoding="UTF-8" standalone="yes"?>
<Relationships xmlns="http://schemas.openxmlformats.org/package/2006/relationships"><Relationship Id="rId8" Type="http://schemas.openxmlformats.org/officeDocument/2006/relationships/control" Target="../activeX/activeX429.xml"/><Relationship Id="rId3" Type="http://schemas.openxmlformats.org/officeDocument/2006/relationships/vmlDrawing" Target="../drawings/vmlDrawing63.vml"/><Relationship Id="rId7" Type="http://schemas.openxmlformats.org/officeDocument/2006/relationships/control" Target="../activeX/activeX428.xml"/><Relationship Id="rId2" Type="http://schemas.openxmlformats.org/officeDocument/2006/relationships/drawing" Target="../drawings/drawing64.xml"/><Relationship Id="rId1" Type="http://schemas.openxmlformats.org/officeDocument/2006/relationships/printerSettings" Target="../printerSettings/printerSettings125.bin"/><Relationship Id="rId6" Type="http://schemas.openxmlformats.org/officeDocument/2006/relationships/control" Target="../activeX/activeX427.xml"/><Relationship Id="rId11" Type="http://schemas.openxmlformats.org/officeDocument/2006/relationships/comments" Target="../comments26.xml"/><Relationship Id="rId5" Type="http://schemas.openxmlformats.org/officeDocument/2006/relationships/image" Target="../media/image5.emf"/><Relationship Id="rId10" Type="http://schemas.openxmlformats.org/officeDocument/2006/relationships/control" Target="../activeX/activeX431.xml"/><Relationship Id="rId4" Type="http://schemas.openxmlformats.org/officeDocument/2006/relationships/control" Target="../activeX/activeX426.xml"/><Relationship Id="rId9" Type="http://schemas.openxmlformats.org/officeDocument/2006/relationships/control" Target="../activeX/activeX430.xml"/></Relationships>
</file>

<file path=xl/worksheets/_rels/sheet67.xml.rels><?xml version="1.0" encoding="UTF-8" standalone="yes"?>
<Relationships xmlns="http://schemas.openxmlformats.org/package/2006/relationships"><Relationship Id="rId8" Type="http://schemas.openxmlformats.org/officeDocument/2006/relationships/control" Target="../activeX/activeX435.xml"/><Relationship Id="rId3" Type="http://schemas.openxmlformats.org/officeDocument/2006/relationships/vmlDrawing" Target="../drawings/vmlDrawing64.vml"/><Relationship Id="rId7" Type="http://schemas.openxmlformats.org/officeDocument/2006/relationships/control" Target="../activeX/activeX434.xml"/><Relationship Id="rId2" Type="http://schemas.openxmlformats.org/officeDocument/2006/relationships/drawing" Target="../drawings/drawing65.xml"/><Relationship Id="rId1" Type="http://schemas.openxmlformats.org/officeDocument/2006/relationships/printerSettings" Target="../printerSettings/printerSettings126.bin"/><Relationship Id="rId6" Type="http://schemas.openxmlformats.org/officeDocument/2006/relationships/control" Target="../activeX/activeX433.xml"/><Relationship Id="rId11" Type="http://schemas.openxmlformats.org/officeDocument/2006/relationships/comments" Target="../comments27.xml"/><Relationship Id="rId5" Type="http://schemas.openxmlformats.org/officeDocument/2006/relationships/image" Target="../media/image5.emf"/><Relationship Id="rId10" Type="http://schemas.openxmlformats.org/officeDocument/2006/relationships/control" Target="../activeX/activeX437.xml"/><Relationship Id="rId4" Type="http://schemas.openxmlformats.org/officeDocument/2006/relationships/control" Target="../activeX/activeX432.xml"/><Relationship Id="rId9" Type="http://schemas.openxmlformats.org/officeDocument/2006/relationships/control" Target="../activeX/activeX436.xml"/></Relationships>
</file>

<file path=xl/worksheets/_rels/sheet68.xml.rels><?xml version="1.0" encoding="UTF-8" standalone="yes"?>
<Relationships xmlns="http://schemas.openxmlformats.org/package/2006/relationships"><Relationship Id="rId8" Type="http://schemas.openxmlformats.org/officeDocument/2006/relationships/control" Target="../activeX/activeX441.xml"/><Relationship Id="rId3" Type="http://schemas.openxmlformats.org/officeDocument/2006/relationships/vmlDrawing" Target="../drawings/vmlDrawing65.vml"/><Relationship Id="rId7" Type="http://schemas.openxmlformats.org/officeDocument/2006/relationships/control" Target="../activeX/activeX440.xml"/><Relationship Id="rId2" Type="http://schemas.openxmlformats.org/officeDocument/2006/relationships/drawing" Target="../drawings/drawing66.xml"/><Relationship Id="rId1" Type="http://schemas.openxmlformats.org/officeDocument/2006/relationships/printerSettings" Target="../printerSettings/printerSettings127.bin"/><Relationship Id="rId6" Type="http://schemas.openxmlformats.org/officeDocument/2006/relationships/control" Target="../activeX/activeX439.xml"/><Relationship Id="rId11" Type="http://schemas.openxmlformats.org/officeDocument/2006/relationships/comments" Target="../comments28.xml"/><Relationship Id="rId5" Type="http://schemas.openxmlformats.org/officeDocument/2006/relationships/image" Target="../media/image5.emf"/><Relationship Id="rId10" Type="http://schemas.openxmlformats.org/officeDocument/2006/relationships/control" Target="../activeX/activeX443.xml"/><Relationship Id="rId4" Type="http://schemas.openxmlformats.org/officeDocument/2006/relationships/control" Target="../activeX/activeX438.xml"/><Relationship Id="rId9" Type="http://schemas.openxmlformats.org/officeDocument/2006/relationships/control" Target="../activeX/activeX442.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87.xml"/><Relationship Id="rId3" Type="http://schemas.openxmlformats.org/officeDocument/2006/relationships/vmlDrawing" Target="../drawings/vmlDrawing5.vml"/><Relationship Id="rId7" Type="http://schemas.openxmlformats.org/officeDocument/2006/relationships/control" Target="../activeX/activeX86.xml"/><Relationship Id="rId2" Type="http://schemas.openxmlformats.org/officeDocument/2006/relationships/drawing" Target="../drawings/drawing7.xml"/><Relationship Id="rId1" Type="http://schemas.openxmlformats.org/officeDocument/2006/relationships/printerSettings" Target="../printerSettings/printerSettings19.bin"/><Relationship Id="rId6" Type="http://schemas.openxmlformats.org/officeDocument/2006/relationships/control" Target="../activeX/activeX85.xml"/><Relationship Id="rId5" Type="http://schemas.openxmlformats.org/officeDocument/2006/relationships/image" Target="../media/image5.emf"/><Relationship Id="rId10" Type="http://schemas.openxmlformats.org/officeDocument/2006/relationships/control" Target="../activeX/activeX89.xml"/><Relationship Id="rId4" Type="http://schemas.openxmlformats.org/officeDocument/2006/relationships/control" Target="../activeX/activeX84.xml"/><Relationship Id="rId9" Type="http://schemas.openxmlformats.org/officeDocument/2006/relationships/control" Target="../activeX/activeX88.x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13" Type="http://schemas.openxmlformats.org/officeDocument/2006/relationships/control" Target="../activeX/activeX92.xml"/><Relationship Id="rId3" Type="http://schemas.openxmlformats.org/officeDocument/2006/relationships/printerSettings" Target="../printerSettings/printerSettings22.bin"/><Relationship Id="rId7" Type="http://schemas.openxmlformats.org/officeDocument/2006/relationships/printerSettings" Target="../printerSettings/printerSettings24.bin"/><Relationship Id="rId12" Type="http://schemas.openxmlformats.org/officeDocument/2006/relationships/control" Target="../activeX/activeX91.xml"/><Relationship Id="rId2" Type="http://schemas.openxmlformats.org/officeDocument/2006/relationships/printerSettings" Target="../printerSettings/printerSettings21.bin"/><Relationship Id="rId16" Type="http://schemas.openxmlformats.org/officeDocument/2006/relationships/control" Target="../activeX/activeX95.xml"/><Relationship Id="rId1" Type="http://schemas.openxmlformats.org/officeDocument/2006/relationships/printerSettings" Target="../printerSettings/printerSettings20.bin"/><Relationship Id="rId6" Type="http://schemas.openxmlformats.org/officeDocument/2006/relationships/hyperlink" Target="myobkm://link/to?docid=394091&amp;version=1&amp;dmstore=RDS10" TargetMode="External"/><Relationship Id="rId11" Type="http://schemas.openxmlformats.org/officeDocument/2006/relationships/image" Target="../media/image5.emf"/><Relationship Id="rId5" Type="http://schemas.openxmlformats.org/officeDocument/2006/relationships/hyperlink" Target="myobkm://link/to?docid=394090&amp;version=1&amp;dmstore=RDS10" TargetMode="External"/><Relationship Id="rId15" Type="http://schemas.openxmlformats.org/officeDocument/2006/relationships/control" Target="../activeX/activeX94.xml"/><Relationship Id="rId10" Type="http://schemas.openxmlformats.org/officeDocument/2006/relationships/control" Target="../activeX/activeX90.xml"/><Relationship Id="rId4" Type="http://schemas.openxmlformats.org/officeDocument/2006/relationships/printerSettings" Target="../printerSettings/printerSettings23.bin"/><Relationship Id="rId9" Type="http://schemas.openxmlformats.org/officeDocument/2006/relationships/vmlDrawing" Target="../drawings/vmlDrawing6.vml"/><Relationship Id="rId14" Type="http://schemas.openxmlformats.org/officeDocument/2006/relationships/control" Target="../activeX/activeX93.xml"/></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96.xml"/><Relationship Id="rId13" Type="http://schemas.openxmlformats.org/officeDocument/2006/relationships/control" Target="../activeX/activeX99.xml"/><Relationship Id="rId3" Type="http://schemas.openxmlformats.org/officeDocument/2006/relationships/printerSettings" Target="../printerSettings/printerSettings27.bin"/><Relationship Id="rId7" Type="http://schemas.openxmlformats.org/officeDocument/2006/relationships/vmlDrawing" Target="../drawings/vmlDrawing7.vml"/><Relationship Id="rId12" Type="http://schemas.openxmlformats.org/officeDocument/2006/relationships/control" Target="../activeX/activeX98.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drawing" Target="../drawings/drawing9.xml"/><Relationship Id="rId11" Type="http://schemas.openxmlformats.org/officeDocument/2006/relationships/image" Target="../media/image7.emf"/><Relationship Id="rId5" Type="http://schemas.openxmlformats.org/officeDocument/2006/relationships/printerSettings" Target="../printerSettings/printerSettings29.bin"/><Relationship Id="rId15" Type="http://schemas.openxmlformats.org/officeDocument/2006/relationships/control" Target="../activeX/activeX101.xml"/><Relationship Id="rId10" Type="http://schemas.openxmlformats.org/officeDocument/2006/relationships/control" Target="../activeX/activeX97.xml"/><Relationship Id="rId4" Type="http://schemas.openxmlformats.org/officeDocument/2006/relationships/printerSettings" Target="../printerSettings/printerSettings28.bin"/><Relationship Id="rId9" Type="http://schemas.openxmlformats.org/officeDocument/2006/relationships/image" Target="../media/image5.emf"/><Relationship Id="rId14" Type="http://schemas.openxmlformats.org/officeDocument/2006/relationships/control" Target="../activeX/activeX10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4">
    <tabColor rgb="FF8DC63F"/>
    <pageSetUpPr fitToPage="1"/>
  </sheetPr>
  <dimension ref="A1:E30"/>
  <sheetViews>
    <sheetView showGridLines="0" workbookViewId="0">
      <selection activeCell="C25" sqref="C25:D25"/>
    </sheetView>
  </sheetViews>
  <sheetFormatPr defaultRowHeight="12" x14ac:dyDescent="0.2"/>
  <cols>
    <col min="1" max="1" width="12.83203125" customWidth="1"/>
    <col min="2" max="2" width="30.83203125" customWidth="1"/>
    <col min="3" max="4" width="20.83203125" customWidth="1"/>
    <col min="5" max="5" width="12.83203125" customWidth="1"/>
  </cols>
  <sheetData>
    <row r="1" spans="1:5" ht="45" customHeight="1" x14ac:dyDescent="0.2">
      <c r="A1" s="1377" t="s">
        <v>1242</v>
      </c>
      <c r="B1" s="1378"/>
      <c r="C1" s="1378"/>
      <c r="D1" s="1378"/>
      <c r="E1" s="1379"/>
    </row>
    <row r="2" spans="1:5" s="911" customFormat="1" ht="15" customHeight="1" x14ac:dyDescent="0.2">
      <c r="A2" s="945"/>
      <c r="B2" s="939"/>
      <c r="C2" s="939"/>
      <c r="D2" s="939"/>
      <c r="E2" s="946"/>
    </row>
    <row r="3" spans="1:5" ht="24.95" customHeight="1" x14ac:dyDescent="0.25">
      <c r="A3" s="917"/>
      <c r="B3" s="1380" t="s">
        <v>1274</v>
      </c>
      <c r="C3" s="1381"/>
      <c r="D3" s="1382"/>
      <c r="E3" s="914"/>
    </row>
    <row r="4" spans="1:5" ht="24.95" customHeight="1" x14ac:dyDescent="0.25">
      <c r="A4" s="917"/>
      <c r="B4" s="1383" t="s">
        <v>1275</v>
      </c>
      <c r="C4" s="1384"/>
      <c r="D4" s="1385"/>
      <c r="E4" s="914"/>
    </row>
    <row r="5" spans="1:5" ht="24.95" customHeight="1" x14ac:dyDescent="0.25">
      <c r="A5" s="917"/>
      <c r="B5" s="1383" t="s">
        <v>945</v>
      </c>
      <c r="C5" s="1384"/>
      <c r="D5" s="1385"/>
      <c r="E5" s="914"/>
    </row>
    <row r="6" spans="1:5" s="911" customFormat="1" ht="15" customHeight="1" x14ac:dyDescent="0.2">
      <c r="A6" s="917"/>
      <c r="B6" s="940"/>
      <c r="C6" s="940"/>
      <c r="D6" s="940"/>
      <c r="E6" s="914"/>
    </row>
    <row r="7" spans="1:5" ht="24.95" customHeight="1" x14ac:dyDescent="0.2">
      <c r="A7" s="917"/>
      <c r="B7" s="941" t="s">
        <v>952</v>
      </c>
      <c r="C7" s="1375">
        <v>43281</v>
      </c>
      <c r="D7" s="1376"/>
      <c r="E7" s="914"/>
    </row>
    <row r="8" spans="1:5" s="911" customFormat="1" ht="24.95" customHeight="1" x14ac:dyDescent="0.2">
      <c r="A8" s="917"/>
      <c r="B8" s="941" t="s">
        <v>954</v>
      </c>
      <c r="C8" s="1373" t="s">
        <v>1276</v>
      </c>
      <c r="D8" s="1374"/>
      <c r="E8" s="914"/>
    </row>
    <row r="9" spans="1:5" ht="15" customHeight="1" x14ac:dyDescent="0.2">
      <c r="A9" s="917"/>
      <c r="B9" s="913"/>
      <c r="C9" s="913"/>
      <c r="D9" s="913"/>
      <c r="E9" s="914"/>
    </row>
    <row r="10" spans="1:5" ht="15" customHeight="1" x14ac:dyDescent="0.2">
      <c r="A10" s="917"/>
      <c r="B10" s="942" t="s">
        <v>340</v>
      </c>
      <c r="C10" s="1388" t="s">
        <v>946</v>
      </c>
      <c r="D10" s="1389"/>
      <c r="E10" s="914"/>
    </row>
    <row r="11" spans="1:5" ht="15" customHeight="1" x14ac:dyDescent="0.2">
      <c r="A11" s="917"/>
      <c r="B11" s="942" t="s">
        <v>341</v>
      </c>
      <c r="C11" s="1390" t="s">
        <v>947</v>
      </c>
      <c r="D11" s="1391"/>
      <c r="E11" s="914"/>
    </row>
    <row r="12" spans="1:5" ht="15" customHeight="1" x14ac:dyDescent="0.2">
      <c r="A12" s="917"/>
      <c r="B12" s="942" t="s">
        <v>51</v>
      </c>
      <c r="C12" s="1390" t="s">
        <v>948</v>
      </c>
      <c r="D12" s="1391"/>
      <c r="E12" s="914"/>
    </row>
    <row r="13" spans="1:5" ht="15" customHeight="1" x14ac:dyDescent="0.2">
      <c r="A13" s="917"/>
      <c r="B13" s="913"/>
      <c r="C13" s="913"/>
      <c r="D13" s="913"/>
      <c r="E13" s="914"/>
    </row>
    <row r="14" spans="1:5" ht="24.95" customHeight="1" x14ac:dyDescent="0.2">
      <c r="A14" s="947"/>
      <c r="B14" s="906"/>
      <c r="C14" s="906"/>
      <c r="D14" s="906"/>
      <c r="E14" s="948"/>
    </row>
    <row r="15" spans="1:5" ht="15" customHeight="1" x14ac:dyDescent="0.2">
      <c r="A15" s="947"/>
      <c r="B15" s="943"/>
      <c r="C15" s="943"/>
      <c r="D15" s="943"/>
      <c r="E15" s="948"/>
    </row>
    <row r="16" spans="1:5" ht="15" customHeight="1" x14ac:dyDescent="0.2">
      <c r="A16" s="947"/>
      <c r="B16" s="944" t="s">
        <v>953</v>
      </c>
      <c r="C16" s="1371" t="s">
        <v>1277</v>
      </c>
      <c r="D16" s="1372"/>
      <c r="E16" s="948"/>
    </row>
    <row r="17" spans="1:5" ht="15" customHeight="1" x14ac:dyDescent="0.2">
      <c r="A17" s="947"/>
      <c r="B17" s="944" t="s">
        <v>235</v>
      </c>
      <c r="C17" s="1386">
        <v>43521</v>
      </c>
      <c r="D17" s="1387"/>
      <c r="E17" s="948"/>
    </row>
    <row r="18" spans="1:5" ht="15" customHeight="1" x14ac:dyDescent="0.2">
      <c r="A18" s="947"/>
      <c r="B18" s="944" t="s">
        <v>184</v>
      </c>
      <c r="C18" s="1371" t="s">
        <v>985</v>
      </c>
      <c r="D18" s="1372"/>
      <c r="E18" s="948"/>
    </row>
    <row r="19" spans="1:5" ht="15" customHeight="1" x14ac:dyDescent="0.2">
      <c r="A19" s="947"/>
      <c r="B19" s="944" t="s">
        <v>235</v>
      </c>
      <c r="C19" s="1386" t="s">
        <v>986</v>
      </c>
      <c r="D19" s="1387"/>
      <c r="E19" s="948"/>
    </row>
    <row r="20" spans="1:5" ht="15" customHeight="1" x14ac:dyDescent="0.2">
      <c r="A20" s="947"/>
      <c r="B20" s="943"/>
      <c r="C20" s="943"/>
      <c r="D20" s="943"/>
      <c r="E20" s="948"/>
    </row>
    <row r="21" spans="1:5" ht="20.100000000000001" customHeight="1" x14ac:dyDescent="0.2">
      <c r="A21" s="947"/>
      <c r="B21" s="1016" t="s">
        <v>983</v>
      </c>
      <c r="C21" s="1016"/>
      <c r="D21" s="1016"/>
      <c r="E21" s="948"/>
    </row>
    <row r="22" spans="1:5" ht="15" customHeight="1" x14ac:dyDescent="0.2">
      <c r="A22" s="1019"/>
      <c r="B22" s="944" t="s">
        <v>39</v>
      </c>
      <c r="C22" s="1371" t="s">
        <v>1278</v>
      </c>
      <c r="D22" s="1372"/>
      <c r="E22" s="1018"/>
    </row>
    <row r="23" spans="1:5" ht="15" customHeight="1" x14ac:dyDescent="0.2">
      <c r="A23" s="1019"/>
      <c r="B23" s="944" t="s">
        <v>40</v>
      </c>
      <c r="C23" s="1371" t="s">
        <v>1279</v>
      </c>
      <c r="D23" s="1372"/>
      <c r="E23" s="1018"/>
    </row>
    <row r="24" spans="1:5" ht="15" customHeight="1" x14ac:dyDescent="0.2">
      <c r="A24" s="1019"/>
      <c r="B24" s="944" t="s">
        <v>41</v>
      </c>
      <c r="C24" s="1371" t="s">
        <v>984</v>
      </c>
      <c r="D24" s="1372"/>
      <c r="E24" s="1018"/>
    </row>
    <row r="25" spans="1:5" ht="15" customHeight="1" x14ac:dyDescent="0.2">
      <c r="A25" s="1019"/>
      <c r="B25" s="944" t="s">
        <v>234</v>
      </c>
      <c r="C25" s="1371" t="s">
        <v>984</v>
      </c>
      <c r="D25" s="1372"/>
      <c r="E25" s="1018"/>
    </row>
    <row r="26" spans="1:5" ht="15" customHeight="1" x14ac:dyDescent="0.2">
      <c r="A26" s="1019"/>
      <c r="B26" s="944" t="s">
        <v>921</v>
      </c>
      <c r="C26" s="1371" t="s">
        <v>984</v>
      </c>
      <c r="D26" s="1372"/>
      <c r="E26" s="1018"/>
    </row>
    <row r="27" spans="1:5" s="1086" customFormat="1" ht="15" customHeight="1" x14ac:dyDescent="0.2">
      <c r="A27" s="1091"/>
      <c r="B27" s="944" t="s">
        <v>1076</v>
      </c>
      <c r="C27" s="1371" t="s">
        <v>984</v>
      </c>
      <c r="D27" s="1372"/>
      <c r="E27" s="1088"/>
    </row>
    <row r="28" spans="1:5" s="1086" customFormat="1" ht="15" customHeight="1" x14ac:dyDescent="0.2">
      <c r="A28" s="1091"/>
      <c r="B28" s="944" t="s">
        <v>1077</v>
      </c>
      <c r="C28" s="1371" t="s">
        <v>984</v>
      </c>
      <c r="D28" s="1372"/>
      <c r="E28" s="1088"/>
    </row>
    <row r="29" spans="1:5" s="1086" customFormat="1" ht="15" customHeight="1" x14ac:dyDescent="0.2">
      <c r="A29" s="1091"/>
      <c r="B29" s="944" t="s">
        <v>1078</v>
      </c>
      <c r="C29" s="1371" t="s">
        <v>984</v>
      </c>
      <c r="D29" s="1372"/>
      <c r="E29" s="1088"/>
    </row>
    <row r="30" spans="1:5" ht="3.75" customHeight="1" thickBot="1" x14ac:dyDescent="0.25">
      <c r="A30" s="496"/>
      <c r="B30" s="497"/>
      <c r="C30" s="497"/>
      <c r="D30" s="497"/>
      <c r="E30" s="623"/>
    </row>
  </sheetData>
  <sheetProtection sheet="1" insertHyperlinks="0"/>
  <mergeCells count="21">
    <mergeCell ref="A1:E1"/>
    <mergeCell ref="B3:D3"/>
    <mergeCell ref="B4:D4"/>
    <mergeCell ref="B5:D5"/>
    <mergeCell ref="C19:D19"/>
    <mergeCell ref="C10:D10"/>
    <mergeCell ref="C11:D11"/>
    <mergeCell ref="C12:D12"/>
    <mergeCell ref="C16:D16"/>
    <mergeCell ref="C17:D17"/>
    <mergeCell ref="C18:D18"/>
    <mergeCell ref="C27:D27"/>
    <mergeCell ref="C28:D28"/>
    <mergeCell ref="C29:D29"/>
    <mergeCell ref="C8:D8"/>
    <mergeCell ref="C7:D7"/>
    <mergeCell ref="C22:D22"/>
    <mergeCell ref="C23:D23"/>
    <mergeCell ref="C24:D24"/>
    <mergeCell ref="C25:D25"/>
    <mergeCell ref="C26:D26"/>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8DC63F"/>
    <pageSetUpPr fitToPage="1"/>
  </sheetPr>
  <dimension ref="A1:L34"/>
  <sheetViews>
    <sheetView showGridLines="0" zoomScaleNormal="100" workbookViewId="0">
      <selection activeCell="A10" sqref="A10"/>
    </sheetView>
  </sheetViews>
  <sheetFormatPr defaultColWidth="9.33203125" defaultRowHeight="12.75" x14ac:dyDescent="0.2"/>
  <cols>
    <col min="1" max="1" width="12.83203125" style="24" customWidth="1"/>
    <col min="2" max="2" width="12.33203125" style="72" customWidth="1"/>
    <col min="3" max="3" width="11.5" style="24" customWidth="1"/>
    <col min="4" max="4" width="36.33203125" style="24" customWidth="1"/>
    <col min="5" max="5" width="18.1640625" style="24" customWidth="1"/>
    <col min="6" max="7" width="15.83203125" style="24" customWidth="1"/>
    <col min="8" max="8" width="15.1640625" style="24" customWidth="1"/>
    <col min="9" max="9" width="6.6640625" style="24" customWidth="1"/>
    <col min="10" max="10" width="30.83203125" style="24" customWidth="1"/>
    <col min="11" max="16384" width="9.33203125" style="24"/>
  </cols>
  <sheetData>
    <row r="1" spans="1:12" customFormat="1" ht="24.95" customHeight="1" x14ac:dyDescent="0.2">
      <c r="A1" s="145" t="s">
        <v>167</v>
      </c>
      <c r="B1" s="1426" t="str">
        <f>Home!$B$3</f>
        <v>MICI05</v>
      </c>
      <c r="C1" s="1426"/>
      <c r="D1" s="1426"/>
      <c r="E1" s="107"/>
      <c r="F1" s="104" t="s">
        <v>58</v>
      </c>
      <c r="G1" s="1052" t="e">
        <f>IF(AND('Index of Workpapers'!E17="",#REF!=""),'Index of Workpapers'!C17,IF('Index of Workpapers'!E17&lt;&gt;"",'Index of Workpapers'!E17,#REF!))</f>
        <v>#REF!</v>
      </c>
      <c r="I1" s="512"/>
      <c r="J1" s="472" t="s">
        <v>349</v>
      </c>
      <c r="K1" s="512" t="s">
        <v>63</v>
      </c>
      <c r="L1" s="471" t="s">
        <v>64</v>
      </c>
    </row>
    <row r="2" spans="1:12" customFormat="1" ht="24.95" customHeight="1" x14ac:dyDescent="0.2">
      <c r="A2" s="145" t="s">
        <v>10</v>
      </c>
      <c r="B2" s="1426" t="str">
        <f>Home!$B$4</f>
        <v>MICINDA SUPERANNUATION FUND</v>
      </c>
      <c r="C2" s="1426"/>
      <c r="D2" s="148"/>
      <c r="E2" s="108"/>
      <c r="F2" s="104" t="s">
        <v>63</v>
      </c>
      <c r="G2" s="104" t="s">
        <v>64</v>
      </c>
      <c r="I2" s="512"/>
      <c r="J2" s="472" t="s">
        <v>350</v>
      </c>
      <c r="K2" s="512" t="s">
        <v>63</v>
      </c>
      <c r="L2" s="471" t="s">
        <v>64</v>
      </c>
    </row>
    <row r="3" spans="1:12" customFormat="1" ht="24.95" customHeight="1" x14ac:dyDescent="0.2">
      <c r="A3" s="145" t="s">
        <v>236</v>
      </c>
      <c r="B3" s="1440">
        <f>Home!$C$7</f>
        <v>43281</v>
      </c>
      <c r="C3" s="1440"/>
      <c r="D3" s="1440"/>
      <c r="E3" s="142" t="s">
        <v>55</v>
      </c>
      <c r="F3" s="106" t="str">
        <f>Home!$C$16</f>
        <v>TH</v>
      </c>
      <c r="G3" s="238">
        <f>Home!$C$17</f>
        <v>43521</v>
      </c>
      <c r="I3" s="512"/>
      <c r="J3" s="472" t="s">
        <v>94</v>
      </c>
      <c r="K3" s="512" t="s">
        <v>63</v>
      </c>
      <c r="L3" s="471" t="s">
        <v>64</v>
      </c>
    </row>
    <row r="4" spans="1:12" customFormat="1" ht="24.95" customHeight="1" x14ac:dyDescent="0.3">
      <c r="A4" s="105" t="s">
        <v>186</v>
      </c>
      <c r="B4" s="105"/>
      <c r="C4" s="38"/>
      <c r="D4" s="24"/>
      <c r="E4" s="142" t="s">
        <v>56</v>
      </c>
      <c r="F4" s="106" t="str">
        <f>Home!$C$18</f>
        <v>Enter initials</v>
      </c>
      <c r="G4" s="238" t="str">
        <f>Home!$C$19</f>
        <v>Enter date</v>
      </c>
      <c r="I4" s="512"/>
      <c r="J4" s="472" t="s">
        <v>351</v>
      </c>
      <c r="K4" s="512" t="s">
        <v>63</v>
      </c>
      <c r="L4" s="471" t="s">
        <v>64</v>
      </c>
    </row>
    <row r="5" spans="1:12" s="49" customFormat="1" ht="3.75" customHeight="1" x14ac:dyDescent="0.2">
      <c r="A5" s="68"/>
      <c r="B5" s="70"/>
      <c r="C5" s="24"/>
      <c r="D5" s="55"/>
      <c r="E5" s="55"/>
      <c r="F5" s="51"/>
      <c r="G5" s="61"/>
      <c r="I5" s="1437"/>
      <c r="J5" s="1438" t="s">
        <v>352</v>
      </c>
      <c r="K5" s="1437" t="s">
        <v>63</v>
      </c>
      <c r="L5" s="1439" t="s">
        <v>64</v>
      </c>
    </row>
    <row r="6" spans="1:12" s="71" customFormat="1" ht="19.5" customHeight="1" x14ac:dyDescent="0.2">
      <c r="A6" s="1414" t="s">
        <v>38</v>
      </c>
      <c r="B6" s="1414"/>
      <c r="C6" s="1414"/>
      <c r="D6" s="1414"/>
      <c r="E6" s="1414"/>
      <c r="F6" s="1414"/>
      <c r="G6" s="1414"/>
      <c r="I6" s="1437"/>
      <c r="J6" s="1438"/>
      <c r="K6" s="1437"/>
      <c r="L6" s="1439"/>
    </row>
    <row r="7" spans="1:12" s="49" customFormat="1" ht="3.75" customHeight="1" thickBot="1" x14ac:dyDescent="0.25">
      <c r="A7"/>
      <c r="B7"/>
      <c r="C7"/>
      <c r="D7"/>
      <c r="E7"/>
      <c r="F7"/>
      <c r="G7"/>
      <c r="I7" s="1437"/>
      <c r="J7" s="1438" t="s">
        <v>353</v>
      </c>
      <c r="K7" s="1437" t="s">
        <v>63</v>
      </c>
      <c r="L7" s="1439" t="s">
        <v>64</v>
      </c>
    </row>
    <row r="8" spans="1:12" s="49" customFormat="1" ht="3.75" customHeight="1" x14ac:dyDescent="0.2">
      <c r="A8" s="482"/>
      <c r="B8" s="483"/>
      <c r="C8" s="483"/>
      <c r="D8" s="483"/>
      <c r="E8" s="483"/>
      <c r="F8" s="483"/>
      <c r="G8" s="528"/>
      <c r="I8" s="1437"/>
      <c r="J8" s="1438"/>
      <c r="K8" s="1437"/>
      <c r="L8" s="1439"/>
    </row>
    <row r="9" spans="1:12" s="49" customFormat="1" ht="30" customHeight="1" x14ac:dyDescent="0.2">
      <c r="A9" s="503" t="s">
        <v>59</v>
      </c>
      <c r="B9" s="479" t="s">
        <v>64</v>
      </c>
      <c r="C9" s="479" t="s">
        <v>169</v>
      </c>
      <c r="D9" s="479" t="s">
        <v>175</v>
      </c>
      <c r="E9" s="1403" t="s">
        <v>238</v>
      </c>
      <c r="F9" s="1403"/>
      <c r="G9" s="485" t="s">
        <v>61</v>
      </c>
      <c r="I9" s="1437"/>
      <c r="J9" s="1438"/>
      <c r="K9" s="1437"/>
      <c r="L9" s="1439"/>
    </row>
    <row r="10" spans="1:12" s="67" customFormat="1" ht="50.1" customHeight="1" x14ac:dyDescent="0.2">
      <c r="A10" s="504"/>
      <c r="B10" s="236"/>
      <c r="C10" s="448"/>
      <c r="D10" s="447"/>
      <c r="E10" s="1412"/>
      <c r="F10" s="1413"/>
      <c r="G10" s="506"/>
      <c r="I10" s="515" t="s">
        <v>467</v>
      </c>
      <c r="J10" s="516"/>
      <c r="K10" s="516"/>
      <c r="L10" s="517"/>
    </row>
    <row r="11" spans="1:12" s="67" customFormat="1" ht="50.1" customHeight="1" x14ac:dyDescent="0.2">
      <c r="A11" s="504"/>
      <c r="B11" s="236"/>
      <c r="C11" s="448"/>
      <c r="D11" s="447"/>
      <c r="E11" s="1412"/>
      <c r="F11" s="1413"/>
      <c r="G11" s="506"/>
      <c r="I11" s="1415" t="s">
        <v>355</v>
      </c>
      <c r="J11" s="1416"/>
      <c r="K11" s="1416"/>
      <c r="L11" s="1417"/>
    </row>
    <row r="12" spans="1:12" s="67" customFormat="1" ht="50.1" customHeight="1" x14ac:dyDescent="0.2">
      <c r="A12" s="504"/>
      <c r="B12" s="236"/>
      <c r="C12" s="448"/>
      <c r="D12" s="447"/>
      <c r="E12" s="1412"/>
      <c r="F12" s="1413"/>
      <c r="G12" s="506"/>
      <c r="I12" s="443"/>
      <c r="J12" s="444"/>
      <c r="K12" s="444"/>
      <c r="L12" s="445"/>
    </row>
    <row r="13" spans="1:12" s="67" customFormat="1" ht="50.1" customHeight="1" x14ac:dyDescent="0.2">
      <c r="A13" s="507"/>
      <c r="B13" s="236"/>
      <c r="C13" s="448"/>
      <c r="D13" s="448"/>
      <c r="E13" s="1413"/>
      <c r="F13" s="1413"/>
      <c r="G13" s="488"/>
      <c r="I13" s="443"/>
      <c r="J13" s="444"/>
      <c r="K13" s="444"/>
      <c r="L13" s="445"/>
    </row>
    <row r="14" spans="1:12" s="67" customFormat="1" ht="50.1" customHeight="1" x14ac:dyDescent="0.2">
      <c r="A14" s="507"/>
      <c r="B14" s="236"/>
      <c r="C14" s="448"/>
      <c r="D14" s="448"/>
      <c r="E14" s="1413"/>
      <c r="F14" s="1413"/>
      <c r="G14" s="488"/>
      <c r="I14" s="443"/>
      <c r="J14" s="444"/>
      <c r="K14" s="444"/>
      <c r="L14" s="445"/>
    </row>
    <row r="15" spans="1:12" s="67" customFormat="1" ht="50.1" customHeight="1" x14ac:dyDescent="0.2">
      <c r="A15" s="507"/>
      <c r="B15" s="236"/>
      <c r="C15" s="448"/>
      <c r="D15" s="448"/>
      <c r="E15" s="1413"/>
      <c r="F15" s="1413"/>
      <c r="G15" s="488"/>
      <c r="I15" s="443"/>
      <c r="J15" s="444"/>
      <c r="K15" s="444"/>
      <c r="L15" s="445"/>
    </row>
    <row r="16" spans="1:12" s="67" customFormat="1" ht="50.1" customHeight="1" x14ac:dyDescent="0.2">
      <c r="A16" s="507"/>
      <c r="B16" s="236"/>
      <c r="C16" s="448"/>
      <c r="D16" s="448"/>
      <c r="E16" s="1413"/>
      <c r="F16" s="1413"/>
      <c r="G16" s="488"/>
      <c r="I16" s="443"/>
      <c r="J16" s="444"/>
      <c r="K16" s="444"/>
      <c r="L16" s="445"/>
    </row>
    <row r="17" spans="1:12" s="67" customFormat="1" ht="50.1" customHeight="1" x14ac:dyDescent="0.2">
      <c r="A17" s="507"/>
      <c r="B17" s="236"/>
      <c r="C17" s="448"/>
      <c r="D17" s="448"/>
      <c r="E17" s="1413"/>
      <c r="F17" s="1413"/>
      <c r="G17" s="488"/>
      <c r="I17" s="443"/>
      <c r="J17" s="444"/>
      <c r="K17" s="444"/>
      <c r="L17" s="445"/>
    </row>
    <row r="18" spans="1:12" s="67" customFormat="1" ht="50.1" customHeight="1" x14ac:dyDescent="0.2">
      <c r="A18" s="507"/>
      <c r="B18" s="236"/>
      <c r="C18" s="448"/>
      <c r="D18" s="448"/>
      <c r="E18" s="1413"/>
      <c r="F18" s="1413"/>
      <c r="G18" s="488"/>
      <c r="I18" s="443"/>
      <c r="J18" s="444"/>
      <c r="K18" s="444"/>
      <c r="L18" s="445"/>
    </row>
    <row r="19" spans="1:12" s="67" customFormat="1" ht="50.1" customHeight="1" x14ac:dyDescent="0.2">
      <c r="A19" s="507"/>
      <c r="B19" s="236"/>
      <c r="C19" s="448"/>
      <c r="D19" s="448"/>
      <c r="E19" s="1413"/>
      <c r="F19" s="1413"/>
      <c r="G19" s="488"/>
      <c r="I19" s="443"/>
      <c r="J19" s="444"/>
      <c r="K19" s="444"/>
      <c r="L19" s="445"/>
    </row>
    <row r="20" spans="1:12" s="67" customFormat="1" ht="50.1" customHeight="1" x14ac:dyDescent="0.2">
      <c r="A20" s="507"/>
      <c r="B20" s="236"/>
      <c r="C20" s="448"/>
      <c r="D20" s="448"/>
      <c r="E20" s="1413"/>
      <c r="F20" s="1413"/>
      <c r="G20" s="488"/>
      <c r="I20" s="443"/>
      <c r="J20" s="444"/>
      <c r="K20" s="444"/>
      <c r="L20" s="445"/>
    </row>
    <row r="21" spans="1:12" s="67" customFormat="1" ht="50.1" customHeight="1" x14ac:dyDescent="0.2">
      <c r="A21" s="507"/>
      <c r="B21" s="236"/>
      <c r="C21" s="448"/>
      <c r="D21" s="448"/>
      <c r="E21" s="1413"/>
      <c r="F21" s="1413"/>
      <c r="G21" s="488"/>
      <c r="I21" s="443"/>
      <c r="J21" s="444"/>
      <c r="K21" s="444"/>
      <c r="L21" s="445"/>
    </row>
    <row r="22" spans="1:12" s="67" customFormat="1" ht="50.1" customHeight="1" x14ac:dyDescent="0.2">
      <c r="A22" s="507"/>
      <c r="B22" s="236"/>
      <c r="C22" s="448"/>
      <c r="D22" s="448"/>
      <c r="E22" s="1413"/>
      <c r="F22" s="1413"/>
      <c r="G22" s="488"/>
      <c r="I22" s="443"/>
      <c r="J22" s="444"/>
      <c r="K22" s="444"/>
      <c r="L22" s="445"/>
    </row>
    <row r="23" spans="1:12" s="67" customFormat="1" ht="50.1" customHeight="1" x14ac:dyDescent="0.2">
      <c r="A23" s="507"/>
      <c r="B23" s="236"/>
      <c r="C23" s="448"/>
      <c r="D23" s="448"/>
      <c r="E23" s="1413"/>
      <c r="F23" s="1413"/>
      <c r="G23" s="488"/>
      <c r="I23" s="443"/>
      <c r="J23" s="444"/>
      <c r="K23" s="444"/>
      <c r="L23" s="445"/>
    </row>
    <row r="24" spans="1:12" s="67" customFormat="1" ht="50.1" customHeight="1" x14ac:dyDescent="0.2">
      <c r="A24" s="507"/>
      <c r="B24" s="236"/>
      <c r="C24" s="448"/>
      <c r="D24" s="448"/>
      <c r="E24" s="1413"/>
      <c r="F24" s="1413"/>
      <c r="G24" s="488"/>
      <c r="I24" s="443"/>
      <c r="J24" s="444"/>
      <c r="K24" s="444"/>
      <c r="L24" s="445"/>
    </row>
    <row r="25" spans="1:12" s="67" customFormat="1" ht="50.1" customHeight="1" x14ac:dyDescent="0.2">
      <c r="A25" s="507"/>
      <c r="B25" s="236"/>
      <c r="C25" s="448"/>
      <c r="D25" s="448"/>
      <c r="E25" s="1413"/>
      <c r="F25" s="1413"/>
      <c r="G25" s="488"/>
      <c r="I25" s="443"/>
      <c r="J25" s="444"/>
      <c r="K25" s="444"/>
      <c r="L25" s="445"/>
    </row>
    <row r="26" spans="1:12" s="67" customFormat="1" ht="50.1" customHeight="1" x14ac:dyDescent="0.2">
      <c r="A26" s="507"/>
      <c r="B26" s="236"/>
      <c r="C26" s="448"/>
      <c r="D26" s="448"/>
      <c r="E26" s="1413"/>
      <c r="F26" s="1413"/>
      <c r="G26" s="488"/>
      <c r="I26" s="443"/>
      <c r="J26" s="444"/>
      <c r="K26" s="444"/>
      <c r="L26" s="445"/>
    </row>
    <row r="27" spans="1:12" s="67" customFormat="1" ht="50.1" customHeight="1" x14ac:dyDescent="0.2">
      <c r="A27" s="507"/>
      <c r="B27" s="236"/>
      <c r="C27" s="448"/>
      <c r="D27" s="448"/>
      <c r="E27" s="1413"/>
      <c r="F27" s="1413"/>
      <c r="G27" s="488"/>
      <c r="I27" s="443"/>
      <c r="J27" s="444"/>
      <c r="K27" s="444"/>
      <c r="L27" s="445"/>
    </row>
    <row r="28" spans="1:12" ht="3.75" customHeight="1" thickBot="1" x14ac:dyDescent="0.25">
      <c r="A28" s="536"/>
      <c r="B28" s="540"/>
      <c r="C28" s="537"/>
      <c r="D28" s="537"/>
      <c r="E28" s="537"/>
      <c r="F28" s="537"/>
      <c r="G28" s="538"/>
    </row>
    <row r="30" spans="1:12" ht="15.75" customHeight="1" x14ac:dyDescent="0.2"/>
    <row r="31" spans="1:12" hidden="1" x14ac:dyDescent="0.2">
      <c r="A31" s="24" t="s">
        <v>209</v>
      </c>
    </row>
    <row r="32" spans="1:12" hidden="1" x14ac:dyDescent="0.2">
      <c r="A32" s="24" t="s">
        <v>211</v>
      </c>
    </row>
    <row r="33" spans="1:1" hidden="1" x14ac:dyDescent="0.2">
      <c r="A33" s="24" t="s">
        <v>96</v>
      </c>
    </row>
    <row r="34" spans="1:1" hidden="1" x14ac:dyDescent="0.2"/>
  </sheetData>
  <sheetProtection sheet="1" objects="1" scenarios="1" insertHyperlinks="0"/>
  <customSheetViews>
    <customSheetView guid="{CAD51596-6B73-4932-BD63-A9B6500D33A2}" showPageBreaks="1" printArea="1" showRuler="0">
      <pageMargins left="0.78740157480314965" right="0.39370078740157483" top="0.78740157480314965" bottom="0.78740157480314965" header="0" footer="0"/>
      <printOptions horizontalCentered="1"/>
      <pageSetup paperSize="9" scale="85" orientation="portrait" r:id="rId1"/>
      <headerFooter alignWithMargins="0">
        <oddFooter>&amp;L&amp;F
Printed &amp;D&amp;R&amp;A - Page &amp;P</oddFooter>
      </headerFooter>
    </customSheetView>
    <customSheetView guid="{833AC96D-4EBC-4216-8F63-12A77F8DCBC4}" showGridLines="0" showRuler="0">
      <pageMargins left="0.78740157480314965" right="0.39370078740157483" top="0.78740157480314965" bottom="0.78740157480314965" header="0" footer="0"/>
      <printOptions horizontalCentered="1"/>
      <pageSetup paperSize="9" scale="85" orientation="portrait" r:id="rId2"/>
      <headerFooter alignWithMargins="0">
        <oddFooter>&amp;L&amp;F
Printed &amp;D&amp;R&amp;A - Page &amp;P</oddFooter>
      </headerFooter>
    </customSheetView>
    <customSheetView guid="{558B4E49-BF54-4A2C-ACEB-D2B2F89A7C90}" showRuler="0">
      <pageMargins left="0.78740157480314965" right="0.39370078740157483" top="0.78740157480314965" bottom="0.78740157480314965" header="0" footer="0"/>
      <printOptions horizontalCentered="1"/>
      <pageSetup paperSize="9" scale="85" orientation="portrait" r:id="rId3"/>
      <headerFooter alignWithMargins="0">
        <oddFooter>&amp;L&amp;F
Printed &amp;D&amp;R&amp;A - Page &amp;P</oddFooter>
      </headerFooter>
    </customSheetView>
    <customSheetView guid="{B1EE0497-15B9-45CC-A270-BCDC6C698D7B}" showPageBreaks="1" showGridLines="0" fitToPage="1" showRuler="0">
      <pageMargins left="0.78740157480314965" right="0.19685039370078741" top="0.78740157480314965" bottom="0.78740157480314965" header="0" footer="0"/>
      <printOptions horizontalCentered="1"/>
      <pageSetup paperSize="9" scale="86" orientation="portrait" blackAndWhite="1" r:id="rId4"/>
      <headerFooter alignWithMargins="0">
        <oddFooter>&amp;L&amp;8&amp;F
Copyright © 2003-2004 Business Fitness Pty Ltd&amp;R&amp;A &amp;P</oddFooter>
      </headerFooter>
    </customSheetView>
  </customSheetViews>
  <mergeCells count="32">
    <mergeCell ref="B1:D1"/>
    <mergeCell ref="B3:D3"/>
    <mergeCell ref="A6:G6"/>
    <mergeCell ref="E12:F12"/>
    <mergeCell ref="E15:F15"/>
    <mergeCell ref="E13:F13"/>
    <mergeCell ref="B2:C2"/>
    <mergeCell ref="E9:F9"/>
    <mergeCell ref="E10:F10"/>
    <mergeCell ref="E11:F11"/>
    <mergeCell ref="E14:F14"/>
    <mergeCell ref="E27:F27"/>
    <mergeCell ref="E17:F17"/>
    <mergeCell ref="E18:F18"/>
    <mergeCell ref="E19:F19"/>
    <mergeCell ref="E20:F20"/>
    <mergeCell ref="E26:F26"/>
    <mergeCell ref="E21:F21"/>
    <mergeCell ref="E24:F24"/>
    <mergeCell ref="E25:F25"/>
    <mergeCell ref="E22:F22"/>
    <mergeCell ref="E23:F23"/>
    <mergeCell ref="I5:I6"/>
    <mergeCell ref="J5:J6"/>
    <mergeCell ref="K5:K6"/>
    <mergeCell ref="L5:L6"/>
    <mergeCell ref="E16:F16"/>
    <mergeCell ref="I7:I9"/>
    <mergeCell ref="J7:J9"/>
    <mergeCell ref="K7:K9"/>
    <mergeCell ref="L7:L9"/>
    <mergeCell ref="I11:L11"/>
  </mergeCells>
  <phoneticPr fontId="0" type="noConversion"/>
  <dataValidations count="1">
    <dataValidation type="list" allowBlank="1" showInputMessage="1" showErrorMessage="1" sqref="C10:C27" xr:uid="{00000000-0002-0000-0900-000000000000}">
      <formula1>$A$31:$A$33</formula1>
    </dataValidation>
  </dataValidations>
  <printOptions horizontalCentered="1"/>
  <pageMargins left="0.39370078740157483" right="0.19685039370078741" top="0.39370078740157483" bottom="0.39370078740157483" header="0" footer="0.15748031496062992"/>
  <pageSetup paperSize="9" scale="68"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270343" r:id="rId8" name="WorksheetCompleteChk">
          <controlPr defaultSize="0" autoLine="0" r:id="rId9">
            <anchor moveWithCells="1">
              <from>
                <xdr:col>8</xdr:col>
                <xdr:colOff>114300</xdr:colOff>
                <xdr:row>0</xdr:row>
                <xdr:rowOff>85725</xdr:rowOff>
              </from>
              <to>
                <xdr:col>8</xdr:col>
                <xdr:colOff>285750</xdr:colOff>
                <xdr:row>0</xdr:row>
                <xdr:rowOff>257175</xdr:rowOff>
              </to>
            </anchor>
          </controlPr>
        </control>
      </mc:Choice>
      <mc:Fallback>
        <control shapeId="270343" r:id="rId8" name="WorksheetCompleteChk"/>
      </mc:Fallback>
    </mc:AlternateContent>
    <mc:AlternateContent xmlns:mc="http://schemas.openxmlformats.org/markup-compatibility/2006">
      <mc:Choice Requires="x14">
        <control shapeId="270344" r:id="rId10" name="AwaitingClientChk">
          <controlPr defaultSize="0" autoLine="0" r:id="rId9">
            <anchor moveWithCells="1">
              <from>
                <xdr:col>8</xdr:col>
                <xdr:colOff>114300</xdr:colOff>
                <xdr:row>1</xdr:row>
                <xdr:rowOff>85725</xdr:rowOff>
              </from>
              <to>
                <xdr:col>8</xdr:col>
                <xdr:colOff>285750</xdr:colOff>
                <xdr:row>1</xdr:row>
                <xdr:rowOff>257175</xdr:rowOff>
              </to>
            </anchor>
          </controlPr>
        </control>
      </mc:Choice>
      <mc:Fallback>
        <control shapeId="270344" r:id="rId10" name="AwaitingClientChk"/>
      </mc:Fallback>
    </mc:AlternateContent>
    <mc:AlternateContent xmlns:mc="http://schemas.openxmlformats.org/markup-compatibility/2006">
      <mc:Choice Requires="x14">
        <control shapeId="270345" r:id="rId11" name="ReviewedChk">
          <controlPr defaultSize="0" autoLine="0" r:id="rId9">
            <anchor moveWithCells="1">
              <from>
                <xdr:col>8</xdr:col>
                <xdr:colOff>114300</xdr:colOff>
                <xdr:row>2</xdr:row>
                <xdr:rowOff>85725</xdr:rowOff>
              </from>
              <to>
                <xdr:col>8</xdr:col>
                <xdr:colOff>285750</xdr:colOff>
                <xdr:row>2</xdr:row>
                <xdr:rowOff>257175</xdr:rowOff>
              </to>
            </anchor>
          </controlPr>
        </control>
      </mc:Choice>
      <mc:Fallback>
        <control shapeId="270345" r:id="rId11" name="ReviewedChk"/>
      </mc:Fallback>
    </mc:AlternateContent>
    <mc:AlternateContent xmlns:mc="http://schemas.openxmlformats.org/markup-compatibility/2006">
      <mc:Choice Requires="x14">
        <control shapeId="270346" r:id="rId12" name="ReworkRequiredChk">
          <controlPr defaultSize="0" autoLine="0" r:id="rId9">
            <anchor moveWithCells="1">
              <from>
                <xdr:col>8</xdr:col>
                <xdr:colOff>114300</xdr:colOff>
                <xdr:row>3</xdr:row>
                <xdr:rowOff>76200</xdr:rowOff>
              </from>
              <to>
                <xdr:col>8</xdr:col>
                <xdr:colOff>285750</xdr:colOff>
                <xdr:row>3</xdr:row>
                <xdr:rowOff>247650</xdr:rowOff>
              </to>
            </anchor>
          </controlPr>
        </control>
      </mc:Choice>
      <mc:Fallback>
        <control shapeId="270346" r:id="rId12" name="ReworkRequiredChk"/>
      </mc:Fallback>
    </mc:AlternateContent>
    <mc:AlternateContent xmlns:mc="http://schemas.openxmlformats.org/markup-compatibility/2006">
      <mc:Choice Requires="x14">
        <control shapeId="270349" r:id="rId13" name="ReworkCompleteChk">
          <controlPr defaultSize="0" autoLine="0" r:id="rId9">
            <anchor moveWithCells="1">
              <from>
                <xdr:col>8</xdr:col>
                <xdr:colOff>114300</xdr:colOff>
                <xdr:row>5</xdr:row>
                <xdr:rowOff>28575</xdr:rowOff>
              </from>
              <to>
                <xdr:col>8</xdr:col>
                <xdr:colOff>285750</xdr:colOff>
                <xdr:row>5</xdr:row>
                <xdr:rowOff>200025</xdr:rowOff>
              </to>
            </anchor>
          </controlPr>
        </control>
      </mc:Choice>
      <mc:Fallback>
        <control shapeId="270349" r:id="rId13" name="ReworkCompleteChk"/>
      </mc:Fallback>
    </mc:AlternateContent>
    <mc:AlternateContent xmlns:mc="http://schemas.openxmlformats.org/markup-compatibility/2006">
      <mc:Choice Requires="x14">
        <control shapeId="270351" r:id="rId14" name="FinalReviewChk">
          <controlPr defaultSize="0" autoLine="0" r:id="rId9">
            <anchor moveWithCells="1">
              <from>
                <xdr:col>8</xdr:col>
                <xdr:colOff>114300</xdr:colOff>
                <xdr:row>8</xdr:row>
                <xdr:rowOff>57150</xdr:rowOff>
              </from>
              <to>
                <xdr:col>8</xdr:col>
                <xdr:colOff>285750</xdr:colOff>
                <xdr:row>8</xdr:row>
                <xdr:rowOff>228600</xdr:rowOff>
              </to>
            </anchor>
          </controlPr>
        </control>
      </mc:Choice>
      <mc:Fallback>
        <control shapeId="270351" r:id="rId14" name="FinalReviewChk"/>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8DC63F"/>
    <pageSetUpPr fitToPage="1"/>
  </sheetPr>
  <dimension ref="A1:M61"/>
  <sheetViews>
    <sheetView showGridLines="0" showZeros="0" zoomScaleNormal="100" workbookViewId="0">
      <selection activeCell="F21" sqref="F21:F28"/>
    </sheetView>
  </sheetViews>
  <sheetFormatPr defaultColWidth="9.33203125" defaultRowHeight="12.75" x14ac:dyDescent="0.2"/>
  <cols>
    <col min="1" max="1" width="12.83203125" style="76" customWidth="1"/>
    <col min="2" max="2" width="20" style="49" customWidth="1"/>
    <col min="3" max="3" width="15.1640625" style="49" customWidth="1"/>
    <col min="4" max="5" width="12.83203125" style="49" customWidth="1"/>
    <col min="6" max="8" width="15.83203125" style="49" customWidth="1"/>
    <col min="9" max="9" width="14.83203125" style="49" customWidth="1"/>
    <col min="10" max="10" width="6.83203125" customWidth="1"/>
    <col min="11" max="11" width="30.83203125" customWidth="1"/>
    <col min="12" max="13" width="9.33203125" customWidth="1"/>
    <col min="14" max="16384" width="9.33203125" style="49"/>
  </cols>
  <sheetData>
    <row r="1" spans="1:13" customFormat="1" ht="24.95" customHeight="1" x14ac:dyDescent="0.2">
      <c r="A1" s="145" t="s">
        <v>167</v>
      </c>
      <c r="B1" s="1426" t="str">
        <f>Home!$B$3</f>
        <v>MICI05</v>
      </c>
      <c r="C1" s="1426"/>
      <c r="D1" s="1426"/>
      <c r="E1" s="1426"/>
      <c r="F1" s="1400"/>
      <c r="G1" s="474" t="s">
        <v>58</v>
      </c>
      <c r="H1" s="1052" t="e">
        <f>IF(AND('Index of Workpapers'!E18="",#REF!=""),'Index of Workpapers'!C18,IF('Index of Workpapers'!E18&lt;&gt;"",'Index of Workpapers'!E18,#REF!))</f>
        <v>#REF!</v>
      </c>
      <c r="J1" s="519"/>
      <c r="K1" s="520" t="s">
        <v>349</v>
      </c>
      <c r="L1" s="521" t="s">
        <v>63</v>
      </c>
      <c r="M1" s="522" t="s">
        <v>64</v>
      </c>
    </row>
    <row r="2" spans="1:13" customFormat="1" ht="24.95" customHeight="1" x14ac:dyDescent="0.2">
      <c r="A2" s="145" t="s">
        <v>10</v>
      </c>
      <c r="B2" s="1426" t="str">
        <f>Home!$B$4</f>
        <v>MICINDA SUPERANNUATION FUND</v>
      </c>
      <c r="C2" s="1426"/>
      <c r="D2" s="148"/>
      <c r="E2" s="76"/>
      <c r="F2" s="108"/>
      <c r="G2" s="474" t="s">
        <v>63</v>
      </c>
      <c r="H2" s="474" t="s">
        <v>64</v>
      </c>
      <c r="J2" s="519"/>
      <c r="K2" s="520" t="s">
        <v>350</v>
      </c>
      <c r="L2" s="521" t="s">
        <v>63</v>
      </c>
      <c r="M2" s="522" t="s">
        <v>64</v>
      </c>
    </row>
    <row r="3" spans="1:13" customFormat="1" ht="24.95" customHeight="1" x14ac:dyDescent="0.2">
      <c r="A3" s="145" t="s">
        <v>236</v>
      </c>
      <c r="B3" s="1440">
        <f>Home!$C$7</f>
        <v>43281</v>
      </c>
      <c r="C3" s="1440"/>
      <c r="D3" s="1440"/>
      <c r="E3" s="49"/>
      <c r="F3" s="142" t="s">
        <v>55</v>
      </c>
      <c r="G3" s="476" t="str">
        <f>Home!$C$16</f>
        <v>TH</v>
      </c>
      <c r="H3" s="548">
        <f>Home!$C$17</f>
        <v>43521</v>
      </c>
      <c r="J3" s="519"/>
      <c r="K3" s="520" t="s">
        <v>94</v>
      </c>
      <c r="L3" s="521" t="s">
        <v>63</v>
      </c>
      <c r="M3" s="522" t="s">
        <v>64</v>
      </c>
    </row>
    <row r="4" spans="1:13" customFormat="1" ht="24.95" customHeight="1" x14ac:dyDescent="0.3">
      <c r="A4" s="105" t="s">
        <v>66</v>
      </c>
      <c r="B4" s="105"/>
      <c r="C4" s="38"/>
      <c r="D4" s="24"/>
      <c r="E4" s="49"/>
      <c r="F4" s="142" t="s">
        <v>56</v>
      </c>
      <c r="G4" s="476" t="str">
        <f>Home!$C$18</f>
        <v>Enter initials</v>
      </c>
      <c r="H4" s="548" t="str">
        <f>Home!$C$19</f>
        <v>Enter date</v>
      </c>
      <c r="J4" s="519"/>
      <c r="K4" s="520" t="s">
        <v>351</v>
      </c>
      <c r="L4" s="521" t="s">
        <v>63</v>
      </c>
      <c r="M4" s="522" t="s">
        <v>64</v>
      </c>
    </row>
    <row r="5" spans="1:13" s="54" customFormat="1" ht="3.75" customHeight="1" x14ac:dyDescent="0.25">
      <c r="A5" s="73"/>
      <c r="B5" s="74"/>
      <c r="C5" s="74"/>
      <c r="D5" s="74"/>
      <c r="E5" s="74"/>
      <c r="F5" s="55"/>
      <c r="G5" s="83"/>
      <c r="H5" s="83"/>
      <c r="J5" s="1418"/>
      <c r="K5" s="1419" t="s">
        <v>352</v>
      </c>
      <c r="L5" s="1420" t="s">
        <v>63</v>
      </c>
      <c r="M5" s="1422" t="s">
        <v>64</v>
      </c>
    </row>
    <row r="6" spans="1:13" ht="19.5" customHeight="1" x14ac:dyDescent="0.2">
      <c r="A6" s="1398" t="s">
        <v>603</v>
      </c>
      <c r="B6" s="1398"/>
      <c r="C6" s="1398"/>
      <c r="D6" s="1398"/>
      <c r="E6" s="1398"/>
      <c r="F6" s="1398"/>
      <c r="G6" s="1398"/>
      <c r="H6" s="1398"/>
      <c r="J6" s="1418"/>
      <c r="K6" s="1419"/>
      <c r="L6" s="1420"/>
      <c r="M6" s="1422"/>
    </row>
    <row r="7" spans="1:13" s="54" customFormat="1" ht="3.75" customHeight="1" x14ac:dyDescent="0.25">
      <c r="A7" s="541"/>
      <c r="B7" s="74"/>
      <c r="C7" s="74"/>
      <c r="D7" s="74"/>
      <c r="E7" s="74"/>
      <c r="F7" s="55"/>
      <c r="G7" s="83"/>
      <c r="H7" s="83"/>
      <c r="J7" s="1418"/>
      <c r="K7" s="1419" t="s">
        <v>353</v>
      </c>
      <c r="L7" s="1420" t="s">
        <v>63</v>
      </c>
      <c r="M7" s="1422" t="s">
        <v>64</v>
      </c>
    </row>
    <row r="8" spans="1:13" ht="19.5" customHeight="1" x14ac:dyDescent="0.2">
      <c r="A8" s="1456" t="s">
        <v>957</v>
      </c>
      <c r="B8" s="1456"/>
      <c r="C8" s="1456"/>
      <c r="D8" s="1456"/>
      <c r="E8" s="1456"/>
      <c r="F8" s="1456"/>
      <c r="G8" s="75"/>
      <c r="H8" s="75"/>
      <c r="J8" s="1418"/>
      <c r="K8" s="1419"/>
      <c r="L8" s="1420"/>
      <c r="M8" s="1422"/>
    </row>
    <row r="9" spans="1:13" ht="3.75" customHeight="1" thickBot="1" x14ac:dyDescent="0.25">
      <c r="A9" s="454"/>
      <c r="B9" s="454"/>
      <c r="C9" s="454"/>
      <c r="D9" s="454"/>
      <c r="E9" s="454"/>
      <c r="F9" s="454"/>
      <c r="G9" s="542"/>
      <c r="H9" s="542"/>
      <c r="J9" s="1418"/>
      <c r="K9" s="1419"/>
      <c r="L9" s="1420"/>
      <c r="M9" s="1422"/>
    </row>
    <row r="10" spans="1:13" customFormat="1" ht="3.75" customHeight="1" x14ac:dyDescent="0.2">
      <c r="A10" s="482"/>
      <c r="B10" s="483"/>
      <c r="C10" s="483"/>
      <c r="D10" s="483"/>
      <c r="E10" s="483"/>
      <c r="F10" s="483"/>
      <c r="G10" s="483"/>
      <c r="H10" s="528"/>
      <c r="J10" s="897"/>
      <c r="K10" s="900"/>
      <c r="L10" s="900"/>
      <c r="M10" s="901"/>
    </row>
    <row r="11" spans="1:13" ht="16.5" customHeight="1" x14ac:dyDescent="0.25">
      <c r="A11" s="1444" t="s">
        <v>1243</v>
      </c>
      <c r="B11" s="1444"/>
      <c r="C11" s="1444"/>
      <c r="D11" s="1444"/>
      <c r="E11" s="1444"/>
      <c r="F11" s="1444"/>
      <c r="G11" s="1444"/>
      <c r="H11" s="1444"/>
      <c r="I11" s="1323"/>
      <c r="J11" s="1323"/>
      <c r="K11" s="1323"/>
    </row>
    <row r="12" spans="1:13" ht="16.5" customHeight="1" x14ac:dyDescent="0.25">
      <c r="A12" s="1442" t="s">
        <v>1244</v>
      </c>
      <c r="B12" s="1442"/>
      <c r="C12" s="1443" t="str">
        <f>Home!B3</f>
        <v>MICI05</v>
      </c>
      <c r="D12" s="1443"/>
      <c r="E12" s="1443"/>
      <c r="F12" s="1443"/>
      <c r="G12" s="1443"/>
      <c r="H12" s="1443"/>
      <c r="I12" s="1323"/>
      <c r="J12" s="1323"/>
      <c r="K12" s="1323"/>
    </row>
    <row r="13" spans="1:13" ht="16.5" customHeight="1" x14ac:dyDescent="0.25">
      <c r="A13" s="1442" t="s">
        <v>1245</v>
      </c>
      <c r="B13" s="1442"/>
      <c r="C13" s="1443" t="str">
        <f>Home!B4</f>
        <v>MICINDA SUPERANNUATION FUND</v>
      </c>
      <c r="D13" s="1443"/>
      <c r="E13" s="1443"/>
      <c r="F13" s="1443"/>
      <c r="G13" s="1443"/>
      <c r="H13" s="1443"/>
      <c r="I13" s="1323"/>
      <c r="J13" s="1323"/>
      <c r="K13" s="1323"/>
    </row>
    <row r="14" spans="1:13" ht="16.5" customHeight="1" x14ac:dyDescent="0.25">
      <c r="A14" s="1330" t="s">
        <v>1246</v>
      </c>
      <c r="B14" s="1324" t="s">
        <v>1247</v>
      </c>
      <c r="C14" s="1330" t="s">
        <v>1248</v>
      </c>
      <c r="D14" s="1324" t="s">
        <v>1249</v>
      </c>
      <c r="E14" s="1330" t="s">
        <v>1250</v>
      </c>
      <c r="F14" s="1442"/>
      <c r="G14" s="1442"/>
      <c r="H14" s="1442"/>
      <c r="I14" s="1323"/>
      <c r="J14" s="1323"/>
      <c r="K14" s="1323"/>
    </row>
    <row r="15" spans="1:13" ht="16.5" customHeight="1" x14ac:dyDescent="0.25">
      <c r="A15" s="1324" t="s">
        <v>1251</v>
      </c>
      <c r="B15" s="1443" t="str">
        <f>Home!C16</f>
        <v>TH</v>
      </c>
      <c r="C15" s="1443"/>
      <c r="D15" s="1443"/>
      <c r="E15" s="1443"/>
      <c r="F15" s="1324" t="s">
        <v>1252</v>
      </c>
      <c r="G15" s="1324"/>
      <c r="H15" s="1327">
        <v>170</v>
      </c>
      <c r="I15" s="1323"/>
      <c r="J15" s="1323"/>
      <c r="K15" s="1323"/>
    </row>
    <row r="16" spans="1:13" ht="16.5" customHeight="1" x14ac:dyDescent="0.25">
      <c r="A16" s="1324" t="s">
        <v>1253</v>
      </c>
      <c r="B16" s="1445" t="s">
        <v>1361</v>
      </c>
      <c r="C16" s="1443"/>
      <c r="D16" s="1443"/>
      <c r="E16" s="1443"/>
      <c r="F16" s="1324" t="s">
        <v>1252</v>
      </c>
      <c r="G16" s="1324"/>
      <c r="H16" s="1327">
        <v>300</v>
      </c>
      <c r="I16" s="1323"/>
      <c r="J16" s="1323"/>
      <c r="K16" s="1323"/>
    </row>
    <row r="17" spans="1:13" ht="16.5" customHeight="1" x14ac:dyDescent="0.25">
      <c r="A17" s="1324" t="s">
        <v>1254</v>
      </c>
      <c r="B17" s="1324"/>
      <c r="C17" s="1443"/>
      <c r="D17" s="1443"/>
      <c r="E17" s="1443"/>
      <c r="F17" s="1324" t="s">
        <v>1255</v>
      </c>
      <c r="G17" s="1324"/>
      <c r="H17" s="1325"/>
      <c r="I17" s="1323"/>
      <c r="J17" s="1323"/>
      <c r="K17" s="1323"/>
    </row>
    <row r="18" spans="1:13" ht="16.5" customHeight="1" x14ac:dyDescent="0.25">
      <c r="A18" s="1324" t="s">
        <v>1256</v>
      </c>
      <c r="B18" s="1326"/>
      <c r="C18" s="1443">
        <v>2300</v>
      </c>
      <c r="D18" s="1443"/>
      <c r="E18" s="1443"/>
      <c r="F18" s="1324" t="s">
        <v>1255</v>
      </c>
      <c r="G18" s="1324"/>
      <c r="H18" s="1325"/>
      <c r="I18" s="1323"/>
      <c r="J18" s="1323"/>
      <c r="K18" s="1323"/>
    </row>
    <row r="19" spans="1:13" ht="16.5" customHeight="1" x14ac:dyDescent="0.25">
      <c r="A19" s="1324"/>
      <c r="B19" s="1326"/>
      <c r="C19" s="1326"/>
      <c r="D19" s="1326"/>
      <c r="E19" s="1326"/>
      <c r="F19" s="1324"/>
      <c r="G19" s="1324"/>
      <c r="H19" s="1325"/>
      <c r="I19" s="1323"/>
      <c r="J19" s="1323"/>
      <c r="K19" s="1323"/>
    </row>
    <row r="20" spans="1:13" ht="16.5" customHeight="1" x14ac:dyDescent="0.25">
      <c r="A20" s="1324"/>
      <c r="B20" s="1324"/>
      <c r="C20" s="1442" t="s">
        <v>1257</v>
      </c>
      <c r="D20" s="1442"/>
      <c r="E20" s="1442"/>
      <c r="F20" s="1324" t="s">
        <v>1258</v>
      </c>
      <c r="G20" s="1324" t="s">
        <v>1259</v>
      </c>
      <c r="H20" s="1324" t="s">
        <v>1260</v>
      </c>
      <c r="I20" s="1323"/>
      <c r="J20" s="1323"/>
      <c r="K20" s="1323"/>
    </row>
    <row r="21" spans="1:13" s="53" customFormat="1" ht="16.5" customHeight="1" x14ac:dyDescent="0.25">
      <c r="A21" s="1324" t="s">
        <v>1261</v>
      </c>
      <c r="B21" s="1324">
        <v>1</v>
      </c>
      <c r="C21" s="1441" t="s">
        <v>1359</v>
      </c>
      <c r="D21" s="1442"/>
      <c r="E21" s="1442"/>
      <c r="F21" s="1327">
        <v>2</v>
      </c>
      <c r="G21" s="1329">
        <f>H$15</f>
        <v>170</v>
      </c>
      <c r="H21" s="1329">
        <f>F21*G21</f>
        <v>340</v>
      </c>
      <c r="I21" s="1323"/>
      <c r="J21" s="1323"/>
      <c r="K21" s="1323"/>
      <c r="L21"/>
      <c r="M21"/>
    </row>
    <row r="22" spans="1:13" ht="16.5" customHeight="1" x14ac:dyDescent="0.25">
      <c r="A22" s="1324"/>
      <c r="B22" s="1324">
        <v>2</v>
      </c>
      <c r="C22" s="1441" t="s">
        <v>1360</v>
      </c>
      <c r="D22" s="1442"/>
      <c r="E22" s="1442"/>
      <c r="F22" s="1327">
        <v>0.3</v>
      </c>
      <c r="G22" s="1329">
        <f t="shared" ref="G22:G34" si="0">H$15</f>
        <v>170</v>
      </c>
      <c r="H22" s="1329">
        <f t="shared" ref="H22:H36" si="1">F22*G22</f>
        <v>51</v>
      </c>
      <c r="I22" s="1323"/>
      <c r="J22" s="1323"/>
      <c r="K22" s="1323"/>
    </row>
    <row r="23" spans="1:13" ht="16.5" customHeight="1" x14ac:dyDescent="0.25">
      <c r="A23" s="1324"/>
      <c r="B23" s="1324">
        <v>3</v>
      </c>
      <c r="C23" s="1441" t="s">
        <v>1362</v>
      </c>
      <c r="D23" s="1442"/>
      <c r="E23" s="1442"/>
      <c r="F23" s="1327">
        <v>1.5</v>
      </c>
      <c r="G23" s="1329">
        <f t="shared" si="0"/>
        <v>170</v>
      </c>
      <c r="H23" s="1329">
        <f t="shared" si="1"/>
        <v>255</v>
      </c>
      <c r="I23" s="1323"/>
      <c r="J23" s="1323"/>
      <c r="K23" s="1323"/>
    </row>
    <row r="24" spans="1:13" ht="16.5" customHeight="1" x14ac:dyDescent="0.25">
      <c r="A24" s="1324"/>
      <c r="B24" s="1324">
        <v>4</v>
      </c>
      <c r="C24" s="1441" t="s">
        <v>1363</v>
      </c>
      <c r="D24" s="1442"/>
      <c r="E24" s="1442"/>
      <c r="F24" s="1327">
        <v>0.6</v>
      </c>
      <c r="G24" s="1329">
        <f t="shared" si="0"/>
        <v>170</v>
      </c>
      <c r="H24" s="1329">
        <f t="shared" si="1"/>
        <v>102</v>
      </c>
      <c r="I24" s="1323"/>
      <c r="J24" s="1323"/>
      <c r="K24" s="1323"/>
    </row>
    <row r="25" spans="1:13" ht="16.5" customHeight="1" x14ac:dyDescent="0.25">
      <c r="A25" s="1324"/>
      <c r="B25" s="1324">
        <v>5</v>
      </c>
      <c r="C25" s="1441" t="s">
        <v>1364</v>
      </c>
      <c r="D25" s="1442"/>
      <c r="E25" s="1442"/>
      <c r="F25" s="1327">
        <v>1</v>
      </c>
      <c r="G25" s="1329">
        <f t="shared" si="0"/>
        <v>170</v>
      </c>
      <c r="H25" s="1329">
        <f t="shared" si="1"/>
        <v>170</v>
      </c>
      <c r="I25" s="1323"/>
      <c r="J25" s="1323"/>
      <c r="K25" s="1323"/>
    </row>
    <row r="26" spans="1:13" ht="16.5" customHeight="1" x14ac:dyDescent="0.25">
      <c r="A26" s="1324"/>
      <c r="B26" s="1324">
        <v>6</v>
      </c>
      <c r="C26" s="1441" t="s">
        <v>1365</v>
      </c>
      <c r="D26" s="1442"/>
      <c r="E26" s="1442"/>
      <c r="F26" s="1327">
        <v>0.7</v>
      </c>
      <c r="G26" s="1329">
        <f t="shared" si="0"/>
        <v>170</v>
      </c>
      <c r="H26" s="1329">
        <f t="shared" si="1"/>
        <v>118.99999999999999</v>
      </c>
      <c r="I26" s="1323"/>
      <c r="J26" s="1323"/>
      <c r="K26" s="1323"/>
    </row>
    <row r="27" spans="1:13" ht="16.5" customHeight="1" x14ac:dyDescent="0.25">
      <c r="A27" s="1324"/>
      <c r="B27" s="1324">
        <v>7</v>
      </c>
      <c r="C27" s="1441" t="s">
        <v>1366</v>
      </c>
      <c r="D27" s="1442"/>
      <c r="E27" s="1442"/>
      <c r="F27" s="1327">
        <v>1</v>
      </c>
      <c r="G27" s="1329">
        <f t="shared" si="0"/>
        <v>170</v>
      </c>
      <c r="H27" s="1329">
        <f t="shared" si="1"/>
        <v>170</v>
      </c>
      <c r="I27" s="1323"/>
      <c r="J27" s="1323"/>
      <c r="K27" s="1323"/>
    </row>
    <row r="28" spans="1:13" ht="16.5" customHeight="1" x14ac:dyDescent="0.25">
      <c r="A28" s="1324"/>
      <c r="B28" s="1324">
        <v>8</v>
      </c>
      <c r="C28" s="1441" t="s">
        <v>1367</v>
      </c>
      <c r="D28" s="1442"/>
      <c r="E28" s="1442"/>
      <c r="F28" s="1327">
        <v>0.5</v>
      </c>
      <c r="G28" s="1329">
        <f t="shared" si="0"/>
        <v>170</v>
      </c>
      <c r="H28" s="1329">
        <f t="shared" si="1"/>
        <v>85</v>
      </c>
      <c r="I28" s="1323"/>
      <c r="J28" s="1323"/>
      <c r="K28" s="1323"/>
    </row>
    <row r="29" spans="1:13" ht="16.5" customHeight="1" x14ac:dyDescent="0.25">
      <c r="A29" s="1324"/>
      <c r="B29" s="1324">
        <v>9</v>
      </c>
      <c r="C29" s="1442"/>
      <c r="D29" s="1442"/>
      <c r="E29" s="1442"/>
      <c r="F29" s="1327"/>
      <c r="G29" s="1329">
        <f t="shared" si="0"/>
        <v>170</v>
      </c>
      <c r="H29" s="1329">
        <f t="shared" si="1"/>
        <v>0</v>
      </c>
      <c r="I29" s="1323"/>
      <c r="J29" s="1323"/>
      <c r="K29" s="1323"/>
    </row>
    <row r="30" spans="1:13" ht="16.5" customHeight="1" x14ac:dyDescent="0.25">
      <c r="A30" s="1324"/>
      <c r="B30" s="1324">
        <v>10</v>
      </c>
      <c r="C30" s="1442"/>
      <c r="D30" s="1442"/>
      <c r="E30" s="1442"/>
      <c r="F30" s="1327"/>
      <c r="G30" s="1329">
        <f t="shared" si="0"/>
        <v>170</v>
      </c>
      <c r="H30" s="1329">
        <f t="shared" si="1"/>
        <v>0</v>
      </c>
      <c r="I30" s="1323"/>
      <c r="J30" s="1323"/>
      <c r="K30" s="1323"/>
    </row>
    <row r="31" spans="1:13" ht="16.5" customHeight="1" x14ac:dyDescent="0.25">
      <c r="A31" s="1324"/>
      <c r="B31" s="1324">
        <v>11</v>
      </c>
      <c r="C31" s="1442"/>
      <c r="D31" s="1442"/>
      <c r="E31" s="1442"/>
      <c r="F31" s="1327"/>
      <c r="G31" s="1329">
        <f t="shared" si="0"/>
        <v>170</v>
      </c>
      <c r="H31" s="1329">
        <f t="shared" si="1"/>
        <v>0</v>
      </c>
      <c r="I31" s="1323"/>
      <c r="J31" s="1323"/>
      <c r="K31" s="1323"/>
    </row>
    <row r="32" spans="1:13" s="53" customFormat="1" ht="16.5" customHeight="1" x14ac:dyDescent="0.25">
      <c r="A32" s="1324"/>
      <c r="B32" s="1324">
        <v>12</v>
      </c>
      <c r="C32" s="1442"/>
      <c r="D32" s="1442"/>
      <c r="E32" s="1442"/>
      <c r="F32" s="1327"/>
      <c r="G32" s="1329">
        <f t="shared" si="0"/>
        <v>170</v>
      </c>
      <c r="H32" s="1329">
        <f t="shared" si="1"/>
        <v>0</v>
      </c>
      <c r="I32" s="1323"/>
      <c r="J32" s="1323"/>
      <c r="K32" s="1323"/>
      <c r="L32"/>
      <c r="M32"/>
    </row>
    <row r="33" spans="1:13" ht="16.5" customHeight="1" x14ac:dyDescent="0.25">
      <c r="A33" s="1324"/>
      <c r="B33" s="1324">
        <v>13</v>
      </c>
      <c r="C33" s="1442"/>
      <c r="D33" s="1442"/>
      <c r="E33" s="1442"/>
      <c r="F33" s="1327"/>
      <c r="G33" s="1329">
        <f t="shared" si="0"/>
        <v>170</v>
      </c>
      <c r="H33" s="1329">
        <f t="shared" si="1"/>
        <v>0</v>
      </c>
      <c r="I33" s="1323"/>
      <c r="J33" s="1323"/>
      <c r="K33" s="1323"/>
    </row>
    <row r="34" spans="1:13" ht="16.5" customHeight="1" x14ac:dyDescent="0.25">
      <c r="A34" s="1324"/>
      <c r="B34" s="1324">
        <v>14</v>
      </c>
      <c r="C34" s="1449"/>
      <c r="D34" s="1450"/>
      <c r="E34" s="1451"/>
      <c r="F34" s="1327"/>
      <c r="G34" s="1329">
        <f t="shared" si="0"/>
        <v>170</v>
      </c>
      <c r="H34" s="1329">
        <f t="shared" si="1"/>
        <v>0</v>
      </c>
      <c r="I34" s="1323"/>
      <c r="J34" s="1323"/>
      <c r="K34" s="1323"/>
    </row>
    <row r="35" spans="1:13" ht="16.5" customHeight="1" x14ac:dyDescent="0.25">
      <c r="A35" s="1324"/>
      <c r="B35" s="1324"/>
      <c r="C35" s="1442" t="s">
        <v>1262</v>
      </c>
      <c r="D35" s="1442"/>
      <c r="E35" s="1442"/>
      <c r="F35" s="1327">
        <v>20</v>
      </c>
      <c r="G35" s="1329"/>
      <c r="H35" s="1329">
        <f>SUM(H21:H34)</f>
        <v>1292</v>
      </c>
      <c r="I35" s="1323"/>
      <c r="J35" s="1323"/>
      <c r="K35" s="1323"/>
    </row>
    <row r="36" spans="1:13" ht="16.5" customHeight="1" x14ac:dyDescent="0.25">
      <c r="A36" s="1324" t="s">
        <v>1263</v>
      </c>
      <c r="B36" s="1324" t="s">
        <v>1264</v>
      </c>
      <c r="C36" s="1452">
        <v>0</v>
      </c>
      <c r="D36" s="1452"/>
      <c r="E36" s="1452"/>
      <c r="F36" s="1328">
        <v>1</v>
      </c>
      <c r="G36" s="1329">
        <f>H16</f>
        <v>300</v>
      </c>
      <c r="H36" s="1329">
        <f t="shared" si="1"/>
        <v>300</v>
      </c>
      <c r="I36" s="1323"/>
      <c r="J36" s="1323"/>
      <c r="K36" s="1323"/>
    </row>
    <row r="37" spans="1:13" ht="16.5" customHeight="1" x14ac:dyDescent="0.25">
      <c r="A37" s="1324" t="s">
        <v>1265</v>
      </c>
      <c r="B37" s="1324"/>
      <c r="C37" s="1324"/>
      <c r="D37" s="1324"/>
      <c r="E37" s="1324"/>
      <c r="F37" s="1327">
        <v>0.5</v>
      </c>
      <c r="G37" s="1324"/>
      <c r="H37" s="1327">
        <f>80*F37</f>
        <v>40</v>
      </c>
      <c r="I37" s="1323"/>
      <c r="J37" s="1323"/>
      <c r="K37" s="1323"/>
    </row>
    <row r="38" spans="1:13" ht="16.5" customHeight="1" x14ac:dyDescent="0.25">
      <c r="A38" s="1324" t="s">
        <v>1271</v>
      </c>
      <c r="B38" s="1324"/>
      <c r="C38" s="1324"/>
      <c r="D38" s="1324"/>
      <c r="E38" s="1324"/>
      <c r="F38" s="1327">
        <v>300</v>
      </c>
      <c r="G38" s="1324"/>
      <c r="H38" s="1327">
        <v>250</v>
      </c>
      <c r="I38" s="1323"/>
      <c r="J38" s="1323"/>
      <c r="K38" s="1323"/>
      <c r="L38" s="1322"/>
      <c r="M38" s="1322"/>
    </row>
    <row r="39" spans="1:13" ht="16.5" customHeight="1" x14ac:dyDescent="0.25">
      <c r="A39" s="1324" t="s">
        <v>1272</v>
      </c>
      <c r="B39" s="1324"/>
      <c r="C39" s="1324"/>
      <c r="D39" s="1324"/>
      <c r="E39" s="1324"/>
      <c r="F39" s="1327">
        <v>250</v>
      </c>
      <c r="G39" s="1324"/>
      <c r="H39" s="1327">
        <v>250</v>
      </c>
      <c r="I39" s="1323"/>
      <c r="J39" s="1323"/>
      <c r="K39" s="1323"/>
      <c r="L39" s="1322"/>
      <c r="M39" s="1322"/>
    </row>
    <row r="40" spans="1:13" ht="16.5" customHeight="1" x14ac:dyDescent="0.25">
      <c r="A40" s="1324"/>
      <c r="B40" s="1324"/>
      <c r="C40" s="1324"/>
      <c r="D40" s="1324"/>
      <c r="E40" s="1324"/>
      <c r="F40" s="1329">
        <v>20.5</v>
      </c>
      <c r="G40" s="1324"/>
      <c r="H40" s="1329">
        <f>SUM(H35:H39)</f>
        <v>2132</v>
      </c>
      <c r="I40" s="1323"/>
      <c r="J40" s="1323"/>
      <c r="K40" s="1323"/>
    </row>
    <row r="41" spans="1:13" ht="16.5" customHeight="1" x14ac:dyDescent="0.25">
      <c r="A41" s="1324" t="s">
        <v>1266</v>
      </c>
      <c r="B41" s="1324"/>
      <c r="C41" s="1324"/>
      <c r="D41" s="1324"/>
      <c r="E41" s="1324"/>
      <c r="F41" s="1324"/>
      <c r="G41" s="1324"/>
      <c r="H41" s="1329">
        <f>H40</f>
        <v>2132</v>
      </c>
      <c r="I41" s="1323"/>
      <c r="J41" s="1323"/>
      <c r="K41" s="1323"/>
    </row>
    <row r="42" spans="1:13" ht="16.5" customHeight="1" x14ac:dyDescent="0.25">
      <c r="A42" s="1324" t="s">
        <v>1267</v>
      </c>
      <c r="B42" s="1324"/>
      <c r="C42" s="1324"/>
      <c r="D42" s="1324"/>
      <c r="E42" s="1324"/>
      <c r="F42" s="1324"/>
      <c r="G42" s="1324"/>
      <c r="H42" s="1329">
        <f>C18</f>
        <v>2300</v>
      </c>
      <c r="I42" s="1323"/>
      <c r="J42" s="1323"/>
      <c r="K42" s="1323"/>
    </row>
    <row r="43" spans="1:13" ht="16.5" customHeight="1" x14ac:dyDescent="0.25">
      <c r="A43" s="1324"/>
      <c r="B43" s="1324"/>
      <c r="C43" s="1324"/>
      <c r="D43" s="1324"/>
      <c r="E43" s="1324"/>
      <c r="F43" s="1324"/>
      <c r="G43" s="1324"/>
      <c r="H43" s="1324"/>
      <c r="I43" s="1323"/>
      <c r="J43" s="1323"/>
      <c r="K43" s="1323"/>
    </row>
    <row r="44" spans="1:13" ht="16.5" customHeight="1" x14ac:dyDescent="0.25">
      <c r="A44" s="1324" t="s">
        <v>1268</v>
      </c>
      <c r="B44" s="1324"/>
      <c r="C44" s="1324" t="s">
        <v>1273</v>
      </c>
      <c r="D44" s="1324"/>
      <c r="E44" s="1324"/>
      <c r="F44" s="1324"/>
      <c r="G44" s="1324"/>
      <c r="H44" s="1324">
        <f>H42-H41</f>
        <v>168</v>
      </c>
      <c r="I44" s="1323"/>
      <c r="J44" s="1323"/>
      <c r="K44" s="1323"/>
    </row>
    <row r="45" spans="1:13" s="53" customFormat="1" ht="16.5" customHeight="1" x14ac:dyDescent="0.25">
      <c r="A45" s="1446"/>
      <c r="B45" s="1447"/>
      <c r="C45" s="1447"/>
      <c r="D45" s="1447"/>
      <c r="E45" s="1447"/>
      <c r="F45" s="1447"/>
      <c r="G45" s="1447"/>
      <c r="H45" s="1448"/>
      <c r="I45" s="1323"/>
      <c r="J45" s="1323"/>
      <c r="K45" s="1323"/>
      <c r="L45"/>
      <c r="M45"/>
    </row>
    <row r="46" spans="1:13" ht="16.5" customHeight="1" x14ac:dyDescent="0.25">
      <c r="A46" s="1449" t="s">
        <v>1269</v>
      </c>
      <c r="B46" s="1450"/>
      <c r="C46" s="1450"/>
      <c r="D46" s="1451"/>
      <c r="E46" s="1453"/>
      <c r="F46" s="1454"/>
      <c r="G46" s="1454"/>
      <c r="H46" s="1455"/>
      <c r="I46" s="1323"/>
      <c r="J46" s="1323"/>
      <c r="K46" s="1323"/>
    </row>
    <row r="47" spans="1:13" ht="16.5" customHeight="1" x14ac:dyDescent="0.25">
      <c r="A47" s="1324" t="s">
        <v>1270</v>
      </c>
      <c r="B47" s="1442"/>
      <c r="C47" s="1442"/>
      <c r="D47" s="1442"/>
      <c r="E47" s="1442"/>
      <c r="F47" s="1442"/>
      <c r="G47" s="1442"/>
      <c r="H47" s="1442"/>
      <c r="I47" s="1323"/>
      <c r="J47" s="1323"/>
      <c r="K47" s="1323"/>
    </row>
    <row r="48" spans="1:13" ht="16.5" customHeight="1" x14ac:dyDescent="0.25">
      <c r="A48" s="1324"/>
      <c r="B48" s="1442"/>
      <c r="C48" s="1442"/>
      <c r="D48" s="1442"/>
      <c r="E48" s="1442"/>
      <c r="F48" s="1442"/>
      <c r="G48" s="1442"/>
      <c r="H48" s="1442"/>
      <c r="I48" s="1323"/>
      <c r="J48" s="1323"/>
      <c r="K48" s="1323"/>
    </row>
    <row r="49" spans="1:13" ht="16.5" customHeight="1" x14ac:dyDescent="0.25">
      <c r="A49" s="1324"/>
      <c r="B49" s="1442"/>
      <c r="C49" s="1442"/>
      <c r="D49" s="1442"/>
      <c r="E49" s="1442"/>
      <c r="F49" s="1442"/>
      <c r="G49" s="1442"/>
      <c r="H49" s="1442"/>
      <c r="I49" s="1323"/>
      <c r="J49" s="1323"/>
      <c r="K49" s="1323"/>
    </row>
    <row r="50" spans="1:13" ht="16.5" customHeight="1" x14ac:dyDescent="0.25">
      <c r="A50" s="1324"/>
      <c r="B50" s="1442"/>
      <c r="C50" s="1442"/>
      <c r="D50" s="1442"/>
      <c r="E50" s="1442"/>
      <c r="F50" s="1442"/>
      <c r="G50" s="1442"/>
      <c r="H50" s="1442"/>
      <c r="I50" s="1323"/>
      <c r="J50" s="1323"/>
      <c r="K50" s="1323"/>
    </row>
    <row r="51" spans="1:13" ht="16.5" customHeight="1" x14ac:dyDescent="0.25">
      <c r="A51" s="1324"/>
      <c r="B51" s="1442"/>
      <c r="C51" s="1442"/>
      <c r="D51" s="1442"/>
      <c r="E51" s="1442"/>
      <c r="F51" s="1442"/>
      <c r="G51" s="1442"/>
      <c r="H51" s="1442"/>
      <c r="I51" s="1323"/>
      <c r="J51" s="1323"/>
      <c r="K51" s="1323"/>
    </row>
    <row r="52" spans="1:13" ht="16.5" customHeight="1" x14ac:dyDescent="0.2">
      <c r="A52" s="1322"/>
      <c r="B52" s="1322"/>
      <c r="C52" s="1322"/>
      <c r="D52" s="1322"/>
      <c r="E52" s="1322"/>
      <c r="F52" s="1322"/>
      <c r="G52" s="1322"/>
      <c r="H52" s="1322"/>
      <c r="I52"/>
    </row>
    <row r="53" spans="1:13" s="53" customFormat="1" ht="16.5" customHeight="1" x14ac:dyDescent="0.2">
      <c r="A53"/>
      <c r="B53"/>
      <c r="C53"/>
      <c r="D53"/>
      <c r="E53"/>
      <c r="F53"/>
      <c r="G53"/>
      <c r="H53"/>
      <c r="I53"/>
      <c r="J53"/>
      <c r="K53"/>
      <c r="L53"/>
      <c r="M53"/>
    </row>
    <row r="54" spans="1:13" ht="16.5" customHeight="1" x14ac:dyDescent="0.2">
      <c r="A54"/>
      <c r="B54"/>
      <c r="C54"/>
      <c r="D54"/>
      <c r="E54"/>
      <c r="F54"/>
      <c r="G54"/>
      <c r="H54"/>
      <c r="I54"/>
    </row>
    <row r="55" spans="1:13" ht="16.5" customHeight="1" x14ac:dyDescent="0.2">
      <c r="A55"/>
      <c r="B55"/>
      <c r="C55"/>
      <c r="D55"/>
      <c r="E55"/>
      <c r="F55"/>
      <c r="G55"/>
      <c r="H55"/>
      <c r="I55"/>
    </row>
    <row r="56" spans="1:13" ht="16.5" customHeight="1" x14ac:dyDescent="0.2">
      <c r="A56"/>
      <c r="B56"/>
      <c r="C56"/>
      <c r="D56"/>
      <c r="E56"/>
      <c r="F56"/>
      <c r="G56"/>
      <c r="H56"/>
      <c r="I56"/>
    </row>
    <row r="57" spans="1:13" ht="16.5" customHeight="1" x14ac:dyDescent="0.2">
      <c r="A57"/>
      <c r="B57"/>
      <c r="C57"/>
      <c r="D57"/>
      <c r="E57"/>
      <c r="F57"/>
      <c r="G57"/>
      <c r="H57"/>
      <c r="I57"/>
    </row>
    <row r="58" spans="1:13" ht="16.5" customHeight="1" x14ac:dyDescent="0.2">
      <c r="A58"/>
      <c r="B58"/>
      <c r="C58"/>
      <c r="D58"/>
      <c r="E58"/>
      <c r="F58"/>
      <c r="G58"/>
      <c r="H58"/>
      <c r="I58"/>
    </row>
    <row r="59" spans="1:13" ht="16.5" customHeight="1" x14ac:dyDescent="0.2">
      <c r="A59"/>
      <c r="B59"/>
      <c r="C59"/>
      <c r="D59"/>
      <c r="E59"/>
      <c r="F59"/>
      <c r="G59"/>
      <c r="H59"/>
      <c r="I59"/>
    </row>
    <row r="60" spans="1:13" x14ac:dyDescent="0.2">
      <c r="A60"/>
      <c r="B60"/>
      <c r="C60"/>
      <c r="D60"/>
      <c r="E60"/>
      <c r="F60"/>
      <c r="G60"/>
      <c r="H60"/>
      <c r="I60"/>
    </row>
    <row r="61" spans="1:13" x14ac:dyDescent="0.2">
      <c r="A61"/>
      <c r="B61"/>
      <c r="C61"/>
      <c r="D61"/>
      <c r="E61"/>
      <c r="F61"/>
      <c r="G61"/>
      <c r="H61"/>
      <c r="I61"/>
    </row>
  </sheetData>
  <sheetProtection insertHyperlinks="0"/>
  <customSheetViews>
    <customSheetView guid="{CAD51596-6B73-4932-BD63-A9B6500D33A2}" showPageBreaks="1" zeroValues="0" fitToPage="1" printArea="1" showRuler="0">
      <pageMargins left="0.78740157480314965" right="0.39370078740157483" top="0.78740157480314965" bottom="0.78740157480314965" header="0" footer="0"/>
      <printOptions horizontalCentered="1"/>
      <pageSetup paperSize="9" orientation="portrait" r:id="rId1"/>
      <headerFooter alignWithMargins="0">
        <oddFooter>&amp;L&amp;F
Printed &amp;D&amp;R&amp;A - Page &amp;P</oddFooter>
      </headerFooter>
    </customSheetView>
    <customSheetView guid="{833AC96D-4EBC-4216-8F63-12A77F8DCBC4}" showGridLines="0" zeroValues="0" fitToPage="1" showRuler="0">
      <pageMargins left="0.78740157480314965" right="0.39370078740157483" top="0.78740157480314965" bottom="0.78740157480314965" header="0" footer="0"/>
      <printOptions horizontalCentered="1"/>
      <pageSetup paperSize="9" orientation="portrait" r:id="rId2"/>
      <headerFooter alignWithMargins="0">
        <oddFooter>&amp;L&amp;F
Printed &amp;D&amp;R&amp;A - Page &amp;P</oddFooter>
      </headerFooter>
    </customSheetView>
    <customSheetView guid="{558B4E49-BF54-4A2C-ACEB-D2B2F89A7C90}" zeroValues="0" fitToPage="1" showRuler="0">
      <pageMargins left="0.78740157480314965" right="0.39370078740157483" top="0.78740157480314965" bottom="0.78740157480314965" header="0" footer="0"/>
      <printOptions horizontalCentered="1"/>
      <pageSetup paperSize="9" orientation="portrait" r:id="rId3"/>
      <headerFooter alignWithMargins="0">
        <oddFooter>&amp;L&amp;F
Printed &amp;D&amp;R&amp;A - Page &amp;P</oddFooter>
      </headerFooter>
    </customSheetView>
    <customSheetView guid="{B1EE0497-15B9-45CC-A270-BCDC6C698D7B}" showPageBreaks="1" showGridLines="0" zeroValues="0" fitToPage="1" printArea="1" showRuler="0">
      <pageMargins left="0.78740157480314965" right="0.19685039370078741" top="0.78740157480314965" bottom="0.78740157480314965" header="0" footer="0"/>
      <printOptions horizontalCentered="1"/>
      <pageSetup paperSize="9" scale="94" orientation="portrait" blackAndWhite="1" r:id="rId4"/>
      <headerFooter alignWithMargins="0">
        <oddFooter>&amp;L&amp;8&amp;F
Copyright © 2003-2004 Business Fitness Pty Ltd&amp;R&amp;A &amp;P</oddFooter>
      </headerFooter>
    </customSheetView>
  </customSheetViews>
  <mergeCells count="48">
    <mergeCell ref="B1:F1"/>
    <mergeCell ref="B2:C2"/>
    <mergeCell ref="B3:D3"/>
    <mergeCell ref="A6:H6"/>
    <mergeCell ref="A8:F8"/>
    <mergeCell ref="M5:M6"/>
    <mergeCell ref="J5:J6"/>
    <mergeCell ref="K5:K6"/>
    <mergeCell ref="L5:L6"/>
    <mergeCell ref="J7:J9"/>
    <mergeCell ref="K7:K9"/>
    <mergeCell ref="L7:L9"/>
    <mergeCell ref="M7:M9"/>
    <mergeCell ref="C32:E32"/>
    <mergeCell ref="A45:H45"/>
    <mergeCell ref="A46:D46"/>
    <mergeCell ref="B51:H51"/>
    <mergeCell ref="C34:E34"/>
    <mergeCell ref="C33:E33"/>
    <mergeCell ref="B47:H47"/>
    <mergeCell ref="B48:H48"/>
    <mergeCell ref="B49:H49"/>
    <mergeCell ref="B50:H50"/>
    <mergeCell ref="C35:E35"/>
    <mergeCell ref="C36:E36"/>
    <mergeCell ref="E46:H46"/>
    <mergeCell ref="C18:E18"/>
    <mergeCell ref="A11:H11"/>
    <mergeCell ref="A12:B12"/>
    <mergeCell ref="A13:B13"/>
    <mergeCell ref="C20:E20"/>
    <mergeCell ref="C12:H12"/>
    <mergeCell ref="C13:H13"/>
    <mergeCell ref="F14:H14"/>
    <mergeCell ref="B15:E15"/>
    <mergeCell ref="B16:E16"/>
    <mergeCell ref="C17:E17"/>
    <mergeCell ref="C27:E27"/>
    <mergeCell ref="C28:E28"/>
    <mergeCell ref="C29:E29"/>
    <mergeCell ref="C30:E30"/>
    <mergeCell ref="C31:E31"/>
    <mergeCell ref="C26:E26"/>
    <mergeCell ref="C21:E21"/>
    <mergeCell ref="C22:E22"/>
    <mergeCell ref="C23:E23"/>
    <mergeCell ref="C24:E24"/>
    <mergeCell ref="C25:E25"/>
  </mergeCells>
  <phoneticPr fontId="0" type="noConversion"/>
  <hyperlinks>
    <hyperlink ref="A8:D8" r:id="rId5" display="Note: For a more detailed budget format refer to Budget Workbook.xls." xr:uid="{00000000-0004-0000-0A00-000000000000}"/>
    <hyperlink ref="A8:E8" r:id="rId6" display="Note: For a more detailed budget format refer to Job Budget Workbook.xls. " xr:uid="{00000000-0004-0000-0A00-000001000000}"/>
    <hyperlink ref="A8:F8" r:id="rId7" display="Note: For a more detailed budget format refer to Job Budget Workpapers" xr:uid="{00000000-0004-0000-0A00-000002000000}"/>
  </hyperlinks>
  <printOptions horizontalCentered="1"/>
  <pageMargins left="0.39370078740157483" right="0.19685039370078741" top="0.39370078740157483" bottom="0.39370078740157483" header="0" footer="0.15748031496062992"/>
  <pageSetup paperSize="9" scale="79" orientation="portrait" blackAndWhite="1" r:id="rId8"/>
  <headerFooter alignWithMargins="0">
    <oddFooter>&amp;L&amp;F
Copyright © 2003-Present Business Fitness Pty Ltd&amp;R&amp;A &amp;P</oddFooter>
  </headerFooter>
  <drawing r:id="rId9"/>
  <legacyDrawing r:id="rId10"/>
  <controls>
    <mc:AlternateContent xmlns:mc="http://schemas.openxmlformats.org/markup-compatibility/2006">
      <mc:Choice Requires="x14">
        <control shapeId="18953" r:id="rId11" name="FinalReviewChk">
          <controlPr defaultSize="0" autoLine="0" r:id="rId12">
            <anchor moveWithCells="1">
              <from>
                <xdr:col>9</xdr:col>
                <xdr:colOff>123825</xdr:colOff>
                <xdr:row>7</xdr:row>
                <xdr:rowOff>47625</xdr:rowOff>
              </from>
              <to>
                <xdr:col>9</xdr:col>
                <xdr:colOff>276225</xdr:colOff>
                <xdr:row>7</xdr:row>
                <xdr:rowOff>200025</xdr:rowOff>
              </to>
            </anchor>
          </controlPr>
        </control>
      </mc:Choice>
      <mc:Fallback>
        <control shapeId="18953" r:id="rId11" name="FinalReviewChk"/>
      </mc:Fallback>
    </mc:AlternateContent>
    <mc:AlternateContent xmlns:mc="http://schemas.openxmlformats.org/markup-compatibility/2006">
      <mc:Choice Requires="x14">
        <control shapeId="18952" r:id="rId13" name="ReworkCompleteChk">
          <controlPr defaultSize="0" autoLine="0" r:id="rId12">
            <anchor moveWithCells="1">
              <from>
                <xdr:col>9</xdr:col>
                <xdr:colOff>123825</xdr:colOff>
                <xdr:row>5</xdr:row>
                <xdr:rowOff>28575</xdr:rowOff>
              </from>
              <to>
                <xdr:col>9</xdr:col>
                <xdr:colOff>276225</xdr:colOff>
                <xdr:row>5</xdr:row>
                <xdr:rowOff>180975</xdr:rowOff>
              </to>
            </anchor>
          </controlPr>
        </control>
      </mc:Choice>
      <mc:Fallback>
        <control shapeId="18952" r:id="rId13" name="ReworkCompleteChk"/>
      </mc:Fallback>
    </mc:AlternateContent>
    <mc:AlternateContent xmlns:mc="http://schemas.openxmlformats.org/markup-compatibility/2006">
      <mc:Choice Requires="x14">
        <control shapeId="18951" r:id="rId14" name="ReworkRequiredChk">
          <controlPr defaultSize="0" autoLine="0" r:id="rId12">
            <anchor moveWithCells="1">
              <from>
                <xdr:col>9</xdr:col>
                <xdr:colOff>123825</xdr:colOff>
                <xdr:row>3</xdr:row>
                <xdr:rowOff>76200</xdr:rowOff>
              </from>
              <to>
                <xdr:col>9</xdr:col>
                <xdr:colOff>276225</xdr:colOff>
                <xdr:row>3</xdr:row>
                <xdr:rowOff>228600</xdr:rowOff>
              </to>
            </anchor>
          </controlPr>
        </control>
      </mc:Choice>
      <mc:Fallback>
        <control shapeId="18951" r:id="rId14" name="ReworkRequiredChk"/>
      </mc:Fallback>
    </mc:AlternateContent>
    <mc:AlternateContent xmlns:mc="http://schemas.openxmlformats.org/markup-compatibility/2006">
      <mc:Choice Requires="x14">
        <control shapeId="18950" r:id="rId15" name="ReviewedChk">
          <controlPr defaultSize="0" autoLine="0" r:id="rId12">
            <anchor moveWithCells="1">
              <from>
                <xdr:col>9</xdr:col>
                <xdr:colOff>123825</xdr:colOff>
                <xdr:row>2</xdr:row>
                <xdr:rowOff>76200</xdr:rowOff>
              </from>
              <to>
                <xdr:col>9</xdr:col>
                <xdr:colOff>276225</xdr:colOff>
                <xdr:row>2</xdr:row>
                <xdr:rowOff>228600</xdr:rowOff>
              </to>
            </anchor>
          </controlPr>
        </control>
      </mc:Choice>
      <mc:Fallback>
        <control shapeId="18950" r:id="rId15" name="ReviewedChk"/>
      </mc:Fallback>
    </mc:AlternateContent>
    <mc:AlternateContent xmlns:mc="http://schemas.openxmlformats.org/markup-compatibility/2006">
      <mc:Choice Requires="x14">
        <control shapeId="18949" r:id="rId16" name="AwaitingClientChk">
          <controlPr defaultSize="0" autoLine="0" r:id="rId12">
            <anchor moveWithCells="1">
              <from>
                <xdr:col>9</xdr:col>
                <xdr:colOff>123825</xdr:colOff>
                <xdr:row>1</xdr:row>
                <xdr:rowOff>76200</xdr:rowOff>
              </from>
              <to>
                <xdr:col>9</xdr:col>
                <xdr:colOff>276225</xdr:colOff>
                <xdr:row>1</xdr:row>
                <xdr:rowOff>228600</xdr:rowOff>
              </to>
            </anchor>
          </controlPr>
        </control>
      </mc:Choice>
      <mc:Fallback>
        <control shapeId="18949" r:id="rId16" name="AwaitingClientChk"/>
      </mc:Fallback>
    </mc:AlternateContent>
    <mc:AlternateContent xmlns:mc="http://schemas.openxmlformats.org/markup-compatibility/2006">
      <mc:Choice Requires="x14">
        <control shapeId="18948" r:id="rId17" name="WorksheetCompleteChk">
          <controlPr defaultSize="0" autoLine="0" r:id="rId12">
            <anchor moveWithCells="1">
              <from>
                <xdr:col>9</xdr:col>
                <xdr:colOff>123825</xdr:colOff>
                <xdr:row>0</xdr:row>
                <xdr:rowOff>76200</xdr:rowOff>
              </from>
              <to>
                <xdr:col>9</xdr:col>
                <xdr:colOff>276225</xdr:colOff>
                <xdr:row>0</xdr:row>
                <xdr:rowOff>228600</xdr:rowOff>
              </to>
            </anchor>
          </controlPr>
        </control>
      </mc:Choice>
      <mc:Fallback>
        <control shapeId="18948" r:id="rId17" name="WorksheetCompleteChk"/>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8DC63F"/>
    <pageSetUpPr fitToPage="1"/>
  </sheetPr>
  <dimension ref="A1:L2160"/>
  <sheetViews>
    <sheetView showGridLines="0" showZeros="0" zoomScaleNormal="100" workbookViewId="0">
      <selection activeCell="G10" sqref="G10"/>
    </sheetView>
  </sheetViews>
  <sheetFormatPr defaultColWidth="9.33203125" defaultRowHeight="12.75" x14ac:dyDescent="0.2"/>
  <cols>
    <col min="1" max="1" width="12.83203125" style="77" customWidth="1"/>
    <col min="2" max="2" width="12.1640625" style="78" customWidth="1"/>
    <col min="3" max="3" width="33.33203125" style="78" customWidth="1"/>
    <col min="4" max="4" width="22.83203125" style="78" customWidth="1"/>
    <col min="5" max="5" width="11.83203125" style="78" customWidth="1"/>
    <col min="6" max="7" width="15.83203125" style="56" customWidth="1"/>
    <col min="8" max="8" width="15.1640625" style="7" customWidth="1"/>
    <col min="9" max="9" width="6.83203125" customWidth="1"/>
    <col min="10" max="10" width="30.83203125" customWidth="1"/>
    <col min="11" max="12" width="9.33203125" customWidth="1"/>
    <col min="13" max="16384" width="9.33203125" style="56"/>
  </cols>
  <sheetData>
    <row r="1" spans="1:12" customFormat="1" ht="24.95" customHeight="1" x14ac:dyDescent="0.2">
      <c r="A1" s="145" t="s">
        <v>167</v>
      </c>
      <c r="B1" s="1426" t="str">
        <f>Home!$B$3</f>
        <v>MICI05</v>
      </c>
      <c r="C1" s="1426"/>
      <c r="D1" s="1426"/>
      <c r="E1" s="108"/>
      <c r="F1" s="104" t="s">
        <v>58</v>
      </c>
      <c r="G1" s="1052" t="e">
        <f>IF(AND('Index of Workpapers'!E19="",#REF!=""),'Index of Workpapers'!C19,IF('Index of Workpapers'!E19&lt;&gt;"",'Index of Workpapers'!E19,#REF!))</f>
        <v>#REF!</v>
      </c>
      <c r="I1" s="519"/>
      <c r="J1" s="520" t="s">
        <v>349</v>
      </c>
      <c r="K1" s="521" t="s">
        <v>63</v>
      </c>
      <c r="L1" s="522" t="s">
        <v>64</v>
      </c>
    </row>
    <row r="2" spans="1:12" customFormat="1" ht="24.95" customHeight="1" x14ac:dyDescent="0.2">
      <c r="A2" s="145" t="s">
        <v>10</v>
      </c>
      <c r="B2" s="1426" t="str">
        <f>Home!$B$4</f>
        <v>MICINDA SUPERANNUATION FUND</v>
      </c>
      <c r="C2" s="1426"/>
      <c r="D2" s="148"/>
      <c r="E2" s="78"/>
      <c r="F2" s="104" t="s">
        <v>63</v>
      </c>
      <c r="G2" s="104" t="s">
        <v>64</v>
      </c>
      <c r="I2" s="519"/>
      <c r="J2" s="520" t="s">
        <v>350</v>
      </c>
      <c r="K2" s="521" t="s">
        <v>63</v>
      </c>
      <c r="L2" s="522" t="s">
        <v>64</v>
      </c>
    </row>
    <row r="3" spans="1:12" customFormat="1" ht="24.95" customHeight="1" x14ac:dyDescent="0.2">
      <c r="A3" s="145" t="s">
        <v>236</v>
      </c>
      <c r="B3" s="1440">
        <f>Home!$C$7</f>
        <v>43281</v>
      </c>
      <c r="C3" s="1440"/>
      <c r="D3" s="1440"/>
      <c r="E3" s="142" t="s">
        <v>55</v>
      </c>
      <c r="F3" s="106" t="str">
        <f>Home!$C$16</f>
        <v>TH</v>
      </c>
      <c r="G3" s="238">
        <f>Home!$C$17</f>
        <v>43521</v>
      </c>
      <c r="I3" s="519"/>
      <c r="J3" s="520" t="s">
        <v>94</v>
      </c>
      <c r="K3" s="521" t="s">
        <v>63</v>
      </c>
      <c r="L3" s="522" t="s">
        <v>64</v>
      </c>
    </row>
    <row r="4" spans="1:12" customFormat="1" ht="24.95" customHeight="1" x14ac:dyDescent="0.3">
      <c r="A4" s="105" t="s">
        <v>243</v>
      </c>
      <c r="B4" s="105"/>
      <c r="C4" s="38"/>
      <c r="D4" s="24"/>
      <c r="E4" s="142" t="s">
        <v>56</v>
      </c>
      <c r="F4" s="106" t="str">
        <f>Home!$C$18</f>
        <v>Enter initials</v>
      </c>
      <c r="G4" s="238" t="str">
        <f>Home!$C$19</f>
        <v>Enter date</v>
      </c>
      <c r="I4" s="519"/>
      <c r="J4" s="520" t="s">
        <v>351</v>
      </c>
      <c r="K4" s="521" t="s">
        <v>63</v>
      </c>
      <c r="L4" s="522" t="s">
        <v>64</v>
      </c>
    </row>
    <row r="5" spans="1:12" ht="3.75" customHeight="1" x14ac:dyDescent="0.25">
      <c r="A5" s="56"/>
      <c r="B5" s="56"/>
      <c r="C5" s="56"/>
      <c r="D5" s="56"/>
      <c r="E5" s="15"/>
      <c r="F5" s="40"/>
      <c r="G5" s="38"/>
      <c r="I5" s="1418"/>
      <c r="J5" s="1419" t="s">
        <v>352</v>
      </c>
      <c r="K5" s="1420" t="s">
        <v>63</v>
      </c>
      <c r="L5" s="1422" t="s">
        <v>64</v>
      </c>
    </row>
    <row r="6" spans="1:12" ht="30" customHeight="1" x14ac:dyDescent="0.2">
      <c r="A6" s="1414" t="s">
        <v>918</v>
      </c>
      <c r="B6" s="1414"/>
      <c r="C6" s="1414"/>
      <c r="D6" s="1414"/>
      <c r="E6" s="1414"/>
      <c r="F6" s="1414"/>
      <c r="G6" s="1414"/>
      <c r="I6" s="1418"/>
      <c r="J6" s="1419"/>
      <c r="K6" s="1420"/>
      <c r="L6" s="1422"/>
    </row>
    <row r="7" spans="1:12" s="79" customFormat="1" ht="3.75" customHeight="1" thickBot="1" x14ac:dyDescent="0.3">
      <c r="E7" s="15"/>
      <c r="F7" s="40"/>
      <c r="G7" s="38"/>
      <c r="I7" s="1481"/>
      <c r="J7" s="1484" t="s">
        <v>353</v>
      </c>
      <c r="K7" s="1487" t="s">
        <v>63</v>
      </c>
      <c r="L7" s="1490" t="s">
        <v>64</v>
      </c>
    </row>
    <row r="8" spans="1:12" s="79" customFormat="1" ht="3.75" customHeight="1" x14ac:dyDescent="0.25">
      <c r="A8" s="549"/>
      <c r="B8" s="550"/>
      <c r="C8" s="550"/>
      <c r="D8" s="550"/>
      <c r="E8" s="551"/>
      <c r="F8" s="552"/>
      <c r="G8" s="553"/>
      <c r="I8" s="1482"/>
      <c r="J8" s="1485"/>
      <c r="K8" s="1488"/>
      <c r="L8" s="1491"/>
    </row>
    <row r="9" spans="1:12" s="79" customFormat="1" ht="19.5" customHeight="1" x14ac:dyDescent="0.2">
      <c r="A9" s="1397" t="s">
        <v>987</v>
      </c>
      <c r="B9" s="1398"/>
      <c r="C9" s="1398"/>
      <c r="D9" s="1398"/>
      <c r="E9" s="1398"/>
      <c r="F9" s="1398"/>
      <c r="G9" s="1399"/>
      <c r="I9" s="1483"/>
      <c r="J9" s="1486"/>
      <c r="K9" s="1489"/>
      <c r="L9" s="1492"/>
    </row>
    <row r="10" spans="1:12" s="79" customFormat="1" ht="15" customHeight="1" x14ac:dyDescent="0.25">
      <c r="A10" s="1458" t="s">
        <v>988</v>
      </c>
      <c r="B10" s="1459"/>
      <c r="C10" s="1459"/>
      <c r="D10" s="1459"/>
      <c r="E10" s="1460"/>
      <c r="F10" s="40"/>
      <c r="G10" s="559"/>
      <c r="I10" s="530" t="s">
        <v>354</v>
      </c>
      <c r="J10" s="531"/>
      <c r="K10" s="531"/>
      <c r="L10" s="532"/>
    </row>
    <row r="11" spans="1:12" s="79" customFormat="1" ht="15" customHeight="1" x14ac:dyDescent="0.25">
      <c r="A11" s="1458" t="s">
        <v>989</v>
      </c>
      <c r="B11" s="1459"/>
      <c r="C11" s="1459"/>
      <c r="D11" s="1459"/>
      <c r="E11" s="1460"/>
      <c r="F11" s="40"/>
      <c r="G11" s="559"/>
      <c r="I11" s="1469" t="s">
        <v>355</v>
      </c>
      <c r="J11" s="1470"/>
      <c r="K11" s="1470"/>
      <c r="L11" s="1471"/>
    </row>
    <row r="12" spans="1:12" s="79" customFormat="1" ht="15" customHeight="1" x14ac:dyDescent="0.25">
      <c r="A12" s="1458" t="s">
        <v>990</v>
      </c>
      <c r="B12" s="1459"/>
      <c r="C12" s="1459"/>
      <c r="D12" s="1459"/>
      <c r="E12" s="1460"/>
      <c r="F12" s="40"/>
      <c r="G12" s="559"/>
      <c r="I12" s="1472"/>
      <c r="J12" s="1473"/>
      <c r="K12" s="1473"/>
      <c r="L12" s="1474"/>
    </row>
    <row r="13" spans="1:12" s="79" customFormat="1" ht="15" customHeight="1" x14ac:dyDescent="0.25">
      <c r="A13" s="1458" t="s">
        <v>991</v>
      </c>
      <c r="B13" s="1459"/>
      <c r="C13" s="1459"/>
      <c r="D13" s="1459"/>
      <c r="E13" s="1460"/>
      <c r="F13" s="40"/>
      <c r="G13" s="559"/>
      <c r="I13" s="443"/>
      <c r="J13" s="444"/>
      <c r="K13" s="444"/>
      <c r="L13" s="445"/>
    </row>
    <row r="14" spans="1:12" s="79" customFormat="1" ht="3.75" customHeight="1" x14ac:dyDescent="0.25">
      <c r="A14" s="575"/>
      <c r="E14" s="15"/>
      <c r="F14" s="40"/>
      <c r="G14" s="569"/>
    </row>
    <row r="15" spans="1:12" s="41" customFormat="1" ht="30" customHeight="1" x14ac:dyDescent="0.2">
      <c r="A15" s="1397" t="s">
        <v>327</v>
      </c>
      <c r="B15" s="1398"/>
      <c r="C15" s="1398"/>
      <c r="D15" s="1398"/>
      <c r="E15" s="1398"/>
      <c r="F15" s="479" t="s">
        <v>107</v>
      </c>
      <c r="G15" s="485" t="s">
        <v>604</v>
      </c>
      <c r="H15" s="114"/>
      <c r="I15" s="79"/>
      <c r="J15" s="79"/>
      <c r="K15" s="79"/>
      <c r="L15" s="79"/>
    </row>
    <row r="16" spans="1:12" s="41" customFormat="1" ht="15" customHeight="1" x14ac:dyDescent="0.2">
      <c r="A16" s="1458" t="s">
        <v>109</v>
      </c>
      <c r="B16" s="1459"/>
      <c r="C16" s="1459"/>
      <c r="D16" s="1459"/>
      <c r="E16" s="1459"/>
      <c r="F16" s="413"/>
      <c r="G16" s="506"/>
      <c r="H16" s="114"/>
      <c r="I16" s="443"/>
      <c r="J16" s="444"/>
      <c r="K16" s="444"/>
      <c r="L16" s="445"/>
    </row>
    <row r="17" spans="1:12" s="41" customFormat="1" ht="15" customHeight="1" x14ac:dyDescent="0.2">
      <c r="A17" s="1458" t="s">
        <v>108</v>
      </c>
      <c r="B17" s="1459"/>
      <c r="C17" s="1459"/>
      <c r="D17" s="1459"/>
      <c r="E17" s="1459"/>
      <c r="F17" s="416"/>
      <c r="G17" s="488"/>
      <c r="H17" s="114"/>
      <c r="I17" s="443"/>
      <c r="J17" s="444"/>
      <c r="K17" s="444"/>
      <c r="L17" s="445"/>
    </row>
    <row r="18" spans="1:12" s="41" customFormat="1" ht="15" customHeight="1" x14ac:dyDescent="0.2">
      <c r="A18" s="1458" t="s">
        <v>188</v>
      </c>
      <c r="B18" s="1459"/>
      <c r="C18" s="1459"/>
      <c r="D18" s="1459"/>
      <c r="E18" s="1459"/>
      <c r="F18" s="413"/>
      <c r="G18" s="488"/>
      <c r="H18" s="114"/>
      <c r="I18" s="443"/>
      <c r="J18" s="444"/>
      <c r="K18" s="444"/>
      <c r="L18" s="445"/>
    </row>
    <row r="19" spans="1:12" s="250" customFormat="1" ht="3.75" customHeight="1" x14ac:dyDescent="0.2">
      <c r="A19" s="554"/>
      <c r="B19" s="248"/>
      <c r="C19" s="248"/>
      <c r="D19" s="379"/>
      <c r="E19" s="379"/>
      <c r="F19" s="379"/>
      <c r="G19" s="555"/>
      <c r="H19" s="249"/>
      <c r="I19" s="1042"/>
      <c r="J19" s="1042"/>
      <c r="K19" s="1042"/>
      <c r="L19" s="1042"/>
    </row>
    <row r="20" spans="1:12" s="41" customFormat="1" ht="24.95" customHeight="1" x14ac:dyDescent="0.2">
      <c r="A20" s="1402" t="s">
        <v>609</v>
      </c>
      <c r="B20" s="1403"/>
      <c r="C20" s="1403"/>
      <c r="D20" s="1403" t="s">
        <v>57</v>
      </c>
      <c r="E20" s="1403"/>
      <c r="F20" s="1403"/>
      <c r="G20" s="1457"/>
      <c r="H20" s="114"/>
      <c r="I20" s="166"/>
      <c r="J20" s="1042"/>
      <c r="K20" s="1042"/>
      <c r="L20" s="1042"/>
    </row>
    <row r="21" spans="1:12" s="45" customFormat="1" ht="15" customHeight="1" x14ac:dyDescent="0.2">
      <c r="A21" s="1478" t="s">
        <v>165</v>
      </c>
      <c r="B21" s="1479"/>
      <c r="C21" s="1479"/>
      <c r="D21" s="1479"/>
      <c r="E21" s="1479"/>
      <c r="F21" s="1479"/>
      <c r="G21" s="1480"/>
      <c r="H21" s="115"/>
      <c r="I21" s="166"/>
      <c r="J21" s="166"/>
      <c r="K21" s="166"/>
      <c r="L21" s="166"/>
    </row>
    <row r="22" spans="1:12" s="45" customFormat="1" ht="15" customHeight="1" x14ac:dyDescent="0.2">
      <c r="A22" s="908"/>
      <c r="B22" s="909"/>
      <c r="C22" s="909"/>
      <c r="D22" s="909"/>
      <c r="E22" s="909"/>
      <c r="F22" s="909"/>
      <c r="G22" s="910"/>
      <c r="H22" s="115"/>
      <c r="I22" s="912"/>
      <c r="J22" s="912"/>
      <c r="K22" s="912"/>
      <c r="L22" s="912"/>
    </row>
    <row r="23" spans="1:12" s="45" customFormat="1" ht="15" customHeight="1" x14ac:dyDescent="0.2">
      <c r="A23" s="554"/>
      <c r="B23" s="1475" t="s">
        <v>606</v>
      </c>
      <c r="C23" s="1476"/>
      <c r="D23" s="1412"/>
      <c r="E23" s="1413"/>
      <c r="F23" s="254" t="s">
        <v>605</v>
      </c>
      <c r="G23" s="557"/>
      <c r="H23" s="115"/>
      <c r="I23" s="443"/>
      <c r="J23" s="444"/>
      <c r="K23" s="444"/>
      <c r="L23" s="445"/>
    </row>
    <row r="24" spans="1:12" s="45" customFormat="1" ht="15" customHeight="1" x14ac:dyDescent="0.2">
      <c r="A24" s="554"/>
      <c r="B24" s="1477" t="s">
        <v>104</v>
      </c>
      <c r="C24" s="1476"/>
      <c r="D24" s="1413"/>
      <c r="E24" s="1413"/>
      <c r="F24" s="448"/>
      <c r="G24" s="495"/>
      <c r="H24" s="115"/>
      <c r="I24" s="443"/>
      <c r="J24" s="444"/>
      <c r="K24" s="444"/>
      <c r="L24" s="445"/>
    </row>
    <row r="25" spans="1:12" s="45" customFormat="1" ht="15" customHeight="1" x14ac:dyDescent="0.2">
      <c r="A25" s="554"/>
      <c r="B25" s="1477" t="s">
        <v>53</v>
      </c>
      <c r="C25" s="1476"/>
      <c r="D25" s="1413"/>
      <c r="E25" s="1413"/>
      <c r="F25" s="448"/>
      <c r="G25" s="495"/>
      <c r="H25" s="115"/>
      <c r="I25" s="443"/>
      <c r="J25" s="444"/>
      <c r="K25" s="444"/>
      <c r="L25" s="445"/>
    </row>
    <row r="26" spans="1:12" s="45" customFormat="1" ht="15" customHeight="1" x14ac:dyDescent="0.2">
      <c r="A26" s="554"/>
      <c r="B26" s="1477" t="s">
        <v>54</v>
      </c>
      <c r="C26" s="1476"/>
      <c r="D26" s="1413"/>
      <c r="E26" s="1413"/>
      <c r="F26" s="448"/>
      <c r="G26" s="495"/>
      <c r="H26" s="115"/>
      <c r="I26" s="443"/>
      <c r="J26" s="444"/>
      <c r="K26" s="444"/>
      <c r="L26" s="445"/>
    </row>
    <row r="27" spans="1:12" s="45" customFormat="1" ht="15" customHeight="1" x14ac:dyDescent="0.2">
      <c r="A27" s="554"/>
      <c r="B27" s="1477" t="s">
        <v>164</v>
      </c>
      <c r="C27" s="1476"/>
      <c r="D27" s="1413"/>
      <c r="E27" s="1413"/>
      <c r="F27" s="448"/>
      <c r="G27" s="495"/>
      <c r="H27" s="115"/>
      <c r="I27" s="443"/>
      <c r="J27" s="444"/>
      <c r="K27" s="444"/>
      <c r="L27" s="445"/>
    </row>
    <row r="28" spans="1:12" s="250" customFormat="1" ht="3.75" customHeight="1" x14ac:dyDescent="0.2">
      <c r="A28" s="554"/>
      <c r="B28" s="248"/>
      <c r="C28" s="248"/>
      <c r="D28" s="379"/>
      <c r="E28" s="379"/>
      <c r="F28" s="379"/>
      <c r="G28" s="555"/>
      <c r="H28" s="249"/>
      <c r="I28" s="166"/>
      <c r="J28" s="166"/>
      <c r="K28" s="166"/>
      <c r="L28" s="166"/>
    </row>
    <row r="29" spans="1:12" s="41" customFormat="1" ht="19.5" customHeight="1" x14ac:dyDescent="0.2">
      <c r="A29" s="1397" t="s">
        <v>607</v>
      </c>
      <c r="B29" s="1398"/>
      <c r="C29" s="1398"/>
      <c r="D29" s="1398"/>
      <c r="E29" s="1398"/>
      <c r="F29" s="1398"/>
      <c r="G29" s="1399"/>
      <c r="H29" s="114"/>
      <c r="I29" s="166"/>
      <c r="J29" s="166"/>
      <c r="K29" s="166"/>
      <c r="L29" s="166"/>
    </row>
    <row r="30" spans="1:12" s="45" customFormat="1" ht="15" customHeight="1" x14ac:dyDescent="0.2">
      <c r="A30" s="1466" t="s">
        <v>142</v>
      </c>
      <c r="B30" s="1467"/>
      <c r="C30" s="1467"/>
      <c r="D30" s="1467"/>
      <c r="E30" s="1467"/>
      <c r="F30" s="1467"/>
      <c r="G30" s="1468"/>
      <c r="H30" s="115"/>
      <c r="I30" s="166"/>
      <c r="J30" s="166"/>
      <c r="K30" s="166"/>
      <c r="L30" s="166"/>
    </row>
    <row r="31" spans="1:12" s="45" customFormat="1" ht="24.95" customHeight="1" x14ac:dyDescent="0.2">
      <c r="A31" s="503" t="s">
        <v>105</v>
      </c>
      <c r="B31" s="479" t="s">
        <v>59</v>
      </c>
      <c r="C31" s="479" t="s">
        <v>112</v>
      </c>
      <c r="D31" s="1403" t="s">
        <v>106</v>
      </c>
      <c r="E31" s="1403"/>
      <c r="F31" s="479" t="s">
        <v>102</v>
      </c>
      <c r="G31" s="485" t="s">
        <v>64</v>
      </c>
      <c r="H31" s="115"/>
      <c r="I31" s="166"/>
      <c r="J31" s="166"/>
      <c r="K31" s="166"/>
      <c r="L31" s="166"/>
    </row>
    <row r="32" spans="1:12" s="44" customFormat="1" ht="15" customHeight="1" x14ac:dyDescent="0.2">
      <c r="A32" s="558">
        <v>1</v>
      </c>
      <c r="B32" s="416"/>
      <c r="C32" s="447"/>
      <c r="D32" s="1412"/>
      <c r="E32" s="1413"/>
      <c r="F32" s="447"/>
      <c r="G32" s="559"/>
      <c r="H32" s="28"/>
      <c r="I32" s="443"/>
      <c r="J32" s="444"/>
      <c r="K32" s="444"/>
      <c r="L32" s="445"/>
    </row>
    <row r="33" spans="1:12" s="44" customFormat="1" ht="15" customHeight="1" x14ac:dyDescent="0.2">
      <c r="A33" s="558">
        <v>2</v>
      </c>
      <c r="B33" s="416"/>
      <c r="C33" s="448"/>
      <c r="D33" s="1413"/>
      <c r="E33" s="1413"/>
      <c r="F33" s="448"/>
      <c r="G33" s="559"/>
      <c r="H33" s="28"/>
      <c r="I33" s="443"/>
      <c r="J33" s="444"/>
      <c r="K33" s="444"/>
      <c r="L33" s="445"/>
    </row>
    <row r="34" spans="1:12" s="44" customFormat="1" ht="15" customHeight="1" x14ac:dyDescent="0.2">
      <c r="A34" s="558">
        <v>3</v>
      </c>
      <c r="B34" s="416"/>
      <c r="C34" s="448"/>
      <c r="D34" s="1413"/>
      <c r="E34" s="1413"/>
      <c r="F34" s="448"/>
      <c r="G34" s="559"/>
      <c r="H34" s="28"/>
      <c r="I34" s="443"/>
      <c r="J34" s="444"/>
      <c r="K34" s="444"/>
      <c r="L34" s="445"/>
    </row>
    <row r="35" spans="1:12" s="44" customFormat="1" ht="15" customHeight="1" x14ac:dyDescent="0.2">
      <c r="A35" s="558">
        <v>4</v>
      </c>
      <c r="B35" s="416"/>
      <c r="C35" s="448"/>
      <c r="D35" s="1413"/>
      <c r="E35" s="1413"/>
      <c r="F35" s="448"/>
      <c r="G35" s="559"/>
      <c r="H35" s="28"/>
      <c r="I35" s="443"/>
      <c r="J35" s="444"/>
      <c r="K35" s="444"/>
      <c r="L35" s="445"/>
    </row>
    <row r="36" spans="1:12" s="44" customFormat="1" ht="15" customHeight="1" x14ac:dyDescent="0.2">
      <c r="A36" s="558">
        <v>5</v>
      </c>
      <c r="B36" s="416"/>
      <c r="C36" s="448"/>
      <c r="D36" s="1413"/>
      <c r="E36" s="1413"/>
      <c r="F36" s="448"/>
      <c r="G36" s="559"/>
      <c r="H36" s="28"/>
      <c r="I36" s="443"/>
      <c r="J36" s="444"/>
      <c r="K36" s="444"/>
      <c r="L36" s="445"/>
    </row>
    <row r="37" spans="1:12" s="250" customFormat="1" ht="3.75" customHeight="1" x14ac:dyDescent="0.2">
      <c r="A37" s="554"/>
      <c r="B37" s="248"/>
      <c r="C37" s="248"/>
      <c r="D37" s="379"/>
      <c r="E37" s="379"/>
      <c r="F37" s="379"/>
      <c r="G37" s="555"/>
      <c r="H37" s="249"/>
      <c r="I37" s="367"/>
      <c r="J37" s="367"/>
      <c r="K37" s="367"/>
      <c r="L37" s="367"/>
    </row>
    <row r="38" spans="1:12" s="41" customFormat="1" ht="19.5" customHeight="1" x14ac:dyDescent="0.2">
      <c r="A38" s="1397" t="s">
        <v>608</v>
      </c>
      <c r="B38" s="1398"/>
      <c r="C38" s="1398"/>
      <c r="D38" s="1398"/>
      <c r="E38" s="1398"/>
      <c r="F38" s="1398"/>
      <c r="G38" s="1399"/>
      <c r="H38" s="114"/>
      <c r="I38" s="166"/>
      <c r="J38" s="166"/>
      <c r="K38" s="166"/>
      <c r="L38" s="166"/>
    </row>
    <row r="39" spans="1:12" s="45" customFormat="1" ht="24.95" customHeight="1" x14ac:dyDescent="0.2">
      <c r="A39" s="503" t="s">
        <v>105</v>
      </c>
      <c r="B39" s="479" t="s">
        <v>59</v>
      </c>
      <c r="C39" s="479" t="s">
        <v>112</v>
      </c>
      <c r="D39" s="1403" t="s">
        <v>106</v>
      </c>
      <c r="E39" s="1403"/>
      <c r="F39" s="479" t="s">
        <v>102</v>
      </c>
      <c r="G39" s="485" t="s">
        <v>64</v>
      </c>
      <c r="H39" s="115"/>
      <c r="I39" s="166"/>
      <c r="J39" s="166"/>
      <c r="K39" s="166"/>
      <c r="L39" s="166"/>
    </row>
    <row r="40" spans="1:12" s="44" customFormat="1" ht="15" customHeight="1" x14ac:dyDescent="0.2">
      <c r="A40" s="558">
        <v>1</v>
      </c>
      <c r="B40" s="416"/>
      <c r="C40" s="447"/>
      <c r="D40" s="1412"/>
      <c r="E40" s="1413"/>
      <c r="F40" s="447"/>
      <c r="G40" s="559"/>
      <c r="H40" s="28"/>
      <c r="I40" s="443"/>
      <c r="J40" s="444"/>
      <c r="K40" s="444"/>
      <c r="L40" s="445"/>
    </row>
    <row r="41" spans="1:12" s="44" customFormat="1" ht="15" customHeight="1" x14ac:dyDescent="0.2">
      <c r="A41" s="558">
        <v>2</v>
      </c>
      <c r="B41" s="416"/>
      <c r="C41" s="448"/>
      <c r="D41" s="1413"/>
      <c r="E41" s="1413"/>
      <c r="F41" s="448"/>
      <c r="G41" s="559"/>
      <c r="H41" s="28"/>
      <c r="I41" s="443"/>
      <c r="J41" s="444"/>
      <c r="K41" s="444"/>
      <c r="L41" s="445"/>
    </row>
    <row r="42" spans="1:12" s="44" customFormat="1" ht="15" customHeight="1" x14ac:dyDescent="0.2">
      <c r="A42" s="558">
        <v>3</v>
      </c>
      <c r="B42" s="416"/>
      <c r="C42" s="448"/>
      <c r="D42" s="1413"/>
      <c r="E42" s="1413"/>
      <c r="F42" s="448"/>
      <c r="G42" s="559"/>
      <c r="H42" s="28"/>
      <c r="I42" s="443"/>
      <c r="J42" s="444"/>
      <c r="K42" s="444"/>
      <c r="L42" s="445"/>
    </row>
    <row r="43" spans="1:12" s="44" customFormat="1" ht="15" customHeight="1" x14ac:dyDescent="0.2">
      <c r="A43" s="558">
        <v>4</v>
      </c>
      <c r="B43" s="416"/>
      <c r="C43" s="448"/>
      <c r="D43" s="1413"/>
      <c r="E43" s="1413"/>
      <c r="F43" s="448"/>
      <c r="G43" s="559"/>
      <c r="H43" s="28"/>
      <c r="I43" s="443"/>
      <c r="J43" s="444"/>
      <c r="K43" s="444"/>
      <c r="L43" s="445"/>
    </row>
    <row r="44" spans="1:12" s="44" customFormat="1" ht="15" customHeight="1" x14ac:dyDescent="0.2">
      <c r="A44" s="558">
        <v>5</v>
      </c>
      <c r="B44" s="416"/>
      <c r="C44" s="448"/>
      <c r="D44" s="1413"/>
      <c r="E44" s="1413"/>
      <c r="F44" s="448"/>
      <c r="G44" s="559"/>
      <c r="H44" s="28"/>
      <c r="I44" s="443"/>
      <c r="J44" s="444"/>
      <c r="K44" s="444"/>
      <c r="L44" s="445"/>
    </row>
    <row r="45" spans="1:12" s="250" customFormat="1" ht="3.75" customHeight="1" x14ac:dyDescent="0.2">
      <c r="A45" s="554"/>
      <c r="B45" s="248"/>
      <c r="C45" s="248"/>
      <c r="D45" s="379"/>
      <c r="E45" s="379"/>
      <c r="F45" s="379"/>
      <c r="G45" s="555"/>
      <c r="H45" s="249"/>
      <c r="I45" s="367"/>
      <c r="J45" s="367"/>
      <c r="K45" s="367"/>
      <c r="L45" s="367"/>
    </row>
    <row r="46" spans="1:12" s="41" customFormat="1" ht="19.5" customHeight="1" x14ac:dyDescent="0.2">
      <c r="A46" s="1397" t="s">
        <v>110</v>
      </c>
      <c r="B46" s="1398"/>
      <c r="C46" s="1398"/>
      <c r="D46" s="1398"/>
      <c r="E46" s="1398"/>
      <c r="F46" s="1398"/>
      <c r="G46" s="1399"/>
      <c r="H46" s="114"/>
    </row>
    <row r="47" spans="1:12" s="80" customFormat="1" ht="80.099999999999994" customHeight="1" x14ac:dyDescent="0.2">
      <c r="A47" s="1463"/>
      <c r="B47" s="1464"/>
      <c r="C47" s="1464"/>
      <c r="D47" s="1464"/>
      <c r="E47" s="1464"/>
      <c r="F47" s="1464"/>
      <c r="G47" s="1465"/>
      <c r="H47" s="34"/>
      <c r="I47" s="443"/>
      <c r="J47" s="444"/>
      <c r="K47" s="444"/>
      <c r="L47" s="445"/>
    </row>
    <row r="48" spans="1:12" s="41" customFormat="1" ht="19.5" customHeight="1" x14ac:dyDescent="0.2">
      <c r="A48" s="1397" t="s">
        <v>111</v>
      </c>
      <c r="B48" s="1398"/>
      <c r="C48" s="1398"/>
      <c r="D48" s="1398"/>
      <c r="E48" s="1398"/>
      <c r="F48" s="1398"/>
      <c r="G48" s="1399"/>
      <c r="H48" s="114"/>
      <c r="I48" s="166"/>
      <c r="J48" s="166"/>
      <c r="K48" s="166"/>
      <c r="L48" s="166"/>
    </row>
    <row r="49" spans="1:12" s="80" customFormat="1" ht="80.099999999999994" customHeight="1" x14ac:dyDescent="0.2">
      <c r="A49" s="1463"/>
      <c r="B49" s="1464"/>
      <c r="C49" s="1464"/>
      <c r="D49" s="1464"/>
      <c r="E49" s="1464"/>
      <c r="F49" s="1464"/>
      <c r="G49" s="1465"/>
      <c r="H49" s="34"/>
      <c r="I49" s="443"/>
      <c r="J49" s="444"/>
      <c r="K49" s="444"/>
      <c r="L49" s="445"/>
    </row>
    <row r="50" spans="1:12" s="41" customFormat="1" ht="19.5" customHeight="1" x14ac:dyDescent="0.2">
      <c r="A50" s="1397" t="s">
        <v>52</v>
      </c>
      <c r="B50" s="1398"/>
      <c r="C50" s="1398"/>
      <c r="D50" s="1398"/>
      <c r="E50" s="1398"/>
      <c r="F50" s="1398"/>
      <c r="G50" s="1399"/>
      <c r="H50" s="114"/>
      <c r="I50" s="166"/>
      <c r="J50" s="166"/>
      <c r="K50" s="166"/>
      <c r="L50" s="166"/>
    </row>
    <row r="51" spans="1:12" s="80" customFormat="1" ht="80.099999999999994" customHeight="1" x14ac:dyDescent="0.2">
      <c r="A51" s="1463"/>
      <c r="B51" s="1464"/>
      <c r="C51" s="1464"/>
      <c r="D51" s="1464"/>
      <c r="E51" s="1464"/>
      <c r="F51" s="1464"/>
      <c r="G51" s="1465"/>
      <c r="H51" s="34"/>
      <c r="I51" s="443"/>
      <c r="J51" s="444"/>
      <c r="K51" s="444"/>
      <c r="L51" s="445"/>
    </row>
    <row r="52" spans="1:12" s="41" customFormat="1" ht="19.5" customHeight="1" x14ac:dyDescent="0.2">
      <c r="A52" s="1397" t="s">
        <v>137</v>
      </c>
      <c r="B52" s="1398"/>
      <c r="C52" s="1398"/>
      <c r="D52" s="1398"/>
      <c r="E52" s="1398"/>
      <c r="F52" s="1398"/>
      <c r="G52" s="1399"/>
      <c r="H52" s="114"/>
      <c r="I52" s="166"/>
      <c r="J52" s="166"/>
      <c r="K52" s="166"/>
      <c r="L52" s="166"/>
    </row>
    <row r="53" spans="1:12" s="80" customFormat="1" ht="80.099999999999994" customHeight="1" x14ac:dyDescent="0.2">
      <c r="A53" s="1461"/>
      <c r="B53" s="1432"/>
      <c r="C53" s="1432"/>
      <c r="D53" s="1432"/>
      <c r="E53" s="1432"/>
      <c r="F53" s="1432"/>
      <c r="G53" s="1462"/>
      <c r="H53" s="34"/>
      <c r="I53" s="443"/>
      <c r="J53" s="444"/>
      <c r="K53" s="444"/>
      <c r="L53" s="445"/>
    </row>
    <row r="54" spans="1:12" s="80" customFormat="1" ht="3.75" customHeight="1" thickBot="1" x14ac:dyDescent="0.25">
      <c r="A54" s="560"/>
      <c r="B54" s="561"/>
      <c r="C54" s="561"/>
      <c r="D54" s="561"/>
      <c r="E54" s="561"/>
      <c r="F54" s="562"/>
      <c r="G54" s="563"/>
      <c r="H54" s="34"/>
      <c r="I54" s="1493"/>
      <c r="J54" s="1493"/>
      <c r="K54" s="1493"/>
      <c r="L54" s="1493"/>
    </row>
    <row r="55" spans="1:12" s="80" customFormat="1" ht="15" customHeight="1" x14ac:dyDescent="0.2">
      <c r="A55" s="81"/>
      <c r="B55" s="82"/>
      <c r="C55" s="82"/>
      <c r="D55" s="82"/>
      <c r="E55" s="82"/>
      <c r="I55" s="1493"/>
      <c r="J55" s="1493"/>
      <c r="K55" s="1493"/>
      <c r="L55" s="1493"/>
    </row>
    <row r="56" spans="1:12" s="80" customFormat="1" ht="15" customHeight="1" x14ac:dyDescent="0.2">
      <c r="A56" s="81"/>
      <c r="B56" s="82"/>
      <c r="C56" s="82"/>
      <c r="D56" s="82"/>
      <c r="E56" s="82"/>
      <c r="I56" s="1493"/>
      <c r="J56" s="1493"/>
      <c r="K56" s="1493"/>
      <c r="L56" s="1493"/>
    </row>
    <row r="57" spans="1:12" s="80" customFormat="1" ht="15" customHeight="1" x14ac:dyDescent="0.2">
      <c r="A57" s="81"/>
      <c r="B57" s="82"/>
      <c r="C57" s="82"/>
      <c r="D57" s="82"/>
      <c r="E57" s="82"/>
      <c r="I57" s="1493"/>
      <c r="J57" s="1493"/>
      <c r="K57" s="1493"/>
      <c r="L57" s="1493"/>
    </row>
    <row r="58" spans="1:12" s="80" customFormat="1" ht="15" customHeight="1" x14ac:dyDescent="0.2">
      <c r="A58" s="81"/>
      <c r="B58" s="82"/>
      <c r="C58" s="82"/>
      <c r="D58" s="82"/>
      <c r="E58" s="82"/>
      <c r="I58" s="1493"/>
      <c r="J58" s="1493"/>
      <c r="K58" s="1493"/>
      <c r="L58" s="1493"/>
    </row>
    <row r="59" spans="1:12" s="80" customFormat="1" ht="15" customHeight="1" x14ac:dyDescent="0.2">
      <c r="A59" s="81"/>
      <c r="B59" s="82"/>
      <c r="C59" s="82"/>
      <c r="D59" s="82"/>
      <c r="E59" s="82"/>
      <c r="H59" s="7"/>
      <c r="I59"/>
      <c r="J59"/>
      <c r="K59"/>
      <c r="L59"/>
    </row>
    <row r="60" spans="1:12" s="80" customFormat="1" ht="15" customHeight="1" x14ac:dyDescent="0.2">
      <c r="A60" s="81"/>
      <c r="B60" s="82"/>
      <c r="C60" s="82"/>
      <c r="D60" s="82"/>
      <c r="E60" s="82"/>
      <c r="H60" s="7"/>
      <c r="I60"/>
      <c r="J60"/>
      <c r="K60"/>
      <c r="L60"/>
    </row>
    <row r="61" spans="1:12" s="80" customFormat="1" ht="15" customHeight="1" x14ac:dyDescent="0.2">
      <c r="A61" s="81"/>
      <c r="B61" s="82"/>
      <c r="C61" s="82"/>
      <c r="D61" s="82"/>
      <c r="E61" s="82"/>
      <c r="H61" s="7"/>
      <c r="I61"/>
      <c r="J61"/>
      <c r="K61"/>
      <c r="L61"/>
    </row>
    <row r="62" spans="1:12" s="80" customFormat="1" ht="15" customHeight="1" x14ac:dyDescent="0.2">
      <c r="A62" s="81"/>
      <c r="B62" s="82"/>
      <c r="C62" s="82"/>
      <c r="D62" s="82"/>
      <c r="E62" s="82"/>
      <c r="H62" s="7"/>
      <c r="I62"/>
      <c r="J62"/>
      <c r="K62"/>
      <c r="L62"/>
    </row>
    <row r="63" spans="1:12" s="80" customFormat="1" ht="15" customHeight="1" x14ac:dyDescent="0.2">
      <c r="A63" s="81"/>
      <c r="B63" s="82"/>
      <c r="C63" s="82"/>
      <c r="D63" s="82"/>
      <c r="E63" s="82"/>
      <c r="H63" s="7"/>
      <c r="I63"/>
      <c r="J63"/>
      <c r="K63"/>
      <c r="L63"/>
    </row>
    <row r="64" spans="1:12" s="80" customFormat="1" ht="15" customHeight="1" x14ac:dyDescent="0.2">
      <c r="A64" s="81"/>
      <c r="B64" s="82"/>
      <c r="C64" s="82"/>
      <c r="D64" s="82"/>
      <c r="E64" s="82"/>
      <c r="H64" s="7"/>
      <c r="I64"/>
      <c r="J64"/>
      <c r="K64"/>
      <c r="L64"/>
    </row>
    <row r="65" spans="1:12" s="80" customFormat="1" ht="15" customHeight="1" x14ac:dyDescent="0.2">
      <c r="A65" s="81"/>
      <c r="B65" s="82"/>
      <c r="C65" s="82"/>
      <c r="D65" s="82"/>
      <c r="E65" s="82"/>
      <c r="H65" s="7"/>
      <c r="I65"/>
      <c r="J65"/>
      <c r="K65"/>
      <c r="L65"/>
    </row>
    <row r="66" spans="1:12" s="80" customFormat="1" ht="15" customHeight="1" x14ac:dyDescent="0.2">
      <c r="A66" s="81"/>
      <c r="B66" s="82"/>
      <c r="C66" s="82"/>
      <c r="D66" s="82"/>
      <c r="E66" s="82"/>
      <c r="H66" s="7"/>
      <c r="I66"/>
      <c r="J66"/>
      <c r="K66"/>
      <c r="L66"/>
    </row>
    <row r="67" spans="1:12" s="80" customFormat="1" ht="15" customHeight="1" x14ac:dyDescent="0.2">
      <c r="A67" s="81"/>
      <c r="B67" s="82"/>
      <c r="C67" s="82"/>
      <c r="D67" s="82"/>
      <c r="E67" s="82"/>
      <c r="H67" s="7"/>
      <c r="I67"/>
      <c r="J67"/>
      <c r="K67"/>
      <c r="L67"/>
    </row>
    <row r="68" spans="1:12" s="80" customFormat="1" ht="15" customHeight="1" x14ac:dyDescent="0.2">
      <c r="A68" s="81"/>
      <c r="B68" s="82"/>
      <c r="C68" s="82"/>
      <c r="D68" s="82"/>
      <c r="E68" s="82"/>
      <c r="H68" s="7"/>
      <c r="I68"/>
      <c r="J68"/>
      <c r="K68"/>
      <c r="L68"/>
    </row>
    <row r="69" spans="1:12" s="80" customFormat="1" ht="15" customHeight="1" x14ac:dyDescent="0.2">
      <c r="A69" s="81"/>
      <c r="B69" s="82"/>
      <c r="C69" s="82"/>
      <c r="D69" s="82"/>
      <c r="E69" s="82"/>
      <c r="H69" s="7"/>
      <c r="I69"/>
      <c r="J69"/>
      <c r="K69"/>
      <c r="L69"/>
    </row>
    <row r="70" spans="1:12" s="80" customFormat="1" ht="15" customHeight="1" x14ac:dyDescent="0.2">
      <c r="A70" s="81"/>
      <c r="B70" s="82"/>
      <c r="C70" s="82"/>
      <c r="D70" s="82"/>
      <c r="E70" s="82"/>
      <c r="H70" s="7"/>
      <c r="I70"/>
      <c r="J70"/>
      <c r="K70"/>
      <c r="L70"/>
    </row>
    <row r="71" spans="1:12" s="80" customFormat="1" ht="15" customHeight="1" x14ac:dyDescent="0.2">
      <c r="A71" s="81"/>
      <c r="B71" s="82"/>
      <c r="C71" s="82"/>
      <c r="D71" s="82"/>
      <c r="E71" s="82"/>
      <c r="H71" s="7"/>
      <c r="I71"/>
      <c r="J71"/>
      <c r="K71"/>
      <c r="L71"/>
    </row>
    <row r="72" spans="1:12" s="80" customFormat="1" ht="15" customHeight="1" x14ac:dyDescent="0.2">
      <c r="A72" s="81"/>
      <c r="B72" s="82"/>
      <c r="C72" s="82"/>
      <c r="D72" s="82"/>
      <c r="E72" s="82"/>
      <c r="H72" s="7"/>
      <c r="I72"/>
      <c r="J72"/>
      <c r="K72"/>
      <c r="L72"/>
    </row>
    <row r="73" spans="1:12" s="80" customFormat="1" ht="15" customHeight="1" x14ac:dyDescent="0.2">
      <c r="A73" s="81"/>
      <c r="B73" s="82"/>
      <c r="C73" s="82"/>
      <c r="D73" s="82"/>
      <c r="E73" s="82"/>
      <c r="H73" s="7"/>
      <c r="I73"/>
      <c r="J73"/>
      <c r="K73"/>
      <c r="L73"/>
    </row>
    <row r="74" spans="1:12" s="80" customFormat="1" ht="15" customHeight="1" x14ac:dyDescent="0.2">
      <c r="A74" s="81"/>
      <c r="B74" s="82"/>
      <c r="C74" s="82"/>
      <c r="D74" s="82"/>
      <c r="E74" s="82"/>
      <c r="H74" s="7"/>
      <c r="I74"/>
      <c r="J74"/>
      <c r="K74"/>
      <c r="L74"/>
    </row>
    <row r="75" spans="1:12" s="80" customFormat="1" ht="15" customHeight="1" x14ac:dyDescent="0.2">
      <c r="A75" s="81"/>
      <c r="B75" s="82"/>
      <c r="C75" s="82"/>
      <c r="D75" s="82"/>
      <c r="E75" s="82"/>
      <c r="H75" s="7"/>
      <c r="I75"/>
      <c r="J75"/>
      <c r="K75"/>
      <c r="L75"/>
    </row>
    <row r="76" spans="1:12" s="80" customFormat="1" ht="15" customHeight="1" x14ac:dyDescent="0.2">
      <c r="A76" s="81"/>
      <c r="B76" s="82"/>
      <c r="C76" s="82"/>
      <c r="D76" s="82"/>
      <c r="E76" s="82"/>
      <c r="H76" s="7"/>
      <c r="I76"/>
      <c r="J76"/>
      <c r="K76"/>
      <c r="L76"/>
    </row>
    <row r="77" spans="1:12" s="80" customFormat="1" ht="15" customHeight="1" x14ac:dyDescent="0.2">
      <c r="A77" s="81"/>
      <c r="B77" s="82"/>
      <c r="C77" s="82"/>
      <c r="D77" s="82"/>
      <c r="E77" s="82"/>
      <c r="H77" s="7"/>
      <c r="I77"/>
      <c r="J77"/>
      <c r="K77"/>
      <c r="L77"/>
    </row>
    <row r="78" spans="1:12" s="80" customFormat="1" ht="15" customHeight="1" x14ac:dyDescent="0.2">
      <c r="A78" s="81"/>
      <c r="B78" s="82"/>
      <c r="C78" s="82"/>
      <c r="D78" s="82"/>
      <c r="E78" s="82"/>
      <c r="H78" s="7"/>
      <c r="I78"/>
      <c r="J78"/>
      <c r="K78"/>
      <c r="L78"/>
    </row>
    <row r="79" spans="1:12" s="80" customFormat="1" ht="15" customHeight="1" x14ac:dyDescent="0.2">
      <c r="A79" s="81"/>
      <c r="B79" s="82"/>
      <c r="C79" s="82"/>
      <c r="D79" s="82"/>
      <c r="E79" s="82"/>
      <c r="H79" s="7"/>
      <c r="I79"/>
      <c r="J79"/>
      <c r="K79"/>
      <c r="L79"/>
    </row>
    <row r="80" spans="1:12" s="80" customFormat="1" ht="15" customHeight="1" x14ac:dyDescent="0.2">
      <c r="A80" s="81"/>
      <c r="B80" s="82"/>
      <c r="C80" s="82"/>
      <c r="D80" s="82"/>
      <c r="E80" s="82"/>
      <c r="H80" s="7"/>
      <c r="I80"/>
      <c r="J80"/>
      <c r="K80"/>
      <c r="L80"/>
    </row>
    <row r="81" spans="1:12" s="80" customFormat="1" ht="15" customHeight="1" x14ac:dyDescent="0.2">
      <c r="A81" s="81"/>
      <c r="B81" s="82"/>
      <c r="C81" s="82"/>
      <c r="D81" s="82"/>
      <c r="E81" s="82"/>
      <c r="H81" s="7"/>
      <c r="I81"/>
      <c r="J81"/>
      <c r="K81"/>
      <c r="L81"/>
    </row>
    <row r="82" spans="1:12" s="80" customFormat="1" ht="15" customHeight="1" x14ac:dyDescent="0.2">
      <c r="A82" s="81"/>
      <c r="B82" s="82"/>
      <c r="C82" s="82"/>
      <c r="D82" s="82"/>
      <c r="E82" s="82"/>
      <c r="H82" s="7"/>
      <c r="I82"/>
      <c r="J82"/>
      <c r="K82"/>
      <c r="L82"/>
    </row>
    <row r="83" spans="1:12" s="80" customFormat="1" ht="15" customHeight="1" x14ac:dyDescent="0.2">
      <c r="A83" s="81"/>
      <c r="B83" s="82"/>
      <c r="C83" s="82"/>
      <c r="D83" s="82"/>
      <c r="E83" s="82"/>
      <c r="H83" s="7"/>
      <c r="I83"/>
      <c r="J83"/>
      <c r="K83"/>
      <c r="L83"/>
    </row>
    <row r="84" spans="1:12" s="80" customFormat="1" ht="15" customHeight="1" x14ac:dyDescent="0.2">
      <c r="A84" s="81"/>
      <c r="B84" s="82"/>
      <c r="C84" s="82"/>
      <c r="D84" s="82"/>
      <c r="E84" s="82"/>
      <c r="H84" s="7"/>
      <c r="I84"/>
      <c r="J84"/>
      <c r="K84"/>
      <c r="L84"/>
    </row>
    <row r="85" spans="1:12" s="80" customFormat="1" ht="15" customHeight="1" x14ac:dyDescent="0.2">
      <c r="A85" s="81"/>
      <c r="B85" s="82"/>
      <c r="C85" s="82"/>
      <c r="D85" s="82"/>
      <c r="E85" s="82"/>
      <c r="H85" s="7"/>
      <c r="I85"/>
      <c r="J85"/>
      <c r="K85"/>
      <c r="L85"/>
    </row>
    <row r="86" spans="1:12" s="80" customFormat="1" ht="15" customHeight="1" x14ac:dyDescent="0.2">
      <c r="A86" s="81"/>
      <c r="B86" s="82"/>
      <c r="C86" s="82"/>
      <c r="D86" s="82"/>
      <c r="E86" s="82"/>
      <c r="H86" s="7"/>
      <c r="I86"/>
      <c r="J86"/>
      <c r="K86"/>
      <c r="L86"/>
    </row>
    <row r="87" spans="1:12" s="80" customFormat="1" ht="15" customHeight="1" x14ac:dyDescent="0.2">
      <c r="A87" s="81"/>
      <c r="B87" s="82"/>
      <c r="C87" s="82"/>
      <c r="D87" s="82"/>
      <c r="E87" s="82"/>
      <c r="H87" s="7"/>
      <c r="I87"/>
      <c r="J87"/>
      <c r="K87"/>
      <c r="L87"/>
    </row>
    <row r="88" spans="1:12" s="80" customFormat="1" ht="15" customHeight="1" x14ac:dyDescent="0.2">
      <c r="A88" s="81"/>
      <c r="B88" s="82"/>
      <c r="C88" s="82"/>
      <c r="D88" s="82"/>
      <c r="E88" s="82"/>
      <c r="H88" s="7"/>
      <c r="I88"/>
      <c r="J88"/>
      <c r="K88"/>
      <c r="L88"/>
    </row>
    <row r="89" spans="1:12" s="80" customFormat="1" ht="15" customHeight="1" x14ac:dyDescent="0.2">
      <c r="A89" s="81"/>
      <c r="B89" s="82"/>
      <c r="C89" s="82"/>
      <c r="D89" s="82"/>
      <c r="E89" s="82"/>
      <c r="H89" s="7"/>
      <c r="I89"/>
      <c r="J89"/>
      <c r="K89"/>
      <c r="L89"/>
    </row>
    <row r="90" spans="1:12" s="80" customFormat="1" ht="15" customHeight="1" x14ac:dyDescent="0.2">
      <c r="A90" s="81"/>
      <c r="B90" s="82"/>
      <c r="C90" s="82"/>
      <c r="D90" s="82"/>
      <c r="E90" s="82"/>
      <c r="H90" s="7"/>
      <c r="I90"/>
      <c r="J90"/>
      <c r="K90"/>
      <c r="L90"/>
    </row>
    <row r="91" spans="1:12" s="80" customFormat="1" ht="15" customHeight="1" x14ac:dyDescent="0.2">
      <c r="A91" s="81"/>
      <c r="B91" s="82"/>
      <c r="C91" s="82"/>
      <c r="D91" s="82"/>
      <c r="E91" s="82"/>
      <c r="H91" s="7"/>
      <c r="I91"/>
      <c r="J91"/>
      <c r="K91"/>
      <c r="L91"/>
    </row>
    <row r="92" spans="1:12" s="80" customFormat="1" ht="15" customHeight="1" x14ac:dyDescent="0.2">
      <c r="A92" s="81"/>
      <c r="B92" s="82"/>
      <c r="C92" s="82"/>
      <c r="D92" s="82"/>
      <c r="E92" s="82"/>
      <c r="H92" s="7"/>
      <c r="I92"/>
      <c r="J92"/>
      <c r="K92"/>
      <c r="L92"/>
    </row>
    <row r="93" spans="1:12" s="80" customFormat="1" ht="15" customHeight="1" x14ac:dyDescent="0.2">
      <c r="A93" s="81"/>
      <c r="B93" s="82"/>
      <c r="C93" s="82"/>
      <c r="D93" s="82"/>
      <c r="E93" s="82"/>
      <c r="H93" s="7"/>
      <c r="I93"/>
      <c r="J93"/>
      <c r="K93"/>
      <c r="L93"/>
    </row>
    <row r="94" spans="1:12" s="80" customFormat="1" ht="15" customHeight="1" x14ac:dyDescent="0.2">
      <c r="A94" s="81"/>
      <c r="B94" s="82"/>
      <c r="C94" s="82"/>
      <c r="D94" s="82"/>
      <c r="E94" s="82"/>
      <c r="H94" s="7"/>
      <c r="I94"/>
      <c r="J94"/>
      <c r="K94"/>
      <c r="L94"/>
    </row>
    <row r="95" spans="1:12" s="80" customFormat="1" ht="15" customHeight="1" x14ac:dyDescent="0.2">
      <c r="A95" s="81"/>
      <c r="B95" s="82"/>
      <c r="C95" s="82"/>
      <c r="D95" s="82"/>
      <c r="E95" s="82"/>
      <c r="H95" s="7"/>
      <c r="I95"/>
      <c r="J95"/>
      <c r="K95"/>
      <c r="L95"/>
    </row>
    <row r="96" spans="1:12" s="80" customFormat="1" ht="15" customHeight="1" x14ac:dyDescent="0.2">
      <c r="A96" s="81"/>
      <c r="B96" s="82"/>
      <c r="C96" s="82"/>
      <c r="D96" s="82"/>
      <c r="E96" s="82"/>
      <c r="H96" s="7"/>
      <c r="I96"/>
      <c r="J96"/>
      <c r="K96"/>
      <c r="L96"/>
    </row>
    <row r="97" spans="1:12" s="80" customFormat="1" ht="15" customHeight="1" x14ac:dyDescent="0.2">
      <c r="A97" s="81"/>
      <c r="B97" s="82"/>
      <c r="C97" s="82"/>
      <c r="D97" s="82"/>
      <c r="E97" s="82"/>
      <c r="H97" s="7"/>
      <c r="I97"/>
      <c r="J97"/>
      <c r="K97"/>
      <c r="L97"/>
    </row>
    <row r="98" spans="1:12" s="80" customFormat="1" ht="15" customHeight="1" x14ac:dyDescent="0.2">
      <c r="A98" s="81"/>
      <c r="B98" s="82"/>
      <c r="C98" s="82"/>
      <c r="D98" s="82"/>
      <c r="E98" s="82"/>
      <c r="H98" s="7"/>
      <c r="I98"/>
      <c r="J98"/>
      <c r="K98"/>
      <c r="L98"/>
    </row>
    <row r="99" spans="1:12" s="80" customFormat="1" ht="15" customHeight="1" x14ac:dyDescent="0.2">
      <c r="A99" s="81"/>
      <c r="B99" s="82"/>
      <c r="C99" s="82"/>
      <c r="D99" s="82"/>
      <c r="E99" s="82"/>
      <c r="H99" s="7"/>
      <c r="I99"/>
      <c r="J99"/>
      <c r="K99"/>
      <c r="L99"/>
    </row>
    <row r="100" spans="1:12" s="80" customFormat="1" ht="15" customHeight="1" x14ac:dyDescent="0.2">
      <c r="A100" s="81"/>
      <c r="B100" s="82"/>
      <c r="C100" s="82"/>
      <c r="D100" s="82"/>
      <c r="E100" s="82"/>
      <c r="H100" s="7"/>
      <c r="I100"/>
      <c r="J100"/>
      <c r="K100"/>
      <c r="L100"/>
    </row>
    <row r="101" spans="1:12" s="80" customFormat="1" ht="15" customHeight="1" x14ac:dyDescent="0.2">
      <c r="A101" s="81"/>
      <c r="B101" s="82"/>
      <c r="C101" s="82"/>
      <c r="D101" s="82"/>
      <c r="E101" s="82"/>
      <c r="H101" s="7"/>
      <c r="I101"/>
      <c r="J101"/>
      <c r="K101"/>
      <c r="L101"/>
    </row>
    <row r="102" spans="1:12" s="80" customFormat="1" ht="15" customHeight="1" x14ac:dyDescent="0.2">
      <c r="A102" s="81"/>
      <c r="B102" s="82"/>
      <c r="C102" s="82"/>
      <c r="D102" s="82"/>
      <c r="E102" s="82"/>
      <c r="H102" s="7"/>
      <c r="I102"/>
      <c r="J102"/>
      <c r="K102"/>
      <c r="L102"/>
    </row>
    <row r="103" spans="1:12" s="80" customFormat="1" ht="15" customHeight="1" x14ac:dyDescent="0.2">
      <c r="A103" s="81"/>
      <c r="B103" s="82"/>
      <c r="C103" s="82"/>
      <c r="D103" s="82"/>
      <c r="E103" s="82"/>
      <c r="H103" s="7"/>
      <c r="I103"/>
      <c r="J103"/>
      <c r="K103"/>
      <c r="L103"/>
    </row>
    <row r="104" spans="1:12" s="80" customFormat="1" ht="15" customHeight="1" x14ac:dyDescent="0.2">
      <c r="A104" s="81"/>
      <c r="B104" s="82"/>
      <c r="C104" s="82"/>
      <c r="D104" s="82"/>
      <c r="E104" s="82"/>
      <c r="H104" s="7"/>
      <c r="I104"/>
      <c r="J104"/>
      <c r="K104"/>
      <c r="L104"/>
    </row>
    <row r="105" spans="1:12" s="80" customFormat="1" ht="15" customHeight="1" x14ac:dyDescent="0.2">
      <c r="A105" s="81"/>
      <c r="B105" s="82"/>
      <c r="C105" s="82"/>
      <c r="D105" s="82"/>
      <c r="E105" s="82"/>
      <c r="H105" s="7"/>
      <c r="I105"/>
      <c r="J105"/>
      <c r="K105"/>
      <c r="L105"/>
    </row>
    <row r="106" spans="1:12" s="80" customFormat="1" ht="15" customHeight="1" x14ac:dyDescent="0.2">
      <c r="A106" s="81"/>
      <c r="B106" s="82"/>
      <c r="C106" s="82"/>
      <c r="D106" s="82"/>
      <c r="E106" s="82"/>
      <c r="H106" s="7"/>
      <c r="I106"/>
      <c r="J106"/>
      <c r="K106"/>
      <c r="L106"/>
    </row>
    <row r="107" spans="1:12" s="80" customFormat="1" ht="15" customHeight="1" x14ac:dyDescent="0.2">
      <c r="A107" s="81"/>
      <c r="B107" s="82"/>
      <c r="C107" s="82"/>
      <c r="D107" s="82"/>
      <c r="E107" s="82"/>
      <c r="H107" s="7"/>
      <c r="I107"/>
      <c r="J107"/>
      <c r="K107"/>
      <c r="L107"/>
    </row>
    <row r="108" spans="1:12" s="80" customFormat="1" ht="15" customHeight="1" x14ac:dyDescent="0.2">
      <c r="A108" s="81"/>
      <c r="B108" s="82"/>
      <c r="C108" s="82"/>
      <c r="D108" s="82"/>
      <c r="E108" s="82"/>
      <c r="H108" s="7"/>
      <c r="I108"/>
      <c r="J108"/>
      <c r="K108"/>
      <c r="L108"/>
    </row>
    <row r="109" spans="1:12" s="80" customFormat="1" ht="15" customHeight="1" x14ac:dyDescent="0.2">
      <c r="A109" s="81"/>
      <c r="B109" s="82"/>
      <c r="C109" s="82"/>
      <c r="D109" s="82"/>
      <c r="E109" s="82"/>
      <c r="H109" s="7"/>
      <c r="I109"/>
      <c r="J109"/>
      <c r="K109"/>
      <c r="L109"/>
    </row>
    <row r="110" spans="1:12" s="80" customFormat="1" ht="15" customHeight="1" x14ac:dyDescent="0.2">
      <c r="A110" s="81"/>
      <c r="B110" s="82"/>
      <c r="C110" s="82"/>
      <c r="D110" s="82"/>
      <c r="E110" s="82"/>
      <c r="H110" s="7"/>
      <c r="I110"/>
      <c r="J110"/>
      <c r="K110"/>
      <c r="L110"/>
    </row>
    <row r="111" spans="1:12" s="80" customFormat="1" ht="15" customHeight="1" x14ac:dyDescent="0.2">
      <c r="A111" s="81"/>
      <c r="B111" s="82"/>
      <c r="C111" s="82"/>
      <c r="D111" s="82"/>
      <c r="E111" s="82"/>
      <c r="H111" s="7"/>
      <c r="I111"/>
      <c r="J111"/>
      <c r="K111"/>
      <c r="L111"/>
    </row>
    <row r="112" spans="1:12" s="80" customFormat="1" ht="15" customHeight="1" x14ac:dyDescent="0.2">
      <c r="A112" s="81"/>
      <c r="B112" s="82"/>
      <c r="C112" s="82"/>
      <c r="D112" s="82"/>
      <c r="E112" s="82"/>
      <c r="H112" s="7"/>
      <c r="I112"/>
      <c r="J112"/>
      <c r="K112"/>
      <c r="L112"/>
    </row>
    <row r="113" spans="1:12" s="80" customFormat="1" ht="15" customHeight="1" x14ac:dyDescent="0.2">
      <c r="A113" s="81"/>
      <c r="B113" s="82"/>
      <c r="C113" s="82"/>
      <c r="D113" s="82"/>
      <c r="E113" s="82"/>
      <c r="H113" s="7"/>
      <c r="I113"/>
      <c r="J113"/>
      <c r="K113"/>
      <c r="L113"/>
    </row>
    <row r="114" spans="1:12" s="80" customFormat="1" ht="15" customHeight="1" x14ac:dyDescent="0.2">
      <c r="A114" s="81"/>
      <c r="B114" s="82"/>
      <c r="C114" s="82"/>
      <c r="D114" s="82"/>
      <c r="E114" s="82"/>
      <c r="H114" s="7"/>
      <c r="I114"/>
      <c r="J114"/>
      <c r="K114"/>
      <c r="L114"/>
    </row>
    <row r="115" spans="1:12" s="80" customFormat="1" ht="15" customHeight="1" x14ac:dyDescent="0.2">
      <c r="A115" s="81"/>
      <c r="B115" s="82"/>
      <c r="C115" s="82"/>
      <c r="D115" s="82"/>
      <c r="E115" s="82"/>
      <c r="H115" s="7"/>
      <c r="I115"/>
      <c r="J115"/>
      <c r="K115"/>
      <c r="L115"/>
    </row>
    <row r="116" spans="1:12" s="80" customFormat="1" x14ac:dyDescent="0.2">
      <c r="A116" s="81"/>
      <c r="B116" s="82"/>
      <c r="C116" s="82"/>
      <c r="D116" s="82"/>
      <c r="E116" s="82"/>
      <c r="H116" s="7"/>
      <c r="I116"/>
      <c r="J116"/>
      <c r="K116"/>
      <c r="L116"/>
    </row>
    <row r="117" spans="1:12" s="80" customFormat="1" x14ac:dyDescent="0.2">
      <c r="A117" s="81"/>
      <c r="B117" s="82"/>
      <c r="C117" s="82"/>
      <c r="D117" s="82"/>
      <c r="E117" s="82"/>
      <c r="H117" s="7"/>
      <c r="I117"/>
      <c r="J117"/>
      <c r="K117"/>
      <c r="L117"/>
    </row>
    <row r="118" spans="1:12" s="80" customFormat="1" x14ac:dyDescent="0.2">
      <c r="A118" s="81"/>
      <c r="B118" s="82"/>
      <c r="C118" s="82"/>
      <c r="D118" s="82"/>
      <c r="E118" s="82"/>
      <c r="H118" s="7"/>
      <c r="I118"/>
      <c r="J118"/>
      <c r="K118"/>
      <c r="L118"/>
    </row>
    <row r="119" spans="1:12" s="80" customFormat="1" x14ac:dyDescent="0.2">
      <c r="A119" s="81"/>
      <c r="B119" s="82"/>
      <c r="C119" s="82"/>
      <c r="D119" s="82"/>
      <c r="E119" s="82"/>
      <c r="H119" s="7"/>
      <c r="I119"/>
      <c r="J119"/>
      <c r="K119"/>
      <c r="L119"/>
    </row>
    <row r="120" spans="1:12" s="80" customFormat="1" x14ac:dyDescent="0.2">
      <c r="A120" s="81"/>
      <c r="B120" s="82"/>
      <c r="C120" s="82"/>
      <c r="D120" s="82"/>
      <c r="E120" s="82"/>
      <c r="H120" s="7"/>
      <c r="I120"/>
      <c r="J120"/>
      <c r="K120"/>
      <c r="L120"/>
    </row>
    <row r="121" spans="1:12" s="80" customFormat="1" x14ac:dyDescent="0.2">
      <c r="A121" s="81"/>
      <c r="B121" s="82"/>
      <c r="C121" s="82"/>
      <c r="D121" s="82"/>
      <c r="E121" s="82"/>
      <c r="H121" s="7"/>
      <c r="I121"/>
      <c r="J121"/>
      <c r="K121"/>
      <c r="L121"/>
    </row>
    <row r="122" spans="1:12" s="80" customFormat="1" x14ac:dyDescent="0.2">
      <c r="A122" s="81"/>
      <c r="B122" s="82"/>
      <c r="C122" s="82"/>
      <c r="D122" s="82"/>
      <c r="E122" s="82"/>
      <c r="H122" s="7"/>
      <c r="I122"/>
      <c r="J122"/>
      <c r="K122"/>
      <c r="L122"/>
    </row>
    <row r="123" spans="1:12" s="80" customFormat="1" x14ac:dyDescent="0.2">
      <c r="A123" s="81"/>
      <c r="B123" s="82"/>
      <c r="C123" s="82"/>
      <c r="D123" s="82"/>
      <c r="E123" s="82"/>
      <c r="H123" s="7"/>
      <c r="I123"/>
      <c r="J123"/>
      <c r="K123"/>
      <c r="L123"/>
    </row>
    <row r="124" spans="1:12" s="80" customFormat="1" x14ac:dyDescent="0.2">
      <c r="A124" s="81"/>
      <c r="B124" s="82"/>
      <c r="C124" s="82"/>
      <c r="D124" s="82"/>
      <c r="E124" s="82"/>
      <c r="H124" s="7"/>
      <c r="I124"/>
      <c r="J124"/>
      <c r="K124"/>
      <c r="L124"/>
    </row>
    <row r="125" spans="1:12" s="80" customFormat="1" x14ac:dyDescent="0.2">
      <c r="A125" s="81"/>
      <c r="B125" s="82"/>
      <c r="C125" s="82"/>
      <c r="D125" s="82"/>
      <c r="E125" s="82"/>
      <c r="H125" s="7"/>
      <c r="I125"/>
      <c r="J125"/>
      <c r="K125"/>
      <c r="L125"/>
    </row>
    <row r="126" spans="1:12" s="80" customFormat="1" x14ac:dyDescent="0.2">
      <c r="A126" s="81"/>
      <c r="B126" s="82"/>
      <c r="C126" s="82"/>
      <c r="D126" s="82"/>
      <c r="E126" s="82"/>
      <c r="H126" s="7"/>
      <c r="I126"/>
      <c r="J126"/>
      <c r="K126"/>
      <c r="L126"/>
    </row>
    <row r="127" spans="1:12" s="80" customFormat="1" x14ac:dyDescent="0.2">
      <c r="A127" s="81"/>
      <c r="B127" s="82"/>
      <c r="C127" s="82"/>
      <c r="D127" s="82"/>
      <c r="E127" s="82"/>
      <c r="H127" s="7"/>
      <c r="I127"/>
      <c r="J127"/>
      <c r="K127"/>
      <c r="L127"/>
    </row>
    <row r="128" spans="1:12" s="80" customFormat="1" x14ac:dyDescent="0.2">
      <c r="A128" s="81"/>
      <c r="B128" s="82"/>
      <c r="C128" s="82"/>
      <c r="D128" s="82"/>
      <c r="E128" s="82"/>
      <c r="H128" s="7"/>
      <c r="I128"/>
      <c r="J128"/>
      <c r="K128"/>
      <c r="L128"/>
    </row>
    <row r="129" spans="1:12" s="80" customFormat="1" x14ac:dyDescent="0.2">
      <c r="A129" s="81"/>
      <c r="B129" s="82"/>
      <c r="C129" s="82"/>
      <c r="D129" s="82"/>
      <c r="E129" s="82"/>
      <c r="H129" s="7"/>
      <c r="I129"/>
      <c r="J129"/>
      <c r="K129"/>
      <c r="L129"/>
    </row>
    <row r="130" spans="1:12" s="80" customFormat="1" x14ac:dyDescent="0.2">
      <c r="A130" s="81"/>
      <c r="B130" s="82"/>
      <c r="C130" s="82"/>
      <c r="D130" s="82"/>
      <c r="E130" s="82"/>
      <c r="H130" s="7"/>
      <c r="I130"/>
      <c r="J130"/>
      <c r="K130"/>
      <c r="L130"/>
    </row>
    <row r="131" spans="1:12" s="80" customFormat="1" x14ac:dyDescent="0.2">
      <c r="A131" s="81"/>
      <c r="B131" s="82"/>
      <c r="C131" s="82"/>
      <c r="D131" s="82"/>
      <c r="E131" s="82"/>
      <c r="H131" s="7"/>
      <c r="I131"/>
      <c r="J131"/>
      <c r="K131"/>
      <c r="L131"/>
    </row>
    <row r="132" spans="1:12" s="80" customFormat="1" x14ac:dyDescent="0.2">
      <c r="A132" s="81"/>
      <c r="B132" s="82"/>
      <c r="C132" s="82"/>
      <c r="D132" s="82"/>
      <c r="E132" s="82"/>
      <c r="H132" s="7"/>
      <c r="I132"/>
      <c r="J132"/>
      <c r="K132"/>
      <c r="L132"/>
    </row>
    <row r="133" spans="1:12" s="80" customFormat="1" x14ac:dyDescent="0.2">
      <c r="A133" s="81"/>
      <c r="B133" s="82"/>
      <c r="C133" s="82"/>
      <c r="D133" s="82"/>
      <c r="E133" s="82"/>
      <c r="H133" s="7"/>
      <c r="I133"/>
      <c r="J133"/>
      <c r="K133"/>
      <c r="L133"/>
    </row>
    <row r="134" spans="1:12" s="80" customFormat="1" x14ac:dyDescent="0.2">
      <c r="A134" s="81"/>
      <c r="B134" s="82"/>
      <c r="C134" s="82"/>
      <c r="D134" s="82"/>
      <c r="E134" s="82"/>
      <c r="H134" s="7"/>
      <c r="I134"/>
      <c r="J134"/>
      <c r="K134"/>
      <c r="L134"/>
    </row>
    <row r="135" spans="1:12" s="80" customFormat="1" x14ac:dyDescent="0.2">
      <c r="A135" s="81"/>
      <c r="B135" s="82"/>
      <c r="C135" s="82"/>
      <c r="D135" s="82"/>
      <c r="E135" s="82"/>
      <c r="H135" s="7"/>
      <c r="I135"/>
      <c r="J135"/>
      <c r="K135"/>
      <c r="L135"/>
    </row>
    <row r="136" spans="1:12" s="80" customFormat="1" x14ac:dyDescent="0.2">
      <c r="A136" s="81"/>
      <c r="B136" s="82"/>
      <c r="C136" s="82"/>
      <c r="D136" s="82"/>
      <c r="E136" s="82"/>
      <c r="H136" s="7"/>
      <c r="I136"/>
      <c r="J136"/>
      <c r="K136"/>
      <c r="L136"/>
    </row>
    <row r="137" spans="1:12" s="80" customFormat="1" x14ac:dyDescent="0.2">
      <c r="A137" s="81"/>
      <c r="B137" s="82"/>
      <c r="C137" s="82"/>
      <c r="D137" s="82"/>
      <c r="E137" s="82"/>
      <c r="H137" s="7"/>
      <c r="I137"/>
      <c r="J137"/>
      <c r="K137"/>
      <c r="L137"/>
    </row>
    <row r="138" spans="1:12" s="80" customFormat="1" x14ac:dyDescent="0.2">
      <c r="A138" s="81"/>
      <c r="B138" s="82"/>
      <c r="C138" s="82"/>
      <c r="D138" s="82"/>
      <c r="E138" s="82"/>
      <c r="H138" s="7"/>
      <c r="I138"/>
      <c r="J138"/>
      <c r="K138"/>
      <c r="L138"/>
    </row>
    <row r="139" spans="1:12" s="80" customFormat="1" x14ac:dyDescent="0.2">
      <c r="A139" s="81"/>
      <c r="B139" s="82"/>
      <c r="C139" s="82"/>
      <c r="D139" s="82"/>
      <c r="E139" s="82"/>
      <c r="H139" s="7"/>
      <c r="I139"/>
      <c r="J139"/>
      <c r="K139"/>
      <c r="L139"/>
    </row>
    <row r="140" spans="1:12" s="80" customFormat="1" x14ac:dyDescent="0.2">
      <c r="A140" s="81"/>
      <c r="B140" s="82"/>
      <c r="C140" s="82"/>
      <c r="D140" s="82"/>
      <c r="E140" s="82"/>
      <c r="H140" s="7"/>
      <c r="I140"/>
      <c r="J140"/>
      <c r="K140"/>
      <c r="L140"/>
    </row>
    <row r="141" spans="1:12" s="80" customFormat="1" x14ac:dyDescent="0.2">
      <c r="A141" s="81"/>
      <c r="B141" s="82"/>
      <c r="C141" s="82"/>
      <c r="D141" s="82"/>
      <c r="E141" s="82"/>
      <c r="H141" s="7"/>
      <c r="I141"/>
      <c r="J141"/>
      <c r="K141"/>
      <c r="L141"/>
    </row>
    <row r="142" spans="1:12" s="80" customFormat="1" x14ac:dyDescent="0.2">
      <c r="A142" s="81"/>
      <c r="B142" s="82"/>
      <c r="C142" s="82"/>
      <c r="D142" s="82"/>
      <c r="E142" s="82"/>
      <c r="H142" s="7"/>
      <c r="I142"/>
      <c r="J142"/>
      <c r="K142"/>
      <c r="L142"/>
    </row>
    <row r="143" spans="1:12" s="80" customFormat="1" x14ac:dyDescent="0.2">
      <c r="A143" s="81"/>
      <c r="B143" s="82"/>
      <c r="C143" s="82"/>
      <c r="D143" s="82"/>
      <c r="E143" s="82"/>
      <c r="H143" s="7"/>
      <c r="I143"/>
      <c r="J143"/>
      <c r="K143"/>
      <c r="L143"/>
    </row>
    <row r="144" spans="1:12" s="80" customFormat="1" x14ac:dyDescent="0.2">
      <c r="A144" s="81"/>
      <c r="B144" s="82"/>
      <c r="C144" s="82"/>
      <c r="D144" s="82"/>
      <c r="E144" s="82"/>
      <c r="H144" s="7"/>
      <c r="I144"/>
      <c r="J144"/>
      <c r="K144"/>
      <c r="L144"/>
    </row>
    <row r="145" spans="1:12" s="80" customFormat="1" x14ac:dyDescent="0.2">
      <c r="A145" s="81"/>
      <c r="B145" s="82"/>
      <c r="C145" s="82"/>
      <c r="D145" s="82"/>
      <c r="E145" s="82"/>
      <c r="H145" s="7"/>
      <c r="I145"/>
      <c r="J145"/>
      <c r="K145"/>
      <c r="L145"/>
    </row>
    <row r="146" spans="1:12" s="80" customFormat="1" x14ac:dyDescent="0.2">
      <c r="A146" s="81"/>
      <c r="B146" s="82"/>
      <c r="C146" s="82"/>
      <c r="D146" s="82"/>
      <c r="E146" s="82"/>
      <c r="H146" s="7"/>
      <c r="I146"/>
      <c r="J146"/>
      <c r="K146"/>
      <c r="L146"/>
    </row>
    <row r="147" spans="1:12" s="80" customFormat="1" x14ac:dyDescent="0.2">
      <c r="A147" s="81"/>
      <c r="B147" s="82"/>
      <c r="C147" s="82"/>
      <c r="D147" s="82"/>
      <c r="E147" s="82"/>
      <c r="H147" s="7"/>
      <c r="I147"/>
      <c r="J147"/>
      <c r="K147"/>
      <c r="L147"/>
    </row>
    <row r="148" spans="1:12" s="80" customFormat="1" x14ac:dyDescent="0.2">
      <c r="A148" s="81"/>
      <c r="B148" s="82"/>
      <c r="C148" s="82"/>
      <c r="D148" s="82"/>
      <c r="E148" s="82"/>
      <c r="H148" s="7"/>
      <c r="I148"/>
      <c r="J148"/>
      <c r="K148"/>
      <c r="L148"/>
    </row>
    <row r="149" spans="1:12" s="80" customFormat="1" x14ac:dyDescent="0.2">
      <c r="A149" s="81"/>
      <c r="B149" s="82"/>
      <c r="C149" s="82"/>
      <c r="D149" s="82"/>
      <c r="E149" s="82"/>
      <c r="H149" s="7"/>
      <c r="I149"/>
      <c r="J149"/>
      <c r="K149"/>
      <c r="L149"/>
    </row>
    <row r="150" spans="1:12" s="80" customFormat="1" x14ac:dyDescent="0.2">
      <c r="A150" s="81"/>
      <c r="B150" s="82"/>
      <c r="C150" s="82"/>
      <c r="D150" s="82"/>
      <c r="E150" s="82"/>
      <c r="H150" s="7"/>
      <c r="I150"/>
      <c r="J150"/>
      <c r="K150"/>
      <c r="L150"/>
    </row>
    <row r="151" spans="1:12" s="80" customFormat="1" x14ac:dyDescent="0.2">
      <c r="A151" s="81"/>
      <c r="B151" s="82"/>
      <c r="C151" s="82"/>
      <c r="D151" s="82"/>
      <c r="E151" s="82"/>
      <c r="H151" s="7"/>
      <c r="I151"/>
      <c r="J151"/>
      <c r="K151"/>
      <c r="L151"/>
    </row>
    <row r="152" spans="1:12" s="80" customFormat="1" x14ac:dyDescent="0.2">
      <c r="A152" s="81"/>
      <c r="B152" s="82"/>
      <c r="C152" s="82"/>
      <c r="D152" s="82"/>
      <c r="E152" s="82"/>
      <c r="H152" s="7"/>
      <c r="I152"/>
      <c r="J152"/>
      <c r="K152"/>
      <c r="L152"/>
    </row>
    <row r="153" spans="1:12" s="80" customFormat="1" x14ac:dyDescent="0.2">
      <c r="A153" s="81"/>
      <c r="B153" s="82"/>
      <c r="C153" s="82"/>
      <c r="D153" s="82"/>
      <c r="E153" s="82"/>
      <c r="H153" s="7"/>
      <c r="I153"/>
      <c r="J153"/>
      <c r="K153"/>
      <c r="L153"/>
    </row>
    <row r="154" spans="1:12" s="80" customFormat="1" x14ac:dyDescent="0.2">
      <c r="A154" s="81"/>
      <c r="B154" s="82"/>
      <c r="C154" s="82"/>
      <c r="D154" s="82"/>
      <c r="E154" s="82"/>
      <c r="H154" s="7"/>
      <c r="I154"/>
      <c r="J154"/>
      <c r="K154"/>
      <c r="L154"/>
    </row>
    <row r="155" spans="1:12" s="80" customFormat="1" x14ac:dyDescent="0.2">
      <c r="A155" s="81"/>
      <c r="B155" s="82"/>
      <c r="C155" s="82"/>
      <c r="D155" s="82"/>
      <c r="E155" s="82"/>
      <c r="H155" s="7"/>
      <c r="I155"/>
      <c r="J155"/>
      <c r="K155"/>
      <c r="L155"/>
    </row>
    <row r="156" spans="1:12" s="80" customFormat="1" x14ac:dyDescent="0.2">
      <c r="A156" s="81"/>
      <c r="B156" s="82"/>
      <c r="C156" s="82"/>
      <c r="D156" s="82"/>
      <c r="E156" s="82"/>
      <c r="H156" s="7"/>
      <c r="I156"/>
      <c r="J156"/>
      <c r="K156"/>
      <c r="L156"/>
    </row>
    <row r="157" spans="1:12" s="80" customFormat="1" x14ac:dyDescent="0.2">
      <c r="A157" s="81"/>
      <c r="B157" s="82"/>
      <c r="C157" s="82"/>
      <c r="D157" s="82"/>
      <c r="E157" s="82"/>
      <c r="H157" s="7"/>
      <c r="I157"/>
      <c r="J157"/>
      <c r="K157"/>
      <c r="L157"/>
    </row>
    <row r="158" spans="1:12" s="80" customFormat="1" x14ac:dyDescent="0.2">
      <c r="A158" s="81"/>
      <c r="B158" s="82"/>
      <c r="C158" s="82"/>
      <c r="D158" s="82"/>
      <c r="E158" s="82"/>
      <c r="H158" s="7"/>
      <c r="I158"/>
      <c r="J158"/>
      <c r="K158"/>
      <c r="L158"/>
    </row>
    <row r="159" spans="1:12" s="80" customFormat="1" x14ac:dyDescent="0.2">
      <c r="A159" s="81"/>
      <c r="B159" s="82"/>
      <c r="C159" s="82"/>
      <c r="D159" s="82"/>
      <c r="E159" s="82"/>
      <c r="H159" s="7"/>
      <c r="I159"/>
      <c r="J159"/>
      <c r="K159"/>
      <c r="L159"/>
    </row>
    <row r="160" spans="1:12" s="80" customFormat="1" x14ac:dyDescent="0.2">
      <c r="A160" s="81"/>
      <c r="B160" s="82"/>
      <c r="C160" s="82"/>
      <c r="D160" s="82"/>
      <c r="E160" s="82"/>
      <c r="H160" s="7"/>
      <c r="I160"/>
      <c r="J160"/>
      <c r="K160"/>
      <c r="L160"/>
    </row>
    <row r="161" spans="1:12" s="80" customFormat="1" x14ac:dyDescent="0.2">
      <c r="A161" s="81"/>
      <c r="B161" s="82"/>
      <c r="C161" s="82"/>
      <c r="D161" s="82"/>
      <c r="E161" s="82"/>
      <c r="H161" s="7"/>
      <c r="I161"/>
      <c r="J161"/>
      <c r="K161"/>
      <c r="L161"/>
    </row>
    <row r="162" spans="1:12" s="80" customFormat="1" x14ac:dyDescent="0.2">
      <c r="A162" s="81"/>
      <c r="B162" s="82"/>
      <c r="C162" s="82"/>
      <c r="D162" s="82"/>
      <c r="E162" s="82"/>
      <c r="H162" s="7"/>
      <c r="I162"/>
      <c r="J162"/>
      <c r="K162"/>
      <c r="L162"/>
    </row>
    <row r="163" spans="1:12" s="80" customFormat="1" x14ac:dyDescent="0.2">
      <c r="A163" s="81"/>
      <c r="B163" s="82"/>
      <c r="C163" s="82"/>
      <c r="D163" s="82"/>
      <c r="E163" s="82"/>
      <c r="H163" s="7"/>
      <c r="I163"/>
      <c r="J163"/>
      <c r="K163"/>
      <c r="L163"/>
    </row>
    <row r="164" spans="1:12" s="80" customFormat="1" x14ac:dyDescent="0.2">
      <c r="A164" s="81"/>
      <c r="B164" s="82"/>
      <c r="C164" s="82"/>
      <c r="D164" s="82"/>
      <c r="E164" s="82"/>
      <c r="H164" s="7"/>
      <c r="I164"/>
      <c r="J164"/>
      <c r="K164"/>
      <c r="L164"/>
    </row>
    <row r="165" spans="1:12" s="80" customFormat="1" x14ac:dyDescent="0.2">
      <c r="A165" s="81"/>
      <c r="B165" s="82"/>
      <c r="C165" s="82"/>
      <c r="D165" s="82"/>
      <c r="E165" s="82"/>
      <c r="H165" s="7"/>
      <c r="I165"/>
      <c r="J165"/>
      <c r="K165"/>
      <c r="L165"/>
    </row>
    <row r="166" spans="1:12" s="80" customFormat="1" x14ac:dyDescent="0.2">
      <c r="A166" s="81"/>
      <c r="B166" s="82"/>
      <c r="C166" s="82"/>
      <c r="D166" s="82"/>
      <c r="E166" s="82"/>
      <c r="H166" s="7"/>
      <c r="I166"/>
      <c r="J166"/>
      <c r="K166"/>
      <c r="L166"/>
    </row>
    <row r="167" spans="1:12" s="80" customFormat="1" x14ac:dyDescent="0.2">
      <c r="A167" s="81"/>
      <c r="B167" s="82"/>
      <c r="C167" s="82"/>
      <c r="D167" s="82"/>
      <c r="E167" s="82"/>
      <c r="H167" s="7"/>
      <c r="I167"/>
      <c r="J167"/>
      <c r="K167"/>
      <c r="L167"/>
    </row>
    <row r="168" spans="1:12" s="80" customFormat="1" x14ac:dyDescent="0.2">
      <c r="A168" s="81"/>
      <c r="B168" s="82"/>
      <c r="C168" s="82"/>
      <c r="D168" s="82"/>
      <c r="E168" s="82"/>
      <c r="H168" s="7"/>
      <c r="I168"/>
      <c r="J168"/>
      <c r="K168"/>
      <c r="L168"/>
    </row>
    <row r="169" spans="1:12" s="80" customFormat="1" x14ac:dyDescent="0.2">
      <c r="A169" s="81"/>
      <c r="B169" s="82"/>
      <c r="C169" s="82"/>
      <c r="D169" s="82"/>
      <c r="E169" s="82"/>
      <c r="H169" s="7"/>
      <c r="I169"/>
      <c r="J169"/>
      <c r="K169"/>
      <c r="L169"/>
    </row>
    <row r="170" spans="1:12" s="80" customFormat="1" x14ac:dyDescent="0.2">
      <c r="A170" s="81"/>
      <c r="B170" s="82"/>
      <c r="C170" s="82"/>
      <c r="D170" s="82"/>
      <c r="E170" s="82"/>
      <c r="H170" s="7"/>
      <c r="I170"/>
      <c r="J170"/>
      <c r="K170"/>
      <c r="L170"/>
    </row>
    <row r="171" spans="1:12" s="80" customFormat="1" x14ac:dyDescent="0.2">
      <c r="A171" s="81"/>
      <c r="B171" s="82"/>
      <c r="C171" s="82"/>
      <c r="D171" s="82"/>
      <c r="E171" s="82"/>
      <c r="H171" s="7"/>
      <c r="I171"/>
      <c r="J171"/>
      <c r="K171"/>
      <c r="L171"/>
    </row>
    <row r="172" spans="1:12" s="80" customFormat="1" x14ac:dyDescent="0.2">
      <c r="A172" s="81"/>
      <c r="B172" s="82"/>
      <c r="C172" s="82"/>
      <c r="D172" s="82"/>
      <c r="E172" s="82"/>
      <c r="H172" s="7"/>
      <c r="I172"/>
      <c r="J172"/>
      <c r="K172"/>
      <c r="L172"/>
    </row>
    <row r="173" spans="1:12" s="80" customFormat="1" x14ac:dyDescent="0.2">
      <c r="A173" s="81"/>
      <c r="B173" s="82"/>
      <c r="C173" s="82"/>
      <c r="D173" s="82"/>
      <c r="E173" s="82"/>
      <c r="H173" s="7"/>
      <c r="I173"/>
      <c r="J173"/>
      <c r="K173"/>
      <c r="L173"/>
    </row>
    <row r="174" spans="1:12" s="80" customFormat="1" x14ac:dyDescent="0.2">
      <c r="A174" s="81"/>
      <c r="B174" s="82"/>
      <c r="C174" s="82"/>
      <c r="D174" s="82"/>
      <c r="E174" s="82"/>
      <c r="H174" s="7"/>
      <c r="I174"/>
      <c r="J174"/>
      <c r="K174"/>
      <c r="L174"/>
    </row>
    <row r="175" spans="1:12" s="80" customFormat="1" x14ac:dyDescent="0.2">
      <c r="A175" s="81"/>
      <c r="B175" s="82"/>
      <c r="C175" s="82"/>
      <c r="D175" s="82"/>
      <c r="E175" s="82"/>
      <c r="H175" s="7"/>
      <c r="I175"/>
      <c r="J175"/>
      <c r="K175"/>
      <c r="L175"/>
    </row>
    <row r="176" spans="1:12" s="80" customFormat="1" x14ac:dyDescent="0.2">
      <c r="A176" s="81"/>
      <c r="B176" s="82"/>
      <c r="C176" s="82"/>
      <c r="D176" s="82"/>
      <c r="E176" s="82"/>
      <c r="H176" s="7"/>
      <c r="I176"/>
      <c r="J176"/>
      <c r="K176"/>
      <c r="L176"/>
    </row>
    <row r="177" spans="1:12" s="80" customFormat="1" x14ac:dyDescent="0.2">
      <c r="A177" s="81"/>
      <c r="B177" s="82"/>
      <c r="C177" s="82"/>
      <c r="D177" s="82"/>
      <c r="E177" s="82"/>
      <c r="H177" s="7"/>
      <c r="I177"/>
      <c r="J177"/>
      <c r="K177"/>
      <c r="L177"/>
    </row>
    <row r="178" spans="1:12" s="80" customFormat="1" x14ac:dyDescent="0.2">
      <c r="A178" s="81"/>
      <c r="B178" s="82"/>
      <c r="C178" s="82"/>
      <c r="D178" s="82"/>
      <c r="E178" s="82"/>
      <c r="H178" s="7"/>
      <c r="I178"/>
      <c r="J178"/>
      <c r="K178"/>
      <c r="L178"/>
    </row>
    <row r="179" spans="1:12" s="80" customFormat="1" x14ac:dyDescent="0.2">
      <c r="A179" s="81"/>
      <c r="B179" s="82"/>
      <c r="C179" s="82"/>
      <c r="D179" s="82"/>
      <c r="E179" s="82"/>
      <c r="H179" s="7"/>
      <c r="I179"/>
      <c r="J179"/>
      <c r="K179"/>
      <c r="L179"/>
    </row>
    <row r="180" spans="1:12" s="80" customFormat="1" x14ac:dyDescent="0.2">
      <c r="A180" s="81"/>
      <c r="B180" s="82"/>
      <c r="C180" s="82"/>
      <c r="D180" s="82"/>
      <c r="E180" s="82"/>
      <c r="H180" s="7"/>
      <c r="I180"/>
      <c r="J180"/>
      <c r="K180"/>
      <c r="L180"/>
    </row>
    <row r="181" spans="1:12" s="80" customFormat="1" x14ac:dyDescent="0.2">
      <c r="A181" s="81"/>
      <c r="B181" s="82"/>
      <c r="C181" s="82"/>
      <c r="D181" s="82"/>
      <c r="E181" s="82"/>
      <c r="H181" s="7"/>
      <c r="I181"/>
      <c r="J181"/>
      <c r="K181"/>
      <c r="L181"/>
    </row>
    <row r="182" spans="1:12" s="80" customFormat="1" x14ac:dyDescent="0.2">
      <c r="A182" s="81"/>
      <c r="B182" s="82"/>
      <c r="C182" s="82"/>
      <c r="D182" s="82"/>
      <c r="E182" s="82"/>
      <c r="H182" s="7"/>
      <c r="I182"/>
      <c r="J182"/>
      <c r="K182"/>
      <c r="L182"/>
    </row>
    <row r="183" spans="1:12" s="80" customFormat="1" x14ac:dyDescent="0.2">
      <c r="A183" s="81"/>
      <c r="B183" s="82"/>
      <c r="C183" s="82"/>
      <c r="D183" s="82"/>
      <c r="E183" s="82"/>
      <c r="H183" s="7"/>
      <c r="I183"/>
      <c r="J183"/>
      <c r="K183"/>
      <c r="L183"/>
    </row>
    <row r="184" spans="1:12" s="80" customFormat="1" x14ac:dyDescent="0.2">
      <c r="A184" s="81"/>
      <c r="B184" s="82"/>
      <c r="C184" s="82"/>
      <c r="D184" s="82"/>
      <c r="E184" s="82"/>
      <c r="H184" s="7"/>
      <c r="I184"/>
      <c r="J184"/>
      <c r="K184"/>
      <c r="L184"/>
    </row>
    <row r="185" spans="1:12" s="80" customFormat="1" x14ac:dyDescent="0.2">
      <c r="A185" s="81"/>
      <c r="B185" s="82"/>
      <c r="C185" s="82"/>
      <c r="D185" s="82"/>
      <c r="E185" s="82"/>
      <c r="H185" s="7"/>
      <c r="I185"/>
      <c r="J185"/>
      <c r="K185"/>
      <c r="L185"/>
    </row>
    <row r="186" spans="1:12" s="80" customFormat="1" x14ac:dyDescent="0.2">
      <c r="A186" s="81"/>
      <c r="B186" s="82"/>
      <c r="C186" s="82"/>
      <c r="D186" s="82"/>
      <c r="E186" s="82"/>
      <c r="H186" s="7"/>
      <c r="I186"/>
      <c r="J186"/>
      <c r="K186"/>
      <c r="L186"/>
    </row>
    <row r="187" spans="1:12" s="80" customFormat="1" x14ac:dyDescent="0.2">
      <c r="A187" s="81"/>
      <c r="B187" s="82"/>
      <c r="C187" s="82"/>
      <c r="D187" s="82"/>
      <c r="E187" s="82"/>
      <c r="H187" s="7"/>
      <c r="I187"/>
      <c r="J187"/>
      <c r="K187"/>
      <c r="L187"/>
    </row>
    <row r="188" spans="1:12" s="80" customFormat="1" x14ac:dyDescent="0.2">
      <c r="A188" s="81"/>
      <c r="B188" s="82"/>
      <c r="C188" s="82"/>
      <c r="D188" s="82"/>
      <c r="E188" s="82"/>
      <c r="H188" s="7"/>
      <c r="I188"/>
      <c r="J188"/>
      <c r="K188"/>
      <c r="L188"/>
    </row>
    <row r="189" spans="1:12" s="80" customFormat="1" x14ac:dyDescent="0.2">
      <c r="A189" s="81"/>
      <c r="B189" s="82"/>
      <c r="C189" s="82"/>
      <c r="D189" s="82"/>
      <c r="E189" s="82"/>
      <c r="H189" s="7"/>
      <c r="I189"/>
      <c r="J189"/>
      <c r="K189"/>
      <c r="L189"/>
    </row>
    <row r="190" spans="1:12" s="80" customFormat="1" x14ac:dyDescent="0.2">
      <c r="A190" s="81"/>
      <c r="B190" s="82"/>
      <c r="C190" s="82"/>
      <c r="D190" s="82"/>
      <c r="E190" s="82"/>
      <c r="H190" s="7"/>
      <c r="I190"/>
      <c r="J190"/>
      <c r="K190"/>
      <c r="L190"/>
    </row>
    <row r="191" spans="1:12" s="80" customFormat="1" x14ac:dyDescent="0.2">
      <c r="A191" s="81"/>
      <c r="B191" s="82"/>
      <c r="C191" s="82"/>
      <c r="D191" s="82"/>
      <c r="E191" s="82"/>
      <c r="H191" s="7"/>
      <c r="I191"/>
      <c r="J191"/>
      <c r="K191"/>
      <c r="L191"/>
    </row>
    <row r="192" spans="1:12" s="80" customFormat="1" x14ac:dyDescent="0.2">
      <c r="A192" s="81"/>
      <c r="B192" s="82"/>
      <c r="C192" s="82"/>
      <c r="D192" s="82"/>
      <c r="E192" s="82"/>
      <c r="H192" s="7"/>
      <c r="I192"/>
      <c r="J192"/>
      <c r="K192"/>
      <c r="L192"/>
    </row>
    <row r="193" spans="1:12" s="80" customFormat="1" x14ac:dyDescent="0.2">
      <c r="A193" s="81"/>
      <c r="B193" s="82"/>
      <c r="C193" s="82"/>
      <c r="D193" s="82"/>
      <c r="E193" s="82"/>
      <c r="H193" s="7"/>
      <c r="I193"/>
      <c r="J193"/>
      <c r="K193"/>
      <c r="L193"/>
    </row>
    <row r="194" spans="1:12" s="80" customFormat="1" x14ac:dyDescent="0.2">
      <c r="A194" s="81"/>
      <c r="B194" s="82"/>
      <c r="C194" s="82"/>
      <c r="D194" s="82"/>
      <c r="E194" s="82"/>
      <c r="H194" s="7"/>
      <c r="I194"/>
      <c r="J194"/>
      <c r="K194"/>
      <c r="L194"/>
    </row>
    <row r="195" spans="1:12" s="80" customFormat="1" x14ac:dyDescent="0.2">
      <c r="A195" s="81"/>
      <c r="B195" s="82"/>
      <c r="C195" s="82"/>
      <c r="D195" s="82"/>
      <c r="E195" s="82"/>
      <c r="H195" s="7"/>
      <c r="I195"/>
      <c r="J195"/>
      <c r="K195"/>
      <c r="L195"/>
    </row>
    <row r="196" spans="1:12" s="80" customFormat="1" x14ac:dyDescent="0.2">
      <c r="A196" s="81"/>
      <c r="B196" s="82"/>
      <c r="C196" s="82"/>
      <c r="D196" s="82"/>
      <c r="E196" s="82"/>
      <c r="H196" s="7"/>
      <c r="I196"/>
      <c r="J196"/>
      <c r="K196"/>
      <c r="L196"/>
    </row>
    <row r="197" spans="1:12" s="80" customFormat="1" x14ac:dyDescent="0.2">
      <c r="A197" s="81"/>
      <c r="B197" s="82"/>
      <c r="C197" s="82"/>
      <c r="D197" s="82"/>
      <c r="E197" s="82"/>
      <c r="H197" s="7"/>
      <c r="I197"/>
      <c r="J197"/>
      <c r="K197"/>
      <c r="L197"/>
    </row>
    <row r="198" spans="1:12" s="80" customFormat="1" x14ac:dyDescent="0.2">
      <c r="A198" s="81"/>
      <c r="B198" s="82"/>
      <c r="C198" s="82"/>
      <c r="D198" s="82"/>
      <c r="E198" s="82"/>
      <c r="H198" s="7"/>
      <c r="I198"/>
      <c r="J198"/>
      <c r="K198"/>
      <c r="L198"/>
    </row>
    <row r="199" spans="1:12" s="80" customFormat="1" x14ac:dyDescent="0.2">
      <c r="A199" s="81"/>
      <c r="B199" s="82"/>
      <c r="C199" s="82"/>
      <c r="D199" s="82"/>
      <c r="E199" s="82"/>
      <c r="H199" s="7"/>
      <c r="I199"/>
      <c r="J199"/>
      <c r="K199"/>
      <c r="L199"/>
    </row>
    <row r="200" spans="1:12" s="80" customFormat="1" x14ac:dyDescent="0.2">
      <c r="A200" s="81"/>
      <c r="B200" s="82"/>
      <c r="C200" s="82"/>
      <c r="D200" s="82"/>
      <c r="E200" s="82"/>
      <c r="H200" s="7"/>
      <c r="I200"/>
      <c r="J200"/>
      <c r="K200"/>
      <c r="L200"/>
    </row>
    <row r="201" spans="1:12" s="80" customFormat="1" x14ac:dyDescent="0.2">
      <c r="A201" s="81"/>
      <c r="B201" s="82"/>
      <c r="C201" s="82"/>
      <c r="D201" s="82"/>
      <c r="E201" s="82"/>
      <c r="H201" s="7"/>
      <c r="I201"/>
      <c r="J201"/>
      <c r="K201"/>
      <c r="L201"/>
    </row>
    <row r="202" spans="1:12" s="80" customFormat="1" x14ac:dyDescent="0.2">
      <c r="A202" s="81"/>
      <c r="B202" s="82"/>
      <c r="C202" s="82"/>
      <c r="D202" s="82"/>
      <c r="E202" s="82"/>
      <c r="H202" s="7"/>
      <c r="I202"/>
      <c r="J202"/>
      <c r="K202"/>
      <c r="L202"/>
    </row>
    <row r="203" spans="1:12" s="80" customFormat="1" x14ac:dyDescent="0.2">
      <c r="A203" s="81"/>
      <c r="B203" s="82"/>
      <c r="C203" s="82"/>
      <c r="D203" s="82"/>
      <c r="E203" s="82"/>
      <c r="H203" s="7"/>
      <c r="I203"/>
      <c r="J203"/>
      <c r="K203"/>
      <c r="L203"/>
    </row>
    <row r="204" spans="1:12" s="80" customFormat="1" x14ac:dyDescent="0.2">
      <c r="A204" s="81"/>
      <c r="B204" s="82"/>
      <c r="C204" s="82"/>
      <c r="D204" s="82"/>
      <c r="E204" s="82"/>
      <c r="H204" s="7"/>
      <c r="I204"/>
      <c r="J204"/>
      <c r="K204"/>
      <c r="L204"/>
    </row>
    <row r="205" spans="1:12" s="80" customFormat="1" x14ac:dyDescent="0.2">
      <c r="A205" s="81"/>
      <c r="B205" s="82"/>
      <c r="C205" s="82"/>
      <c r="D205" s="82"/>
      <c r="E205" s="82"/>
      <c r="H205" s="7"/>
      <c r="I205"/>
      <c r="J205"/>
      <c r="K205"/>
      <c r="L205"/>
    </row>
    <row r="206" spans="1:12" s="80" customFormat="1" x14ac:dyDescent="0.2">
      <c r="A206" s="81"/>
      <c r="B206" s="82"/>
      <c r="C206" s="82"/>
      <c r="D206" s="82"/>
      <c r="E206" s="82"/>
      <c r="H206" s="7"/>
      <c r="I206"/>
      <c r="J206"/>
      <c r="K206"/>
      <c r="L206"/>
    </row>
    <row r="207" spans="1:12" s="80" customFormat="1" x14ac:dyDescent="0.2">
      <c r="A207" s="81"/>
      <c r="B207" s="82"/>
      <c r="C207" s="82"/>
      <c r="D207" s="82"/>
      <c r="E207" s="82"/>
      <c r="H207" s="7"/>
      <c r="I207"/>
      <c r="J207"/>
      <c r="K207"/>
      <c r="L207"/>
    </row>
    <row r="208" spans="1:12" s="80" customFormat="1" x14ac:dyDescent="0.2">
      <c r="A208" s="81"/>
      <c r="B208" s="82"/>
      <c r="C208" s="82"/>
      <c r="D208" s="82"/>
      <c r="E208" s="82"/>
      <c r="H208" s="7"/>
      <c r="I208"/>
      <c r="J208"/>
      <c r="K208"/>
      <c r="L208"/>
    </row>
    <row r="209" spans="1:12" s="80" customFormat="1" x14ac:dyDescent="0.2">
      <c r="A209" s="81"/>
      <c r="B209" s="82"/>
      <c r="C209" s="82"/>
      <c r="D209" s="82"/>
      <c r="E209" s="82"/>
      <c r="H209" s="7"/>
      <c r="I209"/>
      <c r="J209"/>
      <c r="K209"/>
      <c r="L209"/>
    </row>
    <row r="210" spans="1:12" s="80" customFormat="1" x14ac:dyDescent="0.2">
      <c r="A210" s="81"/>
      <c r="B210" s="82"/>
      <c r="C210" s="82"/>
      <c r="D210" s="82"/>
      <c r="E210" s="82"/>
      <c r="H210" s="7"/>
      <c r="I210"/>
      <c r="J210"/>
      <c r="K210"/>
      <c r="L210"/>
    </row>
    <row r="211" spans="1:12" s="80" customFormat="1" x14ac:dyDescent="0.2">
      <c r="A211" s="81"/>
      <c r="B211" s="82"/>
      <c r="C211" s="82"/>
      <c r="D211" s="82"/>
      <c r="E211" s="82"/>
      <c r="H211" s="7"/>
      <c r="I211"/>
      <c r="J211"/>
      <c r="K211"/>
      <c r="L211"/>
    </row>
    <row r="212" spans="1:12" s="80" customFormat="1" x14ac:dyDescent="0.2">
      <c r="A212" s="81"/>
      <c r="B212" s="82"/>
      <c r="C212" s="82"/>
      <c r="D212" s="82"/>
      <c r="E212" s="82"/>
      <c r="H212" s="7"/>
      <c r="I212"/>
      <c r="J212"/>
      <c r="K212"/>
      <c r="L212"/>
    </row>
    <row r="213" spans="1:12" s="80" customFormat="1" x14ac:dyDescent="0.2">
      <c r="A213" s="81"/>
      <c r="B213" s="82"/>
      <c r="C213" s="82"/>
      <c r="D213" s="82"/>
      <c r="E213" s="82"/>
      <c r="H213" s="7"/>
      <c r="I213"/>
      <c r="J213"/>
      <c r="K213"/>
      <c r="L213"/>
    </row>
    <row r="214" spans="1:12" s="80" customFormat="1" x14ac:dyDescent="0.2">
      <c r="A214" s="81"/>
      <c r="B214" s="82"/>
      <c r="C214" s="82"/>
      <c r="D214" s="82"/>
      <c r="E214" s="82"/>
      <c r="H214" s="7"/>
      <c r="I214"/>
      <c r="J214"/>
      <c r="K214"/>
      <c r="L214"/>
    </row>
    <row r="215" spans="1:12" s="80" customFormat="1" x14ac:dyDescent="0.2">
      <c r="A215" s="81"/>
      <c r="B215" s="82"/>
      <c r="C215" s="82"/>
      <c r="D215" s="82"/>
      <c r="E215" s="82"/>
      <c r="H215" s="7"/>
      <c r="I215"/>
      <c r="J215"/>
      <c r="K215"/>
      <c r="L215"/>
    </row>
    <row r="216" spans="1:12" s="80" customFormat="1" x14ac:dyDescent="0.2">
      <c r="A216" s="81"/>
      <c r="B216" s="82"/>
      <c r="C216" s="82"/>
      <c r="D216" s="82"/>
      <c r="E216" s="82"/>
      <c r="H216" s="7"/>
      <c r="I216"/>
      <c r="J216"/>
      <c r="K216"/>
      <c r="L216"/>
    </row>
    <row r="217" spans="1:12" s="80" customFormat="1" x14ac:dyDescent="0.2">
      <c r="A217" s="81"/>
      <c r="B217" s="82"/>
      <c r="C217" s="82"/>
      <c r="D217" s="82"/>
      <c r="E217" s="82"/>
      <c r="H217" s="7"/>
      <c r="I217"/>
      <c r="J217"/>
      <c r="K217"/>
      <c r="L217"/>
    </row>
    <row r="218" spans="1:12" s="80" customFormat="1" x14ac:dyDescent="0.2">
      <c r="A218" s="81"/>
      <c r="B218" s="82"/>
      <c r="C218" s="82"/>
      <c r="D218" s="82"/>
      <c r="E218" s="82"/>
      <c r="H218" s="7"/>
      <c r="I218"/>
      <c r="J218"/>
      <c r="K218"/>
      <c r="L218"/>
    </row>
    <row r="219" spans="1:12" s="80" customFormat="1" x14ac:dyDescent="0.2">
      <c r="A219" s="81"/>
      <c r="B219" s="82"/>
      <c r="C219" s="82"/>
      <c r="D219" s="82"/>
      <c r="E219" s="82"/>
      <c r="H219" s="7"/>
      <c r="I219"/>
      <c r="J219"/>
      <c r="K219"/>
      <c r="L219"/>
    </row>
    <row r="220" spans="1:12" s="80" customFormat="1" x14ac:dyDescent="0.2">
      <c r="A220" s="81"/>
      <c r="B220" s="82"/>
      <c r="C220" s="82"/>
      <c r="D220" s="82"/>
      <c r="E220" s="82"/>
      <c r="H220" s="7"/>
      <c r="I220"/>
      <c r="J220"/>
      <c r="K220"/>
      <c r="L220"/>
    </row>
    <row r="221" spans="1:12" s="80" customFormat="1" x14ac:dyDescent="0.2">
      <c r="A221" s="81"/>
      <c r="B221" s="82"/>
      <c r="C221" s="82"/>
      <c r="D221" s="82"/>
      <c r="E221" s="82"/>
      <c r="H221" s="7"/>
      <c r="I221"/>
      <c r="J221"/>
      <c r="K221"/>
      <c r="L221"/>
    </row>
    <row r="222" spans="1:12" s="80" customFormat="1" x14ac:dyDescent="0.2">
      <c r="A222" s="81"/>
      <c r="B222" s="82"/>
      <c r="C222" s="82"/>
      <c r="D222" s="82"/>
      <c r="E222" s="82"/>
      <c r="H222" s="7"/>
      <c r="I222"/>
      <c r="J222"/>
      <c r="K222"/>
      <c r="L222"/>
    </row>
    <row r="223" spans="1:12" s="80" customFormat="1" x14ac:dyDescent="0.2">
      <c r="A223" s="81"/>
      <c r="B223" s="82"/>
      <c r="C223" s="82"/>
      <c r="D223" s="82"/>
      <c r="E223" s="82"/>
      <c r="H223" s="7"/>
      <c r="I223"/>
      <c r="J223"/>
      <c r="K223"/>
      <c r="L223"/>
    </row>
    <row r="224" spans="1:12" s="80" customFormat="1" x14ac:dyDescent="0.2">
      <c r="A224" s="81"/>
      <c r="B224" s="82"/>
      <c r="C224" s="82"/>
      <c r="D224" s="82"/>
      <c r="E224" s="82"/>
      <c r="H224" s="7"/>
      <c r="I224"/>
      <c r="J224"/>
      <c r="K224"/>
      <c r="L224"/>
    </row>
    <row r="225" spans="1:12" s="80" customFormat="1" x14ac:dyDescent="0.2">
      <c r="A225" s="81"/>
      <c r="B225" s="82"/>
      <c r="C225" s="82"/>
      <c r="D225" s="82"/>
      <c r="E225" s="82"/>
      <c r="H225" s="7"/>
      <c r="I225"/>
      <c r="J225"/>
      <c r="K225"/>
      <c r="L225"/>
    </row>
    <row r="226" spans="1:12" s="80" customFormat="1" x14ac:dyDescent="0.2">
      <c r="A226" s="81"/>
      <c r="B226" s="82"/>
      <c r="C226" s="82"/>
      <c r="D226" s="82"/>
      <c r="E226" s="82"/>
      <c r="H226" s="7"/>
      <c r="I226"/>
      <c r="J226"/>
      <c r="K226"/>
      <c r="L226"/>
    </row>
    <row r="227" spans="1:12" s="80" customFormat="1" x14ac:dyDescent="0.2">
      <c r="A227" s="81"/>
      <c r="B227" s="82"/>
      <c r="C227" s="82"/>
      <c r="D227" s="82"/>
      <c r="E227" s="82"/>
      <c r="H227" s="7"/>
      <c r="I227"/>
      <c r="J227"/>
      <c r="K227"/>
      <c r="L227"/>
    </row>
    <row r="228" spans="1:12" s="80" customFormat="1" x14ac:dyDescent="0.2">
      <c r="A228" s="81"/>
      <c r="B228" s="82"/>
      <c r="C228" s="82"/>
      <c r="D228" s="82"/>
      <c r="E228" s="82"/>
      <c r="H228" s="7"/>
      <c r="I228"/>
      <c r="J228"/>
      <c r="K228"/>
      <c r="L228"/>
    </row>
    <row r="229" spans="1:12" s="80" customFormat="1" x14ac:dyDescent="0.2">
      <c r="A229" s="81"/>
      <c r="B229" s="82"/>
      <c r="C229" s="82"/>
      <c r="D229" s="82"/>
      <c r="E229" s="82"/>
      <c r="H229" s="7"/>
      <c r="I229"/>
      <c r="J229"/>
      <c r="K229"/>
      <c r="L229"/>
    </row>
    <row r="230" spans="1:12" s="80" customFormat="1" x14ac:dyDescent="0.2">
      <c r="A230" s="81"/>
      <c r="B230" s="82"/>
      <c r="C230" s="82"/>
      <c r="D230" s="82"/>
      <c r="E230" s="82"/>
      <c r="H230" s="7"/>
      <c r="I230"/>
      <c r="J230"/>
      <c r="K230"/>
      <c r="L230"/>
    </row>
    <row r="231" spans="1:12" s="80" customFormat="1" x14ac:dyDescent="0.2">
      <c r="A231" s="81"/>
      <c r="B231" s="82"/>
      <c r="C231" s="82"/>
      <c r="D231" s="82"/>
      <c r="E231" s="82"/>
      <c r="H231" s="7"/>
      <c r="I231"/>
      <c r="J231"/>
      <c r="K231"/>
      <c r="L231"/>
    </row>
    <row r="232" spans="1:12" s="80" customFormat="1" x14ac:dyDescent="0.2">
      <c r="A232" s="81"/>
      <c r="B232" s="82"/>
      <c r="C232" s="82"/>
      <c r="D232" s="82"/>
      <c r="E232" s="82"/>
      <c r="H232" s="7"/>
      <c r="I232"/>
      <c r="J232"/>
      <c r="K232"/>
      <c r="L232"/>
    </row>
    <row r="233" spans="1:12" s="80" customFormat="1" x14ac:dyDescent="0.2">
      <c r="A233" s="81"/>
      <c r="B233" s="82"/>
      <c r="C233" s="82"/>
      <c r="D233" s="82"/>
      <c r="E233" s="82"/>
      <c r="H233" s="7"/>
      <c r="I233"/>
      <c r="J233"/>
      <c r="K233"/>
      <c r="L233"/>
    </row>
    <row r="234" spans="1:12" s="80" customFormat="1" x14ac:dyDescent="0.2">
      <c r="A234" s="81"/>
      <c r="B234" s="82"/>
      <c r="C234" s="82"/>
      <c r="D234" s="82"/>
      <c r="E234" s="82"/>
      <c r="H234" s="7"/>
      <c r="I234"/>
      <c r="J234"/>
      <c r="K234"/>
      <c r="L234"/>
    </row>
    <row r="235" spans="1:12" s="80" customFormat="1" x14ac:dyDescent="0.2">
      <c r="A235" s="81"/>
      <c r="B235" s="82"/>
      <c r="C235" s="82"/>
      <c r="D235" s="82"/>
      <c r="E235" s="82"/>
      <c r="H235" s="7"/>
      <c r="I235"/>
      <c r="J235"/>
      <c r="K235"/>
      <c r="L235"/>
    </row>
    <row r="236" spans="1:12" s="80" customFormat="1" x14ac:dyDescent="0.2">
      <c r="A236" s="81"/>
      <c r="B236" s="82"/>
      <c r="C236" s="82"/>
      <c r="D236" s="82"/>
      <c r="E236" s="82"/>
      <c r="H236" s="7"/>
      <c r="I236"/>
      <c r="J236"/>
      <c r="K236"/>
      <c r="L236"/>
    </row>
    <row r="237" spans="1:12" s="80" customFormat="1" x14ac:dyDescent="0.2">
      <c r="A237" s="81"/>
      <c r="B237" s="82"/>
      <c r="C237" s="82"/>
      <c r="D237" s="82"/>
      <c r="E237" s="82"/>
      <c r="H237" s="7"/>
      <c r="I237"/>
      <c r="J237"/>
      <c r="K237"/>
      <c r="L237"/>
    </row>
    <row r="238" spans="1:12" s="80" customFormat="1" x14ac:dyDescent="0.2">
      <c r="A238" s="81"/>
      <c r="B238" s="82"/>
      <c r="C238" s="82"/>
      <c r="D238" s="82"/>
      <c r="E238" s="82"/>
      <c r="H238" s="7"/>
      <c r="I238"/>
      <c r="J238"/>
      <c r="K238"/>
      <c r="L238"/>
    </row>
    <row r="239" spans="1:12" s="80" customFormat="1" x14ac:dyDescent="0.2">
      <c r="A239" s="81"/>
      <c r="B239" s="82"/>
      <c r="C239" s="82"/>
      <c r="D239" s="82"/>
      <c r="E239" s="82"/>
      <c r="H239" s="7"/>
      <c r="I239"/>
      <c r="J239"/>
      <c r="K239"/>
      <c r="L239"/>
    </row>
    <row r="240" spans="1:12" s="80" customFormat="1" x14ac:dyDescent="0.2">
      <c r="A240" s="81"/>
      <c r="B240" s="82"/>
      <c r="C240" s="82"/>
      <c r="D240" s="82"/>
      <c r="E240" s="82"/>
      <c r="H240" s="7"/>
      <c r="I240"/>
      <c r="J240"/>
      <c r="K240"/>
      <c r="L240"/>
    </row>
    <row r="241" spans="1:12" s="80" customFormat="1" x14ac:dyDescent="0.2">
      <c r="A241" s="81"/>
      <c r="B241" s="82"/>
      <c r="C241" s="82"/>
      <c r="D241" s="82"/>
      <c r="E241" s="82"/>
      <c r="H241" s="7"/>
      <c r="I241"/>
      <c r="J241"/>
      <c r="K241"/>
      <c r="L241"/>
    </row>
    <row r="242" spans="1:12" s="80" customFormat="1" x14ac:dyDescent="0.2">
      <c r="A242" s="81"/>
      <c r="B242" s="82"/>
      <c r="C242" s="82"/>
      <c r="D242" s="82"/>
      <c r="E242" s="82"/>
      <c r="H242" s="7"/>
      <c r="I242"/>
      <c r="J242"/>
      <c r="K242"/>
      <c r="L242"/>
    </row>
    <row r="243" spans="1:12" s="80" customFormat="1" x14ac:dyDescent="0.2">
      <c r="A243" s="81"/>
      <c r="B243" s="82"/>
      <c r="C243" s="82"/>
      <c r="D243" s="82"/>
      <c r="E243" s="82"/>
      <c r="H243" s="7"/>
      <c r="I243"/>
      <c r="J243"/>
      <c r="K243"/>
      <c r="L243"/>
    </row>
    <row r="244" spans="1:12" s="80" customFormat="1" x14ac:dyDescent="0.2">
      <c r="A244" s="81"/>
      <c r="B244" s="82"/>
      <c r="C244" s="82"/>
      <c r="D244" s="82"/>
      <c r="E244" s="82"/>
      <c r="H244" s="7"/>
      <c r="I244"/>
      <c r="J244"/>
      <c r="K244"/>
      <c r="L244"/>
    </row>
    <row r="245" spans="1:12" s="80" customFormat="1" x14ac:dyDescent="0.2">
      <c r="A245" s="81"/>
      <c r="B245" s="82"/>
      <c r="C245" s="82"/>
      <c r="D245" s="82"/>
      <c r="E245" s="82"/>
      <c r="H245" s="7"/>
      <c r="I245"/>
      <c r="J245"/>
      <c r="K245"/>
      <c r="L245"/>
    </row>
    <row r="246" spans="1:12" s="80" customFormat="1" x14ac:dyDescent="0.2">
      <c r="A246" s="81"/>
      <c r="B246" s="82"/>
      <c r="C246" s="82"/>
      <c r="D246" s="82"/>
      <c r="E246" s="82"/>
      <c r="H246" s="7"/>
      <c r="I246"/>
      <c r="J246"/>
      <c r="K246"/>
      <c r="L246"/>
    </row>
    <row r="247" spans="1:12" s="80" customFormat="1" x14ac:dyDescent="0.2">
      <c r="A247" s="81"/>
      <c r="B247" s="82"/>
      <c r="C247" s="82"/>
      <c r="D247" s="82"/>
      <c r="E247" s="82"/>
      <c r="H247" s="7"/>
      <c r="I247"/>
      <c r="J247"/>
      <c r="K247"/>
      <c r="L247"/>
    </row>
    <row r="248" spans="1:12" s="80" customFormat="1" x14ac:dyDescent="0.2">
      <c r="A248" s="81"/>
      <c r="B248" s="82"/>
      <c r="C248" s="82"/>
      <c r="D248" s="82"/>
      <c r="E248" s="82"/>
      <c r="H248" s="7"/>
      <c r="I248"/>
      <c r="J248"/>
      <c r="K248"/>
      <c r="L248"/>
    </row>
    <row r="249" spans="1:12" s="80" customFormat="1" x14ac:dyDescent="0.2">
      <c r="A249" s="81"/>
      <c r="B249" s="82"/>
      <c r="C249" s="82"/>
      <c r="D249" s="82"/>
      <c r="E249" s="82"/>
      <c r="H249" s="7"/>
      <c r="I249"/>
      <c r="J249"/>
      <c r="K249"/>
      <c r="L249"/>
    </row>
    <row r="250" spans="1:12" s="80" customFormat="1" x14ac:dyDescent="0.2">
      <c r="A250" s="81"/>
      <c r="B250" s="82"/>
      <c r="C250" s="82"/>
      <c r="D250" s="82"/>
      <c r="E250" s="82"/>
      <c r="H250" s="7"/>
      <c r="I250"/>
      <c r="J250"/>
      <c r="K250"/>
      <c r="L250"/>
    </row>
    <row r="251" spans="1:12" s="80" customFormat="1" x14ac:dyDescent="0.2">
      <c r="A251" s="81"/>
      <c r="B251" s="82"/>
      <c r="C251" s="82"/>
      <c r="D251" s="82"/>
      <c r="E251" s="82"/>
      <c r="H251" s="7"/>
      <c r="I251"/>
      <c r="J251"/>
      <c r="K251"/>
      <c r="L251"/>
    </row>
    <row r="252" spans="1:12" s="80" customFormat="1" x14ac:dyDescent="0.2">
      <c r="A252" s="81"/>
      <c r="B252" s="82"/>
      <c r="C252" s="82"/>
      <c r="D252" s="82"/>
      <c r="E252" s="82"/>
      <c r="H252" s="7"/>
      <c r="I252"/>
      <c r="J252"/>
      <c r="K252"/>
      <c r="L252"/>
    </row>
    <row r="253" spans="1:12" s="80" customFormat="1" x14ac:dyDescent="0.2">
      <c r="A253" s="81"/>
      <c r="B253" s="82"/>
      <c r="C253" s="82"/>
      <c r="D253" s="82"/>
      <c r="E253" s="82"/>
      <c r="H253" s="7"/>
      <c r="I253"/>
      <c r="J253"/>
      <c r="K253"/>
      <c r="L253"/>
    </row>
    <row r="254" spans="1:12" s="80" customFormat="1" x14ac:dyDescent="0.2">
      <c r="A254" s="81"/>
      <c r="B254" s="82"/>
      <c r="C254" s="82"/>
      <c r="D254" s="82"/>
      <c r="E254" s="82"/>
      <c r="H254" s="7"/>
      <c r="I254"/>
      <c r="J254"/>
      <c r="K254"/>
      <c r="L254"/>
    </row>
    <row r="255" spans="1:12" s="80" customFormat="1" x14ac:dyDescent="0.2">
      <c r="A255" s="81"/>
      <c r="B255" s="82"/>
      <c r="C255" s="82"/>
      <c r="D255" s="82"/>
      <c r="E255" s="82"/>
      <c r="H255" s="7"/>
      <c r="I255"/>
      <c r="J255"/>
      <c r="K255"/>
      <c r="L255"/>
    </row>
    <row r="256" spans="1:12" s="80" customFormat="1" x14ac:dyDescent="0.2">
      <c r="A256" s="81"/>
      <c r="B256" s="82"/>
      <c r="C256" s="82"/>
      <c r="D256" s="82"/>
      <c r="E256" s="82"/>
      <c r="H256" s="7"/>
      <c r="I256"/>
      <c r="J256"/>
      <c r="K256"/>
      <c r="L256"/>
    </row>
    <row r="257" spans="1:12" s="80" customFormat="1" x14ac:dyDescent="0.2">
      <c r="A257" s="81"/>
      <c r="B257" s="82"/>
      <c r="C257" s="82"/>
      <c r="D257" s="82"/>
      <c r="E257" s="82"/>
      <c r="H257" s="7"/>
      <c r="I257"/>
      <c r="J257"/>
      <c r="K257"/>
      <c r="L257"/>
    </row>
    <row r="258" spans="1:12" s="80" customFormat="1" x14ac:dyDescent="0.2">
      <c r="A258" s="81"/>
      <c r="B258" s="82"/>
      <c r="C258" s="82"/>
      <c r="D258" s="82"/>
      <c r="E258" s="82"/>
      <c r="H258" s="7"/>
      <c r="I258"/>
      <c r="J258"/>
      <c r="K258"/>
      <c r="L258"/>
    </row>
    <row r="259" spans="1:12" s="80" customFormat="1" x14ac:dyDescent="0.2">
      <c r="A259" s="81"/>
      <c r="B259" s="82"/>
      <c r="C259" s="82"/>
      <c r="D259" s="82"/>
      <c r="E259" s="82"/>
      <c r="H259" s="7"/>
      <c r="I259"/>
      <c r="J259"/>
      <c r="K259"/>
      <c r="L259"/>
    </row>
    <row r="260" spans="1:12" s="80" customFormat="1" x14ac:dyDescent="0.2">
      <c r="A260" s="81"/>
      <c r="B260" s="82"/>
      <c r="C260" s="82"/>
      <c r="D260" s="82"/>
      <c r="E260" s="82"/>
      <c r="H260" s="7"/>
      <c r="I260"/>
      <c r="J260"/>
      <c r="K260"/>
      <c r="L260"/>
    </row>
    <row r="261" spans="1:12" s="80" customFormat="1" x14ac:dyDescent="0.2">
      <c r="A261" s="81"/>
      <c r="B261" s="82"/>
      <c r="C261" s="82"/>
      <c r="D261" s="82"/>
      <c r="E261" s="82"/>
      <c r="H261" s="7"/>
      <c r="I261"/>
      <c r="J261"/>
      <c r="K261"/>
      <c r="L261"/>
    </row>
    <row r="262" spans="1:12" s="80" customFormat="1" x14ac:dyDescent="0.2">
      <c r="A262" s="81"/>
      <c r="B262" s="82"/>
      <c r="C262" s="82"/>
      <c r="D262" s="82"/>
      <c r="E262" s="82"/>
      <c r="H262" s="7"/>
      <c r="I262"/>
      <c r="J262"/>
      <c r="K262"/>
      <c r="L262"/>
    </row>
    <row r="263" spans="1:12" s="80" customFormat="1" x14ac:dyDescent="0.2">
      <c r="A263" s="81"/>
      <c r="B263" s="82"/>
      <c r="C263" s="82"/>
      <c r="D263" s="82"/>
      <c r="E263" s="82"/>
      <c r="H263" s="7"/>
      <c r="I263"/>
      <c r="J263"/>
      <c r="K263"/>
      <c r="L263"/>
    </row>
    <row r="264" spans="1:12" s="80" customFormat="1" x14ac:dyDescent="0.2">
      <c r="A264" s="81"/>
      <c r="B264" s="82"/>
      <c r="C264" s="82"/>
      <c r="D264" s="82"/>
      <c r="E264" s="82"/>
      <c r="H264" s="7"/>
      <c r="I264"/>
      <c r="J264"/>
      <c r="K264"/>
      <c r="L264"/>
    </row>
    <row r="265" spans="1:12" s="80" customFormat="1" x14ac:dyDescent="0.2">
      <c r="A265" s="81"/>
      <c r="B265" s="82"/>
      <c r="C265" s="82"/>
      <c r="D265" s="82"/>
      <c r="E265" s="82"/>
      <c r="H265" s="7"/>
      <c r="I265"/>
      <c r="J265"/>
      <c r="K265"/>
      <c r="L265"/>
    </row>
    <row r="266" spans="1:12" s="80" customFormat="1" x14ac:dyDescent="0.2">
      <c r="A266" s="81"/>
      <c r="B266" s="82"/>
      <c r="C266" s="82"/>
      <c r="D266" s="82"/>
      <c r="E266" s="82"/>
      <c r="H266" s="7"/>
      <c r="I266"/>
      <c r="J266"/>
      <c r="K266"/>
      <c r="L266"/>
    </row>
    <row r="267" spans="1:12" s="80" customFormat="1" x14ac:dyDescent="0.2">
      <c r="A267" s="81"/>
      <c r="B267" s="82"/>
      <c r="C267" s="82"/>
      <c r="D267" s="82"/>
      <c r="E267" s="82"/>
      <c r="H267" s="7"/>
      <c r="I267"/>
      <c r="J267"/>
      <c r="K267"/>
      <c r="L267"/>
    </row>
    <row r="268" spans="1:12" s="80" customFormat="1" x14ac:dyDescent="0.2">
      <c r="A268" s="81"/>
      <c r="B268" s="82"/>
      <c r="C268" s="82"/>
      <c r="D268" s="82"/>
      <c r="E268" s="82"/>
      <c r="H268" s="7"/>
      <c r="I268"/>
      <c r="J268"/>
      <c r="K268"/>
      <c r="L268"/>
    </row>
    <row r="269" spans="1:12" s="80" customFormat="1" x14ac:dyDescent="0.2">
      <c r="A269" s="81"/>
      <c r="B269" s="82"/>
      <c r="C269" s="82"/>
      <c r="D269" s="82"/>
      <c r="E269" s="82"/>
      <c r="H269" s="7"/>
      <c r="I269"/>
      <c r="J269"/>
      <c r="K269"/>
      <c r="L269"/>
    </row>
    <row r="270" spans="1:12" s="80" customFormat="1" x14ac:dyDescent="0.2">
      <c r="A270" s="81"/>
      <c r="B270" s="82"/>
      <c r="C270" s="82"/>
      <c r="D270" s="82"/>
      <c r="E270" s="82"/>
      <c r="H270" s="7"/>
      <c r="I270"/>
      <c r="J270"/>
      <c r="K270"/>
      <c r="L270"/>
    </row>
    <row r="271" spans="1:12" s="80" customFormat="1" x14ac:dyDescent="0.2">
      <c r="A271" s="81"/>
      <c r="B271" s="82"/>
      <c r="C271" s="82"/>
      <c r="D271" s="82"/>
      <c r="E271" s="82"/>
      <c r="H271" s="7"/>
      <c r="I271"/>
      <c r="J271"/>
      <c r="K271"/>
      <c r="L271"/>
    </row>
    <row r="272" spans="1:12" s="80" customFormat="1" x14ac:dyDescent="0.2">
      <c r="A272" s="81"/>
      <c r="B272" s="82"/>
      <c r="C272" s="82"/>
      <c r="D272" s="82"/>
      <c r="E272" s="82"/>
      <c r="H272" s="7"/>
      <c r="I272"/>
      <c r="J272"/>
      <c r="K272"/>
      <c r="L272"/>
    </row>
    <row r="273" spans="1:12" s="80" customFormat="1" x14ac:dyDescent="0.2">
      <c r="A273" s="81"/>
      <c r="B273" s="82"/>
      <c r="C273" s="82"/>
      <c r="D273" s="82"/>
      <c r="E273" s="82"/>
      <c r="H273" s="7"/>
      <c r="I273"/>
      <c r="J273"/>
      <c r="K273"/>
      <c r="L273"/>
    </row>
    <row r="274" spans="1:12" s="80" customFormat="1" x14ac:dyDescent="0.2">
      <c r="A274" s="81"/>
      <c r="B274" s="82"/>
      <c r="C274" s="82"/>
      <c r="D274" s="82"/>
      <c r="E274" s="82"/>
      <c r="H274" s="7"/>
      <c r="I274"/>
      <c r="J274"/>
      <c r="K274"/>
      <c r="L274"/>
    </row>
    <row r="275" spans="1:12" s="80" customFormat="1" x14ac:dyDescent="0.2">
      <c r="A275" s="81"/>
      <c r="B275" s="82"/>
      <c r="C275" s="82"/>
      <c r="D275" s="82"/>
      <c r="E275" s="82"/>
      <c r="H275" s="7"/>
      <c r="I275"/>
      <c r="J275"/>
      <c r="K275"/>
      <c r="L275"/>
    </row>
    <row r="276" spans="1:12" s="80" customFormat="1" x14ac:dyDescent="0.2">
      <c r="A276" s="81"/>
      <c r="B276" s="82"/>
      <c r="C276" s="82"/>
      <c r="D276" s="82"/>
      <c r="E276" s="82"/>
      <c r="H276" s="7"/>
      <c r="I276"/>
      <c r="J276"/>
      <c r="K276"/>
      <c r="L276"/>
    </row>
    <row r="277" spans="1:12" s="80" customFormat="1" x14ac:dyDescent="0.2">
      <c r="A277" s="81"/>
      <c r="B277" s="82"/>
      <c r="C277" s="82"/>
      <c r="D277" s="82"/>
      <c r="E277" s="82"/>
      <c r="H277" s="7"/>
      <c r="I277"/>
      <c r="J277"/>
      <c r="K277"/>
      <c r="L277"/>
    </row>
    <row r="278" spans="1:12" s="80" customFormat="1" x14ac:dyDescent="0.2">
      <c r="A278" s="81"/>
      <c r="B278" s="82"/>
      <c r="C278" s="82"/>
      <c r="D278" s="82"/>
      <c r="E278" s="82"/>
      <c r="H278" s="7"/>
      <c r="I278"/>
      <c r="J278"/>
      <c r="K278"/>
      <c r="L278"/>
    </row>
    <row r="279" spans="1:12" s="80" customFormat="1" x14ac:dyDescent="0.2">
      <c r="A279" s="81"/>
      <c r="B279" s="82"/>
      <c r="C279" s="82"/>
      <c r="D279" s="82"/>
      <c r="E279" s="82"/>
      <c r="H279" s="7"/>
      <c r="I279"/>
      <c r="J279"/>
      <c r="K279"/>
      <c r="L279"/>
    </row>
    <row r="280" spans="1:12" s="80" customFormat="1" x14ac:dyDescent="0.2">
      <c r="A280" s="81"/>
      <c r="B280" s="82"/>
      <c r="C280" s="82"/>
      <c r="D280" s="82"/>
      <c r="E280" s="82"/>
      <c r="H280" s="7"/>
      <c r="I280"/>
      <c r="J280"/>
      <c r="K280"/>
      <c r="L280"/>
    </row>
    <row r="281" spans="1:12" s="80" customFormat="1" x14ac:dyDescent="0.2">
      <c r="A281" s="81"/>
      <c r="B281" s="82"/>
      <c r="C281" s="82"/>
      <c r="D281" s="82"/>
      <c r="E281" s="82"/>
      <c r="H281" s="7"/>
      <c r="I281"/>
      <c r="J281"/>
      <c r="K281"/>
      <c r="L281"/>
    </row>
    <row r="282" spans="1:12" s="80" customFormat="1" x14ac:dyDescent="0.2">
      <c r="A282" s="81"/>
      <c r="B282" s="82"/>
      <c r="C282" s="82"/>
      <c r="D282" s="82"/>
      <c r="E282" s="82"/>
      <c r="H282" s="7"/>
      <c r="I282"/>
      <c r="J282"/>
      <c r="K282"/>
      <c r="L282"/>
    </row>
    <row r="283" spans="1:12" s="80" customFormat="1" x14ac:dyDescent="0.2">
      <c r="A283" s="81"/>
      <c r="B283" s="82"/>
      <c r="C283" s="82"/>
      <c r="D283" s="82"/>
      <c r="E283" s="82"/>
      <c r="H283" s="7"/>
      <c r="I283"/>
      <c r="J283"/>
      <c r="K283"/>
      <c r="L283"/>
    </row>
    <row r="284" spans="1:12" s="80" customFormat="1" x14ac:dyDescent="0.2">
      <c r="A284" s="81"/>
      <c r="B284" s="82"/>
      <c r="C284" s="82"/>
      <c r="D284" s="82"/>
      <c r="E284" s="82"/>
      <c r="H284" s="7"/>
      <c r="I284"/>
      <c r="J284"/>
      <c r="K284"/>
      <c r="L284"/>
    </row>
    <row r="285" spans="1:12" s="80" customFormat="1" x14ac:dyDescent="0.2">
      <c r="A285" s="81"/>
      <c r="B285" s="82"/>
      <c r="C285" s="82"/>
      <c r="D285" s="82"/>
      <c r="E285" s="82"/>
      <c r="H285" s="7"/>
      <c r="I285"/>
      <c r="J285"/>
      <c r="K285"/>
      <c r="L285"/>
    </row>
    <row r="286" spans="1:12" s="80" customFormat="1" x14ac:dyDescent="0.2">
      <c r="A286" s="81"/>
      <c r="B286" s="82"/>
      <c r="C286" s="82"/>
      <c r="D286" s="82"/>
      <c r="E286" s="82"/>
      <c r="H286" s="7"/>
      <c r="I286"/>
      <c r="J286"/>
      <c r="K286"/>
      <c r="L286"/>
    </row>
    <row r="287" spans="1:12" s="80" customFormat="1" x14ac:dyDescent="0.2">
      <c r="A287" s="81"/>
      <c r="B287" s="82"/>
      <c r="C287" s="82"/>
      <c r="D287" s="82"/>
      <c r="E287" s="82"/>
      <c r="H287" s="7"/>
      <c r="I287"/>
      <c r="J287"/>
      <c r="K287"/>
      <c r="L287"/>
    </row>
    <row r="288" spans="1:12" s="80" customFormat="1" x14ac:dyDescent="0.2">
      <c r="A288" s="81"/>
      <c r="B288" s="82"/>
      <c r="C288" s="82"/>
      <c r="D288" s="82"/>
      <c r="E288" s="82"/>
      <c r="H288" s="7"/>
      <c r="I288"/>
      <c r="J288"/>
      <c r="K288"/>
      <c r="L288"/>
    </row>
    <row r="289" spans="1:12" s="80" customFormat="1" x14ac:dyDescent="0.2">
      <c r="A289" s="81"/>
      <c r="B289" s="82"/>
      <c r="C289" s="82"/>
      <c r="D289" s="82"/>
      <c r="E289" s="82"/>
      <c r="H289" s="7"/>
      <c r="I289"/>
      <c r="J289"/>
      <c r="K289"/>
      <c r="L289"/>
    </row>
    <row r="290" spans="1:12" s="80" customFormat="1" x14ac:dyDescent="0.2">
      <c r="A290" s="81"/>
      <c r="B290" s="82"/>
      <c r="C290" s="82"/>
      <c r="D290" s="82"/>
      <c r="E290" s="82"/>
      <c r="H290" s="7"/>
      <c r="I290"/>
      <c r="J290"/>
      <c r="K290"/>
      <c r="L290"/>
    </row>
    <row r="291" spans="1:12" s="80" customFormat="1" x14ac:dyDescent="0.2">
      <c r="A291" s="81"/>
      <c r="B291" s="82"/>
      <c r="C291" s="82"/>
      <c r="D291" s="82"/>
      <c r="E291" s="82"/>
      <c r="H291" s="7"/>
      <c r="I291"/>
      <c r="J291"/>
      <c r="K291"/>
      <c r="L291"/>
    </row>
    <row r="292" spans="1:12" s="80" customFormat="1" x14ac:dyDescent="0.2">
      <c r="A292" s="81"/>
      <c r="B292" s="82"/>
      <c r="C292" s="82"/>
      <c r="D292" s="82"/>
      <c r="E292" s="82"/>
      <c r="H292" s="7"/>
      <c r="I292"/>
      <c r="J292"/>
      <c r="K292"/>
      <c r="L292"/>
    </row>
    <row r="293" spans="1:12" s="80" customFormat="1" x14ac:dyDescent="0.2">
      <c r="A293" s="81"/>
      <c r="B293" s="82"/>
      <c r="C293" s="82"/>
      <c r="D293" s="82"/>
      <c r="E293" s="82"/>
      <c r="H293" s="7"/>
      <c r="I293"/>
      <c r="J293"/>
      <c r="K293"/>
      <c r="L293"/>
    </row>
    <row r="294" spans="1:12" s="80" customFormat="1" x14ac:dyDescent="0.2">
      <c r="A294" s="81"/>
      <c r="B294" s="82"/>
      <c r="C294" s="82"/>
      <c r="D294" s="82"/>
      <c r="E294" s="82"/>
      <c r="H294" s="7"/>
      <c r="I294"/>
      <c r="J294"/>
      <c r="K294"/>
      <c r="L294"/>
    </row>
    <row r="295" spans="1:12" s="80" customFormat="1" x14ac:dyDescent="0.2">
      <c r="A295" s="81"/>
      <c r="B295" s="82"/>
      <c r="C295" s="82"/>
      <c r="D295" s="82"/>
      <c r="E295" s="82"/>
      <c r="H295" s="7"/>
      <c r="I295"/>
      <c r="J295"/>
      <c r="K295"/>
      <c r="L295"/>
    </row>
    <row r="296" spans="1:12" s="80" customFormat="1" x14ac:dyDescent="0.2">
      <c r="A296" s="81"/>
      <c r="B296" s="82"/>
      <c r="C296" s="82"/>
      <c r="D296" s="82"/>
      <c r="E296" s="82"/>
      <c r="H296" s="7"/>
      <c r="I296"/>
      <c r="J296"/>
      <c r="K296"/>
      <c r="L296"/>
    </row>
    <row r="297" spans="1:12" s="80" customFormat="1" x14ac:dyDescent="0.2">
      <c r="A297" s="81"/>
      <c r="B297" s="82"/>
      <c r="C297" s="82"/>
      <c r="D297" s="82"/>
      <c r="E297" s="82"/>
      <c r="H297" s="7"/>
      <c r="I297"/>
      <c r="J297"/>
      <c r="K297"/>
      <c r="L297"/>
    </row>
    <row r="298" spans="1:12" s="80" customFormat="1" x14ac:dyDescent="0.2">
      <c r="A298" s="81"/>
      <c r="B298" s="82"/>
      <c r="C298" s="82"/>
      <c r="D298" s="82"/>
      <c r="E298" s="82"/>
      <c r="H298" s="7"/>
      <c r="I298"/>
      <c r="J298"/>
      <c r="K298"/>
      <c r="L298"/>
    </row>
    <row r="299" spans="1:12" s="80" customFormat="1" x14ac:dyDescent="0.2">
      <c r="A299" s="81"/>
      <c r="B299" s="82"/>
      <c r="C299" s="82"/>
      <c r="D299" s="82"/>
      <c r="E299" s="82"/>
      <c r="H299" s="7"/>
      <c r="I299"/>
      <c r="J299"/>
      <c r="K299"/>
      <c r="L299"/>
    </row>
    <row r="300" spans="1:12" s="80" customFormat="1" x14ac:dyDescent="0.2">
      <c r="A300" s="81"/>
      <c r="B300" s="82"/>
      <c r="C300" s="82"/>
      <c r="D300" s="82"/>
      <c r="E300" s="82"/>
      <c r="H300" s="7"/>
      <c r="I300"/>
      <c r="J300"/>
      <c r="K300"/>
      <c r="L300"/>
    </row>
    <row r="301" spans="1:12" s="80" customFormat="1" x14ac:dyDescent="0.2">
      <c r="A301" s="81"/>
      <c r="B301" s="82"/>
      <c r="C301" s="82"/>
      <c r="D301" s="82"/>
      <c r="E301" s="82"/>
      <c r="H301" s="7"/>
      <c r="I301"/>
      <c r="J301"/>
      <c r="K301"/>
      <c r="L301"/>
    </row>
    <row r="302" spans="1:12" s="80" customFormat="1" x14ac:dyDescent="0.2">
      <c r="A302" s="81"/>
      <c r="B302" s="82"/>
      <c r="C302" s="82"/>
      <c r="D302" s="82"/>
      <c r="E302" s="82"/>
      <c r="H302" s="7"/>
      <c r="I302"/>
      <c r="J302"/>
      <c r="K302"/>
      <c r="L302"/>
    </row>
    <row r="303" spans="1:12" s="80" customFormat="1" x14ac:dyDescent="0.2">
      <c r="A303" s="81"/>
      <c r="B303" s="82"/>
      <c r="C303" s="82"/>
      <c r="D303" s="82"/>
      <c r="E303" s="82"/>
      <c r="H303" s="7"/>
      <c r="I303"/>
      <c r="J303"/>
      <c r="K303"/>
      <c r="L303"/>
    </row>
    <row r="304" spans="1:12" s="80" customFormat="1" x14ac:dyDescent="0.2">
      <c r="A304" s="81"/>
      <c r="B304" s="82"/>
      <c r="C304" s="82"/>
      <c r="D304" s="82"/>
      <c r="E304" s="82"/>
      <c r="H304" s="7"/>
      <c r="I304"/>
      <c r="J304"/>
      <c r="K304"/>
      <c r="L304"/>
    </row>
    <row r="305" spans="1:12" s="80" customFormat="1" x14ac:dyDescent="0.2">
      <c r="A305" s="81"/>
      <c r="B305" s="82"/>
      <c r="C305" s="82"/>
      <c r="D305" s="82"/>
      <c r="E305" s="82"/>
      <c r="H305" s="7"/>
      <c r="I305"/>
      <c r="J305"/>
      <c r="K305"/>
      <c r="L305"/>
    </row>
    <row r="306" spans="1:12" s="80" customFormat="1" x14ac:dyDescent="0.2">
      <c r="A306" s="81"/>
      <c r="B306" s="82"/>
      <c r="C306" s="82"/>
      <c r="D306" s="82"/>
      <c r="E306" s="82"/>
      <c r="H306" s="7"/>
      <c r="I306"/>
      <c r="J306"/>
      <c r="K306"/>
      <c r="L306"/>
    </row>
    <row r="307" spans="1:12" s="80" customFormat="1" x14ac:dyDescent="0.2">
      <c r="A307" s="81"/>
      <c r="B307" s="82"/>
      <c r="C307" s="82"/>
      <c r="D307" s="82"/>
      <c r="E307" s="82"/>
      <c r="H307" s="7"/>
      <c r="I307"/>
      <c r="J307"/>
      <c r="K307"/>
      <c r="L307"/>
    </row>
    <row r="308" spans="1:12" s="80" customFormat="1" x14ac:dyDescent="0.2">
      <c r="A308" s="81"/>
      <c r="B308" s="82"/>
      <c r="C308" s="82"/>
      <c r="D308" s="82"/>
      <c r="E308" s="82"/>
      <c r="H308" s="7"/>
      <c r="I308"/>
      <c r="J308"/>
      <c r="K308"/>
      <c r="L308"/>
    </row>
    <row r="309" spans="1:12" s="80" customFormat="1" x14ac:dyDescent="0.2">
      <c r="A309" s="81"/>
      <c r="B309" s="82"/>
      <c r="C309" s="82"/>
      <c r="D309" s="82"/>
      <c r="E309" s="82"/>
      <c r="H309" s="7"/>
      <c r="I309"/>
      <c r="J309"/>
      <c r="K309"/>
      <c r="L309"/>
    </row>
    <row r="310" spans="1:12" s="80" customFormat="1" x14ac:dyDescent="0.2">
      <c r="A310" s="81"/>
      <c r="B310" s="82"/>
      <c r="C310" s="82"/>
      <c r="D310" s="82"/>
      <c r="E310" s="82"/>
      <c r="H310" s="7"/>
      <c r="I310"/>
      <c r="J310"/>
      <c r="K310"/>
      <c r="L310"/>
    </row>
    <row r="311" spans="1:12" s="80" customFormat="1" x14ac:dyDescent="0.2">
      <c r="A311" s="81"/>
      <c r="B311" s="82"/>
      <c r="C311" s="82"/>
      <c r="D311" s="82"/>
      <c r="E311" s="82"/>
      <c r="H311" s="7"/>
      <c r="I311"/>
      <c r="J311"/>
      <c r="K311"/>
      <c r="L311"/>
    </row>
    <row r="312" spans="1:12" s="80" customFormat="1" x14ac:dyDescent="0.2">
      <c r="A312" s="81"/>
      <c r="B312" s="82"/>
      <c r="C312" s="82"/>
      <c r="D312" s="82"/>
      <c r="E312" s="82"/>
      <c r="H312" s="7"/>
      <c r="I312"/>
      <c r="J312"/>
      <c r="K312"/>
      <c r="L312"/>
    </row>
    <row r="313" spans="1:12" s="80" customFormat="1" x14ac:dyDescent="0.2">
      <c r="A313" s="81"/>
      <c r="B313" s="82"/>
      <c r="C313" s="82"/>
      <c r="D313" s="82"/>
      <c r="E313" s="82"/>
      <c r="H313" s="7"/>
      <c r="I313"/>
      <c r="J313"/>
      <c r="K313"/>
      <c r="L313"/>
    </row>
    <row r="314" spans="1:12" s="80" customFormat="1" x14ac:dyDescent="0.2">
      <c r="A314" s="81"/>
      <c r="B314" s="82"/>
      <c r="C314" s="82"/>
      <c r="D314" s="82"/>
      <c r="E314" s="82"/>
      <c r="H314" s="7"/>
      <c r="I314"/>
      <c r="J314"/>
      <c r="K314"/>
      <c r="L314"/>
    </row>
    <row r="315" spans="1:12" s="80" customFormat="1" x14ac:dyDescent="0.2">
      <c r="A315" s="81"/>
      <c r="B315" s="82"/>
      <c r="C315" s="82"/>
      <c r="D315" s="82"/>
      <c r="E315" s="82"/>
      <c r="H315" s="7"/>
      <c r="I315"/>
      <c r="J315"/>
      <c r="K315"/>
      <c r="L315"/>
    </row>
    <row r="316" spans="1:12" s="80" customFormat="1" x14ac:dyDescent="0.2">
      <c r="A316" s="81"/>
      <c r="B316" s="82"/>
      <c r="C316" s="82"/>
      <c r="D316" s="82"/>
      <c r="E316" s="82"/>
      <c r="H316" s="7"/>
      <c r="I316"/>
      <c r="J316"/>
      <c r="K316"/>
      <c r="L316"/>
    </row>
    <row r="317" spans="1:12" s="80" customFormat="1" x14ac:dyDescent="0.2">
      <c r="A317" s="81"/>
      <c r="B317" s="82"/>
      <c r="C317" s="82"/>
      <c r="D317" s="82"/>
      <c r="E317" s="82"/>
      <c r="H317" s="7"/>
      <c r="I317"/>
      <c r="J317"/>
      <c r="K317"/>
      <c r="L317"/>
    </row>
    <row r="318" spans="1:12" s="80" customFormat="1" x14ac:dyDescent="0.2">
      <c r="A318" s="81"/>
      <c r="B318" s="82"/>
      <c r="C318" s="82"/>
      <c r="D318" s="82"/>
      <c r="E318" s="82"/>
      <c r="H318" s="7"/>
      <c r="I318"/>
      <c r="J318"/>
      <c r="K318"/>
      <c r="L318"/>
    </row>
    <row r="319" spans="1:12" s="80" customFormat="1" x14ac:dyDescent="0.2">
      <c r="A319" s="81"/>
      <c r="B319" s="82"/>
      <c r="C319" s="82"/>
      <c r="D319" s="82"/>
      <c r="E319" s="82"/>
      <c r="H319" s="7"/>
      <c r="I319"/>
      <c r="J319"/>
      <c r="K319"/>
      <c r="L319"/>
    </row>
    <row r="320" spans="1:12" s="80" customFormat="1" x14ac:dyDescent="0.2">
      <c r="A320" s="81"/>
      <c r="B320" s="82"/>
      <c r="C320" s="82"/>
      <c r="D320" s="82"/>
      <c r="E320" s="82"/>
      <c r="H320" s="7"/>
      <c r="I320"/>
      <c r="J320"/>
      <c r="K320"/>
      <c r="L320"/>
    </row>
    <row r="321" spans="1:12" s="80" customFormat="1" x14ac:dyDescent="0.2">
      <c r="A321" s="81"/>
      <c r="B321" s="82"/>
      <c r="C321" s="82"/>
      <c r="D321" s="82"/>
      <c r="E321" s="82"/>
      <c r="H321" s="7"/>
      <c r="I321"/>
      <c r="J321"/>
      <c r="K321"/>
      <c r="L321"/>
    </row>
    <row r="322" spans="1:12" s="80" customFormat="1" x14ac:dyDescent="0.2">
      <c r="A322" s="81"/>
      <c r="B322" s="82"/>
      <c r="C322" s="82"/>
      <c r="D322" s="82"/>
      <c r="E322" s="82"/>
      <c r="H322" s="7"/>
      <c r="I322"/>
      <c r="J322"/>
      <c r="K322"/>
      <c r="L322"/>
    </row>
    <row r="323" spans="1:12" s="80" customFormat="1" x14ac:dyDescent="0.2">
      <c r="A323" s="81"/>
      <c r="B323" s="82"/>
      <c r="C323" s="82"/>
      <c r="D323" s="82"/>
      <c r="E323" s="82"/>
      <c r="H323" s="7"/>
      <c r="I323"/>
      <c r="J323"/>
      <c r="K323"/>
      <c r="L323"/>
    </row>
    <row r="324" spans="1:12" s="80" customFormat="1" x14ac:dyDescent="0.2">
      <c r="A324" s="81"/>
      <c r="B324" s="82"/>
      <c r="C324" s="82"/>
      <c r="D324" s="82"/>
      <c r="E324" s="82"/>
      <c r="H324" s="7"/>
      <c r="I324"/>
      <c r="J324"/>
      <c r="K324"/>
      <c r="L324"/>
    </row>
    <row r="325" spans="1:12" s="80" customFormat="1" x14ac:dyDescent="0.2">
      <c r="A325" s="81"/>
      <c r="B325" s="82"/>
      <c r="C325" s="82"/>
      <c r="D325" s="82"/>
      <c r="E325" s="82"/>
      <c r="H325" s="7"/>
      <c r="I325"/>
      <c r="J325"/>
      <c r="K325"/>
      <c r="L325"/>
    </row>
    <row r="326" spans="1:12" s="80" customFormat="1" x14ac:dyDescent="0.2">
      <c r="A326" s="81"/>
      <c r="B326" s="82"/>
      <c r="C326" s="82"/>
      <c r="D326" s="82"/>
      <c r="E326" s="82"/>
      <c r="H326" s="7"/>
      <c r="I326"/>
      <c r="J326"/>
      <c r="K326"/>
      <c r="L326"/>
    </row>
    <row r="327" spans="1:12" s="80" customFormat="1" x14ac:dyDescent="0.2">
      <c r="A327" s="81"/>
      <c r="B327" s="82"/>
      <c r="C327" s="82"/>
      <c r="D327" s="82"/>
      <c r="E327" s="82"/>
      <c r="H327" s="7"/>
      <c r="I327"/>
      <c r="J327"/>
      <c r="K327"/>
      <c r="L327"/>
    </row>
    <row r="328" spans="1:12" s="80" customFormat="1" x14ac:dyDescent="0.2">
      <c r="A328" s="81"/>
      <c r="B328" s="82"/>
      <c r="C328" s="82"/>
      <c r="D328" s="82"/>
      <c r="E328" s="82"/>
      <c r="H328" s="7"/>
      <c r="I328"/>
      <c r="J328"/>
      <c r="K328"/>
      <c r="L328"/>
    </row>
    <row r="329" spans="1:12" s="80" customFormat="1" x14ac:dyDescent="0.2">
      <c r="A329" s="81"/>
      <c r="B329" s="82"/>
      <c r="C329" s="82"/>
      <c r="D329" s="82"/>
      <c r="E329" s="82"/>
      <c r="H329" s="7"/>
      <c r="I329"/>
      <c r="J329"/>
      <c r="K329"/>
      <c r="L329"/>
    </row>
    <row r="330" spans="1:12" s="80" customFormat="1" x14ac:dyDescent="0.2">
      <c r="A330" s="81"/>
      <c r="B330" s="82"/>
      <c r="C330" s="82"/>
      <c r="D330" s="82"/>
      <c r="E330" s="82"/>
      <c r="H330" s="7"/>
      <c r="I330"/>
      <c r="J330"/>
      <c r="K330"/>
      <c r="L330"/>
    </row>
    <row r="331" spans="1:12" s="80" customFormat="1" x14ac:dyDescent="0.2">
      <c r="A331" s="81"/>
      <c r="B331" s="82"/>
      <c r="C331" s="82"/>
      <c r="D331" s="82"/>
      <c r="E331" s="82"/>
      <c r="H331" s="7"/>
      <c r="I331"/>
      <c r="J331"/>
      <c r="K331"/>
      <c r="L331"/>
    </row>
    <row r="332" spans="1:12" s="80" customFormat="1" x14ac:dyDescent="0.2">
      <c r="A332" s="81"/>
      <c r="B332" s="82"/>
      <c r="C332" s="82"/>
      <c r="D332" s="82"/>
      <c r="E332" s="82"/>
      <c r="H332" s="7"/>
      <c r="I332"/>
      <c r="J332"/>
      <c r="K332"/>
      <c r="L332"/>
    </row>
    <row r="333" spans="1:12" s="80" customFormat="1" x14ac:dyDescent="0.2">
      <c r="A333" s="81"/>
      <c r="B333" s="82"/>
      <c r="C333" s="82"/>
      <c r="D333" s="82"/>
      <c r="E333" s="82"/>
      <c r="H333" s="7"/>
      <c r="I333"/>
      <c r="J333"/>
      <c r="K333"/>
      <c r="L333"/>
    </row>
    <row r="334" spans="1:12" s="80" customFormat="1" x14ac:dyDescent="0.2">
      <c r="A334" s="81"/>
      <c r="B334" s="82"/>
      <c r="C334" s="82"/>
      <c r="D334" s="82"/>
      <c r="E334" s="82"/>
      <c r="H334" s="7"/>
      <c r="I334"/>
      <c r="J334"/>
      <c r="K334"/>
      <c r="L334"/>
    </row>
    <row r="335" spans="1:12" s="80" customFormat="1" x14ac:dyDescent="0.2">
      <c r="A335" s="81"/>
      <c r="B335" s="82"/>
      <c r="C335" s="82"/>
      <c r="D335" s="82"/>
      <c r="E335" s="82"/>
      <c r="H335" s="7"/>
      <c r="I335"/>
      <c r="J335"/>
      <c r="K335"/>
      <c r="L335"/>
    </row>
    <row r="336" spans="1:12" s="80" customFormat="1" x14ac:dyDescent="0.2">
      <c r="A336" s="81"/>
      <c r="B336" s="82"/>
      <c r="C336" s="82"/>
      <c r="D336" s="82"/>
      <c r="E336" s="82"/>
      <c r="H336" s="7"/>
      <c r="I336"/>
      <c r="J336"/>
      <c r="K336"/>
      <c r="L336"/>
    </row>
    <row r="337" spans="1:12" s="80" customFormat="1" x14ac:dyDescent="0.2">
      <c r="A337" s="81"/>
      <c r="B337" s="82"/>
      <c r="C337" s="82"/>
      <c r="D337" s="82"/>
      <c r="E337" s="82"/>
      <c r="H337" s="7"/>
      <c r="I337"/>
      <c r="J337"/>
      <c r="K337"/>
      <c r="L337"/>
    </row>
    <row r="338" spans="1:12" s="80" customFormat="1" x14ac:dyDescent="0.2">
      <c r="A338" s="81"/>
      <c r="B338" s="82"/>
      <c r="C338" s="82"/>
      <c r="D338" s="82"/>
      <c r="E338" s="82"/>
      <c r="H338" s="7"/>
      <c r="I338"/>
      <c r="J338"/>
      <c r="K338"/>
      <c r="L338"/>
    </row>
    <row r="339" spans="1:12" s="80" customFormat="1" x14ac:dyDescent="0.2">
      <c r="A339" s="81"/>
      <c r="B339" s="82"/>
      <c r="C339" s="82"/>
      <c r="D339" s="82"/>
      <c r="E339" s="82"/>
      <c r="H339" s="7"/>
      <c r="I339"/>
      <c r="J339"/>
      <c r="K339"/>
      <c r="L339"/>
    </row>
    <row r="340" spans="1:12" s="80" customFormat="1" x14ac:dyDescent="0.2">
      <c r="A340" s="81"/>
      <c r="B340" s="82"/>
      <c r="C340" s="82"/>
      <c r="D340" s="82"/>
      <c r="E340" s="82"/>
      <c r="H340" s="7"/>
      <c r="I340"/>
      <c r="J340"/>
      <c r="K340"/>
      <c r="L340"/>
    </row>
    <row r="341" spans="1:12" s="80" customFormat="1" x14ac:dyDescent="0.2">
      <c r="A341" s="81"/>
      <c r="B341" s="82"/>
      <c r="C341" s="82"/>
      <c r="D341" s="82"/>
      <c r="E341" s="82"/>
      <c r="H341" s="7"/>
      <c r="I341"/>
      <c r="J341"/>
      <c r="K341"/>
      <c r="L341"/>
    </row>
    <row r="342" spans="1:12" s="80" customFormat="1" x14ac:dyDescent="0.2">
      <c r="A342" s="81"/>
      <c r="B342" s="82"/>
      <c r="C342" s="82"/>
      <c r="D342" s="82"/>
      <c r="E342" s="82"/>
      <c r="H342" s="7"/>
      <c r="I342"/>
      <c r="J342"/>
      <c r="K342"/>
      <c r="L342"/>
    </row>
    <row r="343" spans="1:12" s="80" customFormat="1" x14ac:dyDescent="0.2">
      <c r="A343" s="81"/>
      <c r="B343" s="82"/>
      <c r="C343" s="82"/>
      <c r="D343" s="82"/>
      <c r="E343" s="82"/>
      <c r="H343" s="7"/>
      <c r="I343"/>
      <c r="J343"/>
      <c r="K343"/>
      <c r="L343"/>
    </row>
    <row r="344" spans="1:12" s="80" customFormat="1" x14ac:dyDescent="0.2">
      <c r="A344" s="81"/>
      <c r="B344" s="82"/>
      <c r="C344" s="82"/>
      <c r="D344" s="82"/>
      <c r="E344" s="82"/>
      <c r="H344" s="7"/>
      <c r="I344"/>
      <c r="J344"/>
      <c r="K344"/>
      <c r="L344"/>
    </row>
    <row r="345" spans="1:12" s="80" customFormat="1" x14ac:dyDescent="0.2">
      <c r="A345" s="81"/>
      <c r="B345" s="82"/>
      <c r="C345" s="82"/>
      <c r="D345" s="82"/>
      <c r="E345" s="82"/>
      <c r="H345" s="7"/>
      <c r="I345"/>
      <c r="J345"/>
      <c r="K345"/>
      <c r="L345"/>
    </row>
    <row r="346" spans="1:12" s="80" customFormat="1" x14ac:dyDescent="0.2">
      <c r="A346" s="81"/>
      <c r="B346" s="82"/>
      <c r="C346" s="82"/>
      <c r="D346" s="82"/>
      <c r="E346" s="82"/>
      <c r="H346" s="7"/>
      <c r="I346"/>
      <c r="J346"/>
      <c r="K346"/>
      <c r="L346"/>
    </row>
    <row r="347" spans="1:12" s="80" customFormat="1" x14ac:dyDescent="0.2">
      <c r="A347" s="81"/>
      <c r="B347" s="82"/>
      <c r="C347" s="82"/>
      <c r="D347" s="82"/>
      <c r="E347" s="82"/>
      <c r="H347" s="7"/>
      <c r="I347"/>
      <c r="J347"/>
      <c r="K347"/>
      <c r="L347"/>
    </row>
    <row r="348" spans="1:12" s="80" customFormat="1" x14ac:dyDescent="0.2">
      <c r="A348" s="81"/>
      <c r="B348" s="82"/>
      <c r="C348" s="82"/>
      <c r="D348" s="82"/>
      <c r="E348" s="82"/>
      <c r="H348" s="7"/>
      <c r="I348"/>
      <c r="J348"/>
      <c r="K348"/>
      <c r="L348"/>
    </row>
    <row r="349" spans="1:12" s="80" customFormat="1" x14ac:dyDescent="0.2">
      <c r="A349" s="81"/>
      <c r="B349" s="82"/>
      <c r="C349" s="82"/>
      <c r="D349" s="82"/>
      <c r="E349" s="82"/>
      <c r="H349" s="7"/>
      <c r="I349"/>
      <c r="J349"/>
      <c r="K349"/>
      <c r="L349"/>
    </row>
    <row r="350" spans="1:12" s="80" customFormat="1" x14ac:dyDescent="0.2">
      <c r="A350" s="81"/>
      <c r="B350" s="82"/>
      <c r="C350" s="82"/>
      <c r="D350" s="82"/>
      <c r="E350" s="82"/>
      <c r="H350" s="7"/>
      <c r="I350"/>
      <c r="J350"/>
      <c r="K350"/>
      <c r="L350"/>
    </row>
    <row r="351" spans="1:12" s="80" customFormat="1" x14ac:dyDescent="0.2">
      <c r="A351" s="81"/>
      <c r="B351" s="82"/>
      <c r="C351" s="82"/>
      <c r="D351" s="82"/>
      <c r="E351" s="82"/>
      <c r="H351" s="7"/>
      <c r="I351"/>
      <c r="J351"/>
      <c r="K351"/>
      <c r="L351"/>
    </row>
    <row r="352" spans="1:12" s="80" customFormat="1" x14ac:dyDescent="0.2">
      <c r="A352" s="81"/>
      <c r="B352" s="82"/>
      <c r="C352" s="82"/>
      <c r="D352" s="82"/>
      <c r="E352" s="82"/>
      <c r="H352" s="7"/>
      <c r="I352"/>
      <c r="J352"/>
      <c r="K352"/>
      <c r="L352"/>
    </row>
    <row r="353" spans="1:12" s="80" customFormat="1" x14ac:dyDescent="0.2">
      <c r="A353" s="81"/>
      <c r="B353" s="82"/>
      <c r="C353" s="82"/>
      <c r="D353" s="82"/>
      <c r="E353" s="82"/>
      <c r="H353" s="7"/>
      <c r="I353"/>
      <c r="J353"/>
      <c r="K353"/>
      <c r="L353"/>
    </row>
    <row r="354" spans="1:12" s="80" customFormat="1" x14ac:dyDescent="0.2">
      <c r="A354" s="81"/>
      <c r="B354" s="82"/>
      <c r="C354" s="82"/>
      <c r="D354" s="82"/>
      <c r="E354" s="82"/>
      <c r="H354" s="7"/>
      <c r="I354"/>
      <c r="J354"/>
      <c r="K354"/>
      <c r="L354"/>
    </row>
    <row r="355" spans="1:12" s="80" customFormat="1" x14ac:dyDescent="0.2">
      <c r="A355" s="81"/>
      <c r="B355" s="82"/>
      <c r="C355" s="82"/>
      <c r="D355" s="82"/>
      <c r="E355" s="82"/>
      <c r="H355" s="7"/>
      <c r="I355"/>
      <c r="J355"/>
      <c r="K355"/>
      <c r="L355"/>
    </row>
    <row r="356" spans="1:12" s="80" customFormat="1" x14ac:dyDescent="0.2">
      <c r="A356" s="81"/>
      <c r="B356" s="82"/>
      <c r="C356" s="82"/>
      <c r="D356" s="82"/>
      <c r="E356" s="82"/>
      <c r="H356" s="7"/>
      <c r="I356"/>
      <c r="J356"/>
      <c r="K356"/>
      <c r="L356"/>
    </row>
    <row r="357" spans="1:12" s="80" customFormat="1" x14ac:dyDescent="0.2">
      <c r="A357" s="81"/>
      <c r="B357" s="82"/>
      <c r="C357" s="82"/>
      <c r="D357" s="82"/>
      <c r="E357" s="82"/>
      <c r="H357" s="7"/>
      <c r="I357"/>
      <c r="J357"/>
      <c r="K357"/>
      <c r="L357"/>
    </row>
    <row r="358" spans="1:12" s="80" customFormat="1" x14ac:dyDescent="0.2">
      <c r="A358" s="81"/>
      <c r="B358" s="82"/>
      <c r="C358" s="82"/>
      <c r="D358" s="82"/>
      <c r="E358" s="82"/>
      <c r="H358" s="7"/>
      <c r="I358"/>
      <c r="J358"/>
      <c r="K358"/>
      <c r="L358"/>
    </row>
    <row r="359" spans="1:12" s="80" customFormat="1" x14ac:dyDescent="0.2">
      <c r="A359" s="81"/>
      <c r="B359" s="82"/>
      <c r="C359" s="82"/>
      <c r="D359" s="82"/>
      <c r="E359" s="82"/>
      <c r="H359" s="7"/>
      <c r="I359"/>
      <c r="J359"/>
      <c r="K359"/>
      <c r="L359"/>
    </row>
    <row r="360" spans="1:12" s="80" customFormat="1" x14ac:dyDescent="0.2">
      <c r="A360" s="81"/>
      <c r="B360" s="82"/>
      <c r="C360" s="82"/>
      <c r="D360" s="82"/>
      <c r="E360" s="82"/>
      <c r="H360" s="7"/>
      <c r="I360"/>
      <c r="J360"/>
      <c r="K360"/>
      <c r="L360"/>
    </row>
    <row r="361" spans="1:12" s="80" customFormat="1" x14ac:dyDescent="0.2">
      <c r="A361" s="81"/>
      <c r="B361" s="82"/>
      <c r="C361" s="82"/>
      <c r="D361" s="82"/>
      <c r="E361" s="82"/>
      <c r="H361" s="7"/>
      <c r="I361"/>
      <c r="J361"/>
      <c r="K361"/>
      <c r="L361"/>
    </row>
    <row r="362" spans="1:12" s="80" customFormat="1" x14ac:dyDescent="0.2">
      <c r="A362" s="81"/>
      <c r="B362" s="82"/>
      <c r="C362" s="82"/>
      <c r="D362" s="82"/>
      <c r="E362" s="82"/>
      <c r="H362" s="7"/>
      <c r="I362"/>
      <c r="J362"/>
      <c r="K362"/>
      <c r="L362"/>
    </row>
    <row r="363" spans="1:12" s="80" customFormat="1" x14ac:dyDescent="0.2">
      <c r="A363" s="81"/>
      <c r="B363" s="82"/>
      <c r="C363" s="82"/>
      <c r="D363" s="82"/>
      <c r="E363" s="82"/>
      <c r="H363" s="7"/>
      <c r="I363"/>
      <c r="J363"/>
      <c r="K363"/>
      <c r="L363"/>
    </row>
    <row r="364" spans="1:12" s="80" customFormat="1" x14ac:dyDescent="0.2">
      <c r="A364" s="81"/>
      <c r="B364" s="82"/>
      <c r="C364" s="82"/>
      <c r="D364" s="82"/>
      <c r="E364" s="82"/>
      <c r="H364" s="7"/>
      <c r="I364"/>
      <c r="J364"/>
      <c r="K364"/>
      <c r="L364"/>
    </row>
    <row r="365" spans="1:12" s="80" customFormat="1" x14ac:dyDescent="0.2">
      <c r="A365" s="81"/>
      <c r="B365" s="82"/>
      <c r="C365" s="82"/>
      <c r="D365" s="82"/>
      <c r="E365" s="82"/>
      <c r="H365" s="7"/>
      <c r="I365"/>
      <c r="J365"/>
      <c r="K365"/>
      <c r="L365"/>
    </row>
    <row r="366" spans="1:12" s="80" customFormat="1" x14ac:dyDescent="0.2">
      <c r="A366" s="81"/>
      <c r="B366" s="82"/>
      <c r="C366" s="82"/>
      <c r="D366" s="82"/>
      <c r="E366" s="82"/>
      <c r="H366" s="7"/>
      <c r="I366"/>
      <c r="J366"/>
      <c r="K366"/>
      <c r="L366"/>
    </row>
    <row r="367" spans="1:12" s="80" customFormat="1" x14ac:dyDescent="0.2">
      <c r="A367" s="81"/>
      <c r="B367" s="82"/>
      <c r="C367" s="82"/>
      <c r="D367" s="82"/>
      <c r="E367" s="82"/>
      <c r="H367" s="7"/>
      <c r="I367"/>
      <c r="J367"/>
      <c r="K367"/>
      <c r="L367"/>
    </row>
    <row r="368" spans="1:12" s="80" customFormat="1" x14ac:dyDescent="0.2">
      <c r="A368" s="81"/>
      <c r="B368" s="82"/>
      <c r="C368" s="82"/>
      <c r="D368" s="82"/>
      <c r="E368" s="82"/>
      <c r="H368" s="7"/>
      <c r="I368"/>
      <c r="J368"/>
      <c r="K368"/>
      <c r="L368"/>
    </row>
    <row r="369" spans="1:12" s="80" customFormat="1" x14ac:dyDescent="0.2">
      <c r="A369" s="81"/>
      <c r="B369" s="82"/>
      <c r="C369" s="82"/>
      <c r="D369" s="82"/>
      <c r="E369" s="82"/>
      <c r="H369" s="7"/>
      <c r="I369"/>
      <c r="J369"/>
      <c r="K369"/>
      <c r="L369"/>
    </row>
    <row r="370" spans="1:12" s="80" customFormat="1" x14ac:dyDescent="0.2">
      <c r="A370" s="81"/>
      <c r="B370" s="82"/>
      <c r="C370" s="82"/>
      <c r="D370" s="82"/>
      <c r="E370" s="82"/>
      <c r="H370" s="7"/>
      <c r="I370"/>
      <c r="J370"/>
      <c r="K370"/>
      <c r="L370"/>
    </row>
    <row r="371" spans="1:12" s="80" customFormat="1" x14ac:dyDescent="0.2">
      <c r="A371" s="81"/>
      <c r="B371" s="82"/>
      <c r="C371" s="82"/>
      <c r="D371" s="82"/>
      <c r="E371" s="82"/>
      <c r="H371" s="7"/>
      <c r="I371"/>
      <c r="J371"/>
      <c r="K371"/>
      <c r="L371"/>
    </row>
    <row r="372" spans="1:12" s="80" customFormat="1" x14ac:dyDescent="0.2">
      <c r="A372" s="81"/>
      <c r="B372" s="82"/>
      <c r="C372" s="82"/>
      <c r="D372" s="82"/>
      <c r="E372" s="82"/>
      <c r="H372" s="7"/>
      <c r="I372"/>
      <c r="J372"/>
      <c r="K372"/>
      <c r="L372"/>
    </row>
    <row r="373" spans="1:12" s="80" customFormat="1" x14ac:dyDescent="0.2">
      <c r="A373" s="81"/>
      <c r="B373" s="82"/>
      <c r="C373" s="82"/>
      <c r="D373" s="82"/>
      <c r="E373" s="82"/>
      <c r="H373" s="7"/>
      <c r="I373"/>
      <c r="J373"/>
      <c r="K373"/>
      <c r="L373"/>
    </row>
    <row r="374" spans="1:12" s="80" customFormat="1" x14ac:dyDescent="0.2">
      <c r="A374" s="81"/>
      <c r="B374" s="82"/>
      <c r="C374" s="82"/>
      <c r="D374" s="82"/>
      <c r="E374" s="82"/>
      <c r="H374" s="7"/>
      <c r="I374"/>
      <c r="J374"/>
      <c r="K374"/>
      <c r="L374"/>
    </row>
    <row r="375" spans="1:12" s="80" customFormat="1" x14ac:dyDescent="0.2">
      <c r="A375" s="81"/>
      <c r="B375" s="82"/>
      <c r="C375" s="82"/>
      <c r="D375" s="82"/>
      <c r="E375" s="82"/>
      <c r="H375" s="7"/>
      <c r="I375"/>
      <c r="J375"/>
      <c r="K375"/>
      <c r="L375"/>
    </row>
    <row r="376" spans="1:12" s="80" customFormat="1" x14ac:dyDescent="0.2">
      <c r="A376" s="81"/>
      <c r="B376" s="82"/>
      <c r="C376" s="82"/>
      <c r="D376" s="82"/>
      <c r="E376" s="82"/>
      <c r="H376" s="7"/>
      <c r="I376"/>
      <c r="J376"/>
      <c r="K376"/>
      <c r="L376"/>
    </row>
    <row r="377" spans="1:12" s="80" customFormat="1" x14ac:dyDescent="0.2">
      <c r="A377" s="81"/>
      <c r="B377" s="82"/>
      <c r="C377" s="82"/>
      <c r="D377" s="82"/>
      <c r="E377" s="82"/>
      <c r="H377" s="7"/>
      <c r="I377"/>
      <c r="J377"/>
      <c r="K377"/>
      <c r="L377"/>
    </row>
    <row r="378" spans="1:12" s="80" customFormat="1" x14ac:dyDescent="0.2">
      <c r="A378" s="81"/>
      <c r="B378" s="82"/>
      <c r="C378" s="82"/>
      <c r="D378" s="82"/>
      <c r="E378" s="82"/>
      <c r="H378" s="7"/>
      <c r="I378"/>
      <c r="J378"/>
      <c r="K378"/>
      <c r="L378"/>
    </row>
    <row r="379" spans="1:12" s="80" customFormat="1" x14ac:dyDescent="0.2">
      <c r="A379" s="81"/>
      <c r="B379" s="82"/>
      <c r="C379" s="82"/>
      <c r="D379" s="82"/>
      <c r="E379" s="82"/>
      <c r="H379" s="7"/>
      <c r="I379"/>
      <c r="J379"/>
      <c r="K379"/>
      <c r="L379"/>
    </row>
    <row r="380" spans="1:12" s="80" customFormat="1" x14ac:dyDescent="0.2">
      <c r="A380" s="81"/>
      <c r="B380" s="82"/>
      <c r="C380" s="82"/>
      <c r="D380" s="82"/>
      <c r="E380" s="82"/>
      <c r="H380" s="7"/>
      <c r="I380"/>
      <c r="J380"/>
      <c r="K380"/>
      <c r="L380"/>
    </row>
    <row r="381" spans="1:12" s="80" customFormat="1" x14ac:dyDescent="0.2">
      <c r="A381" s="81"/>
      <c r="B381" s="82"/>
      <c r="C381" s="82"/>
      <c r="D381" s="82"/>
      <c r="E381" s="82"/>
      <c r="H381" s="7"/>
      <c r="I381"/>
      <c r="J381"/>
      <c r="K381"/>
      <c r="L381"/>
    </row>
    <row r="382" spans="1:12" s="80" customFormat="1" x14ac:dyDescent="0.2">
      <c r="A382" s="81"/>
      <c r="B382" s="82"/>
      <c r="C382" s="82"/>
      <c r="D382" s="82"/>
      <c r="E382" s="82"/>
      <c r="H382" s="7"/>
      <c r="I382"/>
      <c r="J382"/>
      <c r="K382"/>
      <c r="L382"/>
    </row>
    <row r="383" spans="1:12" s="80" customFormat="1" x14ac:dyDescent="0.2">
      <c r="A383" s="81"/>
      <c r="B383" s="82"/>
      <c r="C383" s="82"/>
      <c r="D383" s="82"/>
      <c r="E383" s="82"/>
      <c r="H383" s="7"/>
      <c r="I383"/>
      <c r="J383"/>
      <c r="K383"/>
      <c r="L383"/>
    </row>
    <row r="384" spans="1:12" s="80" customFormat="1" x14ac:dyDescent="0.2">
      <c r="A384" s="81"/>
      <c r="B384" s="82"/>
      <c r="C384" s="82"/>
      <c r="D384" s="82"/>
      <c r="E384" s="82"/>
      <c r="H384" s="7"/>
      <c r="I384"/>
      <c r="J384"/>
      <c r="K384"/>
      <c r="L384"/>
    </row>
    <row r="385" spans="1:12" s="80" customFormat="1" x14ac:dyDescent="0.2">
      <c r="A385" s="81"/>
      <c r="B385" s="82"/>
      <c r="C385" s="82"/>
      <c r="D385" s="82"/>
      <c r="E385" s="82"/>
      <c r="H385" s="7"/>
      <c r="I385"/>
      <c r="J385"/>
      <c r="K385"/>
      <c r="L385"/>
    </row>
    <row r="386" spans="1:12" s="80" customFormat="1" x14ac:dyDescent="0.2">
      <c r="A386" s="81"/>
      <c r="B386" s="82"/>
      <c r="C386" s="82"/>
      <c r="D386" s="82"/>
      <c r="E386" s="82"/>
      <c r="H386" s="7"/>
      <c r="I386"/>
      <c r="J386"/>
      <c r="K386"/>
      <c r="L386"/>
    </row>
    <row r="387" spans="1:12" s="80" customFormat="1" x14ac:dyDescent="0.2">
      <c r="A387" s="81"/>
      <c r="B387" s="82"/>
      <c r="C387" s="82"/>
      <c r="D387" s="82"/>
      <c r="E387" s="82"/>
      <c r="H387" s="7"/>
      <c r="I387"/>
      <c r="J387"/>
      <c r="K387"/>
      <c r="L387"/>
    </row>
    <row r="388" spans="1:12" s="80" customFormat="1" x14ac:dyDescent="0.2">
      <c r="A388" s="81"/>
      <c r="B388" s="82"/>
      <c r="C388" s="82"/>
      <c r="D388" s="82"/>
      <c r="E388" s="82"/>
      <c r="H388" s="7"/>
      <c r="I388"/>
      <c r="J388"/>
      <c r="K388"/>
      <c r="L388"/>
    </row>
    <row r="389" spans="1:12" s="80" customFormat="1" x14ac:dyDescent="0.2">
      <c r="A389" s="81"/>
      <c r="B389" s="82"/>
      <c r="C389" s="82"/>
      <c r="D389" s="82"/>
      <c r="E389" s="82"/>
      <c r="H389" s="7"/>
      <c r="I389"/>
      <c r="J389"/>
      <c r="K389"/>
      <c r="L389"/>
    </row>
    <row r="390" spans="1:12" s="80" customFormat="1" x14ac:dyDescent="0.2">
      <c r="A390" s="81"/>
      <c r="B390" s="82"/>
      <c r="C390" s="82"/>
      <c r="D390" s="82"/>
      <c r="E390" s="82"/>
      <c r="H390" s="7"/>
      <c r="I390"/>
      <c r="J390"/>
      <c r="K390"/>
      <c r="L390"/>
    </row>
    <row r="391" spans="1:12" s="80" customFormat="1" x14ac:dyDescent="0.2">
      <c r="A391" s="81"/>
      <c r="B391" s="82"/>
      <c r="C391" s="82"/>
      <c r="D391" s="82"/>
      <c r="E391" s="82"/>
      <c r="H391" s="7"/>
      <c r="I391"/>
      <c r="J391"/>
      <c r="K391"/>
      <c r="L391"/>
    </row>
    <row r="392" spans="1:12" s="80" customFormat="1" x14ac:dyDescent="0.2">
      <c r="A392" s="81"/>
      <c r="B392" s="82"/>
      <c r="C392" s="82"/>
      <c r="D392" s="82"/>
      <c r="E392" s="82"/>
      <c r="H392" s="7"/>
      <c r="I392"/>
      <c r="J392"/>
      <c r="K392"/>
      <c r="L392"/>
    </row>
    <row r="393" spans="1:12" s="80" customFormat="1" x14ac:dyDescent="0.2">
      <c r="A393" s="81"/>
      <c r="B393" s="82"/>
      <c r="C393" s="82"/>
      <c r="D393" s="82"/>
      <c r="E393" s="82"/>
      <c r="H393" s="7"/>
      <c r="I393"/>
      <c r="J393"/>
      <c r="K393"/>
      <c r="L393"/>
    </row>
    <row r="394" spans="1:12" s="80" customFormat="1" x14ac:dyDescent="0.2">
      <c r="A394" s="81"/>
      <c r="B394" s="82"/>
      <c r="C394" s="82"/>
      <c r="D394" s="82"/>
      <c r="E394" s="82"/>
      <c r="H394" s="7"/>
      <c r="I394"/>
      <c r="J394"/>
      <c r="K394"/>
      <c r="L394"/>
    </row>
    <row r="395" spans="1:12" s="80" customFormat="1" x14ac:dyDescent="0.2">
      <c r="A395" s="81"/>
      <c r="B395" s="82"/>
      <c r="C395" s="82"/>
      <c r="D395" s="82"/>
      <c r="E395" s="82"/>
      <c r="H395" s="7"/>
      <c r="I395"/>
      <c r="J395"/>
      <c r="K395"/>
      <c r="L395"/>
    </row>
    <row r="396" spans="1:12" s="80" customFormat="1" x14ac:dyDescent="0.2">
      <c r="A396" s="81"/>
      <c r="B396" s="82"/>
      <c r="C396" s="82"/>
      <c r="D396" s="82"/>
      <c r="E396" s="82"/>
      <c r="H396" s="7"/>
      <c r="I396"/>
      <c r="J396"/>
      <c r="K396"/>
      <c r="L396"/>
    </row>
    <row r="397" spans="1:12" s="80" customFormat="1" x14ac:dyDescent="0.2">
      <c r="A397" s="81"/>
      <c r="B397" s="82"/>
      <c r="C397" s="82"/>
      <c r="D397" s="82"/>
      <c r="E397" s="82"/>
      <c r="H397" s="7"/>
      <c r="I397"/>
      <c r="J397"/>
      <c r="K397"/>
      <c r="L397"/>
    </row>
    <row r="398" spans="1:12" s="80" customFormat="1" x14ac:dyDescent="0.2">
      <c r="A398" s="81"/>
      <c r="B398" s="82"/>
      <c r="C398" s="82"/>
      <c r="D398" s="82"/>
      <c r="E398" s="82"/>
      <c r="H398" s="7"/>
      <c r="I398"/>
      <c r="J398"/>
      <c r="K398"/>
      <c r="L398"/>
    </row>
    <row r="399" spans="1:12" s="80" customFormat="1" x14ac:dyDescent="0.2">
      <c r="A399" s="81"/>
      <c r="B399" s="82"/>
      <c r="C399" s="82"/>
      <c r="D399" s="82"/>
      <c r="E399" s="82"/>
      <c r="H399" s="7"/>
      <c r="I399"/>
      <c r="J399"/>
      <c r="K399"/>
      <c r="L399"/>
    </row>
    <row r="400" spans="1:12" s="80" customFormat="1" x14ac:dyDescent="0.2">
      <c r="A400" s="81"/>
      <c r="B400" s="82"/>
      <c r="C400" s="82"/>
      <c r="D400" s="82"/>
      <c r="E400" s="82"/>
      <c r="H400" s="7"/>
      <c r="I400"/>
      <c r="J400"/>
      <c r="K400"/>
      <c r="L400"/>
    </row>
    <row r="401" spans="1:12" s="80" customFormat="1" x14ac:dyDescent="0.2">
      <c r="A401" s="81"/>
      <c r="B401" s="82"/>
      <c r="C401" s="82"/>
      <c r="D401" s="82"/>
      <c r="E401" s="82"/>
      <c r="H401" s="7"/>
      <c r="I401"/>
      <c r="J401"/>
      <c r="K401"/>
      <c r="L401"/>
    </row>
    <row r="402" spans="1:12" s="80" customFormat="1" x14ac:dyDescent="0.2">
      <c r="A402" s="81"/>
      <c r="B402" s="82"/>
      <c r="C402" s="82"/>
      <c r="D402" s="82"/>
      <c r="E402" s="82"/>
      <c r="H402" s="7"/>
      <c r="I402"/>
      <c r="J402"/>
      <c r="K402"/>
      <c r="L402"/>
    </row>
    <row r="403" spans="1:12" s="80" customFormat="1" x14ac:dyDescent="0.2">
      <c r="A403" s="81"/>
      <c r="B403" s="82"/>
      <c r="C403" s="82"/>
      <c r="D403" s="82"/>
      <c r="E403" s="82"/>
      <c r="H403" s="7"/>
      <c r="I403"/>
      <c r="J403"/>
      <c r="K403"/>
      <c r="L403"/>
    </row>
    <row r="404" spans="1:12" s="80" customFormat="1" x14ac:dyDescent="0.2">
      <c r="A404" s="81"/>
      <c r="B404" s="82"/>
      <c r="C404" s="82"/>
      <c r="D404" s="82"/>
      <c r="E404" s="82"/>
      <c r="H404" s="7"/>
      <c r="I404"/>
      <c r="J404"/>
      <c r="K404"/>
      <c r="L404"/>
    </row>
    <row r="405" spans="1:12" s="80" customFormat="1" x14ac:dyDescent="0.2">
      <c r="A405" s="81"/>
      <c r="B405" s="82"/>
      <c r="C405" s="82"/>
      <c r="D405" s="82"/>
      <c r="E405" s="82"/>
      <c r="H405" s="7"/>
      <c r="I405"/>
      <c r="J405"/>
      <c r="K405"/>
      <c r="L405"/>
    </row>
    <row r="406" spans="1:12" s="80" customFormat="1" x14ac:dyDescent="0.2">
      <c r="A406" s="81"/>
      <c r="B406" s="82"/>
      <c r="C406" s="82"/>
      <c r="D406" s="82"/>
      <c r="E406" s="82"/>
      <c r="H406" s="7"/>
      <c r="I406"/>
      <c r="J406"/>
      <c r="K406"/>
      <c r="L406"/>
    </row>
    <row r="407" spans="1:12" s="80" customFormat="1" x14ac:dyDescent="0.2">
      <c r="A407" s="81"/>
      <c r="B407" s="82"/>
      <c r="C407" s="82"/>
      <c r="D407" s="82"/>
      <c r="E407" s="82"/>
      <c r="H407" s="7"/>
      <c r="I407"/>
      <c r="J407"/>
      <c r="K407"/>
      <c r="L407"/>
    </row>
    <row r="408" spans="1:12" s="80" customFormat="1" x14ac:dyDescent="0.2">
      <c r="A408" s="81"/>
      <c r="B408" s="82"/>
      <c r="C408" s="82"/>
      <c r="D408" s="82"/>
      <c r="E408" s="82"/>
      <c r="H408" s="7"/>
      <c r="I408"/>
      <c r="J408"/>
      <c r="K408"/>
      <c r="L408"/>
    </row>
    <row r="409" spans="1:12" s="80" customFormat="1" x14ac:dyDescent="0.2">
      <c r="A409" s="81"/>
      <c r="B409" s="82"/>
      <c r="C409" s="82"/>
      <c r="D409" s="82"/>
      <c r="E409" s="82"/>
      <c r="H409" s="7"/>
      <c r="I409"/>
      <c r="J409"/>
      <c r="K409"/>
      <c r="L409"/>
    </row>
    <row r="410" spans="1:12" s="80" customFormat="1" x14ac:dyDescent="0.2">
      <c r="A410" s="81"/>
      <c r="B410" s="82"/>
      <c r="C410" s="82"/>
      <c r="D410" s="82"/>
      <c r="E410" s="82"/>
      <c r="H410" s="7"/>
      <c r="I410"/>
      <c r="J410"/>
      <c r="K410"/>
      <c r="L410"/>
    </row>
    <row r="411" spans="1:12" s="80" customFormat="1" x14ac:dyDescent="0.2">
      <c r="A411" s="81"/>
      <c r="B411" s="82"/>
      <c r="C411" s="82"/>
      <c r="D411" s="82"/>
      <c r="E411" s="82"/>
      <c r="H411" s="7"/>
      <c r="I411"/>
      <c r="J411"/>
      <c r="K411"/>
      <c r="L411"/>
    </row>
    <row r="412" spans="1:12" s="80" customFormat="1" x14ac:dyDescent="0.2">
      <c r="A412" s="81"/>
      <c r="B412" s="82"/>
      <c r="C412" s="82"/>
      <c r="D412" s="82"/>
      <c r="E412" s="82"/>
      <c r="H412" s="7"/>
      <c r="I412"/>
      <c r="J412"/>
      <c r="K412"/>
      <c r="L412"/>
    </row>
    <row r="413" spans="1:12" s="80" customFormat="1" x14ac:dyDescent="0.2">
      <c r="A413" s="81"/>
      <c r="B413" s="82"/>
      <c r="C413" s="82"/>
      <c r="D413" s="82"/>
      <c r="E413" s="82"/>
      <c r="H413" s="7"/>
      <c r="I413"/>
      <c r="J413"/>
      <c r="K413"/>
      <c r="L413"/>
    </row>
    <row r="414" spans="1:12" s="80" customFormat="1" x14ac:dyDescent="0.2">
      <c r="A414" s="81"/>
      <c r="B414" s="82"/>
      <c r="C414" s="82"/>
      <c r="D414" s="82"/>
      <c r="E414" s="82"/>
      <c r="H414" s="7"/>
      <c r="I414"/>
      <c r="J414"/>
      <c r="K414"/>
      <c r="L414"/>
    </row>
    <row r="415" spans="1:12" s="80" customFormat="1" x14ac:dyDescent="0.2">
      <c r="A415" s="81"/>
      <c r="B415" s="82"/>
      <c r="C415" s="82"/>
      <c r="D415" s="82"/>
      <c r="E415" s="82"/>
      <c r="H415" s="7"/>
      <c r="I415"/>
      <c r="J415"/>
      <c r="K415"/>
      <c r="L415"/>
    </row>
    <row r="416" spans="1:12" s="80" customFormat="1" x14ac:dyDescent="0.2">
      <c r="A416" s="81"/>
      <c r="B416" s="82"/>
      <c r="C416" s="82"/>
      <c r="D416" s="82"/>
      <c r="E416" s="82"/>
      <c r="H416" s="7"/>
      <c r="I416"/>
      <c r="J416"/>
      <c r="K416"/>
      <c r="L416"/>
    </row>
    <row r="417" spans="1:12" s="80" customFormat="1" x14ac:dyDescent="0.2">
      <c r="A417" s="81"/>
      <c r="B417" s="82"/>
      <c r="C417" s="82"/>
      <c r="D417" s="82"/>
      <c r="E417" s="82"/>
      <c r="H417" s="7"/>
      <c r="I417"/>
      <c r="J417"/>
      <c r="K417"/>
      <c r="L417"/>
    </row>
    <row r="418" spans="1:12" s="80" customFormat="1" x14ac:dyDescent="0.2">
      <c r="A418" s="81"/>
      <c r="B418" s="82"/>
      <c r="C418" s="82"/>
      <c r="D418" s="82"/>
      <c r="E418" s="82"/>
      <c r="H418" s="7"/>
      <c r="I418"/>
      <c r="J418"/>
      <c r="K418"/>
      <c r="L418"/>
    </row>
    <row r="419" spans="1:12" s="80" customFormat="1" x14ac:dyDescent="0.2">
      <c r="A419" s="81"/>
      <c r="B419" s="82"/>
      <c r="C419" s="82"/>
      <c r="D419" s="82"/>
      <c r="E419" s="82"/>
      <c r="H419" s="7"/>
      <c r="I419"/>
      <c r="J419"/>
      <c r="K419"/>
      <c r="L419"/>
    </row>
    <row r="420" spans="1:12" s="80" customFormat="1" x14ac:dyDescent="0.2">
      <c r="A420" s="81"/>
      <c r="B420" s="82"/>
      <c r="C420" s="82"/>
      <c r="D420" s="82"/>
      <c r="E420" s="82"/>
      <c r="H420" s="7"/>
      <c r="I420"/>
      <c r="J420"/>
      <c r="K420"/>
      <c r="L420"/>
    </row>
    <row r="421" spans="1:12" s="80" customFormat="1" x14ac:dyDescent="0.2">
      <c r="A421" s="81"/>
      <c r="B421" s="82"/>
      <c r="C421" s="82"/>
      <c r="D421" s="82"/>
      <c r="E421" s="82"/>
      <c r="H421" s="7"/>
      <c r="I421"/>
      <c r="J421"/>
      <c r="K421"/>
      <c r="L421"/>
    </row>
    <row r="422" spans="1:12" s="80" customFormat="1" x14ac:dyDescent="0.2">
      <c r="A422" s="81"/>
      <c r="B422" s="82"/>
      <c r="C422" s="82"/>
      <c r="D422" s="82"/>
      <c r="E422" s="82"/>
      <c r="H422" s="7"/>
      <c r="I422"/>
      <c r="J422"/>
      <c r="K422"/>
      <c r="L422"/>
    </row>
    <row r="423" spans="1:12" s="80" customFormat="1" x14ac:dyDescent="0.2">
      <c r="A423" s="81"/>
      <c r="B423" s="82"/>
      <c r="C423" s="82"/>
      <c r="D423" s="82"/>
      <c r="E423" s="82"/>
      <c r="H423" s="7"/>
      <c r="I423"/>
      <c r="J423"/>
      <c r="K423"/>
      <c r="L423"/>
    </row>
    <row r="424" spans="1:12" s="80" customFormat="1" x14ac:dyDescent="0.2">
      <c r="A424" s="81"/>
      <c r="B424" s="82"/>
      <c r="C424" s="82"/>
      <c r="D424" s="82"/>
      <c r="E424" s="82"/>
      <c r="H424" s="7"/>
      <c r="I424"/>
      <c r="J424"/>
      <c r="K424"/>
      <c r="L424"/>
    </row>
    <row r="425" spans="1:12" s="80" customFormat="1" x14ac:dyDescent="0.2">
      <c r="A425" s="81"/>
      <c r="B425" s="82"/>
      <c r="C425" s="82"/>
      <c r="D425" s="82"/>
      <c r="E425" s="82"/>
      <c r="H425" s="7"/>
      <c r="I425"/>
      <c r="J425"/>
      <c r="K425"/>
      <c r="L425"/>
    </row>
    <row r="426" spans="1:12" s="80" customFormat="1" x14ac:dyDescent="0.2">
      <c r="A426" s="81"/>
      <c r="B426" s="82"/>
      <c r="C426" s="82"/>
      <c r="D426" s="82"/>
      <c r="E426" s="82"/>
      <c r="H426" s="7"/>
      <c r="I426"/>
      <c r="J426"/>
      <c r="K426"/>
      <c r="L426"/>
    </row>
    <row r="427" spans="1:12" s="80" customFormat="1" x14ac:dyDescent="0.2">
      <c r="A427" s="81"/>
      <c r="B427" s="82"/>
      <c r="C427" s="82"/>
      <c r="D427" s="82"/>
      <c r="E427" s="82"/>
      <c r="H427" s="7"/>
      <c r="I427"/>
      <c r="J427"/>
      <c r="K427"/>
      <c r="L427"/>
    </row>
    <row r="428" spans="1:12" s="80" customFormat="1" x14ac:dyDescent="0.2">
      <c r="A428" s="81"/>
      <c r="B428" s="82"/>
      <c r="C428" s="82"/>
      <c r="D428" s="82"/>
      <c r="E428" s="82"/>
      <c r="H428" s="7"/>
      <c r="I428"/>
      <c r="J428"/>
      <c r="K428"/>
      <c r="L428"/>
    </row>
    <row r="429" spans="1:12" s="80" customFormat="1" x14ac:dyDescent="0.2">
      <c r="A429" s="81"/>
      <c r="B429" s="82"/>
      <c r="C429" s="82"/>
      <c r="D429" s="82"/>
      <c r="E429" s="82"/>
      <c r="H429" s="7"/>
      <c r="I429"/>
      <c r="J429"/>
      <c r="K429"/>
      <c r="L429"/>
    </row>
    <row r="430" spans="1:12" s="80" customFormat="1" x14ac:dyDescent="0.2">
      <c r="A430" s="81"/>
      <c r="B430" s="82"/>
      <c r="C430" s="82"/>
      <c r="D430" s="82"/>
      <c r="E430" s="82"/>
      <c r="H430" s="7"/>
      <c r="I430"/>
      <c r="J430"/>
      <c r="K430"/>
      <c r="L430"/>
    </row>
    <row r="431" spans="1:12" s="80" customFormat="1" x14ac:dyDescent="0.2">
      <c r="A431" s="81"/>
      <c r="B431" s="82"/>
      <c r="C431" s="82"/>
      <c r="D431" s="82"/>
      <c r="E431" s="82"/>
      <c r="H431" s="7"/>
      <c r="I431"/>
      <c r="J431"/>
      <c r="K431"/>
      <c r="L431"/>
    </row>
    <row r="432" spans="1:12" s="80" customFormat="1" x14ac:dyDescent="0.2">
      <c r="A432" s="81"/>
      <c r="B432" s="82"/>
      <c r="C432" s="82"/>
      <c r="D432" s="82"/>
      <c r="E432" s="82"/>
      <c r="H432" s="7"/>
      <c r="I432"/>
      <c r="J432"/>
      <c r="K432"/>
      <c r="L432"/>
    </row>
    <row r="433" spans="1:12" s="80" customFormat="1" x14ac:dyDescent="0.2">
      <c r="A433" s="81"/>
      <c r="B433" s="82"/>
      <c r="C433" s="82"/>
      <c r="D433" s="82"/>
      <c r="E433" s="82"/>
      <c r="H433" s="7"/>
      <c r="I433"/>
      <c r="J433"/>
      <c r="K433"/>
      <c r="L433"/>
    </row>
    <row r="434" spans="1:12" s="80" customFormat="1" x14ac:dyDescent="0.2">
      <c r="A434" s="81"/>
      <c r="B434" s="82"/>
      <c r="C434" s="82"/>
      <c r="D434" s="82"/>
      <c r="E434" s="82"/>
      <c r="H434" s="7"/>
      <c r="I434"/>
      <c r="J434"/>
      <c r="K434"/>
      <c r="L434"/>
    </row>
    <row r="435" spans="1:12" s="80" customFormat="1" x14ac:dyDescent="0.2">
      <c r="A435" s="81"/>
      <c r="B435" s="82"/>
      <c r="C435" s="82"/>
      <c r="D435" s="82"/>
      <c r="E435" s="82"/>
      <c r="H435" s="7"/>
      <c r="I435"/>
      <c r="J435"/>
      <c r="K435"/>
      <c r="L435"/>
    </row>
    <row r="436" spans="1:12" s="80" customFormat="1" x14ac:dyDescent="0.2">
      <c r="A436" s="81"/>
      <c r="B436" s="82"/>
      <c r="C436" s="82"/>
      <c r="D436" s="82"/>
      <c r="E436" s="82"/>
      <c r="H436" s="7"/>
      <c r="I436"/>
      <c r="J436"/>
      <c r="K436"/>
      <c r="L436"/>
    </row>
    <row r="437" spans="1:12" s="80" customFormat="1" x14ac:dyDescent="0.2">
      <c r="A437" s="81"/>
      <c r="B437" s="82"/>
      <c r="C437" s="82"/>
      <c r="D437" s="82"/>
      <c r="E437" s="82"/>
      <c r="H437" s="7"/>
      <c r="I437"/>
      <c r="J437"/>
      <c r="K437"/>
      <c r="L437"/>
    </row>
    <row r="438" spans="1:12" s="80" customFormat="1" x14ac:dyDescent="0.2">
      <c r="A438" s="81"/>
      <c r="B438" s="82"/>
      <c r="C438" s="82"/>
      <c r="D438" s="82"/>
      <c r="E438" s="82"/>
      <c r="H438" s="7"/>
      <c r="I438"/>
      <c r="J438"/>
      <c r="K438"/>
      <c r="L438"/>
    </row>
    <row r="439" spans="1:12" s="80" customFormat="1" x14ac:dyDescent="0.2">
      <c r="A439" s="81"/>
      <c r="B439" s="82"/>
      <c r="C439" s="82"/>
      <c r="D439" s="82"/>
      <c r="E439" s="82"/>
      <c r="H439" s="7"/>
      <c r="I439"/>
      <c r="J439"/>
      <c r="K439"/>
      <c r="L439"/>
    </row>
    <row r="440" spans="1:12" s="80" customFormat="1" x14ac:dyDescent="0.2">
      <c r="A440" s="81"/>
      <c r="B440" s="82"/>
      <c r="C440" s="82"/>
      <c r="D440" s="82"/>
      <c r="E440" s="82"/>
      <c r="H440" s="7"/>
      <c r="I440"/>
      <c r="J440"/>
      <c r="K440"/>
      <c r="L440"/>
    </row>
    <row r="441" spans="1:12" s="80" customFormat="1" x14ac:dyDescent="0.2">
      <c r="A441" s="81"/>
      <c r="B441" s="82"/>
      <c r="C441" s="82"/>
      <c r="D441" s="82"/>
      <c r="E441" s="82"/>
      <c r="H441" s="7"/>
      <c r="I441"/>
      <c r="J441"/>
      <c r="K441"/>
      <c r="L441"/>
    </row>
    <row r="442" spans="1:12" s="80" customFormat="1" x14ac:dyDescent="0.2">
      <c r="A442" s="81"/>
      <c r="B442" s="82"/>
      <c r="C442" s="82"/>
      <c r="D442" s="82"/>
      <c r="E442" s="82"/>
      <c r="H442" s="7"/>
      <c r="I442"/>
      <c r="J442"/>
      <c r="K442"/>
      <c r="L442"/>
    </row>
    <row r="443" spans="1:12" s="80" customFormat="1" x14ac:dyDescent="0.2">
      <c r="A443" s="81"/>
      <c r="B443" s="82"/>
      <c r="C443" s="82"/>
      <c r="D443" s="82"/>
      <c r="E443" s="82"/>
      <c r="H443" s="7"/>
      <c r="I443"/>
      <c r="J443"/>
      <c r="K443"/>
      <c r="L443"/>
    </row>
    <row r="444" spans="1:12" s="80" customFormat="1" x14ac:dyDescent="0.2">
      <c r="A444" s="81"/>
      <c r="B444" s="82"/>
      <c r="C444" s="82"/>
      <c r="D444" s="82"/>
      <c r="E444" s="82"/>
      <c r="H444" s="7"/>
      <c r="I444"/>
      <c r="J444"/>
      <c r="K444"/>
      <c r="L444"/>
    </row>
    <row r="445" spans="1:12" s="80" customFormat="1" x14ac:dyDescent="0.2">
      <c r="A445" s="81"/>
      <c r="B445" s="82"/>
      <c r="C445" s="82"/>
      <c r="D445" s="82"/>
      <c r="E445" s="82"/>
      <c r="H445" s="7"/>
      <c r="I445"/>
      <c r="J445"/>
      <c r="K445"/>
      <c r="L445"/>
    </row>
    <row r="446" spans="1:12" s="80" customFormat="1" x14ac:dyDescent="0.2">
      <c r="A446" s="81"/>
      <c r="B446" s="82"/>
      <c r="C446" s="82"/>
      <c r="D446" s="82"/>
      <c r="E446" s="82"/>
      <c r="H446" s="7"/>
      <c r="I446"/>
      <c r="J446"/>
      <c r="K446"/>
      <c r="L446"/>
    </row>
    <row r="447" spans="1:12" s="80" customFormat="1" x14ac:dyDescent="0.2">
      <c r="A447" s="81"/>
      <c r="B447" s="82"/>
      <c r="C447" s="82"/>
      <c r="D447" s="82"/>
      <c r="E447" s="82"/>
      <c r="H447" s="7"/>
      <c r="I447"/>
      <c r="J447"/>
      <c r="K447"/>
      <c r="L447"/>
    </row>
    <row r="448" spans="1:12" s="80" customFormat="1" x14ac:dyDescent="0.2">
      <c r="A448" s="81"/>
      <c r="B448" s="82"/>
      <c r="C448" s="82"/>
      <c r="D448" s="82"/>
      <c r="E448" s="82"/>
      <c r="H448" s="7"/>
      <c r="I448"/>
      <c r="J448"/>
      <c r="K448"/>
      <c r="L448"/>
    </row>
    <row r="449" spans="1:12" s="80" customFormat="1" x14ac:dyDescent="0.2">
      <c r="A449" s="81"/>
      <c r="B449" s="82"/>
      <c r="C449" s="82"/>
      <c r="D449" s="82"/>
      <c r="E449" s="82"/>
      <c r="H449" s="7"/>
      <c r="I449"/>
      <c r="J449"/>
      <c r="K449"/>
      <c r="L449"/>
    </row>
    <row r="450" spans="1:12" s="80" customFormat="1" x14ac:dyDescent="0.2">
      <c r="A450" s="81"/>
      <c r="B450" s="82"/>
      <c r="C450" s="82"/>
      <c r="D450" s="82"/>
      <c r="E450" s="82"/>
      <c r="H450" s="7"/>
      <c r="I450"/>
      <c r="J450"/>
      <c r="K450"/>
      <c r="L450"/>
    </row>
    <row r="451" spans="1:12" s="80" customFormat="1" x14ac:dyDescent="0.2">
      <c r="A451" s="81"/>
      <c r="B451" s="82"/>
      <c r="C451" s="82"/>
      <c r="D451" s="82"/>
      <c r="E451" s="82"/>
      <c r="H451" s="7"/>
      <c r="I451"/>
      <c r="J451"/>
      <c r="K451"/>
      <c r="L451"/>
    </row>
    <row r="452" spans="1:12" s="80" customFormat="1" x14ac:dyDescent="0.2">
      <c r="A452" s="81"/>
      <c r="B452" s="82"/>
      <c r="C452" s="82"/>
      <c r="D452" s="82"/>
      <c r="E452" s="82"/>
      <c r="H452" s="7"/>
      <c r="I452"/>
      <c r="J452"/>
      <c r="K452"/>
      <c r="L452"/>
    </row>
    <row r="453" spans="1:12" s="80" customFormat="1" x14ac:dyDescent="0.2">
      <c r="A453" s="81"/>
      <c r="B453" s="82"/>
      <c r="C453" s="82"/>
      <c r="D453" s="82"/>
      <c r="E453" s="82"/>
      <c r="H453" s="7"/>
      <c r="I453"/>
      <c r="J453"/>
      <c r="K453"/>
      <c r="L453"/>
    </row>
    <row r="454" spans="1:12" s="80" customFormat="1" x14ac:dyDescent="0.2">
      <c r="A454" s="81"/>
      <c r="B454" s="82"/>
      <c r="C454" s="82"/>
      <c r="D454" s="82"/>
      <c r="E454" s="82"/>
      <c r="H454" s="7"/>
      <c r="I454"/>
      <c r="J454"/>
      <c r="K454"/>
      <c r="L454"/>
    </row>
    <row r="455" spans="1:12" s="80" customFormat="1" x14ac:dyDescent="0.2">
      <c r="A455" s="81"/>
      <c r="B455" s="82"/>
      <c r="C455" s="82"/>
      <c r="D455" s="82"/>
      <c r="E455" s="82"/>
      <c r="H455" s="7"/>
      <c r="I455"/>
      <c r="J455"/>
      <c r="K455"/>
      <c r="L455"/>
    </row>
    <row r="456" spans="1:12" s="80" customFormat="1" x14ac:dyDescent="0.2">
      <c r="A456" s="81"/>
      <c r="B456" s="82"/>
      <c r="C456" s="82"/>
      <c r="D456" s="82"/>
      <c r="E456" s="82"/>
      <c r="H456" s="7"/>
      <c r="I456"/>
      <c r="J456"/>
      <c r="K456"/>
      <c r="L456"/>
    </row>
    <row r="457" spans="1:12" s="80" customFormat="1" x14ac:dyDescent="0.2">
      <c r="A457" s="81"/>
      <c r="B457" s="82"/>
      <c r="C457" s="82"/>
      <c r="D457" s="82"/>
      <c r="E457" s="82"/>
      <c r="H457" s="7"/>
      <c r="I457"/>
      <c r="J457"/>
      <c r="K457"/>
      <c r="L457"/>
    </row>
    <row r="458" spans="1:12" s="80" customFormat="1" x14ac:dyDescent="0.2">
      <c r="A458" s="81"/>
      <c r="B458" s="82"/>
      <c r="C458" s="82"/>
      <c r="D458" s="82"/>
      <c r="E458" s="82"/>
      <c r="H458" s="7"/>
      <c r="I458"/>
      <c r="J458"/>
      <c r="K458"/>
      <c r="L458"/>
    </row>
    <row r="459" spans="1:12" s="80" customFormat="1" x14ac:dyDescent="0.2">
      <c r="A459" s="81"/>
      <c r="B459" s="82"/>
      <c r="C459" s="82"/>
      <c r="D459" s="82"/>
      <c r="E459" s="82"/>
      <c r="H459" s="7"/>
      <c r="I459"/>
      <c r="J459"/>
      <c r="K459"/>
      <c r="L459"/>
    </row>
    <row r="460" spans="1:12" s="80" customFormat="1" x14ac:dyDescent="0.2">
      <c r="A460" s="81"/>
      <c r="B460" s="82"/>
      <c r="C460" s="82"/>
      <c r="D460" s="82"/>
      <c r="E460" s="82"/>
      <c r="H460" s="7"/>
      <c r="I460"/>
      <c r="J460"/>
      <c r="K460"/>
      <c r="L460"/>
    </row>
    <row r="461" spans="1:12" s="80" customFormat="1" x14ac:dyDescent="0.2">
      <c r="A461" s="81"/>
      <c r="B461" s="82"/>
      <c r="C461" s="82"/>
      <c r="D461" s="82"/>
      <c r="E461" s="82"/>
      <c r="H461" s="7"/>
      <c r="I461"/>
      <c r="J461"/>
      <c r="K461"/>
      <c r="L461"/>
    </row>
    <row r="462" spans="1:12" s="80" customFormat="1" x14ac:dyDescent="0.2">
      <c r="A462" s="81"/>
      <c r="B462" s="82"/>
      <c r="C462" s="82"/>
      <c r="D462" s="82"/>
      <c r="E462" s="82"/>
      <c r="H462" s="7"/>
      <c r="I462"/>
      <c r="J462"/>
      <c r="K462"/>
      <c r="L462"/>
    </row>
    <row r="463" spans="1:12" s="80" customFormat="1" x14ac:dyDescent="0.2">
      <c r="A463" s="81"/>
      <c r="B463" s="82"/>
      <c r="C463" s="82"/>
      <c r="D463" s="82"/>
      <c r="E463" s="82"/>
      <c r="H463" s="7"/>
      <c r="I463"/>
      <c r="J463"/>
      <c r="K463"/>
      <c r="L463"/>
    </row>
    <row r="464" spans="1:12" s="80" customFormat="1" x14ac:dyDescent="0.2">
      <c r="A464" s="81"/>
      <c r="B464" s="82"/>
      <c r="C464" s="82"/>
      <c r="D464" s="82"/>
      <c r="E464" s="82"/>
      <c r="H464" s="7"/>
      <c r="I464"/>
      <c r="J464"/>
      <c r="K464"/>
      <c r="L464"/>
    </row>
    <row r="465" spans="1:12" s="80" customFormat="1" x14ac:dyDescent="0.2">
      <c r="A465" s="81"/>
      <c r="B465" s="82"/>
      <c r="C465" s="82"/>
      <c r="D465" s="82"/>
      <c r="E465" s="82"/>
      <c r="H465" s="7"/>
      <c r="I465"/>
      <c r="J465"/>
      <c r="K465"/>
      <c r="L465"/>
    </row>
    <row r="466" spans="1:12" s="80" customFormat="1" x14ac:dyDescent="0.2">
      <c r="A466" s="81"/>
      <c r="B466" s="82"/>
      <c r="C466" s="82"/>
      <c r="D466" s="82"/>
      <c r="E466" s="82"/>
      <c r="H466" s="7"/>
      <c r="I466"/>
      <c r="J466"/>
      <c r="K466"/>
      <c r="L466"/>
    </row>
    <row r="467" spans="1:12" s="80" customFormat="1" x14ac:dyDescent="0.2">
      <c r="A467" s="81"/>
      <c r="B467" s="82"/>
      <c r="C467" s="82"/>
      <c r="D467" s="82"/>
      <c r="E467" s="82"/>
      <c r="H467" s="7"/>
      <c r="I467"/>
      <c r="J467"/>
      <c r="K467"/>
      <c r="L467"/>
    </row>
    <row r="468" spans="1:12" s="80" customFormat="1" x14ac:dyDescent="0.2">
      <c r="A468" s="81"/>
      <c r="B468" s="82"/>
      <c r="C468" s="82"/>
      <c r="D468" s="82"/>
      <c r="E468" s="82"/>
      <c r="H468" s="7"/>
      <c r="I468"/>
      <c r="J468"/>
      <c r="K468"/>
      <c r="L468"/>
    </row>
    <row r="469" spans="1:12" s="80" customFormat="1" x14ac:dyDescent="0.2">
      <c r="A469" s="81"/>
      <c r="B469" s="82"/>
      <c r="C469" s="82"/>
      <c r="D469" s="82"/>
      <c r="E469" s="82"/>
      <c r="H469" s="7"/>
      <c r="I469"/>
      <c r="J469"/>
      <c r="K469"/>
      <c r="L469"/>
    </row>
    <row r="470" spans="1:12" s="80" customFormat="1" x14ac:dyDescent="0.2">
      <c r="A470" s="81"/>
      <c r="B470" s="82"/>
      <c r="C470" s="82"/>
      <c r="D470" s="82"/>
      <c r="E470" s="82"/>
      <c r="H470" s="7"/>
      <c r="I470"/>
      <c r="J470"/>
      <c r="K470"/>
      <c r="L470"/>
    </row>
    <row r="471" spans="1:12" s="80" customFormat="1" x14ac:dyDescent="0.2">
      <c r="A471" s="81"/>
      <c r="B471" s="82"/>
      <c r="C471" s="82"/>
      <c r="D471" s="82"/>
      <c r="E471" s="82"/>
      <c r="H471" s="7"/>
      <c r="I471"/>
      <c r="J471"/>
      <c r="K471"/>
      <c r="L471"/>
    </row>
    <row r="472" spans="1:12" s="80" customFormat="1" x14ac:dyDescent="0.2">
      <c r="A472" s="81"/>
      <c r="B472" s="82"/>
      <c r="C472" s="82"/>
      <c r="D472" s="82"/>
      <c r="E472" s="82"/>
      <c r="H472" s="7"/>
      <c r="I472"/>
      <c r="J472"/>
      <c r="K472"/>
      <c r="L472"/>
    </row>
    <row r="473" spans="1:12" s="80" customFormat="1" x14ac:dyDescent="0.2">
      <c r="A473" s="81"/>
      <c r="B473" s="82"/>
      <c r="C473" s="82"/>
      <c r="D473" s="82"/>
      <c r="E473" s="82"/>
      <c r="H473" s="7"/>
      <c r="I473"/>
      <c r="J473"/>
      <c r="K473"/>
      <c r="L473"/>
    </row>
    <row r="474" spans="1:12" s="80" customFormat="1" x14ac:dyDescent="0.2">
      <c r="A474" s="81"/>
      <c r="B474" s="82"/>
      <c r="C474" s="82"/>
      <c r="D474" s="82"/>
      <c r="E474" s="82"/>
      <c r="H474" s="7"/>
      <c r="I474"/>
      <c r="J474"/>
      <c r="K474"/>
      <c r="L474"/>
    </row>
    <row r="475" spans="1:12" s="80" customFormat="1" x14ac:dyDescent="0.2">
      <c r="A475" s="81"/>
      <c r="B475" s="82"/>
      <c r="C475" s="82"/>
      <c r="D475" s="82"/>
      <c r="E475" s="82"/>
      <c r="H475" s="7"/>
      <c r="I475"/>
      <c r="J475"/>
      <c r="K475"/>
      <c r="L475"/>
    </row>
    <row r="476" spans="1:12" s="80" customFormat="1" x14ac:dyDescent="0.2">
      <c r="A476" s="81"/>
      <c r="B476" s="82"/>
      <c r="C476" s="82"/>
      <c r="D476" s="82"/>
      <c r="E476" s="82"/>
      <c r="H476" s="7"/>
      <c r="I476"/>
      <c r="J476"/>
      <c r="K476"/>
      <c r="L476"/>
    </row>
    <row r="477" spans="1:12" s="80" customFormat="1" x14ac:dyDescent="0.2">
      <c r="A477" s="81"/>
      <c r="B477" s="82"/>
      <c r="C477" s="82"/>
      <c r="D477" s="82"/>
      <c r="E477" s="82"/>
      <c r="H477" s="7"/>
      <c r="I477"/>
      <c r="J477"/>
      <c r="K477"/>
      <c r="L477"/>
    </row>
    <row r="478" spans="1:12" s="80" customFormat="1" x14ac:dyDescent="0.2">
      <c r="A478" s="81"/>
      <c r="B478" s="82"/>
      <c r="C478" s="82"/>
      <c r="D478" s="82"/>
      <c r="E478" s="82"/>
      <c r="H478" s="7"/>
      <c r="I478"/>
      <c r="J478"/>
      <c r="K478"/>
      <c r="L478"/>
    </row>
    <row r="479" spans="1:12" s="80" customFormat="1" x14ac:dyDescent="0.2">
      <c r="A479" s="81"/>
      <c r="B479" s="82"/>
      <c r="C479" s="82"/>
      <c r="D479" s="82"/>
      <c r="E479" s="82"/>
      <c r="H479" s="7"/>
      <c r="I479"/>
      <c r="J479"/>
      <c r="K479"/>
      <c r="L479"/>
    </row>
    <row r="480" spans="1:12" s="80" customFormat="1" x14ac:dyDescent="0.2">
      <c r="A480" s="81"/>
      <c r="B480" s="82"/>
      <c r="C480" s="82"/>
      <c r="D480" s="82"/>
      <c r="E480" s="82"/>
      <c r="H480" s="7"/>
      <c r="I480"/>
      <c r="J480"/>
      <c r="K480"/>
      <c r="L480"/>
    </row>
    <row r="481" spans="1:12" s="80" customFormat="1" x14ac:dyDescent="0.2">
      <c r="A481" s="81"/>
      <c r="B481" s="82"/>
      <c r="C481" s="82"/>
      <c r="D481" s="82"/>
      <c r="E481" s="82"/>
      <c r="H481" s="7"/>
      <c r="I481"/>
      <c r="J481"/>
      <c r="K481"/>
      <c r="L481"/>
    </row>
    <row r="482" spans="1:12" s="80" customFormat="1" x14ac:dyDescent="0.2">
      <c r="A482" s="81"/>
      <c r="B482" s="82"/>
      <c r="C482" s="82"/>
      <c r="D482" s="82"/>
      <c r="E482" s="82"/>
      <c r="H482" s="7"/>
      <c r="I482"/>
      <c r="J482"/>
      <c r="K482"/>
      <c r="L482"/>
    </row>
    <row r="483" spans="1:12" s="80" customFormat="1" x14ac:dyDescent="0.2">
      <c r="A483" s="81"/>
      <c r="B483" s="82"/>
      <c r="C483" s="82"/>
      <c r="D483" s="82"/>
      <c r="E483" s="82"/>
      <c r="H483" s="7"/>
      <c r="I483"/>
      <c r="J483"/>
      <c r="K483"/>
      <c r="L483"/>
    </row>
    <row r="484" spans="1:12" s="80" customFormat="1" x14ac:dyDescent="0.2">
      <c r="A484" s="81"/>
      <c r="B484" s="82"/>
      <c r="C484" s="82"/>
      <c r="D484" s="82"/>
      <c r="E484" s="82"/>
      <c r="H484" s="7"/>
      <c r="I484"/>
      <c r="J484"/>
      <c r="K484"/>
      <c r="L484"/>
    </row>
    <row r="485" spans="1:12" s="80" customFormat="1" x14ac:dyDescent="0.2">
      <c r="A485" s="81"/>
      <c r="B485" s="82"/>
      <c r="C485" s="82"/>
      <c r="D485" s="82"/>
      <c r="E485" s="82"/>
      <c r="H485" s="7"/>
      <c r="I485"/>
      <c r="J485"/>
      <c r="K485"/>
      <c r="L485"/>
    </row>
    <row r="486" spans="1:12" s="80" customFormat="1" x14ac:dyDescent="0.2">
      <c r="A486" s="81"/>
      <c r="B486" s="82"/>
      <c r="C486" s="82"/>
      <c r="D486" s="82"/>
      <c r="E486" s="82"/>
      <c r="H486" s="7"/>
      <c r="I486"/>
      <c r="J486"/>
      <c r="K486"/>
      <c r="L486"/>
    </row>
    <row r="487" spans="1:12" s="80" customFormat="1" x14ac:dyDescent="0.2">
      <c r="A487" s="81"/>
      <c r="B487" s="82"/>
      <c r="C487" s="82"/>
      <c r="D487" s="82"/>
      <c r="E487" s="82"/>
      <c r="H487" s="7"/>
      <c r="I487"/>
      <c r="J487"/>
      <c r="K487"/>
      <c r="L487"/>
    </row>
    <row r="488" spans="1:12" s="80" customFormat="1" x14ac:dyDescent="0.2">
      <c r="A488" s="81"/>
      <c r="B488" s="82"/>
      <c r="C488" s="82"/>
      <c r="D488" s="82"/>
      <c r="E488" s="82"/>
      <c r="H488" s="7"/>
      <c r="I488"/>
      <c r="J488"/>
      <c r="K488"/>
      <c r="L488"/>
    </row>
    <row r="489" spans="1:12" s="80" customFormat="1" x14ac:dyDescent="0.2">
      <c r="A489" s="81"/>
      <c r="B489" s="82"/>
      <c r="C489" s="82"/>
      <c r="D489" s="82"/>
      <c r="E489" s="82"/>
      <c r="H489" s="7"/>
      <c r="I489"/>
      <c r="J489"/>
      <c r="K489"/>
      <c r="L489"/>
    </row>
    <row r="490" spans="1:12" s="80" customFormat="1" x14ac:dyDescent="0.2">
      <c r="A490" s="81"/>
      <c r="B490" s="82"/>
      <c r="C490" s="82"/>
      <c r="D490" s="82"/>
      <c r="E490" s="82"/>
      <c r="H490" s="7"/>
      <c r="I490"/>
      <c r="J490"/>
      <c r="K490"/>
      <c r="L490"/>
    </row>
    <row r="491" spans="1:12" s="80" customFormat="1" x14ac:dyDescent="0.2">
      <c r="A491" s="81"/>
      <c r="B491" s="82"/>
      <c r="C491" s="82"/>
      <c r="D491" s="82"/>
      <c r="E491" s="82"/>
      <c r="H491" s="7"/>
      <c r="I491"/>
      <c r="J491"/>
      <c r="K491"/>
      <c r="L491"/>
    </row>
    <row r="492" spans="1:12" s="80" customFormat="1" x14ac:dyDescent="0.2">
      <c r="A492" s="81"/>
      <c r="B492" s="82"/>
      <c r="C492" s="82"/>
      <c r="D492" s="82"/>
      <c r="E492" s="82"/>
      <c r="H492" s="7"/>
      <c r="I492"/>
      <c r="J492"/>
      <c r="K492"/>
      <c r="L492"/>
    </row>
    <row r="493" spans="1:12" s="80" customFormat="1" x14ac:dyDescent="0.2">
      <c r="A493" s="81"/>
      <c r="B493" s="82"/>
      <c r="C493" s="82"/>
      <c r="D493" s="82"/>
      <c r="E493" s="82"/>
      <c r="H493" s="7"/>
      <c r="I493"/>
      <c r="J493"/>
      <c r="K493"/>
      <c r="L493"/>
    </row>
    <row r="494" spans="1:12" s="80" customFormat="1" x14ac:dyDescent="0.2">
      <c r="A494" s="81"/>
      <c r="B494" s="82"/>
      <c r="C494" s="82"/>
      <c r="D494" s="82"/>
      <c r="E494" s="82"/>
      <c r="H494" s="7"/>
      <c r="I494"/>
      <c r="J494"/>
      <c r="K494"/>
      <c r="L494"/>
    </row>
    <row r="495" spans="1:12" s="80" customFormat="1" x14ac:dyDescent="0.2">
      <c r="A495" s="81"/>
      <c r="B495" s="82"/>
      <c r="C495" s="82"/>
      <c r="D495" s="82"/>
      <c r="E495" s="82"/>
      <c r="H495" s="7"/>
      <c r="I495"/>
      <c r="J495"/>
      <c r="K495"/>
      <c r="L495"/>
    </row>
    <row r="496" spans="1:12" s="80" customFormat="1" x14ac:dyDescent="0.2">
      <c r="A496" s="81"/>
      <c r="B496" s="82"/>
      <c r="C496" s="82"/>
      <c r="D496" s="82"/>
      <c r="E496" s="82"/>
      <c r="H496" s="7"/>
      <c r="I496"/>
      <c r="J496"/>
      <c r="K496"/>
      <c r="L496"/>
    </row>
    <row r="497" spans="1:12" s="80" customFormat="1" x14ac:dyDescent="0.2">
      <c r="A497" s="81"/>
      <c r="B497" s="82"/>
      <c r="C497" s="82"/>
      <c r="D497" s="82"/>
      <c r="E497" s="82"/>
      <c r="H497" s="7"/>
      <c r="I497"/>
      <c r="J497"/>
      <c r="K497"/>
      <c r="L497"/>
    </row>
    <row r="498" spans="1:12" s="80" customFormat="1" x14ac:dyDescent="0.2">
      <c r="A498" s="81"/>
      <c r="B498" s="82"/>
      <c r="C498" s="82"/>
      <c r="D498" s="82"/>
      <c r="E498" s="82"/>
      <c r="H498" s="7"/>
      <c r="I498"/>
      <c r="J498"/>
      <c r="K498"/>
      <c r="L498"/>
    </row>
    <row r="499" spans="1:12" s="80" customFormat="1" x14ac:dyDescent="0.2">
      <c r="A499" s="81"/>
      <c r="B499" s="82"/>
      <c r="C499" s="82"/>
      <c r="D499" s="82"/>
      <c r="E499" s="82"/>
      <c r="H499" s="7"/>
      <c r="I499"/>
      <c r="J499"/>
      <c r="K499"/>
      <c r="L499"/>
    </row>
    <row r="500" spans="1:12" s="80" customFormat="1" x14ac:dyDescent="0.2">
      <c r="A500" s="81"/>
      <c r="B500" s="82"/>
      <c r="C500" s="82"/>
      <c r="D500" s="82"/>
      <c r="E500" s="82"/>
      <c r="H500" s="7"/>
      <c r="I500"/>
      <c r="J500"/>
      <c r="K500"/>
      <c r="L500"/>
    </row>
    <row r="501" spans="1:12" s="80" customFormat="1" x14ac:dyDescent="0.2">
      <c r="A501" s="81"/>
      <c r="B501" s="82"/>
      <c r="C501" s="82"/>
      <c r="D501" s="82"/>
      <c r="E501" s="82"/>
      <c r="H501" s="7"/>
      <c r="I501"/>
      <c r="J501"/>
      <c r="K501"/>
      <c r="L501"/>
    </row>
    <row r="502" spans="1:12" s="80" customFormat="1" x14ac:dyDescent="0.2">
      <c r="A502" s="81"/>
      <c r="B502" s="82"/>
      <c r="C502" s="82"/>
      <c r="D502" s="82"/>
      <c r="E502" s="82"/>
      <c r="H502" s="7"/>
      <c r="I502"/>
      <c r="J502"/>
      <c r="K502"/>
      <c r="L502"/>
    </row>
    <row r="503" spans="1:12" s="80" customFormat="1" x14ac:dyDescent="0.2">
      <c r="A503" s="81"/>
      <c r="B503" s="82"/>
      <c r="C503" s="82"/>
      <c r="D503" s="82"/>
      <c r="E503" s="82"/>
      <c r="H503" s="7"/>
      <c r="I503"/>
      <c r="J503"/>
      <c r="K503"/>
      <c r="L503"/>
    </row>
    <row r="504" spans="1:12" s="80" customFormat="1" x14ac:dyDescent="0.2">
      <c r="A504" s="81"/>
      <c r="B504" s="82"/>
      <c r="C504" s="82"/>
      <c r="D504" s="82"/>
      <c r="E504" s="82"/>
      <c r="H504" s="7"/>
      <c r="I504"/>
      <c r="J504"/>
      <c r="K504"/>
      <c r="L504"/>
    </row>
    <row r="505" spans="1:12" s="80" customFormat="1" x14ac:dyDescent="0.2">
      <c r="A505" s="81"/>
      <c r="B505" s="82"/>
      <c r="C505" s="82"/>
      <c r="D505" s="82"/>
      <c r="E505" s="82"/>
      <c r="H505" s="7"/>
      <c r="I505"/>
      <c r="J505"/>
      <c r="K505"/>
      <c r="L505"/>
    </row>
    <row r="506" spans="1:12" s="80" customFormat="1" x14ac:dyDescent="0.2">
      <c r="A506" s="81"/>
      <c r="B506" s="82"/>
      <c r="C506" s="82"/>
      <c r="D506" s="82"/>
      <c r="E506" s="82"/>
      <c r="H506" s="7"/>
      <c r="I506"/>
      <c r="J506"/>
      <c r="K506"/>
      <c r="L506"/>
    </row>
    <row r="507" spans="1:12" s="80" customFormat="1" x14ac:dyDescent="0.2">
      <c r="A507" s="81"/>
      <c r="B507" s="82"/>
      <c r="C507" s="82"/>
      <c r="D507" s="82"/>
      <c r="E507" s="82"/>
      <c r="H507" s="7"/>
      <c r="I507"/>
      <c r="J507"/>
      <c r="K507"/>
      <c r="L507"/>
    </row>
    <row r="508" spans="1:12" s="80" customFormat="1" x14ac:dyDescent="0.2">
      <c r="A508" s="81"/>
      <c r="B508" s="82"/>
      <c r="C508" s="82"/>
      <c r="D508" s="82"/>
      <c r="E508" s="82"/>
      <c r="H508" s="7"/>
      <c r="I508"/>
      <c r="J508"/>
      <c r="K508"/>
      <c r="L508"/>
    </row>
    <row r="509" spans="1:12" s="80" customFormat="1" x14ac:dyDescent="0.2">
      <c r="A509" s="81"/>
      <c r="B509" s="82"/>
      <c r="C509" s="82"/>
      <c r="D509" s="82"/>
      <c r="E509" s="82"/>
      <c r="H509" s="7"/>
      <c r="I509"/>
      <c r="J509"/>
      <c r="K509"/>
      <c r="L509"/>
    </row>
    <row r="510" spans="1:12" s="80" customFormat="1" x14ac:dyDescent="0.2">
      <c r="A510" s="81"/>
      <c r="B510" s="82"/>
      <c r="C510" s="82"/>
      <c r="D510" s="82"/>
      <c r="E510" s="82"/>
      <c r="H510" s="7"/>
      <c r="I510"/>
      <c r="J510"/>
      <c r="K510"/>
      <c r="L510"/>
    </row>
    <row r="511" spans="1:12" s="80" customFormat="1" x14ac:dyDescent="0.2">
      <c r="A511" s="81"/>
      <c r="B511" s="82"/>
      <c r="C511" s="82"/>
      <c r="D511" s="82"/>
      <c r="E511" s="82"/>
      <c r="H511" s="7"/>
      <c r="I511"/>
      <c r="J511"/>
      <c r="K511"/>
      <c r="L511"/>
    </row>
    <row r="512" spans="1:12" s="80" customFormat="1" x14ac:dyDescent="0.2">
      <c r="A512" s="81"/>
      <c r="B512" s="82"/>
      <c r="C512" s="82"/>
      <c r="D512" s="82"/>
      <c r="E512" s="82"/>
      <c r="H512" s="7"/>
      <c r="I512"/>
      <c r="J512"/>
      <c r="K512"/>
      <c r="L512"/>
    </row>
    <row r="513" spans="1:12" s="80" customFormat="1" x14ac:dyDescent="0.2">
      <c r="A513" s="81"/>
      <c r="B513" s="82"/>
      <c r="C513" s="82"/>
      <c r="D513" s="82"/>
      <c r="E513" s="82"/>
      <c r="H513" s="7"/>
      <c r="I513"/>
      <c r="J513"/>
      <c r="K513"/>
      <c r="L513"/>
    </row>
    <row r="514" spans="1:12" s="80" customFormat="1" x14ac:dyDescent="0.2">
      <c r="A514" s="81"/>
      <c r="B514" s="82"/>
      <c r="C514" s="82"/>
      <c r="D514" s="82"/>
      <c r="E514" s="82"/>
      <c r="H514" s="7"/>
      <c r="I514"/>
      <c r="J514"/>
      <c r="K514"/>
      <c r="L514"/>
    </row>
    <row r="515" spans="1:12" s="80" customFormat="1" x14ac:dyDescent="0.2">
      <c r="A515" s="81"/>
      <c r="B515" s="82"/>
      <c r="C515" s="82"/>
      <c r="D515" s="82"/>
      <c r="E515" s="82"/>
      <c r="H515" s="7"/>
      <c r="I515"/>
      <c r="J515"/>
      <c r="K515"/>
      <c r="L515"/>
    </row>
    <row r="516" spans="1:12" s="80" customFormat="1" x14ac:dyDescent="0.2">
      <c r="A516" s="81"/>
      <c r="B516" s="82"/>
      <c r="C516" s="82"/>
      <c r="D516" s="82"/>
      <c r="E516" s="82"/>
      <c r="H516" s="7"/>
      <c r="I516"/>
      <c r="J516"/>
      <c r="K516"/>
      <c r="L516"/>
    </row>
    <row r="517" spans="1:12" s="80" customFormat="1" x14ac:dyDescent="0.2">
      <c r="A517" s="81"/>
      <c r="B517" s="82"/>
      <c r="C517" s="82"/>
      <c r="D517" s="82"/>
      <c r="E517" s="82"/>
      <c r="H517" s="7"/>
      <c r="I517"/>
      <c r="J517"/>
      <c r="K517"/>
      <c r="L517"/>
    </row>
    <row r="518" spans="1:12" s="80" customFormat="1" x14ac:dyDescent="0.2">
      <c r="A518" s="81"/>
      <c r="B518" s="82"/>
      <c r="C518" s="82"/>
      <c r="D518" s="82"/>
      <c r="E518" s="82"/>
      <c r="H518" s="7"/>
      <c r="I518"/>
      <c r="J518"/>
      <c r="K518"/>
      <c r="L518"/>
    </row>
    <row r="519" spans="1:12" s="80" customFormat="1" x14ac:dyDescent="0.2">
      <c r="A519" s="81"/>
      <c r="B519" s="82"/>
      <c r="C519" s="82"/>
      <c r="D519" s="82"/>
      <c r="E519" s="82"/>
      <c r="H519" s="7"/>
      <c r="I519"/>
      <c r="J519"/>
      <c r="K519"/>
      <c r="L519"/>
    </row>
    <row r="520" spans="1:12" s="80" customFormat="1" x14ac:dyDescent="0.2">
      <c r="A520" s="81"/>
      <c r="B520" s="82"/>
      <c r="C520" s="82"/>
      <c r="D520" s="82"/>
      <c r="E520" s="82"/>
      <c r="H520" s="7"/>
      <c r="I520"/>
      <c r="J520"/>
      <c r="K520"/>
      <c r="L520"/>
    </row>
    <row r="521" spans="1:12" s="80" customFormat="1" x14ac:dyDescent="0.2">
      <c r="A521" s="81"/>
      <c r="B521" s="82"/>
      <c r="C521" s="82"/>
      <c r="D521" s="82"/>
      <c r="E521" s="82"/>
      <c r="H521" s="7"/>
      <c r="I521"/>
      <c r="J521"/>
      <c r="K521"/>
      <c r="L521"/>
    </row>
    <row r="522" spans="1:12" s="80" customFormat="1" x14ac:dyDescent="0.2">
      <c r="A522" s="81"/>
      <c r="B522" s="82"/>
      <c r="C522" s="82"/>
      <c r="D522" s="82"/>
      <c r="E522" s="82"/>
      <c r="H522" s="7"/>
      <c r="I522"/>
      <c r="J522"/>
      <c r="K522"/>
      <c r="L522"/>
    </row>
    <row r="523" spans="1:12" s="80" customFormat="1" x14ac:dyDescent="0.2">
      <c r="A523" s="81"/>
      <c r="B523" s="82"/>
      <c r="C523" s="82"/>
      <c r="D523" s="82"/>
      <c r="E523" s="82"/>
      <c r="H523" s="7"/>
      <c r="I523"/>
      <c r="J523"/>
      <c r="K523"/>
      <c r="L523"/>
    </row>
    <row r="524" spans="1:12" s="80" customFormat="1" x14ac:dyDescent="0.2">
      <c r="A524" s="81"/>
      <c r="B524" s="82"/>
      <c r="C524" s="82"/>
      <c r="D524" s="82"/>
      <c r="E524" s="82"/>
      <c r="H524" s="7"/>
      <c r="I524"/>
      <c r="J524"/>
      <c r="K524"/>
      <c r="L524"/>
    </row>
    <row r="525" spans="1:12" s="80" customFormat="1" x14ac:dyDescent="0.2">
      <c r="A525" s="81"/>
      <c r="B525" s="82"/>
      <c r="C525" s="82"/>
      <c r="D525" s="82"/>
      <c r="E525" s="82"/>
      <c r="H525" s="7"/>
      <c r="I525"/>
      <c r="J525"/>
      <c r="K525"/>
      <c r="L525"/>
    </row>
    <row r="526" spans="1:12" s="80" customFormat="1" x14ac:dyDescent="0.2">
      <c r="A526" s="81"/>
      <c r="B526" s="82"/>
      <c r="C526" s="82"/>
      <c r="D526" s="82"/>
      <c r="E526" s="82"/>
      <c r="H526" s="7"/>
      <c r="I526"/>
      <c r="J526"/>
      <c r="K526"/>
      <c r="L526"/>
    </row>
    <row r="527" spans="1:12" s="80" customFormat="1" x14ac:dyDescent="0.2">
      <c r="A527" s="81"/>
      <c r="B527" s="82"/>
      <c r="C527" s="82"/>
      <c r="D527" s="82"/>
      <c r="E527" s="82"/>
      <c r="H527" s="7"/>
      <c r="I527"/>
      <c r="J527"/>
      <c r="K527"/>
      <c r="L527"/>
    </row>
    <row r="528" spans="1:12" s="80" customFormat="1" x14ac:dyDescent="0.2">
      <c r="A528" s="81"/>
      <c r="B528" s="82"/>
      <c r="C528" s="82"/>
      <c r="D528" s="82"/>
      <c r="E528" s="82"/>
      <c r="H528" s="7"/>
      <c r="I528"/>
      <c r="J528"/>
      <c r="K528"/>
      <c r="L528"/>
    </row>
    <row r="529" spans="1:12" s="80" customFormat="1" x14ac:dyDescent="0.2">
      <c r="A529" s="81"/>
      <c r="B529" s="82"/>
      <c r="C529" s="82"/>
      <c r="D529" s="82"/>
      <c r="E529" s="82"/>
      <c r="H529" s="7"/>
      <c r="I529"/>
      <c r="J529"/>
      <c r="K529"/>
      <c r="L529"/>
    </row>
    <row r="530" spans="1:12" s="80" customFormat="1" x14ac:dyDescent="0.2">
      <c r="A530" s="81"/>
      <c r="B530" s="82"/>
      <c r="C530" s="82"/>
      <c r="D530" s="82"/>
      <c r="E530" s="82"/>
      <c r="H530" s="7"/>
      <c r="I530"/>
      <c r="J530"/>
      <c r="K530"/>
      <c r="L530"/>
    </row>
    <row r="531" spans="1:12" s="80" customFormat="1" x14ac:dyDescent="0.2">
      <c r="A531" s="81"/>
      <c r="B531" s="82"/>
      <c r="C531" s="82"/>
      <c r="D531" s="82"/>
      <c r="E531" s="82"/>
      <c r="H531" s="7"/>
      <c r="I531"/>
      <c r="J531"/>
      <c r="K531"/>
      <c r="L531"/>
    </row>
    <row r="532" spans="1:12" s="80" customFormat="1" x14ac:dyDescent="0.2">
      <c r="A532" s="81"/>
      <c r="B532" s="82"/>
      <c r="C532" s="82"/>
      <c r="D532" s="82"/>
      <c r="E532" s="82"/>
      <c r="H532" s="7"/>
      <c r="I532"/>
      <c r="J532"/>
      <c r="K532"/>
      <c r="L532"/>
    </row>
    <row r="533" spans="1:12" s="80" customFormat="1" x14ac:dyDescent="0.2">
      <c r="A533" s="81"/>
      <c r="B533" s="82"/>
      <c r="C533" s="82"/>
      <c r="D533" s="82"/>
      <c r="E533" s="82"/>
      <c r="H533" s="7"/>
      <c r="I533"/>
      <c r="J533"/>
      <c r="K533"/>
      <c r="L533"/>
    </row>
    <row r="534" spans="1:12" s="80" customFormat="1" x14ac:dyDescent="0.2">
      <c r="A534" s="81"/>
      <c r="B534" s="82"/>
      <c r="C534" s="82"/>
      <c r="D534" s="82"/>
      <c r="E534" s="82"/>
      <c r="H534" s="7"/>
      <c r="I534"/>
      <c r="J534"/>
      <c r="K534"/>
      <c r="L534"/>
    </row>
    <row r="535" spans="1:12" s="80" customFormat="1" x14ac:dyDescent="0.2">
      <c r="A535" s="81"/>
      <c r="B535" s="82"/>
      <c r="C535" s="82"/>
      <c r="D535" s="82"/>
      <c r="E535" s="82"/>
      <c r="H535" s="7"/>
      <c r="I535"/>
      <c r="J535"/>
      <c r="K535"/>
      <c r="L535"/>
    </row>
    <row r="536" spans="1:12" s="80" customFormat="1" x14ac:dyDescent="0.2">
      <c r="A536" s="81"/>
      <c r="B536" s="82"/>
      <c r="C536" s="82"/>
      <c r="D536" s="82"/>
      <c r="E536" s="82"/>
      <c r="H536" s="7"/>
      <c r="I536"/>
      <c r="J536"/>
      <c r="K536"/>
      <c r="L536"/>
    </row>
    <row r="537" spans="1:12" s="80" customFormat="1" x14ac:dyDescent="0.2">
      <c r="A537" s="81"/>
      <c r="B537" s="82"/>
      <c r="C537" s="82"/>
      <c r="D537" s="82"/>
      <c r="E537" s="82"/>
      <c r="H537" s="7"/>
      <c r="I537"/>
      <c r="J537"/>
      <c r="K537"/>
      <c r="L537"/>
    </row>
    <row r="538" spans="1:12" s="80" customFormat="1" x14ac:dyDescent="0.2">
      <c r="A538" s="81"/>
      <c r="B538" s="82"/>
      <c r="C538" s="82"/>
      <c r="D538" s="82"/>
      <c r="E538" s="82"/>
      <c r="H538" s="7"/>
      <c r="I538"/>
      <c r="J538"/>
      <c r="K538"/>
      <c r="L538"/>
    </row>
    <row r="539" spans="1:12" s="80" customFormat="1" x14ac:dyDescent="0.2">
      <c r="A539" s="81"/>
      <c r="B539" s="82"/>
      <c r="C539" s="82"/>
      <c r="D539" s="82"/>
      <c r="E539" s="82"/>
      <c r="H539" s="7"/>
      <c r="I539"/>
      <c r="J539"/>
      <c r="K539"/>
      <c r="L539"/>
    </row>
    <row r="540" spans="1:12" s="80" customFormat="1" x14ac:dyDescent="0.2">
      <c r="A540" s="81"/>
      <c r="B540" s="82"/>
      <c r="C540" s="82"/>
      <c r="D540" s="82"/>
      <c r="E540" s="82"/>
      <c r="H540" s="7"/>
      <c r="I540"/>
      <c r="J540"/>
      <c r="K540"/>
      <c r="L540"/>
    </row>
    <row r="541" spans="1:12" s="80" customFormat="1" x14ac:dyDescent="0.2">
      <c r="A541" s="81"/>
      <c r="B541" s="82"/>
      <c r="C541" s="82"/>
      <c r="D541" s="82"/>
      <c r="E541" s="82"/>
      <c r="H541" s="7"/>
      <c r="I541"/>
      <c r="J541"/>
      <c r="K541"/>
      <c r="L541"/>
    </row>
    <row r="542" spans="1:12" s="80" customFormat="1" x14ac:dyDescent="0.2">
      <c r="A542" s="81"/>
      <c r="B542" s="82"/>
      <c r="C542" s="82"/>
      <c r="D542" s="82"/>
      <c r="E542" s="82"/>
      <c r="H542" s="7"/>
      <c r="I542"/>
      <c r="J542"/>
      <c r="K542"/>
      <c r="L542"/>
    </row>
    <row r="543" spans="1:12" s="80" customFormat="1" x14ac:dyDescent="0.2">
      <c r="A543" s="81"/>
      <c r="B543" s="82"/>
      <c r="C543" s="82"/>
      <c r="D543" s="82"/>
      <c r="E543" s="82"/>
      <c r="H543" s="7"/>
      <c r="I543"/>
      <c r="J543"/>
      <c r="K543"/>
      <c r="L543"/>
    </row>
    <row r="544" spans="1:12" s="80" customFormat="1" x14ac:dyDescent="0.2">
      <c r="A544" s="81"/>
      <c r="B544" s="82"/>
      <c r="C544" s="82"/>
      <c r="D544" s="82"/>
      <c r="E544" s="82"/>
      <c r="H544" s="7"/>
      <c r="I544"/>
      <c r="J544"/>
      <c r="K544"/>
      <c r="L544"/>
    </row>
    <row r="545" spans="1:12" s="80" customFormat="1" x14ac:dyDescent="0.2">
      <c r="A545" s="81"/>
      <c r="B545" s="82"/>
      <c r="C545" s="82"/>
      <c r="D545" s="82"/>
      <c r="E545" s="82"/>
      <c r="H545" s="7"/>
      <c r="I545"/>
      <c r="J545"/>
      <c r="K545"/>
      <c r="L545"/>
    </row>
    <row r="546" spans="1:12" s="80" customFormat="1" x14ac:dyDescent="0.2">
      <c r="A546" s="81"/>
      <c r="B546" s="82"/>
      <c r="C546" s="82"/>
      <c r="D546" s="82"/>
      <c r="E546" s="82"/>
      <c r="H546" s="7"/>
      <c r="I546"/>
      <c r="J546"/>
      <c r="K546"/>
      <c r="L546"/>
    </row>
    <row r="547" spans="1:12" s="80" customFormat="1" x14ac:dyDescent="0.2">
      <c r="A547" s="81"/>
      <c r="B547" s="82"/>
      <c r="C547" s="82"/>
      <c r="D547" s="82"/>
      <c r="E547" s="82"/>
      <c r="H547" s="7"/>
      <c r="I547"/>
      <c r="J547"/>
      <c r="K547"/>
      <c r="L547"/>
    </row>
    <row r="548" spans="1:12" s="80" customFormat="1" x14ac:dyDescent="0.2">
      <c r="A548" s="81"/>
      <c r="B548" s="82"/>
      <c r="C548" s="82"/>
      <c r="D548" s="82"/>
      <c r="E548" s="82"/>
      <c r="H548" s="7"/>
      <c r="I548"/>
      <c r="J548"/>
      <c r="K548"/>
      <c r="L548"/>
    </row>
    <row r="549" spans="1:12" s="80" customFormat="1" x14ac:dyDescent="0.2">
      <c r="A549" s="81"/>
      <c r="B549" s="82"/>
      <c r="C549" s="82"/>
      <c r="D549" s="82"/>
      <c r="E549" s="82"/>
      <c r="H549" s="7"/>
      <c r="I549"/>
      <c r="J549"/>
      <c r="K549"/>
      <c r="L549"/>
    </row>
    <row r="550" spans="1:12" s="80" customFormat="1" x14ac:dyDescent="0.2">
      <c r="A550" s="81"/>
      <c r="B550" s="82"/>
      <c r="C550" s="82"/>
      <c r="D550" s="82"/>
      <c r="E550" s="82"/>
      <c r="H550" s="7"/>
      <c r="I550"/>
      <c r="J550"/>
      <c r="K550"/>
      <c r="L550"/>
    </row>
    <row r="551" spans="1:12" s="80" customFormat="1" x14ac:dyDescent="0.2">
      <c r="A551" s="81"/>
      <c r="B551" s="82"/>
      <c r="C551" s="82"/>
      <c r="D551" s="82"/>
      <c r="E551" s="82"/>
      <c r="H551" s="7"/>
      <c r="I551"/>
      <c r="J551"/>
      <c r="K551"/>
      <c r="L551"/>
    </row>
    <row r="552" spans="1:12" s="80" customFormat="1" x14ac:dyDescent="0.2">
      <c r="A552" s="81"/>
      <c r="B552" s="82"/>
      <c r="C552" s="82"/>
      <c r="D552" s="82"/>
      <c r="E552" s="82"/>
      <c r="H552" s="7"/>
      <c r="I552"/>
      <c r="J552"/>
      <c r="K552"/>
      <c r="L552"/>
    </row>
    <row r="553" spans="1:12" s="80" customFormat="1" x14ac:dyDescent="0.2">
      <c r="A553" s="81"/>
      <c r="B553" s="82"/>
      <c r="C553" s="82"/>
      <c r="D553" s="82"/>
      <c r="E553" s="82"/>
      <c r="H553" s="7"/>
      <c r="I553"/>
      <c r="J553"/>
      <c r="K553"/>
      <c r="L553"/>
    </row>
    <row r="554" spans="1:12" s="80" customFormat="1" x14ac:dyDescent="0.2">
      <c r="A554" s="81"/>
      <c r="B554" s="82"/>
      <c r="C554" s="82"/>
      <c r="D554" s="82"/>
      <c r="E554" s="82"/>
      <c r="H554" s="7"/>
      <c r="I554"/>
      <c r="J554"/>
      <c r="K554"/>
      <c r="L554"/>
    </row>
    <row r="555" spans="1:12" s="80" customFormat="1" x14ac:dyDescent="0.2">
      <c r="A555" s="81"/>
      <c r="B555" s="82"/>
      <c r="C555" s="82"/>
      <c r="D555" s="82"/>
      <c r="E555" s="82"/>
      <c r="H555" s="7"/>
      <c r="I555"/>
      <c r="J555"/>
      <c r="K555"/>
      <c r="L555"/>
    </row>
    <row r="556" spans="1:12" s="80" customFormat="1" x14ac:dyDescent="0.2">
      <c r="A556" s="81"/>
      <c r="B556" s="82"/>
      <c r="C556" s="82"/>
      <c r="D556" s="82"/>
      <c r="E556" s="82"/>
      <c r="H556" s="7"/>
      <c r="I556"/>
      <c r="J556"/>
      <c r="K556"/>
      <c r="L556"/>
    </row>
    <row r="557" spans="1:12" s="80" customFormat="1" x14ac:dyDescent="0.2">
      <c r="A557" s="81"/>
      <c r="B557" s="82"/>
      <c r="C557" s="82"/>
      <c r="D557" s="82"/>
      <c r="E557" s="82"/>
      <c r="H557" s="7"/>
      <c r="I557"/>
      <c r="J557"/>
      <c r="K557"/>
      <c r="L557"/>
    </row>
    <row r="558" spans="1:12" s="80" customFormat="1" x14ac:dyDescent="0.2">
      <c r="A558" s="81"/>
      <c r="B558" s="82"/>
      <c r="C558" s="82"/>
      <c r="D558" s="82"/>
      <c r="E558" s="82"/>
      <c r="H558" s="7"/>
      <c r="I558"/>
      <c r="J558"/>
      <c r="K558"/>
      <c r="L558"/>
    </row>
    <row r="559" spans="1:12" s="80" customFormat="1" x14ac:dyDescent="0.2">
      <c r="A559" s="81"/>
      <c r="B559" s="82"/>
      <c r="C559" s="82"/>
      <c r="D559" s="82"/>
      <c r="E559" s="82"/>
      <c r="H559" s="7"/>
      <c r="I559"/>
      <c r="J559"/>
      <c r="K559"/>
      <c r="L559"/>
    </row>
    <row r="560" spans="1:12" s="80" customFormat="1" x14ac:dyDescent="0.2">
      <c r="A560" s="81"/>
      <c r="B560" s="82"/>
      <c r="C560" s="82"/>
      <c r="D560" s="82"/>
      <c r="E560" s="82"/>
      <c r="H560" s="7"/>
      <c r="I560"/>
      <c r="J560"/>
      <c r="K560"/>
      <c r="L560"/>
    </row>
    <row r="561" spans="1:12" s="80" customFormat="1" x14ac:dyDescent="0.2">
      <c r="A561" s="81"/>
      <c r="B561" s="82"/>
      <c r="C561" s="82"/>
      <c r="D561" s="82"/>
      <c r="E561" s="82"/>
      <c r="H561" s="7"/>
      <c r="I561"/>
      <c r="J561"/>
      <c r="K561"/>
      <c r="L561"/>
    </row>
    <row r="562" spans="1:12" s="80" customFormat="1" x14ac:dyDescent="0.2">
      <c r="A562" s="81"/>
      <c r="B562" s="82"/>
      <c r="C562" s="82"/>
      <c r="D562" s="82"/>
      <c r="E562" s="82"/>
      <c r="H562" s="7"/>
      <c r="I562"/>
      <c r="J562"/>
      <c r="K562"/>
      <c r="L562"/>
    </row>
    <row r="563" spans="1:12" s="80" customFormat="1" x14ac:dyDescent="0.2">
      <c r="A563" s="81"/>
      <c r="B563" s="82"/>
      <c r="C563" s="82"/>
      <c r="D563" s="82"/>
      <c r="E563" s="82"/>
      <c r="H563" s="7"/>
      <c r="I563"/>
      <c r="J563"/>
      <c r="K563"/>
      <c r="L563"/>
    </row>
    <row r="564" spans="1:12" s="80" customFormat="1" x14ac:dyDescent="0.2">
      <c r="A564" s="81"/>
      <c r="B564" s="82"/>
      <c r="C564" s="82"/>
      <c r="D564" s="82"/>
      <c r="E564" s="82"/>
      <c r="H564" s="7"/>
      <c r="I564"/>
      <c r="J564"/>
      <c r="K564"/>
      <c r="L564"/>
    </row>
    <row r="565" spans="1:12" s="80" customFormat="1" x14ac:dyDescent="0.2">
      <c r="A565" s="81"/>
      <c r="B565" s="82"/>
      <c r="C565" s="82"/>
      <c r="D565" s="82"/>
      <c r="E565" s="82"/>
      <c r="H565" s="7"/>
      <c r="I565"/>
      <c r="J565"/>
      <c r="K565"/>
      <c r="L565"/>
    </row>
    <row r="566" spans="1:12" s="80" customFormat="1" x14ac:dyDescent="0.2">
      <c r="A566" s="81"/>
      <c r="B566" s="82"/>
      <c r="C566" s="82"/>
      <c r="D566" s="82"/>
      <c r="E566" s="82"/>
      <c r="H566" s="7"/>
      <c r="I566"/>
      <c r="J566"/>
      <c r="K566"/>
      <c r="L566"/>
    </row>
    <row r="567" spans="1:12" s="80" customFormat="1" x14ac:dyDescent="0.2">
      <c r="A567" s="81"/>
      <c r="B567" s="82"/>
      <c r="C567" s="82"/>
      <c r="D567" s="82"/>
      <c r="E567" s="82"/>
      <c r="H567" s="7"/>
      <c r="I567"/>
      <c r="J567"/>
      <c r="K567"/>
      <c r="L567"/>
    </row>
    <row r="568" spans="1:12" s="80" customFormat="1" x14ac:dyDescent="0.2">
      <c r="A568" s="81"/>
      <c r="B568" s="82"/>
      <c r="C568" s="82"/>
      <c r="D568" s="82"/>
      <c r="E568" s="82"/>
      <c r="H568" s="7"/>
      <c r="I568"/>
      <c r="J568"/>
      <c r="K568"/>
      <c r="L568"/>
    </row>
    <row r="569" spans="1:12" s="80" customFormat="1" x14ac:dyDescent="0.2">
      <c r="A569" s="81"/>
      <c r="B569" s="82"/>
      <c r="C569" s="82"/>
      <c r="D569" s="82"/>
      <c r="E569" s="82"/>
      <c r="H569" s="7"/>
      <c r="I569"/>
      <c r="J569"/>
      <c r="K569"/>
      <c r="L569"/>
    </row>
    <row r="570" spans="1:12" s="80" customFormat="1" x14ac:dyDescent="0.2">
      <c r="A570" s="81"/>
      <c r="B570" s="82"/>
      <c r="C570" s="82"/>
      <c r="D570" s="82"/>
      <c r="E570" s="82"/>
      <c r="H570" s="7"/>
      <c r="I570"/>
      <c r="J570"/>
      <c r="K570"/>
      <c r="L570"/>
    </row>
    <row r="571" spans="1:12" s="80" customFormat="1" x14ac:dyDescent="0.2">
      <c r="A571" s="81"/>
      <c r="B571" s="82"/>
      <c r="C571" s="82"/>
      <c r="D571" s="82"/>
      <c r="E571" s="82"/>
      <c r="H571" s="7"/>
      <c r="I571"/>
      <c r="J571"/>
      <c r="K571"/>
      <c r="L571"/>
    </row>
    <row r="572" spans="1:12" s="80" customFormat="1" x14ac:dyDescent="0.2">
      <c r="A572" s="81"/>
      <c r="B572" s="82"/>
      <c r="C572" s="82"/>
      <c r="D572" s="82"/>
      <c r="E572" s="82"/>
      <c r="H572" s="7"/>
      <c r="I572"/>
      <c r="J572"/>
      <c r="K572"/>
      <c r="L572"/>
    </row>
    <row r="573" spans="1:12" s="80" customFormat="1" x14ac:dyDescent="0.2">
      <c r="A573" s="81"/>
      <c r="B573" s="82"/>
      <c r="C573" s="82"/>
      <c r="D573" s="82"/>
      <c r="E573" s="82"/>
      <c r="H573" s="7"/>
      <c r="I573"/>
      <c r="J573"/>
      <c r="K573"/>
      <c r="L573"/>
    </row>
    <row r="574" spans="1:12" s="80" customFormat="1" x14ac:dyDescent="0.2">
      <c r="A574" s="81"/>
      <c r="B574" s="82"/>
      <c r="C574" s="82"/>
      <c r="D574" s="82"/>
      <c r="E574" s="82"/>
      <c r="H574" s="7"/>
      <c r="I574"/>
      <c r="J574"/>
      <c r="K574"/>
      <c r="L574"/>
    </row>
    <row r="575" spans="1:12" s="80" customFormat="1" x14ac:dyDescent="0.2">
      <c r="A575" s="81"/>
      <c r="B575" s="82"/>
      <c r="C575" s="82"/>
      <c r="D575" s="82"/>
      <c r="E575" s="82"/>
      <c r="H575" s="7"/>
      <c r="I575"/>
      <c r="J575"/>
      <c r="K575"/>
      <c r="L575"/>
    </row>
    <row r="576" spans="1:12" s="80" customFormat="1" x14ac:dyDescent="0.2">
      <c r="A576" s="81"/>
      <c r="B576" s="82"/>
      <c r="C576" s="82"/>
      <c r="D576" s="82"/>
      <c r="E576" s="82"/>
      <c r="H576" s="7"/>
      <c r="I576"/>
      <c r="J576"/>
      <c r="K576"/>
      <c r="L576"/>
    </row>
    <row r="577" spans="1:12" s="80" customFormat="1" x14ac:dyDescent="0.2">
      <c r="A577" s="81"/>
      <c r="B577" s="82"/>
      <c r="C577" s="82"/>
      <c r="D577" s="82"/>
      <c r="E577" s="82"/>
      <c r="H577" s="7"/>
      <c r="I577"/>
      <c r="J577"/>
      <c r="K577"/>
      <c r="L577"/>
    </row>
    <row r="578" spans="1:12" s="80" customFormat="1" x14ac:dyDescent="0.2">
      <c r="A578" s="81"/>
      <c r="B578" s="82"/>
      <c r="C578" s="82"/>
      <c r="D578" s="82"/>
      <c r="E578" s="82"/>
      <c r="H578" s="7"/>
      <c r="I578"/>
      <c r="J578"/>
      <c r="K578"/>
      <c r="L578"/>
    </row>
    <row r="579" spans="1:12" s="80" customFormat="1" x14ac:dyDescent="0.2">
      <c r="A579" s="81"/>
      <c r="B579" s="82"/>
      <c r="C579" s="82"/>
      <c r="D579" s="82"/>
      <c r="E579" s="82"/>
      <c r="H579" s="7"/>
      <c r="I579"/>
      <c r="J579"/>
      <c r="K579"/>
      <c r="L579"/>
    </row>
    <row r="580" spans="1:12" s="80" customFormat="1" x14ac:dyDescent="0.2">
      <c r="A580" s="81"/>
      <c r="B580" s="82"/>
      <c r="C580" s="82"/>
      <c r="D580" s="82"/>
      <c r="E580" s="82"/>
      <c r="H580" s="7"/>
      <c r="I580"/>
      <c r="J580"/>
      <c r="K580"/>
      <c r="L580"/>
    </row>
    <row r="581" spans="1:12" s="80" customFormat="1" x14ac:dyDescent="0.2">
      <c r="A581" s="81"/>
      <c r="B581" s="82"/>
      <c r="C581" s="82"/>
      <c r="D581" s="82"/>
      <c r="E581" s="82"/>
      <c r="H581" s="7"/>
      <c r="I581"/>
      <c r="J581"/>
      <c r="K581"/>
      <c r="L581"/>
    </row>
    <row r="582" spans="1:12" s="80" customFormat="1" x14ac:dyDescent="0.2">
      <c r="A582" s="81"/>
      <c r="B582" s="82"/>
      <c r="C582" s="82"/>
      <c r="D582" s="82"/>
      <c r="E582" s="82"/>
      <c r="H582" s="7"/>
      <c r="I582"/>
      <c r="J582"/>
      <c r="K582"/>
      <c r="L582"/>
    </row>
    <row r="583" spans="1:12" s="80" customFormat="1" x14ac:dyDescent="0.2">
      <c r="A583" s="81"/>
      <c r="B583" s="82"/>
      <c r="C583" s="82"/>
      <c r="D583" s="82"/>
      <c r="E583" s="82"/>
      <c r="H583" s="7"/>
      <c r="I583"/>
      <c r="J583"/>
      <c r="K583"/>
      <c r="L583"/>
    </row>
    <row r="584" spans="1:12" s="80" customFormat="1" x14ac:dyDescent="0.2">
      <c r="A584" s="81"/>
      <c r="B584" s="82"/>
      <c r="C584" s="82"/>
      <c r="D584" s="82"/>
      <c r="E584" s="82"/>
      <c r="H584" s="7"/>
      <c r="I584"/>
      <c r="J584"/>
      <c r="K584"/>
      <c r="L584"/>
    </row>
    <row r="585" spans="1:12" s="80" customFormat="1" x14ac:dyDescent="0.2">
      <c r="A585" s="81"/>
      <c r="B585" s="82"/>
      <c r="C585" s="82"/>
      <c r="D585" s="82"/>
      <c r="E585" s="82"/>
      <c r="H585" s="7"/>
      <c r="I585"/>
      <c r="J585"/>
      <c r="K585"/>
      <c r="L585"/>
    </row>
    <row r="586" spans="1:12" s="80" customFormat="1" x14ac:dyDescent="0.2">
      <c r="A586" s="81"/>
      <c r="B586" s="82"/>
      <c r="C586" s="82"/>
      <c r="D586" s="82"/>
      <c r="E586" s="82"/>
      <c r="H586" s="7"/>
      <c r="I586"/>
      <c r="J586"/>
      <c r="K586"/>
      <c r="L586"/>
    </row>
    <row r="587" spans="1:12" s="80" customFormat="1" x14ac:dyDescent="0.2">
      <c r="A587" s="81"/>
      <c r="B587" s="82"/>
      <c r="C587" s="82"/>
      <c r="D587" s="82"/>
      <c r="E587" s="82"/>
      <c r="H587" s="7"/>
      <c r="I587"/>
      <c r="J587"/>
      <c r="K587"/>
      <c r="L587"/>
    </row>
    <row r="588" spans="1:12" s="80" customFormat="1" x14ac:dyDescent="0.2">
      <c r="A588" s="81"/>
      <c r="B588" s="82"/>
      <c r="C588" s="82"/>
      <c r="D588" s="82"/>
      <c r="E588" s="82"/>
      <c r="H588" s="7"/>
      <c r="I588"/>
      <c r="J588"/>
      <c r="K588"/>
      <c r="L588"/>
    </row>
    <row r="589" spans="1:12" s="80" customFormat="1" x14ac:dyDescent="0.2">
      <c r="A589" s="81"/>
      <c r="B589" s="82"/>
      <c r="C589" s="82"/>
      <c r="D589" s="82"/>
      <c r="E589" s="82"/>
      <c r="H589" s="7"/>
      <c r="I589"/>
      <c r="J589"/>
      <c r="K589"/>
      <c r="L589"/>
    </row>
    <row r="590" spans="1:12" s="80" customFormat="1" x14ac:dyDescent="0.2">
      <c r="A590" s="81"/>
      <c r="B590" s="82"/>
      <c r="C590" s="82"/>
      <c r="D590" s="82"/>
      <c r="E590" s="82"/>
      <c r="H590" s="7"/>
      <c r="I590"/>
      <c r="J590"/>
      <c r="K590"/>
      <c r="L590"/>
    </row>
    <row r="591" spans="1:12" s="80" customFormat="1" x14ac:dyDescent="0.2">
      <c r="A591" s="81"/>
      <c r="B591" s="82"/>
      <c r="C591" s="82"/>
      <c r="D591" s="82"/>
      <c r="E591" s="82"/>
      <c r="H591" s="7"/>
      <c r="I591"/>
      <c r="J591"/>
      <c r="K591"/>
      <c r="L591"/>
    </row>
    <row r="592" spans="1:12" s="80" customFormat="1" x14ac:dyDescent="0.2">
      <c r="A592" s="81"/>
      <c r="B592" s="82"/>
      <c r="C592" s="82"/>
      <c r="D592" s="82"/>
      <c r="E592" s="82"/>
      <c r="H592" s="7"/>
      <c r="I592"/>
      <c r="J592"/>
      <c r="K592"/>
      <c r="L592"/>
    </row>
    <row r="593" spans="1:12" s="80" customFormat="1" x14ac:dyDescent="0.2">
      <c r="A593" s="81"/>
      <c r="B593" s="82"/>
      <c r="C593" s="82"/>
      <c r="D593" s="82"/>
      <c r="E593" s="82"/>
      <c r="H593" s="7"/>
      <c r="I593"/>
      <c r="J593"/>
      <c r="K593"/>
      <c r="L593"/>
    </row>
    <row r="594" spans="1:12" s="80" customFormat="1" x14ac:dyDescent="0.2">
      <c r="A594" s="81"/>
      <c r="B594" s="82"/>
      <c r="C594" s="82"/>
      <c r="D594" s="82"/>
      <c r="E594" s="82"/>
      <c r="H594" s="7"/>
      <c r="I594"/>
      <c r="J594"/>
      <c r="K594"/>
      <c r="L594"/>
    </row>
    <row r="595" spans="1:12" s="80" customFormat="1" x14ac:dyDescent="0.2">
      <c r="A595" s="81"/>
      <c r="B595" s="82"/>
      <c r="C595" s="82"/>
      <c r="D595" s="82"/>
      <c r="E595" s="82"/>
      <c r="H595" s="7"/>
      <c r="I595"/>
      <c r="J595"/>
      <c r="K595"/>
      <c r="L595"/>
    </row>
    <row r="596" spans="1:12" s="80" customFormat="1" x14ac:dyDescent="0.2">
      <c r="A596" s="81"/>
      <c r="B596" s="82"/>
      <c r="C596" s="82"/>
      <c r="D596" s="82"/>
      <c r="E596" s="82"/>
      <c r="H596" s="7"/>
      <c r="I596"/>
      <c r="J596"/>
      <c r="K596"/>
      <c r="L596"/>
    </row>
    <row r="597" spans="1:12" s="80" customFormat="1" x14ac:dyDescent="0.2">
      <c r="A597" s="81"/>
      <c r="B597" s="82"/>
      <c r="C597" s="82"/>
      <c r="D597" s="82"/>
      <c r="E597" s="82"/>
      <c r="H597" s="7"/>
      <c r="I597"/>
      <c r="J597"/>
      <c r="K597"/>
      <c r="L597"/>
    </row>
    <row r="598" spans="1:12" s="80" customFormat="1" x14ac:dyDescent="0.2">
      <c r="A598" s="81"/>
      <c r="B598" s="82"/>
      <c r="C598" s="82"/>
      <c r="D598" s="82"/>
      <c r="E598" s="82"/>
      <c r="H598" s="7"/>
      <c r="I598"/>
      <c r="J598"/>
      <c r="K598"/>
      <c r="L598"/>
    </row>
    <row r="599" spans="1:12" s="80" customFormat="1" x14ac:dyDescent="0.2">
      <c r="A599" s="81"/>
      <c r="B599" s="82"/>
      <c r="C599" s="82"/>
      <c r="D599" s="82"/>
      <c r="E599" s="82"/>
      <c r="H599" s="7"/>
      <c r="I599"/>
      <c r="J599"/>
      <c r="K599"/>
      <c r="L599"/>
    </row>
    <row r="600" spans="1:12" s="80" customFormat="1" x14ac:dyDescent="0.2">
      <c r="A600" s="81"/>
      <c r="B600" s="82"/>
      <c r="C600" s="82"/>
      <c r="D600" s="82"/>
      <c r="E600" s="82"/>
      <c r="H600" s="7"/>
      <c r="I600"/>
      <c r="J600"/>
      <c r="K600"/>
      <c r="L600"/>
    </row>
    <row r="601" spans="1:12" s="80" customFormat="1" x14ac:dyDescent="0.2">
      <c r="A601" s="81"/>
      <c r="B601" s="82"/>
      <c r="C601" s="82"/>
      <c r="D601" s="82"/>
      <c r="E601" s="82"/>
      <c r="H601" s="7"/>
      <c r="I601"/>
      <c r="J601"/>
      <c r="K601"/>
      <c r="L601"/>
    </row>
    <row r="602" spans="1:12" s="80" customFormat="1" x14ac:dyDescent="0.2">
      <c r="A602" s="81"/>
      <c r="B602" s="82"/>
      <c r="C602" s="82"/>
      <c r="D602" s="82"/>
      <c r="E602" s="82"/>
      <c r="H602" s="7"/>
      <c r="I602"/>
      <c r="J602"/>
      <c r="K602"/>
      <c r="L602"/>
    </row>
    <row r="603" spans="1:12" s="80" customFormat="1" x14ac:dyDescent="0.2">
      <c r="A603" s="81"/>
      <c r="B603" s="82"/>
      <c r="C603" s="82"/>
      <c r="D603" s="82"/>
      <c r="E603" s="82"/>
      <c r="H603" s="7"/>
      <c r="I603"/>
      <c r="J603"/>
      <c r="K603"/>
      <c r="L603"/>
    </row>
    <row r="604" spans="1:12" s="80" customFormat="1" x14ac:dyDescent="0.2">
      <c r="A604" s="81"/>
      <c r="B604" s="82"/>
      <c r="C604" s="82"/>
      <c r="D604" s="82"/>
      <c r="E604" s="82"/>
      <c r="H604" s="7"/>
      <c r="I604"/>
      <c r="J604"/>
      <c r="K604"/>
      <c r="L604"/>
    </row>
    <row r="605" spans="1:12" s="80" customFormat="1" x14ac:dyDescent="0.2">
      <c r="A605" s="81"/>
      <c r="B605" s="82"/>
      <c r="C605" s="82"/>
      <c r="D605" s="82"/>
      <c r="E605" s="82"/>
      <c r="H605" s="7"/>
      <c r="I605"/>
      <c r="J605"/>
      <c r="K605"/>
      <c r="L605"/>
    </row>
    <row r="606" spans="1:12" s="80" customFormat="1" x14ac:dyDescent="0.2">
      <c r="A606" s="81"/>
      <c r="B606" s="82"/>
      <c r="C606" s="82"/>
      <c r="D606" s="82"/>
      <c r="E606" s="82"/>
      <c r="H606" s="7"/>
      <c r="I606"/>
      <c r="J606"/>
      <c r="K606"/>
      <c r="L606"/>
    </row>
    <row r="607" spans="1:12" s="80" customFormat="1" x14ac:dyDescent="0.2">
      <c r="A607" s="81"/>
      <c r="B607" s="82"/>
      <c r="C607" s="82"/>
      <c r="D607" s="82"/>
      <c r="E607" s="82"/>
      <c r="H607" s="7"/>
      <c r="I607"/>
      <c r="J607"/>
      <c r="K607"/>
      <c r="L607"/>
    </row>
    <row r="608" spans="1:12" s="80" customFormat="1" x14ac:dyDescent="0.2">
      <c r="A608" s="81"/>
      <c r="B608" s="82"/>
      <c r="C608" s="82"/>
      <c r="D608" s="82"/>
      <c r="E608" s="82"/>
      <c r="H608" s="7"/>
      <c r="I608"/>
      <c r="J608"/>
      <c r="K608"/>
      <c r="L608"/>
    </row>
    <row r="609" spans="1:12" s="80" customFormat="1" x14ac:dyDescent="0.2">
      <c r="A609" s="81"/>
      <c r="B609" s="82"/>
      <c r="C609" s="82"/>
      <c r="D609" s="82"/>
      <c r="E609" s="82"/>
      <c r="H609" s="7"/>
      <c r="I609"/>
      <c r="J609"/>
      <c r="K609"/>
      <c r="L609"/>
    </row>
    <row r="610" spans="1:12" s="80" customFormat="1" x14ac:dyDescent="0.2">
      <c r="A610" s="81"/>
      <c r="B610" s="82"/>
      <c r="C610" s="82"/>
      <c r="D610" s="82"/>
      <c r="E610" s="82"/>
      <c r="H610" s="7"/>
      <c r="I610"/>
      <c r="J610"/>
      <c r="K610"/>
      <c r="L610"/>
    </row>
    <row r="611" spans="1:12" s="80" customFormat="1" x14ac:dyDescent="0.2">
      <c r="A611" s="81"/>
      <c r="B611" s="82"/>
      <c r="C611" s="82"/>
      <c r="D611" s="82"/>
      <c r="E611" s="82"/>
      <c r="H611" s="7"/>
      <c r="I611"/>
      <c r="J611"/>
      <c r="K611"/>
      <c r="L611"/>
    </row>
    <row r="612" spans="1:12" s="80" customFormat="1" x14ac:dyDescent="0.2">
      <c r="A612" s="81"/>
      <c r="B612" s="82"/>
      <c r="C612" s="82"/>
      <c r="D612" s="82"/>
      <c r="E612" s="82"/>
      <c r="H612" s="7"/>
      <c r="I612"/>
      <c r="J612"/>
      <c r="K612"/>
      <c r="L612"/>
    </row>
    <row r="613" spans="1:12" s="80" customFormat="1" x14ac:dyDescent="0.2">
      <c r="A613" s="81"/>
      <c r="B613" s="82"/>
      <c r="C613" s="82"/>
      <c r="D613" s="82"/>
      <c r="E613" s="82"/>
      <c r="H613" s="7"/>
      <c r="I613"/>
      <c r="J613"/>
      <c r="K613"/>
      <c r="L613"/>
    </row>
    <row r="614" spans="1:12" s="80" customFormat="1" x14ac:dyDescent="0.2">
      <c r="A614" s="81"/>
      <c r="B614" s="82"/>
      <c r="C614" s="82"/>
      <c r="D614" s="82"/>
      <c r="E614" s="82"/>
      <c r="H614" s="7"/>
      <c r="I614"/>
      <c r="J614"/>
      <c r="K614"/>
      <c r="L614"/>
    </row>
    <row r="615" spans="1:12" s="80" customFormat="1" x14ac:dyDescent="0.2">
      <c r="A615" s="81"/>
      <c r="B615" s="82"/>
      <c r="C615" s="82"/>
      <c r="D615" s="82"/>
      <c r="E615" s="82"/>
      <c r="H615" s="7"/>
      <c r="I615"/>
      <c r="J615"/>
      <c r="K615"/>
      <c r="L615"/>
    </row>
    <row r="616" spans="1:12" s="80" customFormat="1" x14ac:dyDescent="0.2">
      <c r="A616" s="81"/>
      <c r="B616" s="82"/>
      <c r="C616" s="82"/>
      <c r="D616" s="82"/>
      <c r="E616" s="82"/>
      <c r="H616" s="7"/>
      <c r="I616"/>
      <c r="J616"/>
      <c r="K616"/>
      <c r="L616"/>
    </row>
    <row r="617" spans="1:12" s="80" customFormat="1" x14ac:dyDescent="0.2">
      <c r="A617" s="81"/>
      <c r="B617" s="82"/>
      <c r="C617" s="82"/>
      <c r="D617" s="82"/>
      <c r="E617" s="82"/>
      <c r="H617" s="7"/>
      <c r="I617"/>
      <c r="J617"/>
      <c r="K617"/>
      <c r="L617"/>
    </row>
    <row r="618" spans="1:12" s="80" customFormat="1" x14ac:dyDescent="0.2">
      <c r="A618" s="81"/>
      <c r="B618" s="82"/>
      <c r="C618" s="82"/>
      <c r="D618" s="82"/>
      <c r="E618" s="82"/>
      <c r="H618" s="7"/>
      <c r="I618"/>
      <c r="J618"/>
      <c r="K618"/>
      <c r="L618"/>
    </row>
    <row r="619" spans="1:12" s="80" customFormat="1" x14ac:dyDescent="0.2">
      <c r="A619" s="81"/>
      <c r="B619" s="82"/>
      <c r="C619" s="82"/>
      <c r="D619" s="82"/>
      <c r="E619" s="82"/>
      <c r="H619" s="7"/>
      <c r="I619"/>
      <c r="J619"/>
      <c r="K619"/>
      <c r="L619"/>
    </row>
    <row r="620" spans="1:12" s="80" customFormat="1" x14ac:dyDescent="0.2">
      <c r="A620" s="81"/>
      <c r="B620" s="82"/>
      <c r="C620" s="82"/>
      <c r="D620" s="82"/>
      <c r="E620" s="82"/>
      <c r="H620" s="7"/>
      <c r="I620"/>
      <c r="J620"/>
      <c r="K620"/>
      <c r="L620"/>
    </row>
    <row r="621" spans="1:12" s="80" customFormat="1" x14ac:dyDescent="0.2">
      <c r="A621" s="81"/>
      <c r="B621" s="82"/>
      <c r="C621" s="82"/>
      <c r="D621" s="82"/>
      <c r="E621" s="82"/>
      <c r="H621" s="7"/>
      <c r="I621"/>
      <c r="J621"/>
      <c r="K621"/>
      <c r="L621"/>
    </row>
    <row r="622" spans="1:12" s="80" customFormat="1" x14ac:dyDescent="0.2">
      <c r="A622" s="81"/>
      <c r="B622" s="82"/>
      <c r="C622" s="82"/>
      <c r="D622" s="82"/>
      <c r="E622" s="82"/>
      <c r="H622" s="7"/>
      <c r="I622"/>
      <c r="J622"/>
      <c r="K622"/>
      <c r="L622"/>
    </row>
    <row r="623" spans="1:12" s="80" customFormat="1" x14ac:dyDescent="0.2">
      <c r="A623" s="81"/>
      <c r="B623" s="82"/>
      <c r="C623" s="82"/>
      <c r="D623" s="82"/>
      <c r="E623" s="82"/>
      <c r="H623" s="7"/>
      <c r="I623"/>
      <c r="J623"/>
      <c r="K623"/>
      <c r="L623"/>
    </row>
    <row r="624" spans="1:12" s="80" customFormat="1" x14ac:dyDescent="0.2">
      <c r="A624" s="81"/>
      <c r="B624" s="82"/>
      <c r="C624" s="82"/>
      <c r="D624" s="82"/>
      <c r="E624" s="82"/>
      <c r="H624" s="7"/>
      <c r="I624"/>
      <c r="J624"/>
      <c r="K624"/>
      <c r="L624"/>
    </row>
    <row r="625" spans="1:12" s="80" customFormat="1" x14ac:dyDescent="0.2">
      <c r="A625" s="81"/>
      <c r="B625" s="82"/>
      <c r="C625" s="82"/>
      <c r="D625" s="82"/>
      <c r="E625" s="82"/>
      <c r="H625" s="7"/>
      <c r="I625"/>
      <c r="J625"/>
      <c r="K625"/>
      <c r="L625"/>
    </row>
    <row r="626" spans="1:12" s="80" customFormat="1" x14ac:dyDescent="0.2">
      <c r="A626" s="81"/>
      <c r="B626" s="82"/>
      <c r="C626" s="82"/>
      <c r="D626" s="82"/>
      <c r="E626" s="82"/>
      <c r="H626" s="7"/>
      <c r="I626"/>
      <c r="J626"/>
      <c r="K626"/>
      <c r="L626"/>
    </row>
    <row r="627" spans="1:12" s="80" customFormat="1" x14ac:dyDescent="0.2">
      <c r="A627" s="81"/>
      <c r="B627" s="82"/>
      <c r="C627" s="82"/>
      <c r="D627" s="82"/>
      <c r="E627" s="82"/>
      <c r="H627" s="7"/>
      <c r="I627"/>
      <c r="J627"/>
      <c r="K627"/>
      <c r="L627"/>
    </row>
    <row r="628" spans="1:12" s="80" customFormat="1" x14ac:dyDescent="0.2">
      <c r="A628" s="81"/>
      <c r="B628" s="82"/>
      <c r="C628" s="82"/>
      <c r="D628" s="82"/>
      <c r="E628" s="82"/>
      <c r="H628" s="7"/>
      <c r="I628"/>
      <c r="J628"/>
      <c r="K628"/>
      <c r="L628"/>
    </row>
    <row r="629" spans="1:12" s="80" customFormat="1" x14ac:dyDescent="0.2">
      <c r="A629" s="81"/>
      <c r="B629" s="82"/>
      <c r="C629" s="82"/>
      <c r="D629" s="82"/>
      <c r="E629" s="82"/>
      <c r="H629" s="7"/>
      <c r="I629"/>
      <c r="J629"/>
      <c r="K629"/>
      <c r="L629"/>
    </row>
    <row r="630" spans="1:12" s="80" customFormat="1" x14ac:dyDescent="0.2">
      <c r="A630" s="81"/>
      <c r="B630" s="82"/>
      <c r="C630" s="82"/>
      <c r="D630" s="82"/>
      <c r="E630" s="82"/>
      <c r="H630" s="7"/>
      <c r="I630"/>
      <c r="J630"/>
      <c r="K630"/>
      <c r="L630"/>
    </row>
    <row r="631" spans="1:12" s="80" customFormat="1" x14ac:dyDescent="0.2">
      <c r="A631" s="81"/>
      <c r="B631" s="82"/>
      <c r="C631" s="82"/>
      <c r="D631" s="82"/>
      <c r="E631" s="82"/>
      <c r="H631" s="7"/>
      <c r="I631"/>
      <c r="J631"/>
      <c r="K631"/>
      <c r="L631"/>
    </row>
    <row r="632" spans="1:12" s="80" customFormat="1" x14ac:dyDescent="0.2">
      <c r="A632" s="81"/>
      <c r="B632" s="82"/>
      <c r="C632" s="82"/>
      <c r="D632" s="82"/>
      <c r="E632" s="82"/>
      <c r="H632" s="7"/>
      <c r="I632"/>
      <c r="J632"/>
      <c r="K632"/>
      <c r="L632"/>
    </row>
    <row r="633" spans="1:12" s="80" customFormat="1" x14ac:dyDescent="0.2">
      <c r="A633" s="81"/>
      <c r="B633" s="82"/>
      <c r="C633" s="82"/>
      <c r="D633" s="82"/>
      <c r="E633" s="82"/>
      <c r="H633" s="7"/>
      <c r="I633"/>
      <c r="J633"/>
      <c r="K633"/>
      <c r="L633"/>
    </row>
    <row r="634" spans="1:12" s="80" customFormat="1" x14ac:dyDescent="0.2">
      <c r="A634" s="81"/>
      <c r="B634" s="82"/>
      <c r="C634" s="82"/>
      <c r="D634" s="82"/>
      <c r="E634" s="82"/>
      <c r="H634" s="7"/>
      <c r="I634"/>
      <c r="J634"/>
      <c r="K634"/>
      <c r="L634"/>
    </row>
    <row r="635" spans="1:12" s="80" customFormat="1" x14ac:dyDescent="0.2">
      <c r="A635" s="81"/>
      <c r="B635" s="82"/>
      <c r="C635" s="82"/>
      <c r="D635" s="82"/>
      <c r="E635" s="82"/>
      <c r="H635" s="7"/>
      <c r="I635"/>
      <c r="J635"/>
      <c r="K635"/>
      <c r="L635"/>
    </row>
    <row r="636" spans="1:12" s="80" customFormat="1" x14ac:dyDescent="0.2">
      <c r="A636" s="81"/>
      <c r="B636" s="82"/>
      <c r="C636" s="82"/>
      <c r="D636" s="82"/>
      <c r="E636" s="82"/>
      <c r="H636" s="7"/>
      <c r="I636"/>
      <c r="J636"/>
      <c r="K636"/>
      <c r="L636"/>
    </row>
    <row r="637" spans="1:12" s="80" customFormat="1" x14ac:dyDescent="0.2">
      <c r="A637" s="81"/>
      <c r="B637" s="82"/>
      <c r="C637" s="82"/>
      <c r="D637" s="82"/>
      <c r="E637" s="82"/>
      <c r="H637" s="7"/>
      <c r="I637"/>
      <c r="J637"/>
      <c r="K637"/>
      <c r="L637"/>
    </row>
    <row r="638" spans="1:12" s="80" customFormat="1" x14ac:dyDescent="0.2">
      <c r="A638" s="81"/>
      <c r="B638" s="82"/>
      <c r="C638" s="82"/>
      <c r="D638" s="82"/>
      <c r="E638" s="82"/>
      <c r="H638" s="7"/>
      <c r="I638"/>
      <c r="J638"/>
      <c r="K638"/>
      <c r="L638"/>
    </row>
    <row r="639" spans="1:12" s="80" customFormat="1" x14ac:dyDescent="0.2">
      <c r="A639" s="81"/>
      <c r="B639" s="82"/>
      <c r="C639" s="82"/>
      <c r="D639" s="82"/>
      <c r="E639" s="82"/>
      <c r="H639" s="7"/>
      <c r="I639"/>
      <c r="J639"/>
      <c r="K639"/>
      <c r="L639"/>
    </row>
    <row r="640" spans="1:12" s="80" customFormat="1" x14ac:dyDescent="0.2">
      <c r="A640" s="81"/>
      <c r="B640" s="82"/>
      <c r="C640" s="82"/>
      <c r="D640" s="82"/>
      <c r="E640" s="82"/>
      <c r="H640" s="7"/>
      <c r="I640"/>
      <c r="J640"/>
      <c r="K640"/>
      <c r="L640"/>
    </row>
    <row r="641" spans="1:12" s="80" customFormat="1" x14ac:dyDescent="0.2">
      <c r="A641" s="81"/>
      <c r="B641" s="82"/>
      <c r="C641" s="82"/>
      <c r="D641" s="82"/>
      <c r="E641" s="82"/>
      <c r="H641" s="7"/>
      <c r="I641"/>
      <c r="J641"/>
      <c r="K641"/>
      <c r="L641"/>
    </row>
    <row r="642" spans="1:12" s="80" customFormat="1" x14ac:dyDescent="0.2">
      <c r="A642" s="81"/>
      <c r="B642" s="82"/>
      <c r="C642" s="82"/>
      <c r="D642" s="82"/>
      <c r="E642" s="82"/>
      <c r="H642" s="7"/>
      <c r="I642"/>
      <c r="J642"/>
      <c r="K642"/>
      <c r="L642"/>
    </row>
    <row r="643" spans="1:12" s="80" customFormat="1" x14ac:dyDescent="0.2">
      <c r="A643" s="81"/>
      <c r="B643" s="82"/>
      <c r="C643" s="82"/>
      <c r="D643" s="82"/>
      <c r="E643" s="82"/>
      <c r="H643" s="7"/>
      <c r="I643"/>
      <c r="J643"/>
      <c r="K643"/>
      <c r="L643"/>
    </row>
    <row r="644" spans="1:12" s="80" customFormat="1" x14ac:dyDescent="0.2">
      <c r="A644" s="81"/>
      <c r="B644" s="82"/>
      <c r="C644" s="82"/>
      <c r="D644" s="82"/>
      <c r="E644" s="82"/>
      <c r="H644" s="7"/>
      <c r="I644"/>
      <c r="J644"/>
      <c r="K644"/>
      <c r="L644"/>
    </row>
    <row r="645" spans="1:12" s="80" customFormat="1" x14ac:dyDescent="0.2">
      <c r="A645" s="81"/>
      <c r="B645" s="82"/>
      <c r="C645" s="82"/>
      <c r="D645" s="82"/>
      <c r="E645" s="82"/>
      <c r="H645" s="7"/>
      <c r="I645"/>
      <c r="J645"/>
      <c r="K645"/>
      <c r="L645"/>
    </row>
    <row r="646" spans="1:12" s="80" customFormat="1" x14ac:dyDescent="0.2">
      <c r="A646" s="81"/>
      <c r="B646" s="82"/>
      <c r="C646" s="82"/>
      <c r="D646" s="82"/>
      <c r="E646" s="82"/>
      <c r="H646" s="7"/>
      <c r="I646"/>
      <c r="J646"/>
      <c r="K646"/>
      <c r="L646"/>
    </row>
    <row r="647" spans="1:12" s="80" customFormat="1" x14ac:dyDescent="0.2">
      <c r="A647" s="81"/>
      <c r="B647" s="82"/>
      <c r="C647" s="82"/>
      <c r="D647" s="82"/>
      <c r="E647" s="82"/>
      <c r="H647" s="7"/>
      <c r="I647"/>
      <c r="J647"/>
      <c r="K647"/>
      <c r="L647"/>
    </row>
    <row r="648" spans="1:12" s="80" customFormat="1" x14ac:dyDescent="0.2">
      <c r="A648" s="81"/>
      <c r="B648" s="82"/>
      <c r="C648" s="82"/>
      <c r="D648" s="82"/>
      <c r="E648" s="82"/>
      <c r="H648" s="7"/>
      <c r="I648"/>
      <c r="J648"/>
      <c r="K648"/>
      <c r="L648"/>
    </row>
    <row r="649" spans="1:12" s="80" customFormat="1" x14ac:dyDescent="0.2">
      <c r="A649" s="81"/>
      <c r="B649" s="82"/>
      <c r="C649" s="82"/>
      <c r="D649" s="82"/>
      <c r="E649" s="82"/>
      <c r="H649" s="7"/>
      <c r="I649"/>
      <c r="J649"/>
      <c r="K649"/>
      <c r="L649"/>
    </row>
    <row r="650" spans="1:12" s="80" customFormat="1" x14ac:dyDescent="0.2">
      <c r="A650" s="81"/>
      <c r="B650" s="82"/>
      <c r="C650" s="82"/>
      <c r="D650" s="82"/>
      <c r="E650" s="82"/>
      <c r="H650" s="7"/>
      <c r="I650"/>
      <c r="J650"/>
      <c r="K650"/>
      <c r="L650"/>
    </row>
    <row r="651" spans="1:12" s="80" customFormat="1" x14ac:dyDescent="0.2">
      <c r="A651" s="81"/>
      <c r="B651" s="82"/>
      <c r="C651" s="82"/>
      <c r="D651" s="82"/>
      <c r="E651" s="82"/>
      <c r="H651" s="7"/>
      <c r="I651"/>
      <c r="J651"/>
      <c r="K651"/>
      <c r="L651"/>
    </row>
    <row r="652" spans="1:12" s="80" customFormat="1" x14ac:dyDescent="0.2">
      <c r="A652" s="81"/>
      <c r="B652" s="82"/>
      <c r="C652" s="82"/>
      <c r="D652" s="82"/>
      <c r="E652" s="82"/>
      <c r="H652" s="7"/>
      <c r="I652"/>
      <c r="J652"/>
      <c r="K652"/>
      <c r="L652"/>
    </row>
    <row r="653" spans="1:12" s="80" customFormat="1" x14ac:dyDescent="0.2">
      <c r="A653" s="81"/>
      <c r="B653" s="82"/>
      <c r="C653" s="82"/>
      <c r="D653" s="82"/>
      <c r="E653" s="82"/>
      <c r="H653" s="7"/>
      <c r="I653"/>
      <c r="J653"/>
      <c r="K653"/>
      <c r="L653"/>
    </row>
    <row r="654" spans="1:12" s="80" customFormat="1" x14ac:dyDescent="0.2">
      <c r="A654" s="81"/>
      <c r="B654" s="82"/>
      <c r="C654" s="82"/>
      <c r="D654" s="82"/>
      <c r="E654" s="82"/>
      <c r="H654" s="7"/>
      <c r="I654"/>
      <c r="J654"/>
      <c r="K654"/>
      <c r="L654"/>
    </row>
    <row r="655" spans="1:12" s="80" customFormat="1" x14ac:dyDescent="0.2">
      <c r="A655" s="81"/>
      <c r="B655" s="82"/>
      <c r="C655" s="82"/>
      <c r="D655" s="82"/>
      <c r="E655" s="82"/>
      <c r="H655" s="7"/>
      <c r="I655"/>
      <c r="J655"/>
      <c r="K655"/>
      <c r="L655"/>
    </row>
    <row r="656" spans="1:12" s="80" customFormat="1" x14ac:dyDescent="0.2">
      <c r="A656" s="81"/>
      <c r="B656" s="82"/>
      <c r="C656" s="82"/>
      <c r="D656" s="82"/>
      <c r="E656" s="82"/>
      <c r="H656" s="7"/>
      <c r="I656"/>
      <c r="J656"/>
      <c r="K656"/>
      <c r="L656"/>
    </row>
    <row r="657" spans="1:12" s="80" customFormat="1" x14ac:dyDescent="0.2">
      <c r="A657" s="81"/>
      <c r="B657" s="82"/>
      <c r="C657" s="82"/>
      <c r="D657" s="82"/>
      <c r="E657" s="82"/>
      <c r="H657" s="7"/>
      <c r="I657"/>
      <c r="J657"/>
      <c r="K657"/>
      <c r="L657"/>
    </row>
    <row r="658" spans="1:12" s="80" customFormat="1" x14ac:dyDescent="0.2">
      <c r="A658" s="81"/>
      <c r="B658" s="82"/>
      <c r="C658" s="82"/>
      <c r="D658" s="82"/>
      <c r="E658" s="82"/>
      <c r="H658" s="7"/>
      <c r="I658"/>
      <c r="J658"/>
      <c r="K658"/>
      <c r="L658"/>
    </row>
    <row r="659" spans="1:12" s="80" customFormat="1" x14ac:dyDescent="0.2">
      <c r="A659" s="81"/>
      <c r="B659" s="82"/>
      <c r="C659" s="82"/>
      <c r="D659" s="82"/>
      <c r="E659" s="82"/>
      <c r="H659" s="7"/>
      <c r="I659"/>
      <c r="J659"/>
      <c r="K659"/>
      <c r="L659"/>
    </row>
    <row r="660" spans="1:12" s="80" customFormat="1" x14ac:dyDescent="0.2">
      <c r="A660" s="81"/>
      <c r="B660" s="82"/>
      <c r="C660" s="82"/>
      <c r="D660" s="82"/>
      <c r="E660" s="82"/>
      <c r="H660" s="7"/>
      <c r="I660"/>
      <c r="J660"/>
      <c r="K660"/>
      <c r="L660"/>
    </row>
    <row r="661" spans="1:12" s="80" customFormat="1" x14ac:dyDescent="0.2">
      <c r="A661" s="81"/>
      <c r="B661" s="82"/>
      <c r="C661" s="82"/>
      <c r="D661" s="82"/>
      <c r="E661" s="82"/>
      <c r="H661" s="7"/>
      <c r="I661"/>
      <c r="J661"/>
      <c r="K661"/>
      <c r="L661"/>
    </row>
    <row r="662" spans="1:12" s="80" customFormat="1" x14ac:dyDescent="0.2">
      <c r="A662" s="81"/>
      <c r="B662" s="82"/>
      <c r="C662" s="82"/>
      <c r="D662" s="82"/>
      <c r="E662" s="82"/>
      <c r="H662" s="7"/>
      <c r="I662"/>
      <c r="J662"/>
      <c r="K662"/>
      <c r="L662"/>
    </row>
    <row r="663" spans="1:12" s="80" customFormat="1" x14ac:dyDescent="0.2">
      <c r="A663" s="81"/>
      <c r="B663" s="82"/>
      <c r="C663" s="82"/>
      <c r="D663" s="82"/>
      <c r="E663" s="82"/>
      <c r="H663" s="7"/>
      <c r="I663"/>
      <c r="J663"/>
      <c r="K663"/>
      <c r="L663"/>
    </row>
    <row r="664" spans="1:12" s="80" customFormat="1" x14ac:dyDescent="0.2">
      <c r="A664" s="81"/>
      <c r="B664" s="82"/>
      <c r="C664" s="82"/>
      <c r="D664" s="82"/>
      <c r="E664" s="82"/>
      <c r="H664" s="7"/>
      <c r="I664"/>
      <c r="J664"/>
      <c r="K664"/>
      <c r="L664"/>
    </row>
    <row r="665" spans="1:12" s="80" customFormat="1" x14ac:dyDescent="0.2">
      <c r="A665" s="81"/>
      <c r="B665" s="82"/>
      <c r="C665" s="82"/>
      <c r="D665" s="82"/>
      <c r="E665" s="82"/>
      <c r="H665" s="7"/>
      <c r="I665"/>
      <c r="J665"/>
      <c r="K665"/>
      <c r="L665"/>
    </row>
    <row r="666" spans="1:12" s="80" customFormat="1" x14ac:dyDescent="0.2">
      <c r="A666" s="81"/>
      <c r="B666" s="82"/>
      <c r="C666" s="82"/>
      <c r="D666" s="82"/>
      <c r="E666" s="82"/>
      <c r="H666" s="7"/>
      <c r="I666"/>
      <c r="J666"/>
      <c r="K666"/>
      <c r="L666"/>
    </row>
    <row r="667" spans="1:12" s="80" customFormat="1" x14ac:dyDescent="0.2">
      <c r="A667" s="81"/>
      <c r="B667" s="82"/>
      <c r="C667" s="82"/>
      <c r="D667" s="82"/>
      <c r="E667" s="82"/>
      <c r="H667" s="7"/>
      <c r="I667"/>
      <c r="J667"/>
      <c r="K667"/>
      <c r="L667"/>
    </row>
    <row r="668" spans="1:12" s="80" customFormat="1" x14ac:dyDescent="0.2">
      <c r="A668" s="81"/>
      <c r="B668" s="82"/>
      <c r="C668" s="82"/>
      <c r="D668" s="82"/>
      <c r="E668" s="82"/>
      <c r="H668" s="7"/>
      <c r="I668"/>
      <c r="J668"/>
      <c r="K668"/>
      <c r="L668"/>
    </row>
    <row r="669" spans="1:12" s="80" customFormat="1" x14ac:dyDescent="0.2">
      <c r="A669" s="81"/>
      <c r="B669" s="82"/>
      <c r="C669" s="82"/>
      <c r="D669" s="82"/>
      <c r="E669" s="82"/>
      <c r="H669" s="7"/>
      <c r="I669"/>
      <c r="J669"/>
      <c r="K669"/>
      <c r="L669"/>
    </row>
    <row r="670" spans="1:12" s="80" customFormat="1" x14ac:dyDescent="0.2">
      <c r="A670" s="81"/>
      <c r="B670" s="82"/>
      <c r="C670" s="82"/>
      <c r="D670" s="82"/>
      <c r="E670" s="82"/>
      <c r="H670" s="7"/>
      <c r="I670"/>
      <c r="J670"/>
      <c r="K670"/>
      <c r="L670"/>
    </row>
    <row r="671" spans="1:12" s="80" customFormat="1" x14ac:dyDescent="0.2">
      <c r="A671" s="81"/>
      <c r="B671" s="82"/>
      <c r="C671" s="82"/>
      <c r="D671" s="82"/>
      <c r="E671" s="82"/>
      <c r="H671" s="7"/>
      <c r="I671"/>
      <c r="J671"/>
      <c r="K671"/>
      <c r="L671"/>
    </row>
    <row r="672" spans="1:12" s="80" customFormat="1" x14ac:dyDescent="0.2">
      <c r="A672" s="81"/>
      <c r="B672" s="82"/>
      <c r="C672" s="82"/>
      <c r="D672" s="82"/>
      <c r="E672" s="82"/>
      <c r="H672" s="7"/>
      <c r="I672"/>
      <c r="J672"/>
      <c r="K672"/>
      <c r="L672"/>
    </row>
    <row r="673" spans="1:12" s="80" customFormat="1" x14ac:dyDescent="0.2">
      <c r="A673" s="81"/>
      <c r="B673" s="82"/>
      <c r="C673" s="82"/>
      <c r="D673" s="82"/>
      <c r="E673" s="82"/>
      <c r="H673" s="7"/>
      <c r="I673"/>
      <c r="J673"/>
      <c r="K673"/>
      <c r="L673"/>
    </row>
    <row r="674" spans="1:12" s="80" customFormat="1" x14ac:dyDescent="0.2">
      <c r="A674" s="81"/>
      <c r="B674" s="82"/>
      <c r="C674" s="82"/>
      <c r="D674" s="82"/>
      <c r="E674" s="82"/>
      <c r="H674" s="7"/>
      <c r="I674"/>
      <c r="J674"/>
      <c r="K674"/>
      <c r="L674"/>
    </row>
    <row r="675" spans="1:12" s="80" customFormat="1" x14ac:dyDescent="0.2">
      <c r="A675" s="81"/>
      <c r="B675" s="82"/>
      <c r="C675" s="82"/>
      <c r="D675" s="82"/>
      <c r="E675" s="82"/>
      <c r="H675" s="7"/>
      <c r="I675"/>
      <c r="J675"/>
      <c r="K675"/>
      <c r="L675"/>
    </row>
    <row r="676" spans="1:12" s="80" customFormat="1" x14ac:dyDescent="0.2">
      <c r="A676" s="81"/>
      <c r="B676" s="82"/>
      <c r="C676" s="82"/>
      <c r="D676" s="82"/>
      <c r="E676" s="82"/>
      <c r="H676" s="7"/>
      <c r="I676"/>
      <c r="J676"/>
      <c r="K676"/>
      <c r="L676"/>
    </row>
    <row r="677" spans="1:12" s="80" customFormat="1" x14ac:dyDescent="0.2">
      <c r="A677" s="81"/>
      <c r="B677" s="82"/>
      <c r="C677" s="82"/>
      <c r="D677" s="82"/>
      <c r="E677" s="82"/>
      <c r="H677" s="7"/>
      <c r="I677"/>
      <c r="J677"/>
      <c r="K677"/>
      <c r="L677"/>
    </row>
    <row r="678" spans="1:12" s="80" customFormat="1" x14ac:dyDescent="0.2">
      <c r="A678" s="81"/>
      <c r="B678" s="82"/>
      <c r="C678" s="82"/>
      <c r="D678" s="82"/>
      <c r="E678" s="82"/>
      <c r="H678" s="7"/>
      <c r="I678"/>
      <c r="J678"/>
      <c r="K678"/>
      <c r="L678"/>
    </row>
    <row r="679" spans="1:12" s="80" customFormat="1" x14ac:dyDescent="0.2">
      <c r="A679" s="81"/>
      <c r="B679" s="82"/>
      <c r="C679" s="82"/>
      <c r="D679" s="82"/>
      <c r="E679" s="82"/>
      <c r="H679" s="7"/>
      <c r="I679"/>
      <c r="J679"/>
      <c r="K679"/>
      <c r="L679"/>
    </row>
    <row r="680" spans="1:12" s="80" customFormat="1" x14ac:dyDescent="0.2">
      <c r="A680" s="81"/>
      <c r="B680" s="82"/>
      <c r="C680" s="82"/>
      <c r="D680" s="82"/>
      <c r="E680" s="82"/>
      <c r="H680" s="7"/>
      <c r="I680"/>
      <c r="J680"/>
      <c r="K680"/>
      <c r="L680"/>
    </row>
    <row r="681" spans="1:12" s="80" customFormat="1" x14ac:dyDescent="0.2">
      <c r="A681" s="81"/>
      <c r="B681" s="82"/>
      <c r="C681" s="82"/>
      <c r="D681" s="82"/>
      <c r="E681" s="82"/>
      <c r="H681" s="7"/>
      <c r="I681"/>
      <c r="J681"/>
      <c r="K681"/>
      <c r="L681"/>
    </row>
    <row r="682" spans="1:12" s="80" customFormat="1" x14ac:dyDescent="0.2">
      <c r="A682" s="81"/>
      <c r="B682" s="82"/>
      <c r="C682" s="82"/>
      <c r="D682" s="82"/>
      <c r="E682" s="82"/>
      <c r="H682" s="7"/>
      <c r="I682"/>
      <c r="J682"/>
      <c r="K682"/>
      <c r="L682"/>
    </row>
    <row r="683" spans="1:12" s="80" customFormat="1" x14ac:dyDescent="0.2">
      <c r="A683" s="81"/>
      <c r="B683" s="82"/>
      <c r="C683" s="82"/>
      <c r="D683" s="82"/>
      <c r="E683" s="82"/>
      <c r="H683" s="7"/>
      <c r="I683"/>
      <c r="J683"/>
      <c r="K683"/>
      <c r="L683"/>
    </row>
    <row r="684" spans="1:12" s="80" customFormat="1" x14ac:dyDescent="0.2">
      <c r="A684" s="81"/>
      <c r="B684" s="82"/>
      <c r="C684" s="82"/>
      <c r="D684" s="82"/>
      <c r="E684" s="82"/>
      <c r="H684" s="7"/>
      <c r="I684"/>
      <c r="J684"/>
      <c r="K684"/>
      <c r="L684"/>
    </row>
    <row r="685" spans="1:12" s="80" customFormat="1" x14ac:dyDescent="0.2">
      <c r="A685" s="81"/>
      <c r="B685" s="82"/>
      <c r="C685" s="82"/>
      <c r="D685" s="82"/>
      <c r="E685" s="82"/>
      <c r="H685" s="7"/>
      <c r="I685"/>
      <c r="J685"/>
      <c r="K685"/>
      <c r="L685"/>
    </row>
    <row r="686" spans="1:12" s="80" customFormat="1" x14ac:dyDescent="0.2">
      <c r="A686" s="81"/>
      <c r="B686" s="82"/>
      <c r="C686" s="82"/>
      <c r="D686" s="82"/>
      <c r="E686" s="82"/>
      <c r="H686" s="7"/>
      <c r="I686"/>
      <c r="J686"/>
      <c r="K686"/>
      <c r="L686"/>
    </row>
    <row r="687" spans="1:12" s="80" customFormat="1" x14ac:dyDescent="0.2">
      <c r="A687" s="81"/>
      <c r="B687" s="82"/>
      <c r="C687" s="82"/>
      <c r="D687" s="82"/>
      <c r="E687" s="82"/>
      <c r="H687" s="7"/>
      <c r="I687"/>
      <c r="J687"/>
      <c r="K687"/>
      <c r="L687"/>
    </row>
    <row r="688" spans="1:12" s="80" customFormat="1" x14ac:dyDescent="0.2">
      <c r="A688" s="81"/>
      <c r="B688" s="82"/>
      <c r="C688" s="82"/>
      <c r="D688" s="82"/>
      <c r="E688" s="82"/>
      <c r="H688" s="7"/>
      <c r="I688"/>
      <c r="J688"/>
      <c r="K688"/>
      <c r="L688"/>
    </row>
    <row r="689" spans="1:12" s="80" customFormat="1" x14ac:dyDescent="0.2">
      <c r="A689" s="81"/>
      <c r="B689" s="82"/>
      <c r="C689" s="82"/>
      <c r="D689" s="82"/>
      <c r="E689" s="82"/>
      <c r="H689" s="7"/>
      <c r="I689"/>
      <c r="J689"/>
      <c r="K689"/>
      <c r="L689"/>
    </row>
    <row r="690" spans="1:12" s="80" customFormat="1" x14ac:dyDescent="0.2">
      <c r="A690" s="81"/>
      <c r="B690" s="82"/>
      <c r="C690" s="82"/>
      <c r="D690" s="82"/>
      <c r="E690" s="82"/>
      <c r="H690" s="7"/>
      <c r="I690"/>
      <c r="J690"/>
      <c r="K690"/>
      <c r="L690"/>
    </row>
    <row r="691" spans="1:12" s="80" customFormat="1" x14ac:dyDescent="0.2">
      <c r="A691" s="81"/>
      <c r="B691" s="82"/>
      <c r="C691" s="82"/>
      <c r="D691" s="82"/>
      <c r="E691" s="82"/>
      <c r="H691" s="7"/>
      <c r="I691"/>
      <c r="J691"/>
      <c r="K691"/>
      <c r="L691"/>
    </row>
    <row r="692" spans="1:12" s="80" customFormat="1" x14ac:dyDescent="0.2">
      <c r="A692" s="81"/>
      <c r="B692" s="82"/>
      <c r="C692" s="82"/>
      <c r="D692" s="82"/>
      <c r="E692" s="82"/>
      <c r="H692" s="7"/>
      <c r="I692"/>
      <c r="J692"/>
      <c r="K692"/>
      <c r="L692"/>
    </row>
    <row r="693" spans="1:12" s="80" customFormat="1" x14ac:dyDescent="0.2">
      <c r="A693" s="81"/>
      <c r="B693" s="82"/>
      <c r="C693" s="82"/>
      <c r="D693" s="82"/>
      <c r="E693" s="82"/>
      <c r="H693" s="7"/>
      <c r="I693"/>
      <c r="J693"/>
      <c r="K693"/>
      <c r="L693"/>
    </row>
    <row r="694" spans="1:12" s="80" customFormat="1" x14ac:dyDescent="0.2">
      <c r="A694" s="81"/>
      <c r="B694" s="82"/>
      <c r="C694" s="82"/>
      <c r="D694" s="82"/>
      <c r="E694" s="82"/>
      <c r="H694" s="7"/>
      <c r="I694"/>
      <c r="J694"/>
      <c r="K694"/>
      <c r="L694"/>
    </row>
    <row r="695" spans="1:12" s="80" customFormat="1" x14ac:dyDescent="0.2">
      <c r="A695" s="81"/>
      <c r="B695" s="82"/>
      <c r="C695" s="82"/>
      <c r="D695" s="82"/>
      <c r="E695" s="82"/>
      <c r="H695" s="7"/>
      <c r="I695"/>
      <c r="J695"/>
      <c r="K695"/>
      <c r="L695"/>
    </row>
    <row r="696" spans="1:12" s="80" customFormat="1" x14ac:dyDescent="0.2">
      <c r="A696" s="81"/>
      <c r="B696" s="82"/>
      <c r="C696" s="82"/>
      <c r="D696" s="82"/>
      <c r="E696" s="82"/>
      <c r="H696" s="7"/>
      <c r="I696"/>
      <c r="J696"/>
      <c r="K696"/>
      <c r="L696"/>
    </row>
    <row r="697" spans="1:12" s="80" customFormat="1" x14ac:dyDescent="0.2">
      <c r="A697" s="81"/>
      <c r="B697" s="82"/>
      <c r="C697" s="82"/>
      <c r="D697" s="82"/>
      <c r="E697" s="82"/>
      <c r="H697" s="7"/>
      <c r="I697"/>
      <c r="J697"/>
      <c r="K697"/>
      <c r="L697"/>
    </row>
    <row r="698" spans="1:12" s="80" customFormat="1" x14ac:dyDescent="0.2">
      <c r="A698" s="81"/>
      <c r="B698" s="82"/>
      <c r="C698" s="82"/>
      <c r="D698" s="82"/>
      <c r="E698" s="82"/>
      <c r="H698" s="7"/>
      <c r="I698"/>
      <c r="J698"/>
      <c r="K698"/>
      <c r="L698"/>
    </row>
    <row r="699" spans="1:12" s="80" customFormat="1" x14ac:dyDescent="0.2">
      <c r="A699" s="81"/>
      <c r="B699" s="82"/>
      <c r="C699" s="82"/>
      <c r="D699" s="82"/>
      <c r="E699" s="82"/>
      <c r="H699" s="7"/>
      <c r="I699"/>
      <c r="J699"/>
      <c r="K699"/>
      <c r="L699"/>
    </row>
    <row r="700" spans="1:12" s="80" customFormat="1" x14ac:dyDescent="0.2">
      <c r="A700" s="81"/>
      <c r="B700" s="82"/>
      <c r="C700" s="82"/>
      <c r="D700" s="82"/>
      <c r="E700" s="82"/>
      <c r="H700" s="7"/>
      <c r="I700"/>
      <c r="J700"/>
      <c r="K700"/>
      <c r="L700"/>
    </row>
    <row r="701" spans="1:12" s="80" customFormat="1" x14ac:dyDescent="0.2">
      <c r="A701" s="81"/>
      <c r="B701" s="82"/>
      <c r="C701" s="82"/>
      <c r="D701" s="82"/>
      <c r="E701" s="82"/>
      <c r="H701" s="7"/>
      <c r="I701"/>
      <c r="J701"/>
      <c r="K701"/>
      <c r="L701"/>
    </row>
    <row r="702" spans="1:12" s="80" customFormat="1" x14ac:dyDescent="0.2">
      <c r="A702" s="81"/>
      <c r="B702" s="82"/>
      <c r="C702" s="82"/>
      <c r="D702" s="82"/>
      <c r="E702" s="82"/>
      <c r="H702" s="7"/>
      <c r="I702"/>
      <c r="J702"/>
      <c r="K702"/>
      <c r="L702"/>
    </row>
    <row r="703" spans="1:12" s="80" customFormat="1" x14ac:dyDescent="0.2">
      <c r="A703" s="81"/>
      <c r="B703" s="82"/>
      <c r="C703" s="82"/>
      <c r="D703" s="82"/>
      <c r="E703" s="82"/>
      <c r="H703" s="7"/>
      <c r="I703"/>
      <c r="J703"/>
      <c r="K703"/>
      <c r="L703"/>
    </row>
    <row r="704" spans="1:12" s="80" customFormat="1" x14ac:dyDescent="0.2">
      <c r="A704" s="81"/>
      <c r="B704" s="82"/>
      <c r="C704" s="82"/>
      <c r="D704" s="82"/>
      <c r="E704" s="82"/>
      <c r="H704" s="7"/>
      <c r="I704"/>
      <c r="J704"/>
      <c r="K704"/>
      <c r="L704"/>
    </row>
    <row r="705" spans="1:12" s="80" customFormat="1" x14ac:dyDescent="0.2">
      <c r="A705" s="81"/>
      <c r="B705" s="82"/>
      <c r="C705" s="82"/>
      <c r="D705" s="82"/>
      <c r="E705" s="82"/>
      <c r="H705" s="7"/>
      <c r="I705"/>
      <c r="J705"/>
      <c r="K705"/>
      <c r="L705"/>
    </row>
    <row r="706" spans="1:12" s="80" customFormat="1" x14ac:dyDescent="0.2">
      <c r="A706" s="81"/>
      <c r="B706" s="82"/>
      <c r="C706" s="82"/>
      <c r="D706" s="82"/>
      <c r="E706" s="82"/>
      <c r="H706" s="7"/>
      <c r="I706"/>
      <c r="J706"/>
      <c r="K706"/>
      <c r="L706"/>
    </row>
    <row r="707" spans="1:12" s="80" customFormat="1" x14ac:dyDescent="0.2">
      <c r="A707" s="81"/>
      <c r="B707" s="82"/>
      <c r="C707" s="82"/>
      <c r="D707" s="82"/>
      <c r="E707" s="82"/>
      <c r="H707" s="7"/>
      <c r="I707"/>
      <c r="J707"/>
      <c r="K707"/>
      <c r="L707"/>
    </row>
    <row r="708" spans="1:12" s="80" customFormat="1" x14ac:dyDescent="0.2">
      <c r="A708" s="81"/>
      <c r="B708" s="82"/>
      <c r="C708" s="82"/>
      <c r="D708" s="82"/>
      <c r="E708" s="82"/>
      <c r="H708" s="7"/>
      <c r="I708"/>
      <c r="J708"/>
      <c r="K708"/>
      <c r="L708"/>
    </row>
    <row r="709" spans="1:12" s="80" customFormat="1" x14ac:dyDescent="0.2">
      <c r="A709" s="81"/>
      <c r="B709" s="82"/>
      <c r="C709" s="82"/>
      <c r="D709" s="82"/>
      <c r="E709" s="82"/>
      <c r="H709" s="7"/>
      <c r="I709"/>
      <c r="J709"/>
      <c r="K709"/>
      <c r="L709"/>
    </row>
    <row r="710" spans="1:12" s="80" customFormat="1" x14ac:dyDescent="0.2">
      <c r="A710" s="81"/>
      <c r="B710" s="82"/>
      <c r="C710" s="82"/>
      <c r="D710" s="82"/>
      <c r="E710" s="82"/>
      <c r="H710" s="7"/>
      <c r="I710"/>
      <c r="J710"/>
      <c r="K710"/>
      <c r="L710"/>
    </row>
    <row r="711" spans="1:12" s="80" customFormat="1" x14ac:dyDescent="0.2">
      <c r="A711" s="81"/>
      <c r="B711" s="82"/>
      <c r="C711" s="82"/>
      <c r="D711" s="82"/>
      <c r="E711" s="82"/>
      <c r="H711" s="7"/>
      <c r="I711"/>
      <c r="J711"/>
      <c r="K711"/>
      <c r="L711"/>
    </row>
    <row r="712" spans="1:12" s="80" customFormat="1" x14ac:dyDescent="0.2">
      <c r="A712" s="81"/>
      <c r="B712" s="82"/>
      <c r="C712" s="82"/>
      <c r="D712" s="82"/>
      <c r="E712" s="82"/>
      <c r="H712" s="7"/>
      <c r="I712"/>
      <c r="J712"/>
      <c r="K712"/>
      <c r="L712"/>
    </row>
    <row r="713" spans="1:12" s="80" customFormat="1" x14ac:dyDescent="0.2">
      <c r="A713" s="81"/>
      <c r="B713" s="82"/>
      <c r="C713" s="82"/>
      <c r="D713" s="82"/>
      <c r="E713" s="82"/>
      <c r="H713" s="7"/>
      <c r="I713"/>
      <c r="J713"/>
      <c r="K713"/>
      <c r="L713"/>
    </row>
    <row r="714" spans="1:12" s="80" customFormat="1" x14ac:dyDescent="0.2">
      <c r="A714" s="81"/>
      <c r="B714" s="82"/>
      <c r="C714" s="82"/>
      <c r="D714" s="82"/>
      <c r="E714" s="82"/>
      <c r="H714" s="7"/>
      <c r="I714"/>
      <c r="J714"/>
      <c r="K714"/>
      <c r="L714"/>
    </row>
    <row r="715" spans="1:12" s="80" customFormat="1" x14ac:dyDescent="0.2">
      <c r="A715" s="81"/>
      <c r="B715" s="82"/>
      <c r="C715" s="82"/>
      <c r="D715" s="82"/>
      <c r="E715" s="82"/>
      <c r="H715" s="7"/>
      <c r="I715"/>
      <c r="J715"/>
      <c r="K715"/>
      <c r="L715"/>
    </row>
    <row r="716" spans="1:12" s="80" customFormat="1" x14ac:dyDescent="0.2">
      <c r="A716" s="81"/>
      <c r="B716" s="82"/>
      <c r="C716" s="82"/>
      <c r="D716" s="82"/>
      <c r="E716" s="82"/>
      <c r="H716" s="7"/>
      <c r="I716"/>
      <c r="J716"/>
      <c r="K716"/>
      <c r="L716"/>
    </row>
    <row r="717" spans="1:12" s="80" customFormat="1" x14ac:dyDescent="0.2">
      <c r="A717" s="81"/>
      <c r="B717" s="82"/>
      <c r="C717" s="82"/>
      <c r="D717" s="82"/>
      <c r="E717" s="82"/>
      <c r="H717" s="7"/>
      <c r="I717"/>
      <c r="J717"/>
      <c r="K717"/>
      <c r="L717"/>
    </row>
    <row r="718" spans="1:12" s="80" customFormat="1" x14ac:dyDescent="0.2">
      <c r="A718" s="81"/>
      <c r="B718" s="82"/>
      <c r="C718" s="82"/>
      <c r="D718" s="82"/>
      <c r="E718" s="82"/>
      <c r="H718" s="7"/>
      <c r="I718"/>
      <c r="J718"/>
      <c r="K718"/>
      <c r="L718"/>
    </row>
    <row r="719" spans="1:12" s="80" customFormat="1" x14ac:dyDescent="0.2">
      <c r="A719" s="81"/>
      <c r="B719" s="82"/>
      <c r="C719" s="82"/>
      <c r="D719" s="82"/>
      <c r="E719" s="82"/>
      <c r="H719" s="7"/>
      <c r="I719"/>
      <c r="J719"/>
      <c r="K719"/>
      <c r="L719"/>
    </row>
    <row r="720" spans="1:12" s="80" customFormat="1" x14ac:dyDescent="0.2">
      <c r="A720" s="81"/>
      <c r="B720" s="82"/>
      <c r="C720" s="82"/>
      <c r="D720" s="82"/>
      <c r="E720" s="82"/>
      <c r="H720" s="7"/>
      <c r="I720"/>
      <c r="J720"/>
      <c r="K720"/>
      <c r="L720"/>
    </row>
    <row r="721" spans="1:12" s="80" customFormat="1" x14ac:dyDescent="0.2">
      <c r="A721" s="81"/>
      <c r="B721" s="82"/>
      <c r="C721" s="82"/>
      <c r="D721" s="82"/>
      <c r="E721" s="82"/>
      <c r="H721" s="7"/>
      <c r="I721"/>
      <c r="J721"/>
      <c r="K721"/>
      <c r="L721"/>
    </row>
    <row r="722" spans="1:12" s="80" customFormat="1" x14ac:dyDescent="0.2">
      <c r="A722" s="81"/>
      <c r="B722" s="82"/>
      <c r="C722" s="82"/>
      <c r="D722" s="82"/>
      <c r="E722" s="82"/>
      <c r="H722" s="7"/>
      <c r="I722"/>
      <c r="J722"/>
      <c r="K722"/>
      <c r="L722"/>
    </row>
    <row r="723" spans="1:12" s="80" customFormat="1" x14ac:dyDescent="0.2">
      <c r="A723" s="81"/>
      <c r="B723" s="82"/>
      <c r="C723" s="82"/>
      <c r="D723" s="82"/>
      <c r="E723" s="82"/>
      <c r="H723" s="7"/>
      <c r="I723"/>
      <c r="J723"/>
      <c r="K723"/>
      <c r="L723"/>
    </row>
    <row r="724" spans="1:12" s="80" customFormat="1" x14ac:dyDescent="0.2">
      <c r="A724" s="81"/>
      <c r="B724" s="82"/>
      <c r="C724" s="82"/>
      <c r="D724" s="82"/>
      <c r="E724" s="82"/>
      <c r="H724" s="7"/>
      <c r="I724"/>
      <c r="J724"/>
      <c r="K724"/>
      <c r="L724"/>
    </row>
    <row r="725" spans="1:12" s="80" customFormat="1" x14ac:dyDescent="0.2">
      <c r="A725" s="81"/>
      <c r="B725" s="82"/>
      <c r="C725" s="82"/>
      <c r="D725" s="82"/>
      <c r="E725" s="82"/>
      <c r="H725" s="7"/>
      <c r="I725"/>
      <c r="J725"/>
      <c r="K725"/>
      <c r="L725"/>
    </row>
    <row r="726" spans="1:12" s="80" customFormat="1" x14ac:dyDescent="0.2">
      <c r="A726" s="81"/>
      <c r="B726" s="82"/>
      <c r="C726" s="82"/>
      <c r="D726" s="82"/>
      <c r="E726" s="82"/>
      <c r="H726" s="7"/>
      <c r="I726"/>
      <c r="J726"/>
      <c r="K726"/>
      <c r="L726"/>
    </row>
    <row r="727" spans="1:12" s="80" customFormat="1" x14ac:dyDescent="0.2">
      <c r="A727" s="81"/>
      <c r="B727" s="82"/>
      <c r="C727" s="82"/>
      <c r="D727" s="82"/>
      <c r="E727" s="82"/>
      <c r="H727" s="7"/>
      <c r="I727"/>
      <c r="J727"/>
      <c r="K727"/>
      <c r="L727"/>
    </row>
    <row r="728" spans="1:12" s="80" customFormat="1" x14ac:dyDescent="0.2">
      <c r="A728" s="81"/>
      <c r="B728" s="82"/>
      <c r="C728" s="82"/>
      <c r="D728" s="82"/>
      <c r="E728" s="82"/>
      <c r="H728" s="7"/>
      <c r="I728"/>
      <c r="J728"/>
      <c r="K728"/>
      <c r="L728"/>
    </row>
    <row r="729" spans="1:12" s="80" customFormat="1" x14ac:dyDescent="0.2">
      <c r="A729" s="81"/>
      <c r="B729" s="82"/>
      <c r="C729" s="82"/>
      <c r="D729" s="82"/>
      <c r="E729" s="82"/>
      <c r="H729" s="7"/>
      <c r="I729"/>
      <c r="J729"/>
      <c r="K729"/>
      <c r="L729"/>
    </row>
    <row r="730" spans="1:12" s="80" customFormat="1" x14ac:dyDescent="0.2">
      <c r="A730" s="81"/>
      <c r="B730" s="82"/>
      <c r="C730" s="82"/>
      <c r="D730" s="82"/>
      <c r="E730" s="82"/>
      <c r="H730" s="7"/>
      <c r="I730"/>
      <c r="J730"/>
      <c r="K730"/>
      <c r="L730"/>
    </row>
    <row r="731" spans="1:12" s="80" customFormat="1" x14ac:dyDescent="0.2">
      <c r="A731" s="81"/>
      <c r="B731" s="82"/>
      <c r="C731" s="82"/>
      <c r="D731" s="82"/>
      <c r="E731" s="82"/>
      <c r="H731" s="7"/>
      <c r="I731"/>
      <c r="J731"/>
      <c r="K731"/>
      <c r="L731"/>
    </row>
    <row r="732" spans="1:12" s="80" customFormat="1" x14ac:dyDescent="0.2">
      <c r="A732" s="81"/>
      <c r="B732" s="82"/>
      <c r="C732" s="82"/>
      <c r="D732" s="82"/>
      <c r="E732" s="82"/>
      <c r="H732" s="7"/>
      <c r="I732"/>
      <c r="J732"/>
      <c r="K732"/>
      <c r="L732"/>
    </row>
    <row r="733" spans="1:12" s="80" customFormat="1" x14ac:dyDescent="0.2">
      <c r="A733" s="81"/>
      <c r="B733" s="82"/>
      <c r="C733" s="82"/>
      <c r="D733" s="82"/>
      <c r="E733" s="82"/>
      <c r="H733" s="7"/>
      <c r="I733"/>
      <c r="J733"/>
      <c r="K733"/>
      <c r="L733"/>
    </row>
    <row r="734" spans="1:12" s="80" customFormat="1" x14ac:dyDescent="0.2">
      <c r="A734" s="81"/>
      <c r="B734" s="82"/>
      <c r="C734" s="82"/>
      <c r="D734" s="82"/>
      <c r="E734" s="82"/>
      <c r="H734" s="7"/>
      <c r="I734"/>
      <c r="J734"/>
      <c r="K734"/>
      <c r="L734"/>
    </row>
    <row r="735" spans="1:12" s="80" customFormat="1" x14ac:dyDescent="0.2">
      <c r="A735" s="81"/>
      <c r="B735" s="82"/>
      <c r="C735" s="82"/>
      <c r="D735" s="82"/>
      <c r="E735" s="82"/>
      <c r="H735" s="7"/>
      <c r="I735"/>
      <c r="J735"/>
      <c r="K735"/>
      <c r="L735"/>
    </row>
    <row r="736" spans="1:12" s="80" customFormat="1" x14ac:dyDescent="0.2">
      <c r="A736" s="81"/>
      <c r="B736" s="82"/>
      <c r="C736" s="82"/>
      <c r="D736" s="82"/>
      <c r="E736" s="82"/>
      <c r="H736" s="7"/>
      <c r="I736"/>
      <c r="J736"/>
      <c r="K736"/>
      <c r="L736"/>
    </row>
    <row r="737" spans="1:12" s="80" customFormat="1" x14ac:dyDescent="0.2">
      <c r="A737" s="81"/>
      <c r="B737" s="82"/>
      <c r="C737" s="82"/>
      <c r="D737" s="82"/>
      <c r="E737" s="82"/>
      <c r="H737" s="7"/>
      <c r="I737"/>
      <c r="J737"/>
      <c r="K737"/>
      <c r="L737"/>
    </row>
    <row r="738" spans="1:12" s="80" customFormat="1" x14ac:dyDescent="0.2">
      <c r="A738" s="81"/>
      <c r="B738" s="82"/>
      <c r="C738" s="82"/>
      <c r="D738" s="82"/>
      <c r="E738" s="82"/>
      <c r="H738" s="7"/>
      <c r="I738"/>
      <c r="J738"/>
      <c r="K738"/>
      <c r="L738"/>
    </row>
    <row r="739" spans="1:12" s="80" customFormat="1" x14ac:dyDescent="0.2">
      <c r="A739" s="81"/>
      <c r="B739" s="82"/>
      <c r="C739" s="82"/>
      <c r="D739" s="82"/>
      <c r="E739" s="82"/>
      <c r="H739" s="7"/>
      <c r="I739"/>
      <c r="J739"/>
      <c r="K739"/>
      <c r="L739"/>
    </row>
    <row r="740" spans="1:12" s="80" customFormat="1" x14ac:dyDescent="0.2">
      <c r="A740" s="81"/>
      <c r="B740" s="82"/>
      <c r="C740" s="82"/>
      <c r="D740" s="82"/>
      <c r="E740" s="82"/>
      <c r="H740" s="7"/>
      <c r="I740"/>
      <c r="J740"/>
      <c r="K740"/>
      <c r="L740"/>
    </row>
    <row r="741" spans="1:12" s="80" customFormat="1" x14ac:dyDescent="0.2">
      <c r="A741" s="81"/>
      <c r="B741" s="82"/>
      <c r="C741" s="82"/>
      <c r="D741" s="82"/>
      <c r="E741" s="82"/>
      <c r="H741" s="7"/>
      <c r="I741"/>
      <c r="J741"/>
      <c r="K741"/>
      <c r="L741"/>
    </row>
    <row r="742" spans="1:12" s="80" customFormat="1" x14ac:dyDescent="0.2">
      <c r="A742" s="81"/>
      <c r="B742" s="82"/>
      <c r="C742" s="82"/>
      <c r="D742" s="82"/>
      <c r="E742" s="82"/>
      <c r="H742" s="7"/>
      <c r="I742"/>
      <c r="J742"/>
      <c r="K742"/>
      <c r="L742"/>
    </row>
    <row r="743" spans="1:12" s="80" customFormat="1" x14ac:dyDescent="0.2">
      <c r="A743" s="81"/>
      <c r="B743" s="82"/>
      <c r="C743" s="82"/>
      <c r="D743" s="82"/>
      <c r="E743" s="82"/>
      <c r="H743" s="7"/>
      <c r="I743"/>
      <c r="J743"/>
      <c r="K743"/>
      <c r="L743"/>
    </row>
    <row r="744" spans="1:12" s="80" customFormat="1" x14ac:dyDescent="0.2">
      <c r="A744" s="81"/>
      <c r="B744" s="82"/>
      <c r="C744" s="82"/>
      <c r="D744" s="82"/>
      <c r="E744" s="82"/>
      <c r="H744" s="7"/>
      <c r="I744"/>
      <c r="J744"/>
      <c r="K744"/>
      <c r="L744"/>
    </row>
    <row r="745" spans="1:12" s="80" customFormat="1" x14ac:dyDescent="0.2">
      <c r="A745" s="81"/>
      <c r="B745" s="82"/>
      <c r="C745" s="82"/>
      <c r="D745" s="82"/>
      <c r="E745" s="82"/>
      <c r="H745" s="7"/>
      <c r="I745"/>
      <c r="J745"/>
      <c r="K745"/>
      <c r="L745"/>
    </row>
    <row r="746" spans="1:12" s="80" customFormat="1" x14ac:dyDescent="0.2">
      <c r="A746" s="81"/>
      <c r="B746" s="82"/>
      <c r="C746" s="82"/>
      <c r="D746" s="82"/>
      <c r="E746" s="82"/>
      <c r="H746" s="7"/>
      <c r="I746"/>
      <c r="J746"/>
      <c r="K746"/>
      <c r="L746"/>
    </row>
    <row r="747" spans="1:12" s="80" customFormat="1" x14ac:dyDescent="0.2">
      <c r="A747" s="81"/>
      <c r="B747" s="82"/>
      <c r="C747" s="82"/>
      <c r="D747" s="82"/>
      <c r="E747" s="82"/>
      <c r="H747" s="7"/>
      <c r="I747"/>
      <c r="J747"/>
      <c r="K747"/>
      <c r="L747"/>
    </row>
    <row r="748" spans="1:12" s="80" customFormat="1" x14ac:dyDescent="0.2">
      <c r="A748" s="81"/>
      <c r="B748" s="82"/>
      <c r="C748" s="82"/>
      <c r="D748" s="82"/>
      <c r="E748" s="82"/>
      <c r="H748" s="7"/>
      <c r="I748"/>
      <c r="J748"/>
      <c r="K748"/>
      <c r="L748"/>
    </row>
    <row r="749" spans="1:12" s="80" customFormat="1" x14ac:dyDescent="0.2">
      <c r="A749" s="81"/>
      <c r="B749" s="82"/>
      <c r="C749" s="82"/>
      <c r="D749" s="82"/>
      <c r="E749" s="82"/>
      <c r="H749" s="7"/>
      <c r="I749"/>
      <c r="J749"/>
      <c r="K749"/>
      <c r="L749"/>
    </row>
    <row r="750" spans="1:12" s="80" customFormat="1" x14ac:dyDescent="0.2">
      <c r="A750" s="81"/>
      <c r="B750" s="82"/>
      <c r="C750" s="82"/>
      <c r="D750" s="82"/>
      <c r="E750" s="82"/>
      <c r="H750" s="7"/>
      <c r="I750"/>
      <c r="J750"/>
      <c r="K750"/>
      <c r="L750"/>
    </row>
    <row r="751" spans="1:12" s="80" customFormat="1" x14ac:dyDescent="0.2">
      <c r="A751" s="81"/>
      <c r="B751" s="82"/>
      <c r="C751" s="82"/>
      <c r="D751" s="82"/>
      <c r="E751" s="82"/>
      <c r="H751" s="7"/>
      <c r="I751"/>
      <c r="J751"/>
      <c r="K751"/>
      <c r="L751"/>
    </row>
    <row r="752" spans="1:12" s="80" customFormat="1" x14ac:dyDescent="0.2">
      <c r="A752" s="81"/>
      <c r="B752" s="82"/>
      <c r="C752" s="82"/>
      <c r="D752" s="82"/>
      <c r="E752" s="82"/>
      <c r="H752" s="7"/>
      <c r="I752"/>
      <c r="J752"/>
      <c r="K752"/>
      <c r="L752"/>
    </row>
    <row r="753" spans="1:12" s="80" customFormat="1" x14ac:dyDescent="0.2">
      <c r="A753" s="81"/>
      <c r="B753" s="82"/>
      <c r="C753" s="82"/>
      <c r="D753" s="82"/>
      <c r="E753" s="82"/>
      <c r="H753" s="7"/>
      <c r="I753"/>
      <c r="J753"/>
      <c r="K753"/>
      <c r="L753"/>
    </row>
    <row r="754" spans="1:12" s="80" customFormat="1" x14ac:dyDescent="0.2">
      <c r="A754" s="81"/>
      <c r="B754" s="82"/>
      <c r="C754" s="82"/>
      <c r="D754" s="82"/>
      <c r="E754" s="82"/>
      <c r="H754" s="7"/>
      <c r="I754"/>
      <c r="J754"/>
      <c r="K754"/>
      <c r="L754"/>
    </row>
    <row r="755" spans="1:12" s="80" customFormat="1" x14ac:dyDescent="0.2">
      <c r="A755" s="81"/>
      <c r="B755" s="82"/>
      <c r="C755" s="82"/>
      <c r="D755" s="82"/>
      <c r="E755" s="82"/>
      <c r="H755" s="7"/>
      <c r="I755"/>
      <c r="J755"/>
      <c r="K755"/>
      <c r="L755"/>
    </row>
    <row r="756" spans="1:12" s="80" customFormat="1" x14ac:dyDescent="0.2">
      <c r="A756" s="81"/>
      <c r="B756" s="82"/>
      <c r="C756" s="82"/>
      <c r="D756" s="82"/>
      <c r="E756" s="82"/>
      <c r="H756" s="7"/>
      <c r="I756"/>
      <c r="J756"/>
      <c r="K756"/>
      <c r="L756"/>
    </row>
    <row r="757" spans="1:12" s="80" customFormat="1" x14ac:dyDescent="0.2">
      <c r="A757" s="81"/>
      <c r="B757" s="82"/>
      <c r="C757" s="82"/>
      <c r="D757" s="82"/>
      <c r="E757" s="82"/>
      <c r="H757" s="7"/>
      <c r="I757"/>
      <c r="J757"/>
      <c r="K757"/>
      <c r="L757"/>
    </row>
    <row r="758" spans="1:12" s="80" customFormat="1" x14ac:dyDescent="0.2">
      <c r="A758" s="81"/>
      <c r="B758" s="82"/>
      <c r="C758" s="82"/>
      <c r="D758" s="82"/>
      <c r="E758" s="82"/>
      <c r="H758" s="7"/>
      <c r="I758"/>
      <c r="J758"/>
      <c r="K758"/>
      <c r="L758"/>
    </row>
    <row r="759" spans="1:12" s="80" customFormat="1" x14ac:dyDescent="0.2">
      <c r="A759" s="81"/>
      <c r="B759" s="82"/>
      <c r="C759" s="82"/>
      <c r="D759" s="82"/>
      <c r="E759" s="82"/>
      <c r="H759" s="7"/>
      <c r="I759"/>
      <c r="J759"/>
      <c r="K759"/>
      <c r="L759"/>
    </row>
    <row r="760" spans="1:12" s="80" customFormat="1" x14ac:dyDescent="0.2">
      <c r="A760" s="81"/>
      <c r="B760" s="82"/>
      <c r="C760" s="82"/>
      <c r="D760" s="82"/>
      <c r="E760" s="82"/>
      <c r="H760" s="7"/>
      <c r="I760"/>
      <c r="J760"/>
      <c r="K760"/>
      <c r="L760"/>
    </row>
    <row r="761" spans="1:12" s="80" customFormat="1" x14ac:dyDescent="0.2">
      <c r="A761" s="81"/>
      <c r="B761" s="82"/>
      <c r="C761" s="82"/>
      <c r="D761" s="82"/>
      <c r="E761" s="82"/>
      <c r="H761" s="7"/>
      <c r="I761"/>
      <c r="J761"/>
      <c r="K761"/>
      <c r="L761"/>
    </row>
    <row r="762" spans="1:12" s="80" customFormat="1" x14ac:dyDescent="0.2">
      <c r="A762" s="81"/>
      <c r="B762" s="82"/>
      <c r="C762" s="82"/>
      <c r="D762" s="82"/>
      <c r="E762" s="82"/>
      <c r="H762" s="7"/>
      <c r="I762"/>
      <c r="J762"/>
      <c r="K762"/>
      <c r="L762"/>
    </row>
    <row r="763" spans="1:12" s="80" customFormat="1" x14ac:dyDescent="0.2">
      <c r="A763" s="81"/>
      <c r="B763" s="82"/>
      <c r="C763" s="82"/>
      <c r="D763" s="82"/>
      <c r="E763" s="82"/>
      <c r="H763" s="7"/>
      <c r="I763"/>
      <c r="J763"/>
      <c r="K763"/>
      <c r="L763"/>
    </row>
    <row r="764" spans="1:12" s="80" customFormat="1" x14ac:dyDescent="0.2">
      <c r="A764" s="81"/>
      <c r="B764" s="82"/>
      <c r="C764" s="82"/>
      <c r="D764" s="82"/>
      <c r="E764" s="82"/>
      <c r="H764" s="7"/>
      <c r="I764"/>
      <c r="J764"/>
      <c r="K764"/>
      <c r="L764"/>
    </row>
    <row r="765" spans="1:12" s="80" customFormat="1" x14ac:dyDescent="0.2">
      <c r="A765" s="81"/>
      <c r="B765" s="82"/>
      <c r="C765" s="82"/>
      <c r="D765" s="82"/>
      <c r="E765" s="82"/>
      <c r="H765" s="7"/>
      <c r="I765"/>
      <c r="J765"/>
      <c r="K765"/>
      <c r="L765"/>
    </row>
    <row r="766" spans="1:12" s="80" customFormat="1" x14ac:dyDescent="0.2">
      <c r="A766" s="81"/>
      <c r="B766" s="82"/>
      <c r="C766" s="82"/>
      <c r="D766" s="82"/>
      <c r="E766" s="82"/>
      <c r="H766" s="7"/>
      <c r="I766"/>
      <c r="J766"/>
      <c r="K766"/>
      <c r="L766"/>
    </row>
    <row r="767" spans="1:12" s="80" customFormat="1" x14ac:dyDescent="0.2">
      <c r="A767" s="81"/>
      <c r="B767" s="82"/>
      <c r="C767" s="82"/>
      <c r="D767" s="82"/>
      <c r="E767" s="82"/>
      <c r="H767" s="7"/>
      <c r="I767"/>
      <c r="J767"/>
      <c r="K767"/>
      <c r="L767"/>
    </row>
    <row r="768" spans="1:12" s="80" customFormat="1" x14ac:dyDescent="0.2">
      <c r="A768" s="81"/>
      <c r="B768" s="82"/>
      <c r="C768" s="82"/>
      <c r="D768" s="82"/>
      <c r="E768" s="82"/>
      <c r="H768" s="7"/>
      <c r="I768"/>
      <c r="J768"/>
      <c r="K768"/>
      <c r="L768"/>
    </row>
    <row r="769" spans="1:12" s="80" customFormat="1" x14ac:dyDescent="0.2">
      <c r="A769" s="81"/>
      <c r="B769" s="82"/>
      <c r="C769" s="82"/>
      <c r="D769" s="82"/>
      <c r="E769" s="82"/>
      <c r="H769" s="7"/>
      <c r="I769"/>
      <c r="J769"/>
      <c r="K769"/>
      <c r="L769"/>
    </row>
    <row r="770" spans="1:12" s="80" customFormat="1" x14ac:dyDescent="0.2">
      <c r="A770" s="81"/>
      <c r="B770" s="82"/>
      <c r="C770" s="82"/>
      <c r="D770" s="82"/>
      <c r="E770" s="82"/>
      <c r="H770" s="7"/>
      <c r="I770"/>
      <c r="J770"/>
      <c r="K770"/>
      <c r="L770"/>
    </row>
    <row r="771" spans="1:12" s="80" customFormat="1" x14ac:dyDescent="0.2">
      <c r="A771" s="81"/>
      <c r="B771" s="82"/>
      <c r="C771" s="82"/>
      <c r="D771" s="82"/>
      <c r="E771" s="82"/>
      <c r="H771" s="7"/>
      <c r="I771"/>
      <c r="J771"/>
      <c r="K771"/>
      <c r="L771"/>
    </row>
    <row r="772" spans="1:12" s="80" customFormat="1" x14ac:dyDescent="0.2">
      <c r="A772" s="81"/>
      <c r="B772" s="82"/>
      <c r="C772" s="82"/>
      <c r="D772" s="82"/>
      <c r="E772" s="82"/>
      <c r="H772" s="7"/>
      <c r="I772"/>
      <c r="J772"/>
      <c r="K772"/>
      <c r="L772"/>
    </row>
    <row r="773" spans="1:12" s="80" customFormat="1" x14ac:dyDescent="0.2">
      <c r="A773" s="81"/>
      <c r="B773" s="82"/>
      <c r="C773" s="82"/>
      <c r="D773" s="82"/>
      <c r="E773" s="82"/>
      <c r="H773" s="7"/>
      <c r="I773"/>
      <c r="J773"/>
      <c r="K773"/>
      <c r="L773"/>
    </row>
    <row r="774" spans="1:12" s="80" customFormat="1" x14ac:dyDescent="0.2">
      <c r="A774" s="81"/>
      <c r="B774" s="82"/>
      <c r="C774" s="82"/>
      <c r="D774" s="82"/>
      <c r="E774" s="82"/>
      <c r="H774" s="7"/>
      <c r="I774"/>
      <c r="J774"/>
      <c r="K774"/>
      <c r="L774"/>
    </row>
    <row r="775" spans="1:12" s="80" customFormat="1" x14ac:dyDescent="0.2">
      <c r="A775" s="81"/>
      <c r="B775" s="82"/>
      <c r="C775" s="82"/>
      <c r="D775" s="82"/>
      <c r="E775" s="82"/>
      <c r="H775" s="7"/>
      <c r="I775"/>
      <c r="J775"/>
      <c r="K775"/>
      <c r="L775"/>
    </row>
    <row r="776" spans="1:12" s="80" customFormat="1" x14ac:dyDescent="0.2">
      <c r="A776" s="81"/>
      <c r="B776" s="82"/>
      <c r="C776" s="82"/>
      <c r="D776" s="82"/>
      <c r="E776" s="82"/>
      <c r="H776" s="7"/>
      <c r="I776"/>
      <c r="J776"/>
      <c r="K776"/>
      <c r="L776"/>
    </row>
    <row r="777" spans="1:12" s="80" customFormat="1" x14ac:dyDescent="0.2">
      <c r="A777" s="81"/>
      <c r="B777" s="82"/>
      <c r="C777" s="82"/>
      <c r="D777" s="82"/>
      <c r="E777" s="82"/>
      <c r="H777" s="7"/>
      <c r="I777"/>
      <c r="J777"/>
      <c r="K777"/>
      <c r="L777"/>
    </row>
    <row r="778" spans="1:12" s="80" customFormat="1" x14ac:dyDescent="0.2">
      <c r="A778" s="81"/>
      <c r="B778" s="82"/>
      <c r="C778" s="82"/>
      <c r="D778" s="82"/>
      <c r="E778" s="82"/>
      <c r="H778" s="7"/>
      <c r="I778"/>
      <c r="J778"/>
      <c r="K778"/>
      <c r="L778"/>
    </row>
    <row r="779" spans="1:12" s="80" customFormat="1" x14ac:dyDescent="0.2">
      <c r="A779" s="81"/>
      <c r="B779" s="82"/>
      <c r="C779" s="82"/>
      <c r="D779" s="82"/>
      <c r="E779" s="82"/>
      <c r="H779" s="7"/>
      <c r="I779"/>
      <c r="J779"/>
      <c r="K779"/>
      <c r="L779"/>
    </row>
    <row r="780" spans="1:12" s="80" customFormat="1" x14ac:dyDescent="0.2">
      <c r="A780" s="81"/>
      <c r="B780" s="82"/>
      <c r="C780" s="82"/>
      <c r="D780" s="82"/>
      <c r="E780" s="82"/>
      <c r="H780" s="7"/>
      <c r="I780"/>
      <c r="J780"/>
      <c r="K780"/>
      <c r="L780"/>
    </row>
    <row r="781" spans="1:12" s="80" customFormat="1" x14ac:dyDescent="0.2">
      <c r="A781" s="81"/>
      <c r="B781" s="82"/>
      <c r="C781" s="82"/>
      <c r="D781" s="82"/>
      <c r="E781" s="82"/>
      <c r="H781" s="7"/>
      <c r="I781"/>
      <c r="J781"/>
      <c r="K781"/>
      <c r="L781"/>
    </row>
    <row r="782" spans="1:12" s="80" customFormat="1" x14ac:dyDescent="0.2">
      <c r="A782" s="81"/>
      <c r="B782" s="82"/>
      <c r="C782" s="82"/>
      <c r="D782" s="82"/>
      <c r="E782" s="82"/>
      <c r="H782" s="7"/>
      <c r="I782"/>
      <c r="J782"/>
      <c r="K782"/>
      <c r="L782"/>
    </row>
    <row r="783" spans="1:12" s="80" customFormat="1" x14ac:dyDescent="0.2">
      <c r="A783" s="81"/>
      <c r="B783" s="82"/>
      <c r="C783" s="82"/>
      <c r="D783" s="82"/>
      <c r="E783" s="82"/>
      <c r="H783" s="7"/>
      <c r="I783"/>
      <c r="J783"/>
      <c r="K783"/>
      <c r="L783"/>
    </row>
    <row r="784" spans="1:12" s="80" customFormat="1" x14ac:dyDescent="0.2">
      <c r="A784" s="81"/>
      <c r="B784" s="82"/>
      <c r="C784" s="82"/>
      <c r="D784" s="82"/>
      <c r="E784" s="82"/>
      <c r="H784" s="7"/>
      <c r="I784"/>
      <c r="J784"/>
      <c r="K784"/>
      <c r="L784"/>
    </row>
    <row r="785" spans="1:12" s="80" customFormat="1" x14ac:dyDescent="0.2">
      <c r="A785" s="81"/>
      <c r="B785" s="82"/>
      <c r="C785" s="82"/>
      <c r="D785" s="82"/>
      <c r="E785" s="82"/>
      <c r="H785" s="7"/>
      <c r="I785"/>
      <c r="J785"/>
      <c r="K785"/>
      <c r="L785"/>
    </row>
    <row r="786" spans="1:12" s="80" customFormat="1" x14ac:dyDescent="0.2">
      <c r="A786" s="81"/>
      <c r="B786" s="82"/>
      <c r="C786" s="82"/>
      <c r="D786" s="82"/>
      <c r="E786" s="82"/>
      <c r="H786" s="7"/>
      <c r="I786"/>
      <c r="J786"/>
      <c r="K786"/>
      <c r="L786"/>
    </row>
    <row r="787" spans="1:12" s="80" customFormat="1" x14ac:dyDescent="0.2">
      <c r="A787" s="81"/>
      <c r="B787" s="82"/>
      <c r="C787" s="82"/>
      <c r="D787" s="82"/>
      <c r="E787" s="82"/>
      <c r="H787" s="7"/>
      <c r="I787"/>
      <c r="J787"/>
      <c r="K787"/>
      <c r="L787"/>
    </row>
    <row r="788" spans="1:12" s="80" customFormat="1" x14ac:dyDescent="0.2">
      <c r="A788" s="81"/>
      <c r="B788" s="82"/>
      <c r="C788" s="82"/>
      <c r="D788" s="82"/>
      <c r="E788" s="82"/>
      <c r="H788" s="7"/>
      <c r="I788"/>
      <c r="J788"/>
      <c r="K788"/>
      <c r="L788"/>
    </row>
    <row r="789" spans="1:12" s="80" customFormat="1" x14ac:dyDescent="0.2">
      <c r="A789" s="81"/>
      <c r="B789" s="82"/>
      <c r="C789" s="82"/>
      <c r="D789" s="82"/>
      <c r="E789" s="82"/>
      <c r="H789" s="7"/>
      <c r="I789"/>
      <c r="J789"/>
      <c r="K789"/>
      <c r="L789"/>
    </row>
    <row r="790" spans="1:12" s="80" customFormat="1" x14ac:dyDescent="0.2">
      <c r="A790" s="81"/>
      <c r="B790" s="82"/>
      <c r="C790" s="82"/>
      <c r="D790" s="82"/>
      <c r="E790" s="82"/>
      <c r="H790" s="7"/>
      <c r="I790"/>
      <c r="J790"/>
      <c r="K790"/>
      <c r="L790"/>
    </row>
    <row r="791" spans="1:12" s="80" customFormat="1" x14ac:dyDescent="0.2">
      <c r="A791" s="81"/>
      <c r="B791" s="82"/>
      <c r="C791" s="82"/>
      <c r="D791" s="82"/>
      <c r="E791" s="82"/>
      <c r="H791" s="7"/>
      <c r="I791"/>
      <c r="J791"/>
      <c r="K791"/>
      <c r="L791"/>
    </row>
    <row r="792" spans="1:12" s="80" customFormat="1" x14ac:dyDescent="0.2">
      <c r="A792" s="81"/>
      <c r="B792" s="82"/>
      <c r="C792" s="82"/>
      <c r="D792" s="82"/>
      <c r="E792" s="82"/>
      <c r="H792" s="7"/>
      <c r="I792"/>
      <c r="J792"/>
      <c r="K792"/>
      <c r="L792"/>
    </row>
    <row r="793" spans="1:12" s="80" customFormat="1" x14ac:dyDescent="0.2">
      <c r="A793" s="81"/>
      <c r="B793" s="82"/>
      <c r="C793" s="82"/>
      <c r="D793" s="82"/>
      <c r="E793" s="82"/>
      <c r="H793" s="7"/>
      <c r="I793"/>
      <c r="J793"/>
      <c r="K793"/>
      <c r="L793"/>
    </row>
    <row r="794" spans="1:12" s="80" customFormat="1" x14ac:dyDescent="0.2">
      <c r="A794" s="81"/>
      <c r="B794" s="82"/>
      <c r="C794" s="82"/>
      <c r="D794" s="82"/>
      <c r="E794" s="82"/>
      <c r="H794" s="7"/>
      <c r="I794"/>
      <c r="J794"/>
      <c r="K794"/>
      <c r="L794"/>
    </row>
    <row r="795" spans="1:12" s="80" customFormat="1" x14ac:dyDescent="0.2">
      <c r="A795" s="81"/>
      <c r="B795" s="82"/>
      <c r="C795" s="82"/>
      <c r="D795" s="82"/>
      <c r="E795" s="82"/>
      <c r="H795" s="7"/>
      <c r="I795"/>
      <c r="J795"/>
      <c r="K795"/>
      <c r="L795"/>
    </row>
    <row r="796" spans="1:12" s="80" customFormat="1" x14ac:dyDescent="0.2">
      <c r="A796" s="81"/>
      <c r="B796" s="82"/>
      <c r="C796" s="82"/>
      <c r="D796" s="82"/>
      <c r="E796" s="82"/>
      <c r="H796" s="7"/>
      <c r="I796"/>
      <c r="J796"/>
      <c r="K796"/>
      <c r="L796"/>
    </row>
    <row r="797" spans="1:12" s="80" customFormat="1" x14ac:dyDescent="0.2">
      <c r="A797" s="81"/>
      <c r="B797" s="82"/>
      <c r="C797" s="82"/>
      <c r="D797" s="82"/>
      <c r="E797" s="82"/>
      <c r="H797" s="7"/>
      <c r="I797"/>
      <c r="J797"/>
      <c r="K797"/>
      <c r="L797"/>
    </row>
    <row r="798" spans="1:12" s="80" customFormat="1" x14ac:dyDescent="0.2">
      <c r="A798" s="81"/>
      <c r="B798" s="82"/>
      <c r="C798" s="82"/>
      <c r="D798" s="82"/>
      <c r="E798" s="82"/>
      <c r="H798" s="7"/>
      <c r="I798"/>
      <c r="J798"/>
      <c r="K798"/>
      <c r="L798"/>
    </row>
    <row r="799" spans="1:12" s="80" customFormat="1" x14ac:dyDescent="0.2">
      <c r="A799" s="81"/>
      <c r="B799" s="82"/>
      <c r="C799" s="82"/>
      <c r="D799" s="82"/>
      <c r="E799" s="82"/>
      <c r="H799" s="7"/>
      <c r="I799"/>
      <c r="J799"/>
      <c r="K799"/>
      <c r="L799"/>
    </row>
    <row r="800" spans="1:12" s="80" customFormat="1" x14ac:dyDescent="0.2">
      <c r="A800" s="81"/>
      <c r="B800" s="82"/>
      <c r="C800" s="82"/>
      <c r="D800" s="82"/>
      <c r="E800" s="82"/>
      <c r="H800" s="7"/>
      <c r="I800"/>
      <c r="J800"/>
      <c r="K800"/>
      <c r="L800"/>
    </row>
    <row r="801" spans="1:12" s="80" customFormat="1" x14ac:dyDescent="0.2">
      <c r="A801" s="81"/>
      <c r="B801" s="82"/>
      <c r="C801" s="82"/>
      <c r="D801" s="82"/>
      <c r="E801" s="82"/>
      <c r="H801" s="7"/>
      <c r="I801"/>
      <c r="J801"/>
      <c r="K801"/>
      <c r="L801"/>
    </row>
    <row r="802" spans="1:12" s="80" customFormat="1" x14ac:dyDescent="0.2">
      <c r="A802" s="81"/>
      <c r="B802" s="82"/>
      <c r="C802" s="82"/>
      <c r="D802" s="82"/>
      <c r="E802" s="82"/>
      <c r="H802" s="7"/>
      <c r="I802"/>
      <c r="J802"/>
      <c r="K802"/>
      <c r="L802"/>
    </row>
    <row r="803" spans="1:12" s="80" customFormat="1" x14ac:dyDescent="0.2">
      <c r="A803" s="81"/>
      <c r="B803" s="82"/>
      <c r="C803" s="82"/>
      <c r="D803" s="82"/>
      <c r="E803" s="82"/>
      <c r="H803" s="7"/>
      <c r="I803"/>
      <c r="J803"/>
      <c r="K803"/>
      <c r="L803"/>
    </row>
    <row r="804" spans="1:12" s="80" customFormat="1" x14ac:dyDescent="0.2">
      <c r="A804" s="81"/>
      <c r="B804" s="82"/>
      <c r="C804" s="82"/>
      <c r="D804" s="82"/>
      <c r="E804" s="82"/>
      <c r="H804" s="7"/>
      <c r="I804"/>
      <c r="J804"/>
      <c r="K804"/>
      <c r="L804"/>
    </row>
    <row r="805" spans="1:12" s="80" customFormat="1" x14ac:dyDescent="0.2">
      <c r="A805" s="81"/>
      <c r="B805" s="82"/>
      <c r="C805" s="82"/>
      <c r="D805" s="82"/>
      <c r="E805" s="82"/>
      <c r="H805" s="7"/>
      <c r="I805"/>
      <c r="J805"/>
      <c r="K805"/>
      <c r="L805"/>
    </row>
    <row r="806" spans="1:12" s="80" customFormat="1" x14ac:dyDescent="0.2">
      <c r="A806" s="81"/>
      <c r="B806" s="82"/>
      <c r="C806" s="82"/>
      <c r="D806" s="82"/>
      <c r="E806" s="82"/>
      <c r="H806" s="7"/>
      <c r="I806"/>
      <c r="J806"/>
      <c r="K806"/>
      <c r="L806"/>
    </row>
    <row r="807" spans="1:12" s="80" customFormat="1" x14ac:dyDescent="0.2">
      <c r="A807" s="81"/>
      <c r="B807" s="82"/>
      <c r="C807" s="82"/>
      <c r="D807" s="82"/>
      <c r="E807" s="82"/>
      <c r="H807" s="7"/>
      <c r="I807"/>
      <c r="J807"/>
      <c r="K807"/>
      <c r="L807"/>
    </row>
    <row r="808" spans="1:12" s="80" customFormat="1" x14ac:dyDescent="0.2">
      <c r="A808" s="81"/>
      <c r="B808" s="82"/>
      <c r="C808" s="82"/>
      <c r="D808" s="82"/>
      <c r="E808" s="82"/>
      <c r="H808" s="7"/>
      <c r="I808"/>
      <c r="J808"/>
      <c r="K808"/>
      <c r="L808"/>
    </row>
    <row r="809" spans="1:12" s="80" customFormat="1" x14ac:dyDescent="0.2">
      <c r="A809" s="81"/>
      <c r="B809" s="82"/>
      <c r="C809" s="82"/>
      <c r="D809" s="82"/>
      <c r="E809" s="82"/>
      <c r="H809" s="7"/>
      <c r="I809"/>
      <c r="J809"/>
      <c r="K809"/>
      <c r="L809"/>
    </row>
    <row r="810" spans="1:12" s="80" customFormat="1" x14ac:dyDescent="0.2">
      <c r="A810" s="81"/>
      <c r="B810" s="82"/>
      <c r="C810" s="82"/>
      <c r="D810" s="82"/>
      <c r="E810" s="82"/>
      <c r="H810" s="7"/>
      <c r="I810"/>
      <c r="J810"/>
      <c r="K810"/>
      <c r="L810"/>
    </row>
    <row r="811" spans="1:12" s="80" customFormat="1" x14ac:dyDescent="0.2">
      <c r="A811" s="81"/>
      <c r="B811" s="82"/>
      <c r="C811" s="82"/>
      <c r="D811" s="82"/>
      <c r="E811" s="82"/>
      <c r="H811" s="7"/>
      <c r="I811"/>
      <c r="J811"/>
      <c r="K811"/>
      <c r="L811"/>
    </row>
    <row r="812" spans="1:12" s="80" customFormat="1" x14ac:dyDescent="0.2">
      <c r="A812" s="81"/>
      <c r="B812" s="82"/>
      <c r="C812" s="82"/>
      <c r="D812" s="82"/>
      <c r="E812" s="82"/>
      <c r="H812" s="7"/>
      <c r="I812"/>
      <c r="J812"/>
      <c r="K812"/>
      <c r="L812"/>
    </row>
    <row r="813" spans="1:12" s="80" customFormat="1" x14ac:dyDescent="0.2">
      <c r="A813" s="81"/>
      <c r="B813" s="82"/>
      <c r="C813" s="82"/>
      <c r="D813" s="82"/>
      <c r="E813" s="82"/>
      <c r="H813" s="7"/>
      <c r="I813"/>
      <c r="J813"/>
      <c r="K813"/>
      <c r="L813"/>
    </row>
    <row r="814" spans="1:12" s="80" customFormat="1" x14ac:dyDescent="0.2">
      <c r="A814" s="81"/>
      <c r="B814" s="82"/>
      <c r="C814" s="82"/>
      <c r="D814" s="82"/>
      <c r="E814" s="82"/>
      <c r="H814" s="7"/>
      <c r="I814"/>
      <c r="J814"/>
      <c r="K814"/>
      <c r="L814"/>
    </row>
    <row r="815" spans="1:12" s="80" customFormat="1" x14ac:dyDescent="0.2">
      <c r="A815" s="81"/>
      <c r="B815" s="82"/>
      <c r="C815" s="82"/>
      <c r="D815" s="82"/>
      <c r="E815" s="82"/>
      <c r="H815" s="7"/>
      <c r="I815"/>
      <c r="J815"/>
      <c r="K815"/>
      <c r="L815"/>
    </row>
    <row r="816" spans="1:12" s="80" customFormat="1" x14ac:dyDescent="0.2">
      <c r="A816" s="81"/>
      <c r="B816" s="82"/>
      <c r="C816" s="82"/>
      <c r="D816" s="82"/>
      <c r="E816" s="82"/>
      <c r="H816" s="7"/>
      <c r="I816"/>
      <c r="J816"/>
      <c r="K816"/>
      <c r="L816"/>
    </row>
    <row r="817" spans="1:12" s="80" customFormat="1" x14ac:dyDescent="0.2">
      <c r="A817" s="81"/>
      <c r="B817" s="82"/>
      <c r="C817" s="82"/>
      <c r="D817" s="82"/>
      <c r="E817" s="82"/>
      <c r="H817" s="7"/>
      <c r="I817"/>
      <c r="J817"/>
      <c r="K817"/>
      <c r="L817"/>
    </row>
    <row r="818" spans="1:12" s="80" customFormat="1" x14ac:dyDescent="0.2">
      <c r="A818" s="81"/>
      <c r="B818" s="82"/>
      <c r="C818" s="82"/>
      <c r="D818" s="82"/>
      <c r="E818" s="82"/>
      <c r="H818" s="7"/>
      <c r="I818"/>
      <c r="J818"/>
      <c r="K818"/>
      <c r="L818"/>
    </row>
    <row r="819" spans="1:12" s="80" customFormat="1" x14ac:dyDescent="0.2">
      <c r="A819" s="81"/>
      <c r="B819" s="82"/>
      <c r="C819" s="82"/>
      <c r="D819" s="82"/>
      <c r="E819" s="82"/>
      <c r="H819" s="7"/>
      <c r="I819"/>
      <c r="J819"/>
      <c r="K819"/>
      <c r="L819"/>
    </row>
    <row r="820" spans="1:12" s="80" customFormat="1" x14ac:dyDescent="0.2">
      <c r="A820" s="81"/>
      <c r="B820" s="82"/>
      <c r="C820" s="82"/>
      <c r="D820" s="82"/>
      <c r="E820" s="82"/>
      <c r="H820" s="7"/>
      <c r="I820"/>
      <c r="J820"/>
      <c r="K820"/>
      <c r="L820"/>
    </row>
    <row r="821" spans="1:12" s="80" customFormat="1" x14ac:dyDescent="0.2">
      <c r="A821" s="81"/>
      <c r="B821" s="82"/>
      <c r="C821" s="82"/>
      <c r="D821" s="82"/>
      <c r="E821" s="82"/>
      <c r="H821" s="7"/>
      <c r="I821"/>
      <c r="J821"/>
      <c r="K821"/>
      <c r="L821"/>
    </row>
    <row r="822" spans="1:12" s="80" customFormat="1" x14ac:dyDescent="0.2">
      <c r="A822" s="81"/>
      <c r="B822" s="82"/>
      <c r="C822" s="82"/>
      <c r="D822" s="82"/>
      <c r="E822" s="82"/>
      <c r="H822" s="7"/>
      <c r="I822"/>
      <c r="J822"/>
      <c r="K822"/>
      <c r="L822"/>
    </row>
    <row r="823" spans="1:12" s="80" customFormat="1" x14ac:dyDescent="0.2">
      <c r="A823" s="81"/>
      <c r="B823" s="82"/>
      <c r="C823" s="82"/>
      <c r="D823" s="82"/>
      <c r="E823" s="82"/>
      <c r="H823" s="7"/>
      <c r="I823"/>
      <c r="J823"/>
      <c r="K823"/>
      <c r="L823"/>
    </row>
    <row r="824" spans="1:12" s="80" customFormat="1" x14ac:dyDescent="0.2">
      <c r="A824" s="81"/>
      <c r="B824" s="82"/>
      <c r="C824" s="82"/>
      <c r="D824" s="82"/>
      <c r="E824" s="82"/>
      <c r="H824" s="7"/>
      <c r="I824"/>
      <c r="J824"/>
      <c r="K824"/>
      <c r="L824"/>
    </row>
    <row r="825" spans="1:12" s="80" customFormat="1" x14ac:dyDescent="0.2">
      <c r="A825" s="81"/>
      <c r="B825" s="82"/>
      <c r="C825" s="82"/>
      <c r="D825" s="82"/>
      <c r="E825" s="82"/>
      <c r="H825" s="7"/>
      <c r="I825"/>
      <c r="J825"/>
      <c r="K825"/>
      <c r="L825"/>
    </row>
    <row r="826" spans="1:12" s="80" customFormat="1" x14ac:dyDescent="0.2">
      <c r="A826" s="81"/>
      <c r="B826" s="82"/>
      <c r="C826" s="82"/>
      <c r="D826" s="82"/>
      <c r="E826" s="82"/>
      <c r="H826" s="7"/>
      <c r="I826"/>
      <c r="J826"/>
      <c r="K826"/>
      <c r="L826"/>
    </row>
    <row r="827" spans="1:12" s="80" customFormat="1" x14ac:dyDescent="0.2">
      <c r="A827" s="81"/>
      <c r="B827" s="82"/>
      <c r="C827" s="82"/>
      <c r="D827" s="82"/>
      <c r="E827" s="82"/>
      <c r="H827" s="7"/>
      <c r="I827"/>
      <c r="J827"/>
      <c r="K827"/>
      <c r="L827"/>
    </row>
    <row r="828" spans="1:12" s="80" customFormat="1" x14ac:dyDescent="0.2">
      <c r="A828" s="81"/>
      <c r="B828" s="82"/>
      <c r="C828" s="82"/>
      <c r="D828" s="82"/>
      <c r="E828" s="82"/>
      <c r="H828" s="7"/>
      <c r="I828"/>
      <c r="J828"/>
      <c r="K828"/>
      <c r="L828"/>
    </row>
    <row r="829" spans="1:12" s="80" customFormat="1" x14ac:dyDescent="0.2">
      <c r="A829" s="81"/>
      <c r="B829" s="82"/>
      <c r="C829" s="82"/>
      <c r="D829" s="82"/>
      <c r="E829" s="82"/>
      <c r="H829" s="7"/>
      <c r="I829"/>
      <c r="J829"/>
      <c r="K829"/>
      <c r="L829"/>
    </row>
    <row r="830" spans="1:12" s="80" customFormat="1" x14ac:dyDescent="0.2">
      <c r="A830" s="81"/>
      <c r="B830" s="82"/>
      <c r="C830" s="82"/>
      <c r="D830" s="82"/>
      <c r="E830" s="82"/>
      <c r="H830" s="7"/>
      <c r="I830"/>
      <c r="J830"/>
      <c r="K830"/>
      <c r="L830"/>
    </row>
    <row r="831" spans="1:12" s="80" customFormat="1" x14ac:dyDescent="0.2">
      <c r="A831" s="81"/>
      <c r="B831" s="82"/>
      <c r="C831" s="82"/>
      <c r="D831" s="82"/>
      <c r="E831" s="82"/>
      <c r="H831" s="7"/>
      <c r="I831"/>
      <c r="J831"/>
      <c r="K831"/>
      <c r="L831"/>
    </row>
    <row r="832" spans="1:12" s="80" customFormat="1" x14ac:dyDescent="0.2">
      <c r="A832" s="81"/>
      <c r="B832" s="82"/>
      <c r="C832" s="82"/>
      <c r="D832" s="82"/>
      <c r="E832" s="82"/>
      <c r="H832" s="7"/>
      <c r="I832"/>
      <c r="J832"/>
      <c r="K832"/>
      <c r="L832"/>
    </row>
    <row r="833" spans="1:12" s="80" customFormat="1" x14ac:dyDescent="0.2">
      <c r="A833" s="81"/>
      <c r="B833" s="82"/>
      <c r="C833" s="82"/>
      <c r="D833" s="82"/>
      <c r="E833" s="82"/>
      <c r="H833" s="7"/>
      <c r="I833"/>
      <c r="J833"/>
      <c r="K833"/>
      <c r="L833"/>
    </row>
    <row r="834" spans="1:12" s="80" customFormat="1" x14ac:dyDescent="0.2">
      <c r="A834" s="81"/>
      <c r="B834" s="82"/>
      <c r="C834" s="82"/>
      <c r="D834" s="82"/>
      <c r="E834" s="82"/>
      <c r="H834" s="7"/>
      <c r="I834"/>
      <c r="J834"/>
      <c r="K834"/>
      <c r="L834"/>
    </row>
    <row r="835" spans="1:12" s="80" customFormat="1" x14ac:dyDescent="0.2">
      <c r="A835" s="81"/>
      <c r="B835" s="82"/>
      <c r="C835" s="82"/>
      <c r="D835" s="82"/>
      <c r="E835" s="82"/>
      <c r="H835" s="7"/>
      <c r="I835"/>
      <c r="J835"/>
      <c r="K835"/>
      <c r="L835"/>
    </row>
    <row r="836" spans="1:12" s="80" customFormat="1" x14ac:dyDescent="0.2">
      <c r="A836" s="81"/>
      <c r="B836" s="82"/>
      <c r="C836" s="82"/>
      <c r="D836" s="82"/>
      <c r="E836" s="82"/>
      <c r="H836" s="7"/>
      <c r="I836"/>
      <c r="J836"/>
      <c r="K836"/>
      <c r="L836"/>
    </row>
    <row r="837" spans="1:12" s="80" customFormat="1" x14ac:dyDescent="0.2">
      <c r="A837" s="81"/>
      <c r="B837" s="82"/>
      <c r="C837" s="82"/>
      <c r="D837" s="82"/>
      <c r="E837" s="82"/>
      <c r="H837" s="7"/>
      <c r="I837"/>
      <c r="J837"/>
      <c r="K837"/>
      <c r="L837"/>
    </row>
    <row r="838" spans="1:12" s="80" customFormat="1" x14ac:dyDescent="0.2">
      <c r="A838" s="81"/>
      <c r="B838" s="82"/>
      <c r="C838" s="82"/>
      <c r="D838" s="82"/>
      <c r="E838" s="82"/>
      <c r="H838" s="7"/>
      <c r="I838"/>
      <c r="J838"/>
      <c r="K838"/>
      <c r="L838"/>
    </row>
    <row r="839" spans="1:12" s="80" customFormat="1" x14ac:dyDescent="0.2">
      <c r="A839" s="81"/>
      <c r="B839" s="82"/>
      <c r="C839" s="82"/>
      <c r="D839" s="82"/>
      <c r="E839" s="82"/>
      <c r="H839" s="7"/>
      <c r="I839"/>
      <c r="J839"/>
      <c r="K839"/>
      <c r="L839"/>
    </row>
    <row r="840" spans="1:12" s="80" customFormat="1" x14ac:dyDescent="0.2">
      <c r="A840" s="81"/>
      <c r="B840" s="82"/>
      <c r="C840" s="82"/>
      <c r="D840" s="82"/>
      <c r="E840" s="82"/>
      <c r="H840" s="7"/>
      <c r="I840"/>
      <c r="J840"/>
      <c r="K840"/>
      <c r="L840"/>
    </row>
    <row r="841" spans="1:12" s="80" customFormat="1" x14ac:dyDescent="0.2">
      <c r="A841" s="81"/>
      <c r="B841" s="82"/>
      <c r="C841" s="82"/>
      <c r="D841" s="82"/>
      <c r="E841" s="82"/>
      <c r="H841" s="7"/>
      <c r="I841"/>
      <c r="J841"/>
      <c r="K841"/>
      <c r="L841"/>
    </row>
    <row r="842" spans="1:12" s="80" customFormat="1" x14ac:dyDescent="0.2">
      <c r="A842" s="81"/>
      <c r="B842" s="82"/>
      <c r="C842" s="82"/>
      <c r="D842" s="82"/>
      <c r="E842" s="82"/>
      <c r="H842" s="7"/>
      <c r="I842"/>
      <c r="J842"/>
      <c r="K842"/>
      <c r="L842"/>
    </row>
    <row r="843" spans="1:12" s="80" customFormat="1" x14ac:dyDescent="0.2">
      <c r="A843" s="81"/>
      <c r="B843" s="82"/>
      <c r="C843" s="82"/>
      <c r="D843" s="82"/>
      <c r="E843" s="82"/>
      <c r="H843" s="7"/>
      <c r="I843"/>
      <c r="J843"/>
      <c r="K843"/>
      <c r="L843"/>
    </row>
    <row r="844" spans="1:12" s="80" customFormat="1" x14ac:dyDescent="0.2">
      <c r="A844" s="81"/>
      <c r="B844" s="82"/>
      <c r="C844" s="82"/>
      <c r="D844" s="82"/>
      <c r="E844" s="82"/>
      <c r="H844" s="7"/>
      <c r="I844"/>
      <c r="J844"/>
      <c r="K844"/>
      <c r="L844"/>
    </row>
    <row r="845" spans="1:12" s="80" customFormat="1" x14ac:dyDescent="0.2">
      <c r="A845" s="81"/>
      <c r="B845" s="82"/>
      <c r="C845" s="82"/>
      <c r="D845" s="82"/>
      <c r="E845" s="82"/>
      <c r="H845" s="7"/>
      <c r="I845"/>
      <c r="J845"/>
      <c r="K845"/>
      <c r="L845"/>
    </row>
    <row r="846" spans="1:12" s="80" customFormat="1" x14ac:dyDescent="0.2">
      <c r="A846" s="81"/>
      <c r="B846" s="82"/>
      <c r="C846" s="82"/>
      <c r="D846" s="82"/>
      <c r="E846" s="82"/>
      <c r="H846" s="7"/>
      <c r="I846"/>
      <c r="J846"/>
      <c r="K846"/>
      <c r="L846"/>
    </row>
    <row r="847" spans="1:12" s="80" customFormat="1" x14ac:dyDescent="0.2">
      <c r="A847" s="81"/>
      <c r="B847" s="82"/>
      <c r="C847" s="82"/>
      <c r="D847" s="82"/>
      <c r="E847" s="82"/>
      <c r="H847" s="7"/>
      <c r="I847"/>
      <c r="J847"/>
      <c r="K847"/>
      <c r="L847"/>
    </row>
    <row r="848" spans="1:12" s="80" customFormat="1" x14ac:dyDescent="0.2">
      <c r="A848" s="81"/>
      <c r="B848" s="82"/>
      <c r="C848" s="82"/>
      <c r="D848" s="82"/>
      <c r="E848" s="82"/>
      <c r="H848" s="7"/>
      <c r="I848"/>
      <c r="J848"/>
      <c r="K848"/>
      <c r="L848"/>
    </row>
    <row r="849" spans="1:12" s="80" customFormat="1" x14ac:dyDescent="0.2">
      <c r="A849" s="81"/>
      <c r="B849" s="82"/>
      <c r="C849" s="82"/>
      <c r="D849" s="82"/>
      <c r="E849" s="82"/>
      <c r="H849" s="7"/>
      <c r="I849"/>
      <c r="J849"/>
      <c r="K849"/>
      <c r="L849"/>
    </row>
    <row r="850" spans="1:12" s="80" customFormat="1" x14ac:dyDescent="0.2">
      <c r="A850" s="81"/>
      <c r="B850" s="82"/>
      <c r="C850" s="82"/>
      <c r="D850" s="82"/>
      <c r="E850" s="82"/>
      <c r="H850" s="7"/>
      <c r="I850"/>
      <c r="J850"/>
      <c r="K850"/>
      <c r="L850"/>
    </row>
    <row r="851" spans="1:12" s="80" customFormat="1" x14ac:dyDescent="0.2">
      <c r="A851" s="81"/>
      <c r="B851" s="82"/>
      <c r="C851" s="82"/>
      <c r="D851" s="82"/>
      <c r="E851" s="82"/>
      <c r="H851" s="7"/>
      <c r="I851"/>
      <c r="J851"/>
      <c r="K851"/>
      <c r="L851"/>
    </row>
    <row r="852" spans="1:12" s="80" customFormat="1" x14ac:dyDescent="0.2">
      <c r="A852" s="81"/>
      <c r="B852" s="82"/>
      <c r="C852" s="82"/>
      <c r="D852" s="82"/>
      <c r="E852" s="82"/>
      <c r="H852" s="7"/>
      <c r="I852"/>
      <c r="J852"/>
      <c r="K852"/>
      <c r="L852"/>
    </row>
    <row r="853" spans="1:12" s="80" customFormat="1" x14ac:dyDescent="0.2">
      <c r="A853" s="81"/>
      <c r="B853" s="82"/>
      <c r="C853" s="82"/>
      <c r="D853" s="82"/>
      <c r="E853" s="82"/>
      <c r="H853" s="7"/>
      <c r="I853"/>
      <c r="J853"/>
      <c r="K853"/>
      <c r="L853"/>
    </row>
    <row r="854" spans="1:12" s="80" customFormat="1" x14ac:dyDescent="0.2">
      <c r="A854" s="81"/>
      <c r="B854" s="82"/>
      <c r="C854" s="82"/>
      <c r="D854" s="82"/>
      <c r="E854" s="82"/>
      <c r="H854" s="7"/>
      <c r="I854"/>
      <c r="J854"/>
      <c r="K854"/>
      <c r="L854"/>
    </row>
    <row r="855" spans="1:12" s="80" customFormat="1" x14ac:dyDescent="0.2">
      <c r="A855" s="81"/>
      <c r="B855" s="82"/>
      <c r="C855" s="82"/>
      <c r="D855" s="82"/>
      <c r="E855" s="82"/>
      <c r="H855" s="7"/>
      <c r="I855"/>
      <c r="J855"/>
      <c r="K855"/>
      <c r="L855"/>
    </row>
    <row r="856" spans="1:12" s="80" customFormat="1" x14ac:dyDescent="0.2">
      <c r="A856" s="81"/>
      <c r="B856" s="82"/>
      <c r="C856" s="82"/>
      <c r="D856" s="82"/>
      <c r="E856" s="82"/>
      <c r="H856" s="7"/>
      <c r="I856"/>
      <c r="J856"/>
      <c r="K856"/>
      <c r="L856"/>
    </row>
    <row r="857" spans="1:12" s="80" customFormat="1" x14ac:dyDescent="0.2">
      <c r="A857" s="81"/>
      <c r="B857" s="82"/>
      <c r="C857" s="82"/>
      <c r="D857" s="82"/>
      <c r="E857" s="82"/>
      <c r="H857" s="7"/>
      <c r="I857"/>
      <c r="J857"/>
      <c r="K857"/>
      <c r="L857"/>
    </row>
    <row r="858" spans="1:12" s="80" customFormat="1" x14ac:dyDescent="0.2">
      <c r="A858" s="81"/>
      <c r="B858" s="82"/>
      <c r="C858" s="82"/>
      <c r="D858" s="82"/>
      <c r="E858" s="82"/>
      <c r="H858" s="7"/>
      <c r="I858"/>
      <c r="J858"/>
      <c r="K858"/>
      <c r="L858"/>
    </row>
    <row r="859" spans="1:12" s="80" customFormat="1" x14ac:dyDescent="0.2">
      <c r="A859" s="81"/>
      <c r="B859" s="82"/>
      <c r="C859" s="82"/>
      <c r="D859" s="82"/>
      <c r="E859" s="82"/>
      <c r="H859" s="7"/>
      <c r="I859"/>
      <c r="J859"/>
      <c r="K859"/>
      <c r="L859"/>
    </row>
    <row r="860" spans="1:12" s="80" customFormat="1" x14ac:dyDescent="0.2">
      <c r="A860" s="81"/>
      <c r="B860" s="82"/>
      <c r="C860" s="82"/>
      <c r="D860" s="82"/>
      <c r="E860" s="82"/>
      <c r="H860" s="7"/>
      <c r="I860"/>
      <c r="J860"/>
      <c r="K860"/>
      <c r="L860"/>
    </row>
    <row r="861" spans="1:12" s="80" customFormat="1" x14ac:dyDescent="0.2">
      <c r="A861" s="81"/>
      <c r="B861" s="82"/>
      <c r="C861" s="82"/>
      <c r="D861" s="82"/>
      <c r="E861" s="82"/>
      <c r="H861" s="7"/>
      <c r="I861"/>
      <c r="J861"/>
      <c r="K861"/>
      <c r="L861"/>
    </row>
    <row r="862" spans="1:12" s="80" customFormat="1" x14ac:dyDescent="0.2">
      <c r="A862" s="81"/>
      <c r="B862" s="82"/>
      <c r="C862" s="82"/>
      <c r="D862" s="82"/>
      <c r="E862" s="82"/>
      <c r="H862" s="7"/>
      <c r="I862"/>
      <c r="J862"/>
      <c r="K862"/>
      <c r="L862"/>
    </row>
    <row r="863" spans="1:12" s="80" customFormat="1" x14ac:dyDescent="0.2">
      <c r="A863" s="81"/>
      <c r="B863" s="82"/>
      <c r="C863" s="82"/>
      <c r="D863" s="82"/>
      <c r="E863" s="82"/>
      <c r="H863" s="7"/>
      <c r="I863"/>
      <c r="J863"/>
      <c r="K863"/>
      <c r="L863"/>
    </row>
    <row r="864" spans="1:12" s="80" customFormat="1" x14ac:dyDescent="0.2">
      <c r="A864" s="81"/>
      <c r="B864" s="82"/>
      <c r="C864" s="82"/>
      <c r="D864" s="82"/>
      <c r="E864" s="82"/>
      <c r="H864" s="7"/>
      <c r="I864"/>
      <c r="J864"/>
      <c r="K864"/>
      <c r="L864"/>
    </row>
    <row r="865" spans="1:12" s="80" customFormat="1" x14ac:dyDescent="0.2">
      <c r="A865" s="81"/>
      <c r="B865" s="82"/>
      <c r="C865" s="82"/>
      <c r="D865" s="82"/>
      <c r="E865" s="82"/>
      <c r="H865" s="7"/>
      <c r="I865"/>
      <c r="J865"/>
      <c r="K865"/>
      <c r="L865"/>
    </row>
    <row r="866" spans="1:12" s="80" customFormat="1" x14ac:dyDescent="0.2">
      <c r="A866" s="81"/>
      <c r="B866" s="82"/>
      <c r="C866" s="82"/>
      <c r="D866" s="82"/>
      <c r="E866" s="82"/>
      <c r="H866" s="7"/>
      <c r="I866"/>
      <c r="J866"/>
      <c r="K866"/>
      <c r="L866"/>
    </row>
    <row r="867" spans="1:12" s="80" customFormat="1" x14ac:dyDescent="0.2">
      <c r="A867" s="81"/>
      <c r="B867" s="82"/>
      <c r="C867" s="82"/>
      <c r="D867" s="82"/>
      <c r="E867" s="82"/>
      <c r="H867" s="7"/>
      <c r="I867"/>
      <c r="J867"/>
      <c r="K867"/>
      <c r="L867"/>
    </row>
    <row r="868" spans="1:12" s="80" customFormat="1" x14ac:dyDescent="0.2">
      <c r="A868" s="81"/>
      <c r="B868" s="82"/>
      <c r="C868" s="82"/>
      <c r="D868" s="82"/>
      <c r="E868" s="82"/>
      <c r="H868" s="7"/>
      <c r="I868"/>
      <c r="J868"/>
      <c r="K868"/>
      <c r="L868"/>
    </row>
    <row r="869" spans="1:12" s="80" customFormat="1" x14ac:dyDescent="0.2">
      <c r="A869" s="81"/>
      <c r="B869" s="82"/>
      <c r="C869" s="82"/>
      <c r="D869" s="82"/>
      <c r="E869" s="82"/>
      <c r="H869" s="7"/>
      <c r="I869"/>
      <c r="J869"/>
      <c r="K869"/>
      <c r="L869"/>
    </row>
    <row r="870" spans="1:12" s="80" customFormat="1" x14ac:dyDescent="0.2">
      <c r="A870" s="81"/>
      <c r="B870" s="82"/>
      <c r="C870" s="82"/>
      <c r="D870" s="82"/>
      <c r="E870" s="82"/>
      <c r="H870" s="7"/>
      <c r="I870"/>
      <c r="J870"/>
      <c r="K870"/>
      <c r="L870"/>
    </row>
    <row r="871" spans="1:12" s="80" customFormat="1" x14ac:dyDescent="0.2">
      <c r="A871" s="81"/>
      <c r="B871" s="82"/>
      <c r="C871" s="82"/>
      <c r="D871" s="82"/>
      <c r="E871" s="82"/>
      <c r="H871" s="7"/>
      <c r="I871"/>
      <c r="J871"/>
      <c r="K871"/>
      <c r="L871"/>
    </row>
    <row r="872" spans="1:12" s="80" customFormat="1" x14ac:dyDescent="0.2">
      <c r="A872" s="81"/>
      <c r="B872" s="82"/>
      <c r="C872" s="82"/>
      <c r="D872" s="82"/>
      <c r="E872" s="82"/>
      <c r="H872" s="7"/>
      <c r="I872"/>
      <c r="J872"/>
      <c r="K872"/>
      <c r="L872"/>
    </row>
    <row r="873" spans="1:12" s="80" customFormat="1" x14ac:dyDescent="0.2">
      <c r="A873" s="81"/>
      <c r="B873" s="82"/>
      <c r="C873" s="82"/>
      <c r="D873" s="82"/>
      <c r="E873" s="82"/>
      <c r="H873" s="7"/>
      <c r="I873"/>
      <c r="J873"/>
      <c r="K873"/>
      <c r="L873"/>
    </row>
    <row r="874" spans="1:12" s="80" customFormat="1" x14ac:dyDescent="0.2">
      <c r="A874" s="81"/>
      <c r="B874" s="82"/>
      <c r="C874" s="82"/>
      <c r="D874" s="82"/>
      <c r="E874" s="82"/>
      <c r="H874" s="7"/>
      <c r="I874"/>
      <c r="J874"/>
      <c r="K874"/>
      <c r="L874"/>
    </row>
    <row r="875" spans="1:12" s="80" customFormat="1" x14ac:dyDescent="0.2">
      <c r="A875" s="81"/>
      <c r="B875" s="82"/>
      <c r="C875" s="82"/>
      <c r="D875" s="82"/>
      <c r="E875" s="82"/>
      <c r="H875" s="7"/>
      <c r="I875"/>
      <c r="J875"/>
      <c r="K875"/>
      <c r="L875"/>
    </row>
    <row r="876" spans="1:12" s="80" customFormat="1" x14ac:dyDescent="0.2">
      <c r="A876" s="81"/>
      <c r="B876" s="82"/>
      <c r="C876" s="82"/>
      <c r="D876" s="82"/>
      <c r="E876" s="82"/>
      <c r="H876" s="7"/>
      <c r="I876"/>
      <c r="J876"/>
      <c r="K876"/>
      <c r="L876"/>
    </row>
    <row r="877" spans="1:12" s="80" customFormat="1" x14ac:dyDescent="0.2">
      <c r="A877" s="81"/>
      <c r="B877" s="82"/>
      <c r="C877" s="82"/>
      <c r="D877" s="82"/>
      <c r="E877" s="82"/>
      <c r="H877" s="7"/>
      <c r="I877"/>
      <c r="J877"/>
      <c r="K877"/>
      <c r="L877"/>
    </row>
    <row r="878" spans="1:12" s="80" customFormat="1" x14ac:dyDescent="0.2">
      <c r="A878" s="81"/>
      <c r="B878" s="82"/>
      <c r="C878" s="82"/>
      <c r="D878" s="82"/>
      <c r="E878" s="82"/>
      <c r="H878" s="7"/>
      <c r="I878"/>
      <c r="J878"/>
      <c r="K878"/>
      <c r="L878"/>
    </row>
    <row r="879" spans="1:12" s="80" customFormat="1" x14ac:dyDescent="0.2">
      <c r="A879" s="81"/>
      <c r="B879" s="82"/>
      <c r="C879" s="82"/>
      <c r="D879" s="82"/>
      <c r="E879" s="82"/>
      <c r="H879" s="7"/>
      <c r="I879"/>
      <c r="J879"/>
      <c r="K879"/>
      <c r="L879"/>
    </row>
    <row r="880" spans="1:12" s="80" customFormat="1" x14ac:dyDescent="0.2">
      <c r="A880" s="81"/>
      <c r="B880" s="82"/>
      <c r="C880" s="82"/>
      <c r="D880" s="82"/>
      <c r="E880" s="82"/>
      <c r="H880" s="7"/>
      <c r="I880"/>
      <c r="J880"/>
      <c r="K880"/>
      <c r="L880"/>
    </row>
    <row r="881" spans="1:12" s="80" customFormat="1" x14ac:dyDescent="0.2">
      <c r="A881" s="81"/>
      <c r="B881" s="82"/>
      <c r="C881" s="82"/>
      <c r="D881" s="82"/>
      <c r="E881" s="82"/>
      <c r="H881" s="7"/>
      <c r="I881"/>
      <c r="J881"/>
      <c r="K881"/>
      <c r="L881"/>
    </row>
    <row r="882" spans="1:12" s="80" customFormat="1" x14ac:dyDescent="0.2">
      <c r="A882" s="81"/>
      <c r="B882" s="82"/>
      <c r="C882" s="82"/>
      <c r="D882" s="82"/>
      <c r="E882" s="82"/>
      <c r="H882" s="7"/>
      <c r="I882"/>
      <c r="J882"/>
      <c r="K882"/>
      <c r="L882"/>
    </row>
    <row r="883" spans="1:12" s="80" customFormat="1" x14ac:dyDescent="0.2">
      <c r="A883" s="81"/>
      <c r="B883" s="82"/>
      <c r="C883" s="82"/>
      <c r="D883" s="82"/>
      <c r="E883" s="82"/>
      <c r="H883" s="7"/>
      <c r="I883"/>
      <c r="J883"/>
      <c r="K883"/>
      <c r="L883"/>
    </row>
    <row r="884" spans="1:12" s="80" customFormat="1" x14ac:dyDescent="0.2">
      <c r="A884" s="81"/>
      <c r="B884" s="82"/>
      <c r="C884" s="82"/>
      <c r="D884" s="82"/>
      <c r="E884" s="82"/>
      <c r="H884" s="7"/>
      <c r="I884"/>
      <c r="J884"/>
      <c r="K884"/>
      <c r="L884"/>
    </row>
    <row r="885" spans="1:12" s="80" customFormat="1" x14ac:dyDescent="0.2">
      <c r="A885" s="81"/>
      <c r="B885" s="82"/>
      <c r="C885" s="82"/>
      <c r="D885" s="82"/>
      <c r="E885" s="82"/>
      <c r="H885" s="7"/>
      <c r="I885"/>
      <c r="J885"/>
      <c r="K885"/>
      <c r="L885"/>
    </row>
    <row r="886" spans="1:12" s="80" customFormat="1" x14ac:dyDescent="0.2">
      <c r="A886" s="81"/>
      <c r="B886" s="82"/>
      <c r="C886" s="82"/>
      <c r="D886" s="82"/>
      <c r="E886" s="82"/>
      <c r="H886" s="7"/>
      <c r="I886"/>
      <c r="J886"/>
      <c r="K886"/>
      <c r="L886"/>
    </row>
    <row r="887" spans="1:12" s="80" customFormat="1" x14ac:dyDescent="0.2">
      <c r="A887" s="81"/>
      <c r="B887" s="82"/>
      <c r="C887" s="82"/>
      <c r="D887" s="82"/>
      <c r="E887" s="82"/>
      <c r="H887" s="7"/>
      <c r="I887"/>
      <c r="J887"/>
      <c r="K887"/>
      <c r="L887"/>
    </row>
    <row r="888" spans="1:12" s="80" customFormat="1" x14ac:dyDescent="0.2">
      <c r="A888" s="81"/>
      <c r="B888" s="82"/>
      <c r="C888" s="82"/>
      <c r="D888" s="82"/>
      <c r="E888" s="82"/>
      <c r="H888" s="7"/>
      <c r="I888"/>
      <c r="J888"/>
      <c r="K888"/>
      <c r="L888"/>
    </row>
    <row r="889" spans="1:12" s="80" customFormat="1" x14ac:dyDescent="0.2">
      <c r="A889" s="81"/>
      <c r="B889" s="82"/>
      <c r="C889" s="82"/>
      <c r="D889" s="82"/>
      <c r="E889" s="82"/>
      <c r="H889" s="7"/>
      <c r="I889"/>
      <c r="J889"/>
      <c r="K889"/>
      <c r="L889"/>
    </row>
    <row r="890" spans="1:12" s="80" customFormat="1" x14ac:dyDescent="0.2">
      <c r="A890" s="81"/>
      <c r="B890" s="82"/>
      <c r="C890" s="82"/>
      <c r="D890" s="82"/>
      <c r="E890" s="82"/>
      <c r="H890" s="7"/>
      <c r="I890"/>
      <c r="J890"/>
      <c r="K890"/>
      <c r="L890"/>
    </row>
    <row r="891" spans="1:12" s="80" customFormat="1" x14ac:dyDescent="0.2">
      <c r="A891" s="81"/>
      <c r="B891" s="82"/>
      <c r="C891" s="82"/>
      <c r="D891" s="82"/>
      <c r="E891" s="82"/>
      <c r="H891" s="7"/>
      <c r="I891"/>
      <c r="J891"/>
      <c r="K891"/>
      <c r="L891"/>
    </row>
    <row r="892" spans="1:12" s="80" customFormat="1" x14ac:dyDescent="0.2">
      <c r="A892" s="81"/>
      <c r="B892" s="82"/>
      <c r="C892" s="82"/>
      <c r="D892" s="82"/>
      <c r="E892" s="82"/>
      <c r="H892" s="7"/>
      <c r="I892"/>
      <c r="J892"/>
      <c r="K892"/>
      <c r="L892"/>
    </row>
    <row r="893" spans="1:12" s="80" customFormat="1" x14ac:dyDescent="0.2">
      <c r="A893" s="81"/>
      <c r="B893" s="82"/>
      <c r="C893" s="82"/>
      <c r="D893" s="82"/>
      <c r="E893" s="82"/>
      <c r="H893" s="7"/>
      <c r="I893"/>
      <c r="J893"/>
      <c r="K893"/>
      <c r="L893"/>
    </row>
    <row r="894" spans="1:12" s="80" customFormat="1" x14ac:dyDescent="0.2">
      <c r="A894" s="81"/>
      <c r="B894" s="82"/>
      <c r="C894" s="82"/>
      <c r="D894" s="82"/>
      <c r="E894" s="82"/>
      <c r="H894" s="7"/>
      <c r="I894"/>
      <c r="J894"/>
      <c r="K894"/>
      <c r="L894"/>
    </row>
    <row r="895" spans="1:12" s="80" customFormat="1" x14ac:dyDescent="0.2">
      <c r="A895" s="81"/>
      <c r="B895" s="82"/>
      <c r="C895" s="82"/>
      <c r="D895" s="82"/>
      <c r="E895" s="82"/>
      <c r="H895" s="7"/>
      <c r="I895"/>
      <c r="J895"/>
      <c r="K895"/>
      <c r="L895"/>
    </row>
    <row r="896" spans="1:12" s="80" customFormat="1" x14ac:dyDescent="0.2">
      <c r="A896" s="81"/>
      <c r="B896" s="82"/>
      <c r="C896" s="82"/>
      <c r="D896" s="82"/>
      <c r="E896" s="82"/>
      <c r="H896" s="7"/>
      <c r="I896"/>
      <c r="J896"/>
      <c r="K896"/>
      <c r="L896"/>
    </row>
    <row r="897" spans="1:12" s="80" customFormat="1" x14ac:dyDescent="0.2">
      <c r="A897" s="81"/>
      <c r="B897" s="82"/>
      <c r="C897" s="82"/>
      <c r="D897" s="82"/>
      <c r="E897" s="82"/>
      <c r="H897" s="7"/>
      <c r="I897"/>
      <c r="J897"/>
      <c r="K897"/>
      <c r="L897"/>
    </row>
    <row r="898" spans="1:12" s="80" customFormat="1" x14ac:dyDescent="0.2">
      <c r="A898" s="81"/>
      <c r="B898" s="82"/>
      <c r="C898" s="82"/>
      <c r="D898" s="82"/>
      <c r="E898" s="82"/>
      <c r="H898" s="7"/>
      <c r="I898"/>
      <c r="J898"/>
      <c r="K898"/>
      <c r="L898"/>
    </row>
    <row r="899" spans="1:12" s="80" customFormat="1" x14ac:dyDescent="0.2">
      <c r="A899" s="81"/>
      <c r="B899" s="82"/>
      <c r="C899" s="82"/>
      <c r="D899" s="82"/>
      <c r="E899" s="82"/>
      <c r="H899" s="7"/>
      <c r="I899"/>
      <c r="J899"/>
      <c r="K899"/>
      <c r="L899"/>
    </row>
    <row r="900" spans="1:12" s="80" customFormat="1" x14ac:dyDescent="0.2">
      <c r="A900" s="81"/>
      <c r="B900" s="82"/>
      <c r="C900" s="82"/>
      <c r="D900" s="82"/>
      <c r="E900" s="82"/>
      <c r="H900" s="7"/>
      <c r="I900"/>
      <c r="J900"/>
      <c r="K900"/>
      <c r="L900"/>
    </row>
    <row r="901" spans="1:12" s="80" customFormat="1" x14ac:dyDescent="0.2">
      <c r="A901" s="81"/>
      <c r="B901" s="82"/>
      <c r="C901" s="82"/>
      <c r="D901" s="82"/>
      <c r="E901" s="82"/>
      <c r="H901" s="7"/>
      <c r="I901"/>
      <c r="J901"/>
      <c r="K901"/>
      <c r="L901"/>
    </row>
    <row r="902" spans="1:12" s="80" customFormat="1" x14ac:dyDescent="0.2">
      <c r="A902" s="81"/>
      <c r="B902" s="82"/>
      <c r="C902" s="82"/>
      <c r="D902" s="82"/>
      <c r="E902" s="82"/>
      <c r="H902" s="7"/>
      <c r="I902"/>
      <c r="J902"/>
      <c r="K902"/>
      <c r="L902"/>
    </row>
    <row r="903" spans="1:12" s="80" customFormat="1" x14ac:dyDescent="0.2">
      <c r="A903" s="81"/>
      <c r="B903" s="82"/>
      <c r="C903" s="82"/>
      <c r="D903" s="82"/>
      <c r="E903" s="82"/>
      <c r="H903" s="7"/>
      <c r="I903"/>
      <c r="J903"/>
      <c r="K903"/>
      <c r="L903"/>
    </row>
    <row r="904" spans="1:12" s="80" customFormat="1" x14ac:dyDescent="0.2">
      <c r="A904" s="81"/>
      <c r="B904" s="82"/>
      <c r="C904" s="82"/>
      <c r="D904" s="82"/>
      <c r="E904" s="82"/>
      <c r="H904" s="7"/>
      <c r="I904"/>
      <c r="J904"/>
      <c r="K904"/>
      <c r="L904"/>
    </row>
    <row r="905" spans="1:12" s="80" customFormat="1" x14ac:dyDescent="0.2">
      <c r="A905" s="81"/>
      <c r="B905" s="82"/>
      <c r="C905" s="82"/>
      <c r="D905" s="82"/>
      <c r="E905" s="82"/>
      <c r="H905" s="7"/>
      <c r="I905"/>
      <c r="J905"/>
      <c r="K905"/>
      <c r="L905"/>
    </row>
    <row r="906" spans="1:12" s="80" customFormat="1" x14ac:dyDescent="0.2">
      <c r="A906" s="81"/>
      <c r="B906" s="82"/>
      <c r="C906" s="82"/>
      <c r="D906" s="82"/>
      <c r="E906" s="82"/>
      <c r="H906" s="7"/>
      <c r="I906"/>
      <c r="J906"/>
      <c r="K906"/>
      <c r="L906"/>
    </row>
    <row r="907" spans="1:12" s="80" customFormat="1" x14ac:dyDescent="0.2">
      <c r="A907" s="81"/>
      <c r="B907" s="82"/>
      <c r="C907" s="82"/>
      <c r="D907" s="82"/>
      <c r="E907" s="82"/>
      <c r="H907" s="7"/>
      <c r="I907"/>
      <c r="J907"/>
      <c r="K907"/>
      <c r="L907"/>
    </row>
    <row r="908" spans="1:12" s="80" customFormat="1" x14ac:dyDescent="0.2">
      <c r="A908" s="81"/>
      <c r="B908" s="82"/>
      <c r="C908" s="82"/>
      <c r="D908" s="82"/>
      <c r="E908" s="82"/>
      <c r="H908" s="7"/>
      <c r="I908"/>
      <c r="J908"/>
      <c r="K908"/>
      <c r="L908"/>
    </row>
    <row r="909" spans="1:12" s="80" customFormat="1" x14ac:dyDescent="0.2">
      <c r="A909" s="81"/>
      <c r="B909" s="82"/>
      <c r="C909" s="82"/>
      <c r="D909" s="82"/>
      <c r="E909" s="82"/>
      <c r="H909" s="7"/>
      <c r="I909"/>
      <c r="J909"/>
      <c r="K909"/>
      <c r="L909"/>
    </row>
    <row r="910" spans="1:12" s="80" customFormat="1" x14ac:dyDescent="0.2">
      <c r="A910" s="81"/>
      <c r="B910" s="82"/>
      <c r="C910" s="82"/>
      <c r="D910" s="82"/>
      <c r="E910" s="82"/>
      <c r="H910" s="7"/>
      <c r="I910"/>
      <c r="J910"/>
      <c r="K910"/>
      <c r="L910"/>
    </row>
    <row r="911" spans="1:12" s="80" customFormat="1" x14ac:dyDescent="0.2">
      <c r="A911" s="81"/>
      <c r="B911" s="82"/>
      <c r="C911" s="82"/>
      <c r="D911" s="82"/>
      <c r="E911" s="82"/>
      <c r="H911" s="7"/>
      <c r="I911"/>
      <c r="J911"/>
      <c r="K911"/>
      <c r="L911"/>
    </row>
    <row r="912" spans="1:12" s="80" customFormat="1" x14ac:dyDescent="0.2">
      <c r="A912" s="81"/>
      <c r="B912" s="82"/>
      <c r="C912" s="82"/>
      <c r="D912" s="82"/>
      <c r="E912" s="82"/>
      <c r="H912" s="7"/>
      <c r="I912"/>
      <c r="J912"/>
      <c r="K912"/>
      <c r="L912"/>
    </row>
    <row r="913" spans="1:12" s="80" customFormat="1" x14ac:dyDescent="0.2">
      <c r="A913" s="81"/>
      <c r="B913" s="82"/>
      <c r="C913" s="82"/>
      <c r="D913" s="82"/>
      <c r="E913" s="82"/>
      <c r="H913" s="7"/>
      <c r="I913"/>
      <c r="J913"/>
      <c r="K913"/>
      <c r="L913"/>
    </row>
    <row r="914" spans="1:12" s="80" customFormat="1" x14ac:dyDescent="0.2">
      <c r="A914" s="81"/>
      <c r="B914" s="82"/>
      <c r="C914" s="82"/>
      <c r="D914" s="82"/>
      <c r="E914" s="82"/>
      <c r="H914" s="7"/>
      <c r="I914"/>
      <c r="J914"/>
      <c r="K914"/>
      <c r="L914"/>
    </row>
    <row r="915" spans="1:12" s="80" customFormat="1" x14ac:dyDescent="0.2">
      <c r="A915" s="81"/>
      <c r="B915" s="82"/>
      <c r="C915" s="82"/>
      <c r="D915" s="82"/>
      <c r="E915" s="82"/>
      <c r="H915" s="7"/>
      <c r="I915"/>
      <c r="J915"/>
      <c r="K915"/>
      <c r="L915"/>
    </row>
    <row r="916" spans="1:12" s="80" customFormat="1" x14ac:dyDescent="0.2">
      <c r="A916" s="81"/>
      <c r="B916" s="82"/>
      <c r="C916" s="82"/>
      <c r="D916" s="82"/>
      <c r="E916" s="82"/>
      <c r="H916" s="7"/>
      <c r="I916"/>
      <c r="J916"/>
      <c r="K916"/>
      <c r="L916"/>
    </row>
    <row r="917" spans="1:12" s="80" customFormat="1" x14ac:dyDescent="0.2">
      <c r="A917" s="81"/>
      <c r="B917" s="82"/>
      <c r="C917" s="82"/>
      <c r="D917" s="82"/>
      <c r="E917" s="82"/>
      <c r="H917" s="7"/>
      <c r="I917"/>
      <c r="J917"/>
      <c r="K917"/>
      <c r="L917"/>
    </row>
    <row r="918" spans="1:12" s="80" customFormat="1" x14ac:dyDescent="0.2">
      <c r="A918" s="81"/>
      <c r="B918" s="82"/>
      <c r="C918" s="82"/>
      <c r="D918" s="82"/>
      <c r="E918" s="82"/>
      <c r="H918" s="7"/>
      <c r="I918"/>
      <c r="J918"/>
      <c r="K918"/>
      <c r="L918"/>
    </row>
    <row r="919" spans="1:12" s="80" customFormat="1" x14ac:dyDescent="0.2">
      <c r="A919" s="81"/>
      <c r="B919" s="82"/>
      <c r="C919" s="82"/>
      <c r="D919" s="82"/>
      <c r="E919" s="82"/>
      <c r="H919" s="7"/>
      <c r="I919"/>
      <c r="J919"/>
      <c r="K919"/>
      <c r="L919"/>
    </row>
    <row r="920" spans="1:12" s="80" customFormat="1" x14ac:dyDescent="0.2">
      <c r="A920" s="81"/>
      <c r="B920" s="82"/>
      <c r="C920" s="82"/>
      <c r="D920" s="82"/>
      <c r="E920" s="82"/>
      <c r="H920" s="7"/>
      <c r="I920"/>
      <c r="J920"/>
      <c r="K920"/>
      <c r="L920"/>
    </row>
    <row r="921" spans="1:12" s="80" customFormat="1" x14ac:dyDescent="0.2">
      <c r="A921" s="81"/>
      <c r="B921" s="82"/>
      <c r="C921" s="82"/>
      <c r="D921" s="82"/>
      <c r="E921" s="82"/>
      <c r="H921" s="7"/>
      <c r="I921"/>
      <c r="J921"/>
      <c r="K921"/>
      <c r="L921"/>
    </row>
    <row r="922" spans="1:12" s="80" customFormat="1" x14ac:dyDescent="0.2">
      <c r="A922" s="81"/>
      <c r="B922" s="82"/>
      <c r="C922" s="82"/>
      <c r="D922" s="82"/>
      <c r="E922" s="82"/>
      <c r="H922" s="7"/>
      <c r="I922"/>
      <c r="J922"/>
      <c r="K922"/>
      <c r="L922"/>
    </row>
    <row r="923" spans="1:12" s="80" customFormat="1" x14ac:dyDescent="0.2">
      <c r="A923" s="81"/>
      <c r="B923" s="82"/>
      <c r="C923" s="82"/>
      <c r="D923" s="82"/>
      <c r="E923" s="82"/>
      <c r="H923" s="7"/>
      <c r="I923"/>
      <c r="J923"/>
      <c r="K923"/>
      <c r="L923"/>
    </row>
    <row r="924" spans="1:12" s="80" customFormat="1" x14ac:dyDescent="0.2">
      <c r="A924" s="81"/>
      <c r="B924" s="82"/>
      <c r="C924" s="82"/>
      <c r="D924" s="82"/>
      <c r="E924" s="82"/>
      <c r="H924" s="7"/>
      <c r="I924"/>
      <c r="J924"/>
      <c r="K924"/>
      <c r="L924"/>
    </row>
    <row r="925" spans="1:12" s="80" customFormat="1" x14ac:dyDescent="0.2">
      <c r="A925" s="81"/>
      <c r="B925" s="82"/>
      <c r="C925" s="82"/>
      <c r="D925" s="82"/>
      <c r="E925" s="82"/>
      <c r="H925" s="7"/>
      <c r="I925"/>
      <c r="J925"/>
      <c r="K925"/>
      <c r="L925"/>
    </row>
    <row r="926" spans="1:12" s="80" customFormat="1" x14ac:dyDescent="0.2">
      <c r="A926" s="81"/>
      <c r="B926" s="82"/>
      <c r="C926" s="82"/>
      <c r="D926" s="82"/>
      <c r="E926" s="82"/>
      <c r="H926" s="7"/>
      <c r="I926"/>
      <c r="J926"/>
      <c r="K926"/>
      <c r="L926"/>
    </row>
    <row r="927" spans="1:12" s="80" customFormat="1" x14ac:dyDescent="0.2">
      <c r="A927" s="81"/>
      <c r="B927" s="82"/>
      <c r="C927" s="82"/>
      <c r="D927" s="82"/>
      <c r="E927" s="82"/>
      <c r="H927" s="7"/>
      <c r="I927"/>
      <c r="J927"/>
      <c r="K927"/>
      <c r="L927"/>
    </row>
    <row r="928" spans="1:12" s="80" customFormat="1" x14ac:dyDescent="0.2">
      <c r="A928" s="81"/>
      <c r="B928" s="82"/>
      <c r="C928" s="82"/>
      <c r="D928" s="82"/>
      <c r="E928" s="82"/>
      <c r="H928" s="7"/>
      <c r="I928"/>
      <c r="J928"/>
      <c r="K928"/>
      <c r="L928"/>
    </row>
    <row r="929" spans="1:12" s="80" customFormat="1" x14ac:dyDescent="0.2">
      <c r="A929" s="81"/>
      <c r="B929" s="82"/>
      <c r="C929" s="82"/>
      <c r="D929" s="82"/>
      <c r="E929" s="82"/>
      <c r="H929" s="7"/>
      <c r="I929"/>
      <c r="J929"/>
      <c r="K929"/>
      <c r="L929"/>
    </row>
    <row r="930" spans="1:12" s="80" customFormat="1" x14ac:dyDescent="0.2">
      <c r="A930" s="81"/>
      <c r="B930" s="82"/>
      <c r="C930" s="82"/>
      <c r="D930" s="82"/>
      <c r="E930" s="82"/>
      <c r="H930" s="7"/>
      <c r="I930"/>
      <c r="J930"/>
      <c r="K930"/>
      <c r="L930"/>
    </row>
    <row r="931" spans="1:12" s="80" customFormat="1" x14ac:dyDescent="0.2">
      <c r="A931" s="81"/>
      <c r="B931" s="82"/>
      <c r="C931" s="82"/>
      <c r="D931" s="82"/>
      <c r="E931" s="82"/>
      <c r="H931" s="7"/>
      <c r="I931"/>
      <c r="J931"/>
      <c r="K931"/>
      <c r="L931"/>
    </row>
    <row r="932" spans="1:12" s="80" customFormat="1" x14ac:dyDescent="0.2">
      <c r="A932" s="81"/>
      <c r="B932" s="82"/>
      <c r="C932" s="82"/>
      <c r="D932" s="82"/>
      <c r="E932" s="82"/>
      <c r="H932" s="7"/>
      <c r="I932"/>
      <c r="J932"/>
      <c r="K932"/>
      <c r="L932"/>
    </row>
    <row r="933" spans="1:12" s="80" customFormat="1" x14ac:dyDescent="0.2">
      <c r="A933" s="81"/>
      <c r="B933" s="82"/>
      <c r="C933" s="82"/>
      <c r="D933" s="82"/>
      <c r="E933" s="82"/>
      <c r="H933" s="7"/>
      <c r="I933"/>
      <c r="J933"/>
      <c r="K933"/>
      <c r="L933"/>
    </row>
    <row r="934" spans="1:12" s="80" customFormat="1" x14ac:dyDescent="0.2">
      <c r="A934" s="81"/>
      <c r="B934" s="82"/>
      <c r="C934" s="82"/>
      <c r="D934" s="82"/>
      <c r="E934" s="82"/>
      <c r="H934" s="7"/>
      <c r="I934"/>
      <c r="J934"/>
      <c r="K934"/>
      <c r="L934"/>
    </row>
    <row r="935" spans="1:12" s="80" customFormat="1" x14ac:dyDescent="0.2">
      <c r="A935" s="81"/>
      <c r="B935" s="82"/>
      <c r="C935" s="82"/>
      <c r="D935" s="82"/>
      <c r="E935" s="82"/>
      <c r="H935" s="7"/>
      <c r="I935"/>
      <c r="J935"/>
      <c r="K935"/>
      <c r="L935"/>
    </row>
    <row r="936" spans="1:12" s="80" customFormat="1" x14ac:dyDescent="0.2">
      <c r="A936" s="81"/>
      <c r="B936" s="82"/>
      <c r="C936" s="82"/>
      <c r="D936" s="82"/>
      <c r="E936" s="82"/>
      <c r="H936" s="7"/>
      <c r="I936"/>
      <c r="J936"/>
      <c r="K936"/>
      <c r="L936"/>
    </row>
    <row r="937" spans="1:12" s="80" customFormat="1" x14ac:dyDescent="0.2">
      <c r="A937" s="81"/>
      <c r="B937" s="82"/>
      <c r="C937" s="82"/>
      <c r="D937" s="82"/>
      <c r="E937" s="82"/>
      <c r="H937" s="7"/>
      <c r="I937"/>
      <c r="J937"/>
      <c r="K937"/>
      <c r="L937"/>
    </row>
    <row r="938" spans="1:12" s="80" customFormat="1" x14ac:dyDescent="0.2">
      <c r="A938" s="81"/>
      <c r="B938" s="82"/>
      <c r="C938" s="82"/>
      <c r="D938" s="82"/>
      <c r="E938" s="82"/>
      <c r="H938" s="7"/>
      <c r="I938"/>
      <c r="J938"/>
      <c r="K938"/>
      <c r="L938"/>
    </row>
    <row r="939" spans="1:12" s="80" customFormat="1" x14ac:dyDescent="0.2">
      <c r="A939" s="81"/>
      <c r="B939" s="82"/>
      <c r="C939" s="82"/>
      <c r="D939" s="82"/>
      <c r="E939" s="82"/>
      <c r="H939" s="7"/>
      <c r="I939"/>
      <c r="J939"/>
      <c r="K939"/>
      <c r="L939"/>
    </row>
    <row r="940" spans="1:12" s="80" customFormat="1" x14ac:dyDescent="0.2">
      <c r="A940" s="81"/>
      <c r="B940" s="82"/>
      <c r="C940" s="82"/>
      <c r="D940" s="82"/>
      <c r="E940" s="82"/>
      <c r="H940" s="7"/>
      <c r="I940"/>
      <c r="J940"/>
      <c r="K940"/>
      <c r="L940"/>
    </row>
    <row r="941" spans="1:12" s="80" customFormat="1" x14ac:dyDescent="0.2">
      <c r="A941" s="81"/>
      <c r="B941" s="82"/>
      <c r="C941" s="82"/>
      <c r="D941" s="82"/>
      <c r="E941" s="82"/>
      <c r="H941" s="7"/>
      <c r="I941"/>
      <c r="J941"/>
      <c r="K941"/>
      <c r="L941"/>
    </row>
    <row r="942" spans="1:12" s="80" customFormat="1" x14ac:dyDescent="0.2">
      <c r="A942" s="81"/>
      <c r="B942" s="82"/>
      <c r="C942" s="82"/>
      <c r="D942" s="82"/>
      <c r="E942" s="82"/>
      <c r="H942" s="7"/>
      <c r="I942"/>
      <c r="J942"/>
      <c r="K942"/>
      <c r="L942"/>
    </row>
    <row r="943" spans="1:12" s="80" customFormat="1" x14ac:dyDescent="0.2">
      <c r="A943" s="81"/>
      <c r="B943" s="82"/>
      <c r="C943" s="82"/>
      <c r="D943" s="82"/>
      <c r="E943" s="82"/>
      <c r="H943" s="7"/>
      <c r="I943"/>
      <c r="J943"/>
      <c r="K943"/>
      <c r="L943"/>
    </row>
    <row r="944" spans="1:12" s="80" customFormat="1" x14ac:dyDescent="0.2">
      <c r="A944" s="81"/>
      <c r="B944" s="82"/>
      <c r="C944" s="82"/>
      <c r="D944" s="82"/>
      <c r="E944" s="82"/>
      <c r="H944" s="7"/>
      <c r="I944"/>
      <c r="J944"/>
      <c r="K944"/>
      <c r="L944"/>
    </row>
    <row r="945" spans="1:12" s="80" customFormat="1" x14ac:dyDescent="0.2">
      <c r="A945" s="81"/>
      <c r="B945" s="82"/>
      <c r="C945" s="82"/>
      <c r="D945" s="82"/>
      <c r="E945" s="82"/>
      <c r="H945" s="7"/>
      <c r="I945"/>
      <c r="J945"/>
      <c r="K945"/>
      <c r="L945"/>
    </row>
    <row r="946" spans="1:12" s="80" customFormat="1" x14ac:dyDescent="0.2">
      <c r="A946" s="81"/>
      <c r="B946" s="82"/>
      <c r="C946" s="82"/>
      <c r="D946" s="82"/>
      <c r="E946" s="82"/>
      <c r="H946" s="7"/>
      <c r="I946"/>
      <c r="J946"/>
      <c r="K946"/>
      <c r="L946"/>
    </row>
    <row r="947" spans="1:12" s="80" customFormat="1" x14ac:dyDescent="0.2">
      <c r="A947" s="81"/>
      <c r="B947" s="82"/>
      <c r="C947" s="82"/>
      <c r="D947" s="82"/>
      <c r="E947" s="82"/>
      <c r="H947" s="7"/>
      <c r="I947"/>
      <c r="J947"/>
      <c r="K947"/>
      <c r="L947"/>
    </row>
    <row r="948" spans="1:12" s="80" customFormat="1" x14ac:dyDescent="0.2">
      <c r="A948" s="81"/>
      <c r="B948" s="82"/>
      <c r="C948" s="82"/>
      <c r="D948" s="82"/>
      <c r="E948" s="82"/>
      <c r="H948" s="7"/>
      <c r="I948"/>
      <c r="J948"/>
      <c r="K948"/>
      <c r="L948"/>
    </row>
    <row r="949" spans="1:12" s="80" customFormat="1" x14ac:dyDescent="0.2">
      <c r="A949" s="81"/>
      <c r="B949" s="82"/>
      <c r="C949" s="82"/>
      <c r="D949" s="82"/>
      <c r="E949" s="82"/>
      <c r="H949" s="7"/>
      <c r="I949"/>
      <c r="J949"/>
      <c r="K949"/>
      <c r="L949"/>
    </row>
    <row r="950" spans="1:12" s="80" customFormat="1" x14ac:dyDescent="0.2">
      <c r="A950" s="81"/>
      <c r="B950" s="82"/>
      <c r="C950" s="82"/>
      <c r="D950" s="82"/>
      <c r="E950" s="82"/>
      <c r="H950" s="7"/>
      <c r="I950"/>
      <c r="J950"/>
      <c r="K950"/>
      <c r="L950"/>
    </row>
    <row r="951" spans="1:12" s="80" customFormat="1" x14ac:dyDescent="0.2">
      <c r="A951" s="81"/>
      <c r="B951" s="82"/>
      <c r="C951" s="82"/>
      <c r="D951" s="82"/>
      <c r="E951" s="82"/>
      <c r="H951" s="7"/>
      <c r="I951"/>
      <c r="J951"/>
      <c r="K951"/>
      <c r="L951"/>
    </row>
    <row r="952" spans="1:12" s="80" customFormat="1" x14ac:dyDescent="0.2">
      <c r="A952" s="81"/>
      <c r="B952" s="82"/>
      <c r="C952" s="82"/>
      <c r="D952" s="82"/>
      <c r="E952" s="82"/>
      <c r="H952" s="7"/>
      <c r="I952"/>
      <c r="J952"/>
      <c r="K952"/>
      <c r="L952"/>
    </row>
    <row r="953" spans="1:12" s="80" customFormat="1" x14ac:dyDescent="0.2">
      <c r="A953" s="81"/>
      <c r="B953" s="82"/>
      <c r="C953" s="82"/>
      <c r="D953" s="82"/>
      <c r="E953" s="82"/>
      <c r="H953" s="7"/>
      <c r="I953"/>
      <c r="J953"/>
      <c r="K953"/>
      <c r="L953"/>
    </row>
    <row r="954" spans="1:12" s="80" customFormat="1" x14ac:dyDescent="0.2">
      <c r="A954" s="81"/>
      <c r="B954" s="82"/>
      <c r="C954" s="82"/>
      <c r="D954" s="82"/>
      <c r="E954" s="82"/>
      <c r="H954" s="7"/>
      <c r="I954"/>
      <c r="J954"/>
      <c r="K954"/>
      <c r="L954"/>
    </row>
    <row r="955" spans="1:12" s="80" customFormat="1" x14ac:dyDescent="0.2">
      <c r="A955" s="81"/>
      <c r="B955" s="82"/>
      <c r="C955" s="82"/>
      <c r="D955" s="82"/>
      <c r="E955" s="82"/>
      <c r="H955" s="7"/>
      <c r="I955"/>
      <c r="J955"/>
      <c r="K955"/>
      <c r="L955"/>
    </row>
    <row r="956" spans="1:12" s="80" customFormat="1" x14ac:dyDescent="0.2">
      <c r="A956" s="81"/>
      <c r="B956" s="82"/>
      <c r="C956" s="82"/>
      <c r="D956" s="82"/>
      <c r="E956" s="82"/>
      <c r="H956" s="7"/>
      <c r="I956"/>
      <c r="J956"/>
      <c r="K956"/>
      <c r="L956"/>
    </row>
    <row r="957" spans="1:12" s="80" customFormat="1" x14ac:dyDescent="0.2">
      <c r="A957" s="81"/>
      <c r="B957" s="82"/>
      <c r="C957" s="82"/>
      <c r="D957" s="82"/>
      <c r="E957" s="82"/>
      <c r="H957" s="7"/>
      <c r="I957"/>
      <c r="J957"/>
      <c r="K957"/>
      <c r="L957"/>
    </row>
    <row r="958" spans="1:12" s="80" customFormat="1" x14ac:dyDescent="0.2">
      <c r="A958" s="81"/>
      <c r="B958" s="82"/>
      <c r="C958" s="82"/>
      <c r="D958" s="82"/>
      <c r="E958" s="82"/>
      <c r="H958" s="7"/>
      <c r="I958"/>
      <c r="J958"/>
      <c r="K958"/>
      <c r="L958"/>
    </row>
    <row r="959" spans="1:12" s="80" customFormat="1" x14ac:dyDescent="0.2">
      <c r="A959" s="81"/>
      <c r="B959" s="82"/>
      <c r="C959" s="82"/>
      <c r="D959" s="82"/>
      <c r="E959" s="82"/>
      <c r="H959" s="7"/>
      <c r="I959"/>
      <c r="J959"/>
      <c r="K959"/>
      <c r="L959"/>
    </row>
    <row r="960" spans="1:12" s="80" customFormat="1" x14ac:dyDescent="0.2">
      <c r="A960" s="81"/>
      <c r="B960" s="82"/>
      <c r="C960" s="82"/>
      <c r="D960" s="82"/>
      <c r="E960" s="82"/>
      <c r="H960" s="7"/>
      <c r="I960"/>
      <c r="J960"/>
      <c r="K960"/>
      <c r="L960"/>
    </row>
    <row r="961" spans="1:12" s="80" customFormat="1" x14ac:dyDescent="0.2">
      <c r="A961" s="81"/>
      <c r="B961" s="82"/>
      <c r="C961" s="82"/>
      <c r="D961" s="82"/>
      <c r="E961" s="82"/>
      <c r="H961" s="7"/>
      <c r="I961"/>
      <c r="J961"/>
      <c r="K961"/>
      <c r="L961"/>
    </row>
    <row r="962" spans="1:12" s="80" customFormat="1" x14ac:dyDescent="0.2">
      <c r="A962" s="81"/>
      <c r="B962" s="82"/>
      <c r="C962" s="82"/>
      <c r="D962" s="82"/>
      <c r="E962" s="82"/>
      <c r="H962" s="7"/>
      <c r="I962"/>
      <c r="J962"/>
      <c r="K962"/>
      <c r="L962"/>
    </row>
    <row r="963" spans="1:12" s="80" customFormat="1" x14ac:dyDescent="0.2">
      <c r="A963" s="81"/>
      <c r="B963" s="82"/>
      <c r="C963" s="82"/>
      <c r="D963" s="82"/>
      <c r="E963" s="82"/>
      <c r="H963" s="7"/>
      <c r="I963"/>
      <c r="J963"/>
      <c r="K963"/>
      <c r="L963"/>
    </row>
    <row r="964" spans="1:12" s="80" customFormat="1" x14ac:dyDescent="0.2">
      <c r="A964" s="81"/>
      <c r="B964" s="82"/>
      <c r="C964" s="82"/>
      <c r="D964" s="82"/>
      <c r="E964" s="82"/>
      <c r="H964" s="7"/>
      <c r="I964"/>
      <c r="J964"/>
      <c r="K964"/>
      <c r="L964"/>
    </row>
    <row r="965" spans="1:12" s="80" customFormat="1" x14ac:dyDescent="0.2">
      <c r="A965" s="81"/>
      <c r="B965" s="82"/>
      <c r="C965" s="82"/>
      <c r="D965" s="82"/>
      <c r="E965" s="82"/>
      <c r="H965" s="7"/>
      <c r="I965"/>
      <c r="J965"/>
      <c r="K965"/>
      <c r="L965"/>
    </row>
    <row r="966" spans="1:12" s="80" customFormat="1" x14ac:dyDescent="0.2">
      <c r="A966" s="81"/>
      <c r="B966" s="82"/>
      <c r="C966" s="82"/>
      <c r="D966" s="82"/>
      <c r="E966" s="82"/>
      <c r="H966" s="7"/>
      <c r="I966"/>
      <c r="J966"/>
      <c r="K966"/>
      <c r="L966"/>
    </row>
    <row r="967" spans="1:12" s="80" customFormat="1" x14ac:dyDescent="0.2">
      <c r="A967" s="81"/>
      <c r="B967" s="82"/>
      <c r="C967" s="82"/>
      <c r="D967" s="82"/>
      <c r="E967" s="82"/>
      <c r="H967" s="7"/>
      <c r="I967"/>
      <c r="J967"/>
      <c r="K967"/>
      <c r="L967"/>
    </row>
    <row r="968" spans="1:12" s="80" customFormat="1" x14ac:dyDescent="0.2">
      <c r="A968" s="81"/>
      <c r="B968" s="82"/>
      <c r="C968" s="82"/>
      <c r="D968" s="82"/>
      <c r="E968" s="82"/>
      <c r="H968" s="7"/>
      <c r="I968"/>
      <c r="J968"/>
      <c r="K968"/>
      <c r="L968"/>
    </row>
    <row r="969" spans="1:12" s="80" customFormat="1" x14ac:dyDescent="0.2">
      <c r="A969" s="81"/>
      <c r="B969" s="82"/>
      <c r="C969" s="82"/>
      <c r="D969" s="82"/>
      <c r="E969" s="82"/>
      <c r="H969" s="7"/>
      <c r="I969"/>
      <c r="J969"/>
      <c r="K969"/>
      <c r="L969"/>
    </row>
    <row r="970" spans="1:12" s="80" customFormat="1" x14ac:dyDescent="0.2">
      <c r="A970" s="81"/>
      <c r="B970" s="82"/>
      <c r="C970" s="82"/>
      <c r="D970" s="82"/>
      <c r="E970" s="82"/>
      <c r="H970" s="7"/>
      <c r="I970"/>
      <c r="J970"/>
      <c r="K970"/>
      <c r="L970"/>
    </row>
    <row r="971" spans="1:12" s="80" customFormat="1" x14ac:dyDescent="0.2">
      <c r="A971" s="81"/>
      <c r="B971" s="82"/>
      <c r="C971" s="82"/>
      <c r="D971" s="82"/>
      <c r="E971" s="82"/>
      <c r="H971" s="7"/>
      <c r="I971"/>
      <c r="J971"/>
      <c r="K971"/>
      <c r="L971"/>
    </row>
    <row r="972" spans="1:12" s="80" customFormat="1" x14ac:dyDescent="0.2">
      <c r="A972" s="81"/>
      <c r="B972" s="82"/>
      <c r="C972" s="82"/>
      <c r="D972" s="82"/>
      <c r="E972" s="82"/>
      <c r="H972" s="7"/>
      <c r="I972"/>
      <c r="J972"/>
      <c r="K972"/>
      <c r="L972"/>
    </row>
    <row r="973" spans="1:12" s="80" customFormat="1" x14ac:dyDescent="0.2">
      <c r="A973" s="81"/>
      <c r="B973" s="82"/>
      <c r="C973" s="82"/>
      <c r="D973" s="82"/>
      <c r="E973" s="82"/>
      <c r="H973" s="7"/>
      <c r="I973"/>
      <c r="J973"/>
      <c r="K973"/>
      <c r="L973"/>
    </row>
    <row r="974" spans="1:12" s="80" customFormat="1" x14ac:dyDescent="0.2">
      <c r="A974" s="81"/>
      <c r="B974" s="82"/>
      <c r="C974" s="82"/>
      <c r="D974" s="82"/>
      <c r="E974" s="82"/>
      <c r="H974" s="7"/>
      <c r="I974"/>
      <c r="J974"/>
      <c r="K974"/>
      <c r="L974"/>
    </row>
    <row r="975" spans="1:12" s="80" customFormat="1" x14ac:dyDescent="0.2">
      <c r="A975" s="81"/>
      <c r="B975" s="82"/>
      <c r="C975" s="82"/>
      <c r="D975" s="82"/>
      <c r="E975" s="82"/>
      <c r="H975" s="7"/>
      <c r="I975"/>
      <c r="J975"/>
      <c r="K975"/>
      <c r="L975"/>
    </row>
    <row r="976" spans="1:12" s="80" customFormat="1" x14ac:dyDescent="0.2">
      <c r="A976" s="81"/>
      <c r="B976" s="82"/>
      <c r="C976" s="82"/>
      <c r="D976" s="82"/>
      <c r="E976" s="82"/>
      <c r="H976" s="7"/>
      <c r="I976"/>
      <c r="J976"/>
      <c r="K976"/>
      <c r="L976"/>
    </row>
    <row r="977" spans="1:12" s="80" customFormat="1" x14ac:dyDescent="0.2">
      <c r="A977" s="81"/>
      <c r="B977" s="82"/>
      <c r="C977" s="82"/>
      <c r="D977" s="82"/>
      <c r="E977" s="82"/>
      <c r="H977" s="7"/>
      <c r="I977"/>
      <c r="J977"/>
      <c r="K977"/>
      <c r="L977"/>
    </row>
    <row r="978" spans="1:12" s="80" customFormat="1" x14ac:dyDescent="0.2">
      <c r="A978" s="81"/>
      <c r="B978" s="82"/>
      <c r="C978" s="82"/>
      <c r="D978" s="82"/>
      <c r="E978" s="82"/>
      <c r="H978" s="7"/>
      <c r="I978"/>
      <c r="J978"/>
      <c r="K978"/>
      <c r="L978"/>
    </row>
    <row r="979" spans="1:12" s="80" customFormat="1" x14ac:dyDescent="0.2">
      <c r="A979" s="81"/>
      <c r="B979" s="82"/>
      <c r="C979" s="82"/>
      <c r="D979" s="82"/>
      <c r="E979" s="82"/>
      <c r="H979" s="7"/>
      <c r="I979"/>
      <c r="J979"/>
      <c r="K979"/>
      <c r="L979"/>
    </row>
    <row r="980" spans="1:12" s="80" customFormat="1" x14ac:dyDescent="0.2">
      <c r="A980" s="81"/>
      <c r="B980" s="82"/>
      <c r="C980" s="82"/>
      <c r="D980" s="82"/>
      <c r="E980" s="82"/>
      <c r="H980" s="7"/>
      <c r="I980"/>
      <c r="J980"/>
      <c r="K980"/>
      <c r="L980"/>
    </row>
    <row r="981" spans="1:12" s="80" customFormat="1" x14ac:dyDescent="0.2">
      <c r="A981" s="81"/>
      <c r="B981" s="82"/>
      <c r="C981" s="82"/>
      <c r="D981" s="82"/>
      <c r="E981" s="82"/>
      <c r="H981" s="7"/>
      <c r="I981"/>
      <c r="J981"/>
      <c r="K981"/>
      <c r="L981"/>
    </row>
    <row r="982" spans="1:12" s="80" customFormat="1" x14ac:dyDescent="0.2">
      <c r="A982" s="81"/>
      <c r="B982" s="82"/>
      <c r="C982" s="82"/>
      <c r="D982" s="82"/>
      <c r="E982" s="82"/>
      <c r="H982" s="7"/>
      <c r="I982"/>
      <c r="J982"/>
      <c r="K982"/>
      <c r="L982"/>
    </row>
    <row r="983" spans="1:12" s="80" customFormat="1" x14ac:dyDescent="0.2">
      <c r="A983" s="81"/>
      <c r="B983" s="82"/>
      <c r="C983" s="82"/>
      <c r="D983" s="82"/>
      <c r="E983" s="82"/>
      <c r="H983" s="7"/>
      <c r="I983"/>
      <c r="J983"/>
      <c r="K983"/>
      <c r="L983"/>
    </row>
    <row r="984" spans="1:12" s="80" customFormat="1" x14ac:dyDescent="0.2">
      <c r="A984" s="81"/>
      <c r="B984" s="82"/>
      <c r="C984" s="82"/>
      <c r="D984" s="82"/>
      <c r="E984" s="82"/>
      <c r="H984" s="7"/>
      <c r="I984"/>
      <c r="J984"/>
      <c r="K984"/>
      <c r="L984"/>
    </row>
    <row r="985" spans="1:12" s="80" customFormat="1" x14ac:dyDescent="0.2">
      <c r="A985" s="81"/>
      <c r="B985" s="82"/>
      <c r="C985" s="82"/>
      <c r="D985" s="82"/>
      <c r="E985" s="82"/>
      <c r="H985" s="7"/>
      <c r="I985"/>
      <c r="J985"/>
      <c r="K985"/>
      <c r="L985"/>
    </row>
    <row r="986" spans="1:12" s="80" customFormat="1" x14ac:dyDescent="0.2">
      <c r="A986" s="81"/>
      <c r="B986" s="82"/>
      <c r="C986" s="82"/>
      <c r="D986" s="82"/>
      <c r="E986" s="82"/>
      <c r="H986" s="7"/>
      <c r="I986"/>
      <c r="J986"/>
      <c r="K986"/>
      <c r="L986"/>
    </row>
    <row r="987" spans="1:12" s="80" customFormat="1" x14ac:dyDescent="0.2">
      <c r="A987" s="81"/>
      <c r="B987" s="82"/>
      <c r="C987" s="82"/>
      <c r="D987" s="82"/>
      <c r="E987" s="82"/>
      <c r="H987" s="7"/>
      <c r="I987"/>
      <c r="J987"/>
      <c r="K987"/>
      <c r="L987"/>
    </row>
    <row r="988" spans="1:12" s="80" customFormat="1" x14ac:dyDescent="0.2">
      <c r="A988" s="81"/>
      <c r="B988" s="82"/>
      <c r="C988" s="82"/>
      <c r="D988" s="82"/>
      <c r="E988" s="82"/>
      <c r="H988" s="7"/>
      <c r="I988"/>
      <c r="J988"/>
      <c r="K988"/>
      <c r="L988"/>
    </row>
    <row r="989" spans="1:12" s="80" customFormat="1" x14ac:dyDescent="0.2">
      <c r="A989" s="81"/>
      <c r="B989" s="82"/>
      <c r="C989" s="82"/>
      <c r="D989" s="82"/>
      <c r="E989" s="82"/>
      <c r="H989" s="7"/>
      <c r="I989"/>
      <c r="J989"/>
      <c r="K989"/>
      <c r="L989"/>
    </row>
    <row r="990" spans="1:12" s="80" customFormat="1" x14ac:dyDescent="0.2">
      <c r="A990" s="81"/>
      <c r="B990" s="82"/>
      <c r="C990" s="82"/>
      <c r="D990" s="82"/>
      <c r="E990" s="82"/>
      <c r="H990" s="7"/>
      <c r="I990"/>
      <c r="J990"/>
      <c r="K990"/>
      <c r="L990"/>
    </row>
    <row r="991" spans="1:12" s="80" customFormat="1" x14ac:dyDescent="0.2">
      <c r="A991" s="81"/>
      <c r="B991" s="82"/>
      <c r="C991" s="82"/>
      <c r="D991" s="82"/>
      <c r="E991" s="82"/>
      <c r="H991" s="7"/>
      <c r="I991"/>
      <c r="J991"/>
      <c r="K991"/>
      <c r="L991"/>
    </row>
    <row r="992" spans="1:12" s="80" customFormat="1" x14ac:dyDescent="0.2">
      <c r="A992" s="81"/>
      <c r="B992" s="82"/>
      <c r="C992" s="82"/>
      <c r="D992" s="82"/>
      <c r="E992" s="82"/>
      <c r="H992" s="7"/>
      <c r="I992"/>
      <c r="J992"/>
      <c r="K992"/>
      <c r="L992"/>
    </row>
    <row r="993" spans="1:12" s="80" customFormat="1" x14ac:dyDescent="0.2">
      <c r="A993" s="81"/>
      <c r="B993" s="82"/>
      <c r="C993" s="82"/>
      <c r="D993" s="82"/>
      <c r="E993" s="82"/>
      <c r="H993" s="7"/>
      <c r="I993"/>
      <c r="J993"/>
      <c r="K993"/>
      <c r="L993"/>
    </row>
    <row r="994" spans="1:12" s="80" customFormat="1" x14ac:dyDescent="0.2">
      <c r="A994" s="81"/>
      <c r="B994" s="82"/>
      <c r="C994" s="82"/>
      <c r="D994" s="82"/>
      <c r="E994" s="82"/>
      <c r="H994" s="7"/>
      <c r="I994"/>
      <c r="J994"/>
      <c r="K994"/>
      <c r="L994"/>
    </row>
    <row r="995" spans="1:12" s="80" customFormat="1" x14ac:dyDescent="0.2">
      <c r="A995" s="81"/>
      <c r="B995" s="82"/>
      <c r="C995" s="82"/>
      <c r="D995" s="82"/>
      <c r="E995" s="82"/>
      <c r="H995" s="7"/>
      <c r="I995"/>
      <c r="J995"/>
      <c r="K995"/>
      <c r="L995"/>
    </row>
    <row r="996" spans="1:12" s="80" customFormat="1" x14ac:dyDescent="0.2">
      <c r="A996" s="81"/>
      <c r="B996" s="82"/>
      <c r="C996" s="82"/>
      <c r="D996" s="82"/>
      <c r="E996" s="82"/>
      <c r="H996" s="7"/>
      <c r="I996"/>
      <c r="J996"/>
      <c r="K996"/>
      <c r="L996"/>
    </row>
    <row r="997" spans="1:12" s="80" customFormat="1" x14ac:dyDescent="0.2">
      <c r="A997" s="81"/>
      <c r="B997" s="82"/>
      <c r="C997" s="82"/>
      <c r="D997" s="82"/>
      <c r="E997" s="82"/>
      <c r="H997" s="7"/>
      <c r="I997"/>
      <c r="J997"/>
      <c r="K997"/>
      <c r="L997"/>
    </row>
    <row r="998" spans="1:12" s="80" customFormat="1" x14ac:dyDescent="0.2">
      <c r="A998" s="81"/>
      <c r="B998" s="82"/>
      <c r="C998" s="82"/>
      <c r="D998" s="82"/>
      <c r="E998" s="82"/>
      <c r="H998" s="7"/>
      <c r="I998"/>
      <c r="J998"/>
      <c r="K998"/>
      <c r="L998"/>
    </row>
    <row r="999" spans="1:12" s="80" customFormat="1" x14ac:dyDescent="0.2">
      <c r="A999" s="81"/>
      <c r="B999" s="82"/>
      <c r="C999" s="82"/>
      <c r="D999" s="82"/>
      <c r="E999" s="82"/>
      <c r="H999" s="7"/>
      <c r="I999"/>
      <c r="J999"/>
      <c r="K999"/>
      <c r="L999"/>
    </row>
    <row r="1000" spans="1:12" s="80" customFormat="1" x14ac:dyDescent="0.2">
      <c r="A1000" s="81"/>
      <c r="B1000" s="82"/>
      <c r="C1000" s="82"/>
      <c r="D1000" s="82"/>
      <c r="E1000" s="82"/>
      <c r="H1000" s="7"/>
      <c r="I1000"/>
      <c r="J1000"/>
      <c r="K1000"/>
      <c r="L1000"/>
    </row>
    <row r="1001" spans="1:12" s="80" customFormat="1" x14ac:dyDescent="0.2">
      <c r="A1001" s="81"/>
      <c r="B1001" s="82"/>
      <c r="C1001" s="82"/>
      <c r="D1001" s="82"/>
      <c r="E1001" s="82"/>
      <c r="H1001" s="7"/>
      <c r="I1001"/>
      <c r="J1001"/>
      <c r="K1001"/>
      <c r="L1001"/>
    </row>
    <row r="1002" spans="1:12" s="80" customFormat="1" x14ac:dyDescent="0.2">
      <c r="A1002" s="81"/>
      <c r="B1002" s="82"/>
      <c r="C1002" s="82"/>
      <c r="D1002" s="82"/>
      <c r="E1002" s="82"/>
      <c r="H1002" s="7"/>
      <c r="I1002"/>
      <c r="J1002"/>
      <c r="K1002"/>
      <c r="L1002"/>
    </row>
    <row r="1003" spans="1:12" s="80" customFormat="1" x14ac:dyDescent="0.2">
      <c r="A1003" s="81"/>
      <c r="B1003" s="82"/>
      <c r="C1003" s="82"/>
      <c r="D1003" s="82"/>
      <c r="E1003" s="82"/>
      <c r="H1003" s="7"/>
      <c r="I1003"/>
      <c r="J1003"/>
      <c r="K1003"/>
      <c r="L1003"/>
    </row>
    <row r="1004" spans="1:12" s="80" customFormat="1" x14ac:dyDescent="0.2">
      <c r="A1004" s="81"/>
      <c r="B1004" s="82"/>
      <c r="C1004" s="82"/>
      <c r="D1004" s="82"/>
      <c r="E1004" s="82"/>
      <c r="H1004" s="7"/>
      <c r="I1004"/>
      <c r="J1004"/>
      <c r="K1004"/>
      <c r="L1004"/>
    </row>
    <row r="1005" spans="1:12" s="80" customFormat="1" x14ac:dyDescent="0.2">
      <c r="A1005" s="81"/>
      <c r="B1005" s="82"/>
      <c r="C1005" s="82"/>
      <c r="D1005" s="82"/>
      <c r="E1005" s="82"/>
      <c r="H1005" s="7"/>
      <c r="I1005"/>
      <c r="J1005"/>
      <c r="K1005"/>
      <c r="L1005"/>
    </row>
    <row r="1006" spans="1:12" s="80" customFormat="1" x14ac:dyDescent="0.2">
      <c r="A1006" s="81"/>
      <c r="B1006" s="82"/>
      <c r="C1006" s="82"/>
      <c r="D1006" s="82"/>
      <c r="E1006" s="82"/>
      <c r="H1006" s="7"/>
      <c r="I1006"/>
      <c r="J1006"/>
      <c r="K1006"/>
      <c r="L1006"/>
    </row>
    <row r="1007" spans="1:12" s="80" customFormat="1" x14ac:dyDescent="0.2">
      <c r="A1007" s="81"/>
      <c r="B1007" s="82"/>
      <c r="C1007" s="82"/>
      <c r="D1007" s="82"/>
      <c r="E1007" s="82"/>
      <c r="H1007" s="7"/>
      <c r="I1007"/>
      <c r="J1007"/>
      <c r="K1007"/>
      <c r="L1007"/>
    </row>
    <row r="1008" spans="1:12" s="80" customFormat="1" x14ac:dyDescent="0.2">
      <c r="A1008" s="81"/>
      <c r="B1008" s="82"/>
      <c r="C1008" s="82"/>
      <c r="D1008" s="82"/>
      <c r="E1008" s="82"/>
      <c r="H1008" s="7"/>
      <c r="I1008"/>
      <c r="J1008"/>
      <c r="K1008"/>
      <c r="L1008"/>
    </row>
    <row r="1009" spans="1:12" s="80" customFormat="1" x14ac:dyDescent="0.2">
      <c r="A1009" s="81"/>
      <c r="B1009" s="82"/>
      <c r="C1009" s="82"/>
      <c r="D1009" s="82"/>
      <c r="E1009" s="82"/>
      <c r="H1009" s="7"/>
      <c r="I1009"/>
      <c r="J1009"/>
      <c r="K1009"/>
      <c r="L1009"/>
    </row>
    <row r="1010" spans="1:12" s="80" customFormat="1" x14ac:dyDescent="0.2">
      <c r="A1010" s="81"/>
      <c r="B1010" s="82"/>
      <c r="C1010" s="82"/>
      <c r="D1010" s="82"/>
      <c r="E1010" s="82"/>
      <c r="H1010" s="7"/>
      <c r="I1010"/>
      <c r="J1010"/>
      <c r="K1010"/>
      <c r="L1010"/>
    </row>
    <row r="1011" spans="1:12" s="80" customFormat="1" x14ac:dyDescent="0.2">
      <c r="A1011" s="81"/>
      <c r="B1011" s="82"/>
      <c r="C1011" s="82"/>
      <c r="D1011" s="82"/>
      <c r="E1011" s="82"/>
      <c r="H1011" s="7"/>
      <c r="I1011"/>
      <c r="J1011"/>
      <c r="K1011"/>
      <c r="L1011"/>
    </row>
    <row r="1012" spans="1:12" s="80" customFormat="1" x14ac:dyDescent="0.2">
      <c r="A1012" s="81"/>
      <c r="B1012" s="82"/>
      <c r="C1012" s="82"/>
      <c r="D1012" s="82"/>
      <c r="E1012" s="82"/>
      <c r="H1012" s="7"/>
      <c r="I1012"/>
      <c r="J1012"/>
      <c r="K1012"/>
      <c r="L1012"/>
    </row>
    <row r="1013" spans="1:12" s="80" customFormat="1" x14ac:dyDescent="0.2">
      <c r="A1013" s="81"/>
      <c r="B1013" s="82"/>
      <c r="C1013" s="82"/>
      <c r="D1013" s="82"/>
      <c r="E1013" s="82"/>
      <c r="H1013" s="7"/>
      <c r="I1013"/>
      <c r="J1013"/>
      <c r="K1013"/>
      <c r="L1013"/>
    </row>
    <row r="1014" spans="1:12" s="80" customFormat="1" x14ac:dyDescent="0.2">
      <c r="A1014" s="81"/>
      <c r="B1014" s="82"/>
      <c r="C1014" s="82"/>
      <c r="D1014" s="82"/>
      <c r="E1014" s="82"/>
      <c r="H1014" s="7"/>
      <c r="I1014"/>
      <c r="J1014"/>
      <c r="K1014"/>
      <c r="L1014"/>
    </row>
    <row r="1015" spans="1:12" s="80" customFormat="1" x14ac:dyDescent="0.2">
      <c r="A1015" s="81"/>
      <c r="B1015" s="82"/>
      <c r="C1015" s="82"/>
      <c r="D1015" s="82"/>
      <c r="E1015" s="82"/>
      <c r="H1015" s="7"/>
      <c r="I1015"/>
      <c r="J1015"/>
      <c r="K1015"/>
      <c r="L1015"/>
    </row>
    <row r="1016" spans="1:12" s="80" customFormat="1" x14ac:dyDescent="0.2">
      <c r="A1016" s="81"/>
      <c r="B1016" s="82"/>
      <c r="C1016" s="82"/>
      <c r="D1016" s="82"/>
      <c r="E1016" s="82"/>
      <c r="H1016" s="7"/>
      <c r="I1016"/>
      <c r="J1016"/>
      <c r="K1016"/>
      <c r="L1016"/>
    </row>
    <row r="1017" spans="1:12" s="80" customFormat="1" x14ac:dyDescent="0.2">
      <c r="A1017" s="81"/>
      <c r="B1017" s="82"/>
      <c r="C1017" s="82"/>
      <c r="D1017" s="82"/>
      <c r="E1017" s="82"/>
      <c r="H1017" s="7"/>
      <c r="I1017"/>
      <c r="J1017"/>
      <c r="K1017"/>
      <c r="L1017"/>
    </row>
    <row r="1018" spans="1:12" s="80" customFormat="1" x14ac:dyDescent="0.2">
      <c r="A1018" s="81"/>
      <c r="B1018" s="82"/>
      <c r="C1018" s="82"/>
      <c r="D1018" s="82"/>
      <c r="E1018" s="82"/>
      <c r="H1018" s="7"/>
      <c r="I1018"/>
      <c r="J1018"/>
      <c r="K1018"/>
      <c r="L1018"/>
    </row>
    <row r="1019" spans="1:12" s="80" customFormat="1" x14ac:dyDescent="0.2">
      <c r="A1019" s="81"/>
      <c r="B1019" s="82"/>
      <c r="C1019" s="82"/>
      <c r="D1019" s="82"/>
      <c r="E1019" s="82"/>
      <c r="H1019" s="7"/>
      <c r="I1019"/>
      <c r="J1019"/>
      <c r="K1019"/>
      <c r="L1019"/>
    </row>
    <row r="1020" spans="1:12" s="80" customFormat="1" x14ac:dyDescent="0.2">
      <c r="A1020" s="81"/>
      <c r="B1020" s="82"/>
      <c r="C1020" s="82"/>
      <c r="D1020" s="82"/>
      <c r="E1020" s="82"/>
      <c r="H1020" s="7"/>
      <c r="I1020"/>
      <c r="J1020"/>
      <c r="K1020"/>
      <c r="L1020"/>
    </row>
    <row r="1021" spans="1:12" s="80" customFormat="1" x14ac:dyDescent="0.2">
      <c r="A1021" s="81"/>
      <c r="B1021" s="82"/>
      <c r="C1021" s="82"/>
      <c r="D1021" s="82"/>
      <c r="E1021" s="82"/>
      <c r="H1021" s="7"/>
      <c r="I1021"/>
      <c r="J1021"/>
      <c r="K1021"/>
      <c r="L1021"/>
    </row>
    <row r="1022" spans="1:12" s="80" customFormat="1" x14ac:dyDescent="0.2">
      <c r="A1022" s="81"/>
      <c r="B1022" s="82"/>
      <c r="C1022" s="82"/>
      <c r="D1022" s="82"/>
      <c r="E1022" s="82"/>
      <c r="H1022" s="7"/>
      <c r="I1022"/>
      <c r="J1022"/>
      <c r="K1022"/>
      <c r="L1022"/>
    </row>
    <row r="1023" spans="1:12" s="80" customFormat="1" x14ac:dyDescent="0.2">
      <c r="A1023" s="81"/>
      <c r="B1023" s="82"/>
      <c r="C1023" s="82"/>
      <c r="D1023" s="82"/>
      <c r="E1023" s="82"/>
      <c r="H1023" s="7"/>
      <c r="I1023"/>
      <c r="J1023"/>
      <c r="K1023"/>
      <c r="L1023"/>
    </row>
    <row r="1024" spans="1:12" s="80" customFormat="1" x14ac:dyDescent="0.2">
      <c r="A1024" s="81"/>
      <c r="B1024" s="82"/>
      <c r="C1024" s="82"/>
      <c r="D1024" s="82"/>
      <c r="E1024" s="82"/>
      <c r="H1024" s="7"/>
      <c r="I1024"/>
      <c r="J1024"/>
      <c r="K1024"/>
      <c r="L1024"/>
    </row>
    <row r="1025" spans="1:12" s="80" customFormat="1" x14ac:dyDescent="0.2">
      <c r="A1025" s="81"/>
      <c r="B1025" s="82"/>
      <c r="C1025" s="82"/>
      <c r="D1025" s="82"/>
      <c r="E1025" s="82"/>
      <c r="H1025" s="7"/>
      <c r="I1025"/>
      <c r="J1025"/>
      <c r="K1025"/>
      <c r="L1025"/>
    </row>
    <row r="1026" spans="1:12" s="80" customFormat="1" x14ac:dyDescent="0.2">
      <c r="A1026" s="81"/>
      <c r="B1026" s="82"/>
      <c r="C1026" s="82"/>
      <c r="D1026" s="82"/>
      <c r="E1026" s="82"/>
      <c r="H1026" s="7"/>
      <c r="I1026"/>
      <c r="J1026"/>
      <c r="K1026"/>
      <c r="L1026"/>
    </row>
    <row r="1027" spans="1:12" s="80" customFormat="1" x14ac:dyDescent="0.2">
      <c r="A1027" s="81"/>
      <c r="B1027" s="82"/>
      <c r="C1027" s="82"/>
      <c r="D1027" s="82"/>
      <c r="E1027" s="82"/>
      <c r="H1027" s="7"/>
      <c r="I1027"/>
      <c r="J1027"/>
      <c r="K1027"/>
      <c r="L1027"/>
    </row>
    <row r="1028" spans="1:12" s="80" customFormat="1" x14ac:dyDescent="0.2">
      <c r="A1028" s="81"/>
      <c r="B1028" s="82"/>
      <c r="C1028" s="82"/>
      <c r="D1028" s="82"/>
      <c r="E1028" s="82"/>
      <c r="H1028" s="7"/>
      <c r="I1028"/>
      <c r="J1028"/>
      <c r="K1028"/>
      <c r="L1028"/>
    </row>
    <row r="1029" spans="1:12" s="80" customFormat="1" x14ac:dyDescent="0.2">
      <c r="A1029" s="81"/>
      <c r="B1029" s="82"/>
      <c r="C1029" s="82"/>
      <c r="D1029" s="82"/>
      <c r="E1029" s="82"/>
      <c r="H1029" s="7"/>
      <c r="I1029"/>
      <c r="J1029"/>
      <c r="K1029"/>
      <c r="L1029"/>
    </row>
    <row r="1030" spans="1:12" s="80" customFormat="1" x14ac:dyDescent="0.2">
      <c r="A1030" s="81"/>
      <c r="B1030" s="82"/>
      <c r="C1030" s="82"/>
      <c r="D1030" s="82"/>
      <c r="E1030" s="82"/>
      <c r="H1030" s="7"/>
      <c r="I1030"/>
      <c r="J1030"/>
      <c r="K1030"/>
      <c r="L1030"/>
    </row>
    <row r="1031" spans="1:12" s="80" customFormat="1" x14ac:dyDescent="0.2">
      <c r="A1031" s="81"/>
      <c r="B1031" s="82"/>
      <c r="C1031" s="82"/>
      <c r="D1031" s="82"/>
      <c r="E1031" s="82"/>
      <c r="H1031" s="7"/>
      <c r="I1031"/>
      <c r="J1031"/>
      <c r="K1031"/>
      <c r="L1031"/>
    </row>
    <row r="1032" spans="1:12" s="80" customFormat="1" x14ac:dyDescent="0.2">
      <c r="A1032" s="81"/>
      <c r="B1032" s="82"/>
      <c r="C1032" s="82"/>
      <c r="D1032" s="82"/>
      <c r="E1032" s="82"/>
      <c r="H1032" s="7"/>
      <c r="I1032"/>
      <c r="J1032"/>
      <c r="K1032"/>
      <c r="L1032"/>
    </row>
    <row r="1033" spans="1:12" s="80" customFormat="1" x14ac:dyDescent="0.2">
      <c r="A1033" s="81"/>
      <c r="B1033" s="82"/>
      <c r="C1033" s="82"/>
      <c r="D1033" s="82"/>
      <c r="E1033" s="82"/>
      <c r="H1033" s="7"/>
      <c r="I1033"/>
      <c r="J1033"/>
      <c r="K1033"/>
      <c r="L1033"/>
    </row>
    <row r="1034" spans="1:12" s="80" customFormat="1" x14ac:dyDescent="0.2">
      <c r="A1034" s="81"/>
      <c r="B1034" s="82"/>
      <c r="C1034" s="82"/>
      <c r="D1034" s="82"/>
      <c r="E1034" s="82"/>
      <c r="H1034" s="7"/>
      <c r="I1034"/>
      <c r="J1034"/>
      <c r="K1034"/>
      <c r="L1034"/>
    </row>
    <row r="1035" spans="1:12" s="80" customFormat="1" x14ac:dyDescent="0.2">
      <c r="A1035" s="81"/>
      <c r="B1035" s="82"/>
      <c r="C1035" s="82"/>
      <c r="D1035" s="82"/>
      <c r="E1035" s="82"/>
      <c r="H1035" s="7"/>
      <c r="I1035"/>
      <c r="J1035"/>
      <c r="K1035"/>
      <c r="L1035"/>
    </row>
    <row r="1036" spans="1:12" s="80" customFormat="1" x14ac:dyDescent="0.2">
      <c r="A1036" s="81"/>
      <c r="B1036" s="82"/>
      <c r="C1036" s="82"/>
      <c r="D1036" s="82"/>
      <c r="E1036" s="82"/>
      <c r="H1036" s="7"/>
      <c r="I1036"/>
      <c r="J1036"/>
      <c r="K1036"/>
      <c r="L1036"/>
    </row>
    <row r="1037" spans="1:12" s="80" customFormat="1" x14ac:dyDescent="0.2">
      <c r="A1037" s="81"/>
      <c r="B1037" s="82"/>
      <c r="C1037" s="82"/>
      <c r="D1037" s="82"/>
      <c r="E1037" s="82"/>
      <c r="H1037" s="7"/>
      <c r="I1037"/>
      <c r="J1037"/>
      <c r="K1037"/>
      <c r="L1037"/>
    </row>
    <row r="1038" spans="1:12" s="80" customFormat="1" x14ac:dyDescent="0.2">
      <c r="A1038" s="81"/>
      <c r="B1038" s="82"/>
      <c r="C1038" s="82"/>
      <c r="D1038" s="82"/>
      <c r="E1038" s="82"/>
      <c r="H1038" s="7"/>
      <c r="I1038"/>
      <c r="J1038"/>
      <c r="K1038"/>
      <c r="L1038"/>
    </row>
    <row r="1039" spans="1:12" s="80" customFormat="1" x14ac:dyDescent="0.2">
      <c r="A1039" s="81"/>
      <c r="B1039" s="82"/>
      <c r="C1039" s="82"/>
      <c r="D1039" s="82"/>
      <c r="E1039" s="82"/>
      <c r="H1039" s="7"/>
      <c r="I1039"/>
      <c r="J1039"/>
      <c r="K1039"/>
      <c r="L1039"/>
    </row>
    <row r="1040" spans="1:12" s="80" customFormat="1" x14ac:dyDescent="0.2">
      <c r="A1040" s="81"/>
      <c r="B1040" s="82"/>
      <c r="C1040" s="82"/>
      <c r="D1040" s="82"/>
      <c r="E1040" s="82"/>
      <c r="H1040" s="7"/>
      <c r="I1040"/>
      <c r="J1040"/>
      <c r="K1040"/>
      <c r="L1040"/>
    </row>
    <row r="1041" spans="1:12" s="80" customFormat="1" x14ac:dyDescent="0.2">
      <c r="A1041" s="81"/>
      <c r="B1041" s="82"/>
      <c r="C1041" s="82"/>
      <c r="D1041" s="82"/>
      <c r="E1041" s="82"/>
      <c r="H1041" s="7"/>
      <c r="I1041"/>
      <c r="J1041"/>
      <c r="K1041"/>
      <c r="L1041"/>
    </row>
    <row r="1042" spans="1:12" s="80" customFormat="1" x14ac:dyDescent="0.2">
      <c r="A1042" s="81"/>
      <c r="B1042" s="82"/>
      <c r="C1042" s="82"/>
      <c r="D1042" s="82"/>
      <c r="E1042" s="82"/>
      <c r="H1042" s="7"/>
      <c r="I1042"/>
      <c r="J1042"/>
      <c r="K1042"/>
      <c r="L1042"/>
    </row>
    <row r="1043" spans="1:12" s="80" customFormat="1" x14ac:dyDescent="0.2">
      <c r="A1043" s="81"/>
      <c r="B1043" s="82"/>
      <c r="C1043" s="82"/>
      <c r="D1043" s="82"/>
      <c r="E1043" s="82"/>
      <c r="H1043" s="7"/>
      <c r="I1043"/>
      <c r="J1043"/>
      <c r="K1043"/>
      <c r="L1043"/>
    </row>
    <row r="1044" spans="1:12" s="80" customFormat="1" x14ac:dyDescent="0.2">
      <c r="A1044" s="81"/>
      <c r="B1044" s="82"/>
      <c r="C1044" s="82"/>
      <c r="D1044" s="82"/>
      <c r="E1044" s="82"/>
      <c r="H1044" s="7"/>
      <c r="I1044"/>
      <c r="J1044"/>
      <c r="K1044"/>
      <c r="L1044"/>
    </row>
    <row r="1045" spans="1:12" s="80" customFormat="1" x14ac:dyDescent="0.2">
      <c r="A1045" s="81"/>
      <c r="B1045" s="82"/>
      <c r="C1045" s="82"/>
      <c r="D1045" s="82"/>
      <c r="E1045" s="82"/>
      <c r="H1045" s="7"/>
      <c r="I1045"/>
      <c r="J1045"/>
      <c r="K1045"/>
      <c r="L1045"/>
    </row>
    <row r="1046" spans="1:12" s="80" customFormat="1" x14ac:dyDescent="0.2">
      <c r="A1046" s="81"/>
      <c r="B1046" s="82"/>
      <c r="C1046" s="82"/>
      <c r="D1046" s="82"/>
      <c r="E1046" s="82"/>
      <c r="H1046" s="7"/>
      <c r="I1046"/>
      <c r="J1046"/>
      <c r="K1046"/>
      <c r="L1046"/>
    </row>
    <row r="1047" spans="1:12" s="80" customFormat="1" x14ac:dyDescent="0.2">
      <c r="A1047" s="81"/>
      <c r="B1047" s="82"/>
      <c r="C1047" s="82"/>
      <c r="D1047" s="82"/>
      <c r="E1047" s="82"/>
      <c r="H1047" s="7"/>
      <c r="I1047"/>
      <c r="J1047"/>
      <c r="K1047"/>
      <c r="L1047"/>
    </row>
    <row r="1048" spans="1:12" s="80" customFormat="1" x14ac:dyDescent="0.2">
      <c r="A1048" s="81"/>
      <c r="B1048" s="82"/>
      <c r="C1048" s="82"/>
      <c r="D1048" s="82"/>
      <c r="E1048" s="82"/>
      <c r="H1048" s="7"/>
      <c r="I1048"/>
      <c r="J1048"/>
      <c r="K1048"/>
      <c r="L1048"/>
    </row>
    <row r="1049" spans="1:12" s="80" customFormat="1" x14ac:dyDescent="0.2">
      <c r="A1049" s="81"/>
      <c r="B1049" s="82"/>
      <c r="C1049" s="82"/>
      <c r="D1049" s="82"/>
      <c r="E1049" s="82"/>
      <c r="H1049" s="7"/>
      <c r="I1049"/>
      <c r="J1049"/>
      <c r="K1049"/>
      <c r="L1049"/>
    </row>
    <row r="1050" spans="1:12" s="80" customFormat="1" x14ac:dyDescent="0.2">
      <c r="A1050" s="81"/>
      <c r="B1050" s="82"/>
      <c r="C1050" s="82"/>
      <c r="D1050" s="82"/>
      <c r="E1050" s="82"/>
      <c r="H1050" s="7"/>
      <c r="I1050"/>
      <c r="J1050"/>
      <c r="K1050"/>
      <c r="L1050"/>
    </row>
    <row r="1051" spans="1:12" s="80" customFormat="1" x14ac:dyDescent="0.2">
      <c r="A1051" s="81"/>
      <c r="B1051" s="82"/>
      <c r="C1051" s="82"/>
      <c r="D1051" s="82"/>
      <c r="E1051" s="82"/>
      <c r="H1051" s="7"/>
      <c r="I1051"/>
      <c r="J1051"/>
      <c r="K1051"/>
      <c r="L1051"/>
    </row>
    <row r="1052" spans="1:12" s="80" customFormat="1" x14ac:dyDescent="0.2">
      <c r="A1052" s="81"/>
      <c r="B1052" s="82"/>
      <c r="C1052" s="82"/>
      <c r="D1052" s="82"/>
      <c r="E1052" s="82"/>
      <c r="H1052" s="7"/>
      <c r="I1052"/>
      <c r="J1052"/>
      <c r="K1052"/>
      <c r="L1052"/>
    </row>
    <row r="1053" spans="1:12" s="80" customFormat="1" x14ac:dyDescent="0.2">
      <c r="A1053" s="81"/>
      <c r="B1053" s="82"/>
      <c r="C1053" s="82"/>
      <c r="D1053" s="82"/>
      <c r="E1053" s="82"/>
      <c r="H1053" s="7"/>
      <c r="I1053"/>
      <c r="J1053"/>
      <c r="K1053"/>
      <c r="L1053"/>
    </row>
    <row r="1054" spans="1:12" s="80" customFormat="1" x14ac:dyDescent="0.2">
      <c r="A1054" s="81"/>
      <c r="B1054" s="82"/>
      <c r="C1054" s="82"/>
      <c r="D1054" s="82"/>
      <c r="E1054" s="82"/>
      <c r="H1054" s="7"/>
      <c r="I1054"/>
      <c r="J1054"/>
      <c r="K1054"/>
      <c r="L1054"/>
    </row>
    <row r="1055" spans="1:12" s="80" customFormat="1" x14ac:dyDescent="0.2">
      <c r="A1055" s="81"/>
      <c r="B1055" s="82"/>
      <c r="C1055" s="82"/>
      <c r="D1055" s="82"/>
      <c r="E1055" s="82"/>
      <c r="H1055" s="7"/>
      <c r="I1055"/>
      <c r="J1055"/>
      <c r="K1055"/>
      <c r="L1055"/>
    </row>
    <row r="1056" spans="1:12" s="80" customFormat="1" x14ac:dyDescent="0.2">
      <c r="A1056" s="81"/>
      <c r="B1056" s="82"/>
      <c r="C1056" s="82"/>
      <c r="D1056" s="82"/>
      <c r="E1056" s="82"/>
      <c r="H1056" s="7"/>
      <c r="I1056"/>
      <c r="J1056"/>
      <c r="K1056"/>
      <c r="L1056"/>
    </row>
    <row r="1057" spans="1:12" s="80" customFormat="1" x14ac:dyDescent="0.2">
      <c r="A1057" s="81"/>
      <c r="B1057" s="82"/>
      <c r="C1057" s="82"/>
      <c r="D1057" s="82"/>
      <c r="E1057" s="82"/>
      <c r="H1057" s="7"/>
      <c r="I1057"/>
      <c r="J1057"/>
      <c r="K1057"/>
      <c r="L1057"/>
    </row>
    <row r="1058" spans="1:12" s="80" customFormat="1" x14ac:dyDescent="0.2">
      <c r="A1058" s="81"/>
      <c r="B1058" s="82"/>
      <c r="C1058" s="82"/>
      <c r="D1058" s="82"/>
      <c r="E1058" s="82"/>
      <c r="H1058" s="7"/>
      <c r="I1058"/>
      <c r="J1058"/>
      <c r="K1058"/>
      <c r="L1058"/>
    </row>
    <row r="1059" spans="1:12" s="80" customFormat="1" x14ac:dyDescent="0.2">
      <c r="A1059" s="81"/>
      <c r="B1059" s="82"/>
      <c r="C1059" s="82"/>
      <c r="D1059" s="82"/>
      <c r="E1059" s="82"/>
      <c r="H1059" s="7"/>
      <c r="I1059"/>
      <c r="J1059"/>
      <c r="K1059"/>
      <c r="L1059"/>
    </row>
    <row r="1060" spans="1:12" s="80" customFormat="1" x14ac:dyDescent="0.2">
      <c r="A1060" s="81"/>
      <c r="B1060" s="82"/>
      <c r="C1060" s="82"/>
      <c r="D1060" s="82"/>
      <c r="E1060" s="82"/>
      <c r="H1060" s="7"/>
      <c r="I1060"/>
      <c r="J1060"/>
      <c r="K1060"/>
      <c r="L1060"/>
    </row>
    <row r="1061" spans="1:12" s="80" customFormat="1" x14ac:dyDescent="0.2">
      <c r="A1061" s="81"/>
      <c r="B1061" s="82"/>
      <c r="C1061" s="82"/>
      <c r="D1061" s="82"/>
      <c r="E1061" s="82"/>
      <c r="H1061" s="7"/>
      <c r="I1061"/>
      <c r="J1061"/>
      <c r="K1061"/>
      <c r="L1061"/>
    </row>
    <row r="1062" spans="1:12" s="80" customFormat="1" x14ac:dyDescent="0.2">
      <c r="A1062" s="81"/>
      <c r="B1062" s="82"/>
      <c r="C1062" s="82"/>
      <c r="D1062" s="82"/>
      <c r="E1062" s="82"/>
      <c r="H1062" s="7"/>
      <c r="I1062"/>
      <c r="J1062"/>
      <c r="K1062"/>
      <c r="L1062"/>
    </row>
    <row r="1063" spans="1:12" s="80" customFormat="1" x14ac:dyDescent="0.2">
      <c r="A1063" s="81"/>
      <c r="B1063" s="82"/>
      <c r="C1063" s="82"/>
      <c r="D1063" s="82"/>
      <c r="E1063" s="82"/>
      <c r="H1063" s="7"/>
      <c r="I1063"/>
      <c r="J1063"/>
      <c r="K1063"/>
      <c r="L1063"/>
    </row>
    <row r="1064" spans="1:12" s="80" customFormat="1" x14ac:dyDescent="0.2">
      <c r="A1064" s="81"/>
      <c r="B1064" s="82"/>
      <c r="C1064" s="82"/>
      <c r="D1064" s="82"/>
      <c r="E1064" s="82"/>
      <c r="H1064" s="7"/>
      <c r="I1064"/>
      <c r="J1064"/>
      <c r="K1064"/>
      <c r="L1064"/>
    </row>
    <row r="1065" spans="1:12" s="80" customFormat="1" x14ac:dyDescent="0.2">
      <c r="A1065" s="81"/>
      <c r="B1065" s="82"/>
      <c r="C1065" s="82"/>
      <c r="D1065" s="82"/>
      <c r="E1065" s="82"/>
      <c r="H1065" s="7"/>
      <c r="I1065"/>
      <c r="J1065"/>
      <c r="K1065"/>
      <c r="L1065"/>
    </row>
    <row r="1066" spans="1:12" s="80" customFormat="1" x14ac:dyDescent="0.2">
      <c r="A1066" s="81"/>
      <c r="B1066" s="82"/>
      <c r="C1066" s="82"/>
      <c r="D1066" s="82"/>
      <c r="E1066" s="82"/>
      <c r="H1066" s="7"/>
      <c r="I1066"/>
      <c r="J1066"/>
      <c r="K1066"/>
      <c r="L1066"/>
    </row>
    <row r="1067" spans="1:12" s="80" customFormat="1" x14ac:dyDescent="0.2">
      <c r="A1067" s="81"/>
      <c r="B1067" s="82"/>
      <c r="C1067" s="82"/>
      <c r="D1067" s="82"/>
      <c r="E1067" s="82"/>
      <c r="H1067" s="7"/>
      <c r="I1067"/>
      <c r="J1067"/>
      <c r="K1067"/>
      <c r="L1067"/>
    </row>
    <row r="1068" spans="1:12" s="80" customFormat="1" x14ac:dyDescent="0.2">
      <c r="A1068" s="81"/>
      <c r="B1068" s="82"/>
      <c r="C1068" s="82"/>
      <c r="D1068" s="82"/>
      <c r="E1068" s="82"/>
      <c r="H1068" s="7"/>
      <c r="I1068"/>
      <c r="J1068"/>
      <c r="K1068"/>
      <c r="L1068"/>
    </row>
    <row r="1069" spans="1:12" s="80" customFormat="1" x14ac:dyDescent="0.2">
      <c r="A1069" s="81"/>
      <c r="B1069" s="82"/>
      <c r="C1069" s="82"/>
      <c r="D1069" s="82"/>
      <c r="E1069" s="82"/>
      <c r="H1069" s="7"/>
      <c r="I1069"/>
      <c r="J1069"/>
      <c r="K1069"/>
      <c r="L1069"/>
    </row>
    <row r="1070" spans="1:12" s="80" customFormat="1" x14ac:dyDescent="0.2">
      <c r="A1070" s="81"/>
      <c r="B1070" s="82"/>
      <c r="C1070" s="82"/>
      <c r="D1070" s="82"/>
      <c r="E1070" s="82"/>
      <c r="H1070" s="7"/>
      <c r="I1070"/>
      <c r="J1070"/>
      <c r="K1070"/>
      <c r="L1070"/>
    </row>
    <row r="1071" spans="1:12" s="80" customFormat="1" x14ac:dyDescent="0.2">
      <c r="A1071" s="81"/>
      <c r="B1071" s="82"/>
      <c r="C1071" s="82"/>
      <c r="D1071" s="82"/>
      <c r="E1071" s="82"/>
      <c r="H1071" s="7"/>
      <c r="I1071"/>
      <c r="J1071"/>
      <c r="K1071"/>
      <c r="L1071"/>
    </row>
    <row r="1072" spans="1:12" s="80" customFormat="1" x14ac:dyDescent="0.2">
      <c r="A1072" s="81"/>
      <c r="B1072" s="82"/>
      <c r="C1072" s="82"/>
      <c r="D1072" s="82"/>
      <c r="E1072" s="82"/>
      <c r="H1072" s="7"/>
      <c r="I1072"/>
      <c r="J1072"/>
      <c r="K1072"/>
      <c r="L1072"/>
    </row>
    <row r="1073" spans="1:12" s="80" customFormat="1" x14ac:dyDescent="0.2">
      <c r="A1073" s="81"/>
      <c r="B1073" s="82"/>
      <c r="C1073" s="82"/>
      <c r="D1073" s="82"/>
      <c r="E1073" s="82"/>
      <c r="H1073" s="7"/>
      <c r="I1073"/>
      <c r="J1073"/>
      <c r="K1073"/>
      <c r="L1073"/>
    </row>
    <row r="1074" spans="1:12" s="80" customFormat="1" x14ac:dyDescent="0.2">
      <c r="A1074" s="81"/>
      <c r="B1074" s="82"/>
      <c r="C1074" s="82"/>
      <c r="D1074" s="82"/>
      <c r="E1074" s="82"/>
      <c r="H1074" s="7"/>
      <c r="I1074"/>
      <c r="J1074"/>
      <c r="K1074"/>
      <c r="L1074"/>
    </row>
    <row r="1075" spans="1:12" s="80" customFormat="1" x14ac:dyDescent="0.2">
      <c r="A1075" s="81"/>
      <c r="B1075" s="82"/>
      <c r="C1075" s="82"/>
      <c r="D1075" s="82"/>
      <c r="E1075" s="82"/>
      <c r="H1075" s="7"/>
      <c r="I1075"/>
      <c r="J1075"/>
      <c r="K1075"/>
      <c r="L1075"/>
    </row>
    <row r="1076" spans="1:12" s="80" customFormat="1" x14ac:dyDescent="0.2">
      <c r="A1076" s="81"/>
      <c r="B1076" s="82"/>
      <c r="C1076" s="82"/>
      <c r="D1076" s="82"/>
      <c r="E1076" s="82"/>
      <c r="H1076" s="7"/>
      <c r="I1076"/>
      <c r="J1076"/>
      <c r="K1076"/>
      <c r="L1076"/>
    </row>
    <row r="1077" spans="1:12" s="80" customFormat="1" x14ac:dyDescent="0.2">
      <c r="A1077" s="81"/>
      <c r="B1077" s="82"/>
      <c r="C1077" s="82"/>
      <c r="D1077" s="82"/>
      <c r="E1077" s="82"/>
      <c r="H1077" s="7"/>
      <c r="I1077"/>
      <c r="J1077"/>
      <c r="K1077"/>
      <c r="L1077"/>
    </row>
    <row r="1078" spans="1:12" s="80" customFormat="1" x14ac:dyDescent="0.2">
      <c r="A1078" s="81"/>
      <c r="B1078" s="82"/>
      <c r="C1078" s="82"/>
      <c r="D1078" s="82"/>
      <c r="E1078" s="82"/>
      <c r="H1078" s="7"/>
      <c r="I1078"/>
      <c r="J1078"/>
      <c r="K1078"/>
      <c r="L1078"/>
    </row>
    <row r="1079" spans="1:12" s="80" customFormat="1" x14ac:dyDescent="0.2">
      <c r="A1079" s="81"/>
      <c r="B1079" s="82"/>
      <c r="C1079" s="82"/>
      <c r="D1079" s="82"/>
      <c r="E1079" s="82"/>
      <c r="H1079" s="7"/>
      <c r="I1079"/>
      <c r="J1079"/>
      <c r="K1079"/>
      <c r="L1079"/>
    </row>
    <row r="1080" spans="1:12" s="80" customFormat="1" x14ac:dyDescent="0.2">
      <c r="A1080" s="81"/>
      <c r="B1080" s="82"/>
      <c r="C1080" s="82"/>
      <c r="D1080" s="82"/>
      <c r="E1080" s="82"/>
      <c r="H1080" s="7"/>
      <c r="I1080"/>
      <c r="J1080"/>
      <c r="K1080"/>
      <c r="L1080"/>
    </row>
    <row r="1081" spans="1:12" s="80" customFormat="1" x14ac:dyDescent="0.2">
      <c r="A1081" s="81"/>
      <c r="B1081" s="82"/>
      <c r="C1081" s="82"/>
      <c r="D1081" s="82"/>
      <c r="E1081" s="82"/>
      <c r="H1081" s="7"/>
      <c r="I1081"/>
      <c r="J1081"/>
      <c r="K1081"/>
      <c r="L1081"/>
    </row>
    <row r="1082" spans="1:12" s="80" customFormat="1" x14ac:dyDescent="0.2">
      <c r="A1082" s="81"/>
      <c r="B1082" s="82"/>
      <c r="C1082" s="82"/>
      <c r="D1082" s="82"/>
      <c r="E1082" s="82"/>
      <c r="H1082" s="7"/>
      <c r="I1082"/>
      <c r="J1082"/>
      <c r="K1082"/>
      <c r="L1082"/>
    </row>
    <row r="1083" spans="1:12" s="80" customFormat="1" x14ac:dyDescent="0.2">
      <c r="A1083" s="81"/>
      <c r="B1083" s="82"/>
      <c r="C1083" s="82"/>
      <c r="D1083" s="82"/>
      <c r="E1083" s="82"/>
      <c r="H1083" s="7"/>
      <c r="I1083"/>
      <c r="J1083"/>
      <c r="K1083"/>
      <c r="L1083"/>
    </row>
    <row r="1084" spans="1:12" s="80" customFormat="1" x14ac:dyDescent="0.2">
      <c r="A1084" s="81"/>
      <c r="B1084" s="82"/>
      <c r="C1084" s="82"/>
      <c r="D1084" s="82"/>
      <c r="E1084" s="82"/>
      <c r="H1084" s="7"/>
      <c r="I1084"/>
      <c r="J1084"/>
      <c r="K1084"/>
      <c r="L1084"/>
    </row>
    <row r="1085" spans="1:12" s="80" customFormat="1" x14ac:dyDescent="0.2">
      <c r="A1085" s="81"/>
      <c r="B1085" s="82"/>
      <c r="C1085" s="82"/>
      <c r="D1085" s="82"/>
      <c r="E1085" s="82"/>
      <c r="H1085" s="7"/>
      <c r="I1085"/>
      <c r="J1085"/>
      <c r="K1085"/>
      <c r="L1085"/>
    </row>
    <row r="1086" spans="1:12" s="80" customFormat="1" x14ac:dyDescent="0.2">
      <c r="A1086" s="81"/>
      <c r="B1086" s="82"/>
      <c r="C1086" s="82"/>
      <c r="D1086" s="82"/>
      <c r="E1086" s="82"/>
      <c r="H1086" s="7"/>
      <c r="I1086"/>
      <c r="J1086"/>
      <c r="K1086"/>
      <c r="L1086"/>
    </row>
    <row r="1087" spans="1:12" s="80" customFormat="1" x14ac:dyDescent="0.2">
      <c r="A1087" s="81"/>
      <c r="B1087" s="82"/>
      <c r="C1087" s="82"/>
      <c r="D1087" s="82"/>
      <c r="E1087" s="82"/>
      <c r="H1087" s="7"/>
      <c r="I1087"/>
      <c r="J1087"/>
      <c r="K1087"/>
      <c r="L1087"/>
    </row>
    <row r="1088" spans="1:12" s="80" customFormat="1" x14ac:dyDescent="0.2">
      <c r="A1088" s="81"/>
      <c r="B1088" s="82"/>
      <c r="C1088" s="82"/>
      <c r="D1088" s="82"/>
      <c r="E1088" s="82"/>
      <c r="H1088" s="7"/>
      <c r="I1088"/>
      <c r="J1088"/>
      <c r="K1088"/>
      <c r="L1088"/>
    </row>
    <row r="1089" spans="1:12" s="80" customFormat="1" x14ac:dyDescent="0.2">
      <c r="A1089" s="81"/>
      <c r="B1089" s="82"/>
      <c r="C1089" s="82"/>
      <c r="D1089" s="82"/>
      <c r="E1089" s="82"/>
      <c r="H1089" s="7"/>
      <c r="I1089"/>
      <c r="J1089"/>
      <c r="K1089"/>
      <c r="L1089"/>
    </row>
    <row r="1090" spans="1:12" s="80" customFormat="1" x14ac:dyDescent="0.2">
      <c r="A1090" s="81"/>
      <c r="B1090" s="82"/>
      <c r="C1090" s="82"/>
      <c r="D1090" s="82"/>
      <c r="E1090" s="82"/>
      <c r="H1090" s="7"/>
      <c r="I1090"/>
      <c r="J1090"/>
      <c r="K1090"/>
      <c r="L1090"/>
    </row>
    <row r="1091" spans="1:12" s="80" customFormat="1" x14ac:dyDescent="0.2">
      <c r="A1091" s="81"/>
      <c r="B1091" s="82"/>
      <c r="C1091" s="82"/>
      <c r="D1091" s="82"/>
      <c r="E1091" s="82"/>
      <c r="H1091" s="7"/>
      <c r="I1091"/>
      <c r="J1091"/>
      <c r="K1091"/>
      <c r="L1091"/>
    </row>
    <row r="1092" spans="1:12" s="80" customFormat="1" x14ac:dyDescent="0.2">
      <c r="A1092" s="81"/>
      <c r="B1092" s="82"/>
      <c r="C1092" s="82"/>
      <c r="D1092" s="82"/>
      <c r="E1092" s="82"/>
      <c r="H1092" s="7"/>
      <c r="I1092"/>
      <c r="J1092"/>
      <c r="K1092"/>
      <c r="L1092"/>
    </row>
    <row r="1093" spans="1:12" s="80" customFormat="1" x14ac:dyDescent="0.2">
      <c r="A1093" s="81"/>
      <c r="B1093" s="82"/>
      <c r="C1093" s="82"/>
      <c r="D1093" s="82"/>
      <c r="E1093" s="82"/>
      <c r="H1093" s="7"/>
      <c r="I1093"/>
      <c r="J1093"/>
      <c r="K1093"/>
      <c r="L1093"/>
    </row>
    <row r="1094" spans="1:12" s="80" customFormat="1" x14ac:dyDescent="0.2">
      <c r="A1094" s="81"/>
      <c r="B1094" s="82"/>
      <c r="C1094" s="82"/>
      <c r="D1094" s="82"/>
      <c r="E1094" s="82"/>
      <c r="H1094" s="7"/>
      <c r="I1094"/>
      <c r="J1094"/>
      <c r="K1094"/>
      <c r="L1094"/>
    </row>
    <row r="1095" spans="1:12" s="80" customFormat="1" x14ac:dyDescent="0.2">
      <c r="A1095" s="81"/>
      <c r="B1095" s="82"/>
      <c r="C1095" s="82"/>
      <c r="D1095" s="82"/>
      <c r="E1095" s="82"/>
      <c r="H1095" s="7"/>
      <c r="I1095"/>
      <c r="J1095"/>
      <c r="K1095"/>
      <c r="L1095"/>
    </row>
    <row r="1096" spans="1:12" s="80" customFormat="1" x14ac:dyDescent="0.2">
      <c r="A1096" s="81"/>
      <c r="B1096" s="82"/>
      <c r="C1096" s="82"/>
      <c r="D1096" s="82"/>
      <c r="E1096" s="82"/>
      <c r="H1096" s="7"/>
      <c r="I1096"/>
      <c r="J1096"/>
      <c r="K1096"/>
      <c r="L1096"/>
    </row>
    <row r="1097" spans="1:12" s="80" customFormat="1" x14ac:dyDescent="0.2">
      <c r="A1097" s="81"/>
      <c r="B1097" s="82"/>
      <c r="C1097" s="82"/>
      <c r="D1097" s="82"/>
      <c r="E1097" s="82"/>
      <c r="H1097" s="7"/>
      <c r="I1097"/>
      <c r="J1097"/>
      <c r="K1097"/>
      <c r="L1097"/>
    </row>
    <row r="1098" spans="1:12" s="80" customFormat="1" x14ac:dyDescent="0.2">
      <c r="A1098" s="81"/>
      <c r="B1098" s="82"/>
      <c r="C1098" s="82"/>
      <c r="D1098" s="82"/>
      <c r="E1098" s="82"/>
      <c r="H1098" s="7"/>
      <c r="I1098"/>
      <c r="J1098"/>
      <c r="K1098"/>
      <c r="L1098"/>
    </row>
    <row r="1099" spans="1:12" s="80" customFormat="1" x14ac:dyDescent="0.2">
      <c r="A1099" s="81"/>
      <c r="B1099" s="82"/>
      <c r="C1099" s="82"/>
      <c r="D1099" s="82"/>
      <c r="E1099" s="82"/>
      <c r="H1099" s="7"/>
      <c r="I1099"/>
      <c r="J1099"/>
      <c r="K1099"/>
      <c r="L1099"/>
    </row>
    <row r="1100" spans="1:12" s="80" customFormat="1" x14ac:dyDescent="0.2">
      <c r="A1100" s="81"/>
      <c r="B1100" s="82"/>
      <c r="C1100" s="82"/>
      <c r="D1100" s="82"/>
      <c r="E1100" s="82"/>
      <c r="H1100" s="7"/>
      <c r="I1100"/>
      <c r="J1100"/>
      <c r="K1100"/>
      <c r="L1100"/>
    </row>
    <row r="1101" spans="1:12" s="80" customFormat="1" x14ac:dyDescent="0.2">
      <c r="A1101" s="81"/>
      <c r="B1101" s="82"/>
      <c r="C1101" s="82"/>
      <c r="D1101" s="82"/>
      <c r="E1101" s="82"/>
      <c r="H1101" s="7"/>
      <c r="I1101"/>
      <c r="J1101"/>
      <c r="K1101"/>
      <c r="L1101"/>
    </row>
    <row r="1102" spans="1:12" s="80" customFormat="1" x14ac:dyDescent="0.2">
      <c r="A1102" s="81"/>
      <c r="B1102" s="82"/>
      <c r="C1102" s="82"/>
      <c r="D1102" s="82"/>
      <c r="E1102" s="82"/>
      <c r="H1102" s="7"/>
      <c r="I1102"/>
      <c r="J1102"/>
      <c r="K1102"/>
      <c r="L1102"/>
    </row>
    <row r="1103" spans="1:12" s="80" customFormat="1" x14ac:dyDescent="0.2">
      <c r="A1103" s="81"/>
      <c r="B1103" s="82"/>
      <c r="C1103" s="82"/>
      <c r="D1103" s="82"/>
      <c r="E1103" s="82"/>
      <c r="H1103" s="7"/>
      <c r="I1103"/>
      <c r="J1103"/>
      <c r="K1103"/>
      <c r="L1103"/>
    </row>
    <row r="1104" spans="1:12" s="80" customFormat="1" x14ac:dyDescent="0.2">
      <c r="A1104" s="81"/>
      <c r="B1104" s="82"/>
      <c r="C1104" s="82"/>
      <c r="D1104" s="82"/>
      <c r="E1104" s="82"/>
      <c r="H1104" s="7"/>
      <c r="I1104"/>
      <c r="J1104"/>
      <c r="K1104"/>
      <c r="L1104"/>
    </row>
    <row r="1105" spans="1:12" s="80" customFormat="1" x14ac:dyDescent="0.2">
      <c r="A1105" s="81"/>
      <c r="B1105" s="82"/>
      <c r="C1105" s="82"/>
      <c r="D1105" s="82"/>
      <c r="E1105" s="82"/>
      <c r="H1105" s="7"/>
      <c r="I1105"/>
      <c r="J1105"/>
      <c r="K1105"/>
      <c r="L1105"/>
    </row>
    <row r="1106" spans="1:12" s="80" customFormat="1" x14ac:dyDescent="0.2">
      <c r="A1106" s="81"/>
      <c r="B1106" s="82"/>
      <c r="C1106" s="82"/>
      <c r="D1106" s="82"/>
      <c r="E1106" s="82"/>
      <c r="H1106" s="7"/>
      <c r="I1106"/>
      <c r="J1106"/>
      <c r="K1106"/>
      <c r="L1106"/>
    </row>
    <row r="1107" spans="1:12" s="80" customFormat="1" x14ac:dyDescent="0.2">
      <c r="A1107" s="81"/>
      <c r="B1107" s="82"/>
      <c r="C1107" s="82"/>
      <c r="D1107" s="82"/>
      <c r="E1107" s="82"/>
      <c r="H1107" s="7"/>
      <c r="I1107"/>
      <c r="J1107"/>
      <c r="K1107"/>
      <c r="L1107"/>
    </row>
    <row r="1108" spans="1:12" s="80" customFormat="1" x14ac:dyDescent="0.2">
      <c r="A1108" s="81"/>
      <c r="B1108" s="82"/>
      <c r="C1108" s="82"/>
      <c r="D1108" s="82"/>
      <c r="E1108" s="82"/>
      <c r="H1108" s="7"/>
      <c r="I1108"/>
      <c r="J1108"/>
      <c r="K1108"/>
      <c r="L1108"/>
    </row>
    <row r="1109" spans="1:12" s="80" customFormat="1" x14ac:dyDescent="0.2">
      <c r="A1109" s="81"/>
      <c r="B1109" s="82"/>
      <c r="C1109" s="82"/>
      <c r="D1109" s="82"/>
      <c r="E1109" s="82"/>
      <c r="H1109" s="7"/>
      <c r="I1109"/>
      <c r="J1109"/>
      <c r="K1109"/>
      <c r="L1109"/>
    </row>
    <row r="1110" spans="1:12" s="80" customFormat="1" x14ac:dyDescent="0.2">
      <c r="A1110" s="81"/>
      <c r="B1110" s="82"/>
      <c r="C1110" s="82"/>
      <c r="D1110" s="82"/>
      <c r="E1110" s="82"/>
      <c r="H1110" s="7"/>
      <c r="I1110"/>
      <c r="J1110"/>
      <c r="K1110"/>
      <c r="L1110"/>
    </row>
    <row r="1111" spans="1:12" s="80" customFormat="1" x14ac:dyDescent="0.2">
      <c r="A1111" s="81"/>
      <c r="B1111" s="82"/>
      <c r="C1111" s="82"/>
      <c r="D1111" s="82"/>
      <c r="E1111" s="82"/>
      <c r="H1111" s="7"/>
      <c r="I1111"/>
      <c r="J1111"/>
      <c r="K1111"/>
      <c r="L1111"/>
    </row>
    <row r="1112" spans="1:12" s="80" customFormat="1" x14ac:dyDescent="0.2">
      <c r="A1112" s="81"/>
      <c r="B1112" s="82"/>
      <c r="C1112" s="82"/>
      <c r="D1112" s="82"/>
      <c r="E1112" s="82"/>
      <c r="H1112" s="7"/>
      <c r="I1112"/>
      <c r="J1112"/>
      <c r="K1112"/>
      <c r="L1112"/>
    </row>
    <row r="1113" spans="1:12" s="80" customFormat="1" x14ac:dyDescent="0.2">
      <c r="A1113" s="81"/>
      <c r="B1113" s="82"/>
      <c r="C1113" s="82"/>
      <c r="D1113" s="82"/>
      <c r="E1113" s="82"/>
      <c r="H1113" s="7"/>
      <c r="I1113"/>
      <c r="J1113"/>
      <c r="K1113"/>
      <c r="L1113"/>
    </row>
    <row r="1114" spans="1:12" s="80" customFormat="1" x14ac:dyDescent="0.2">
      <c r="A1114" s="81"/>
      <c r="B1114" s="82"/>
      <c r="C1114" s="82"/>
      <c r="D1114" s="82"/>
      <c r="E1114" s="82"/>
      <c r="H1114" s="7"/>
      <c r="I1114"/>
      <c r="J1114"/>
      <c r="K1114"/>
      <c r="L1114"/>
    </row>
    <row r="1115" spans="1:12" s="80" customFormat="1" x14ac:dyDescent="0.2">
      <c r="A1115" s="81"/>
      <c r="B1115" s="82"/>
      <c r="C1115" s="82"/>
      <c r="D1115" s="82"/>
      <c r="E1115" s="82"/>
      <c r="H1115" s="7"/>
      <c r="I1115"/>
      <c r="J1115"/>
      <c r="K1115"/>
      <c r="L1115"/>
    </row>
    <row r="1116" spans="1:12" s="80" customFormat="1" x14ac:dyDescent="0.2">
      <c r="A1116" s="81"/>
      <c r="B1116" s="82"/>
      <c r="C1116" s="82"/>
      <c r="D1116" s="82"/>
      <c r="E1116" s="82"/>
      <c r="H1116" s="7"/>
      <c r="I1116"/>
      <c r="J1116"/>
      <c r="K1116"/>
      <c r="L1116"/>
    </row>
    <row r="1117" spans="1:12" s="80" customFormat="1" x14ac:dyDescent="0.2">
      <c r="A1117" s="81"/>
      <c r="B1117" s="82"/>
      <c r="C1117" s="82"/>
      <c r="D1117" s="82"/>
      <c r="E1117" s="82"/>
      <c r="H1117" s="7"/>
      <c r="I1117"/>
      <c r="J1117"/>
      <c r="K1117"/>
      <c r="L1117"/>
    </row>
    <row r="1118" spans="1:12" s="80" customFormat="1" x14ac:dyDescent="0.2">
      <c r="A1118" s="81"/>
      <c r="B1118" s="82"/>
      <c r="C1118" s="82"/>
      <c r="D1118" s="82"/>
      <c r="E1118" s="82"/>
      <c r="H1118" s="7"/>
      <c r="I1118"/>
      <c r="J1118"/>
      <c r="K1118"/>
      <c r="L1118"/>
    </row>
    <row r="1119" spans="1:12" s="80" customFormat="1" x14ac:dyDescent="0.2">
      <c r="A1119" s="81"/>
      <c r="B1119" s="82"/>
      <c r="C1119" s="82"/>
      <c r="D1119" s="82"/>
      <c r="E1119" s="82"/>
      <c r="H1119" s="7"/>
      <c r="I1119"/>
      <c r="J1119"/>
      <c r="K1119"/>
      <c r="L1119"/>
    </row>
    <row r="1120" spans="1:12" s="80" customFormat="1" x14ac:dyDescent="0.2">
      <c r="A1120" s="81"/>
      <c r="B1120" s="82"/>
      <c r="C1120" s="82"/>
      <c r="D1120" s="82"/>
      <c r="E1120" s="82"/>
      <c r="H1120" s="7"/>
      <c r="I1120"/>
      <c r="J1120"/>
      <c r="K1120"/>
      <c r="L1120"/>
    </row>
    <row r="1121" spans="1:12" s="80" customFormat="1" x14ac:dyDescent="0.2">
      <c r="A1121" s="81"/>
      <c r="B1121" s="82"/>
      <c r="C1121" s="82"/>
      <c r="D1121" s="82"/>
      <c r="E1121" s="82"/>
      <c r="H1121" s="7"/>
      <c r="I1121"/>
      <c r="J1121"/>
      <c r="K1121"/>
      <c r="L1121"/>
    </row>
    <row r="1122" spans="1:12" s="80" customFormat="1" x14ac:dyDescent="0.2">
      <c r="A1122" s="81"/>
      <c r="B1122" s="82"/>
      <c r="C1122" s="82"/>
      <c r="D1122" s="82"/>
      <c r="E1122" s="82"/>
      <c r="H1122" s="7"/>
      <c r="I1122"/>
      <c r="J1122"/>
      <c r="K1122"/>
      <c r="L1122"/>
    </row>
    <row r="1123" spans="1:12" s="80" customFormat="1" x14ac:dyDescent="0.2">
      <c r="A1123" s="81"/>
      <c r="B1123" s="82"/>
      <c r="C1123" s="82"/>
      <c r="D1123" s="82"/>
      <c r="E1123" s="82"/>
      <c r="H1123" s="7"/>
      <c r="I1123"/>
      <c r="J1123"/>
      <c r="K1123"/>
      <c r="L1123"/>
    </row>
    <row r="1124" spans="1:12" s="80" customFormat="1" x14ac:dyDescent="0.2">
      <c r="A1124" s="81"/>
      <c r="B1124" s="82"/>
      <c r="C1124" s="82"/>
      <c r="D1124" s="82"/>
      <c r="E1124" s="82"/>
      <c r="H1124" s="7"/>
      <c r="I1124"/>
      <c r="J1124"/>
      <c r="K1124"/>
      <c r="L1124"/>
    </row>
    <row r="1125" spans="1:12" s="80" customFormat="1" x14ac:dyDescent="0.2">
      <c r="A1125" s="81"/>
      <c r="B1125" s="82"/>
      <c r="C1125" s="82"/>
      <c r="D1125" s="82"/>
      <c r="E1125" s="82"/>
      <c r="H1125" s="7"/>
      <c r="I1125"/>
      <c r="J1125"/>
      <c r="K1125"/>
      <c r="L1125"/>
    </row>
    <row r="1126" spans="1:12" s="80" customFormat="1" x14ac:dyDescent="0.2">
      <c r="A1126" s="81"/>
      <c r="B1126" s="82"/>
      <c r="C1126" s="82"/>
      <c r="D1126" s="82"/>
      <c r="E1126" s="82"/>
      <c r="H1126" s="7"/>
      <c r="I1126"/>
      <c r="J1126"/>
      <c r="K1126"/>
      <c r="L1126"/>
    </row>
    <row r="1127" spans="1:12" s="80" customFormat="1" x14ac:dyDescent="0.2">
      <c r="A1127" s="81"/>
      <c r="B1127" s="82"/>
      <c r="C1127" s="82"/>
      <c r="D1127" s="82"/>
      <c r="E1127" s="82"/>
      <c r="H1127" s="7"/>
      <c r="I1127"/>
      <c r="J1127"/>
      <c r="K1127"/>
      <c r="L1127"/>
    </row>
    <row r="1128" spans="1:12" s="80" customFormat="1" x14ac:dyDescent="0.2">
      <c r="A1128" s="81"/>
      <c r="B1128" s="82"/>
      <c r="C1128" s="82"/>
      <c r="D1128" s="82"/>
      <c r="E1128" s="82"/>
      <c r="H1128" s="7"/>
      <c r="I1128"/>
      <c r="J1128"/>
      <c r="K1128"/>
      <c r="L1128"/>
    </row>
    <row r="1129" spans="1:12" s="80" customFormat="1" x14ac:dyDescent="0.2">
      <c r="A1129" s="81"/>
      <c r="B1129" s="82"/>
      <c r="C1129" s="82"/>
      <c r="D1129" s="82"/>
      <c r="E1129" s="82"/>
      <c r="H1129" s="7"/>
      <c r="I1129"/>
      <c r="J1129"/>
      <c r="K1129"/>
      <c r="L1129"/>
    </row>
    <row r="1130" spans="1:12" s="80" customFormat="1" x14ac:dyDescent="0.2">
      <c r="A1130" s="81"/>
      <c r="B1130" s="82"/>
      <c r="C1130" s="82"/>
      <c r="D1130" s="82"/>
      <c r="E1130" s="82"/>
      <c r="H1130" s="7"/>
      <c r="I1130"/>
      <c r="J1130"/>
      <c r="K1130"/>
      <c r="L1130"/>
    </row>
    <row r="1131" spans="1:12" s="80" customFormat="1" x14ac:dyDescent="0.2">
      <c r="A1131" s="81"/>
      <c r="B1131" s="82"/>
      <c r="C1131" s="82"/>
      <c r="D1131" s="82"/>
      <c r="E1131" s="82"/>
      <c r="H1131" s="7"/>
      <c r="I1131"/>
      <c r="J1131"/>
      <c r="K1131"/>
      <c r="L1131"/>
    </row>
    <row r="1132" spans="1:12" s="80" customFormat="1" x14ac:dyDescent="0.2">
      <c r="A1132" s="81"/>
      <c r="B1132" s="82"/>
      <c r="C1132" s="82"/>
      <c r="D1132" s="82"/>
      <c r="E1132" s="82"/>
      <c r="H1132" s="7"/>
      <c r="I1132"/>
      <c r="J1132"/>
      <c r="K1132"/>
      <c r="L1132"/>
    </row>
    <row r="1133" spans="1:12" s="80" customFormat="1" x14ac:dyDescent="0.2">
      <c r="A1133" s="81"/>
      <c r="B1133" s="82"/>
      <c r="C1133" s="82"/>
      <c r="D1133" s="82"/>
      <c r="E1133" s="82"/>
      <c r="H1133" s="7"/>
      <c r="I1133"/>
      <c r="J1133"/>
      <c r="K1133"/>
      <c r="L1133"/>
    </row>
    <row r="1134" spans="1:12" s="80" customFormat="1" x14ac:dyDescent="0.2">
      <c r="A1134" s="81"/>
      <c r="B1134" s="82"/>
      <c r="C1134" s="82"/>
      <c r="D1134" s="82"/>
      <c r="E1134" s="82"/>
      <c r="H1134" s="7"/>
      <c r="I1134"/>
      <c r="J1134"/>
      <c r="K1134"/>
      <c r="L1134"/>
    </row>
    <row r="1135" spans="1:12" s="80" customFormat="1" x14ac:dyDescent="0.2">
      <c r="A1135" s="81"/>
      <c r="B1135" s="82"/>
      <c r="C1135" s="82"/>
      <c r="D1135" s="82"/>
      <c r="E1135" s="82"/>
      <c r="H1135" s="7"/>
      <c r="I1135"/>
      <c r="J1135"/>
      <c r="K1135"/>
      <c r="L1135"/>
    </row>
    <row r="1136" spans="1:12" s="80" customFormat="1" x14ac:dyDescent="0.2">
      <c r="A1136" s="81"/>
      <c r="B1136" s="82"/>
      <c r="C1136" s="82"/>
      <c r="D1136" s="82"/>
      <c r="E1136" s="82"/>
      <c r="H1136" s="7"/>
      <c r="I1136"/>
      <c r="J1136"/>
      <c r="K1136"/>
      <c r="L1136"/>
    </row>
    <row r="1137" spans="1:12" s="80" customFormat="1" x14ac:dyDescent="0.2">
      <c r="A1137" s="81"/>
      <c r="B1137" s="82"/>
      <c r="C1137" s="82"/>
      <c r="D1137" s="82"/>
      <c r="E1137" s="82"/>
      <c r="H1137" s="7"/>
      <c r="I1137"/>
      <c r="J1137"/>
      <c r="K1137"/>
      <c r="L1137"/>
    </row>
    <row r="1138" spans="1:12" s="80" customFormat="1" x14ac:dyDescent="0.2">
      <c r="A1138" s="81"/>
      <c r="B1138" s="82"/>
      <c r="C1138" s="82"/>
      <c r="D1138" s="82"/>
      <c r="E1138" s="82"/>
      <c r="H1138" s="7"/>
      <c r="I1138"/>
      <c r="J1138"/>
      <c r="K1138"/>
      <c r="L1138"/>
    </row>
    <row r="1139" spans="1:12" s="80" customFormat="1" x14ac:dyDescent="0.2">
      <c r="A1139" s="81"/>
      <c r="B1139" s="82"/>
      <c r="C1139" s="82"/>
      <c r="D1139" s="82"/>
      <c r="E1139" s="82"/>
      <c r="H1139" s="7"/>
      <c r="I1139"/>
      <c r="J1139"/>
      <c r="K1139"/>
      <c r="L1139"/>
    </row>
    <row r="1140" spans="1:12" s="80" customFormat="1" x14ac:dyDescent="0.2">
      <c r="A1140" s="81"/>
      <c r="B1140" s="82"/>
      <c r="C1140" s="82"/>
      <c r="D1140" s="82"/>
      <c r="E1140" s="82"/>
      <c r="H1140" s="7"/>
      <c r="I1140"/>
      <c r="J1140"/>
      <c r="K1140"/>
      <c r="L1140"/>
    </row>
    <row r="1141" spans="1:12" s="80" customFormat="1" x14ac:dyDescent="0.2">
      <c r="A1141" s="81"/>
      <c r="B1141" s="82"/>
      <c r="C1141" s="82"/>
      <c r="D1141" s="82"/>
      <c r="E1141" s="82"/>
      <c r="H1141" s="7"/>
      <c r="I1141"/>
      <c r="J1141"/>
      <c r="K1141"/>
      <c r="L1141"/>
    </row>
    <row r="1142" spans="1:12" s="80" customFormat="1" x14ac:dyDescent="0.2">
      <c r="A1142" s="81"/>
      <c r="B1142" s="82"/>
      <c r="C1142" s="82"/>
      <c r="D1142" s="82"/>
      <c r="E1142" s="82"/>
      <c r="H1142" s="7"/>
      <c r="I1142"/>
      <c r="J1142"/>
      <c r="K1142"/>
      <c r="L1142"/>
    </row>
    <row r="1143" spans="1:12" s="80" customFormat="1" x14ac:dyDescent="0.2">
      <c r="A1143" s="81"/>
      <c r="B1143" s="82"/>
      <c r="C1143" s="82"/>
      <c r="D1143" s="82"/>
      <c r="E1143" s="82"/>
      <c r="H1143" s="7"/>
      <c r="I1143"/>
      <c r="J1143"/>
      <c r="K1143"/>
      <c r="L1143"/>
    </row>
    <row r="1144" spans="1:12" s="80" customFormat="1" x14ac:dyDescent="0.2">
      <c r="A1144" s="81"/>
      <c r="B1144" s="82"/>
      <c r="C1144" s="82"/>
      <c r="D1144" s="82"/>
      <c r="E1144" s="82"/>
      <c r="H1144" s="7"/>
      <c r="I1144"/>
      <c r="J1144"/>
      <c r="K1144"/>
      <c r="L1144"/>
    </row>
    <row r="1145" spans="1:12" s="80" customFormat="1" x14ac:dyDescent="0.2">
      <c r="A1145" s="81"/>
      <c r="B1145" s="82"/>
      <c r="C1145" s="82"/>
      <c r="D1145" s="82"/>
      <c r="E1145" s="82"/>
      <c r="H1145" s="7"/>
      <c r="I1145"/>
      <c r="J1145"/>
      <c r="K1145"/>
      <c r="L1145"/>
    </row>
    <row r="1146" spans="1:12" s="80" customFormat="1" x14ac:dyDescent="0.2">
      <c r="A1146" s="81"/>
      <c r="B1146" s="82"/>
      <c r="C1146" s="82"/>
      <c r="D1146" s="82"/>
      <c r="E1146" s="82"/>
      <c r="H1146" s="7"/>
      <c r="I1146"/>
      <c r="J1146"/>
      <c r="K1146"/>
      <c r="L1146"/>
    </row>
    <row r="1147" spans="1:12" s="80" customFormat="1" x14ac:dyDescent="0.2">
      <c r="A1147" s="81"/>
      <c r="B1147" s="82"/>
      <c r="C1147" s="82"/>
      <c r="D1147" s="82"/>
      <c r="E1147" s="82"/>
      <c r="H1147" s="7"/>
      <c r="I1147"/>
      <c r="J1147"/>
      <c r="K1147"/>
      <c r="L1147"/>
    </row>
    <row r="1148" spans="1:12" s="80" customFormat="1" x14ac:dyDescent="0.2">
      <c r="A1148" s="81"/>
      <c r="B1148" s="82"/>
      <c r="C1148" s="82"/>
      <c r="D1148" s="82"/>
      <c r="E1148" s="82"/>
      <c r="H1148" s="7"/>
      <c r="I1148"/>
      <c r="J1148"/>
      <c r="K1148"/>
      <c r="L1148"/>
    </row>
    <row r="1149" spans="1:12" s="80" customFormat="1" x14ac:dyDescent="0.2">
      <c r="A1149" s="81"/>
      <c r="B1149" s="82"/>
      <c r="C1149" s="82"/>
      <c r="D1149" s="82"/>
      <c r="E1149" s="82"/>
      <c r="H1149" s="7"/>
      <c r="I1149"/>
      <c r="J1149"/>
      <c r="K1149"/>
      <c r="L1149"/>
    </row>
    <row r="1150" spans="1:12" s="80" customFormat="1" x14ac:dyDescent="0.2">
      <c r="A1150" s="81"/>
      <c r="B1150" s="82"/>
      <c r="C1150" s="82"/>
      <c r="D1150" s="82"/>
      <c r="E1150" s="82"/>
      <c r="H1150" s="7"/>
      <c r="I1150"/>
      <c r="J1150"/>
      <c r="K1150"/>
      <c r="L1150"/>
    </row>
    <row r="1151" spans="1:12" s="80" customFormat="1" x14ac:dyDescent="0.2">
      <c r="A1151" s="81"/>
      <c r="B1151" s="82"/>
      <c r="C1151" s="82"/>
      <c r="D1151" s="82"/>
      <c r="E1151" s="82"/>
      <c r="H1151" s="7"/>
      <c r="I1151"/>
      <c r="J1151"/>
      <c r="K1151"/>
      <c r="L1151"/>
    </row>
    <row r="1152" spans="1:12" s="80" customFormat="1" x14ac:dyDescent="0.2">
      <c r="A1152" s="81"/>
      <c r="B1152" s="82"/>
      <c r="C1152" s="82"/>
      <c r="D1152" s="82"/>
      <c r="E1152" s="82"/>
      <c r="H1152" s="7"/>
      <c r="I1152"/>
      <c r="J1152"/>
      <c r="K1152"/>
      <c r="L1152"/>
    </row>
    <row r="1153" spans="1:12" s="80" customFormat="1" x14ac:dyDescent="0.2">
      <c r="A1153" s="81"/>
      <c r="B1153" s="82"/>
      <c r="C1153" s="82"/>
      <c r="D1153" s="82"/>
      <c r="E1153" s="82"/>
      <c r="H1153" s="7"/>
      <c r="I1153"/>
      <c r="J1153"/>
      <c r="K1153"/>
      <c r="L1153"/>
    </row>
    <row r="1154" spans="1:12" s="80" customFormat="1" x14ac:dyDescent="0.2">
      <c r="A1154" s="81"/>
      <c r="B1154" s="82"/>
      <c r="C1154" s="82"/>
      <c r="D1154" s="82"/>
      <c r="E1154" s="82"/>
      <c r="H1154" s="7"/>
      <c r="I1154"/>
      <c r="J1154"/>
      <c r="K1154"/>
      <c r="L1154"/>
    </row>
    <row r="1155" spans="1:12" s="80" customFormat="1" x14ac:dyDescent="0.2">
      <c r="A1155" s="81"/>
      <c r="B1155" s="82"/>
      <c r="C1155" s="82"/>
      <c r="D1155" s="82"/>
      <c r="E1155" s="82"/>
      <c r="H1155" s="7"/>
      <c r="I1155"/>
      <c r="J1155"/>
      <c r="K1155"/>
      <c r="L1155"/>
    </row>
    <row r="1156" spans="1:12" s="80" customFormat="1" x14ac:dyDescent="0.2">
      <c r="A1156" s="81"/>
      <c r="B1156" s="82"/>
      <c r="C1156" s="82"/>
      <c r="D1156" s="82"/>
      <c r="E1156" s="82"/>
      <c r="H1156" s="7"/>
      <c r="I1156"/>
      <c r="J1156"/>
      <c r="K1156"/>
      <c r="L1156"/>
    </row>
    <row r="1157" spans="1:12" s="80" customFormat="1" x14ac:dyDescent="0.2">
      <c r="A1157" s="81"/>
      <c r="B1157" s="82"/>
      <c r="C1157" s="82"/>
      <c r="D1157" s="82"/>
      <c r="E1157" s="82"/>
      <c r="H1157" s="7"/>
      <c r="I1157"/>
      <c r="J1157"/>
      <c r="K1157"/>
      <c r="L1157"/>
    </row>
    <row r="1158" spans="1:12" s="80" customFormat="1" x14ac:dyDescent="0.2">
      <c r="A1158" s="81"/>
      <c r="B1158" s="82"/>
      <c r="C1158" s="82"/>
      <c r="D1158" s="82"/>
      <c r="E1158" s="82"/>
      <c r="H1158" s="7"/>
      <c r="I1158"/>
      <c r="J1158"/>
      <c r="K1158"/>
      <c r="L1158"/>
    </row>
    <row r="1159" spans="1:12" s="80" customFormat="1" x14ac:dyDescent="0.2">
      <c r="A1159" s="81"/>
      <c r="B1159" s="82"/>
      <c r="C1159" s="82"/>
      <c r="D1159" s="82"/>
      <c r="E1159" s="82"/>
      <c r="H1159" s="7"/>
      <c r="I1159"/>
      <c r="J1159"/>
      <c r="K1159"/>
      <c r="L1159"/>
    </row>
    <row r="1160" spans="1:12" s="80" customFormat="1" x14ac:dyDescent="0.2">
      <c r="A1160" s="81"/>
      <c r="B1160" s="82"/>
      <c r="C1160" s="82"/>
      <c r="D1160" s="82"/>
      <c r="E1160" s="82"/>
      <c r="H1160" s="7"/>
      <c r="I1160"/>
      <c r="J1160"/>
      <c r="K1160"/>
      <c r="L1160"/>
    </row>
    <row r="1161" spans="1:12" s="80" customFormat="1" x14ac:dyDescent="0.2">
      <c r="A1161" s="81"/>
      <c r="B1161" s="82"/>
      <c r="C1161" s="82"/>
      <c r="D1161" s="82"/>
      <c r="E1161" s="82"/>
      <c r="H1161" s="7"/>
      <c r="I1161"/>
      <c r="J1161"/>
      <c r="K1161"/>
      <c r="L1161"/>
    </row>
    <row r="1162" spans="1:12" s="80" customFormat="1" x14ac:dyDescent="0.2">
      <c r="A1162" s="81"/>
      <c r="B1162" s="82"/>
      <c r="C1162" s="82"/>
      <c r="D1162" s="82"/>
      <c r="E1162" s="82"/>
      <c r="H1162" s="7"/>
      <c r="I1162"/>
      <c r="J1162"/>
      <c r="K1162"/>
      <c r="L1162"/>
    </row>
    <row r="1163" spans="1:12" s="80" customFormat="1" x14ac:dyDescent="0.2">
      <c r="A1163" s="81"/>
      <c r="B1163" s="82"/>
      <c r="C1163" s="82"/>
      <c r="D1163" s="82"/>
      <c r="E1163" s="82"/>
      <c r="H1163" s="7"/>
      <c r="I1163"/>
      <c r="J1163"/>
      <c r="K1163"/>
      <c r="L1163"/>
    </row>
    <row r="1164" spans="1:12" s="80" customFormat="1" x14ac:dyDescent="0.2">
      <c r="A1164" s="81"/>
      <c r="B1164" s="82"/>
      <c r="C1164" s="82"/>
      <c r="D1164" s="82"/>
      <c r="E1164" s="82"/>
      <c r="H1164" s="7"/>
      <c r="I1164"/>
      <c r="J1164"/>
      <c r="K1164"/>
      <c r="L1164"/>
    </row>
    <row r="1165" spans="1:12" s="80" customFormat="1" x14ac:dyDescent="0.2">
      <c r="A1165" s="81"/>
      <c r="B1165" s="82"/>
      <c r="C1165" s="82"/>
      <c r="D1165" s="82"/>
      <c r="E1165" s="82"/>
      <c r="H1165" s="7"/>
      <c r="I1165"/>
      <c r="J1165"/>
      <c r="K1165"/>
      <c r="L1165"/>
    </row>
    <row r="1166" spans="1:12" s="80" customFormat="1" x14ac:dyDescent="0.2">
      <c r="A1166" s="81"/>
      <c r="B1166" s="82"/>
      <c r="C1166" s="82"/>
      <c r="D1166" s="82"/>
      <c r="E1166" s="82"/>
      <c r="H1166" s="7"/>
      <c r="I1166"/>
      <c r="J1166"/>
      <c r="K1166"/>
      <c r="L1166"/>
    </row>
    <row r="1167" spans="1:12" s="80" customFormat="1" x14ac:dyDescent="0.2">
      <c r="A1167" s="81"/>
      <c r="B1167" s="82"/>
      <c r="C1167" s="82"/>
      <c r="D1167" s="82"/>
      <c r="E1167" s="82"/>
      <c r="H1167" s="7"/>
      <c r="I1167"/>
      <c r="J1167"/>
      <c r="K1167"/>
      <c r="L1167"/>
    </row>
    <row r="1168" spans="1:12" s="80" customFormat="1" x14ac:dyDescent="0.2">
      <c r="A1168" s="81"/>
      <c r="B1168" s="82"/>
      <c r="C1168" s="82"/>
      <c r="D1168" s="82"/>
      <c r="E1168" s="82"/>
      <c r="H1168" s="7"/>
      <c r="I1168"/>
      <c r="J1168"/>
      <c r="K1168"/>
      <c r="L1168"/>
    </row>
    <row r="1169" spans="1:12" s="80" customFormat="1" x14ac:dyDescent="0.2">
      <c r="A1169" s="81"/>
      <c r="B1169" s="82"/>
      <c r="C1169" s="82"/>
      <c r="D1169" s="82"/>
      <c r="E1169" s="82"/>
      <c r="H1169" s="7"/>
      <c r="I1169"/>
      <c r="J1169"/>
      <c r="K1169"/>
      <c r="L1169"/>
    </row>
    <row r="1170" spans="1:12" s="80" customFormat="1" x14ac:dyDescent="0.2">
      <c r="A1170" s="81"/>
      <c r="B1170" s="82"/>
      <c r="C1170" s="82"/>
      <c r="D1170" s="82"/>
      <c r="E1170" s="82"/>
      <c r="H1170" s="7"/>
      <c r="I1170"/>
      <c r="J1170"/>
      <c r="K1170"/>
      <c r="L1170"/>
    </row>
    <row r="1171" spans="1:12" s="80" customFormat="1" x14ac:dyDescent="0.2">
      <c r="A1171" s="81"/>
      <c r="B1171" s="82"/>
      <c r="C1171" s="82"/>
      <c r="D1171" s="82"/>
      <c r="E1171" s="82"/>
      <c r="H1171" s="7"/>
      <c r="I1171"/>
      <c r="J1171"/>
      <c r="K1171"/>
      <c r="L1171"/>
    </row>
    <row r="1172" spans="1:12" s="80" customFormat="1" x14ac:dyDescent="0.2">
      <c r="A1172" s="81"/>
      <c r="B1172" s="82"/>
      <c r="C1172" s="82"/>
      <c r="D1172" s="82"/>
      <c r="E1172" s="82"/>
      <c r="H1172" s="7"/>
      <c r="I1172"/>
      <c r="J1172"/>
      <c r="K1172"/>
      <c r="L1172"/>
    </row>
    <row r="1173" spans="1:12" s="80" customFormat="1" x14ac:dyDescent="0.2">
      <c r="A1173" s="81"/>
      <c r="B1173" s="82"/>
      <c r="C1173" s="82"/>
      <c r="D1173" s="82"/>
      <c r="E1173" s="82"/>
      <c r="H1173" s="7"/>
      <c r="I1173"/>
      <c r="J1173"/>
      <c r="K1173"/>
      <c r="L1173"/>
    </row>
    <row r="1174" spans="1:12" s="80" customFormat="1" x14ac:dyDescent="0.2">
      <c r="A1174" s="81"/>
      <c r="B1174" s="82"/>
      <c r="C1174" s="82"/>
      <c r="D1174" s="82"/>
      <c r="E1174" s="82"/>
      <c r="H1174" s="7"/>
      <c r="I1174"/>
      <c r="J1174"/>
      <c r="K1174"/>
      <c r="L1174"/>
    </row>
    <row r="1175" spans="1:12" s="80" customFormat="1" x14ac:dyDescent="0.2">
      <c r="A1175" s="81"/>
      <c r="B1175" s="82"/>
      <c r="C1175" s="82"/>
      <c r="D1175" s="82"/>
      <c r="E1175" s="82"/>
      <c r="H1175" s="7"/>
      <c r="I1175"/>
      <c r="J1175"/>
      <c r="K1175"/>
      <c r="L1175"/>
    </row>
    <row r="1176" spans="1:12" s="80" customFormat="1" x14ac:dyDescent="0.2">
      <c r="A1176" s="81"/>
      <c r="B1176" s="82"/>
      <c r="C1176" s="82"/>
      <c r="D1176" s="82"/>
      <c r="E1176" s="82"/>
      <c r="H1176" s="7"/>
      <c r="I1176"/>
      <c r="J1176"/>
      <c r="K1176"/>
      <c r="L1176"/>
    </row>
    <row r="1177" spans="1:12" s="80" customFormat="1" x14ac:dyDescent="0.2">
      <c r="A1177" s="81"/>
      <c r="B1177" s="82"/>
      <c r="C1177" s="82"/>
      <c r="D1177" s="82"/>
      <c r="E1177" s="82"/>
      <c r="H1177" s="7"/>
      <c r="I1177"/>
      <c r="J1177"/>
      <c r="K1177"/>
      <c r="L1177"/>
    </row>
    <row r="1178" spans="1:12" s="80" customFormat="1" x14ac:dyDescent="0.2">
      <c r="A1178" s="81"/>
      <c r="B1178" s="82"/>
      <c r="C1178" s="82"/>
      <c r="D1178" s="82"/>
      <c r="E1178" s="82"/>
      <c r="H1178" s="7"/>
      <c r="I1178"/>
      <c r="J1178"/>
      <c r="K1178"/>
      <c r="L1178"/>
    </row>
    <row r="1179" spans="1:12" s="80" customFormat="1" x14ac:dyDescent="0.2">
      <c r="A1179" s="81"/>
      <c r="B1179" s="82"/>
      <c r="C1179" s="82"/>
      <c r="D1179" s="82"/>
      <c r="E1179" s="82"/>
      <c r="H1179" s="7"/>
      <c r="I1179"/>
      <c r="J1179"/>
      <c r="K1179"/>
      <c r="L1179"/>
    </row>
    <row r="1180" spans="1:12" s="80" customFormat="1" x14ac:dyDescent="0.2">
      <c r="A1180" s="81"/>
      <c r="B1180" s="82"/>
      <c r="C1180" s="82"/>
      <c r="D1180" s="82"/>
      <c r="E1180" s="82"/>
      <c r="H1180" s="7"/>
      <c r="I1180"/>
      <c r="J1180"/>
      <c r="K1180"/>
      <c r="L1180"/>
    </row>
    <row r="1181" spans="1:12" s="80" customFormat="1" x14ac:dyDescent="0.2">
      <c r="A1181" s="81"/>
      <c r="B1181" s="82"/>
      <c r="C1181" s="82"/>
      <c r="D1181" s="82"/>
      <c r="E1181" s="82"/>
      <c r="H1181" s="7"/>
      <c r="I1181"/>
      <c r="J1181"/>
      <c r="K1181"/>
      <c r="L1181"/>
    </row>
    <row r="1182" spans="1:12" s="80" customFormat="1" x14ac:dyDescent="0.2">
      <c r="A1182" s="81"/>
      <c r="B1182" s="82"/>
      <c r="C1182" s="82"/>
      <c r="D1182" s="82"/>
      <c r="E1182" s="82"/>
      <c r="H1182" s="7"/>
      <c r="I1182"/>
      <c r="J1182"/>
      <c r="K1182"/>
      <c r="L1182"/>
    </row>
    <row r="1183" spans="1:12" s="80" customFormat="1" x14ac:dyDescent="0.2">
      <c r="A1183" s="81"/>
      <c r="B1183" s="82"/>
      <c r="C1183" s="82"/>
      <c r="D1183" s="82"/>
      <c r="E1183" s="82"/>
      <c r="H1183" s="7"/>
      <c r="I1183"/>
      <c r="J1183"/>
      <c r="K1183"/>
      <c r="L1183"/>
    </row>
    <row r="1184" spans="1:12" s="80" customFormat="1" x14ac:dyDescent="0.2">
      <c r="A1184" s="81"/>
      <c r="B1184" s="82"/>
      <c r="C1184" s="82"/>
      <c r="D1184" s="82"/>
      <c r="E1184" s="82"/>
      <c r="H1184" s="7"/>
      <c r="I1184"/>
      <c r="J1184"/>
      <c r="K1184"/>
      <c r="L1184"/>
    </row>
    <row r="1185" spans="1:12" s="80" customFormat="1" x14ac:dyDescent="0.2">
      <c r="A1185" s="81"/>
      <c r="B1185" s="82"/>
      <c r="C1185" s="82"/>
      <c r="D1185" s="82"/>
      <c r="E1185" s="82"/>
      <c r="H1185" s="7"/>
      <c r="I1185"/>
      <c r="J1185"/>
      <c r="K1185"/>
      <c r="L1185"/>
    </row>
    <row r="1186" spans="1:12" s="80" customFormat="1" x14ac:dyDescent="0.2">
      <c r="A1186" s="81"/>
      <c r="B1186" s="82"/>
      <c r="C1186" s="82"/>
      <c r="D1186" s="82"/>
      <c r="E1186" s="82"/>
      <c r="H1186" s="7"/>
      <c r="I1186"/>
      <c r="J1186"/>
      <c r="K1186"/>
      <c r="L1186"/>
    </row>
    <row r="1187" spans="1:12" s="80" customFormat="1" x14ac:dyDescent="0.2">
      <c r="A1187" s="81"/>
      <c r="B1187" s="82"/>
      <c r="C1187" s="82"/>
      <c r="D1187" s="82"/>
      <c r="E1187" s="82"/>
      <c r="H1187" s="7"/>
      <c r="I1187"/>
      <c r="J1187"/>
      <c r="K1187"/>
      <c r="L1187"/>
    </row>
    <row r="1188" spans="1:12" s="80" customFormat="1" x14ac:dyDescent="0.2">
      <c r="A1188" s="81"/>
      <c r="B1188" s="82"/>
      <c r="C1188" s="82"/>
      <c r="D1188" s="82"/>
      <c r="E1188" s="82"/>
      <c r="H1188" s="7"/>
      <c r="I1188"/>
      <c r="J1188"/>
      <c r="K1188"/>
      <c r="L1188"/>
    </row>
    <row r="1189" spans="1:12" s="80" customFormat="1" x14ac:dyDescent="0.2">
      <c r="A1189" s="81"/>
      <c r="B1189" s="82"/>
      <c r="C1189" s="82"/>
      <c r="D1189" s="82"/>
      <c r="E1189" s="82"/>
      <c r="H1189" s="7"/>
      <c r="I1189"/>
      <c r="J1189"/>
      <c r="K1189"/>
      <c r="L1189"/>
    </row>
    <row r="1190" spans="1:12" s="80" customFormat="1" x14ac:dyDescent="0.2">
      <c r="A1190" s="81"/>
      <c r="B1190" s="82"/>
      <c r="C1190" s="82"/>
      <c r="D1190" s="82"/>
      <c r="E1190" s="82"/>
      <c r="H1190" s="7"/>
      <c r="I1190"/>
      <c r="J1190"/>
      <c r="K1190"/>
      <c r="L1190"/>
    </row>
    <row r="1191" spans="1:12" s="80" customFormat="1" x14ac:dyDescent="0.2">
      <c r="A1191" s="81"/>
      <c r="B1191" s="82"/>
      <c r="C1191" s="82"/>
      <c r="D1191" s="82"/>
      <c r="E1191" s="82"/>
      <c r="H1191" s="7"/>
      <c r="I1191"/>
      <c r="J1191"/>
      <c r="K1191"/>
      <c r="L1191"/>
    </row>
    <row r="1192" spans="1:12" s="80" customFormat="1" x14ac:dyDescent="0.2">
      <c r="A1192" s="81"/>
      <c r="B1192" s="82"/>
      <c r="C1192" s="82"/>
      <c r="D1192" s="82"/>
      <c r="E1192" s="82"/>
      <c r="H1192" s="7"/>
      <c r="I1192"/>
      <c r="J1192"/>
      <c r="K1192"/>
      <c r="L1192"/>
    </row>
    <row r="1193" spans="1:12" s="80" customFormat="1" x14ac:dyDescent="0.2">
      <c r="A1193" s="81"/>
      <c r="B1193" s="82"/>
      <c r="C1193" s="82"/>
      <c r="D1193" s="82"/>
      <c r="E1193" s="82"/>
      <c r="H1193" s="7"/>
      <c r="I1193"/>
      <c r="J1193"/>
      <c r="K1193"/>
      <c r="L1193"/>
    </row>
    <row r="1194" spans="1:12" s="80" customFormat="1" x14ac:dyDescent="0.2">
      <c r="A1194" s="81"/>
      <c r="B1194" s="82"/>
      <c r="C1194" s="82"/>
      <c r="D1194" s="82"/>
      <c r="E1194" s="82"/>
      <c r="H1194" s="7"/>
      <c r="I1194"/>
      <c r="J1194"/>
      <c r="K1194"/>
      <c r="L1194"/>
    </row>
    <row r="1195" spans="1:12" s="80" customFormat="1" x14ac:dyDescent="0.2">
      <c r="A1195" s="81"/>
      <c r="B1195" s="82"/>
      <c r="C1195" s="82"/>
      <c r="D1195" s="82"/>
      <c r="E1195" s="82"/>
      <c r="H1195" s="7"/>
      <c r="I1195"/>
      <c r="J1195"/>
      <c r="K1195"/>
      <c r="L1195"/>
    </row>
    <row r="1196" spans="1:12" s="80" customFormat="1" x14ac:dyDescent="0.2">
      <c r="A1196" s="81"/>
      <c r="B1196" s="82"/>
      <c r="C1196" s="82"/>
      <c r="D1196" s="82"/>
      <c r="E1196" s="82"/>
      <c r="H1196" s="7"/>
      <c r="I1196"/>
      <c r="J1196"/>
      <c r="K1196"/>
      <c r="L1196"/>
    </row>
    <row r="1197" spans="1:12" s="80" customFormat="1" x14ac:dyDescent="0.2">
      <c r="A1197" s="81"/>
      <c r="B1197" s="82"/>
      <c r="C1197" s="82"/>
      <c r="D1197" s="82"/>
      <c r="E1197" s="82"/>
      <c r="H1197" s="7"/>
      <c r="I1197"/>
      <c r="J1197"/>
      <c r="K1197"/>
      <c r="L1197"/>
    </row>
    <row r="1198" spans="1:12" s="80" customFormat="1" x14ac:dyDescent="0.2">
      <c r="A1198" s="81"/>
      <c r="B1198" s="82"/>
      <c r="C1198" s="82"/>
      <c r="D1198" s="82"/>
      <c r="E1198" s="82"/>
      <c r="H1198" s="7"/>
      <c r="I1198"/>
      <c r="J1198"/>
      <c r="K1198"/>
      <c r="L1198"/>
    </row>
    <row r="1199" spans="1:12" s="80" customFormat="1" x14ac:dyDescent="0.2">
      <c r="A1199" s="81"/>
      <c r="B1199" s="82"/>
      <c r="C1199" s="82"/>
      <c r="D1199" s="82"/>
      <c r="E1199" s="82"/>
      <c r="H1199" s="7"/>
      <c r="I1199"/>
      <c r="J1199"/>
      <c r="K1199"/>
      <c r="L1199"/>
    </row>
    <row r="1200" spans="1:12" s="80" customFormat="1" x14ac:dyDescent="0.2">
      <c r="A1200" s="81"/>
      <c r="B1200" s="82"/>
      <c r="C1200" s="82"/>
      <c r="D1200" s="82"/>
      <c r="E1200" s="82"/>
      <c r="H1200" s="7"/>
      <c r="I1200"/>
      <c r="J1200"/>
      <c r="K1200"/>
      <c r="L1200"/>
    </row>
    <row r="1201" spans="1:12" s="80" customFormat="1" x14ac:dyDescent="0.2">
      <c r="A1201" s="81"/>
      <c r="B1201" s="82"/>
      <c r="C1201" s="82"/>
      <c r="D1201" s="82"/>
      <c r="E1201" s="82"/>
      <c r="H1201" s="7"/>
      <c r="I1201"/>
      <c r="J1201"/>
      <c r="K1201"/>
      <c r="L1201"/>
    </row>
    <row r="1202" spans="1:12" s="80" customFormat="1" x14ac:dyDescent="0.2">
      <c r="A1202" s="81"/>
      <c r="B1202" s="82"/>
      <c r="C1202" s="82"/>
      <c r="D1202" s="82"/>
      <c r="E1202" s="82"/>
      <c r="H1202" s="7"/>
      <c r="I1202"/>
      <c r="J1202"/>
      <c r="K1202"/>
      <c r="L1202"/>
    </row>
    <row r="1203" spans="1:12" s="80" customFormat="1" x14ac:dyDescent="0.2">
      <c r="A1203" s="81"/>
      <c r="B1203" s="82"/>
      <c r="C1203" s="82"/>
      <c r="D1203" s="82"/>
      <c r="E1203" s="82"/>
      <c r="H1203" s="7"/>
      <c r="I1203"/>
      <c r="J1203"/>
      <c r="K1203"/>
      <c r="L1203"/>
    </row>
    <row r="1204" spans="1:12" s="80" customFormat="1" x14ac:dyDescent="0.2">
      <c r="A1204" s="81"/>
      <c r="B1204" s="82"/>
      <c r="C1204" s="82"/>
      <c r="D1204" s="82"/>
      <c r="E1204" s="82"/>
      <c r="H1204" s="7"/>
      <c r="I1204"/>
      <c r="J1204"/>
      <c r="K1204"/>
      <c r="L1204"/>
    </row>
    <row r="1205" spans="1:12" s="80" customFormat="1" x14ac:dyDescent="0.2">
      <c r="A1205" s="81"/>
      <c r="B1205" s="82"/>
      <c r="C1205" s="82"/>
      <c r="D1205" s="82"/>
      <c r="E1205" s="82"/>
      <c r="H1205" s="7"/>
      <c r="I1205"/>
      <c r="J1205"/>
      <c r="K1205"/>
      <c r="L1205"/>
    </row>
    <row r="1206" spans="1:12" s="80" customFormat="1" x14ac:dyDescent="0.2">
      <c r="A1206" s="81"/>
      <c r="B1206" s="82"/>
      <c r="C1206" s="82"/>
      <c r="D1206" s="82"/>
      <c r="E1206" s="82"/>
      <c r="H1206" s="7"/>
      <c r="I1206"/>
      <c r="J1206"/>
      <c r="K1206"/>
      <c r="L1206"/>
    </row>
    <row r="1207" spans="1:12" s="80" customFormat="1" x14ac:dyDescent="0.2">
      <c r="A1207" s="81"/>
      <c r="B1207" s="82"/>
      <c r="C1207" s="82"/>
      <c r="D1207" s="82"/>
      <c r="E1207" s="82"/>
      <c r="H1207" s="7"/>
      <c r="I1207"/>
      <c r="J1207"/>
      <c r="K1207"/>
      <c r="L1207"/>
    </row>
    <row r="1208" spans="1:12" s="80" customFormat="1" x14ac:dyDescent="0.2">
      <c r="A1208" s="81"/>
      <c r="B1208" s="82"/>
      <c r="C1208" s="82"/>
      <c r="D1208" s="82"/>
      <c r="E1208" s="82"/>
      <c r="H1208" s="7"/>
      <c r="I1208"/>
      <c r="J1208"/>
      <c r="K1208"/>
      <c r="L1208"/>
    </row>
    <row r="1209" spans="1:12" s="80" customFormat="1" x14ac:dyDescent="0.2">
      <c r="A1209" s="81"/>
      <c r="B1209" s="82"/>
      <c r="C1209" s="82"/>
      <c r="D1209" s="82"/>
      <c r="E1209" s="82"/>
      <c r="H1209" s="7"/>
      <c r="I1209"/>
      <c r="J1209"/>
      <c r="K1209"/>
      <c r="L1209"/>
    </row>
    <row r="1210" spans="1:12" s="80" customFormat="1" x14ac:dyDescent="0.2">
      <c r="A1210" s="81"/>
      <c r="B1210" s="82"/>
      <c r="C1210" s="82"/>
      <c r="D1210" s="82"/>
      <c r="E1210" s="82"/>
      <c r="H1210" s="7"/>
      <c r="I1210"/>
      <c r="J1210"/>
      <c r="K1210"/>
      <c r="L1210"/>
    </row>
    <row r="1211" spans="1:12" s="80" customFormat="1" x14ac:dyDescent="0.2">
      <c r="A1211" s="81"/>
      <c r="B1211" s="82"/>
      <c r="C1211" s="82"/>
      <c r="D1211" s="82"/>
      <c r="E1211" s="82"/>
      <c r="H1211" s="7"/>
      <c r="I1211"/>
      <c r="J1211"/>
      <c r="K1211"/>
      <c r="L1211"/>
    </row>
    <row r="1212" spans="1:12" s="80" customFormat="1" x14ac:dyDescent="0.2">
      <c r="A1212" s="81"/>
      <c r="B1212" s="82"/>
      <c r="C1212" s="82"/>
      <c r="D1212" s="82"/>
      <c r="E1212" s="82"/>
      <c r="H1212" s="7"/>
      <c r="I1212"/>
      <c r="J1212"/>
      <c r="K1212"/>
      <c r="L1212"/>
    </row>
    <row r="1213" spans="1:12" s="80" customFormat="1" x14ac:dyDescent="0.2">
      <c r="A1213" s="81"/>
      <c r="B1213" s="82"/>
      <c r="C1213" s="82"/>
      <c r="D1213" s="82"/>
      <c r="E1213" s="82"/>
      <c r="H1213" s="7"/>
      <c r="I1213"/>
      <c r="J1213"/>
      <c r="K1213"/>
      <c r="L1213"/>
    </row>
    <row r="1214" spans="1:12" s="80" customFormat="1" x14ac:dyDescent="0.2">
      <c r="A1214" s="81"/>
      <c r="B1214" s="82"/>
      <c r="C1214" s="82"/>
      <c r="D1214" s="82"/>
      <c r="E1214" s="82"/>
      <c r="H1214" s="7"/>
      <c r="I1214"/>
      <c r="J1214"/>
      <c r="K1214"/>
      <c r="L1214"/>
    </row>
    <row r="1215" spans="1:12" s="80" customFormat="1" x14ac:dyDescent="0.2">
      <c r="A1215" s="81"/>
      <c r="B1215" s="82"/>
      <c r="C1215" s="82"/>
      <c r="D1215" s="82"/>
      <c r="E1215" s="82"/>
      <c r="H1215" s="7"/>
      <c r="I1215"/>
      <c r="J1215"/>
      <c r="K1215"/>
      <c r="L1215"/>
    </row>
    <row r="1216" spans="1:12" s="80" customFormat="1" x14ac:dyDescent="0.2">
      <c r="A1216" s="81"/>
      <c r="B1216" s="82"/>
      <c r="C1216" s="82"/>
      <c r="D1216" s="82"/>
      <c r="E1216" s="82"/>
      <c r="H1216" s="7"/>
      <c r="I1216"/>
      <c r="J1216"/>
      <c r="K1216"/>
      <c r="L1216"/>
    </row>
    <row r="1217" spans="1:12" s="80" customFormat="1" x14ac:dyDescent="0.2">
      <c r="A1217" s="81"/>
      <c r="B1217" s="82"/>
      <c r="C1217" s="82"/>
      <c r="D1217" s="82"/>
      <c r="E1217" s="82"/>
      <c r="H1217" s="7"/>
      <c r="I1217"/>
      <c r="J1217"/>
      <c r="K1217"/>
      <c r="L1217"/>
    </row>
    <row r="1218" spans="1:12" s="80" customFormat="1" x14ac:dyDescent="0.2">
      <c r="A1218" s="81"/>
      <c r="B1218" s="82"/>
      <c r="C1218" s="82"/>
      <c r="D1218" s="82"/>
      <c r="E1218" s="82"/>
      <c r="H1218" s="7"/>
      <c r="I1218"/>
      <c r="J1218"/>
      <c r="K1218"/>
      <c r="L1218"/>
    </row>
    <row r="1219" spans="1:12" s="80" customFormat="1" x14ac:dyDescent="0.2">
      <c r="A1219" s="81"/>
      <c r="B1219" s="82"/>
      <c r="C1219" s="82"/>
      <c r="D1219" s="82"/>
      <c r="E1219" s="82"/>
      <c r="H1219" s="7"/>
      <c r="I1219"/>
      <c r="J1219"/>
      <c r="K1219"/>
      <c r="L1219"/>
    </row>
    <row r="1220" spans="1:12" s="80" customFormat="1" x14ac:dyDescent="0.2">
      <c r="A1220" s="81"/>
      <c r="B1220" s="82"/>
      <c r="C1220" s="82"/>
      <c r="D1220" s="82"/>
      <c r="E1220" s="82"/>
      <c r="H1220" s="7"/>
      <c r="I1220"/>
      <c r="J1220"/>
      <c r="K1220"/>
      <c r="L1220"/>
    </row>
    <row r="1221" spans="1:12" s="80" customFormat="1" x14ac:dyDescent="0.2">
      <c r="A1221" s="81"/>
      <c r="B1221" s="82"/>
      <c r="C1221" s="82"/>
      <c r="D1221" s="82"/>
      <c r="E1221" s="82"/>
      <c r="H1221" s="7"/>
      <c r="I1221"/>
      <c r="J1221"/>
      <c r="K1221"/>
      <c r="L1221"/>
    </row>
    <row r="1222" spans="1:12" s="80" customFormat="1" x14ac:dyDescent="0.2">
      <c r="A1222" s="81"/>
      <c r="B1222" s="82"/>
      <c r="C1222" s="82"/>
      <c r="D1222" s="82"/>
      <c r="E1222" s="82"/>
      <c r="H1222" s="7"/>
      <c r="I1222"/>
      <c r="J1222"/>
      <c r="K1222"/>
      <c r="L1222"/>
    </row>
    <row r="1223" spans="1:12" s="80" customFormat="1" x14ac:dyDescent="0.2">
      <c r="A1223" s="81"/>
      <c r="B1223" s="82"/>
      <c r="C1223" s="82"/>
      <c r="D1223" s="82"/>
      <c r="E1223" s="82"/>
      <c r="H1223" s="7"/>
      <c r="I1223"/>
      <c r="J1223"/>
      <c r="K1223"/>
      <c r="L1223"/>
    </row>
    <row r="1224" spans="1:12" s="80" customFormat="1" x14ac:dyDescent="0.2">
      <c r="A1224" s="81"/>
      <c r="B1224" s="82"/>
      <c r="C1224" s="82"/>
      <c r="D1224" s="82"/>
      <c r="E1224" s="82"/>
      <c r="H1224" s="7"/>
      <c r="I1224"/>
      <c r="J1224"/>
      <c r="K1224"/>
      <c r="L1224"/>
    </row>
    <row r="1225" spans="1:12" s="80" customFormat="1" x14ac:dyDescent="0.2">
      <c r="A1225" s="81"/>
      <c r="B1225" s="82"/>
      <c r="C1225" s="82"/>
      <c r="D1225" s="82"/>
      <c r="E1225" s="82"/>
      <c r="H1225" s="7"/>
      <c r="I1225"/>
      <c r="J1225"/>
      <c r="K1225"/>
      <c r="L1225"/>
    </row>
    <row r="1226" spans="1:12" s="80" customFormat="1" x14ac:dyDescent="0.2">
      <c r="A1226" s="81"/>
      <c r="B1226" s="82"/>
      <c r="C1226" s="82"/>
      <c r="D1226" s="82"/>
      <c r="E1226" s="82"/>
      <c r="H1226" s="7"/>
      <c r="I1226"/>
      <c r="J1226"/>
      <c r="K1226"/>
      <c r="L1226"/>
    </row>
    <row r="1227" spans="1:12" s="80" customFormat="1" x14ac:dyDescent="0.2">
      <c r="A1227" s="81"/>
      <c r="B1227" s="82"/>
      <c r="C1227" s="82"/>
      <c r="D1227" s="82"/>
      <c r="E1227" s="82"/>
      <c r="H1227" s="7"/>
      <c r="I1227"/>
      <c r="J1227"/>
      <c r="K1227"/>
      <c r="L1227"/>
    </row>
    <row r="1228" spans="1:12" s="80" customFormat="1" x14ac:dyDescent="0.2">
      <c r="A1228" s="81"/>
      <c r="B1228" s="82"/>
      <c r="C1228" s="82"/>
      <c r="D1228" s="82"/>
      <c r="E1228" s="82"/>
      <c r="H1228" s="7"/>
      <c r="I1228"/>
      <c r="J1228"/>
      <c r="K1228"/>
      <c r="L1228"/>
    </row>
    <row r="1229" spans="1:12" s="80" customFormat="1" x14ac:dyDescent="0.2">
      <c r="A1229" s="81"/>
      <c r="B1229" s="82"/>
      <c r="C1229" s="82"/>
      <c r="D1229" s="82"/>
      <c r="E1229" s="82"/>
      <c r="H1229" s="7"/>
      <c r="I1229"/>
      <c r="J1229"/>
      <c r="K1229"/>
      <c r="L1229"/>
    </row>
    <row r="1230" spans="1:12" s="80" customFormat="1" x14ac:dyDescent="0.2">
      <c r="A1230" s="81"/>
      <c r="B1230" s="82"/>
      <c r="C1230" s="82"/>
      <c r="D1230" s="82"/>
      <c r="E1230" s="82"/>
      <c r="H1230" s="7"/>
      <c r="I1230"/>
      <c r="J1230"/>
      <c r="K1230"/>
      <c r="L1230"/>
    </row>
    <row r="1231" spans="1:12" s="80" customFormat="1" x14ac:dyDescent="0.2">
      <c r="A1231" s="81"/>
      <c r="B1231" s="82"/>
      <c r="C1231" s="82"/>
      <c r="D1231" s="82"/>
      <c r="E1231" s="82"/>
      <c r="H1231" s="7"/>
      <c r="I1231"/>
      <c r="J1231"/>
      <c r="K1231"/>
      <c r="L1231"/>
    </row>
    <row r="1232" spans="1:12" s="80" customFormat="1" x14ac:dyDescent="0.2">
      <c r="A1232" s="81"/>
      <c r="B1232" s="82"/>
      <c r="C1232" s="82"/>
      <c r="D1232" s="82"/>
      <c r="E1232" s="82"/>
      <c r="H1232" s="7"/>
      <c r="I1232"/>
      <c r="J1232"/>
      <c r="K1232"/>
      <c r="L1232"/>
    </row>
    <row r="1233" spans="1:12" s="80" customFormat="1" x14ac:dyDescent="0.2">
      <c r="A1233" s="81"/>
      <c r="B1233" s="82"/>
      <c r="C1233" s="82"/>
      <c r="D1233" s="82"/>
      <c r="E1233" s="82"/>
      <c r="H1233" s="7"/>
      <c r="I1233"/>
      <c r="J1233"/>
      <c r="K1233"/>
      <c r="L1233"/>
    </row>
    <row r="1234" spans="1:12" s="80" customFormat="1" x14ac:dyDescent="0.2">
      <c r="A1234" s="81"/>
      <c r="B1234" s="82"/>
      <c r="C1234" s="82"/>
      <c r="D1234" s="82"/>
      <c r="E1234" s="82"/>
      <c r="H1234" s="7"/>
      <c r="I1234"/>
      <c r="J1234"/>
      <c r="K1234"/>
      <c r="L1234"/>
    </row>
    <row r="1235" spans="1:12" s="80" customFormat="1" x14ac:dyDescent="0.2">
      <c r="A1235" s="81"/>
      <c r="B1235" s="82"/>
      <c r="C1235" s="82"/>
      <c r="D1235" s="82"/>
      <c r="E1235" s="82"/>
      <c r="H1235" s="7"/>
      <c r="I1235"/>
      <c r="J1235"/>
      <c r="K1235"/>
      <c r="L1235"/>
    </row>
    <row r="1236" spans="1:12" s="80" customFormat="1" x14ac:dyDescent="0.2">
      <c r="A1236" s="81"/>
      <c r="B1236" s="82"/>
      <c r="C1236" s="82"/>
      <c r="D1236" s="82"/>
      <c r="E1236" s="82"/>
      <c r="H1236" s="7"/>
      <c r="I1236"/>
      <c r="J1236"/>
      <c r="K1236"/>
      <c r="L1236"/>
    </row>
    <row r="1237" spans="1:12" s="80" customFormat="1" x14ac:dyDescent="0.2">
      <c r="A1237" s="81"/>
      <c r="B1237" s="82"/>
      <c r="C1237" s="82"/>
      <c r="D1237" s="82"/>
      <c r="E1237" s="82"/>
      <c r="H1237" s="7"/>
      <c r="I1237"/>
      <c r="J1237"/>
      <c r="K1237"/>
      <c r="L1237"/>
    </row>
    <row r="1238" spans="1:12" s="80" customFormat="1" x14ac:dyDescent="0.2">
      <c r="A1238" s="81"/>
      <c r="B1238" s="82"/>
      <c r="C1238" s="82"/>
      <c r="D1238" s="82"/>
      <c r="E1238" s="82"/>
      <c r="H1238" s="7"/>
      <c r="I1238"/>
      <c r="J1238"/>
      <c r="K1238"/>
      <c r="L1238"/>
    </row>
    <row r="1239" spans="1:12" s="80" customFormat="1" x14ac:dyDescent="0.2">
      <c r="A1239" s="81"/>
      <c r="B1239" s="82"/>
      <c r="C1239" s="82"/>
      <c r="D1239" s="82"/>
      <c r="E1239" s="82"/>
      <c r="H1239" s="7"/>
      <c r="I1239"/>
      <c r="J1239"/>
      <c r="K1239"/>
      <c r="L1239"/>
    </row>
    <row r="1240" spans="1:12" s="80" customFormat="1" x14ac:dyDescent="0.2">
      <c r="A1240" s="81"/>
      <c r="B1240" s="82"/>
      <c r="C1240" s="82"/>
      <c r="D1240" s="82"/>
      <c r="E1240" s="82"/>
      <c r="H1240" s="7"/>
      <c r="I1240"/>
      <c r="J1240"/>
      <c r="K1240"/>
      <c r="L1240"/>
    </row>
    <row r="1241" spans="1:12" s="80" customFormat="1" x14ac:dyDescent="0.2">
      <c r="A1241" s="81"/>
      <c r="B1241" s="82"/>
      <c r="C1241" s="82"/>
      <c r="D1241" s="82"/>
      <c r="E1241" s="82"/>
      <c r="H1241" s="7"/>
      <c r="I1241"/>
      <c r="J1241"/>
      <c r="K1241"/>
      <c r="L1241"/>
    </row>
    <row r="1242" spans="1:12" s="80" customFormat="1" x14ac:dyDescent="0.2">
      <c r="A1242" s="81"/>
      <c r="B1242" s="82"/>
      <c r="C1242" s="82"/>
      <c r="D1242" s="82"/>
      <c r="E1242" s="82"/>
      <c r="H1242" s="7"/>
      <c r="I1242"/>
      <c r="J1242"/>
      <c r="K1242"/>
      <c r="L1242"/>
    </row>
    <row r="1243" spans="1:12" s="80" customFormat="1" x14ac:dyDescent="0.2">
      <c r="A1243" s="81"/>
      <c r="B1243" s="82"/>
      <c r="C1243" s="82"/>
      <c r="D1243" s="82"/>
      <c r="E1243" s="82"/>
      <c r="H1243" s="7"/>
      <c r="I1243"/>
      <c r="J1243"/>
      <c r="K1243"/>
      <c r="L1243"/>
    </row>
    <row r="1244" spans="1:12" s="80" customFormat="1" x14ac:dyDescent="0.2">
      <c r="A1244" s="81"/>
      <c r="B1244" s="82"/>
      <c r="C1244" s="82"/>
      <c r="D1244" s="82"/>
      <c r="E1244" s="82"/>
      <c r="H1244" s="7"/>
      <c r="I1244"/>
      <c r="J1244"/>
      <c r="K1244"/>
      <c r="L1244"/>
    </row>
    <row r="1245" spans="1:12" s="80" customFormat="1" x14ac:dyDescent="0.2">
      <c r="A1245" s="81"/>
      <c r="B1245" s="82"/>
      <c r="C1245" s="82"/>
      <c r="D1245" s="82"/>
      <c r="E1245" s="82"/>
      <c r="H1245" s="7"/>
      <c r="I1245"/>
      <c r="J1245"/>
      <c r="K1245"/>
      <c r="L1245"/>
    </row>
    <row r="1246" spans="1:12" s="80" customFormat="1" x14ac:dyDescent="0.2">
      <c r="A1246" s="81"/>
      <c r="B1246" s="82"/>
      <c r="C1246" s="82"/>
      <c r="D1246" s="82"/>
      <c r="E1246" s="82"/>
      <c r="H1246" s="7"/>
      <c r="I1246"/>
      <c r="J1246"/>
      <c r="K1246"/>
      <c r="L1246"/>
    </row>
    <row r="1247" spans="1:12" s="80" customFormat="1" x14ac:dyDescent="0.2">
      <c r="A1247" s="81"/>
      <c r="B1247" s="82"/>
      <c r="C1247" s="82"/>
      <c r="D1247" s="82"/>
      <c r="E1247" s="82"/>
      <c r="H1247" s="7"/>
      <c r="I1247"/>
      <c r="J1247"/>
      <c r="K1247"/>
      <c r="L1247"/>
    </row>
    <row r="1248" spans="1:12" s="80" customFormat="1" x14ac:dyDescent="0.2">
      <c r="A1248" s="81"/>
      <c r="B1248" s="82"/>
      <c r="C1248" s="82"/>
      <c r="D1248" s="82"/>
      <c r="E1248" s="82"/>
      <c r="H1248" s="7"/>
      <c r="I1248"/>
      <c r="J1248"/>
      <c r="K1248"/>
      <c r="L1248"/>
    </row>
    <row r="1249" spans="1:12" s="80" customFormat="1" x14ac:dyDescent="0.2">
      <c r="A1249" s="81"/>
      <c r="B1249" s="82"/>
      <c r="C1249" s="82"/>
      <c r="D1249" s="82"/>
      <c r="E1249" s="82"/>
      <c r="H1249" s="7"/>
      <c r="I1249"/>
      <c r="J1249"/>
      <c r="K1249"/>
      <c r="L1249"/>
    </row>
    <row r="1250" spans="1:12" s="80" customFormat="1" x14ac:dyDescent="0.2">
      <c r="A1250" s="81"/>
      <c r="B1250" s="82"/>
      <c r="C1250" s="82"/>
      <c r="D1250" s="82"/>
      <c r="E1250" s="82"/>
      <c r="H1250" s="7"/>
      <c r="I1250"/>
      <c r="J1250"/>
      <c r="K1250"/>
      <c r="L1250"/>
    </row>
    <row r="1251" spans="1:12" s="80" customFormat="1" x14ac:dyDescent="0.2">
      <c r="A1251" s="81"/>
      <c r="B1251" s="82"/>
      <c r="C1251" s="82"/>
      <c r="D1251" s="82"/>
      <c r="E1251" s="82"/>
      <c r="H1251" s="7"/>
      <c r="I1251"/>
      <c r="J1251"/>
      <c r="K1251"/>
      <c r="L1251"/>
    </row>
    <row r="1252" spans="1:12" s="80" customFormat="1" x14ac:dyDescent="0.2">
      <c r="A1252" s="81"/>
      <c r="B1252" s="82"/>
      <c r="C1252" s="82"/>
      <c r="D1252" s="82"/>
      <c r="E1252" s="82"/>
      <c r="H1252" s="7"/>
      <c r="I1252"/>
      <c r="J1252"/>
      <c r="K1252"/>
      <c r="L1252"/>
    </row>
    <row r="1253" spans="1:12" s="80" customFormat="1" x14ac:dyDescent="0.2">
      <c r="A1253" s="81"/>
      <c r="B1253" s="82"/>
      <c r="C1253" s="82"/>
      <c r="D1253" s="82"/>
      <c r="E1253" s="82"/>
      <c r="H1253" s="7"/>
      <c r="I1253"/>
      <c r="J1253"/>
      <c r="K1253"/>
      <c r="L1253"/>
    </row>
    <row r="1254" spans="1:12" s="80" customFormat="1" x14ac:dyDescent="0.2">
      <c r="A1254" s="81"/>
      <c r="B1254" s="82"/>
      <c r="C1254" s="82"/>
      <c r="D1254" s="82"/>
      <c r="E1254" s="82"/>
      <c r="H1254" s="7"/>
      <c r="I1254"/>
      <c r="J1254"/>
      <c r="K1254"/>
      <c r="L1254"/>
    </row>
    <row r="1255" spans="1:12" s="80" customFormat="1" x14ac:dyDescent="0.2">
      <c r="A1255" s="81"/>
      <c r="B1255" s="82"/>
      <c r="C1255" s="82"/>
      <c r="D1255" s="82"/>
      <c r="E1255" s="82"/>
      <c r="H1255" s="7"/>
      <c r="I1255"/>
      <c r="J1255"/>
      <c r="K1255"/>
      <c r="L1255"/>
    </row>
    <row r="1256" spans="1:12" s="80" customFormat="1" x14ac:dyDescent="0.2">
      <c r="A1256" s="81"/>
      <c r="B1256" s="82"/>
      <c r="C1256" s="82"/>
      <c r="D1256" s="82"/>
      <c r="E1256" s="82"/>
      <c r="H1256" s="7"/>
      <c r="I1256"/>
      <c r="J1256"/>
      <c r="K1256"/>
      <c r="L1256"/>
    </row>
    <row r="1257" spans="1:12" s="80" customFormat="1" x14ac:dyDescent="0.2">
      <c r="A1257" s="81"/>
      <c r="B1257" s="82"/>
      <c r="C1257" s="82"/>
      <c r="D1257" s="82"/>
      <c r="E1257" s="82"/>
      <c r="H1257" s="7"/>
      <c r="I1257"/>
      <c r="J1257"/>
      <c r="K1257"/>
      <c r="L1257"/>
    </row>
    <row r="1258" spans="1:12" s="80" customFormat="1" x14ac:dyDescent="0.2">
      <c r="A1258" s="81"/>
      <c r="B1258" s="82"/>
      <c r="C1258" s="82"/>
      <c r="D1258" s="82"/>
      <c r="E1258" s="82"/>
      <c r="H1258" s="7"/>
      <c r="I1258"/>
      <c r="J1258"/>
      <c r="K1258"/>
      <c r="L1258"/>
    </row>
    <row r="1259" spans="1:12" s="80" customFormat="1" x14ac:dyDescent="0.2">
      <c r="A1259" s="81"/>
      <c r="B1259" s="82"/>
      <c r="C1259" s="82"/>
      <c r="D1259" s="82"/>
      <c r="E1259" s="82"/>
      <c r="H1259" s="7"/>
      <c r="I1259"/>
      <c r="J1259"/>
      <c r="K1259"/>
      <c r="L1259"/>
    </row>
    <row r="1260" spans="1:12" s="80" customFormat="1" x14ac:dyDescent="0.2">
      <c r="A1260" s="81"/>
      <c r="B1260" s="82"/>
      <c r="C1260" s="82"/>
      <c r="D1260" s="82"/>
      <c r="E1260" s="82"/>
      <c r="H1260" s="7"/>
      <c r="I1260"/>
      <c r="J1260"/>
      <c r="K1260"/>
      <c r="L1260"/>
    </row>
    <row r="1261" spans="1:12" s="80" customFormat="1" x14ac:dyDescent="0.2">
      <c r="A1261" s="81"/>
      <c r="B1261" s="82"/>
      <c r="C1261" s="82"/>
      <c r="D1261" s="82"/>
      <c r="E1261" s="82"/>
      <c r="H1261" s="7"/>
      <c r="I1261"/>
      <c r="J1261"/>
      <c r="K1261"/>
      <c r="L1261"/>
    </row>
    <row r="1262" spans="1:12" s="80" customFormat="1" x14ac:dyDescent="0.2">
      <c r="A1262" s="81"/>
      <c r="B1262" s="82"/>
      <c r="C1262" s="82"/>
      <c r="D1262" s="82"/>
      <c r="E1262" s="82"/>
      <c r="H1262" s="7"/>
      <c r="I1262"/>
      <c r="J1262"/>
      <c r="K1262"/>
      <c r="L1262"/>
    </row>
    <row r="1263" spans="1:12" s="80" customFormat="1" x14ac:dyDescent="0.2">
      <c r="A1263" s="81"/>
      <c r="B1263" s="82"/>
      <c r="C1263" s="82"/>
      <c r="D1263" s="82"/>
      <c r="E1263" s="82"/>
      <c r="H1263" s="7"/>
      <c r="I1263"/>
      <c r="J1263"/>
      <c r="K1263"/>
      <c r="L1263"/>
    </row>
    <row r="1264" spans="1:12" s="80" customFormat="1" x14ac:dyDescent="0.2">
      <c r="A1264" s="81"/>
      <c r="B1264" s="82"/>
      <c r="C1264" s="82"/>
      <c r="D1264" s="82"/>
      <c r="E1264" s="82"/>
      <c r="H1264" s="7"/>
      <c r="I1264"/>
      <c r="J1264"/>
      <c r="K1264"/>
      <c r="L1264"/>
    </row>
    <row r="1265" spans="1:12" s="80" customFormat="1" x14ac:dyDescent="0.2">
      <c r="A1265" s="81"/>
      <c r="B1265" s="82"/>
      <c r="C1265" s="82"/>
      <c r="D1265" s="82"/>
      <c r="E1265" s="82"/>
      <c r="H1265" s="7"/>
      <c r="I1265"/>
      <c r="J1265"/>
      <c r="K1265"/>
      <c r="L1265"/>
    </row>
    <row r="1266" spans="1:12" s="80" customFormat="1" x14ac:dyDescent="0.2">
      <c r="A1266" s="81"/>
      <c r="B1266" s="82"/>
      <c r="C1266" s="82"/>
      <c r="D1266" s="82"/>
      <c r="E1266" s="82"/>
      <c r="H1266" s="7"/>
      <c r="I1266"/>
      <c r="J1266"/>
      <c r="K1266"/>
      <c r="L1266"/>
    </row>
    <row r="1267" spans="1:12" s="80" customFormat="1" x14ac:dyDescent="0.2">
      <c r="A1267" s="81"/>
      <c r="B1267" s="82"/>
      <c r="C1267" s="82"/>
      <c r="D1267" s="82"/>
      <c r="E1267" s="82"/>
      <c r="H1267" s="7"/>
      <c r="I1267"/>
      <c r="J1267"/>
      <c r="K1267"/>
      <c r="L1267"/>
    </row>
    <row r="1268" spans="1:12" s="80" customFormat="1" x14ac:dyDescent="0.2">
      <c r="A1268" s="81"/>
      <c r="B1268" s="82"/>
      <c r="C1268" s="82"/>
      <c r="D1268" s="82"/>
      <c r="E1268" s="82"/>
      <c r="H1268" s="7"/>
      <c r="I1268"/>
      <c r="J1268"/>
      <c r="K1268"/>
      <c r="L1268"/>
    </row>
    <row r="1269" spans="1:12" s="80" customFormat="1" x14ac:dyDescent="0.2">
      <c r="A1269" s="81"/>
      <c r="B1269" s="82"/>
      <c r="C1269" s="82"/>
      <c r="D1269" s="82"/>
      <c r="E1269" s="82"/>
      <c r="H1269" s="7"/>
      <c r="I1269"/>
      <c r="J1269"/>
      <c r="K1269"/>
      <c r="L1269"/>
    </row>
    <row r="1270" spans="1:12" s="80" customFormat="1" x14ac:dyDescent="0.2">
      <c r="A1270" s="81"/>
      <c r="B1270" s="82"/>
      <c r="C1270" s="82"/>
      <c r="D1270" s="82"/>
      <c r="E1270" s="82"/>
      <c r="H1270" s="7"/>
      <c r="I1270"/>
      <c r="J1270"/>
      <c r="K1270"/>
      <c r="L1270"/>
    </row>
    <row r="1271" spans="1:12" s="80" customFormat="1" x14ac:dyDescent="0.2">
      <c r="A1271" s="81"/>
      <c r="B1271" s="82"/>
      <c r="C1271" s="82"/>
      <c r="D1271" s="82"/>
      <c r="E1271" s="82"/>
      <c r="H1271" s="7"/>
      <c r="I1271"/>
      <c r="J1271"/>
      <c r="K1271"/>
      <c r="L1271"/>
    </row>
    <row r="1272" spans="1:12" s="80" customFormat="1" x14ac:dyDescent="0.2">
      <c r="A1272" s="81"/>
      <c r="B1272" s="82"/>
      <c r="C1272" s="82"/>
      <c r="D1272" s="82"/>
      <c r="E1272" s="82"/>
      <c r="H1272" s="7"/>
      <c r="I1272"/>
      <c r="J1272"/>
      <c r="K1272"/>
      <c r="L1272"/>
    </row>
    <row r="1273" spans="1:12" s="80" customFormat="1" x14ac:dyDescent="0.2">
      <c r="A1273" s="81"/>
      <c r="B1273" s="82"/>
      <c r="C1273" s="82"/>
      <c r="D1273" s="82"/>
      <c r="E1273" s="82"/>
      <c r="H1273" s="7"/>
      <c r="I1273"/>
      <c r="J1273"/>
      <c r="K1273"/>
      <c r="L1273"/>
    </row>
    <row r="1274" spans="1:12" s="80" customFormat="1" x14ac:dyDescent="0.2">
      <c r="A1274" s="81"/>
      <c r="B1274" s="82"/>
      <c r="C1274" s="82"/>
      <c r="D1274" s="82"/>
      <c r="E1274" s="82"/>
      <c r="H1274" s="7"/>
      <c r="I1274"/>
      <c r="J1274"/>
      <c r="K1274"/>
      <c r="L1274"/>
    </row>
    <row r="1275" spans="1:12" s="80" customFormat="1" x14ac:dyDescent="0.2">
      <c r="A1275" s="81"/>
      <c r="B1275" s="82"/>
      <c r="C1275" s="82"/>
      <c r="D1275" s="82"/>
      <c r="E1275" s="82"/>
      <c r="H1275" s="7"/>
      <c r="I1275"/>
      <c r="J1275"/>
      <c r="K1275"/>
      <c r="L1275"/>
    </row>
    <row r="1276" spans="1:12" s="80" customFormat="1" x14ac:dyDescent="0.2">
      <c r="A1276" s="81"/>
      <c r="B1276" s="82"/>
      <c r="C1276" s="82"/>
      <c r="D1276" s="82"/>
      <c r="E1276" s="82"/>
      <c r="H1276" s="7"/>
      <c r="I1276"/>
      <c r="J1276"/>
      <c r="K1276"/>
      <c r="L1276"/>
    </row>
    <row r="1277" spans="1:12" s="80" customFormat="1" x14ac:dyDescent="0.2">
      <c r="A1277" s="81"/>
      <c r="B1277" s="82"/>
      <c r="C1277" s="82"/>
      <c r="D1277" s="82"/>
      <c r="E1277" s="82"/>
      <c r="H1277" s="7"/>
      <c r="I1277"/>
      <c r="J1277"/>
      <c r="K1277"/>
      <c r="L1277"/>
    </row>
    <row r="1278" spans="1:12" s="80" customFormat="1" x14ac:dyDescent="0.2">
      <c r="A1278" s="81"/>
      <c r="B1278" s="82"/>
      <c r="C1278" s="82"/>
      <c r="D1278" s="82"/>
      <c r="E1278" s="82"/>
      <c r="H1278" s="7"/>
      <c r="I1278"/>
      <c r="J1278"/>
      <c r="K1278"/>
      <c r="L1278"/>
    </row>
    <row r="1279" spans="1:12" s="80" customFormat="1" x14ac:dyDescent="0.2">
      <c r="A1279" s="81"/>
      <c r="B1279" s="82"/>
      <c r="C1279" s="82"/>
      <c r="D1279" s="82"/>
      <c r="E1279" s="82"/>
      <c r="H1279" s="7"/>
      <c r="I1279"/>
      <c r="J1279"/>
      <c r="K1279"/>
      <c r="L1279"/>
    </row>
    <row r="1280" spans="1:12" s="80" customFormat="1" x14ac:dyDescent="0.2">
      <c r="A1280" s="81"/>
      <c r="B1280" s="82"/>
      <c r="C1280" s="82"/>
      <c r="D1280" s="82"/>
      <c r="E1280" s="82"/>
      <c r="H1280" s="7"/>
      <c r="I1280"/>
      <c r="J1280"/>
      <c r="K1280"/>
      <c r="L1280"/>
    </row>
    <row r="1281" spans="1:12" s="80" customFormat="1" x14ac:dyDescent="0.2">
      <c r="A1281" s="81"/>
      <c r="B1281" s="82"/>
      <c r="C1281" s="82"/>
      <c r="D1281" s="82"/>
      <c r="E1281" s="82"/>
      <c r="H1281" s="7"/>
      <c r="I1281"/>
      <c r="J1281"/>
      <c r="K1281"/>
      <c r="L1281"/>
    </row>
    <row r="1282" spans="1:12" s="80" customFormat="1" x14ac:dyDescent="0.2">
      <c r="A1282" s="81"/>
      <c r="B1282" s="82"/>
      <c r="C1282" s="82"/>
      <c r="D1282" s="82"/>
      <c r="E1282" s="82"/>
      <c r="H1282" s="7"/>
      <c r="I1282"/>
      <c r="J1282"/>
      <c r="K1282"/>
      <c r="L1282"/>
    </row>
    <row r="1283" spans="1:12" s="80" customFormat="1" x14ac:dyDescent="0.2">
      <c r="A1283" s="81"/>
      <c r="B1283" s="82"/>
      <c r="C1283" s="82"/>
      <c r="D1283" s="82"/>
      <c r="E1283" s="82"/>
      <c r="H1283" s="7"/>
      <c r="I1283"/>
      <c r="J1283"/>
      <c r="K1283"/>
      <c r="L1283"/>
    </row>
    <row r="1284" spans="1:12" s="80" customFormat="1" x14ac:dyDescent="0.2">
      <c r="A1284" s="81"/>
      <c r="B1284" s="82"/>
      <c r="C1284" s="82"/>
      <c r="D1284" s="82"/>
      <c r="E1284" s="82"/>
      <c r="H1284" s="7"/>
      <c r="I1284"/>
      <c r="J1284"/>
      <c r="K1284"/>
      <c r="L1284"/>
    </row>
    <row r="1285" spans="1:12" s="80" customFormat="1" x14ac:dyDescent="0.2">
      <c r="A1285" s="81"/>
      <c r="B1285" s="82"/>
      <c r="C1285" s="82"/>
      <c r="D1285" s="82"/>
      <c r="E1285" s="82"/>
      <c r="H1285" s="7"/>
      <c r="I1285"/>
      <c r="J1285"/>
      <c r="K1285"/>
      <c r="L1285"/>
    </row>
    <row r="1286" spans="1:12" s="80" customFormat="1" x14ac:dyDescent="0.2">
      <c r="A1286" s="81"/>
      <c r="B1286" s="82"/>
      <c r="C1286" s="82"/>
      <c r="D1286" s="82"/>
      <c r="E1286" s="82"/>
      <c r="H1286" s="7"/>
      <c r="I1286"/>
      <c r="J1286"/>
      <c r="K1286"/>
      <c r="L1286"/>
    </row>
    <row r="1287" spans="1:12" s="80" customFormat="1" x14ac:dyDescent="0.2">
      <c r="A1287" s="81"/>
      <c r="B1287" s="82"/>
      <c r="C1287" s="82"/>
      <c r="D1287" s="82"/>
      <c r="E1287" s="82"/>
      <c r="H1287" s="7"/>
      <c r="I1287"/>
      <c r="J1287"/>
      <c r="K1287"/>
      <c r="L1287"/>
    </row>
    <row r="1288" spans="1:12" s="80" customFormat="1" x14ac:dyDescent="0.2">
      <c r="A1288" s="81"/>
      <c r="B1288" s="82"/>
      <c r="C1288" s="82"/>
      <c r="D1288" s="82"/>
      <c r="E1288" s="82"/>
      <c r="H1288" s="7"/>
      <c r="I1288"/>
      <c r="J1288"/>
      <c r="K1288"/>
      <c r="L1288"/>
    </row>
    <row r="1289" spans="1:12" s="80" customFormat="1" x14ac:dyDescent="0.2">
      <c r="A1289" s="81"/>
      <c r="B1289" s="82"/>
      <c r="C1289" s="82"/>
      <c r="D1289" s="82"/>
      <c r="E1289" s="82"/>
      <c r="H1289" s="7"/>
      <c r="I1289"/>
      <c r="J1289"/>
      <c r="K1289"/>
      <c r="L1289"/>
    </row>
    <row r="1290" spans="1:12" s="80" customFormat="1" x14ac:dyDescent="0.2">
      <c r="A1290" s="81"/>
      <c r="B1290" s="82"/>
      <c r="C1290" s="82"/>
      <c r="D1290" s="82"/>
      <c r="E1290" s="82"/>
      <c r="H1290" s="7"/>
      <c r="I1290"/>
      <c r="J1290"/>
      <c r="K1290"/>
      <c r="L1290"/>
    </row>
    <row r="1291" spans="1:12" s="80" customFormat="1" x14ac:dyDescent="0.2">
      <c r="A1291" s="81"/>
      <c r="B1291" s="82"/>
      <c r="C1291" s="82"/>
      <c r="D1291" s="82"/>
      <c r="E1291" s="82"/>
      <c r="H1291" s="7"/>
      <c r="I1291"/>
      <c r="J1291"/>
      <c r="K1291"/>
      <c r="L1291"/>
    </row>
    <row r="1292" spans="1:12" s="80" customFormat="1" x14ac:dyDescent="0.2">
      <c r="A1292" s="81"/>
      <c r="B1292" s="82"/>
      <c r="C1292" s="82"/>
      <c r="D1292" s="82"/>
      <c r="E1292" s="82"/>
      <c r="H1292" s="7"/>
      <c r="I1292"/>
      <c r="J1292"/>
      <c r="K1292"/>
      <c r="L1292"/>
    </row>
    <row r="1293" spans="1:12" s="80" customFormat="1" x14ac:dyDescent="0.2">
      <c r="A1293" s="81"/>
      <c r="B1293" s="82"/>
      <c r="C1293" s="82"/>
      <c r="D1293" s="82"/>
      <c r="E1293" s="82"/>
      <c r="H1293" s="7"/>
      <c r="I1293"/>
      <c r="J1293"/>
      <c r="K1293"/>
      <c r="L1293"/>
    </row>
    <row r="1294" spans="1:12" s="80" customFormat="1" x14ac:dyDescent="0.2">
      <c r="A1294" s="81"/>
      <c r="B1294" s="82"/>
      <c r="C1294" s="82"/>
      <c r="D1294" s="82"/>
      <c r="E1294" s="82"/>
      <c r="H1294" s="7"/>
      <c r="I1294"/>
      <c r="J1294"/>
      <c r="K1294"/>
      <c r="L1294"/>
    </row>
    <row r="1295" spans="1:12" s="80" customFormat="1" x14ac:dyDescent="0.2">
      <c r="A1295" s="81"/>
      <c r="B1295" s="82"/>
      <c r="C1295" s="82"/>
      <c r="D1295" s="82"/>
      <c r="E1295" s="82"/>
      <c r="H1295" s="7"/>
      <c r="I1295"/>
      <c r="J1295"/>
      <c r="K1295"/>
      <c r="L1295"/>
    </row>
    <row r="1296" spans="1:12" s="80" customFormat="1" x14ac:dyDescent="0.2">
      <c r="A1296" s="81"/>
      <c r="B1296" s="82"/>
      <c r="C1296" s="82"/>
      <c r="D1296" s="82"/>
      <c r="E1296" s="82"/>
      <c r="H1296" s="7"/>
      <c r="I1296"/>
      <c r="J1296"/>
      <c r="K1296"/>
      <c r="L1296"/>
    </row>
    <row r="1297" spans="1:12" s="80" customFormat="1" x14ac:dyDescent="0.2">
      <c r="A1297" s="81"/>
      <c r="B1297" s="82"/>
      <c r="C1297" s="82"/>
      <c r="D1297" s="82"/>
      <c r="E1297" s="82"/>
      <c r="H1297" s="7"/>
      <c r="I1297"/>
      <c r="J1297"/>
      <c r="K1297"/>
      <c r="L1297"/>
    </row>
    <row r="1298" spans="1:12" s="80" customFormat="1" x14ac:dyDescent="0.2">
      <c r="A1298" s="81"/>
      <c r="B1298" s="82"/>
      <c r="C1298" s="82"/>
      <c r="D1298" s="82"/>
      <c r="E1298" s="82"/>
      <c r="H1298" s="7"/>
      <c r="I1298"/>
      <c r="J1298"/>
      <c r="K1298"/>
      <c r="L1298"/>
    </row>
    <row r="1299" spans="1:12" s="80" customFormat="1" x14ac:dyDescent="0.2">
      <c r="A1299" s="81"/>
      <c r="B1299" s="82"/>
      <c r="C1299" s="82"/>
      <c r="D1299" s="82"/>
      <c r="E1299" s="82"/>
      <c r="H1299" s="7"/>
      <c r="I1299"/>
      <c r="J1299"/>
      <c r="K1299"/>
      <c r="L1299"/>
    </row>
    <row r="1300" spans="1:12" s="80" customFormat="1" x14ac:dyDescent="0.2">
      <c r="A1300" s="81"/>
      <c r="B1300" s="82"/>
      <c r="C1300" s="82"/>
      <c r="D1300" s="82"/>
      <c r="E1300" s="82"/>
      <c r="H1300" s="7"/>
      <c r="I1300"/>
      <c r="J1300"/>
      <c r="K1300"/>
      <c r="L1300"/>
    </row>
    <row r="1301" spans="1:12" s="80" customFormat="1" x14ac:dyDescent="0.2">
      <c r="A1301" s="81"/>
      <c r="B1301" s="82"/>
      <c r="C1301" s="82"/>
      <c r="D1301" s="82"/>
      <c r="E1301" s="82"/>
      <c r="H1301" s="7"/>
      <c r="I1301"/>
      <c r="J1301"/>
      <c r="K1301"/>
      <c r="L1301"/>
    </row>
    <row r="1302" spans="1:12" s="80" customFormat="1" x14ac:dyDescent="0.2">
      <c r="A1302" s="81"/>
      <c r="B1302" s="82"/>
      <c r="C1302" s="82"/>
      <c r="D1302" s="82"/>
      <c r="E1302" s="82"/>
      <c r="H1302" s="7"/>
      <c r="I1302"/>
      <c r="J1302"/>
      <c r="K1302"/>
      <c r="L1302"/>
    </row>
    <row r="1303" spans="1:12" s="80" customFormat="1" x14ac:dyDescent="0.2">
      <c r="A1303" s="81"/>
      <c r="B1303" s="82"/>
      <c r="C1303" s="82"/>
      <c r="D1303" s="82"/>
      <c r="E1303" s="82"/>
      <c r="H1303" s="7"/>
      <c r="I1303"/>
      <c r="J1303"/>
      <c r="K1303"/>
      <c r="L1303"/>
    </row>
    <row r="1304" spans="1:12" s="80" customFormat="1" x14ac:dyDescent="0.2">
      <c r="A1304" s="81"/>
      <c r="B1304" s="82"/>
      <c r="C1304" s="82"/>
      <c r="D1304" s="82"/>
      <c r="E1304" s="82"/>
      <c r="H1304" s="7"/>
      <c r="I1304"/>
      <c r="J1304"/>
      <c r="K1304"/>
      <c r="L1304"/>
    </row>
    <row r="1305" spans="1:12" s="80" customFormat="1" x14ac:dyDescent="0.2">
      <c r="A1305" s="81"/>
      <c r="B1305" s="82"/>
      <c r="C1305" s="82"/>
      <c r="D1305" s="82"/>
      <c r="E1305" s="82"/>
      <c r="H1305" s="7"/>
      <c r="I1305"/>
      <c r="J1305"/>
      <c r="K1305"/>
      <c r="L1305"/>
    </row>
    <row r="1306" spans="1:12" s="80" customFormat="1" x14ac:dyDescent="0.2">
      <c r="A1306" s="81"/>
      <c r="B1306" s="82"/>
      <c r="C1306" s="82"/>
      <c r="D1306" s="82"/>
      <c r="E1306" s="82"/>
      <c r="H1306" s="7"/>
      <c r="I1306"/>
      <c r="J1306"/>
      <c r="K1306"/>
      <c r="L1306"/>
    </row>
    <row r="1307" spans="1:12" s="80" customFormat="1" x14ac:dyDescent="0.2">
      <c r="A1307" s="81"/>
      <c r="B1307" s="82"/>
      <c r="C1307" s="82"/>
      <c r="D1307" s="82"/>
      <c r="E1307" s="82"/>
      <c r="H1307" s="7"/>
      <c r="I1307"/>
      <c r="J1307"/>
      <c r="K1307"/>
      <c r="L1307"/>
    </row>
    <row r="1308" spans="1:12" s="80" customFormat="1" x14ac:dyDescent="0.2">
      <c r="A1308" s="81"/>
      <c r="B1308" s="82"/>
      <c r="C1308" s="82"/>
      <c r="D1308" s="82"/>
      <c r="E1308" s="82"/>
      <c r="H1308" s="7"/>
      <c r="I1308"/>
      <c r="J1308"/>
      <c r="K1308"/>
      <c r="L1308"/>
    </row>
    <row r="1309" spans="1:12" s="80" customFormat="1" x14ac:dyDescent="0.2">
      <c r="A1309" s="81"/>
      <c r="B1309" s="82"/>
      <c r="C1309" s="82"/>
      <c r="D1309" s="82"/>
      <c r="E1309" s="82"/>
      <c r="H1309" s="7"/>
      <c r="I1309"/>
      <c r="J1309"/>
      <c r="K1309"/>
      <c r="L1309"/>
    </row>
    <row r="1310" spans="1:12" s="80" customFormat="1" x14ac:dyDescent="0.2">
      <c r="A1310" s="81"/>
      <c r="B1310" s="82"/>
      <c r="C1310" s="82"/>
      <c r="D1310" s="82"/>
      <c r="E1310" s="82"/>
      <c r="H1310" s="7"/>
      <c r="I1310"/>
      <c r="J1310"/>
      <c r="K1310"/>
      <c r="L1310"/>
    </row>
    <row r="1311" spans="1:12" s="80" customFormat="1" x14ac:dyDescent="0.2">
      <c r="A1311" s="81"/>
      <c r="B1311" s="82"/>
      <c r="C1311" s="82"/>
      <c r="D1311" s="82"/>
      <c r="E1311" s="82"/>
      <c r="H1311" s="7"/>
      <c r="I1311"/>
      <c r="J1311"/>
      <c r="K1311"/>
      <c r="L1311"/>
    </row>
    <row r="1312" spans="1:12" s="80" customFormat="1" x14ac:dyDescent="0.2">
      <c r="A1312" s="81"/>
      <c r="B1312" s="82"/>
      <c r="C1312" s="82"/>
      <c r="D1312" s="82"/>
      <c r="E1312" s="82"/>
      <c r="H1312" s="7"/>
      <c r="I1312"/>
      <c r="J1312"/>
      <c r="K1312"/>
      <c r="L1312"/>
    </row>
    <row r="1313" spans="1:12" s="80" customFormat="1" x14ac:dyDescent="0.2">
      <c r="A1313" s="81"/>
      <c r="B1313" s="82"/>
      <c r="C1313" s="82"/>
      <c r="D1313" s="82"/>
      <c r="E1313" s="82"/>
      <c r="H1313" s="7"/>
      <c r="I1313"/>
      <c r="J1313"/>
      <c r="K1313"/>
      <c r="L1313"/>
    </row>
    <row r="1314" spans="1:12" s="80" customFormat="1" x14ac:dyDescent="0.2">
      <c r="A1314" s="81"/>
      <c r="B1314" s="82"/>
      <c r="C1314" s="82"/>
      <c r="D1314" s="82"/>
      <c r="E1314" s="82"/>
      <c r="H1314" s="7"/>
      <c r="I1314"/>
      <c r="J1314"/>
      <c r="K1314"/>
      <c r="L1314"/>
    </row>
    <row r="1315" spans="1:12" s="80" customFormat="1" x14ac:dyDescent="0.2">
      <c r="A1315" s="81"/>
      <c r="B1315" s="82"/>
      <c r="C1315" s="82"/>
      <c r="D1315" s="82"/>
      <c r="E1315" s="82"/>
      <c r="H1315" s="7"/>
      <c r="I1315"/>
      <c r="J1315"/>
      <c r="K1315"/>
      <c r="L1315"/>
    </row>
    <row r="1316" spans="1:12" s="80" customFormat="1" x14ac:dyDescent="0.2">
      <c r="A1316" s="81"/>
      <c r="B1316" s="82"/>
      <c r="C1316" s="82"/>
      <c r="D1316" s="82"/>
      <c r="E1316" s="82"/>
      <c r="H1316" s="7"/>
      <c r="I1316"/>
      <c r="J1316"/>
      <c r="K1316"/>
      <c r="L1316"/>
    </row>
    <row r="1317" spans="1:12" s="80" customFormat="1" x14ac:dyDescent="0.2">
      <c r="A1317" s="81"/>
      <c r="B1317" s="82"/>
      <c r="C1317" s="82"/>
      <c r="D1317" s="82"/>
      <c r="E1317" s="82"/>
      <c r="H1317" s="7"/>
      <c r="I1317"/>
      <c r="J1317"/>
      <c r="K1317"/>
      <c r="L1317"/>
    </row>
    <row r="1318" spans="1:12" s="80" customFormat="1" x14ac:dyDescent="0.2">
      <c r="A1318" s="81"/>
      <c r="B1318" s="82"/>
      <c r="C1318" s="82"/>
      <c r="D1318" s="82"/>
      <c r="E1318" s="82"/>
      <c r="H1318" s="7"/>
      <c r="I1318"/>
      <c r="J1318"/>
      <c r="K1318"/>
      <c r="L1318"/>
    </row>
    <row r="1319" spans="1:12" s="80" customFormat="1" x14ac:dyDescent="0.2">
      <c r="A1319" s="81"/>
      <c r="B1319" s="82"/>
      <c r="C1319" s="82"/>
      <c r="D1319" s="82"/>
      <c r="E1319" s="82"/>
      <c r="H1319" s="7"/>
      <c r="I1319"/>
      <c r="J1319"/>
      <c r="K1319"/>
      <c r="L1319"/>
    </row>
    <row r="1320" spans="1:12" s="80" customFormat="1" x14ac:dyDescent="0.2">
      <c r="A1320" s="81"/>
      <c r="B1320" s="82"/>
      <c r="C1320" s="82"/>
      <c r="D1320" s="82"/>
      <c r="E1320" s="82"/>
      <c r="H1320" s="7"/>
      <c r="I1320"/>
      <c r="J1320"/>
      <c r="K1320"/>
      <c r="L1320"/>
    </row>
    <row r="1321" spans="1:12" s="80" customFormat="1" x14ac:dyDescent="0.2">
      <c r="A1321" s="81"/>
      <c r="B1321" s="82"/>
      <c r="C1321" s="82"/>
      <c r="D1321" s="82"/>
      <c r="E1321" s="82"/>
      <c r="H1321" s="7"/>
      <c r="I1321"/>
      <c r="J1321"/>
      <c r="K1321"/>
      <c r="L1321"/>
    </row>
    <row r="1322" spans="1:12" s="80" customFormat="1" x14ac:dyDescent="0.2">
      <c r="A1322" s="81"/>
      <c r="B1322" s="82"/>
      <c r="C1322" s="82"/>
      <c r="D1322" s="82"/>
      <c r="E1322" s="82"/>
      <c r="H1322" s="7"/>
      <c r="I1322"/>
      <c r="J1322"/>
      <c r="K1322"/>
      <c r="L1322"/>
    </row>
    <row r="1323" spans="1:12" s="80" customFormat="1" x14ac:dyDescent="0.2">
      <c r="A1323" s="81"/>
      <c r="B1323" s="82"/>
      <c r="C1323" s="82"/>
      <c r="D1323" s="82"/>
      <c r="E1323" s="82"/>
      <c r="H1323" s="7"/>
      <c r="I1323"/>
      <c r="J1323"/>
      <c r="K1323"/>
      <c r="L1323"/>
    </row>
    <row r="1324" spans="1:12" s="80" customFormat="1" x14ac:dyDescent="0.2">
      <c r="A1324" s="81"/>
      <c r="B1324" s="82"/>
      <c r="C1324" s="82"/>
      <c r="D1324" s="82"/>
      <c r="E1324" s="82"/>
      <c r="H1324" s="7"/>
      <c r="I1324"/>
      <c r="J1324"/>
      <c r="K1324"/>
      <c r="L1324"/>
    </row>
    <row r="1325" spans="1:12" s="80" customFormat="1" x14ac:dyDescent="0.2">
      <c r="A1325" s="81"/>
      <c r="B1325" s="82"/>
      <c r="C1325" s="82"/>
      <c r="D1325" s="82"/>
      <c r="E1325" s="82"/>
      <c r="H1325" s="7"/>
      <c r="I1325"/>
      <c r="J1325"/>
      <c r="K1325"/>
      <c r="L1325"/>
    </row>
    <row r="1326" spans="1:12" s="80" customFormat="1" x14ac:dyDescent="0.2">
      <c r="A1326" s="81"/>
      <c r="B1326" s="82"/>
      <c r="C1326" s="82"/>
      <c r="D1326" s="82"/>
      <c r="E1326" s="82"/>
      <c r="H1326" s="7"/>
      <c r="I1326"/>
      <c r="J1326"/>
      <c r="K1326"/>
      <c r="L1326"/>
    </row>
    <row r="1327" spans="1:12" s="80" customFormat="1" x14ac:dyDescent="0.2">
      <c r="A1327" s="81"/>
      <c r="B1327" s="82"/>
      <c r="C1327" s="82"/>
      <c r="D1327" s="82"/>
      <c r="E1327" s="82"/>
      <c r="H1327" s="7"/>
      <c r="I1327"/>
      <c r="J1327"/>
      <c r="K1327"/>
      <c r="L1327"/>
    </row>
    <row r="1328" spans="1:12" s="80" customFormat="1" x14ac:dyDescent="0.2">
      <c r="A1328" s="81"/>
      <c r="B1328" s="82"/>
      <c r="C1328" s="82"/>
      <c r="D1328" s="82"/>
      <c r="E1328" s="82"/>
      <c r="H1328" s="7"/>
      <c r="I1328"/>
      <c r="J1328"/>
      <c r="K1328"/>
      <c r="L1328"/>
    </row>
    <row r="1329" spans="1:12" s="80" customFormat="1" x14ac:dyDescent="0.2">
      <c r="A1329" s="81"/>
      <c r="B1329" s="82"/>
      <c r="C1329" s="82"/>
      <c r="D1329" s="82"/>
      <c r="E1329" s="82"/>
      <c r="H1329" s="7"/>
      <c r="I1329"/>
      <c r="J1329"/>
      <c r="K1329"/>
      <c r="L1329"/>
    </row>
    <row r="1330" spans="1:12" s="80" customFormat="1" x14ac:dyDescent="0.2">
      <c r="A1330" s="81"/>
      <c r="B1330" s="82"/>
      <c r="C1330" s="82"/>
      <c r="D1330" s="82"/>
      <c r="E1330" s="82"/>
      <c r="H1330" s="7"/>
      <c r="I1330"/>
      <c r="J1330"/>
      <c r="K1330"/>
      <c r="L1330"/>
    </row>
    <row r="1331" spans="1:12" s="80" customFormat="1" x14ac:dyDescent="0.2">
      <c r="A1331" s="81"/>
      <c r="B1331" s="82"/>
      <c r="C1331" s="82"/>
      <c r="D1331" s="82"/>
      <c r="E1331" s="82"/>
      <c r="H1331" s="7"/>
      <c r="I1331"/>
      <c r="J1331"/>
      <c r="K1331"/>
      <c r="L1331"/>
    </row>
    <row r="1332" spans="1:12" s="80" customFormat="1" x14ac:dyDescent="0.2">
      <c r="A1332" s="81"/>
      <c r="B1332" s="82"/>
      <c r="C1332" s="82"/>
      <c r="D1332" s="82"/>
      <c r="E1332" s="82"/>
      <c r="H1332" s="7"/>
      <c r="I1332"/>
      <c r="J1332"/>
      <c r="K1332"/>
      <c r="L1332"/>
    </row>
    <row r="1333" spans="1:12" s="80" customFormat="1" x14ac:dyDescent="0.2">
      <c r="A1333" s="81"/>
      <c r="B1333" s="82"/>
      <c r="C1333" s="82"/>
      <c r="D1333" s="82"/>
      <c r="E1333" s="82"/>
      <c r="H1333" s="7"/>
      <c r="I1333"/>
      <c r="J1333"/>
      <c r="K1333"/>
      <c r="L1333"/>
    </row>
    <row r="1334" spans="1:12" s="80" customFormat="1" x14ac:dyDescent="0.2">
      <c r="A1334" s="81"/>
      <c r="B1334" s="82"/>
      <c r="C1334" s="82"/>
      <c r="D1334" s="82"/>
      <c r="E1334" s="82"/>
      <c r="H1334" s="7"/>
      <c r="I1334"/>
      <c r="J1334"/>
      <c r="K1334"/>
      <c r="L1334"/>
    </row>
    <row r="1335" spans="1:12" s="80" customFormat="1" x14ac:dyDescent="0.2">
      <c r="A1335" s="81"/>
      <c r="B1335" s="82"/>
      <c r="C1335" s="82"/>
      <c r="D1335" s="82"/>
      <c r="E1335" s="82"/>
      <c r="H1335" s="7"/>
      <c r="I1335"/>
      <c r="J1335"/>
      <c r="K1335"/>
      <c r="L1335"/>
    </row>
    <row r="1336" spans="1:12" s="80" customFormat="1" x14ac:dyDescent="0.2">
      <c r="A1336" s="81"/>
      <c r="B1336" s="82"/>
      <c r="C1336" s="82"/>
      <c r="D1336" s="82"/>
      <c r="E1336" s="82"/>
      <c r="H1336" s="7"/>
      <c r="I1336"/>
      <c r="J1336"/>
      <c r="K1336"/>
      <c r="L1336"/>
    </row>
    <row r="1337" spans="1:12" s="80" customFormat="1" x14ac:dyDescent="0.2">
      <c r="A1337" s="81"/>
      <c r="B1337" s="82"/>
      <c r="C1337" s="82"/>
      <c r="D1337" s="82"/>
      <c r="E1337" s="82"/>
      <c r="H1337" s="7"/>
      <c r="I1337"/>
      <c r="J1337"/>
      <c r="K1337"/>
      <c r="L1337"/>
    </row>
    <row r="1338" spans="1:12" s="80" customFormat="1" x14ac:dyDescent="0.2">
      <c r="A1338" s="81"/>
      <c r="B1338" s="82"/>
      <c r="C1338" s="82"/>
      <c r="D1338" s="82"/>
      <c r="E1338" s="82"/>
      <c r="H1338" s="7"/>
      <c r="I1338"/>
      <c r="J1338"/>
      <c r="K1338"/>
      <c r="L1338"/>
    </row>
    <row r="1339" spans="1:12" s="80" customFormat="1" x14ac:dyDescent="0.2">
      <c r="A1339" s="81"/>
      <c r="B1339" s="82"/>
      <c r="C1339" s="82"/>
      <c r="D1339" s="82"/>
      <c r="E1339" s="82"/>
      <c r="H1339" s="7"/>
      <c r="I1339"/>
      <c r="J1339"/>
      <c r="K1339"/>
      <c r="L1339"/>
    </row>
    <row r="1340" spans="1:12" s="80" customFormat="1" x14ac:dyDescent="0.2">
      <c r="A1340" s="81"/>
      <c r="B1340" s="82"/>
      <c r="C1340" s="82"/>
      <c r="D1340" s="82"/>
      <c r="E1340" s="82"/>
      <c r="H1340" s="7"/>
      <c r="I1340"/>
      <c r="J1340"/>
      <c r="K1340"/>
      <c r="L1340"/>
    </row>
    <row r="1341" spans="1:12" s="80" customFormat="1" x14ac:dyDescent="0.2">
      <c r="A1341" s="81"/>
      <c r="B1341" s="82"/>
      <c r="C1341" s="82"/>
      <c r="D1341" s="82"/>
      <c r="E1341" s="82"/>
      <c r="H1341" s="7"/>
      <c r="I1341"/>
      <c r="J1341"/>
      <c r="K1341"/>
      <c r="L1341"/>
    </row>
    <row r="1342" spans="1:12" s="80" customFormat="1" x14ac:dyDescent="0.2">
      <c r="A1342" s="81"/>
      <c r="B1342" s="82"/>
      <c r="C1342" s="82"/>
      <c r="D1342" s="82"/>
      <c r="E1342" s="82"/>
      <c r="H1342" s="7"/>
      <c r="I1342"/>
      <c r="J1342"/>
      <c r="K1342"/>
      <c r="L1342"/>
    </row>
    <row r="1343" spans="1:12" s="80" customFormat="1" x14ac:dyDescent="0.2">
      <c r="A1343" s="81"/>
      <c r="B1343" s="82"/>
      <c r="C1343" s="82"/>
      <c r="D1343" s="82"/>
      <c r="E1343" s="82"/>
      <c r="H1343" s="7"/>
      <c r="I1343"/>
      <c r="J1343"/>
      <c r="K1343"/>
      <c r="L1343"/>
    </row>
    <row r="1344" spans="1:12" s="80" customFormat="1" x14ac:dyDescent="0.2">
      <c r="A1344" s="81"/>
      <c r="B1344" s="82"/>
      <c r="C1344" s="82"/>
      <c r="D1344" s="82"/>
      <c r="E1344" s="82"/>
      <c r="H1344" s="7"/>
      <c r="I1344"/>
      <c r="J1344"/>
      <c r="K1344"/>
      <c r="L1344"/>
    </row>
    <row r="1345" spans="1:12" s="80" customFormat="1" x14ac:dyDescent="0.2">
      <c r="A1345" s="81"/>
      <c r="B1345" s="82"/>
      <c r="C1345" s="82"/>
      <c r="D1345" s="82"/>
      <c r="E1345" s="82"/>
      <c r="H1345" s="7"/>
      <c r="I1345"/>
      <c r="J1345"/>
      <c r="K1345"/>
      <c r="L1345"/>
    </row>
    <row r="1346" spans="1:12" s="80" customFormat="1" x14ac:dyDescent="0.2">
      <c r="A1346" s="81"/>
      <c r="B1346" s="82"/>
      <c r="C1346" s="82"/>
      <c r="D1346" s="82"/>
      <c r="E1346" s="82"/>
      <c r="H1346" s="7"/>
      <c r="I1346"/>
      <c r="J1346"/>
      <c r="K1346"/>
      <c r="L1346"/>
    </row>
    <row r="1347" spans="1:12" s="80" customFormat="1" x14ac:dyDescent="0.2">
      <c r="A1347" s="81"/>
      <c r="B1347" s="82"/>
      <c r="C1347" s="82"/>
      <c r="D1347" s="82"/>
      <c r="E1347" s="82"/>
      <c r="H1347" s="7"/>
      <c r="I1347"/>
      <c r="J1347"/>
      <c r="K1347"/>
      <c r="L1347"/>
    </row>
    <row r="1348" spans="1:12" s="80" customFormat="1" x14ac:dyDescent="0.2">
      <c r="A1348" s="81"/>
      <c r="B1348" s="82"/>
      <c r="C1348" s="82"/>
      <c r="D1348" s="82"/>
      <c r="E1348" s="82"/>
      <c r="H1348" s="7"/>
      <c r="I1348"/>
      <c r="J1348"/>
      <c r="K1348"/>
      <c r="L1348"/>
    </row>
    <row r="1349" spans="1:12" s="80" customFormat="1" x14ac:dyDescent="0.2">
      <c r="A1349" s="81"/>
      <c r="B1349" s="82"/>
      <c r="C1349" s="82"/>
      <c r="D1349" s="82"/>
      <c r="E1349" s="82"/>
      <c r="H1349" s="7"/>
      <c r="I1349"/>
      <c r="J1349"/>
      <c r="K1349"/>
      <c r="L1349"/>
    </row>
    <row r="1350" spans="1:12" s="80" customFormat="1" x14ac:dyDescent="0.2">
      <c r="A1350" s="81"/>
      <c r="B1350" s="82"/>
      <c r="C1350" s="82"/>
      <c r="D1350" s="82"/>
      <c r="E1350" s="82"/>
      <c r="H1350" s="7"/>
      <c r="I1350"/>
      <c r="J1350"/>
      <c r="K1350"/>
      <c r="L1350"/>
    </row>
    <row r="1351" spans="1:12" s="80" customFormat="1" x14ac:dyDescent="0.2">
      <c r="A1351" s="81"/>
      <c r="B1351" s="82"/>
      <c r="C1351" s="82"/>
      <c r="D1351" s="82"/>
      <c r="E1351" s="82"/>
      <c r="H1351" s="7"/>
      <c r="I1351"/>
      <c r="J1351"/>
      <c r="K1351"/>
      <c r="L1351"/>
    </row>
    <row r="1352" spans="1:12" s="80" customFormat="1" x14ac:dyDescent="0.2">
      <c r="A1352" s="81"/>
      <c r="B1352" s="82"/>
      <c r="C1352" s="82"/>
      <c r="D1352" s="82"/>
      <c r="E1352" s="82"/>
      <c r="H1352" s="7"/>
      <c r="I1352"/>
      <c r="J1352"/>
      <c r="K1352"/>
      <c r="L1352"/>
    </row>
    <row r="1353" spans="1:12" s="80" customFormat="1" x14ac:dyDescent="0.2">
      <c r="A1353" s="81"/>
      <c r="B1353" s="82"/>
      <c r="C1353" s="82"/>
      <c r="D1353" s="82"/>
      <c r="E1353" s="82"/>
      <c r="H1353" s="7"/>
      <c r="I1353"/>
      <c r="J1353"/>
      <c r="K1353"/>
      <c r="L1353"/>
    </row>
    <row r="1354" spans="1:12" s="80" customFormat="1" x14ac:dyDescent="0.2">
      <c r="A1354" s="81"/>
      <c r="B1354" s="82"/>
      <c r="C1354" s="82"/>
      <c r="D1354" s="82"/>
      <c r="E1354" s="82"/>
      <c r="H1354" s="7"/>
      <c r="I1354"/>
      <c r="J1354"/>
      <c r="K1354"/>
      <c r="L1354"/>
    </row>
    <row r="1355" spans="1:12" s="80" customFormat="1" x14ac:dyDescent="0.2">
      <c r="A1355" s="81"/>
      <c r="B1355" s="82"/>
      <c r="C1355" s="82"/>
      <c r="D1355" s="82"/>
      <c r="E1355" s="82"/>
      <c r="H1355" s="7"/>
      <c r="I1355"/>
      <c r="J1355"/>
      <c r="K1355"/>
      <c r="L1355"/>
    </row>
    <row r="1356" spans="1:12" s="80" customFormat="1" x14ac:dyDescent="0.2">
      <c r="A1356" s="81"/>
      <c r="B1356" s="82"/>
      <c r="C1356" s="82"/>
      <c r="D1356" s="82"/>
      <c r="E1356" s="82"/>
      <c r="H1356" s="7"/>
      <c r="I1356"/>
      <c r="J1356"/>
      <c r="K1356"/>
      <c r="L1356"/>
    </row>
    <row r="1357" spans="1:12" s="80" customFormat="1" x14ac:dyDescent="0.2">
      <c r="A1357" s="81"/>
      <c r="B1357" s="82"/>
      <c r="C1357" s="82"/>
      <c r="D1357" s="82"/>
      <c r="E1357" s="82"/>
      <c r="H1357" s="7"/>
      <c r="I1357"/>
      <c r="J1357"/>
      <c r="K1357"/>
      <c r="L1357"/>
    </row>
    <row r="1358" spans="1:12" s="80" customFormat="1" x14ac:dyDescent="0.2">
      <c r="A1358" s="81"/>
      <c r="B1358" s="82"/>
      <c r="C1358" s="82"/>
      <c r="D1358" s="82"/>
      <c r="E1358" s="82"/>
      <c r="H1358" s="7"/>
      <c r="I1358"/>
      <c r="J1358"/>
      <c r="K1358"/>
      <c r="L1358"/>
    </row>
    <row r="1359" spans="1:12" s="80" customFormat="1" x14ac:dyDescent="0.2">
      <c r="A1359" s="81"/>
      <c r="B1359" s="82"/>
      <c r="C1359" s="82"/>
      <c r="D1359" s="82"/>
      <c r="E1359" s="82"/>
      <c r="H1359" s="7"/>
      <c r="I1359"/>
      <c r="J1359"/>
      <c r="K1359"/>
      <c r="L1359"/>
    </row>
    <row r="1360" spans="1:12" s="80" customFormat="1" x14ac:dyDescent="0.2">
      <c r="A1360" s="81"/>
      <c r="B1360" s="82"/>
      <c r="C1360" s="82"/>
      <c r="D1360" s="82"/>
      <c r="E1360" s="82"/>
      <c r="H1360" s="7"/>
      <c r="I1360"/>
      <c r="J1360"/>
      <c r="K1360"/>
      <c r="L1360"/>
    </row>
    <row r="1361" spans="1:12" s="80" customFormat="1" x14ac:dyDescent="0.2">
      <c r="A1361" s="81"/>
      <c r="B1361" s="82"/>
      <c r="C1361" s="82"/>
      <c r="D1361" s="82"/>
      <c r="E1361" s="82"/>
      <c r="H1361" s="7"/>
      <c r="I1361"/>
      <c r="J1361"/>
      <c r="K1361"/>
      <c r="L1361"/>
    </row>
    <row r="1362" spans="1:12" s="80" customFormat="1" x14ac:dyDescent="0.2">
      <c r="A1362" s="81"/>
      <c r="B1362" s="82"/>
      <c r="C1362" s="82"/>
      <c r="D1362" s="82"/>
      <c r="E1362" s="82"/>
      <c r="H1362" s="7"/>
      <c r="I1362"/>
      <c r="J1362"/>
      <c r="K1362"/>
      <c r="L1362"/>
    </row>
    <row r="1363" spans="1:12" s="80" customFormat="1" x14ac:dyDescent="0.2">
      <c r="A1363" s="81"/>
      <c r="B1363" s="82"/>
      <c r="C1363" s="82"/>
      <c r="D1363" s="82"/>
      <c r="E1363" s="82"/>
      <c r="H1363" s="7"/>
      <c r="I1363"/>
      <c r="J1363"/>
      <c r="K1363"/>
      <c r="L1363"/>
    </row>
    <row r="1364" spans="1:12" s="80" customFormat="1" x14ac:dyDescent="0.2">
      <c r="A1364" s="81"/>
      <c r="B1364" s="82"/>
      <c r="C1364" s="82"/>
      <c r="D1364" s="82"/>
      <c r="E1364" s="82"/>
      <c r="H1364" s="7"/>
      <c r="I1364"/>
      <c r="J1364"/>
      <c r="K1364"/>
      <c r="L1364"/>
    </row>
    <row r="1365" spans="1:12" s="80" customFormat="1" x14ac:dyDescent="0.2">
      <c r="A1365" s="81"/>
      <c r="B1365" s="82"/>
      <c r="C1365" s="82"/>
      <c r="D1365" s="82"/>
      <c r="E1365" s="82"/>
      <c r="H1365" s="7"/>
      <c r="I1365"/>
      <c r="J1365"/>
      <c r="K1365"/>
      <c r="L1365"/>
    </row>
    <row r="1366" spans="1:12" s="80" customFormat="1" x14ac:dyDescent="0.2">
      <c r="A1366" s="81"/>
      <c r="B1366" s="82"/>
      <c r="C1366" s="82"/>
      <c r="D1366" s="82"/>
      <c r="E1366" s="82"/>
      <c r="H1366" s="7"/>
      <c r="I1366"/>
      <c r="J1366"/>
      <c r="K1366"/>
      <c r="L1366"/>
    </row>
    <row r="1367" spans="1:12" s="80" customFormat="1" x14ac:dyDescent="0.2">
      <c r="A1367" s="81"/>
      <c r="B1367" s="82"/>
      <c r="C1367" s="82"/>
      <c r="D1367" s="82"/>
      <c r="E1367" s="82"/>
      <c r="H1367" s="7"/>
      <c r="I1367"/>
      <c r="J1367"/>
      <c r="K1367"/>
      <c r="L1367"/>
    </row>
    <row r="1368" spans="1:12" s="80" customFormat="1" x14ac:dyDescent="0.2">
      <c r="A1368" s="81"/>
      <c r="B1368" s="82"/>
      <c r="C1368" s="82"/>
      <c r="D1368" s="82"/>
      <c r="E1368" s="82"/>
      <c r="H1368" s="7"/>
      <c r="I1368"/>
      <c r="J1368"/>
      <c r="K1368"/>
      <c r="L1368"/>
    </row>
    <row r="1369" spans="1:12" s="80" customFormat="1" x14ac:dyDescent="0.2">
      <c r="A1369" s="81"/>
      <c r="B1369" s="82"/>
      <c r="C1369" s="82"/>
      <c r="D1369" s="82"/>
      <c r="E1369" s="82"/>
      <c r="H1369" s="7"/>
      <c r="I1369"/>
      <c r="J1369"/>
      <c r="K1369"/>
      <c r="L1369"/>
    </row>
    <row r="1370" spans="1:12" s="80" customFormat="1" x14ac:dyDescent="0.2">
      <c r="A1370" s="81"/>
      <c r="B1370" s="82"/>
      <c r="C1370" s="82"/>
      <c r="D1370" s="82"/>
      <c r="E1370" s="82"/>
      <c r="H1370" s="7"/>
      <c r="I1370"/>
      <c r="J1370"/>
      <c r="K1370"/>
      <c r="L1370"/>
    </row>
    <row r="1371" spans="1:12" s="80" customFormat="1" x14ac:dyDescent="0.2">
      <c r="A1371" s="81"/>
      <c r="B1371" s="82"/>
      <c r="C1371" s="82"/>
      <c r="D1371" s="82"/>
      <c r="E1371" s="82"/>
      <c r="H1371" s="7"/>
      <c r="I1371"/>
      <c r="J1371"/>
      <c r="K1371"/>
      <c r="L1371"/>
    </row>
    <row r="1372" spans="1:12" s="80" customFormat="1" x14ac:dyDescent="0.2">
      <c r="A1372" s="81"/>
      <c r="B1372" s="82"/>
      <c r="C1372" s="82"/>
      <c r="D1372" s="82"/>
      <c r="E1372" s="82"/>
      <c r="H1372" s="7"/>
      <c r="I1372"/>
      <c r="J1372"/>
      <c r="K1372"/>
      <c r="L1372"/>
    </row>
    <row r="1373" spans="1:12" s="80" customFormat="1" x14ac:dyDescent="0.2">
      <c r="A1373" s="81"/>
      <c r="B1373" s="82"/>
      <c r="C1373" s="82"/>
      <c r="D1373" s="82"/>
      <c r="E1373" s="82"/>
      <c r="H1373" s="7"/>
      <c r="I1373"/>
      <c r="J1373"/>
      <c r="K1373"/>
      <c r="L1373"/>
    </row>
    <row r="1374" spans="1:12" s="80" customFormat="1" x14ac:dyDescent="0.2">
      <c r="A1374" s="81"/>
      <c r="B1374" s="82"/>
      <c r="C1374" s="82"/>
      <c r="D1374" s="82"/>
      <c r="E1374" s="82"/>
      <c r="H1374" s="7"/>
      <c r="I1374"/>
      <c r="J1374"/>
      <c r="K1374"/>
      <c r="L1374"/>
    </row>
    <row r="1375" spans="1:12" s="80" customFormat="1" x14ac:dyDescent="0.2">
      <c r="A1375" s="81"/>
      <c r="B1375" s="82"/>
      <c r="C1375" s="82"/>
      <c r="D1375" s="82"/>
      <c r="E1375" s="82"/>
      <c r="H1375" s="7"/>
      <c r="I1375"/>
      <c r="J1375"/>
      <c r="K1375"/>
      <c r="L1375"/>
    </row>
    <row r="1376" spans="1:12" s="80" customFormat="1" x14ac:dyDescent="0.2">
      <c r="A1376" s="81"/>
      <c r="B1376" s="82"/>
      <c r="C1376" s="82"/>
      <c r="D1376" s="82"/>
      <c r="E1376" s="82"/>
      <c r="H1376" s="7"/>
      <c r="I1376"/>
      <c r="J1376"/>
      <c r="K1376"/>
      <c r="L1376"/>
    </row>
    <row r="1377" spans="1:12" s="80" customFormat="1" x14ac:dyDescent="0.2">
      <c r="A1377" s="81"/>
      <c r="B1377" s="82"/>
      <c r="C1377" s="82"/>
      <c r="D1377" s="82"/>
      <c r="E1377" s="82"/>
      <c r="H1377" s="7"/>
      <c r="I1377"/>
      <c r="J1377"/>
      <c r="K1377"/>
      <c r="L1377"/>
    </row>
    <row r="1378" spans="1:12" s="80" customFormat="1" x14ac:dyDescent="0.2">
      <c r="A1378" s="81"/>
      <c r="B1378" s="82"/>
      <c r="C1378" s="82"/>
      <c r="D1378" s="82"/>
      <c r="E1378" s="82"/>
      <c r="H1378" s="7"/>
      <c r="I1378"/>
      <c r="J1378"/>
      <c r="K1378"/>
      <c r="L1378"/>
    </row>
    <row r="1379" spans="1:12" s="80" customFormat="1" x14ac:dyDescent="0.2">
      <c r="A1379" s="81"/>
      <c r="B1379" s="82"/>
      <c r="C1379" s="82"/>
      <c r="D1379" s="82"/>
      <c r="E1379" s="82"/>
      <c r="H1379" s="7"/>
      <c r="I1379"/>
      <c r="J1379"/>
      <c r="K1379"/>
      <c r="L1379"/>
    </row>
    <row r="1380" spans="1:12" s="80" customFormat="1" x14ac:dyDescent="0.2">
      <c r="A1380" s="81"/>
      <c r="B1380" s="82"/>
      <c r="C1380" s="82"/>
      <c r="D1380" s="82"/>
      <c r="E1380" s="82"/>
      <c r="H1380" s="7"/>
      <c r="I1380"/>
      <c r="J1380"/>
      <c r="K1380"/>
      <c r="L1380"/>
    </row>
    <row r="1381" spans="1:12" s="80" customFormat="1" x14ac:dyDescent="0.2">
      <c r="A1381" s="81"/>
      <c r="B1381" s="82"/>
      <c r="C1381" s="82"/>
      <c r="D1381" s="82"/>
      <c r="E1381" s="82"/>
      <c r="H1381" s="7"/>
      <c r="I1381"/>
      <c r="J1381"/>
      <c r="K1381"/>
      <c r="L1381"/>
    </row>
    <row r="1382" spans="1:12" s="80" customFormat="1" x14ac:dyDescent="0.2">
      <c r="A1382" s="81"/>
      <c r="B1382" s="82"/>
      <c r="C1382" s="82"/>
      <c r="D1382" s="82"/>
      <c r="E1382" s="82"/>
      <c r="H1382" s="7"/>
      <c r="I1382"/>
      <c r="J1382"/>
      <c r="K1382"/>
      <c r="L1382"/>
    </row>
    <row r="1383" spans="1:12" s="80" customFormat="1" x14ac:dyDescent="0.2">
      <c r="A1383" s="81"/>
      <c r="B1383" s="82"/>
      <c r="C1383" s="82"/>
      <c r="D1383" s="82"/>
      <c r="E1383" s="82"/>
      <c r="H1383" s="7"/>
      <c r="I1383"/>
      <c r="J1383"/>
      <c r="K1383"/>
      <c r="L1383"/>
    </row>
    <row r="1384" spans="1:12" s="80" customFormat="1" x14ac:dyDescent="0.2">
      <c r="A1384" s="81"/>
      <c r="B1384" s="82"/>
      <c r="C1384" s="82"/>
      <c r="D1384" s="82"/>
      <c r="E1384" s="82"/>
      <c r="H1384" s="7"/>
      <c r="I1384"/>
      <c r="J1384"/>
      <c r="K1384"/>
      <c r="L1384"/>
    </row>
    <row r="1385" spans="1:12" s="80" customFormat="1" x14ac:dyDescent="0.2">
      <c r="A1385" s="81"/>
      <c r="B1385" s="82"/>
      <c r="C1385" s="82"/>
      <c r="D1385" s="82"/>
      <c r="E1385" s="82"/>
      <c r="H1385" s="7"/>
      <c r="I1385"/>
      <c r="J1385"/>
      <c r="K1385"/>
      <c r="L1385"/>
    </row>
    <row r="1386" spans="1:12" s="80" customFormat="1" x14ac:dyDescent="0.2">
      <c r="A1386" s="81"/>
      <c r="B1386" s="82"/>
      <c r="C1386" s="82"/>
      <c r="D1386" s="82"/>
      <c r="E1386" s="82"/>
      <c r="H1386" s="7"/>
      <c r="I1386"/>
      <c r="J1386"/>
      <c r="K1386"/>
      <c r="L1386"/>
    </row>
    <row r="1387" spans="1:12" s="80" customFormat="1" x14ac:dyDescent="0.2">
      <c r="A1387" s="81"/>
      <c r="B1387" s="82"/>
      <c r="C1387" s="82"/>
      <c r="D1387" s="82"/>
      <c r="E1387" s="82"/>
      <c r="H1387" s="7"/>
      <c r="I1387"/>
      <c r="J1387"/>
      <c r="K1387"/>
      <c r="L1387"/>
    </row>
    <row r="1388" spans="1:12" s="80" customFormat="1" x14ac:dyDescent="0.2">
      <c r="A1388" s="81"/>
      <c r="B1388" s="82"/>
      <c r="C1388" s="82"/>
      <c r="D1388" s="82"/>
      <c r="E1388" s="82"/>
      <c r="H1388" s="7"/>
      <c r="I1388"/>
      <c r="J1388"/>
      <c r="K1388"/>
      <c r="L1388"/>
    </row>
    <row r="1389" spans="1:12" s="80" customFormat="1" x14ac:dyDescent="0.2">
      <c r="A1389" s="81"/>
      <c r="B1389" s="82"/>
      <c r="C1389" s="82"/>
      <c r="D1389" s="82"/>
      <c r="E1389" s="82"/>
      <c r="H1389" s="7"/>
      <c r="I1389"/>
      <c r="J1389"/>
      <c r="K1389"/>
      <c r="L1389"/>
    </row>
    <row r="1390" spans="1:12" s="80" customFormat="1" x14ac:dyDescent="0.2">
      <c r="A1390" s="81"/>
      <c r="B1390" s="82"/>
      <c r="C1390" s="82"/>
      <c r="D1390" s="82"/>
      <c r="E1390" s="82"/>
      <c r="H1390" s="7"/>
      <c r="I1390"/>
      <c r="J1390"/>
      <c r="K1390"/>
      <c r="L1390"/>
    </row>
    <row r="1391" spans="1:12" s="80" customFormat="1" x14ac:dyDescent="0.2">
      <c r="A1391" s="81"/>
      <c r="B1391" s="82"/>
      <c r="C1391" s="82"/>
      <c r="D1391" s="82"/>
      <c r="E1391" s="82"/>
      <c r="H1391" s="7"/>
      <c r="I1391"/>
      <c r="J1391"/>
      <c r="K1391"/>
      <c r="L1391"/>
    </row>
    <row r="1392" spans="1:12" s="80" customFormat="1" x14ac:dyDescent="0.2">
      <c r="A1392" s="81"/>
      <c r="B1392" s="82"/>
      <c r="C1392" s="82"/>
      <c r="D1392" s="82"/>
      <c r="E1392" s="82"/>
      <c r="H1392" s="7"/>
      <c r="I1392"/>
      <c r="J1392"/>
      <c r="K1392"/>
      <c r="L1392"/>
    </row>
    <row r="1393" spans="1:12" s="80" customFormat="1" x14ac:dyDescent="0.2">
      <c r="A1393" s="81"/>
      <c r="B1393" s="82"/>
      <c r="C1393" s="82"/>
      <c r="D1393" s="82"/>
      <c r="E1393" s="82"/>
      <c r="H1393" s="7"/>
      <c r="I1393"/>
      <c r="J1393"/>
      <c r="K1393"/>
      <c r="L1393"/>
    </row>
    <row r="1394" spans="1:12" s="80" customFormat="1" x14ac:dyDescent="0.2">
      <c r="A1394" s="81"/>
      <c r="B1394" s="82"/>
      <c r="C1394" s="82"/>
      <c r="D1394" s="82"/>
      <c r="E1394" s="82"/>
      <c r="H1394" s="7"/>
      <c r="I1394"/>
      <c r="J1394"/>
      <c r="K1394"/>
      <c r="L1394"/>
    </row>
    <row r="1395" spans="1:12" s="80" customFormat="1" x14ac:dyDescent="0.2">
      <c r="A1395" s="81"/>
      <c r="B1395" s="82"/>
      <c r="C1395" s="82"/>
      <c r="D1395" s="82"/>
      <c r="E1395" s="82"/>
      <c r="H1395" s="7"/>
      <c r="I1395"/>
      <c r="J1395"/>
      <c r="K1395"/>
      <c r="L1395"/>
    </row>
    <row r="1396" spans="1:12" s="80" customFormat="1" x14ac:dyDescent="0.2">
      <c r="A1396" s="81"/>
      <c r="B1396" s="82"/>
      <c r="C1396" s="82"/>
      <c r="D1396" s="82"/>
      <c r="E1396" s="82"/>
      <c r="H1396" s="7"/>
      <c r="I1396"/>
      <c r="J1396"/>
      <c r="K1396"/>
      <c r="L1396"/>
    </row>
    <row r="1397" spans="1:12" s="80" customFormat="1" x14ac:dyDescent="0.2">
      <c r="A1397" s="81"/>
      <c r="B1397" s="82"/>
      <c r="C1397" s="82"/>
      <c r="D1397" s="82"/>
      <c r="E1397" s="82"/>
      <c r="H1397" s="7"/>
      <c r="I1397"/>
      <c r="J1397"/>
      <c r="K1397"/>
      <c r="L1397"/>
    </row>
    <row r="1398" spans="1:12" s="80" customFormat="1" x14ac:dyDescent="0.2">
      <c r="A1398" s="81"/>
      <c r="B1398" s="82"/>
      <c r="C1398" s="82"/>
      <c r="D1398" s="82"/>
      <c r="E1398" s="82"/>
      <c r="H1398" s="7"/>
      <c r="I1398"/>
      <c r="J1398"/>
      <c r="K1398"/>
      <c r="L1398"/>
    </row>
    <row r="1399" spans="1:12" s="80" customFormat="1" x14ac:dyDescent="0.2">
      <c r="A1399" s="81"/>
      <c r="B1399" s="82"/>
      <c r="C1399" s="82"/>
      <c r="D1399" s="82"/>
      <c r="E1399" s="82"/>
      <c r="H1399" s="7"/>
      <c r="I1399"/>
      <c r="J1399"/>
      <c r="K1399"/>
      <c r="L1399"/>
    </row>
    <row r="1400" spans="1:12" s="80" customFormat="1" x14ac:dyDescent="0.2">
      <c r="A1400" s="81"/>
      <c r="B1400" s="82"/>
      <c r="C1400" s="82"/>
      <c r="D1400" s="82"/>
      <c r="E1400" s="82"/>
      <c r="H1400" s="7"/>
      <c r="I1400"/>
      <c r="J1400"/>
      <c r="K1400"/>
      <c r="L1400"/>
    </row>
    <row r="1401" spans="1:12" s="80" customFormat="1" x14ac:dyDescent="0.2">
      <c r="A1401" s="81"/>
      <c r="B1401" s="82"/>
      <c r="C1401" s="82"/>
      <c r="D1401" s="82"/>
      <c r="E1401" s="82"/>
      <c r="H1401" s="7"/>
      <c r="I1401"/>
      <c r="J1401"/>
      <c r="K1401"/>
      <c r="L1401"/>
    </row>
    <row r="1402" spans="1:12" s="80" customFormat="1" x14ac:dyDescent="0.2">
      <c r="A1402" s="81"/>
      <c r="B1402" s="82"/>
      <c r="C1402" s="82"/>
      <c r="D1402" s="82"/>
      <c r="E1402" s="82"/>
      <c r="H1402" s="7"/>
      <c r="I1402"/>
      <c r="J1402"/>
      <c r="K1402"/>
      <c r="L1402"/>
    </row>
    <row r="1403" spans="1:12" s="80" customFormat="1" x14ac:dyDescent="0.2">
      <c r="A1403" s="81"/>
      <c r="B1403" s="82"/>
      <c r="C1403" s="82"/>
      <c r="D1403" s="82"/>
      <c r="E1403" s="82"/>
      <c r="H1403" s="7"/>
      <c r="I1403"/>
      <c r="J1403"/>
      <c r="K1403"/>
      <c r="L1403"/>
    </row>
    <row r="1404" spans="1:12" s="80" customFormat="1" x14ac:dyDescent="0.2">
      <c r="A1404" s="81"/>
      <c r="B1404" s="82"/>
      <c r="C1404" s="82"/>
      <c r="D1404" s="82"/>
      <c r="E1404" s="82"/>
      <c r="H1404" s="7"/>
      <c r="I1404"/>
      <c r="J1404"/>
      <c r="K1404"/>
      <c r="L1404"/>
    </row>
    <row r="1405" spans="1:12" s="80" customFormat="1" x14ac:dyDescent="0.2">
      <c r="A1405" s="81"/>
      <c r="B1405" s="82"/>
      <c r="C1405" s="82"/>
      <c r="D1405" s="82"/>
      <c r="E1405" s="82"/>
      <c r="H1405" s="7"/>
      <c r="I1405"/>
      <c r="J1405"/>
      <c r="K1405"/>
      <c r="L1405"/>
    </row>
    <row r="1406" spans="1:12" s="80" customFormat="1" x14ac:dyDescent="0.2">
      <c r="A1406" s="81"/>
      <c r="B1406" s="82"/>
      <c r="C1406" s="82"/>
      <c r="D1406" s="82"/>
      <c r="E1406" s="82"/>
      <c r="H1406" s="7"/>
      <c r="I1406"/>
      <c r="J1406"/>
      <c r="K1406"/>
      <c r="L1406"/>
    </row>
    <row r="1407" spans="1:12" s="80" customFormat="1" x14ac:dyDescent="0.2">
      <c r="A1407" s="81"/>
      <c r="B1407" s="82"/>
      <c r="C1407" s="82"/>
      <c r="D1407" s="82"/>
      <c r="E1407" s="82"/>
      <c r="H1407" s="7"/>
      <c r="I1407"/>
      <c r="J1407"/>
      <c r="K1407"/>
      <c r="L1407"/>
    </row>
    <row r="1408" spans="1:12" s="80" customFormat="1" x14ac:dyDescent="0.2">
      <c r="A1408" s="81"/>
      <c r="B1408" s="82"/>
      <c r="C1408" s="82"/>
      <c r="D1408" s="82"/>
      <c r="E1408" s="82"/>
      <c r="H1408" s="7"/>
      <c r="I1408"/>
      <c r="J1408"/>
      <c r="K1408"/>
      <c r="L1408"/>
    </row>
    <row r="1409" spans="1:12" s="80" customFormat="1" x14ac:dyDescent="0.2">
      <c r="A1409" s="81"/>
      <c r="B1409" s="82"/>
      <c r="C1409" s="82"/>
      <c r="D1409" s="82"/>
      <c r="E1409" s="82"/>
      <c r="H1409" s="7"/>
      <c r="I1409"/>
      <c r="J1409"/>
      <c r="K1409"/>
      <c r="L1409"/>
    </row>
    <row r="1410" spans="1:12" s="80" customFormat="1" x14ac:dyDescent="0.2">
      <c r="A1410" s="81"/>
      <c r="B1410" s="82"/>
      <c r="C1410" s="82"/>
      <c r="D1410" s="82"/>
      <c r="E1410" s="82"/>
      <c r="H1410" s="7"/>
      <c r="I1410"/>
      <c r="J1410"/>
      <c r="K1410"/>
      <c r="L1410"/>
    </row>
    <row r="1411" spans="1:12" s="80" customFormat="1" x14ac:dyDescent="0.2">
      <c r="A1411" s="81"/>
      <c r="B1411" s="82"/>
      <c r="C1411" s="82"/>
      <c r="D1411" s="82"/>
      <c r="E1411" s="82"/>
      <c r="H1411" s="7"/>
      <c r="I1411"/>
      <c r="J1411"/>
      <c r="K1411"/>
      <c r="L1411"/>
    </row>
    <row r="1412" spans="1:12" s="80" customFormat="1" x14ac:dyDescent="0.2">
      <c r="A1412" s="81"/>
      <c r="B1412" s="82"/>
      <c r="C1412" s="82"/>
      <c r="D1412" s="82"/>
      <c r="E1412" s="82"/>
      <c r="H1412" s="7"/>
      <c r="I1412"/>
      <c r="J1412"/>
      <c r="K1412"/>
      <c r="L1412"/>
    </row>
    <row r="1413" spans="1:12" s="80" customFormat="1" x14ac:dyDescent="0.2">
      <c r="A1413" s="81"/>
      <c r="B1413" s="82"/>
      <c r="C1413" s="82"/>
      <c r="D1413" s="82"/>
      <c r="E1413" s="82"/>
      <c r="H1413" s="7"/>
      <c r="I1413"/>
      <c r="J1413"/>
      <c r="K1413"/>
      <c r="L1413"/>
    </row>
    <row r="1414" spans="1:12" s="80" customFormat="1" x14ac:dyDescent="0.2">
      <c r="A1414" s="81"/>
      <c r="B1414" s="82"/>
      <c r="C1414" s="82"/>
      <c r="D1414" s="82"/>
      <c r="E1414" s="82"/>
      <c r="H1414" s="7"/>
      <c r="I1414"/>
      <c r="J1414"/>
      <c r="K1414"/>
      <c r="L1414"/>
    </row>
    <row r="1415" spans="1:12" s="80" customFormat="1" x14ac:dyDescent="0.2">
      <c r="A1415" s="81"/>
      <c r="B1415" s="82"/>
      <c r="C1415" s="82"/>
      <c r="D1415" s="82"/>
      <c r="E1415" s="82"/>
      <c r="H1415" s="7"/>
      <c r="I1415"/>
      <c r="J1415"/>
      <c r="K1415"/>
      <c r="L1415"/>
    </row>
    <row r="1416" spans="1:12" s="80" customFormat="1" x14ac:dyDescent="0.2">
      <c r="A1416" s="81"/>
      <c r="B1416" s="82"/>
      <c r="C1416" s="82"/>
      <c r="D1416" s="82"/>
      <c r="E1416" s="82"/>
      <c r="H1416" s="7"/>
      <c r="I1416"/>
      <c r="J1416"/>
      <c r="K1416"/>
      <c r="L1416"/>
    </row>
    <row r="1417" spans="1:12" s="80" customFormat="1" x14ac:dyDescent="0.2">
      <c r="A1417" s="81"/>
      <c r="B1417" s="82"/>
      <c r="C1417" s="82"/>
      <c r="D1417" s="82"/>
      <c r="E1417" s="82"/>
      <c r="H1417" s="7"/>
      <c r="I1417"/>
      <c r="J1417"/>
      <c r="K1417"/>
      <c r="L1417"/>
    </row>
    <row r="1418" spans="1:12" s="80" customFormat="1" x14ac:dyDescent="0.2">
      <c r="A1418" s="81"/>
      <c r="B1418" s="82"/>
      <c r="C1418" s="82"/>
      <c r="D1418" s="82"/>
      <c r="E1418" s="82"/>
      <c r="H1418" s="7"/>
      <c r="I1418"/>
      <c r="J1418"/>
      <c r="K1418"/>
      <c r="L1418"/>
    </row>
    <row r="1419" spans="1:12" s="80" customFormat="1" x14ac:dyDescent="0.2">
      <c r="A1419" s="81"/>
      <c r="B1419" s="82"/>
      <c r="C1419" s="82"/>
      <c r="D1419" s="82"/>
      <c r="E1419" s="82"/>
      <c r="H1419" s="7"/>
      <c r="I1419"/>
      <c r="J1419"/>
      <c r="K1419"/>
      <c r="L1419"/>
    </row>
    <row r="1420" spans="1:12" s="80" customFormat="1" x14ac:dyDescent="0.2">
      <c r="A1420" s="81"/>
      <c r="B1420" s="82"/>
      <c r="C1420" s="82"/>
      <c r="D1420" s="82"/>
      <c r="E1420" s="82"/>
      <c r="H1420" s="7"/>
      <c r="I1420"/>
      <c r="J1420"/>
      <c r="K1420"/>
      <c r="L1420"/>
    </row>
    <row r="1421" spans="1:12" s="80" customFormat="1" x14ac:dyDescent="0.2">
      <c r="A1421" s="81"/>
      <c r="B1421" s="82"/>
      <c r="C1421" s="82"/>
      <c r="D1421" s="82"/>
      <c r="E1421" s="82"/>
      <c r="H1421" s="7"/>
      <c r="I1421"/>
      <c r="J1421"/>
      <c r="K1421"/>
      <c r="L1421"/>
    </row>
    <row r="1422" spans="1:12" s="80" customFormat="1" x14ac:dyDescent="0.2">
      <c r="A1422" s="81"/>
      <c r="B1422" s="82"/>
      <c r="C1422" s="82"/>
      <c r="D1422" s="82"/>
      <c r="E1422" s="82"/>
      <c r="H1422" s="7"/>
      <c r="I1422"/>
      <c r="J1422"/>
      <c r="K1422"/>
      <c r="L1422"/>
    </row>
    <row r="1423" spans="1:12" s="80" customFormat="1" x14ac:dyDescent="0.2">
      <c r="A1423" s="81"/>
      <c r="B1423" s="82"/>
      <c r="C1423" s="82"/>
      <c r="D1423" s="82"/>
      <c r="E1423" s="82"/>
      <c r="H1423" s="7"/>
      <c r="I1423"/>
      <c r="J1423"/>
      <c r="K1423"/>
      <c r="L1423"/>
    </row>
    <row r="1424" spans="1:12" s="80" customFormat="1" x14ac:dyDescent="0.2">
      <c r="A1424" s="81"/>
      <c r="B1424" s="82"/>
      <c r="C1424" s="82"/>
      <c r="D1424" s="82"/>
      <c r="E1424" s="82"/>
      <c r="H1424" s="7"/>
      <c r="I1424"/>
      <c r="J1424"/>
      <c r="K1424"/>
      <c r="L1424"/>
    </row>
    <row r="1425" spans="1:12" s="80" customFormat="1" x14ac:dyDescent="0.2">
      <c r="A1425" s="81"/>
      <c r="B1425" s="82"/>
      <c r="C1425" s="82"/>
      <c r="D1425" s="82"/>
      <c r="E1425" s="82"/>
      <c r="H1425" s="7"/>
      <c r="I1425"/>
      <c r="J1425"/>
      <c r="K1425"/>
      <c r="L1425"/>
    </row>
    <row r="1426" spans="1:12" s="80" customFormat="1" x14ac:dyDescent="0.2">
      <c r="A1426" s="81"/>
      <c r="B1426" s="82"/>
      <c r="C1426" s="82"/>
      <c r="D1426" s="82"/>
      <c r="E1426" s="82"/>
      <c r="H1426" s="7"/>
      <c r="I1426"/>
      <c r="J1426"/>
      <c r="K1426"/>
      <c r="L1426"/>
    </row>
    <row r="1427" spans="1:12" s="80" customFormat="1" x14ac:dyDescent="0.2">
      <c r="A1427" s="81"/>
      <c r="B1427" s="82"/>
      <c r="C1427" s="82"/>
      <c r="D1427" s="82"/>
      <c r="E1427" s="82"/>
      <c r="H1427" s="7"/>
      <c r="I1427"/>
      <c r="J1427"/>
      <c r="K1427"/>
      <c r="L1427"/>
    </row>
    <row r="1428" spans="1:12" s="80" customFormat="1" x14ac:dyDescent="0.2">
      <c r="A1428" s="81"/>
      <c r="B1428" s="82"/>
      <c r="C1428" s="82"/>
      <c r="D1428" s="82"/>
      <c r="E1428" s="82"/>
      <c r="H1428" s="7"/>
      <c r="I1428"/>
      <c r="J1428"/>
      <c r="K1428"/>
      <c r="L1428"/>
    </row>
    <row r="1429" spans="1:12" s="80" customFormat="1" x14ac:dyDescent="0.2">
      <c r="A1429" s="81"/>
      <c r="B1429" s="82"/>
      <c r="C1429" s="82"/>
      <c r="D1429" s="82"/>
      <c r="E1429" s="82"/>
      <c r="H1429" s="7"/>
      <c r="I1429"/>
      <c r="J1429"/>
      <c r="K1429"/>
      <c r="L1429"/>
    </row>
    <row r="1430" spans="1:12" s="80" customFormat="1" x14ac:dyDescent="0.2">
      <c r="A1430" s="81"/>
      <c r="B1430" s="82"/>
      <c r="C1430" s="82"/>
      <c r="D1430" s="82"/>
      <c r="E1430" s="82"/>
      <c r="H1430" s="7"/>
      <c r="I1430"/>
      <c r="J1430"/>
      <c r="K1430"/>
      <c r="L1430"/>
    </row>
    <row r="1431" spans="1:12" s="80" customFormat="1" x14ac:dyDescent="0.2">
      <c r="A1431" s="81"/>
      <c r="B1431" s="82"/>
      <c r="C1431" s="82"/>
      <c r="D1431" s="82"/>
      <c r="E1431" s="82"/>
      <c r="H1431" s="7"/>
      <c r="I1431"/>
      <c r="J1431"/>
      <c r="K1431"/>
      <c r="L1431"/>
    </row>
    <row r="1432" spans="1:12" s="80" customFormat="1" x14ac:dyDescent="0.2">
      <c r="A1432" s="81"/>
      <c r="B1432" s="82"/>
      <c r="C1432" s="82"/>
      <c r="D1432" s="82"/>
      <c r="E1432" s="82"/>
      <c r="H1432" s="7"/>
      <c r="I1432"/>
      <c r="J1432"/>
      <c r="K1432"/>
      <c r="L1432"/>
    </row>
    <row r="1433" spans="1:12" s="80" customFormat="1" x14ac:dyDescent="0.2">
      <c r="A1433" s="81"/>
      <c r="B1433" s="82"/>
      <c r="C1433" s="82"/>
      <c r="D1433" s="82"/>
      <c r="E1433" s="82"/>
      <c r="H1433" s="7"/>
      <c r="I1433"/>
      <c r="J1433"/>
      <c r="K1433"/>
      <c r="L1433"/>
    </row>
    <row r="1434" spans="1:12" s="80" customFormat="1" x14ac:dyDescent="0.2">
      <c r="A1434" s="81"/>
      <c r="B1434" s="82"/>
      <c r="C1434" s="82"/>
      <c r="D1434" s="82"/>
      <c r="E1434" s="82"/>
      <c r="H1434" s="7"/>
      <c r="I1434"/>
      <c r="J1434"/>
      <c r="K1434"/>
      <c r="L1434"/>
    </row>
    <row r="1435" spans="1:12" s="80" customFormat="1" x14ac:dyDescent="0.2">
      <c r="A1435" s="81"/>
      <c r="B1435" s="82"/>
      <c r="C1435" s="82"/>
      <c r="D1435" s="82"/>
      <c r="E1435" s="82"/>
      <c r="H1435" s="7"/>
      <c r="I1435"/>
      <c r="J1435"/>
      <c r="K1435"/>
      <c r="L1435"/>
    </row>
    <row r="1436" spans="1:12" s="80" customFormat="1" x14ac:dyDescent="0.2">
      <c r="A1436" s="81"/>
      <c r="B1436" s="82"/>
      <c r="C1436" s="82"/>
      <c r="D1436" s="82"/>
      <c r="E1436" s="82"/>
      <c r="H1436" s="7"/>
      <c r="I1436"/>
      <c r="J1436"/>
      <c r="K1436"/>
      <c r="L1436"/>
    </row>
    <row r="1437" spans="1:12" s="80" customFormat="1" x14ac:dyDescent="0.2">
      <c r="A1437" s="81"/>
      <c r="B1437" s="82"/>
      <c r="C1437" s="82"/>
      <c r="D1437" s="82"/>
      <c r="E1437" s="82"/>
      <c r="H1437" s="7"/>
      <c r="I1437"/>
      <c r="J1437"/>
      <c r="K1437"/>
      <c r="L1437"/>
    </row>
    <row r="1438" spans="1:12" s="80" customFormat="1" x14ac:dyDescent="0.2">
      <c r="A1438" s="81"/>
      <c r="B1438" s="82"/>
      <c r="C1438" s="82"/>
      <c r="D1438" s="82"/>
      <c r="E1438" s="82"/>
      <c r="H1438" s="7"/>
      <c r="I1438"/>
      <c r="J1438"/>
      <c r="K1438"/>
      <c r="L1438"/>
    </row>
    <row r="1439" spans="1:12" s="80" customFormat="1" x14ac:dyDescent="0.2">
      <c r="A1439" s="81"/>
      <c r="B1439" s="82"/>
      <c r="C1439" s="82"/>
      <c r="D1439" s="82"/>
      <c r="E1439" s="82"/>
      <c r="H1439" s="7"/>
      <c r="I1439"/>
      <c r="J1439"/>
      <c r="K1439"/>
      <c r="L1439"/>
    </row>
    <row r="1440" spans="1:12" s="80" customFormat="1" x14ac:dyDescent="0.2">
      <c r="A1440" s="81"/>
      <c r="B1440" s="82"/>
      <c r="C1440" s="82"/>
      <c r="D1440" s="82"/>
      <c r="E1440" s="82"/>
      <c r="H1440" s="7"/>
      <c r="I1440"/>
      <c r="J1440"/>
      <c r="K1440"/>
      <c r="L1440"/>
    </row>
    <row r="1441" spans="1:12" s="80" customFormat="1" x14ac:dyDescent="0.2">
      <c r="A1441" s="81"/>
      <c r="B1441" s="82"/>
      <c r="C1441" s="82"/>
      <c r="D1441" s="82"/>
      <c r="E1441" s="82"/>
      <c r="H1441" s="7"/>
      <c r="I1441"/>
      <c r="J1441"/>
      <c r="K1441"/>
      <c r="L1441"/>
    </row>
    <row r="1442" spans="1:12" s="80" customFormat="1" x14ac:dyDescent="0.2">
      <c r="A1442" s="81"/>
      <c r="B1442" s="82"/>
      <c r="C1442" s="82"/>
      <c r="D1442" s="82"/>
      <c r="E1442" s="82"/>
      <c r="H1442" s="7"/>
      <c r="I1442"/>
      <c r="J1442"/>
      <c r="K1442"/>
      <c r="L1442"/>
    </row>
    <row r="1443" spans="1:12" s="80" customFormat="1" x14ac:dyDescent="0.2">
      <c r="A1443" s="81"/>
      <c r="B1443" s="82"/>
      <c r="C1443" s="82"/>
      <c r="D1443" s="82"/>
      <c r="E1443" s="82"/>
      <c r="H1443" s="7"/>
      <c r="I1443"/>
      <c r="J1443"/>
      <c r="K1443"/>
      <c r="L1443"/>
    </row>
    <row r="1444" spans="1:12" s="80" customFormat="1" x14ac:dyDescent="0.2">
      <c r="A1444" s="81"/>
      <c r="B1444" s="82"/>
      <c r="C1444" s="82"/>
      <c r="D1444" s="82"/>
      <c r="E1444" s="82"/>
      <c r="H1444" s="7"/>
      <c r="I1444"/>
      <c r="J1444"/>
      <c r="K1444"/>
      <c r="L1444"/>
    </row>
    <row r="1445" spans="1:12" s="80" customFormat="1" x14ac:dyDescent="0.2">
      <c r="A1445" s="81"/>
      <c r="B1445" s="82"/>
      <c r="C1445" s="82"/>
      <c r="D1445" s="82"/>
      <c r="E1445" s="82"/>
      <c r="H1445" s="7"/>
      <c r="I1445"/>
      <c r="J1445"/>
      <c r="K1445"/>
      <c r="L1445"/>
    </row>
    <row r="1446" spans="1:12" s="80" customFormat="1" x14ac:dyDescent="0.2">
      <c r="A1446" s="81"/>
      <c r="B1446" s="82"/>
      <c r="C1446" s="82"/>
      <c r="D1446" s="82"/>
      <c r="E1446" s="82"/>
      <c r="H1446" s="7"/>
      <c r="I1446"/>
      <c r="J1446"/>
      <c r="K1446"/>
      <c r="L1446"/>
    </row>
    <row r="1447" spans="1:12" s="80" customFormat="1" x14ac:dyDescent="0.2">
      <c r="A1447" s="81"/>
      <c r="B1447" s="82"/>
      <c r="C1447" s="82"/>
      <c r="D1447" s="82"/>
      <c r="E1447" s="82"/>
      <c r="H1447" s="7"/>
      <c r="I1447"/>
      <c r="J1447"/>
      <c r="K1447"/>
      <c r="L1447"/>
    </row>
    <row r="1448" spans="1:12" s="80" customFormat="1" x14ac:dyDescent="0.2">
      <c r="A1448" s="81"/>
      <c r="B1448" s="82"/>
      <c r="C1448" s="82"/>
      <c r="D1448" s="82"/>
      <c r="E1448" s="82"/>
      <c r="H1448" s="7"/>
      <c r="I1448"/>
      <c r="J1448"/>
      <c r="K1448"/>
      <c r="L1448"/>
    </row>
    <row r="1449" spans="1:12" s="80" customFormat="1" x14ac:dyDescent="0.2">
      <c r="A1449" s="81"/>
      <c r="B1449" s="82"/>
      <c r="C1449" s="82"/>
      <c r="D1449" s="82"/>
      <c r="E1449" s="82"/>
      <c r="H1449" s="7"/>
      <c r="I1449"/>
      <c r="J1449"/>
      <c r="K1449"/>
      <c r="L1449"/>
    </row>
    <row r="1450" spans="1:12" s="80" customFormat="1" x14ac:dyDescent="0.2">
      <c r="A1450" s="81"/>
      <c r="B1450" s="82"/>
      <c r="C1450" s="82"/>
      <c r="D1450" s="82"/>
      <c r="E1450" s="82"/>
      <c r="H1450" s="7"/>
      <c r="I1450"/>
      <c r="J1450"/>
      <c r="K1450"/>
      <c r="L1450"/>
    </row>
    <row r="1451" spans="1:12" s="80" customFormat="1" x14ac:dyDescent="0.2">
      <c r="A1451" s="81"/>
      <c r="B1451" s="82"/>
      <c r="C1451" s="82"/>
      <c r="D1451" s="82"/>
      <c r="E1451" s="82"/>
      <c r="H1451" s="7"/>
      <c r="I1451"/>
      <c r="J1451"/>
      <c r="K1451"/>
      <c r="L1451"/>
    </row>
    <row r="1452" spans="1:12" s="80" customFormat="1" x14ac:dyDescent="0.2">
      <c r="A1452" s="81"/>
      <c r="B1452" s="82"/>
      <c r="C1452" s="82"/>
      <c r="D1452" s="82"/>
      <c r="E1452" s="82"/>
      <c r="H1452" s="7"/>
      <c r="I1452"/>
      <c r="J1452"/>
      <c r="K1452"/>
      <c r="L1452"/>
    </row>
    <row r="1453" spans="1:12" s="80" customFormat="1" x14ac:dyDescent="0.2">
      <c r="A1453" s="81"/>
      <c r="B1453" s="82"/>
      <c r="C1453" s="82"/>
      <c r="D1453" s="82"/>
      <c r="E1453" s="82"/>
      <c r="H1453" s="7"/>
      <c r="I1453"/>
      <c r="J1453"/>
      <c r="K1453"/>
      <c r="L1453"/>
    </row>
    <row r="1454" spans="1:12" s="80" customFormat="1" x14ac:dyDescent="0.2">
      <c r="A1454" s="81"/>
      <c r="B1454" s="82"/>
      <c r="C1454" s="82"/>
      <c r="D1454" s="82"/>
      <c r="E1454" s="82"/>
      <c r="H1454" s="7"/>
      <c r="I1454"/>
      <c r="J1454"/>
      <c r="K1454"/>
      <c r="L1454"/>
    </row>
    <row r="1455" spans="1:12" s="80" customFormat="1" x14ac:dyDescent="0.2">
      <c r="A1455" s="81"/>
      <c r="B1455" s="82"/>
      <c r="C1455" s="82"/>
      <c r="D1455" s="82"/>
      <c r="E1455" s="82"/>
      <c r="H1455" s="7"/>
      <c r="I1455"/>
      <c r="J1455"/>
      <c r="K1455"/>
      <c r="L1455"/>
    </row>
    <row r="1456" spans="1:12" s="80" customFormat="1" x14ac:dyDescent="0.2">
      <c r="A1456" s="81"/>
      <c r="B1456" s="82"/>
      <c r="C1456" s="82"/>
      <c r="D1456" s="82"/>
      <c r="E1456" s="82"/>
      <c r="H1456" s="7"/>
      <c r="I1456"/>
      <c r="J1456"/>
      <c r="K1456"/>
      <c r="L1456"/>
    </row>
    <row r="1457" spans="1:12" s="80" customFormat="1" x14ac:dyDescent="0.2">
      <c r="A1457" s="81"/>
      <c r="B1457" s="82"/>
      <c r="C1457" s="82"/>
      <c r="D1457" s="82"/>
      <c r="E1457" s="82"/>
      <c r="H1457" s="7"/>
      <c r="I1457"/>
      <c r="J1457"/>
      <c r="K1457"/>
      <c r="L1457"/>
    </row>
    <row r="1458" spans="1:12" s="80" customFormat="1" x14ac:dyDescent="0.2">
      <c r="A1458" s="81"/>
      <c r="B1458" s="82"/>
      <c r="C1458" s="82"/>
      <c r="D1458" s="82"/>
      <c r="E1458" s="82"/>
      <c r="H1458" s="7"/>
      <c r="I1458"/>
      <c r="J1458"/>
      <c r="K1458"/>
      <c r="L1458"/>
    </row>
    <row r="1459" spans="1:12" s="80" customFormat="1" x14ac:dyDescent="0.2">
      <c r="A1459" s="81"/>
      <c r="B1459" s="82"/>
      <c r="C1459" s="82"/>
      <c r="D1459" s="82"/>
      <c r="E1459" s="82"/>
      <c r="H1459" s="7"/>
      <c r="I1459"/>
      <c r="J1459"/>
      <c r="K1459"/>
      <c r="L1459"/>
    </row>
    <row r="1460" spans="1:12" s="80" customFormat="1" x14ac:dyDescent="0.2">
      <c r="A1460" s="81"/>
      <c r="B1460" s="82"/>
      <c r="C1460" s="82"/>
      <c r="D1460" s="82"/>
      <c r="E1460" s="82"/>
      <c r="H1460" s="7"/>
      <c r="I1460"/>
      <c r="J1460"/>
      <c r="K1460"/>
      <c r="L1460"/>
    </row>
    <row r="1461" spans="1:12" s="80" customFormat="1" x14ac:dyDescent="0.2">
      <c r="A1461" s="81"/>
      <c r="B1461" s="82"/>
      <c r="C1461" s="82"/>
      <c r="D1461" s="82"/>
      <c r="E1461" s="82"/>
      <c r="H1461" s="7"/>
      <c r="I1461"/>
      <c r="J1461"/>
      <c r="K1461"/>
      <c r="L1461"/>
    </row>
    <row r="1462" spans="1:12" s="80" customFormat="1" x14ac:dyDescent="0.2">
      <c r="A1462" s="81"/>
      <c r="B1462" s="82"/>
      <c r="C1462" s="82"/>
      <c r="D1462" s="82"/>
      <c r="E1462" s="82"/>
      <c r="H1462" s="7"/>
      <c r="I1462"/>
      <c r="J1462"/>
      <c r="K1462"/>
      <c r="L1462"/>
    </row>
    <row r="1463" spans="1:12" s="80" customFormat="1" x14ac:dyDescent="0.2">
      <c r="A1463" s="81"/>
      <c r="B1463" s="82"/>
      <c r="C1463" s="82"/>
      <c r="D1463" s="82"/>
      <c r="E1463" s="82"/>
      <c r="H1463" s="7"/>
      <c r="I1463"/>
      <c r="J1463"/>
      <c r="K1463"/>
      <c r="L1463"/>
    </row>
    <row r="1464" spans="1:12" s="80" customFormat="1" x14ac:dyDescent="0.2">
      <c r="A1464" s="81"/>
      <c r="B1464" s="82"/>
      <c r="C1464" s="82"/>
      <c r="D1464" s="82"/>
      <c r="E1464" s="82"/>
      <c r="H1464" s="7"/>
      <c r="I1464"/>
      <c r="J1464"/>
      <c r="K1464"/>
      <c r="L1464"/>
    </row>
    <row r="1465" spans="1:12" s="80" customFormat="1" x14ac:dyDescent="0.2">
      <c r="A1465" s="81"/>
      <c r="B1465" s="82"/>
      <c r="C1465" s="82"/>
      <c r="D1465" s="82"/>
      <c r="E1465" s="82"/>
      <c r="H1465" s="7"/>
      <c r="I1465"/>
      <c r="J1465"/>
      <c r="K1465"/>
      <c r="L1465"/>
    </row>
    <row r="1466" spans="1:12" s="80" customFormat="1" x14ac:dyDescent="0.2">
      <c r="A1466" s="81"/>
      <c r="B1466" s="82"/>
      <c r="C1466" s="82"/>
      <c r="D1466" s="82"/>
      <c r="E1466" s="82"/>
      <c r="H1466" s="7"/>
      <c r="I1466"/>
      <c r="J1466"/>
      <c r="K1466"/>
      <c r="L1466"/>
    </row>
    <row r="1467" spans="1:12" s="80" customFormat="1" x14ac:dyDescent="0.2">
      <c r="A1467" s="81"/>
      <c r="B1467" s="82"/>
      <c r="C1467" s="82"/>
      <c r="D1467" s="82"/>
      <c r="E1467" s="82"/>
      <c r="H1467" s="7"/>
      <c r="I1467"/>
      <c r="J1467"/>
      <c r="K1467"/>
      <c r="L1467"/>
    </row>
    <row r="1468" spans="1:12" s="80" customFormat="1" x14ac:dyDescent="0.2">
      <c r="A1468" s="81"/>
      <c r="B1468" s="82"/>
      <c r="C1468" s="82"/>
      <c r="D1468" s="82"/>
      <c r="E1468" s="82"/>
      <c r="H1468" s="7"/>
      <c r="I1468"/>
      <c r="J1468"/>
      <c r="K1468"/>
      <c r="L1468"/>
    </row>
    <row r="1469" spans="1:12" s="80" customFormat="1" x14ac:dyDescent="0.2">
      <c r="A1469" s="81"/>
      <c r="B1469" s="82"/>
      <c r="C1469" s="82"/>
      <c r="D1469" s="82"/>
      <c r="E1469" s="82"/>
      <c r="H1469" s="7"/>
      <c r="I1469"/>
      <c r="J1469"/>
      <c r="K1469"/>
      <c r="L1469"/>
    </row>
    <row r="1470" spans="1:12" s="80" customFormat="1" x14ac:dyDescent="0.2">
      <c r="A1470" s="81"/>
      <c r="B1470" s="82"/>
      <c r="C1470" s="82"/>
      <c r="D1470" s="82"/>
      <c r="E1470" s="82"/>
      <c r="H1470" s="7"/>
      <c r="I1470"/>
      <c r="J1470"/>
      <c r="K1470"/>
      <c r="L1470"/>
    </row>
    <row r="1471" spans="1:12" s="80" customFormat="1" x14ac:dyDescent="0.2">
      <c r="A1471" s="81"/>
      <c r="B1471" s="82"/>
      <c r="C1471" s="82"/>
      <c r="D1471" s="82"/>
      <c r="E1471" s="82"/>
      <c r="H1471" s="7"/>
      <c r="I1471"/>
      <c r="J1471"/>
      <c r="K1471"/>
      <c r="L1471"/>
    </row>
    <row r="1472" spans="1:12" s="80" customFormat="1" x14ac:dyDescent="0.2">
      <c r="A1472" s="81"/>
      <c r="B1472" s="82"/>
      <c r="C1472" s="82"/>
      <c r="D1472" s="82"/>
      <c r="E1472" s="82"/>
      <c r="H1472" s="7"/>
      <c r="I1472"/>
      <c r="J1472"/>
      <c r="K1472"/>
      <c r="L1472"/>
    </row>
    <row r="1473" spans="1:12" s="80" customFormat="1" x14ac:dyDescent="0.2">
      <c r="A1473" s="81"/>
      <c r="B1473" s="82"/>
      <c r="C1473" s="82"/>
      <c r="D1473" s="82"/>
      <c r="E1473" s="82"/>
      <c r="H1473" s="7"/>
      <c r="I1473"/>
      <c r="J1473"/>
      <c r="K1473"/>
      <c r="L1473"/>
    </row>
    <row r="1474" spans="1:12" s="80" customFormat="1" x14ac:dyDescent="0.2">
      <c r="A1474" s="81"/>
      <c r="B1474" s="82"/>
      <c r="C1474" s="82"/>
      <c r="D1474" s="82"/>
      <c r="E1474" s="82"/>
      <c r="H1474" s="7"/>
      <c r="I1474"/>
      <c r="J1474"/>
      <c r="K1474"/>
      <c r="L1474"/>
    </row>
    <row r="1475" spans="1:12" s="80" customFormat="1" x14ac:dyDescent="0.2">
      <c r="A1475" s="81"/>
      <c r="B1475" s="82"/>
      <c r="C1475" s="82"/>
      <c r="D1475" s="82"/>
      <c r="E1475" s="82"/>
      <c r="H1475" s="7"/>
      <c r="I1475"/>
      <c r="J1475"/>
      <c r="K1475"/>
      <c r="L1475"/>
    </row>
    <row r="1476" spans="1:12" s="80" customFormat="1" x14ac:dyDescent="0.2">
      <c r="A1476" s="81"/>
      <c r="B1476" s="82"/>
      <c r="C1476" s="82"/>
      <c r="D1476" s="82"/>
      <c r="E1476" s="82"/>
      <c r="H1476" s="7"/>
      <c r="I1476"/>
      <c r="J1476"/>
      <c r="K1476"/>
      <c r="L1476"/>
    </row>
    <row r="1477" spans="1:12" s="80" customFormat="1" x14ac:dyDescent="0.2">
      <c r="A1477" s="81"/>
      <c r="B1477" s="82"/>
      <c r="C1477" s="82"/>
      <c r="D1477" s="82"/>
      <c r="E1477" s="82"/>
      <c r="H1477" s="7"/>
      <c r="I1477"/>
      <c r="J1477"/>
      <c r="K1477"/>
      <c r="L1477"/>
    </row>
    <row r="1478" spans="1:12" s="80" customFormat="1" x14ac:dyDescent="0.2">
      <c r="A1478" s="81"/>
      <c r="B1478" s="82"/>
      <c r="C1478" s="82"/>
      <c r="D1478" s="82"/>
      <c r="E1478" s="82"/>
      <c r="H1478" s="7"/>
      <c r="I1478"/>
      <c r="J1478"/>
      <c r="K1478"/>
      <c r="L1478"/>
    </row>
    <row r="1479" spans="1:12" s="80" customFormat="1" x14ac:dyDescent="0.2">
      <c r="A1479" s="81"/>
      <c r="B1479" s="82"/>
      <c r="C1479" s="82"/>
      <c r="D1479" s="82"/>
      <c r="E1479" s="82"/>
      <c r="H1479" s="7"/>
      <c r="I1479"/>
      <c r="J1479"/>
      <c r="K1479"/>
      <c r="L1479"/>
    </row>
    <row r="1480" spans="1:12" s="80" customFormat="1" x14ac:dyDescent="0.2">
      <c r="A1480" s="81"/>
      <c r="B1480" s="82"/>
      <c r="C1480" s="82"/>
      <c r="D1480" s="82"/>
      <c r="E1480" s="82"/>
      <c r="H1480" s="7"/>
      <c r="I1480"/>
      <c r="J1480"/>
      <c r="K1480"/>
      <c r="L1480"/>
    </row>
    <row r="1481" spans="1:12" s="80" customFormat="1" x14ac:dyDescent="0.2">
      <c r="A1481" s="81"/>
      <c r="B1481" s="82"/>
      <c r="C1481" s="82"/>
      <c r="D1481" s="82"/>
      <c r="E1481" s="82"/>
      <c r="H1481" s="7"/>
      <c r="I1481"/>
      <c r="J1481"/>
      <c r="K1481"/>
      <c r="L1481"/>
    </row>
    <row r="1482" spans="1:12" s="80" customFormat="1" x14ac:dyDescent="0.2">
      <c r="A1482" s="81"/>
      <c r="B1482" s="82"/>
      <c r="C1482" s="82"/>
      <c r="D1482" s="82"/>
      <c r="E1482" s="82"/>
      <c r="H1482" s="7"/>
      <c r="I1482"/>
      <c r="J1482"/>
      <c r="K1482"/>
      <c r="L1482"/>
    </row>
    <row r="1483" spans="1:12" s="80" customFormat="1" x14ac:dyDescent="0.2">
      <c r="A1483" s="81"/>
      <c r="B1483" s="82"/>
      <c r="C1483" s="82"/>
      <c r="D1483" s="82"/>
      <c r="E1483" s="82"/>
      <c r="H1483" s="7"/>
      <c r="I1483"/>
      <c r="J1483"/>
      <c r="K1483"/>
      <c r="L1483"/>
    </row>
    <row r="1484" spans="1:12" s="80" customFormat="1" x14ac:dyDescent="0.2">
      <c r="A1484" s="81"/>
      <c r="B1484" s="82"/>
      <c r="C1484" s="82"/>
      <c r="D1484" s="82"/>
      <c r="E1484" s="82"/>
      <c r="H1484" s="7"/>
      <c r="I1484"/>
      <c r="J1484"/>
      <c r="K1484"/>
      <c r="L1484"/>
    </row>
    <row r="1485" spans="1:12" s="80" customFormat="1" x14ac:dyDescent="0.2">
      <c r="A1485" s="81"/>
      <c r="B1485" s="82"/>
      <c r="C1485" s="82"/>
      <c r="D1485" s="82"/>
      <c r="E1485" s="82"/>
      <c r="H1485" s="7"/>
      <c r="I1485"/>
      <c r="J1485"/>
      <c r="K1485"/>
      <c r="L1485"/>
    </row>
    <row r="1486" spans="1:12" s="80" customFormat="1" x14ac:dyDescent="0.2">
      <c r="A1486" s="81"/>
      <c r="B1486" s="82"/>
      <c r="C1486" s="82"/>
      <c r="D1486" s="82"/>
      <c r="E1486" s="82"/>
      <c r="H1486" s="7"/>
      <c r="I1486"/>
      <c r="J1486"/>
      <c r="K1486"/>
      <c r="L1486"/>
    </row>
    <row r="1487" spans="1:12" s="80" customFormat="1" x14ac:dyDescent="0.2">
      <c r="A1487" s="81"/>
      <c r="B1487" s="82"/>
      <c r="C1487" s="82"/>
      <c r="D1487" s="82"/>
      <c r="E1487" s="82"/>
      <c r="H1487" s="7"/>
      <c r="I1487"/>
      <c r="J1487"/>
      <c r="K1487"/>
      <c r="L1487"/>
    </row>
    <row r="1488" spans="1:12" s="80" customFormat="1" x14ac:dyDescent="0.2">
      <c r="A1488" s="81"/>
      <c r="B1488" s="82"/>
      <c r="C1488" s="82"/>
      <c r="D1488" s="82"/>
      <c r="E1488" s="82"/>
      <c r="H1488" s="7"/>
      <c r="I1488"/>
      <c r="J1488"/>
      <c r="K1488"/>
      <c r="L1488"/>
    </row>
    <row r="1489" spans="1:12" s="80" customFormat="1" x14ac:dyDescent="0.2">
      <c r="A1489" s="81"/>
      <c r="B1489" s="82"/>
      <c r="C1489" s="82"/>
      <c r="D1489" s="82"/>
      <c r="E1489" s="82"/>
      <c r="H1489" s="7"/>
      <c r="I1489"/>
      <c r="J1489"/>
      <c r="K1489"/>
      <c r="L1489"/>
    </row>
    <row r="1490" spans="1:12" s="80" customFormat="1" x14ac:dyDescent="0.2">
      <c r="A1490" s="81"/>
      <c r="B1490" s="82"/>
      <c r="C1490" s="82"/>
      <c r="D1490" s="82"/>
      <c r="E1490" s="82"/>
      <c r="H1490" s="7"/>
      <c r="I1490"/>
      <c r="J1490"/>
      <c r="K1490"/>
      <c r="L1490"/>
    </row>
    <row r="1491" spans="1:12" s="80" customFormat="1" x14ac:dyDescent="0.2">
      <c r="A1491" s="81"/>
      <c r="B1491" s="82"/>
      <c r="C1491" s="82"/>
      <c r="D1491" s="82"/>
      <c r="E1491" s="82"/>
      <c r="H1491" s="7"/>
      <c r="I1491"/>
      <c r="J1491"/>
      <c r="K1491"/>
      <c r="L1491"/>
    </row>
    <row r="1492" spans="1:12" s="80" customFormat="1" x14ac:dyDescent="0.2">
      <c r="A1492" s="81"/>
      <c r="B1492" s="82"/>
      <c r="C1492" s="82"/>
      <c r="D1492" s="82"/>
      <c r="E1492" s="82"/>
      <c r="H1492" s="7"/>
      <c r="I1492"/>
      <c r="J1492"/>
      <c r="K1492"/>
      <c r="L1492"/>
    </row>
    <row r="1493" spans="1:12" s="80" customFormat="1" x14ac:dyDescent="0.2">
      <c r="A1493" s="81"/>
      <c r="B1493" s="82"/>
      <c r="C1493" s="82"/>
      <c r="D1493" s="82"/>
      <c r="E1493" s="82"/>
      <c r="H1493" s="7"/>
      <c r="I1493"/>
      <c r="J1493"/>
      <c r="K1493"/>
      <c r="L1493"/>
    </row>
    <row r="1494" spans="1:12" s="80" customFormat="1" x14ac:dyDescent="0.2">
      <c r="A1494" s="81"/>
      <c r="B1494" s="82"/>
      <c r="C1494" s="82"/>
      <c r="D1494" s="82"/>
      <c r="E1494" s="82"/>
      <c r="H1494" s="7"/>
      <c r="I1494"/>
      <c r="J1494"/>
      <c r="K1494"/>
      <c r="L1494"/>
    </row>
    <row r="1495" spans="1:12" s="80" customFormat="1" x14ac:dyDescent="0.2">
      <c r="A1495" s="81"/>
      <c r="B1495" s="82"/>
      <c r="C1495" s="82"/>
      <c r="D1495" s="82"/>
      <c r="E1495" s="82"/>
      <c r="H1495" s="7"/>
      <c r="I1495"/>
      <c r="J1495"/>
      <c r="K1495"/>
      <c r="L1495"/>
    </row>
    <row r="1496" spans="1:12" s="80" customFormat="1" x14ac:dyDescent="0.2">
      <c r="A1496" s="81"/>
      <c r="B1496" s="82"/>
      <c r="C1496" s="82"/>
      <c r="D1496" s="82"/>
      <c r="E1496" s="82"/>
      <c r="H1496" s="7"/>
      <c r="I1496"/>
      <c r="J1496"/>
      <c r="K1496"/>
      <c r="L1496"/>
    </row>
    <row r="1497" spans="1:12" s="80" customFormat="1" x14ac:dyDescent="0.2">
      <c r="A1497" s="81"/>
      <c r="B1497" s="82"/>
      <c r="C1497" s="82"/>
      <c r="D1497" s="82"/>
      <c r="E1497" s="82"/>
      <c r="H1497" s="7"/>
      <c r="I1497"/>
      <c r="J1497"/>
      <c r="K1497"/>
      <c r="L1497"/>
    </row>
    <row r="1498" spans="1:12" s="80" customFormat="1" x14ac:dyDescent="0.2">
      <c r="A1498" s="81"/>
      <c r="B1498" s="82"/>
      <c r="C1498" s="82"/>
      <c r="D1498" s="82"/>
      <c r="E1498" s="82"/>
      <c r="H1498" s="7"/>
      <c r="I1498"/>
      <c r="J1498"/>
      <c r="K1498"/>
      <c r="L1498"/>
    </row>
    <row r="1499" spans="1:12" s="80" customFormat="1" x14ac:dyDescent="0.2">
      <c r="A1499" s="81"/>
      <c r="B1499" s="82"/>
      <c r="C1499" s="82"/>
      <c r="D1499" s="82"/>
      <c r="E1499" s="82"/>
      <c r="H1499" s="7"/>
      <c r="I1499"/>
      <c r="J1499"/>
      <c r="K1499"/>
      <c r="L1499"/>
    </row>
    <row r="1500" spans="1:12" s="80" customFormat="1" x14ac:dyDescent="0.2">
      <c r="A1500" s="81"/>
      <c r="B1500" s="82"/>
      <c r="C1500" s="82"/>
      <c r="D1500" s="82"/>
      <c r="E1500" s="82"/>
      <c r="H1500" s="7"/>
      <c r="I1500"/>
      <c r="J1500"/>
      <c r="K1500"/>
      <c r="L1500"/>
    </row>
    <row r="1501" spans="1:12" s="80" customFormat="1" x14ac:dyDescent="0.2">
      <c r="A1501" s="81"/>
      <c r="B1501" s="82"/>
      <c r="C1501" s="82"/>
      <c r="D1501" s="82"/>
      <c r="E1501" s="82"/>
      <c r="H1501" s="7"/>
      <c r="I1501"/>
      <c r="J1501"/>
      <c r="K1501"/>
      <c r="L1501"/>
    </row>
    <row r="1502" spans="1:12" s="80" customFormat="1" x14ac:dyDescent="0.2">
      <c r="A1502" s="81"/>
      <c r="B1502" s="82"/>
      <c r="C1502" s="82"/>
      <c r="D1502" s="82"/>
      <c r="E1502" s="82"/>
      <c r="H1502" s="7"/>
      <c r="I1502"/>
      <c r="J1502"/>
      <c r="K1502"/>
      <c r="L1502"/>
    </row>
    <row r="1503" spans="1:12" s="80" customFormat="1" x14ac:dyDescent="0.2">
      <c r="A1503" s="81"/>
      <c r="B1503" s="82"/>
      <c r="C1503" s="82"/>
      <c r="D1503" s="82"/>
      <c r="E1503" s="82"/>
      <c r="H1503" s="7"/>
      <c r="I1503"/>
      <c r="J1503"/>
      <c r="K1503"/>
      <c r="L1503"/>
    </row>
    <row r="1504" spans="1:12" s="80" customFormat="1" x14ac:dyDescent="0.2">
      <c r="A1504" s="81"/>
      <c r="B1504" s="82"/>
      <c r="C1504" s="82"/>
      <c r="D1504" s="82"/>
      <c r="E1504" s="82"/>
      <c r="H1504" s="7"/>
      <c r="I1504"/>
      <c r="J1504"/>
      <c r="K1504"/>
      <c r="L1504"/>
    </row>
    <row r="1505" spans="1:12" s="80" customFormat="1" x14ac:dyDescent="0.2">
      <c r="A1505" s="81"/>
      <c r="B1505" s="82"/>
      <c r="C1505" s="82"/>
      <c r="D1505" s="82"/>
      <c r="E1505" s="82"/>
      <c r="H1505" s="7"/>
      <c r="I1505"/>
      <c r="J1505"/>
      <c r="K1505"/>
      <c r="L1505"/>
    </row>
    <row r="1506" spans="1:12" s="80" customFormat="1" x14ac:dyDescent="0.2">
      <c r="A1506" s="81"/>
      <c r="B1506" s="82"/>
      <c r="C1506" s="82"/>
      <c r="D1506" s="82"/>
      <c r="E1506" s="82"/>
      <c r="H1506" s="7"/>
      <c r="I1506"/>
      <c r="J1506"/>
      <c r="K1506"/>
      <c r="L1506"/>
    </row>
    <row r="1507" spans="1:12" s="80" customFormat="1" x14ac:dyDescent="0.2">
      <c r="A1507" s="81"/>
      <c r="B1507" s="82"/>
      <c r="C1507" s="82"/>
      <c r="D1507" s="82"/>
      <c r="E1507" s="82"/>
      <c r="H1507" s="7"/>
      <c r="I1507"/>
      <c r="J1507"/>
      <c r="K1507"/>
      <c r="L1507"/>
    </row>
    <row r="1508" spans="1:12" s="80" customFormat="1" x14ac:dyDescent="0.2">
      <c r="A1508" s="81"/>
      <c r="B1508" s="82"/>
      <c r="C1508" s="82"/>
      <c r="D1508" s="82"/>
      <c r="E1508" s="82"/>
      <c r="H1508" s="7"/>
      <c r="I1508"/>
      <c r="J1508"/>
      <c r="K1508"/>
      <c r="L1508"/>
    </row>
    <row r="1509" spans="1:12" s="80" customFormat="1" x14ac:dyDescent="0.2">
      <c r="A1509" s="81"/>
      <c r="B1509" s="82"/>
      <c r="C1509" s="82"/>
      <c r="D1509" s="82"/>
      <c r="E1509" s="82"/>
      <c r="H1509" s="7"/>
      <c r="I1509"/>
      <c r="J1509"/>
      <c r="K1509"/>
      <c r="L1509"/>
    </row>
    <row r="1510" spans="1:12" s="80" customFormat="1" x14ac:dyDescent="0.2">
      <c r="A1510" s="81"/>
      <c r="B1510" s="82"/>
      <c r="C1510" s="82"/>
      <c r="D1510" s="82"/>
      <c r="E1510" s="82"/>
      <c r="H1510" s="7"/>
      <c r="I1510"/>
      <c r="J1510"/>
      <c r="K1510"/>
      <c r="L1510"/>
    </row>
    <row r="1511" spans="1:12" s="80" customFormat="1" x14ac:dyDescent="0.2">
      <c r="A1511" s="81"/>
      <c r="B1511" s="82"/>
      <c r="C1511" s="82"/>
      <c r="D1511" s="82"/>
      <c r="E1511" s="82"/>
      <c r="H1511" s="7"/>
      <c r="I1511"/>
      <c r="J1511"/>
      <c r="K1511"/>
      <c r="L1511"/>
    </row>
    <row r="1512" spans="1:12" s="80" customFormat="1" x14ac:dyDescent="0.2">
      <c r="A1512" s="81"/>
      <c r="B1512" s="82"/>
      <c r="C1512" s="82"/>
      <c r="D1512" s="82"/>
      <c r="E1512" s="82"/>
      <c r="H1512" s="7"/>
      <c r="I1512"/>
      <c r="J1512"/>
      <c r="K1512"/>
      <c r="L1512"/>
    </row>
    <row r="1513" spans="1:12" s="80" customFormat="1" x14ac:dyDescent="0.2">
      <c r="A1513" s="81"/>
      <c r="B1513" s="82"/>
      <c r="C1513" s="82"/>
      <c r="D1513" s="82"/>
      <c r="E1513" s="82"/>
      <c r="H1513" s="7"/>
      <c r="I1513"/>
      <c r="J1513"/>
      <c r="K1513"/>
      <c r="L1513"/>
    </row>
    <row r="1514" spans="1:12" s="80" customFormat="1" x14ac:dyDescent="0.2">
      <c r="A1514" s="81"/>
      <c r="B1514" s="82"/>
      <c r="C1514" s="82"/>
      <c r="D1514" s="82"/>
      <c r="E1514" s="82"/>
      <c r="H1514" s="7"/>
      <c r="I1514"/>
      <c r="J1514"/>
      <c r="K1514"/>
      <c r="L1514"/>
    </row>
    <row r="1515" spans="1:12" s="80" customFormat="1" x14ac:dyDescent="0.2">
      <c r="A1515" s="81"/>
      <c r="B1515" s="82"/>
      <c r="C1515" s="82"/>
      <c r="D1515" s="82"/>
      <c r="E1515" s="82"/>
      <c r="H1515" s="7"/>
      <c r="I1515"/>
      <c r="J1515"/>
      <c r="K1515"/>
      <c r="L1515"/>
    </row>
    <row r="1516" spans="1:12" s="80" customFormat="1" x14ac:dyDescent="0.2">
      <c r="A1516" s="81"/>
      <c r="B1516" s="82"/>
      <c r="C1516" s="82"/>
      <c r="D1516" s="82"/>
      <c r="E1516" s="82"/>
      <c r="H1516" s="7"/>
      <c r="I1516"/>
      <c r="J1516"/>
      <c r="K1516"/>
      <c r="L1516"/>
    </row>
    <row r="1517" spans="1:12" s="80" customFormat="1" x14ac:dyDescent="0.2">
      <c r="A1517" s="81"/>
      <c r="B1517" s="82"/>
      <c r="C1517" s="82"/>
      <c r="D1517" s="82"/>
      <c r="E1517" s="82"/>
      <c r="H1517" s="7"/>
      <c r="I1517"/>
      <c r="J1517"/>
      <c r="K1517"/>
      <c r="L1517"/>
    </row>
    <row r="1518" spans="1:12" s="80" customFormat="1" x14ac:dyDescent="0.2">
      <c r="A1518" s="81"/>
      <c r="B1518" s="82"/>
      <c r="C1518" s="82"/>
      <c r="D1518" s="82"/>
      <c r="E1518" s="82"/>
      <c r="H1518" s="7"/>
      <c r="I1518"/>
      <c r="J1518"/>
      <c r="K1518"/>
      <c r="L1518"/>
    </row>
    <row r="1519" spans="1:12" s="80" customFormat="1" x14ac:dyDescent="0.2">
      <c r="A1519" s="81"/>
      <c r="B1519" s="82"/>
      <c r="C1519" s="82"/>
      <c r="D1519" s="82"/>
      <c r="E1519" s="82"/>
      <c r="H1519" s="7"/>
      <c r="I1519"/>
      <c r="J1519"/>
      <c r="K1519"/>
      <c r="L1519"/>
    </row>
    <row r="1520" spans="1:12" s="80" customFormat="1" x14ac:dyDescent="0.2">
      <c r="A1520" s="81"/>
      <c r="B1520" s="82"/>
      <c r="C1520" s="82"/>
      <c r="D1520" s="82"/>
      <c r="E1520" s="82"/>
      <c r="H1520" s="7"/>
      <c r="I1520"/>
      <c r="J1520"/>
      <c r="K1520"/>
      <c r="L1520"/>
    </row>
    <row r="1521" spans="1:12" s="80" customFormat="1" x14ac:dyDescent="0.2">
      <c r="A1521" s="81"/>
      <c r="B1521" s="82"/>
      <c r="C1521" s="82"/>
      <c r="D1521" s="82"/>
      <c r="E1521" s="82"/>
      <c r="H1521" s="7"/>
      <c r="I1521"/>
      <c r="J1521"/>
      <c r="K1521"/>
      <c r="L1521"/>
    </row>
    <row r="1522" spans="1:12" s="80" customFormat="1" x14ac:dyDescent="0.2">
      <c r="A1522" s="81"/>
      <c r="B1522" s="82"/>
      <c r="C1522" s="82"/>
      <c r="D1522" s="82"/>
      <c r="E1522" s="82"/>
      <c r="H1522" s="7"/>
      <c r="I1522"/>
      <c r="J1522"/>
      <c r="K1522"/>
      <c r="L1522"/>
    </row>
    <row r="1523" spans="1:12" s="80" customFormat="1" x14ac:dyDescent="0.2">
      <c r="A1523" s="81"/>
      <c r="B1523" s="82"/>
      <c r="C1523" s="82"/>
      <c r="D1523" s="82"/>
      <c r="E1523" s="82"/>
      <c r="H1523" s="7"/>
      <c r="I1523"/>
      <c r="J1523"/>
      <c r="K1523"/>
      <c r="L1523"/>
    </row>
    <row r="1524" spans="1:12" s="80" customFormat="1" x14ac:dyDescent="0.2">
      <c r="A1524" s="81"/>
      <c r="B1524" s="82"/>
      <c r="C1524" s="82"/>
      <c r="D1524" s="82"/>
      <c r="E1524" s="82"/>
      <c r="H1524" s="7"/>
      <c r="I1524"/>
      <c r="J1524"/>
      <c r="K1524"/>
      <c r="L1524"/>
    </row>
    <row r="1525" spans="1:12" s="80" customFormat="1" x14ac:dyDescent="0.2">
      <c r="A1525" s="81"/>
      <c r="B1525" s="82"/>
      <c r="C1525" s="82"/>
      <c r="D1525" s="82"/>
      <c r="E1525" s="82"/>
      <c r="H1525" s="7"/>
      <c r="I1525"/>
      <c r="J1525"/>
      <c r="K1525"/>
      <c r="L1525"/>
    </row>
    <row r="1526" spans="1:12" s="80" customFormat="1" x14ac:dyDescent="0.2">
      <c r="A1526" s="81"/>
      <c r="B1526" s="82"/>
      <c r="C1526" s="82"/>
      <c r="D1526" s="82"/>
      <c r="E1526" s="82"/>
      <c r="H1526" s="7"/>
      <c r="I1526"/>
      <c r="J1526"/>
      <c r="K1526"/>
      <c r="L1526"/>
    </row>
    <row r="1527" spans="1:12" s="80" customFormat="1" x14ac:dyDescent="0.2">
      <c r="A1527" s="81"/>
      <c r="B1527" s="82"/>
      <c r="C1527" s="82"/>
      <c r="D1527" s="82"/>
      <c r="E1527" s="82"/>
      <c r="H1527" s="7"/>
      <c r="I1527"/>
      <c r="J1527"/>
      <c r="K1527"/>
      <c r="L1527"/>
    </row>
    <row r="1528" spans="1:12" s="80" customFormat="1" x14ac:dyDescent="0.2">
      <c r="A1528" s="81"/>
      <c r="B1528" s="82"/>
      <c r="C1528" s="82"/>
      <c r="D1528" s="82"/>
      <c r="E1528" s="82"/>
      <c r="H1528" s="7"/>
      <c r="I1528"/>
      <c r="J1528"/>
      <c r="K1528"/>
      <c r="L1528"/>
    </row>
    <row r="1529" spans="1:12" s="80" customFormat="1" x14ac:dyDescent="0.2">
      <c r="A1529" s="81"/>
      <c r="B1529" s="82"/>
      <c r="C1529" s="82"/>
      <c r="D1529" s="82"/>
      <c r="E1529" s="82"/>
      <c r="H1529" s="7"/>
      <c r="I1529"/>
      <c r="J1529"/>
      <c r="K1529"/>
      <c r="L1529"/>
    </row>
    <row r="1530" spans="1:12" s="80" customFormat="1" x14ac:dyDescent="0.2">
      <c r="A1530" s="81"/>
      <c r="B1530" s="82"/>
      <c r="C1530" s="82"/>
      <c r="D1530" s="82"/>
      <c r="E1530" s="82"/>
      <c r="H1530" s="7"/>
      <c r="I1530"/>
      <c r="J1530"/>
      <c r="K1530"/>
      <c r="L1530"/>
    </row>
    <row r="1531" spans="1:12" s="80" customFormat="1" x14ac:dyDescent="0.2">
      <c r="A1531" s="81"/>
      <c r="B1531" s="82"/>
      <c r="C1531" s="82"/>
      <c r="D1531" s="82"/>
      <c r="E1531" s="82"/>
      <c r="H1531" s="7"/>
      <c r="I1531"/>
      <c r="J1531"/>
      <c r="K1531"/>
      <c r="L1531"/>
    </row>
    <row r="1532" spans="1:12" s="80" customFormat="1" x14ac:dyDescent="0.2">
      <c r="A1532" s="81"/>
      <c r="B1532" s="82"/>
      <c r="C1532" s="82"/>
      <c r="D1532" s="82"/>
      <c r="E1532" s="82"/>
      <c r="H1532" s="7"/>
      <c r="I1532"/>
      <c r="J1532"/>
      <c r="K1532"/>
      <c r="L1532"/>
    </row>
    <row r="1533" spans="1:12" s="80" customFormat="1" x14ac:dyDescent="0.2">
      <c r="A1533" s="81"/>
      <c r="B1533" s="82"/>
      <c r="C1533" s="82"/>
      <c r="D1533" s="82"/>
      <c r="E1533" s="82"/>
      <c r="H1533" s="7"/>
      <c r="I1533"/>
      <c r="J1533"/>
      <c r="K1533"/>
      <c r="L1533"/>
    </row>
    <row r="1534" spans="1:12" s="80" customFormat="1" x14ac:dyDescent="0.2">
      <c r="A1534" s="81"/>
      <c r="B1534" s="82"/>
      <c r="C1534" s="82"/>
      <c r="D1534" s="82"/>
      <c r="E1534" s="82"/>
      <c r="H1534" s="7"/>
      <c r="I1534"/>
      <c r="J1534"/>
      <c r="K1534"/>
      <c r="L1534"/>
    </row>
    <row r="1535" spans="1:12" s="80" customFormat="1" x14ac:dyDescent="0.2">
      <c r="A1535" s="81"/>
      <c r="B1535" s="82"/>
      <c r="C1535" s="82"/>
      <c r="D1535" s="82"/>
      <c r="E1535" s="82"/>
      <c r="H1535" s="7"/>
      <c r="I1535"/>
      <c r="J1535"/>
      <c r="K1535"/>
      <c r="L1535"/>
    </row>
    <row r="1536" spans="1:12" s="80" customFormat="1" x14ac:dyDescent="0.2">
      <c r="A1536" s="81"/>
      <c r="B1536" s="82"/>
      <c r="C1536" s="82"/>
      <c r="D1536" s="82"/>
      <c r="E1536" s="82"/>
      <c r="H1536" s="7"/>
      <c r="I1536"/>
      <c r="J1536"/>
      <c r="K1536"/>
      <c r="L1536"/>
    </row>
    <row r="1537" spans="1:12" s="80" customFormat="1" x14ac:dyDescent="0.2">
      <c r="A1537" s="81"/>
      <c r="B1537" s="82"/>
      <c r="C1537" s="82"/>
      <c r="D1537" s="82"/>
      <c r="E1537" s="82"/>
      <c r="H1537" s="7"/>
      <c r="I1537"/>
      <c r="J1537"/>
      <c r="K1537"/>
      <c r="L1537"/>
    </row>
    <row r="1538" spans="1:12" s="80" customFormat="1" x14ac:dyDescent="0.2">
      <c r="A1538" s="81"/>
      <c r="B1538" s="82"/>
      <c r="C1538" s="82"/>
      <c r="D1538" s="82"/>
      <c r="E1538" s="82"/>
      <c r="H1538" s="7"/>
      <c r="I1538"/>
      <c r="J1538"/>
      <c r="K1538"/>
      <c r="L1538"/>
    </row>
    <row r="1539" spans="1:12" s="80" customFormat="1" x14ac:dyDescent="0.2">
      <c r="A1539" s="81"/>
      <c r="B1539" s="82"/>
      <c r="C1539" s="82"/>
      <c r="D1539" s="82"/>
      <c r="E1539" s="82"/>
      <c r="H1539" s="7"/>
      <c r="I1539"/>
      <c r="J1539"/>
      <c r="K1539"/>
      <c r="L1539"/>
    </row>
    <row r="1540" spans="1:12" s="80" customFormat="1" x14ac:dyDescent="0.2">
      <c r="A1540" s="81"/>
      <c r="B1540" s="82"/>
      <c r="C1540" s="82"/>
      <c r="D1540" s="82"/>
      <c r="E1540" s="82"/>
      <c r="H1540" s="7"/>
      <c r="I1540"/>
      <c r="J1540"/>
      <c r="K1540"/>
      <c r="L1540"/>
    </row>
    <row r="1541" spans="1:12" s="80" customFormat="1" x14ac:dyDescent="0.2">
      <c r="A1541" s="81"/>
      <c r="B1541" s="82"/>
      <c r="C1541" s="82"/>
      <c r="D1541" s="82"/>
      <c r="E1541" s="82"/>
      <c r="H1541" s="7"/>
      <c r="I1541"/>
      <c r="J1541"/>
      <c r="K1541"/>
      <c r="L1541"/>
    </row>
    <row r="1542" spans="1:12" s="80" customFormat="1" x14ac:dyDescent="0.2">
      <c r="A1542" s="81"/>
      <c r="B1542" s="82"/>
      <c r="C1542" s="82"/>
      <c r="D1542" s="82"/>
      <c r="E1542" s="82"/>
      <c r="H1542" s="7"/>
      <c r="I1542"/>
      <c r="J1542"/>
      <c r="K1542"/>
      <c r="L1542"/>
    </row>
    <row r="1543" spans="1:12" s="80" customFormat="1" x14ac:dyDescent="0.2">
      <c r="A1543" s="81"/>
      <c r="B1543" s="82"/>
      <c r="C1543" s="82"/>
      <c r="D1543" s="82"/>
      <c r="E1543" s="82"/>
      <c r="H1543" s="7"/>
      <c r="I1543"/>
      <c r="J1543"/>
      <c r="K1543"/>
      <c r="L1543"/>
    </row>
    <row r="1544" spans="1:12" s="80" customFormat="1" x14ac:dyDescent="0.2">
      <c r="A1544" s="81"/>
      <c r="B1544" s="82"/>
      <c r="C1544" s="82"/>
      <c r="D1544" s="82"/>
      <c r="E1544" s="82"/>
      <c r="H1544" s="7"/>
      <c r="I1544"/>
      <c r="J1544"/>
      <c r="K1544"/>
      <c r="L1544"/>
    </row>
    <row r="1545" spans="1:12" s="80" customFormat="1" x14ac:dyDescent="0.2">
      <c r="A1545" s="81"/>
      <c r="B1545" s="82"/>
      <c r="C1545" s="82"/>
      <c r="D1545" s="82"/>
      <c r="E1545" s="82"/>
      <c r="H1545" s="7"/>
      <c r="I1545"/>
      <c r="J1545"/>
      <c r="K1545"/>
      <c r="L1545"/>
    </row>
    <row r="1546" spans="1:12" s="80" customFormat="1" x14ac:dyDescent="0.2">
      <c r="A1546" s="81"/>
      <c r="B1546" s="82"/>
      <c r="C1546" s="82"/>
      <c r="D1546" s="82"/>
      <c r="E1546" s="82"/>
      <c r="H1546" s="7"/>
      <c r="I1546"/>
      <c r="J1546"/>
      <c r="K1546"/>
      <c r="L1546"/>
    </row>
    <row r="1547" spans="1:12" s="80" customFormat="1" x14ac:dyDescent="0.2">
      <c r="A1547" s="81"/>
      <c r="B1547" s="82"/>
      <c r="C1547" s="82"/>
      <c r="D1547" s="82"/>
      <c r="E1547" s="82"/>
      <c r="H1547" s="7"/>
      <c r="I1547"/>
      <c r="J1547"/>
      <c r="K1547"/>
      <c r="L1547"/>
    </row>
    <row r="1548" spans="1:12" s="80" customFormat="1" x14ac:dyDescent="0.2">
      <c r="A1548" s="81"/>
      <c r="B1548" s="82"/>
      <c r="C1548" s="82"/>
      <c r="D1548" s="82"/>
      <c r="E1548" s="82"/>
      <c r="H1548" s="7"/>
      <c r="I1548"/>
      <c r="J1548"/>
      <c r="K1548"/>
      <c r="L1548"/>
    </row>
    <row r="1549" spans="1:12" s="80" customFormat="1" x14ac:dyDescent="0.2">
      <c r="A1549" s="81"/>
      <c r="B1549" s="82"/>
      <c r="C1549" s="82"/>
      <c r="D1549" s="82"/>
      <c r="E1549" s="82"/>
      <c r="H1549" s="7"/>
      <c r="I1549"/>
      <c r="J1549"/>
      <c r="K1549"/>
      <c r="L1549"/>
    </row>
    <row r="1550" spans="1:12" s="80" customFormat="1" x14ac:dyDescent="0.2">
      <c r="A1550" s="81"/>
      <c r="B1550" s="82"/>
      <c r="C1550" s="82"/>
      <c r="D1550" s="82"/>
      <c r="E1550" s="82"/>
      <c r="H1550" s="7"/>
      <c r="I1550"/>
      <c r="J1550"/>
      <c r="K1550"/>
      <c r="L1550"/>
    </row>
    <row r="1551" spans="1:12" s="80" customFormat="1" x14ac:dyDescent="0.2">
      <c r="A1551" s="81"/>
      <c r="B1551" s="82"/>
      <c r="C1551" s="82"/>
      <c r="D1551" s="82"/>
      <c r="E1551" s="82"/>
      <c r="H1551" s="7"/>
      <c r="I1551"/>
      <c r="J1551"/>
      <c r="K1551"/>
      <c r="L1551"/>
    </row>
    <row r="1552" spans="1:12" s="80" customFormat="1" x14ac:dyDescent="0.2">
      <c r="A1552" s="81"/>
      <c r="B1552" s="82"/>
      <c r="C1552" s="82"/>
      <c r="D1552" s="82"/>
      <c r="E1552" s="82"/>
      <c r="H1552" s="7"/>
      <c r="I1552"/>
      <c r="J1552"/>
      <c r="K1552"/>
      <c r="L1552"/>
    </row>
    <row r="1553" spans="1:12" s="80" customFormat="1" x14ac:dyDescent="0.2">
      <c r="A1553" s="81"/>
      <c r="B1553" s="82"/>
      <c r="C1553" s="82"/>
      <c r="D1553" s="82"/>
      <c r="E1553" s="82"/>
      <c r="H1553" s="7"/>
      <c r="I1553"/>
      <c r="J1553"/>
      <c r="K1553"/>
      <c r="L1553"/>
    </row>
    <row r="1554" spans="1:12" s="80" customFormat="1" x14ac:dyDescent="0.2">
      <c r="A1554" s="81"/>
      <c r="B1554" s="82"/>
      <c r="C1554" s="82"/>
      <c r="D1554" s="82"/>
      <c r="E1554" s="82"/>
      <c r="H1554" s="7"/>
      <c r="I1554"/>
      <c r="J1554"/>
      <c r="K1554"/>
      <c r="L1554"/>
    </row>
    <row r="1555" spans="1:12" s="80" customFormat="1" x14ac:dyDescent="0.2">
      <c r="A1555" s="81"/>
      <c r="B1555" s="82"/>
      <c r="C1555" s="82"/>
      <c r="D1555" s="82"/>
      <c r="E1555" s="82"/>
      <c r="H1555" s="7"/>
      <c r="I1555"/>
      <c r="J1555"/>
      <c r="K1555"/>
      <c r="L1555"/>
    </row>
    <row r="1556" spans="1:12" s="80" customFormat="1" x14ac:dyDescent="0.2">
      <c r="A1556" s="81"/>
      <c r="B1556" s="82"/>
      <c r="C1556" s="82"/>
      <c r="D1556" s="82"/>
      <c r="E1556" s="82"/>
      <c r="H1556" s="7"/>
      <c r="I1556"/>
      <c r="J1556"/>
      <c r="K1556"/>
      <c r="L1556"/>
    </row>
    <row r="1557" spans="1:12" s="80" customFormat="1" x14ac:dyDescent="0.2">
      <c r="A1557" s="81"/>
      <c r="B1557" s="82"/>
      <c r="C1557" s="82"/>
      <c r="D1557" s="82"/>
      <c r="E1557" s="82"/>
      <c r="H1557" s="7"/>
      <c r="I1557"/>
      <c r="J1557"/>
      <c r="K1557"/>
      <c r="L1557"/>
    </row>
    <row r="1558" spans="1:12" s="80" customFormat="1" x14ac:dyDescent="0.2">
      <c r="A1558" s="81"/>
      <c r="B1558" s="82"/>
      <c r="C1558" s="82"/>
      <c r="D1558" s="82"/>
      <c r="E1558" s="82"/>
      <c r="H1558" s="7"/>
      <c r="I1558"/>
      <c r="J1558"/>
      <c r="K1558"/>
      <c r="L1558"/>
    </row>
    <row r="1559" spans="1:12" s="80" customFormat="1" x14ac:dyDescent="0.2">
      <c r="A1559" s="81"/>
      <c r="B1559" s="82"/>
      <c r="C1559" s="82"/>
      <c r="D1559" s="82"/>
      <c r="E1559" s="82"/>
      <c r="H1559" s="7"/>
      <c r="I1559"/>
      <c r="J1559"/>
      <c r="K1559"/>
      <c r="L1559"/>
    </row>
    <row r="1560" spans="1:12" s="80" customFormat="1" x14ac:dyDescent="0.2">
      <c r="A1560" s="81"/>
      <c r="B1560" s="82"/>
      <c r="C1560" s="82"/>
      <c r="D1560" s="82"/>
      <c r="E1560" s="82"/>
      <c r="H1560" s="7"/>
      <c r="I1560"/>
      <c r="J1560"/>
      <c r="K1560"/>
      <c r="L1560"/>
    </row>
    <row r="1561" spans="1:12" s="80" customFormat="1" x14ac:dyDescent="0.2">
      <c r="A1561" s="81"/>
      <c r="B1561" s="82"/>
      <c r="C1561" s="82"/>
      <c r="D1561" s="82"/>
      <c r="E1561" s="82"/>
      <c r="H1561" s="7"/>
      <c r="I1561"/>
      <c r="J1561"/>
      <c r="K1561"/>
      <c r="L1561"/>
    </row>
    <row r="1562" spans="1:12" s="80" customFormat="1" x14ac:dyDescent="0.2">
      <c r="A1562" s="81"/>
      <c r="B1562" s="82"/>
      <c r="C1562" s="82"/>
      <c r="D1562" s="82"/>
      <c r="E1562" s="82"/>
      <c r="H1562" s="7"/>
      <c r="I1562"/>
      <c r="J1562"/>
      <c r="K1562"/>
      <c r="L1562"/>
    </row>
    <row r="1563" spans="1:12" s="80" customFormat="1" x14ac:dyDescent="0.2">
      <c r="A1563" s="81"/>
      <c r="B1563" s="82"/>
      <c r="C1563" s="82"/>
      <c r="D1563" s="82"/>
      <c r="E1563" s="82"/>
      <c r="H1563" s="7"/>
      <c r="I1563"/>
      <c r="J1563"/>
      <c r="K1563"/>
      <c r="L1563"/>
    </row>
    <row r="1564" spans="1:12" s="80" customFormat="1" x14ac:dyDescent="0.2">
      <c r="A1564" s="81"/>
      <c r="B1564" s="82"/>
      <c r="C1564" s="82"/>
      <c r="D1564" s="82"/>
      <c r="E1564" s="82"/>
      <c r="H1564" s="7"/>
      <c r="I1564"/>
      <c r="J1564"/>
      <c r="K1564"/>
      <c r="L1564"/>
    </row>
    <row r="1565" spans="1:12" s="80" customFormat="1" x14ac:dyDescent="0.2">
      <c r="A1565" s="81"/>
      <c r="B1565" s="82"/>
      <c r="C1565" s="82"/>
      <c r="D1565" s="82"/>
      <c r="E1565" s="82"/>
      <c r="H1565" s="7"/>
      <c r="I1565"/>
      <c r="J1565"/>
      <c r="K1565"/>
      <c r="L1565"/>
    </row>
    <row r="1566" spans="1:12" s="80" customFormat="1" x14ac:dyDescent="0.2">
      <c r="A1566" s="81"/>
      <c r="B1566" s="82"/>
      <c r="C1566" s="82"/>
      <c r="D1566" s="82"/>
      <c r="E1566" s="82"/>
      <c r="H1566" s="7"/>
      <c r="I1566"/>
      <c r="J1566"/>
      <c r="K1566"/>
      <c r="L1566"/>
    </row>
    <row r="1567" spans="1:12" s="80" customFormat="1" x14ac:dyDescent="0.2">
      <c r="A1567" s="81"/>
      <c r="B1567" s="82"/>
      <c r="C1567" s="82"/>
      <c r="D1567" s="82"/>
      <c r="E1567" s="82"/>
      <c r="H1567" s="7"/>
      <c r="I1567"/>
      <c r="J1567"/>
      <c r="K1567"/>
      <c r="L1567"/>
    </row>
    <row r="1568" spans="1:12" s="80" customFormat="1" x14ac:dyDescent="0.2">
      <c r="A1568" s="81"/>
      <c r="B1568" s="82"/>
      <c r="C1568" s="82"/>
      <c r="D1568" s="82"/>
      <c r="E1568" s="82"/>
      <c r="H1568" s="7"/>
      <c r="I1568"/>
      <c r="J1568"/>
      <c r="K1568"/>
      <c r="L1568"/>
    </row>
    <row r="1569" spans="1:12" s="80" customFormat="1" x14ac:dyDescent="0.2">
      <c r="A1569" s="81"/>
      <c r="B1569" s="82"/>
      <c r="C1569" s="82"/>
      <c r="D1569" s="82"/>
      <c r="E1569" s="82"/>
      <c r="H1569" s="7"/>
      <c r="I1569"/>
      <c r="J1569"/>
      <c r="K1569"/>
      <c r="L1569"/>
    </row>
    <row r="1570" spans="1:12" s="80" customFormat="1" x14ac:dyDescent="0.2">
      <c r="A1570" s="81"/>
      <c r="B1570" s="82"/>
      <c r="C1570" s="82"/>
      <c r="D1570" s="82"/>
      <c r="E1570" s="82"/>
      <c r="H1570" s="7"/>
      <c r="I1570"/>
      <c r="J1570"/>
      <c r="K1570"/>
      <c r="L1570"/>
    </row>
    <row r="1571" spans="1:12" s="80" customFormat="1" x14ac:dyDescent="0.2">
      <c r="A1571" s="81"/>
      <c r="B1571" s="82"/>
      <c r="C1571" s="82"/>
      <c r="D1571" s="82"/>
      <c r="E1571" s="82"/>
      <c r="H1571" s="7"/>
      <c r="I1571"/>
      <c r="J1571"/>
      <c r="K1571"/>
      <c r="L1571"/>
    </row>
    <row r="1572" spans="1:12" s="80" customFormat="1" x14ac:dyDescent="0.2">
      <c r="A1572" s="81"/>
      <c r="B1572" s="82"/>
      <c r="C1572" s="82"/>
      <c r="D1572" s="82"/>
      <c r="E1572" s="82"/>
      <c r="H1572" s="7"/>
      <c r="I1572"/>
      <c r="J1572"/>
      <c r="K1572"/>
      <c r="L1572"/>
    </row>
    <row r="1573" spans="1:12" s="80" customFormat="1" x14ac:dyDescent="0.2">
      <c r="A1573" s="81"/>
      <c r="B1573" s="82"/>
      <c r="C1573" s="82"/>
      <c r="D1573" s="82"/>
      <c r="E1573" s="82"/>
      <c r="H1573" s="7"/>
      <c r="I1573"/>
      <c r="J1573"/>
      <c r="K1573"/>
      <c r="L1573"/>
    </row>
    <row r="1574" spans="1:12" s="80" customFormat="1" x14ac:dyDescent="0.2">
      <c r="A1574" s="81"/>
      <c r="B1574" s="82"/>
      <c r="C1574" s="82"/>
      <c r="D1574" s="82"/>
      <c r="E1574" s="82"/>
      <c r="H1574" s="7"/>
      <c r="I1574"/>
      <c r="J1574"/>
      <c r="K1574"/>
      <c r="L1574"/>
    </row>
    <row r="1575" spans="1:12" s="80" customFormat="1" x14ac:dyDescent="0.2">
      <c r="A1575" s="81"/>
      <c r="B1575" s="82"/>
      <c r="C1575" s="82"/>
      <c r="D1575" s="82"/>
      <c r="E1575" s="82"/>
      <c r="H1575" s="7"/>
      <c r="I1575"/>
      <c r="J1575"/>
      <c r="K1575"/>
      <c r="L1575"/>
    </row>
    <row r="1576" spans="1:12" s="80" customFormat="1" x14ac:dyDescent="0.2">
      <c r="A1576" s="81"/>
      <c r="B1576" s="82"/>
      <c r="C1576" s="82"/>
      <c r="D1576" s="82"/>
      <c r="E1576" s="82"/>
      <c r="H1576" s="7"/>
      <c r="I1576"/>
      <c r="J1576"/>
      <c r="K1576"/>
      <c r="L1576"/>
    </row>
    <row r="1577" spans="1:12" s="80" customFormat="1" x14ac:dyDescent="0.2">
      <c r="A1577" s="81"/>
      <c r="B1577" s="82"/>
      <c r="C1577" s="82"/>
      <c r="D1577" s="82"/>
      <c r="E1577" s="82"/>
      <c r="H1577" s="7"/>
      <c r="I1577"/>
      <c r="J1577"/>
      <c r="K1577"/>
      <c r="L1577"/>
    </row>
    <row r="1578" spans="1:12" s="80" customFormat="1" x14ac:dyDescent="0.2">
      <c r="A1578" s="81"/>
      <c r="B1578" s="82"/>
      <c r="C1578" s="82"/>
      <c r="D1578" s="82"/>
      <c r="E1578" s="82"/>
      <c r="H1578" s="7"/>
      <c r="I1578"/>
      <c r="J1578"/>
      <c r="K1578"/>
      <c r="L1578"/>
    </row>
    <row r="1579" spans="1:12" s="80" customFormat="1" x14ac:dyDescent="0.2">
      <c r="A1579" s="81"/>
      <c r="B1579" s="82"/>
      <c r="C1579" s="82"/>
      <c r="D1579" s="82"/>
      <c r="E1579" s="82"/>
      <c r="H1579" s="7"/>
      <c r="I1579"/>
      <c r="J1579"/>
      <c r="K1579"/>
      <c r="L1579"/>
    </row>
    <row r="1580" spans="1:12" s="80" customFormat="1" x14ac:dyDescent="0.2">
      <c r="A1580" s="81"/>
      <c r="B1580" s="82"/>
      <c r="C1580" s="82"/>
      <c r="D1580" s="82"/>
      <c r="E1580" s="82"/>
      <c r="H1580" s="7"/>
      <c r="I1580"/>
      <c r="J1580"/>
      <c r="K1580"/>
      <c r="L1580"/>
    </row>
    <row r="1581" spans="1:12" s="80" customFormat="1" x14ac:dyDescent="0.2">
      <c r="A1581" s="81"/>
      <c r="B1581" s="82"/>
      <c r="C1581" s="82"/>
      <c r="D1581" s="82"/>
      <c r="E1581" s="82"/>
      <c r="H1581" s="7"/>
      <c r="I1581"/>
      <c r="J1581"/>
      <c r="K1581"/>
      <c r="L1581"/>
    </row>
    <row r="1582" spans="1:12" s="80" customFormat="1" x14ac:dyDescent="0.2">
      <c r="A1582" s="81"/>
      <c r="B1582" s="82"/>
      <c r="C1582" s="82"/>
      <c r="D1582" s="82"/>
      <c r="E1582" s="82"/>
      <c r="H1582" s="7"/>
      <c r="I1582"/>
      <c r="J1582"/>
      <c r="K1582"/>
      <c r="L1582"/>
    </row>
    <row r="1583" spans="1:12" s="80" customFormat="1" x14ac:dyDescent="0.2">
      <c r="A1583" s="81"/>
      <c r="B1583" s="82"/>
      <c r="C1583" s="82"/>
      <c r="D1583" s="82"/>
      <c r="E1583" s="82"/>
      <c r="H1583" s="7"/>
      <c r="I1583"/>
      <c r="J1583"/>
      <c r="K1583"/>
      <c r="L1583"/>
    </row>
    <row r="1584" spans="1:12" s="80" customFormat="1" x14ac:dyDescent="0.2">
      <c r="A1584" s="81"/>
      <c r="B1584" s="82"/>
      <c r="C1584" s="82"/>
      <c r="D1584" s="82"/>
      <c r="E1584" s="82"/>
      <c r="H1584" s="7"/>
      <c r="I1584"/>
      <c r="J1584"/>
      <c r="K1584"/>
      <c r="L1584"/>
    </row>
    <row r="1585" spans="1:12" s="80" customFormat="1" x14ac:dyDescent="0.2">
      <c r="A1585" s="81"/>
      <c r="B1585" s="82"/>
      <c r="C1585" s="82"/>
      <c r="D1585" s="82"/>
      <c r="E1585" s="82"/>
      <c r="H1585" s="7"/>
      <c r="I1585"/>
      <c r="J1585"/>
      <c r="K1585"/>
      <c r="L1585"/>
    </row>
    <row r="1586" spans="1:12" s="80" customFormat="1" x14ac:dyDescent="0.2">
      <c r="A1586" s="81"/>
      <c r="B1586" s="82"/>
      <c r="C1586" s="82"/>
      <c r="D1586" s="82"/>
      <c r="E1586" s="82"/>
      <c r="H1586" s="7"/>
      <c r="I1586"/>
      <c r="J1586"/>
      <c r="K1586"/>
      <c r="L1586"/>
    </row>
    <row r="1587" spans="1:12" s="80" customFormat="1" x14ac:dyDescent="0.2">
      <c r="A1587" s="81"/>
      <c r="B1587" s="82"/>
      <c r="C1587" s="82"/>
      <c r="D1587" s="82"/>
      <c r="E1587" s="82"/>
      <c r="H1587" s="7"/>
      <c r="I1587"/>
      <c r="J1587"/>
      <c r="K1587"/>
      <c r="L1587"/>
    </row>
    <row r="1588" spans="1:12" s="80" customFormat="1" x14ac:dyDescent="0.2">
      <c r="A1588" s="81"/>
      <c r="B1588" s="82"/>
      <c r="C1588" s="82"/>
      <c r="D1588" s="82"/>
      <c r="E1588" s="82"/>
      <c r="H1588" s="7"/>
      <c r="I1588"/>
      <c r="J1588"/>
      <c r="K1588"/>
      <c r="L1588"/>
    </row>
    <row r="1589" spans="1:12" s="80" customFormat="1" x14ac:dyDescent="0.2">
      <c r="A1589" s="81"/>
      <c r="B1589" s="82"/>
      <c r="C1589" s="82"/>
      <c r="D1589" s="82"/>
      <c r="E1589" s="82"/>
      <c r="H1589" s="7"/>
      <c r="I1589"/>
      <c r="J1589"/>
      <c r="K1589"/>
      <c r="L1589"/>
    </row>
    <row r="1590" spans="1:12" s="80" customFormat="1" x14ac:dyDescent="0.2">
      <c r="A1590" s="81"/>
      <c r="B1590" s="82"/>
      <c r="C1590" s="82"/>
      <c r="D1590" s="82"/>
      <c r="E1590" s="82"/>
      <c r="H1590" s="7"/>
      <c r="I1590"/>
      <c r="J1590"/>
      <c r="K1590"/>
      <c r="L1590"/>
    </row>
    <row r="1591" spans="1:12" s="80" customFormat="1" x14ac:dyDescent="0.2">
      <c r="A1591" s="81"/>
      <c r="B1591" s="82"/>
      <c r="C1591" s="82"/>
      <c r="D1591" s="82"/>
      <c r="E1591" s="82"/>
      <c r="H1591" s="7"/>
      <c r="I1591"/>
      <c r="J1591"/>
      <c r="K1591"/>
      <c r="L1591"/>
    </row>
    <row r="1592" spans="1:12" s="80" customFormat="1" x14ac:dyDescent="0.2">
      <c r="A1592" s="81"/>
      <c r="B1592" s="82"/>
      <c r="C1592" s="82"/>
      <c r="D1592" s="82"/>
      <c r="E1592" s="82"/>
      <c r="H1592" s="7"/>
      <c r="I1592"/>
      <c r="J1592"/>
      <c r="K1592"/>
      <c r="L1592"/>
    </row>
    <row r="1593" spans="1:12" s="80" customFormat="1" x14ac:dyDescent="0.2">
      <c r="A1593" s="81"/>
      <c r="B1593" s="82"/>
      <c r="C1593" s="82"/>
      <c r="D1593" s="82"/>
      <c r="E1593" s="82"/>
      <c r="H1593" s="7"/>
      <c r="I1593"/>
      <c r="J1593"/>
      <c r="K1593"/>
      <c r="L1593"/>
    </row>
    <row r="1594" spans="1:12" s="80" customFormat="1" x14ac:dyDescent="0.2">
      <c r="A1594" s="81"/>
      <c r="B1594" s="82"/>
      <c r="C1594" s="82"/>
      <c r="D1594" s="82"/>
      <c r="E1594" s="82"/>
      <c r="H1594" s="7"/>
      <c r="I1594"/>
      <c r="J1594"/>
      <c r="K1594"/>
      <c r="L1594"/>
    </row>
    <row r="1595" spans="1:12" s="80" customFormat="1" x14ac:dyDescent="0.2">
      <c r="A1595" s="81"/>
      <c r="B1595" s="82"/>
      <c r="C1595" s="82"/>
      <c r="D1595" s="82"/>
      <c r="E1595" s="82"/>
      <c r="H1595" s="7"/>
      <c r="I1595"/>
      <c r="J1595"/>
      <c r="K1595"/>
      <c r="L1595"/>
    </row>
    <row r="1596" spans="1:12" s="80" customFormat="1" x14ac:dyDescent="0.2">
      <c r="A1596" s="81"/>
      <c r="B1596" s="82"/>
      <c r="C1596" s="82"/>
      <c r="D1596" s="82"/>
      <c r="E1596" s="82"/>
      <c r="H1596" s="7"/>
      <c r="I1596"/>
      <c r="J1596"/>
      <c r="K1596"/>
      <c r="L1596"/>
    </row>
    <row r="1597" spans="1:12" s="80" customFormat="1" x14ac:dyDescent="0.2">
      <c r="A1597" s="81"/>
      <c r="B1597" s="82"/>
      <c r="C1597" s="82"/>
      <c r="D1597" s="82"/>
      <c r="E1597" s="82"/>
      <c r="H1597" s="7"/>
      <c r="I1597"/>
      <c r="J1597"/>
      <c r="K1597"/>
      <c r="L1597"/>
    </row>
    <row r="1598" spans="1:12" s="80" customFormat="1" x14ac:dyDescent="0.2">
      <c r="A1598" s="81"/>
      <c r="B1598" s="82"/>
      <c r="C1598" s="82"/>
      <c r="D1598" s="82"/>
      <c r="E1598" s="82"/>
      <c r="H1598" s="7"/>
      <c r="I1598"/>
      <c r="J1598"/>
      <c r="K1598"/>
      <c r="L1598"/>
    </row>
    <row r="1599" spans="1:12" s="80" customFormat="1" x14ac:dyDescent="0.2">
      <c r="A1599" s="81"/>
      <c r="B1599" s="82"/>
      <c r="C1599" s="82"/>
      <c r="D1599" s="82"/>
      <c r="E1599" s="82"/>
      <c r="H1599" s="7"/>
      <c r="I1599"/>
      <c r="J1599"/>
      <c r="K1599"/>
      <c r="L1599"/>
    </row>
    <row r="1600" spans="1:12" s="80" customFormat="1" x14ac:dyDescent="0.2">
      <c r="A1600" s="81"/>
      <c r="B1600" s="82"/>
      <c r="C1600" s="82"/>
      <c r="D1600" s="82"/>
      <c r="E1600" s="82"/>
      <c r="H1600" s="7"/>
      <c r="I1600"/>
      <c r="J1600"/>
      <c r="K1600"/>
      <c r="L1600"/>
    </row>
    <row r="1601" spans="1:12" s="80" customFormat="1" x14ac:dyDescent="0.2">
      <c r="A1601" s="81"/>
      <c r="B1601" s="82"/>
      <c r="C1601" s="82"/>
      <c r="D1601" s="82"/>
      <c r="E1601" s="82"/>
      <c r="H1601" s="7"/>
      <c r="I1601"/>
      <c r="J1601"/>
      <c r="K1601"/>
      <c r="L1601"/>
    </row>
    <row r="1602" spans="1:12" s="80" customFormat="1" x14ac:dyDescent="0.2">
      <c r="A1602" s="81"/>
      <c r="B1602" s="82"/>
      <c r="C1602" s="82"/>
      <c r="D1602" s="82"/>
      <c r="E1602" s="82"/>
      <c r="H1602" s="7"/>
      <c r="I1602"/>
      <c r="J1602"/>
      <c r="K1602"/>
      <c r="L1602"/>
    </row>
    <row r="1603" spans="1:12" s="80" customFormat="1" x14ac:dyDescent="0.2">
      <c r="A1603" s="81"/>
      <c r="B1603" s="82"/>
      <c r="C1603" s="82"/>
      <c r="D1603" s="82"/>
      <c r="E1603" s="82"/>
      <c r="H1603" s="7"/>
      <c r="I1603"/>
      <c r="J1603"/>
      <c r="K1603"/>
      <c r="L1603"/>
    </row>
    <row r="1604" spans="1:12" s="80" customFormat="1" x14ac:dyDescent="0.2">
      <c r="A1604" s="81"/>
      <c r="B1604" s="82"/>
      <c r="C1604" s="82"/>
      <c r="D1604" s="82"/>
      <c r="E1604" s="82"/>
      <c r="H1604" s="7"/>
      <c r="I1604"/>
      <c r="J1604"/>
      <c r="K1604"/>
      <c r="L1604"/>
    </row>
    <row r="1605" spans="1:12" s="80" customFormat="1" x14ac:dyDescent="0.2">
      <c r="A1605" s="81"/>
      <c r="B1605" s="82"/>
      <c r="C1605" s="82"/>
      <c r="D1605" s="82"/>
      <c r="E1605" s="82"/>
      <c r="H1605" s="7"/>
      <c r="I1605"/>
      <c r="J1605"/>
      <c r="K1605"/>
      <c r="L1605"/>
    </row>
    <row r="1606" spans="1:12" s="80" customFormat="1" x14ac:dyDescent="0.2">
      <c r="A1606" s="81"/>
      <c r="B1606" s="82"/>
      <c r="C1606" s="82"/>
      <c r="D1606" s="82"/>
      <c r="E1606" s="82"/>
      <c r="H1606" s="7"/>
      <c r="I1606"/>
      <c r="J1606"/>
      <c r="K1606"/>
      <c r="L1606"/>
    </row>
    <row r="1607" spans="1:12" s="80" customFormat="1" x14ac:dyDescent="0.2">
      <c r="A1607" s="81"/>
      <c r="B1607" s="82"/>
      <c r="C1607" s="82"/>
      <c r="D1607" s="82"/>
      <c r="E1607" s="82"/>
      <c r="H1607" s="7"/>
      <c r="I1607"/>
      <c r="J1607"/>
      <c r="K1607"/>
      <c r="L1607"/>
    </row>
    <row r="1608" spans="1:12" s="80" customFormat="1" x14ac:dyDescent="0.2">
      <c r="A1608" s="81"/>
      <c r="B1608" s="82"/>
      <c r="C1608" s="82"/>
      <c r="D1608" s="82"/>
      <c r="E1608" s="82"/>
      <c r="H1608" s="7"/>
      <c r="I1608"/>
      <c r="J1608"/>
      <c r="K1608"/>
      <c r="L1608"/>
    </row>
    <row r="1609" spans="1:12" s="80" customFormat="1" x14ac:dyDescent="0.2">
      <c r="A1609" s="81"/>
      <c r="B1609" s="82"/>
      <c r="C1609" s="82"/>
      <c r="D1609" s="82"/>
      <c r="E1609" s="82"/>
      <c r="H1609" s="7"/>
      <c r="I1609"/>
      <c r="J1609"/>
      <c r="K1609"/>
      <c r="L1609"/>
    </row>
    <row r="1610" spans="1:12" s="80" customFormat="1" x14ac:dyDescent="0.2">
      <c r="A1610" s="81"/>
      <c r="B1610" s="82"/>
      <c r="C1610" s="82"/>
      <c r="D1610" s="82"/>
      <c r="E1610" s="82"/>
      <c r="H1610" s="7"/>
      <c r="I1610"/>
      <c r="J1610"/>
      <c r="K1610"/>
      <c r="L1610"/>
    </row>
    <row r="1611" spans="1:12" s="80" customFormat="1" x14ac:dyDescent="0.2">
      <c r="A1611" s="81"/>
      <c r="B1611" s="82"/>
      <c r="C1611" s="82"/>
      <c r="D1611" s="82"/>
      <c r="E1611" s="82"/>
      <c r="H1611" s="7"/>
      <c r="I1611"/>
      <c r="J1611"/>
      <c r="K1611"/>
      <c r="L1611"/>
    </row>
    <row r="1612" spans="1:12" s="80" customFormat="1" x14ac:dyDescent="0.2">
      <c r="A1612" s="81"/>
      <c r="B1612" s="82"/>
      <c r="C1612" s="82"/>
      <c r="D1612" s="82"/>
      <c r="E1612" s="82"/>
      <c r="H1612" s="7"/>
      <c r="I1612"/>
      <c r="J1612"/>
      <c r="K1612"/>
      <c r="L1612"/>
    </row>
    <row r="1613" spans="1:12" s="80" customFormat="1" x14ac:dyDescent="0.2">
      <c r="A1613" s="81"/>
      <c r="B1613" s="82"/>
      <c r="C1613" s="82"/>
      <c r="D1613" s="82"/>
      <c r="E1613" s="82"/>
      <c r="H1613" s="7"/>
      <c r="I1613"/>
      <c r="J1613"/>
      <c r="K1613"/>
      <c r="L1613"/>
    </row>
    <row r="1614" spans="1:12" s="80" customFormat="1" x14ac:dyDescent="0.2">
      <c r="A1614" s="81"/>
      <c r="B1614" s="82"/>
      <c r="C1614" s="82"/>
      <c r="D1614" s="82"/>
      <c r="E1614" s="82"/>
      <c r="H1614" s="7"/>
      <c r="I1614"/>
      <c r="J1614"/>
      <c r="K1614"/>
      <c r="L1614"/>
    </row>
    <row r="1615" spans="1:12" s="80" customFormat="1" x14ac:dyDescent="0.2">
      <c r="A1615" s="81"/>
      <c r="B1615" s="82"/>
      <c r="C1615" s="82"/>
      <c r="D1615" s="82"/>
      <c r="E1615" s="82"/>
      <c r="H1615" s="7"/>
      <c r="I1615"/>
      <c r="J1615"/>
      <c r="K1615"/>
      <c r="L1615"/>
    </row>
    <row r="1616" spans="1:12" s="80" customFormat="1" x14ac:dyDescent="0.2">
      <c r="A1616" s="81"/>
      <c r="B1616" s="82"/>
      <c r="C1616" s="82"/>
      <c r="D1616" s="82"/>
      <c r="E1616" s="82"/>
      <c r="H1616" s="7"/>
      <c r="I1616"/>
      <c r="J1616"/>
      <c r="K1616"/>
      <c r="L1616"/>
    </row>
    <row r="1617" spans="1:12" s="80" customFormat="1" x14ac:dyDescent="0.2">
      <c r="A1617" s="81"/>
      <c r="B1617" s="82"/>
      <c r="C1617" s="82"/>
      <c r="D1617" s="82"/>
      <c r="E1617" s="82"/>
      <c r="H1617" s="7"/>
      <c r="I1617"/>
      <c r="J1617"/>
      <c r="K1617"/>
      <c r="L1617"/>
    </row>
    <row r="1618" spans="1:12" s="80" customFormat="1" x14ac:dyDescent="0.2">
      <c r="A1618" s="81"/>
      <c r="B1618" s="82"/>
      <c r="C1618" s="82"/>
      <c r="D1618" s="82"/>
      <c r="E1618" s="82"/>
      <c r="H1618" s="7"/>
      <c r="I1618"/>
      <c r="J1618"/>
      <c r="K1618"/>
      <c r="L1618"/>
    </row>
    <row r="1619" spans="1:12" s="80" customFormat="1" x14ac:dyDescent="0.2">
      <c r="A1619" s="81"/>
      <c r="B1619" s="82"/>
      <c r="C1619" s="82"/>
      <c r="D1619" s="82"/>
      <c r="E1619" s="82"/>
      <c r="H1619" s="7"/>
      <c r="I1619"/>
      <c r="J1619"/>
      <c r="K1619"/>
      <c r="L1619"/>
    </row>
    <row r="1620" spans="1:12" s="80" customFormat="1" x14ac:dyDescent="0.2">
      <c r="A1620" s="81"/>
      <c r="B1620" s="82"/>
      <c r="C1620" s="82"/>
      <c r="D1620" s="82"/>
      <c r="E1620" s="82"/>
      <c r="H1620" s="7"/>
      <c r="I1620"/>
      <c r="J1620"/>
      <c r="K1620"/>
      <c r="L1620"/>
    </row>
    <row r="1621" spans="1:12" s="80" customFormat="1" x14ac:dyDescent="0.2">
      <c r="A1621" s="81"/>
      <c r="B1621" s="82"/>
      <c r="C1621" s="82"/>
      <c r="D1621" s="82"/>
      <c r="E1621" s="82"/>
      <c r="H1621" s="7"/>
      <c r="I1621"/>
      <c r="J1621"/>
      <c r="K1621"/>
      <c r="L1621"/>
    </row>
    <row r="1622" spans="1:12" s="80" customFormat="1" x14ac:dyDescent="0.2">
      <c r="A1622" s="81"/>
      <c r="B1622" s="82"/>
      <c r="C1622" s="82"/>
      <c r="D1622" s="82"/>
      <c r="E1622" s="82"/>
      <c r="H1622" s="7"/>
      <c r="I1622"/>
      <c r="J1622"/>
      <c r="K1622"/>
      <c r="L1622"/>
    </row>
    <row r="1623" spans="1:12" s="80" customFormat="1" x14ac:dyDescent="0.2">
      <c r="A1623" s="81"/>
      <c r="B1623" s="82"/>
      <c r="C1623" s="82"/>
      <c r="D1623" s="82"/>
      <c r="E1623" s="82"/>
      <c r="H1623" s="7"/>
      <c r="I1623"/>
      <c r="J1623"/>
      <c r="K1623"/>
      <c r="L1623"/>
    </row>
    <row r="1624" spans="1:12" s="80" customFormat="1" x14ac:dyDescent="0.2">
      <c r="A1624" s="81"/>
      <c r="B1624" s="82"/>
      <c r="C1624" s="82"/>
      <c r="D1624" s="82"/>
      <c r="E1624" s="82"/>
      <c r="H1624" s="7"/>
      <c r="I1624"/>
      <c r="J1624"/>
      <c r="K1624"/>
      <c r="L1624"/>
    </row>
    <row r="1625" spans="1:12" s="80" customFormat="1" x14ac:dyDescent="0.2">
      <c r="A1625" s="81"/>
      <c r="B1625" s="82"/>
      <c r="C1625" s="82"/>
      <c r="D1625" s="82"/>
      <c r="E1625" s="82"/>
      <c r="H1625" s="7"/>
      <c r="I1625"/>
      <c r="J1625"/>
      <c r="K1625"/>
      <c r="L1625"/>
    </row>
    <row r="1626" spans="1:12" s="80" customFormat="1" x14ac:dyDescent="0.2">
      <c r="A1626" s="81"/>
      <c r="B1626" s="82"/>
      <c r="C1626" s="82"/>
      <c r="D1626" s="82"/>
      <c r="E1626" s="82"/>
      <c r="H1626" s="7"/>
      <c r="I1626"/>
      <c r="J1626"/>
      <c r="K1626"/>
      <c r="L1626"/>
    </row>
    <row r="1627" spans="1:12" s="80" customFormat="1" x14ac:dyDescent="0.2">
      <c r="A1627" s="81"/>
      <c r="B1627" s="82"/>
      <c r="C1627" s="82"/>
      <c r="D1627" s="82"/>
      <c r="E1627" s="82"/>
      <c r="H1627" s="7"/>
      <c r="I1627"/>
      <c r="J1627"/>
      <c r="K1627"/>
      <c r="L1627"/>
    </row>
    <row r="1628" spans="1:12" s="80" customFormat="1" x14ac:dyDescent="0.2">
      <c r="A1628" s="81"/>
      <c r="B1628" s="82"/>
      <c r="C1628" s="82"/>
      <c r="D1628" s="82"/>
      <c r="E1628" s="82"/>
      <c r="H1628" s="7"/>
      <c r="I1628"/>
      <c r="J1628"/>
      <c r="K1628"/>
      <c r="L1628"/>
    </row>
    <row r="1629" spans="1:12" s="80" customFormat="1" x14ac:dyDescent="0.2">
      <c r="A1629" s="81"/>
      <c r="B1629" s="82"/>
      <c r="C1629" s="82"/>
      <c r="D1629" s="82"/>
      <c r="E1629" s="82"/>
      <c r="H1629" s="7"/>
      <c r="I1629"/>
      <c r="J1629"/>
      <c r="K1629"/>
      <c r="L1629"/>
    </row>
    <row r="1630" spans="1:12" s="80" customFormat="1" x14ac:dyDescent="0.2">
      <c r="A1630" s="81"/>
      <c r="B1630" s="82"/>
      <c r="C1630" s="82"/>
      <c r="D1630" s="82"/>
      <c r="E1630" s="82"/>
      <c r="H1630" s="7"/>
      <c r="I1630"/>
      <c r="J1630"/>
      <c r="K1630"/>
      <c r="L1630"/>
    </row>
    <row r="1631" spans="1:12" s="80" customFormat="1" x14ac:dyDescent="0.2">
      <c r="A1631" s="81"/>
      <c r="B1631" s="82"/>
      <c r="C1631" s="82"/>
      <c r="D1631" s="82"/>
      <c r="E1631" s="82"/>
      <c r="H1631" s="7"/>
      <c r="I1631"/>
      <c r="J1631"/>
      <c r="K1631"/>
      <c r="L1631"/>
    </row>
    <row r="1632" spans="1:12" s="80" customFormat="1" x14ac:dyDescent="0.2">
      <c r="A1632" s="81"/>
      <c r="B1632" s="82"/>
      <c r="C1632" s="82"/>
      <c r="D1632" s="82"/>
      <c r="E1632" s="82"/>
      <c r="H1632" s="7"/>
      <c r="I1632"/>
      <c r="J1632"/>
      <c r="K1632"/>
      <c r="L1632"/>
    </row>
    <row r="1633" spans="1:12" s="80" customFormat="1" x14ac:dyDescent="0.2">
      <c r="A1633" s="81"/>
      <c r="B1633" s="82"/>
      <c r="C1633" s="82"/>
      <c r="D1633" s="82"/>
      <c r="E1633" s="82"/>
      <c r="H1633" s="7"/>
      <c r="I1633"/>
      <c r="J1633"/>
      <c r="K1633"/>
      <c r="L1633"/>
    </row>
    <row r="1634" spans="1:12" s="80" customFormat="1" x14ac:dyDescent="0.2">
      <c r="A1634" s="81"/>
      <c r="B1634" s="82"/>
      <c r="C1634" s="82"/>
      <c r="D1634" s="82"/>
      <c r="E1634" s="82"/>
      <c r="H1634" s="7"/>
      <c r="I1634"/>
      <c r="J1634"/>
      <c r="K1634"/>
      <c r="L1634"/>
    </row>
    <row r="1635" spans="1:12" s="80" customFormat="1" x14ac:dyDescent="0.2">
      <c r="A1635" s="81"/>
      <c r="B1635" s="82"/>
      <c r="C1635" s="82"/>
      <c r="D1635" s="82"/>
      <c r="E1635" s="82"/>
      <c r="H1635" s="7"/>
      <c r="I1635"/>
      <c r="J1635"/>
      <c r="K1635"/>
      <c r="L1635"/>
    </row>
    <row r="1636" spans="1:12" s="80" customFormat="1" x14ac:dyDescent="0.2">
      <c r="A1636" s="81"/>
      <c r="B1636" s="82"/>
      <c r="C1636" s="82"/>
      <c r="D1636" s="82"/>
      <c r="E1636" s="82"/>
      <c r="H1636" s="7"/>
      <c r="I1636"/>
      <c r="J1636"/>
      <c r="K1636"/>
      <c r="L1636"/>
    </row>
    <row r="1637" spans="1:12" s="80" customFormat="1" x14ac:dyDescent="0.2">
      <c r="A1637" s="81"/>
      <c r="B1637" s="82"/>
      <c r="C1637" s="82"/>
      <c r="D1637" s="82"/>
      <c r="E1637" s="82"/>
      <c r="H1637" s="7"/>
      <c r="I1637"/>
      <c r="J1637"/>
      <c r="K1637"/>
      <c r="L1637"/>
    </row>
    <row r="1638" spans="1:12" s="80" customFormat="1" x14ac:dyDescent="0.2">
      <c r="A1638" s="81"/>
      <c r="B1638" s="82"/>
      <c r="C1638" s="82"/>
      <c r="D1638" s="82"/>
      <c r="E1638" s="82"/>
      <c r="H1638" s="7"/>
      <c r="I1638"/>
      <c r="J1638"/>
      <c r="K1638"/>
      <c r="L1638"/>
    </row>
    <row r="1639" spans="1:12" s="80" customFormat="1" x14ac:dyDescent="0.2">
      <c r="A1639" s="81"/>
      <c r="B1639" s="82"/>
      <c r="C1639" s="82"/>
      <c r="D1639" s="82"/>
      <c r="E1639" s="82"/>
      <c r="H1639" s="7"/>
      <c r="I1639"/>
      <c r="J1639"/>
      <c r="K1639"/>
      <c r="L1639"/>
    </row>
    <row r="1640" spans="1:12" s="80" customFormat="1" x14ac:dyDescent="0.2">
      <c r="A1640" s="81"/>
      <c r="B1640" s="82"/>
      <c r="C1640" s="82"/>
      <c r="D1640" s="82"/>
      <c r="E1640" s="82"/>
      <c r="H1640" s="7"/>
      <c r="I1640"/>
      <c r="J1640"/>
      <c r="K1640"/>
      <c r="L1640"/>
    </row>
    <row r="1641" spans="1:12" s="80" customFormat="1" x14ac:dyDescent="0.2">
      <c r="A1641" s="81"/>
      <c r="B1641" s="82"/>
      <c r="C1641" s="82"/>
      <c r="D1641" s="82"/>
      <c r="E1641" s="82"/>
      <c r="H1641" s="7"/>
      <c r="I1641"/>
      <c r="J1641"/>
      <c r="K1641"/>
      <c r="L1641"/>
    </row>
    <row r="1642" spans="1:12" s="80" customFormat="1" x14ac:dyDescent="0.2">
      <c r="A1642" s="81"/>
      <c r="B1642" s="82"/>
      <c r="C1642" s="82"/>
      <c r="D1642" s="82"/>
      <c r="E1642" s="82"/>
      <c r="H1642" s="7"/>
      <c r="I1642"/>
      <c r="J1642"/>
      <c r="K1642"/>
      <c r="L1642"/>
    </row>
    <row r="1643" spans="1:12" s="80" customFormat="1" x14ac:dyDescent="0.2">
      <c r="A1643" s="81"/>
      <c r="B1643" s="82"/>
      <c r="C1643" s="82"/>
      <c r="D1643" s="82"/>
      <c r="E1643" s="82"/>
      <c r="H1643" s="7"/>
      <c r="I1643"/>
      <c r="J1643"/>
      <c r="K1643"/>
      <c r="L1643"/>
    </row>
    <row r="1644" spans="1:12" s="80" customFormat="1" x14ac:dyDescent="0.2">
      <c r="A1644" s="81"/>
      <c r="B1644" s="82"/>
      <c r="C1644" s="82"/>
      <c r="D1644" s="82"/>
      <c r="E1644" s="82"/>
      <c r="H1644" s="7"/>
      <c r="I1644"/>
      <c r="J1644"/>
      <c r="K1644"/>
      <c r="L1644"/>
    </row>
    <row r="1645" spans="1:12" s="80" customFormat="1" x14ac:dyDescent="0.2">
      <c r="A1645" s="81"/>
      <c r="B1645" s="82"/>
      <c r="C1645" s="82"/>
      <c r="D1645" s="82"/>
      <c r="E1645" s="82"/>
      <c r="H1645" s="7"/>
      <c r="I1645"/>
      <c r="J1645"/>
      <c r="K1645"/>
      <c r="L1645"/>
    </row>
    <row r="1646" spans="1:12" s="80" customFormat="1" x14ac:dyDescent="0.2">
      <c r="A1646" s="81"/>
      <c r="B1646" s="82"/>
      <c r="C1646" s="82"/>
      <c r="D1646" s="82"/>
      <c r="E1646" s="82"/>
      <c r="H1646" s="7"/>
      <c r="I1646"/>
      <c r="J1646"/>
      <c r="K1646"/>
      <c r="L1646"/>
    </row>
    <row r="1647" spans="1:12" s="80" customFormat="1" x14ac:dyDescent="0.2">
      <c r="A1647" s="81"/>
      <c r="B1647" s="82"/>
      <c r="C1647" s="82"/>
      <c r="D1647" s="82"/>
      <c r="E1647" s="82"/>
      <c r="H1647" s="7"/>
      <c r="I1647"/>
      <c r="J1647"/>
      <c r="K1647"/>
      <c r="L1647"/>
    </row>
    <row r="1648" spans="1:12" s="80" customFormat="1" x14ac:dyDescent="0.2">
      <c r="A1648" s="81"/>
      <c r="B1648" s="82"/>
      <c r="C1648" s="82"/>
      <c r="D1648" s="82"/>
      <c r="E1648" s="82"/>
      <c r="H1648" s="7"/>
      <c r="I1648"/>
      <c r="J1648"/>
      <c r="K1648"/>
      <c r="L1648"/>
    </row>
    <row r="1649" spans="1:12" s="80" customFormat="1" x14ac:dyDescent="0.2">
      <c r="A1649" s="81"/>
      <c r="B1649" s="82"/>
      <c r="C1649" s="82"/>
      <c r="D1649" s="82"/>
      <c r="E1649" s="82"/>
      <c r="H1649" s="7"/>
      <c r="I1649"/>
      <c r="J1649"/>
      <c r="K1649"/>
      <c r="L1649"/>
    </row>
    <row r="1650" spans="1:12" s="80" customFormat="1" x14ac:dyDescent="0.2">
      <c r="A1650" s="81"/>
      <c r="B1650" s="82"/>
      <c r="C1650" s="82"/>
      <c r="D1650" s="82"/>
      <c r="E1650" s="82"/>
      <c r="H1650" s="7"/>
      <c r="I1650"/>
      <c r="J1650"/>
      <c r="K1650"/>
      <c r="L1650"/>
    </row>
    <row r="1651" spans="1:12" s="80" customFormat="1" x14ac:dyDescent="0.2">
      <c r="A1651" s="81"/>
      <c r="B1651" s="82"/>
      <c r="C1651" s="82"/>
      <c r="D1651" s="82"/>
      <c r="E1651" s="82"/>
      <c r="H1651" s="7"/>
      <c r="I1651"/>
      <c r="J1651"/>
      <c r="K1651"/>
      <c r="L1651"/>
    </row>
    <row r="1652" spans="1:12" s="80" customFormat="1" x14ac:dyDescent="0.2">
      <c r="A1652" s="81"/>
      <c r="B1652" s="82"/>
      <c r="C1652" s="82"/>
      <c r="D1652" s="82"/>
      <c r="E1652" s="82"/>
      <c r="H1652" s="7"/>
      <c r="I1652"/>
      <c r="J1652"/>
      <c r="K1652"/>
      <c r="L1652"/>
    </row>
    <row r="1653" spans="1:12" s="80" customFormat="1" x14ac:dyDescent="0.2">
      <c r="A1653" s="81"/>
      <c r="B1653" s="82"/>
      <c r="C1653" s="82"/>
      <c r="D1653" s="82"/>
      <c r="E1653" s="82"/>
      <c r="H1653" s="7"/>
      <c r="I1653"/>
      <c r="J1653"/>
      <c r="K1653"/>
      <c r="L1653"/>
    </row>
    <row r="1654" spans="1:12" s="80" customFormat="1" x14ac:dyDescent="0.2">
      <c r="A1654" s="81"/>
      <c r="B1654" s="82"/>
      <c r="C1654" s="82"/>
      <c r="D1654" s="82"/>
      <c r="E1654" s="82"/>
      <c r="H1654" s="7"/>
      <c r="I1654"/>
      <c r="J1654"/>
      <c r="K1654"/>
      <c r="L1654"/>
    </row>
    <row r="1655" spans="1:12" s="80" customFormat="1" x14ac:dyDescent="0.2">
      <c r="A1655" s="81"/>
      <c r="B1655" s="82"/>
      <c r="C1655" s="82"/>
      <c r="D1655" s="82"/>
      <c r="E1655" s="82"/>
      <c r="H1655" s="7"/>
      <c r="I1655"/>
      <c r="J1655"/>
      <c r="K1655"/>
      <c r="L1655"/>
    </row>
    <row r="1656" spans="1:12" s="80" customFormat="1" x14ac:dyDescent="0.2">
      <c r="A1656" s="81"/>
      <c r="B1656" s="82"/>
      <c r="C1656" s="82"/>
      <c r="D1656" s="82"/>
      <c r="E1656" s="82"/>
      <c r="H1656" s="7"/>
      <c r="I1656"/>
      <c r="J1656"/>
      <c r="K1656"/>
      <c r="L1656"/>
    </row>
    <row r="1657" spans="1:12" s="80" customFormat="1" x14ac:dyDescent="0.2">
      <c r="A1657" s="81"/>
      <c r="B1657" s="82"/>
      <c r="C1657" s="82"/>
      <c r="D1657" s="82"/>
      <c r="E1657" s="82"/>
      <c r="H1657" s="7"/>
      <c r="I1657"/>
      <c r="J1657"/>
      <c r="K1657"/>
      <c r="L1657"/>
    </row>
    <row r="1658" spans="1:12" s="80" customFormat="1" x14ac:dyDescent="0.2">
      <c r="A1658" s="81"/>
      <c r="B1658" s="82"/>
      <c r="C1658" s="82"/>
      <c r="D1658" s="82"/>
      <c r="E1658" s="82"/>
      <c r="H1658" s="7"/>
      <c r="I1658"/>
      <c r="J1658"/>
      <c r="K1658"/>
      <c r="L1658"/>
    </row>
    <row r="1659" spans="1:12" s="80" customFormat="1" x14ac:dyDescent="0.2">
      <c r="A1659" s="81"/>
      <c r="B1659" s="82"/>
      <c r="C1659" s="82"/>
      <c r="D1659" s="82"/>
      <c r="E1659" s="82"/>
      <c r="H1659" s="7"/>
      <c r="I1659"/>
      <c r="J1659"/>
      <c r="K1659"/>
      <c r="L1659"/>
    </row>
    <row r="1660" spans="1:12" s="80" customFormat="1" x14ac:dyDescent="0.2">
      <c r="A1660" s="81"/>
      <c r="B1660" s="82"/>
      <c r="C1660" s="82"/>
      <c r="D1660" s="82"/>
      <c r="E1660" s="82"/>
      <c r="H1660" s="7"/>
      <c r="I1660"/>
      <c r="J1660"/>
      <c r="K1660"/>
      <c r="L1660"/>
    </row>
    <row r="1661" spans="1:12" s="80" customFormat="1" x14ac:dyDescent="0.2">
      <c r="A1661" s="81"/>
      <c r="B1661" s="82"/>
      <c r="C1661" s="82"/>
      <c r="D1661" s="82"/>
      <c r="E1661" s="82"/>
      <c r="H1661" s="7"/>
      <c r="I1661"/>
      <c r="J1661"/>
      <c r="K1661"/>
      <c r="L1661"/>
    </row>
    <row r="1662" spans="1:12" s="80" customFormat="1" x14ac:dyDescent="0.2">
      <c r="A1662" s="81"/>
      <c r="B1662" s="82"/>
      <c r="C1662" s="82"/>
      <c r="D1662" s="82"/>
      <c r="E1662" s="82"/>
      <c r="H1662" s="7"/>
      <c r="I1662"/>
      <c r="J1662"/>
      <c r="K1662"/>
      <c r="L1662"/>
    </row>
    <row r="1663" spans="1:12" s="80" customFormat="1" x14ac:dyDescent="0.2">
      <c r="A1663" s="81"/>
      <c r="B1663" s="82"/>
      <c r="C1663" s="82"/>
      <c r="D1663" s="82"/>
      <c r="E1663" s="82"/>
      <c r="H1663" s="7"/>
      <c r="I1663"/>
      <c r="J1663"/>
      <c r="K1663"/>
      <c r="L1663"/>
    </row>
    <row r="1664" spans="1:12" s="80" customFormat="1" x14ac:dyDescent="0.2">
      <c r="A1664" s="81"/>
      <c r="B1664" s="82"/>
      <c r="C1664" s="82"/>
      <c r="D1664" s="82"/>
      <c r="E1664" s="82"/>
      <c r="H1664" s="7"/>
      <c r="I1664"/>
      <c r="J1664"/>
      <c r="K1664"/>
      <c r="L1664"/>
    </row>
    <row r="1665" spans="1:12" s="80" customFormat="1" x14ac:dyDescent="0.2">
      <c r="A1665" s="81"/>
      <c r="B1665" s="82"/>
      <c r="C1665" s="82"/>
      <c r="D1665" s="82"/>
      <c r="E1665" s="82"/>
      <c r="H1665" s="7"/>
      <c r="I1665"/>
      <c r="J1665"/>
      <c r="K1665"/>
      <c r="L1665"/>
    </row>
    <row r="1666" spans="1:12" s="80" customFormat="1" x14ac:dyDescent="0.2">
      <c r="A1666" s="81"/>
      <c r="B1666" s="82"/>
      <c r="C1666" s="82"/>
      <c r="D1666" s="82"/>
      <c r="E1666" s="82"/>
      <c r="H1666" s="7"/>
      <c r="I1666"/>
      <c r="J1666"/>
      <c r="K1666"/>
      <c r="L1666"/>
    </row>
    <row r="1667" spans="1:12" s="80" customFormat="1" x14ac:dyDescent="0.2">
      <c r="A1667" s="81"/>
      <c r="B1667" s="82"/>
      <c r="C1667" s="82"/>
      <c r="D1667" s="82"/>
      <c r="E1667" s="82"/>
      <c r="H1667" s="7"/>
      <c r="I1667"/>
      <c r="J1667"/>
      <c r="K1667"/>
      <c r="L1667"/>
    </row>
    <row r="1668" spans="1:12" s="80" customFormat="1" x14ac:dyDescent="0.2">
      <c r="A1668" s="81"/>
      <c r="B1668" s="82"/>
      <c r="C1668" s="82"/>
      <c r="D1668" s="82"/>
      <c r="E1668" s="82"/>
      <c r="H1668" s="7"/>
      <c r="I1668"/>
      <c r="J1668"/>
      <c r="K1668"/>
      <c r="L1668"/>
    </row>
    <row r="1669" spans="1:12" s="80" customFormat="1" x14ac:dyDescent="0.2">
      <c r="A1669" s="81"/>
      <c r="B1669" s="82"/>
      <c r="C1669" s="82"/>
      <c r="D1669" s="82"/>
      <c r="E1669" s="82"/>
      <c r="H1669" s="7"/>
      <c r="I1669"/>
      <c r="J1669"/>
      <c r="K1669"/>
      <c r="L1669"/>
    </row>
    <row r="1670" spans="1:12" s="80" customFormat="1" x14ac:dyDescent="0.2">
      <c r="A1670" s="81"/>
      <c r="B1670" s="82"/>
      <c r="C1670" s="82"/>
      <c r="D1670" s="82"/>
      <c r="E1670" s="82"/>
      <c r="H1670" s="7"/>
      <c r="I1670"/>
      <c r="J1670"/>
      <c r="K1670"/>
      <c r="L1670"/>
    </row>
    <row r="1671" spans="1:12" s="80" customFormat="1" x14ac:dyDescent="0.2">
      <c r="A1671" s="81"/>
      <c r="B1671" s="82"/>
      <c r="C1671" s="82"/>
      <c r="D1671" s="82"/>
      <c r="E1671" s="82"/>
      <c r="H1671" s="7"/>
      <c r="I1671"/>
      <c r="J1671"/>
      <c r="K1671"/>
      <c r="L1671"/>
    </row>
    <row r="1672" spans="1:12" s="80" customFormat="1" x14ac:dyDescent="0.2">
      <c r="A1672" s="81"/>
      <c r="B1672" s="82"/>
      <c r="C1672" s="82"/>
      <c r="D1672" s="82"/>
      <c r="E1672" s="82"/>
      <c r="H1672" s="7"/>
      <c r="I1672"/>
      <c r="J1672"/>
      <c r="K1672"/>
      <c r="L1672"/>
    </row>
    <row r="1673" spans="1:12" s="80" customFormat="1" x14ac:dyDescent="0.2">
      <c r="A1673" s="81"/>
      <c r="B1673" s="82"/>
      <c r="C1673" s="82"/>
      <c r="D1673" s="82"/>
      <c r="E1673" s="82"/>
      <c r="H1673" s="7"/>
      <c r="I1673"/>
      <c r="J1673"/>
      <c r="K1673"/>
      <c r="L1673"/>
    </row>
    <row r="1674" spans="1:12" s="80" customFormat="1" x14ac:dyDescent="0.2">
      <c r="A1674" s="81"/>
      <c r="B1674" s="82"/>
      <c r="C1674" s="82"/>
      <c r="D1674" s="82"/>
      <c r="E1674" s="82"/>
      <c r="H1674" s="7"/>
      <c r="I1674"/>
      <c r="J1674"/>
      <c r="K1674"/>
      <c r="L1674"/>
    </row>
    <row r="1675" spans="1:12" s="80" customFormat="1" x14ac:dyDescent="0.2">
      <c r="A1675" s="81"/>
      <c r="B1675" s="82"/>
      <c r="C1675" s="82"/>
      <c r="D1675" s="82"/>
      <c r="E1675" s="82"/>
      <c r="H1675" s="7"/>
      <c r="I1675"/>
      <c r="J1675"/>
      <c r="K1675"/>
      <c r="L1675"/>
    </row>
    <row r="1676" spans="1:12" s="80" customFormat="1" x14ac:dyDescent="0.2">
      <c r="A1676" s="81"/>
      <c r="B1676" s="82"/>
      <c r="C1676" s="82"/>
      <c r="D1676" s="82"/>
      <c r="E1676" s="82"/>
      <c r="H1676" s="7"/>
      <c r="I1676"/>
      <c r="J1676"/>
      <c r="K1676"/>
      <c r="L1676"/>
    </row>
    <row r="1677" spans="1:12" s="80" customFormat="1" x14ac:dyDescent="0.2">
      <c r="A1677" s="81"/>
      <c r="B1677" s="82"/>
      <c r="C1677" s="82"/>
      <c r="D1677" s="82"/>
      <c r="E1677" s="82"/>
      <c r="H1677" s="7"/>
      <c r="I1677"/>
      <c r="J1677"/>
      <c r="K1677"/>
      <c r="L1677"/>
    </row>
    <row r="1678" spans="1:12" s="80" customFormat="1" x14ac:dyDescent="0.2">
      <c r="A1678" s="81"/>
      <c r="B1678" s="82"/>
      <c r="C1678" s="82"/>
      <c r="D1678" s="82"/>
      <c r="E1678" s="82"/>
      <c r="H1678" s="7"/>
      <c r="I1678"/>
      <c r="J1678"/>
      <c r="K1678"/>
      <c r="L1678"/>
    </row>
    <row r="1679" spans="1:12" s="80" customFormat="1" x14ac:dyDescent="0.2">
      <c r="A1679" s="81"/>
      <c r="B1679" s="82"/>
      <c r="C1679" s="82"/>
      <c r="D1679" s="82"/>
      <c r="E1679" s="82"/>
      <c r="H1679" s="7"/>
      <c r="I1679"/>
      <c r="J1679"/>
      <c r="K1679"/>
      <c r="L1679"/>
    </row>
    <row r="1680" spans="1:12" s="80" customFormat="1" x14ac:dyDescent="0.2">
      <c r="A1680" s="81"/>
      <c r="B1680" s="82"/>
      <c r="C1680" s="82"/>
      <c r="D1680" s="82"/>
      <c r="E1680" s="82"/>
      <c r="H1680" s="7"/>
      <c r="I1680"/>
      <c r="J1680"/>
      <c r="K1680"/>
      <c r="L1680"/>
    </row>
    <row r="1681" spans="1:12" s="80" customFormat="1" x14ac:dyDescent="0.2">
      <c r="A1681" s="81"/>
      <c r="B1681" s="82"/>
      <c r="C1681" s="82"/>
      <c r="D1681" s="82"/>
      <c r="E1681" s="82"/>
      <c r="H1681" s="7"/>
      <c r="I1681"/>
      <c r="J1681"/>
      <c r="K1681"/>
      <c r="L1681"/>
    </row>
    <row r="1682" spans="1:12" s="80" customFormat="1" x14ac:dyDescent="0.2">
      <c r="A1682" s="81"/>
      <c r="B1682" s="82"/>
      <c r="C1682" s="82"/>
      <c r="D1682" s="82"/>
      <c r="E1682" s="82"/>
      <c r="H1682" s="7"/>
      <c r="I1682"/>
      <c r="J1682"/>
      <c r="K1682"/>
      <c r="L1682"/>
    </row>
    <row r="1683" spans="1:12" s="80" customFormat="1" x14ac:dyDescent="0.2">
      <c r="A1683" s="81"/>
      <c r="B1683" s="82"/>
      <c r="C1683" s="82"/>
      <c r="D1683" s="82"/>
      <c r="E1683" s="82"/>
      <c r="H1683" s="7"/>
      <c r="I1683"/>
      <c r="J1683"/>
      <c r="K1683"/>
      <c r="L1683"/>
    </row>
    <row r="1684" spans="1:12" s="80" customFormat="1" x14ac:dyDescent="0.2">
      <c r="A1684" s="81"/>
      <c r="B1684" s="82"/>
      <c r="C1684" s="82"/>
      <c r="D1684" s="82"/>
      <c r="E1684" s="82"/>
      <c r="H1684" s="7"/>
      <c r="I1684"/>
      <c r="J1684"/>
      <c r="K1684"/>
      <c r="L1684"/>
    </row>
    <row r="1685" spans="1:12" s="80" customFormat="1" x14ac:dyDescent="0.2">
      <c r="A1685" s="81"/>
      <c r="B1685" s="82"/>
      <c r="C1685" s="82"/>
      <c r="D1685" s="82"/>
      <c r="E1685" s="82"/>
      <c r="H1685" s="7"/>
      <c r="I1685"/>
      <c r="J1685"/>
      <c r="K1685"/>
      <c r="L1685"/>
    </row>
    <row r="1686" spans="1:12" s="80" customFormat="1" x14ac:dyDescent="0.2">
      <c r="A1686" s="81"/>
      <c r="B1686" s="82"/>
      <c r="C1686" s="82"/>
      <c r="D1686" s="82"/>
      <c r="E1686" s="82"/>
      <c r="H1686" s="7"/>
      <c r="I1686"/>
      <c r="J1686"/>
      <c r="K1686"/>
      <c r="L1686"/>
    </row>
    <row r="1687" spans="1:12" s="80" customFormat="1" x14ac:dyDescent="0.2">
      <c r="A1687" s="81"/>
      <c r="B1687" s="82"/>
      <c r="C1687" s="82"/>
      <c r="D1687" s="82"/>
      <c r="E1687" s="82"/>
      <c r="H1687" s="7"/>
      <c r="I1687"/>
      <c r="J1687"/>
      <c r="K1687"/>
      <c r="L1687"/>
    </row>
    <row r="1688" spans="1:12" s="80" customFormat="1" x14ac:dyDescent="0.2">
      <c r="A1688" s="81"/>
      <c r="B1688" s="82"/>
      <c r="C1688" s="82"/>
      <c r="D1688" s="82"/>
      <c r="E1688" s="82"/>
      <c r="H1688" s="7"/>
      <c r="I1688"/>
      <c r="J1688"/>
      <c r="K1688"/>
      <c r="L1688"/>
    </row>
    <row r="1689" spans="1:12" s="80" customFormat="1" x14ac:dyDescent="0.2">
      <c r="A1689" s="81"/>
      <c r="B1689" s="82"/>
      <c r="C1689" s="82"/>
      <c r="D1689" s="82"/>
      <c r="E1689" s="82"/>
      <c r="H1689" s="7"/>
      <c r="I1689"/>
      <c r="J1689"/>
      <c r="K1689"/>
      <c r="L1689"/>
    </row>
    <row r="1690" spans="1:12" s="80" customFormat="1" x14ac:dyDescent="0.2">
      <c r="A1690" s="81"/>
      <c r="B1690" s="82"/>
      <c r="C1690" s="82"/>
      <c r="D1690" s="82"/>
      <c r="E1690" s="82"/>
      <c r="H1690" s="7"/>
      <c r="I1690"/>
      <c r="J1690"/>
      <c r="K1690"/>
      <c r="L1690"/>
    </row>
    <row r="1691" spans="1:12" s="80" customFormat="1" x14ac:dyDescent="0.2">
      <c r="A1691" s="81"/>
      <c r="B1691" s="82"/>
      <c r="C1691" s="82"/>
      <c r="D1691" s="82"/>
      <c r="E1691" s="82"/>
      <c r="H1691" s="7"/>
      <c r="I1691"/>
      <c r="J1691"/>
      <c r="K1691"/>
      <c r="L1691"/>
    </row>
    <row r="1692" spans="1:12" s="80" customFormat="1" x14ac:dyDescent="0.2">
      <c r="A1692" s="81"/>
      <c r="B1692" s="82"/>
      <c r="C1692" s="82"/>
      <c r="D1692" s="82"/>
      <c r="E1692" s="82"/>
      <c r="H1692" s="7"/>
      <c r="I1692"/>
      <c r="J1692"/>
      <c r="K1692"/>
      <c r="L1692"/>
    </row>
    <row r="1693" spans="1:12" s="80" customFormat="1" x14ac:dyDescent="0.2">
      <c r="A1693" s="81"/>
      <c r="B1693" s="82"/>
      <c r="C1693" s="82"/>
      <c r="D1693" s="82"/>
      <c r="E1693" s="82"/>
      <c r="H1693" s="7"/>
      <c r="I1693"/>
      <c r="J1693"/>
      <c r="K1693"/>
      <c r="L1693"/>
    </row>
    <row r="1694" spans="1:12" s="80" customFormat="1" x14ac:dyDescent="0.2">
      <c r="A1694" s="81"/>
      <c r="B1694" s="82"/>
      <c r="C1694" s="82"/>
      <c r="D1694" s="82"/>
      <c r="E1694" s="82"/>
      <c r="H1694" s="7"/>
      <c r="I1694"/>
      <c r="J1694"/>
      <c r="K1694"/>
      <c r="L1694"/>
    </row>
    <row r="1695" spans="1:12" s="80" customFormat="1" x14ac:dyDescent="0.2">
      <c r="A1695" s="81"/>
      <c r="B1695" s="82"/>
      <c r="C1695" s="82"/>
      <c r="D1695" s="82"/>
      <c r="E1695" s="82"/>
      <c r="H1695" s="7"/>
      <c r="I1695"/>
      <c r="J1695"/>
      <c r="K1695"/>
      <c r="L1695"/>
    </row>
    <row r="1696" spans="1:12" s="80" customFormat="1" x14ac:dyDescent="0.2">
      <c r="A1696" s="81"/>
      <c r="B1696" s="82"/>
      <c r="C1696" s="82"/>
      <c r="D1696" s="82"/>
      <c r="E1696" s="82"/>
      <c r="H1696" s="7"/>
      <c r="I1696"/>
      <c r="J1696"/>
      <c r="K1696"/>
      <c r="L1696"/>
    </row>
    <row r="1697" spans="1:12" s="80" customFormat="1" x14ac:dyDescent="0.2">
      <c r="A1697" s="81"/>
      <c r="B1697" s="82"/>
      <c r="C1697" s="82"/>
      <c r="D1697" s="82"/>
      <c r="E1697" s="82"/>
      <c r="H1697" s="7"/>
      <c r="I1697"/>
      <c r="J1697"/>
      <c r="K1697"/>
      <c r="L1697"/>
    </row>
    <row r="1698" spans="1:12" s="80" customFormat="1" x14ac:dyDescent="0.2">
      <c r="A1698" s="81"/>
      <c r="B1698" s="82"/>
      <c r="C1698" s="82"/>
      <c r="D1698" s="82"/>
      <c r="E1698" s="82"/>
      <c r="H1698" s="7"/>
      <c r="I1698"/>
      <c r="J1698"/>
      <c r="K1698"/>
      <c r="L1698"/>
    </row>
    <row r="1699" spans="1:12" s="80" customFormat="1" x14ac:dyDescent="0.2">
      <c r="A1699" s="81"/>
      <c r="B1699" s="82"/>
      <c r="C1699" s="82"/>
      <c r="D1699" s="82"/>
      <c r="E1699" s="82"/>
      <c r="H1699" s="7"/>
      <c r="I1699"/>
      <c r="J1699"/>
      <c r="K1699"/>
      <c r="L1699"/>
    </row>
    <row r="1700" spans="1:12" s="80" customFormat="1" x14ac:dyDescent="0.2">
      <c r="A1700" s="81"/>
      <c r="B1700" s="82"/>
      <c r="C1700" s="82"/>
      <c r="D1700" s="82"/>
      <c r="E1700" s="82"/>
      <c r="H1700" s="7"/>
      <c r="I1700"/>
      <c r="J1700"/>
      <c r="K1700"/>
      <c r="L1700"/>
    </row>
    <row r="1701" spans="1:12" s="80" customFormat="1" x14ac:dyDescent="0.2">
      <c r="A1701" s="81"/>
      <c r="B1701" s="82"/>
      <c r="C1701" s="82"/>
      <c r="D1701" s="82"/>
      <c r="E1701" s="82"/>
      <c r="H1701" s="7"/>
      <c r="I1701"/>
      <c r="J1701"/>
      <c r="K1701"/>
      <c r="L1701"/>
    </row>
    <row r="1702" spans="1:12" s="80" customFormat="1" x14ac:dyDescent="0.2">
      <c r="A1702" s="81"/>
      <c r="B1702" s="82"/>
      <c r="C1702" s="82"/>
      <c r="D1702" s="82"/>
      <c r="E1702" s="82"/>
      <c r="H1702" s="7"/>
      <c r="I1702"/>
      <c r="J1702"/>
      <c r="K1702"/>
      <c r="L1702"/>
    </row>
    <row r="1703" spans="1:12" s="80" customFormat="1" x14ac:dyDescent="0.2">
      <c r="A1703" s="81"/>
      <c r="B1703" s="82"/>
      <c r="C1703" s="82"/>
      <c r="D1703" s="82"/>
      <c r="E1703" s="82"/>
      <c r="H1703" s="7"/>
      <c r="I1703"/>
      <c r="J1703"/>
      <c r="K1703"/>
      <c r="L1703"/>
    </row>
    <row r="1704" spans="1:12" s="80" customFormat="1" x14ac:dyDescent="0.2">
      <c r="A1704" s="81"/>
      <c r="B1704" s="82"/>
      <c r="C1704" s="82"/>
      <c r="D1704" s="82"/>
      <c r="E1704" s="82"/>
      <c r="H1704" s="7"/>
      <c r="I1704"/>
      <c r="J1704"/>
      <c r="K1704"/>
      <c r="L1704"/>
    </row>
    <row r="1705" spans="1:12" s="80" customFormat="1" x14ac:dyDescent="0.2">
      <c r="A1705" s="81"/>
      <c r="B1705" s="82"/>
      <c r="C1705" s="82"/>
      <c r="D1705" s="82"/>
      <c r="E1705" s="82"/>
      <c r="H1705" s="7"/>
      <c r="I1705"/>
      <c r="J1705"/>
      <c r="K1705"/>
      <c r="L1705"/>
    </row>
    <row r="1706" spans="1:12" s="80" customFormat="1" x14ac:dyDescent="0.2">
      <c r="A1706" s="81"/>
      <c r="B1706" s="82"/>
      <c r="C1706" s="82"/>
      <c r="D1706" s="82"/>
      <c r="E1706" s="82"/>
      <c r="H1706" s="7"/>
      <c r="I1706"/>
      <c r="J1706"/>
      <c r="K1706"/>
      <c r="L1706"/>
    </row>
    <row r="1707" spans="1:12" s="80" customFormat="1" x14ac:dyDescent="0.2">
      <c r="A1707" s="81"/>
      <c r="B1707" s="82"/>
      <c r="C1707" s="82"/>
      <c r="D1707" s="82"/>
      <c r="E1707" s="82"/>
      <c r="H1707" s="7"/>
      <c r="I1707"/>
      <c r="J1707"/>
      <c r="K1707"/>
      <c r="L1707"/>
    </row>
    <row r="1708" spans="1:12" s="80" customFormat="1" x14ac:dyDescent="0.2">
      <c r="A1708" s="81"/>
      <c r="B1708" s="82"/>
      <c r="C1708" s="82"/>
      <c r="D1708" s="82"/>
      <c r="E1708" s="82"/>
      <c r="H1708" s="7"/>
      <c r="I1708"/>
      <c r="J1708"/>
      <c r="K1708"/>
      <c r="L1708"/>
    </row>
    <row r="1709" spans="1:12" s="80" customFormat="1" x14ac:dyDescent="0.2">
      <c r="A1709" s="81"/>
      <c r="B1709" s="82"/>
      <c r="C1709" s="82"/>
      <c r="D1709" s="82"/>
      <c r="E1709" s="82"/>
      <c r="H1709" s="7"/>
      <c r="I1709"/>
      <c r="J1709"/>
      <c r="K1709"/>
      <c r="L1709"/>
    </row>
    <row r="1710" spans="1:12" s="80" customFormat="1" x14ac:dyDescent="0.2">
      <c r="A1710" s="81"/>
      <c r="B1710" s="82"/>
      <c r="C1710" s="82"/>
      <c r="D1710" s="82"/>
      <c r="E1710" s="82"/>
      <c r="H1710" s="7"/>
      <c r="I1710"/>
      <c r="J1710"/>
      <c r="K1710"/>
      <c r="L1710"/>
    </row>
    <row r="1711" spans="1:12" s="80" customFormat="1" x14ac:dyDescent="0.2">
      <c r="A1711" s="81"/>
      <c r="B1711" s="82"/>
      <c r="C1711" s="82"/>
      <c r="D1711" s="82"/>
      <c r="E1711" s="82"/>
      <c r="H1711" s="7"/>
      <c r="I1711"/>
      <c r="J1711"/>
      <c r="K1711"/>
      <c r="L1711"/>
    </row>
    <row r="1712" spans="1:12" s="80" customFormat="1" x14ac:dyDescent="0.2">
      <c r="A1712" s="81"/>
      <c r="B1712" s="82"/>
      <c r="C1712" s="82"/>
      <c r="D1712" s="82"/>
      <c r="E1712" s="82"/>
      <c r="H1712" s="7"/>
      <c r="I1712"/>
      <c r="J1712"/>
      <c r="K1712"/>
      <c r="L1712"/>
    </row>
    <row r="1713" spans="1:12" s="80" customFormat="1" x14ac:dyDescent="0.2">
      <c r="A1713" s="81"/>
      <c r="B1713" s="82"/>
      <c r="C1713" s="82"/>
      <c r="D1713" s="82"/>
      <c r="E1713" s="82"/>
      <c r="H1713" s="7"/>
      <c r="I1713"/>
      <c r="J1713"/>
      <c r="K1713"/>
      <c r="L1713"/>
    </row>
    <row r="1714" spans="1:12" s="80" customFormat="1" x14ac:dyDescent="0.2">
      <c r="A1714" s="81"/>
      <c r="B1714" s="82"/>
      <c r="C1714" s="82"/>
      <c r="D1714" s="82"/>
      <c r="E1714" s="82"/>
      <c r="H1714" s="7"/>
      <c r="I1714"/>
      <c r="J1714"/>
      <c r="K1714"/>
      <c r="L1714"/>
    </row>
    <row r="1715" spans="1:12" s="80" customFormat="1" x14ac:dyDescent="0.2">
      <c r="A1715" s="81"/>
      <c r="B1715" s="82"/>
      <c r="C1715" s="82"/>
      <c r="D1715" s="82"/>
      <c r="E1715" s="82"/>
      <c r="H1715" s="7"/>
      <c r="I1715"/>
      <c r="J1715"/>
      <c r="K1715"/>
      <c r="L1715"/>
    </row>
    <row r="1716" spans="1:12" s="80" customFormat="1" x14ac:dyDescent="0.2">
      <c r="A1716" s="81"/>
      <c r="B1716" s="82"/>
      <c r="C1716" s="82"/>
      <c r="D1716" s="82"/>
      <c r="E1716" s="82"/>
      <c r="H1716" s="7"/>
      <c r="I1716"/>
      <c r="J1716"/>
      <c r="K1716"/>
      <c r="L1716"/>
    </row>
    <row r="1717" spans="1:12" s="80" customFormat="1" x14ac:dyDescent="0.2">
      <c r="A1717" s="81"/>
      <c r="B1717" s="82"/>
      <c r="C1717" s="82"/>
      <c r="D1717" s="82"/>
      <c r="E1717" s="82"/>
      <c r="H1717" s="7"/>
      <c r="I1717"/>
      <c r="J1717"/>
      <c r="K1717"/>
      <c r="L1717"/>
    </row>
    <row r="1718" spans="1:12" s="80" customFormat="1" x14ac:dyDescent="0.2">
      <c r="A1718" s="81"/>
      <c r="B1718" s="82"/>
      <c r="C1718" s="82"/>
      <c r="D1718" s="82"/>
      <c r="E1718" s="82"/>
      <c r="H1718" s="7"/>
      <c r="I1718"/>
      <c r="J1718"/>
      <c r="K1718"/>
      <c r="L1718"/>
    </row>
    <row r="1719" spans="1:12" s="80" customFormat="1" x14ac:dyDescent="0.2">
      <c r="A1719" s="81"/>
      <c r="B1719" s="82"/>
      <c r="C1719" s="82"/>
      <c r="D1719" s="82"/>
      <c r="E1719" s="82"/>
      <c r="H1719" s="7"/>
      <c r="I1719"/>
      <c r="J1719"/>
      <c r="K1719"/>
      <c r="L1719"/>
    </row>
    <row r="1720" spans="1:12" s="80" customFormat="1" x14ac:dyDescent="0.2">
      <c r="A1720" s="81"/>
      <c r="B1720" s="82"/>
      <c r="C1720" s="82"/>
      <c r="D1720" s="82"/>
      <c r="E1720" s="82"/>
      <c r="H1720" s="7"/>
      <c r="I1720"/>
      <c r="J1720"/>
      <c r="K1720"/>
      <c r="L1720"/>
    </row>
    <row r="1721" spans="1:12" s="80" customFormat="1" x14ac:dyDescent="0.2">
      <c r="A1721" s="81"/>
      <c r="B1721" s="82"/>
      <c r="C1721" s="82"/>
      <c r="D1721" s="82"/>
      <c r="E1721" s="82"/>
      <c r="H1721" s="7"/>
      <c r="I1721"/>
      <c r="J1721"/>
      <c r="K1721"/>
      <c r="L1721"/>
    </row>
    <row r="1722" spans="1:12" s="80" customFormat="1" x14ac:dyDescent="0.2">
      <c r="A1722" s="81"/>
      <c r="B1722" s="82"/>
      <c r="C1722" s="82"/>
      <c r="D1722" s="82"/>
      <c r="E1722" s="82"/>
      <c r="H1722" s="7"/>
      <c r="I1722"/>
      <c r="J1722"/>
      <c r="K1722"/>
      <c r="L1722"/>
    </row>
    <row r="1723" spans="1:12" s="80" customFormat="1" x14ac:dyDescent="0.2">
      <c r="A1723" s="81"/>
      <c r="B1723" s="82"/>
      <c r="C1723" s="82"/>
      <c r="D1723" s="82"/>
      <c r="E1723" s="82"/>
      <c r="H1723" s="7"/>
      <c r="I1723"/>
      <c r="J1723"/>
      <c r="K1723"/>
      <c r="L1723"/>
    </row>
    <row r="1724" spans="1:12" s="80" customFormat="1" x14ac:dyDescent="0.2">
      <c r="A1724" s="81"/>
      <c r="B1724" s="82"/>
      <c r="C1724" s="82"/>
      <c r="D1724" s="82"/>
      <c r="E1724" s="82"/>
      <c r="H1724" s="7"/>
      <c r="I1724"/>
      <c r="J1724"/>
      <c r="K1724"/>
      <c r="L1724"/>
    </row>
    <row r="1725" spans="1:12" s="80" customFormat="1" x14ac:dyDescent="0.2">
      <c r="A1725" s="81"/>
      <c r="B1725" s="82"/>
      <c r="C1725" s="82"/>
      <c r="D1725" s="82"/>
      <c r="E1725" s="82"/>
      <c r="H1725" s="7"/>
      <c r="I1725"/>
      <c r="J1725"/>
      <c r="K1725"/>
      <c r="L1725"/>
    </row>
    <row r="1726" spans="1:12" s="80" customFormat="1" x14ac:dyDescent="0.2">
      <c r="A1726" s="81"/>
      <c r="B1726" s="82"/>
      <c r="C1726" s="82"/>
      <c r="D1726" s="82"/>
      <c r="E1726" s="82"/>
      <c r="H1726" s="7"/>
      <c r="I1726"/>
      <c r="J1726"/>
      <c r="K1726"/>
      <c r="L1726"/>
    </row>
    <row r="1727" spans="1:12" s="80" customFormat="1" x14ac:dyDescent="0.2">
      <c r="A1727" s="81"/>
      <c r="B1727" s="82"/>
      <c r="C1727" s="82"/>
      <c r="D1727" s="82"/>
      <c r="E1727" s="82"/>
      <c r="H1727" s="7"/>
      <c r="I1727"/>
      <c r="J1727"/>
      <c r="K1727"/>
      <c r="L1727"/>
    </row>
    <row r="1728" spans="1:12" s="80" customFormat="1" x14ac:dyDescent="0.2">
      <c r="A1728" s="81"/>
      <c r="B1728" s="82"/>
      <c r="C1728" s="82"/>
      <c r="D1728" s="82"/>
      <c r="E1728" s="82"/>
      <c r="H1728" s="7"/>
      <c r="I1728"/>
      <c r="J1728"/>
      <c r="K1728"/>
      <c r="L1728"/>
    </row>
    <row r="1729" spans="1:12" s="80" customFormat="1" x14ac:dyDescent="0.2">
      <c r="A1729" s="81"/>
      <c r="B1729" s="82"/>
      <c r="C1729" s="82"/>
      <c r="D1729" s="82"/>
      <c r="E1729" s="82"/>
      <c r="H1729" s="7"/>
      <c r="I1729"/>
      <c r="J1729"/>
      <c r="K1729"/>
      <c r="L1729"/>
    </row>
    <row r="1730" spans="1:12" s="80" customFormat="1" x14ac:dyDescent="0.2">
      <c r="A1730" s="81"/>
      <c r="B1730" s="82"/>
      <c r="C1730" s="82"/>
      <c r="D1730" s="82"/>
      <c r="E1730" s="82"/>
      <c r="H1730" s="7"/>
      <c r="I1730"/>
      <c r="J1730"/>
      <c r="K1730"/>
      <c r="L1730"/>
    </row>
    <row r="1731" spans="1:12" s="80" customFormat="1" x14ac:dyDescent="0.2">
      <c r="A1731" s="81"/>
      <c r="B1731" s="82"/>
      <c r="C1731" s="82"/>
      <c r="D1731" s="82"/>
      <c r="E1731" s="82"/>
      <c r="H1731" s="7"/>
      <c r="I1731"/>
      <c r="J1731"/>
      <c r="K1731"/>
      <c r="L1731"/>
    </row>
    <row r="1732" spans="1:12" s="80" customFormat="1" x14ac:dyDescent="0.2">
      <c r="A1732" s="81"/>
      <c r="B1732" s="82"/>
      <c r="C1732" s="82"/>
      <c r="D1732" s="82"/>
      <c r="E1732" s="82"/>
      <c r="H1732" s="7"/>
      <c r="I1732"/>
      <c r="J1732"/>
      <c r="K1732"/>
      <c r="L1732"/>
    </row>
    <row r="1733" spans="1:12" s="80" customFormat="1" x14ac:dyDescent="0.2">
      <c r="A1733" s="81"/>
      <c r="B1733" s="82"/>
      <c r="C1733" s="82"/>
      <c r="D1733" s="82"/>
      <c r="E1733" s="82"/>
      <c r="H1733" s="7"/>
      <c r="I1733"/>
      <c r="J1733"/>
      <c r="K1733"/>
      <c r="L1733"/>
    </row>
    <row r="1734" spans="1:12" s="80" customFormat="1" x14ac:dyDescent="0.2">
      <c r="A1734" s="81"/>
      <c r="B1734" s="82"/>
      <c r="C1734" s="82"/>
      <c r="D1734" s="82"/>
      <c r="E1734" s="82"/>
      <c r="H1734" s="7"/>
      <c r="I1734"/>
      <c r="J1734"/>
      <c r="K1734"/>
      <c r="L1734"/>
    </row>
    <row r="1735" spans="1:12" s="80" customFormat="1" x14ac:dyDescent="0.2">
      <c r="A1735" s="81"/>
      <c r="B1735" s="82"/>
      <c r="C1735" s="82"/>
      <c r="D1735" s="82"/>
      <c r="E1735" s="82"/>
      <c r="H1735" s="7"/>
      <c r="I1735"/>
      <c r="J1735"/>
      <c r="K1735"/>
      <c r="L1735"/>
    </row>
    <row r="1736" spans="1:12" s="80" customFormat="1" x14ac:dyDescent="0.2">
      <c r="A1736" s="81"/>
      <c r="B1736" s="82"/>
      <c r="C1736" s="82"/>
      <c r="D1736" s="82"/>
      <c r="E1736" s="82"/>
      <c r="H1736" s="7"/>
      <c r="I1736"/>
      <c r="J1736"/>
      <c r="K1736"/>
      <c r="L1736"/>
    </row>
    <row r="1737" spans="1:12" s="80" customFormat="1" x14ac:dyDescent="0.2">
      <c r="A1737" s="81"/>
      <c r="B1737" s="82"/>
      <c r="C1737" s="82"/>
      <c r="D1737" s="82"/>
      <c r="E1737" s="82"/>
      <c r="H1737" s="7"/>
      <c r="I1737"/>
      <c r="J1737"/>
      <c r="K1737"/>
      <c r="L1737"/>
    </row>
    <row r="1738" spans="1:12" s="80" customFormat="1" x14ac:dyDescent="0.2">
      <c r="A1738" s="81"/>
      <c r="B1738" s="82"/>
      <c r="C1738" s="82"/>
      <c r="D1738" s="82"/>
      <c r="E1738" s="82"/>
      <c r="H1738" s="7"/>
      <c r="I1738"/>
      <c r="J1738"/>
      <c r="K1738"/>
      <c r="L1738"/>
    </row>
    <row r="1739" spans="1:12" s="80" customFormat="1" x14ac:dyDescent="0.2">
      <c r="A1739" s="81"/>
      <c r="B1739" s="82"/>
      <c r="C1739" s="82"/>
      <c r="D1739" s="82"/>
      <c r="E1739" s="82"/>
      <c r="H1739" s="7"/>
      <c r="I1739"/>
      <c r="J1739"/>
      <c r="K1739"/>
      <c r="L1739"/>
    </row>
    <row r="1740" spans="1:12" s="80" customFormat="1" x14ac:dyDescent="0.2">
      <c r="A1740" s="81"/>
      <c r="B1740" s="82"/>
      <c r="C1740" s="82"/>
      <c r="D1740" s="82"/>
      <c r="E1740" s="82"/>
      <c r="H1740" s="7"/>
      <c r="I1740"/>
      <c r="J1740"/>
      <c r="K1740"/>
      <c r="L1740"/>
    </row>
    <row r="1741" spans="1:12" s="80" customFormat="1" x14ac:dyDescent="0.2">
      <c r="A1741" s="81"/>
      <c r="B1741" s="82"/>
      <c r="C1741" s="82"/>
      <c r="D1741" s="82"/>
      <c r="E1741" s="82"/>
      <c r="H1741" s="7"/>
      <c r="I1741"/>
      <c r="J1741"/>
      <c r="K1741"/>
      <c r="L1741"/>
    </row>
    <row r="1742" spans="1:12" s="80" customFormat="1" x14ac:dyDescent="0.2">
      <c r="A1742" s="81"/>
      <c r="B1742" s="82"/>
      <c r="C1742" s="82"/>
      <c r="D1742" s="82"/>
      <c r="E1742" s="82"/>
      <c r="H1742" s="7"/>
      <c r="I1742"/>
      <c r="J1742"/>
      <c r="K1742"/>
      <c r="L1742"/>
    </row>
    <row r="1743" spans="1:12" s="80" customFormat="1" x14ac:dyDescent="0.2">
      <c r="A1743" s="81"/>
      <c r="B1743" s="82"/>
      <c r="C1743" s="82"/>
      <c r="D1743" s="82"/>
      <c r="E1743" s="82"/>
      <c r="H1743" s="7"/>
      <c r="I1743"/>
      <c r="J1743"/>
      <c r="K1743"/>
      <c r="L1743"/>
    </row>
    <row r="1744" spans="1:12" s="80" customFormat="1" x14ac:dyDescent="0.2">
      <c r="A1744" s="81"/>
      <c r="B1744" s="82"/>
      <c r="C1744" s="82"/>
      <c r="D1744" s="82"/>
      <c r="E1744" s="82"/>
      <c r="H1744" s="7"/>
      <c r="I1744"/>
      <c r="J1744"/>
      <c r="K1744"/>
      <c r="L1744"/>
    </row>
    <row r="1745" spans="1:12" s="80" customFormat="1" x14ac:dyDescent="0.2">
      <c r="A1745" s="81"/>
      <c r="B1745" s="82"/>
      <c r="C1745" s="82"/>
      <c r="D1745" s="82"/>
      <c r="E1745" s="82"/>
      <c r="H1745" s="7"/>
      <c r="I1745"/>
      <c r="J1745"/>
      <c r="K1745"/>
      <c r="L1745"/>
    </row>
    <row r="1746" spans="1:12" s="80" customFormat="1" x14ac:dyDescent="0.2">
      <c r="A1746" s="81"/>
      <c r="B1746" s="82"/>
      <c r="C1746" s="82"/>
      <c r="D1746" s="82"/>
      <c r="E1746" s="82"/>
      <c r="H1746" s="7"/>
      <c r="I1746"/>
      <c r="J1746"/>
      <c r="K1746"/>
      <c r="L1746"/>
    </row>
    <row r="1747" spans="1:12" s="80" customFormat="1" x14ac:dyDescent="0.2">
      <c r="A1747" s="81"/>
      <c r="B1747" s="82"/>
      <c r="C1747" s="82"/>
      <c r="D1747" s="82"/>
      <c r="E1747" s="82"/>
      <c r="H1747" s="7"/>
      <c r="I1747"/>
      <c r="J1747"/>
      <c r="K1747"/>
      <c r="L1747"/>
    </row>
    <row r="1748" spans="1:12" s="80" customFormat="1" x14ac:dyDescent="0.2">
      <c r="A1748" s="81"/>
      <c r="B1748" s="82"/>
      <c r="C1748" s="82"/>
      <c r="D1748" s="82"/>
      <c r="E1748" s="82"/>
      <c r="H1748" s="7"/>
      <c r="I1748"/>
      <c r="J1748"/>
      <c r="K1748"/>
      <c r="L1748"/>
    </row>
    <row r="1749" spans="1:12" s="80" customFormat="1" x14ac:dyDescent="0.2">
      <c r="A1749" s="81"/>
      <c r="B1749" s="82"/>
      <c r="C1749" s="82"/>
      <c r="D1749" s="82"/>
      <c r="E1749" s="82"/>
      <c r="H1749" s="7"/>
      <c r="I1749"/>
      <c r="J1749"/>
      <c r="K1749"/>
      <c r="L1749"/>
    </row>
    <row r="1750" spans="1:12" s="80" customFormat="1" x14ac:dyDescent="0.2">
      <c r="A1750" s="81"/>
      <c r="B1750" s="82"/>
      <c r="C1750" s="82"/>
      <c r="D1750" s="82"/>
      <c r="E1750" s="82"/>
      <c r="H1750" s="7"/>
      <c r="I1750"/>
      <c r="J1750"/>
      <c r="K1750"/>
      <c r="L1750"/>
    </row>
    <row r="1751" spans="1:12" s="80" customFormat="1" x14ac:dyDescent="0.2">
      <c r="A1751" s="81"/>
      <c r="B1751" s="82"/>
      <c r="C1751" s="82"/>
      <c r="D1751" s="82"/>
      <c r="E1751" s="82"/>
      <c r="H1751" s="7"/>
      <c r="I1751"/>
      <c r="J1751"/>
      <c r="K1751"/>
      <c r="L1751"/>
    </row>
    <row r="1752" spans="1:12" s="80" customFormat="1" x14ac:dyDescent="0.2">
      <c r="A1752" s="81"/>
      <c r="B1752" s="82"/>
      <c r="C1752" s="82"/>
      <c r="D1752" s="82"/>
      <c r="E1752" s="82"/>
      <c r="H1752" s="7"/>
      <c r="I1752"/>
      <c r="J1752"/>
      <c r="K1752"/>
      <c r="L1752"/>
    </row>
    <row r="1753" spans="1:12" s="80" customFormat="1" x14ac:dyDescent="0.2">
      <c r="A1753" s="81"/>
      <c r="B1753" s="82"/>
      <c r="C1753" s="82"/>
      <c r="D1753" s="82"/>
      <c r="E1753" s="82"/>
      <c r="H1753" s="7"/>
      <c r="I1753"/>
      <c r="J1753"/>
      <c r="K1753"/>
      <c r="L1753"/>
    </row>
    <row r="1754" spans="1:12" s="80" customFormat="1" x14ac:dyDescent="0.2">
      <c r="A1754" s="81"/>
      <c r="B1754" s="82"/>
      <c r="C1754" s="82"/>
      <c r="D1754" s="82"/>
      <c r="E1754" s="82"/>
      <c r="H1754" s="7"/>
      <c r="I1754"/>
      <c r="J1754"/>
      <c r="K1754"/>
      <c r="L1754"/>
    </row>
    <row r="1755" spans="1:12" s="80" customFormat="1" x14ac:dyDescent="0.2">
      <c r="A1755" s="81"/>
      <c r="B1755" s="82"/>
      <c r="C1755" s="82"/>
      <c r="D1755" s="82"/>
      <c r="E1755" s="82"/>
      <c r="H1755" s="7"/>
      <c r="I1755"/>
      <c r="J1755"/>
      <c r="K1755"/>
      <c r="L1755"/>
    </row>
    <row r="1756" spans="1:12" s="80" customFormat="1" x14ac:dyDescent="0.2">
      <c r="A1756" s="81"/>
      <c r="B1756" s="82"/>
      <c r="C1756" s="82"/>
      <c r="D1756" s="82"/>
      <c r="E1756" s="82"/>
      <c r="H1756" s="7"/>
      <c r="I1756"/>
      <c r="J1756"/>
      <c r="K1756"/>
      <c r="L1756"/>
    </row>
    <row r="1757" spans="1:12" s="80" customFormat="1" x14ac:dyDescent="0.2">
      <c r="A1757" s="81"/>
      <c r="B1757" s="82"/>
      <c r="C1757" s="82"/>
      <c r="D1757" s="82"/>
      <c r="E1757" s="82"/>
      <c r="H1757" s="7"/>
      <c r="I1757"/>
      <c r="J1757"/>
      <c r="K1757"/>
      <c r="L1757"/>
    </row>
    <row r="1758" spans="1:12" s="80" customFormat="1" x14ac:dyDescent="0.2">
      <c r="A1758" s="81"/>
      <c r="B1758" s="82"/>
      <c r="C1758" s="82"/>
      <c r="D1758" s="82"/>
      <c r="E1758" s="82"/>
      <c r="H1758" s="7"/>
      <c r="I1758"/>
      <c r="J1758"/>
      <c r="K1758"/>
      <c r="L1758"/>
    </row>
    <row r="1759" spans="1:12" s="80" customFormat="1" x14ac:dyDescent="0.2">
      <c r="A1759" s="81"/>
      <c r="B1759" s="82"/>
      <c r="C1759" s="82"/>
      <c r="D1759" s="82"/>
      <c r="E1759" s="82"/>
      <c r="H1759" s="7"/>
      <c r="I1759"/>
      <c r="J1759"/>
      <c r="K1759"/>
      <c r="L1759"/>
    </row>
    <row r="1760" spans="1:12" s="80" customFormat="1" x14ac:dyDescent="0.2">
      <c r="A1760" s="81"/>
      <c r="B1760" s="82"/>
      <c r="C1760" s="82"/>
      <c r="D1760" s="82"/>
      <c r="E1760" s="82"/>
      <c r="H1760" s="7"/>
      <c r="I1760"/>
      <c r="J1760"/>
      <c r="K1760"/>
      <c r="L1760"/>
    </row>
    <row r="1761" spans="1:12" s="80" customFormat="1" x14ac:dyDescent="0.2">
      <c r="A1761" s="81"/>
      <c r="B1761" s="82"/>
      <c r="C1761" s="82"/>
      <c r="D1761" s="82"/>
      <c r="E1761" s="82"/>
      <c r="H1761" s="7"/>
      <c r="I1761"/>
      <c r="J1761"/>
      <c r="K1761"/>
      <c r="L1761"/>
    </row>
    <row r="1762" spans="1:12" s="80" customFormat="1" x14ac:dyDescent="0.2">
      <c r="A1762" s="81"/>
      <c r="B1762" s="82"/>
      <c r="C1762" s="82"/>
      <c r="D1762" s="82"/>
      <c r="E1762" s="82"/>
      <c r="H1762" s="7"/>
      <c r="I1762"/>
      <c r="J1762"/>
      <c r="K1762"/>
      <c r="L1762"/>
    </row>
    <row r="1763" spans="1:12" s="80" customFormat="1" x14ac:dyDescent="0.2">
      <c r="A1763" s="81"/>
      <c r="B1763" s="82"/>
      <c r="C1763" s="82"/>
      <c r="D1763" s="82"/>
      <c r="E1763" s="82"/>
      <c r="H1763" s="7"/>
      <c r="I1763"/>
      <c r="J1763"/>
      <c r="K1763"/>
      <c r="L1763"/>
    </row>
    <row r="1764" spans="1:12" s="80" customFormat="1" x14ac:dyDescent="0.2">
      <c r="A1764" s="81"/>
      <c r="B1764" s="82"/>
      <c r="C1764" s="82"/>
      <c r="D1764" s="82"/>
      <c r="E1764" s="82"/>
      <c r="H1764" s="7"/>
      <c r="I1764"/>
      <c r="J1764"/>
      <c r="K1764"/>
      <c r="L1764"/>
    </row>
    <row r="1765" spans="1:12" s="80" customFormat="1" x14ac:dyDescent="0.2">
      <c r="A1765" s="81"/>
      <c r="B1765" s="82"/>
      <c r="C1765" s="82"/>
      <c r="D1765" s="82"/>
      <c r="E1765" s="82"/>
      <c r="H1765" s="7"/>
      <c r="I1765"/>
      <c r="J1765"/>
      <c r="K1765"/>
      <c r="L1765"/>
    </row>
    <row r="1766" spans="1:12" s="80" customFormat="1" x14ac:dyDescent="0.2">
      <c r="A1766" s="81"/>
      <c r="B1766" s="82"/>
      <c r="C1766" s="82"/>
      <c r="D1766" s="82"/>
      <c r="E1766" s="82"/>
      <c r="H1766" s="7"/>
      <c r="I1766"/>
      <c r="J1766"/>
      <c r="K1766"/>
      <c r="L1766"/>
    </row>
    <row r="1767" spans="1:12" s="80" customFormat="1" x14ac:dyDescent="0.2">
      <c r="A1767" s="81"/>
      <c r="B1767" s="82"/>
      <c r="C1767" s="82"/>
      <c r="D1767" s="82"/>
      <c r="E1767" s="82"/>
      <c r="H1767" s="7"/>
      <c r="I1767"/>
      <c r="J1767"/>
      <c r="K1767"/>
      <c r="L1767"/>
    </row>
    <row r="1768" spans="1:12" s="80" customFormat="1" x14ac:dyDescent="0.2">
      <c r="A1768" s="81"/>
      <c r="B1768" s="82"/>
      <c r="C1768" s="82"/>
      <c r="D1768" s="82"/>
      <c r="E1768" s="82"/>
      <c r="H1768" s="7"/>
      <c r="I1768"/>
      <c r="J1768"/>
      <c r="K1768"/>
      <c r="L1768"/>
    </row>
    <row r="1769" spans="1:12" s="80" customFormat="1" x14ac:dyDescent="0.2">
      <c r="A1769" s="81"/>
      <c r="B1769" s="82"/>
      <c r="C1769" s="82"/>
      <c r="D1769" s="82"/>
      <c r="E1769" s="82"/>
      <c r="H1769" s="7"/>
      <c r="I1769"/>
      <c r="J1769"/>
      <c r="K1769"/>
      <c r="L1769"/>
    </row>
    <row r="1770" spans="1:12" s="80" customFormat="1" x14ac:dyDescent="0.2">
      <c r="A1770" s="81"/>
      <c r="B1770" s="82"/>
      <c r="C1770" s="82"/>
      <c r="D1770" s="82"/>
      <c r="E1770" s="82"/>
      <c r="H1770" s="7"/>
      <c r="I1770"/>
      <c r="J1770"/>
      <c r="K1770"/>
      <c r="L1770"/>
    </row>
    <row r="1771" spans="1:12" s="80" customFormat="1" x14ac:dyDescent="0.2">
      <c r="A1771" s="81"/>
      <c r="B1771" s="82"/>
      <c r="C1771" s="82"/>
      <c r="D1771" s="82"/>
      <c r="E1771" s="82"/>
      <c r="H1771" s="7"/>
      <c r="I1771"/>
      <c r="J1771"/>
      <c r="K1771"/>
      <c r="L1771"/>
    </row>
    <row r="1772" spans="1:12" s="80" customFormat="1" x14ac:dyDescent="0.2">
      <c r="A1772" s="81"/>
      <c r="B1772" s="82"/>
      <c r="C1772" s="82"/>
      <c r="D1772" s="82"/>
      <c r="E1772" s="82"/>
      <c r="H1772" s="7"/>
      <c r="I1772"/>
      <c r="J1772"/>
      <c r="K1772"/>
      <c r="L1772"/>
    </row>
    <row r="1773" spans="1:12" s="80" customFormat="1" x14ac:dyDescent="0.2">
      <c r="A1773" s="81"/>
      <c r="B1773" s="82"/>
      <c r="C1773" s="82"/>
      <c r="D1773" s="82"/>
      <c r="E1773" s="82"/>
      <c r="H1773" s="7"/>
      <c r="I1773"/>
      <c r="J1773"/>
      <c r="K1773"/>
      <c r="L1773"/>
    </row>
    <row r="1774" spans="1:12" s="80" customFormat="1" x14ac:dyDescent="0.2">
      <c r="A1774" s="81"/>
      <c r="B1774" s="82"/>
      <c r="C1774" s="82"/>
      <c r="D1774" s="82"/>
      <c r="E1774" s="82"/>
      <c r="H1774" s="7"/>
      <c r="I1774"/>
      <c r="J1774"/>
      <c r="K1774"/>
      <c r="L1774"/>
    </row>
    <row r="1775" spans="1:12" s="80" customFormat="1" x14ac:dyDescent="0.2">
      <c r="A1775" s="81"/>
      <c r="B1775" s="82"/>
      <c r="C1775" s="82"/>
      <c r="D1775" s="82"/>
      <c r="E1775" s="82"/>
      <c r="H1775" s="7"/>
      <c r="I1775"/>
      <c r="J1775"/>
      <c r="K1775"/>
      <c r="L1775"/>
    </row>
    <row r="1776" spans="1:12" s="80" customFormat="1" x14ac:dyDescent="0.2">
      <c r="A1776" s="81"/>
      <c r="B1776" s="82"/>
      <c r="C1776" s="82"/>
      <c r="D1776" s="82"/>
      <c r="E1776" s="82"/>
      <c r="H1776" s="7"/>
      <c r="I1776"/>
      <c r="J1776"/>
      <c r="K1776"/>
      <c r="L1776"/>
    </row>
    <row r="1777" spans="1:12" s="80" customFormat="1" x14ac:dyDescent="0.2">
      <c r="A1777" s="81"/>
      <c r="B1777" s="82"/>
      <c r="C1777" s="82"/>
      <c r="D1777" s="82"/>
      <c r="E1777" s="82"/>
      <c r="H1777" s="7"/>
      <c r="I1777"/>
      <c r="J1777"/>
      <c r="K1777"/>
      <c r="L1777"/>
    </row>
    <row r="1778" spans="1:12" s="80" customFormat="1" x14ac:dyDescent="0.2">
      <c r="A1778" s="81"/>
      <c r="B1778" s="82"/>
      <c r="C1778" s="82"/>
      <c r="D1778" s="82"/>
      <c r="E1778" s="82"/>
      <c r="H1778" s="7"/>
      <c r="I1778"/>
      <c r="J1778"/>
      <c r="K1778"/>
      <c r="L1778"/>
    </row>
    <row r="1779" spans="1:12" s="80" customFormat="1" x14ac:dyDescent="0.2">
      <c r="A1779" s="81"/>
      <c r="B1779" s="82"/>
      <c r="C1779" s="82"/>
      <c r="D1779" s="82"/>
      <c r="E1779" s="82"/>
      <c r="H1779" s="7"/>
      <c r="I1779"/>
      <c r="J1779"/>
      <c r="K1779"/>
      <c r="L1779"/>
    </row>
    <row r="1780" spans="1:12" s="80" customFormat="1" x14ac:dyDescent="0.2">
      <c r="A1780" s="81"/>
      <c r="B1780" s="82"/>
      <c r="C1780" s="82"/>
      <c r="D1780" s="82"/>
      <c r="E1780" s="82"/>
      <c r="H1780" s="7"/>
      <c r="I1780"/>
      <c r="J1780"/>
      <c r="K1780"/>
      <c r="L1780"/>
    </row>
    <row r="1781" spans="1:12" s="80" customFormat="1" x14ac:dyDescent="0.2">
      <c r="A1781" s="81"/>
      <c r="B1781" s="82"/>
      <c r="C1781" s="82"/>
      <c r="D1781" s="82"/>
      <c r="E1781" s="82"/>
      <c r="H1781" s="7"/>
      <c r="I1781"/>
      <c r="J1781"/>
      <c r="K1781"/>
      <c r="L1781"/>
    </row>
    <row r="1782" spans="1:12" s="80" customFormat="1" x14ac:dyDescent="0.2">
      <c r="A1782" s="81"/>
      <c r="B1782" s="82"/>
      <c r="C1782" s="82"/>
      <c r="D1782" s="82"/>
      <c r="E1782" s="82"/>
      <c r="H1782" s="7"/>
      <c r="I1782"/>
      <c r="J1782"/>
      <c r="K1782"/>
      <c r="L1782"/>
    </row>
    <row r="1783" spans="1:12" s="80" customFormat="1" x14ac:dyDescent="0.2">
      <c r="A1783" s="81"/>
      <c r="B1783" s="82"/>
      <c r="C1783" s="82"/>
      <c r="D1783" s="82"/>
      <c r="E1783" s="82"/>
      <c r="H1783" s="7"/>
      <c r="I1783"/>
      <c r="J1783"/>
      <c r="K1783"/>
      <c r="L1783"/>
    </row>
    <row r="1784" spans="1:12" s="80" customFormat="1" x14ac:dyDescent="0.2">
      <c r="A1784" s="81"/>
      <c r="B1784" s="82"/>
      <c r="C1784" s="82"/>
      <c r="D1784" s="82"/>
      <c r="E1784" s="82"/>
      <c r="H1784" s="7"/>
      <c r="I1784"/>
      <c r="J1784"/>
      <c r="K1784"/>
      <c r="L1784"/>
    </row>
    <row r="1785" spans="1:12" s="80" customFormat="1" x14ac:dyDescent="0.2">
      <c r="A1785" s="81"/>
      <c r="B1785" s="82"/>
      <c r="C1785" s="82"/>
      <c r="D1785" s="82"/>
      <c r="E1785" s="82"/>
      <c r="H1785" s="7"/>
      <c r="I1785"/>
      <c r="J1785"/>
      <c r="K1785"/>
      <c r="L1785"/>
    </row>
    <row r="1786" spans="1:12" s="80" customFormat="1" x14ac:dyDescent="0.2">
      <c r="A1786" s="81"/>
      <c r="B1786" s="82"/>
      <c r="C1786" s="82"/>
      <c r="D1786" s="82"/>
      <c r="E1786" s="82"/>
      <c r="H1786" s="7"/>
      <c r="I1786"/>
      <c r="J1786"/>
      <c r="K1786"/>
      <c r="L1786"/>
    </row>
    <row r="1787" spans="1:12" s="80" customFormat="1" x14ac:dyDescent="0.2">
      <c r="A1787" s="81"/>
      <c r="B1787" s="82"/>
      <c r="C1787" s="82"/>
      <c r="D1787" s="82"/>
      <c r="E1787" s="82"/>
      <c r="H1787" s="7"/>
      <c r="I1787"/>
      <c r="J1787"/>
      <c r="K1787"/>
      <c r="L1787"/>
    </row>
    <row r="1788" spans="1:12" s="80" customFormat="1" x14ac:dyDescent="0.2">
      <c r="A1788" s="81"/>
      <c r="B1788" s="82"/>
      <c r="C1788" s="82"/>
      <c r="D1788" s="82"/>
      <c r="E1788" s="82"/>
      <c r="H1788" s="7"/>
      <c r="I1788"/>
      <c r="J1788"/>
      <c r="K1788"/>
      <c r="L1788"/>
    </row>
    <row r="1789" spans="1:12" s="80" customFormat="1" x14ac:dyDescent="0.2">
      <c r="A1789" s="81"/>
      <c r="B1789" s="82"/>
      <c r="C1789" s="82"/>
      <c r="D1789" s="82"/>
      <c r="E1789" s="82"/>
      <c r="H1789" s="7"/>
      <c r="I1789"/>
      <c r="J1789"/>
      <c r="K1789"/>
      <c r="L1789"/>
    </row>
    <row r="1790" spans="1:12" s="80" customFormat="1" x14ac:dyDescent="0.2">
      <c r="A1790" s="81"/>
      <c r="B1790" s="82"/>
      <c r="C1790" s="82"/>
      <c r="D1790" s="82"/>
      <c r="E1790" s="82"/>
      <c r="H1790" s="7"/>
      <c r="I1790"/>
      <c r="J1790"/>
      <c r="K1790"/>
      <c r="L1790"/>
    </row>
    <row r="1791" spans="1:12" s="80" customFormat="1" x14ac:dyDescent="0.2">
      <c r="A1791" s="81"/>
      <c r="B1791" s="82"/>
      <c r="C1791" s="82"/>
      <c r="D1791" s="82"/>
      <c r="E1791" s="82"/>
      <c r="H1791" s="7"/>
      <c r="I1791"/>
      <c r="J1791"/>
      <c r="K1791"/>
      <c r="L1791"/>
    </row>
    <row r="1792" spans="1:12" s="80" customFormat="1" x14ac:dyDescent="0.2">
      <c r="A1792" s="81"/>
      <c r="B1792" s="82"/>
      <c r="C1792" s="82"/>
      <c r="D1792" s="82"/>
      <c r="E1792" s="82"/>
      <c r="H1792" s="7"/>
      <c r="I1792"/>
      <c r="J1792"/>
      <c r="K1792"/>
      <c r="L1792"/>
    </row>
    <row r="1793" spans="1:12" s="80" customFormat="1" x14ac:dyDescent="0.2">
      <c r="A1793" s="81"/>
      <c r="B1793" s="82"/>
      <c r="C1793" s="82"/>
      <c r="D1793" s="82"/>
      <c r="E1793" s="82"/>
      <c r="H1793" s="7"/>
      <c r="I1793"/>
      <c r="J1793"/>
      <c r="K1793"/>
      <c r="L1793"/>
    </row>
    <row r="1794" spans="1:12" s="80" customFormat="1" x14ac:dyDescent="0.2">
      <c r="A1794" s="81"/>
      <c r="B1794" s="82"/>
      <c r="C1794" s="82"/>
      <c r="D1794" s="82"/>
      <c r="E1794" s="82"/>
      <c r="H1794" s="7"/>
      <c r="I1794"/>
      <c r="J1794"/>
      <c r="K1794"/>
      <c r="L1794"/>
    </row>
    <row r="1795" spans="1:12" s="80" customFormat="1" x14ac:dyDescent="0.2">
      <c r="A1795" s="81"/>
      <c r="B1795" s="82"/>
      <c r="C1795" s="82"/>
      <c r="D1795" s="82"/>
      <c r="E1795" s="82"/>
      <c r="H1795" s="7"/>
      <c r="I1795"/>
      <c r="J1795"/>
      <c r="K1795"/>
      <c r="L1795"/>
    </row>
    <row r="1796" spans="1:12" s="80" customFormat="1" x14ac:dyDescent="0.2">
      <c r="A1796" s="81"/>
      <c r="B1796" s="82"/>
      <c r="C1796" s="82"/>
      <c r="D1796" s="82"/>
      <c r="E1796" s="82"/>
      <c r="H1796" s="7"/>
      <c r="I1796"/>
      <c r="J1796"/>
      <c r="K1796"/>
      <c r="L1796"/>
    </row>
    <row r="1797" spans="1:12" s="80" customFormat="1" x14ac:dyDescent="0.2">
      <c r="A1797" s="81"/>
      <c r="B1797" s="82"/>
      <c r="C1797" s="82"/>
      <c r="D1797" s="82"/>
      <c r="E1797" s="82"/>
      <c r="H1797" s="7"/>
      <c r="I1797"/>
      <c r="J1797"/>
      <c r="K1797"/>
      <c r="L1797"/>
    </row>
    <row r="1798" spans="1:12" s="80" customFormat="1" x14ac:dyDescent="0.2">
      <c r="A1798" s="81"/>
      <c r="B1798" s="82"/>
      <c r="C1798" s="82"/>
      <c r="D1798" s="82"/>
      <c r="E1798" s="82"/>
      <c r="H1798" s="7"/>
      <c r="I1798"/>
      <c r="J1798"/>
      <c r="K1798"/>
      <c r="L1798"/>
    </row>
    <row r="1799" spans="1:12" s="80" customFormat="1" x14ac:dyDescent="0.2">
      <c r="A1799" s="81"/>
      <c r="B1799" s="82"/>
      <c r="C1799" s="82"/>
      <c r="D1799" s="82"/>
      <c r="E1799" s="82"/>
      <c r="H1799" s="7"/>
      <c r="I1799"/>
      <c r="J1799"/>
      <c r="K1799"/>
      <c r="L1799"/>
    </row>
    <row r="1800" spans="1:12" s="80" customFormat="1" x14ac:dyDescent="0.2">
      <c r="A1800" s="81"/>
      <c r="B1800" s="82"/>
      <c r="C1800" s="82"/>
      <c r="D1800" s="82"/>
      <c r="E1800" s="82"/>
      <c r="H1800" s="7"/>
      <c r="I1800"/>
      <c r="J1800"/>
      <c r="K1800"/>
      <c r="L1800"/>
    </row>
    <row r="1801" spans="1:12" s="80" customFormat="1" x14ac:dyDescent="0.2">
      <c r="A1801" s="81"/>
      <c r="B1801" s="82"/>
      <c r="C1801" s="82"/>
      <c r="D1801" s="82"/>
      <c r="E1801" s="82"/>
      <c r="H1801" s="7"/>
      <c r="I1801"/>
      <c r="J1801"/>
      <c r="K1801"/>
      <c r="L1801"/>
    </row>
    <row r="1802" spans="1:12" s="80" customFormat="1" x14ac:dyDescent="0.2">
      <c r="A1802" s="81"/>
      <c r="B1802" s="82"/>
      <c r="C1802" s="82"/>
      <c r="D1802" s="82"/>
      <c r="E1802" s="82"/>
      <c r="H1802" s="7"/>
      <c r="I1802"/>
      <c r="J1802"/>
      <c r="K1802"/>
      <c r="L1802"/>
    </row>
    <row r="1803" spans="1:12" s="80" customFormat="1" x14ac:dyDescent="0.2">
      <c r="A1803" s="81"/>
      <c r="B1803" s="82"/>
      <c r="C1803" s="82"/>
      <c r="D1803" s="82"/>
      <c r="E1803" s="82"/>
      <c r="H1803" s="7"/>
      <c r="I1803"/>
      <c r="J1803"/>
      <c r="K1803"/>
      <c r="L1803"/>
    </row>
    <row r="1804" spans="1:12" s="80" customFormat="1" x14ac:dyDescent="0.2">
      <c r="A1804" s="81"/>
      <c r="B1804" s="82"/>
      <c r="C1804" s="82"/>
      <c r="D1804" s="82"/>
      <c r="E1804" s="82"/>
      <c r="H1804" s="7"/>
      <c r="I1804"/>
      <c r="J1804"/>
      <c r="K1804"/>
      <c r="L1804"/>
    </row>
    <row r="1805" spans="1:12" s="80" customFormat="1" x14ac:dyDescent="0.2">
      <c r="A1805" s="81"/>
      <c r="B1805" s="82"/>
      <c r="C1805" s="82"/>
      <c r="D1805" s="82"/>
      <c r="E1805" s="82"/>
      <c r="H1805" s="7"/>
      <c r="I1805"/>
      <c r="J1805"/>
      <c r="K1805"/>
      <c r="L1805"/>
    </row>
    <row r="1806" spans="1:12" s="80" customFormat="1" x14ac:dyDescent="0.2">
      <c r="A1806" s="81"/>
      <c r="B1806" s="82"/>
      <c r="C1806" s="82"/>
      <c r="D1806" s="82"/>
      <c r="E1806" s="82"/>
      <c r="H1806" s="7"/>
      <c r="I1806"/>
      <c r="J1806"/>
      <c r="K1806"/>
      <c r="L1806"/>
    </row>
    <row r="1807" spans="1:12" s="80" customFormat="1" x14ac:dyDescent="0.2">
      <c r="A1807" s="81"/>
      <c r="B1807" s="82"/>
      <c r="C1807" s="82"/>
      <c r="D1807" s="82"/>
      <c r="E1807" s="82"/>
      <c r="H1807" s="7"/>
      <c r="I1807"/>
      <c r="J1807"/>
      <c r="K1807"/>
      <c r="L1807"/>
    </row>
    <row r="1808" spans="1:12" s="80" customFormat="1" x14ac:dyDescent="0.2">
      <c r="A1808" s="81"/>
      <c r="B1808" s="82"/>
      <c r="C1808" s="82"/>
      <c r="D1808" s="82"/>
      <c r="E1808" s="82"/>
      <c r="H1808" s="7"/>
      <c r="I1808"/>
      <c r="J1808"/>
      <c r="K1808"/>
      <c r="L1808"/>
    </row>
    <row r="1809" spans="1:12" s="80" customFormat="1" x14ac:dyDescent="0.2">
      <c r="A1809" s="81"/>
      <c r="B1809" s="82"/>
      <c r="C1809" s="82"/>
      <c r="D1809" s="82"/>
      <c r="E1809" s="82"/>
      <c r="H1809" s="7"/>
      <c r="I1809"/>
      <c r="J1809"/>
      <c r="K1809"/>
      <c r="L1809"/>
    </row>
    <row r="1810" spans="1:12" s="80" customFormat="1" x14ac:dyDescent="0.2">
      <c r="A1810" s="81"/>
      <c r="B1810" s="82"/>
      <c r="C1810" s="82"/>
      <c r="D1810" s="82"/>
      <c r="E1810" s="82"/>
      <c r="H1810" s="7"/>
      <c r="I1810"/>
      <c r="J1810"/>
      <c r="K1810"/>
      <c r="L1810"/>
    </row>
    <row r="1811" spans="1:12" s="80" customFormat="1" x14ac:dyDescent="0.2">
      <c r="A1811" s="81"/>
      <c r="B1811" s="82"/>
      <c r="C1811" s="82"/>
      <c r="D1811" s="82"/>
      <c r="E1811" s="82"/>
      <c r="H1811" s="7"/>
      <c r="I1811"/>
      <c r="J1811"/>
      <c r="K1811"/>
      <c r="L1811"/>
    </row>
    <row r="1812" spans="1:12" s="80" customFormat="1" x14ac:dyDescent="0.2">
      <c r="A1812" s="81"/>
      <c r="B1812" s="82"/>
      <c r="C1812" s="82"/>
      <c r="D1812" s="82"/>
      <c r="E1812" s="82"/>
      <c r="H1812" s="7"/>
      <c r="I1812"/>
      <c r="J1812"/>
      <c r="K1812"/>
      <c r="L1812"/>
    </row>
    <row r="1813" spans="1:12" s="80" customFormat="1" x14ac:dyDescent="0.2">
      <c r="A1813" s="81"/>
      <c r="B1813" s="82"/>
      <c r="C1813" s="82"/>
      <c r="D1813" s="82"/>
      <c r="E1813" s="82"/>
      <c r="H1813" s="7"/>
      <c r="I1813"/>
      <c r="J1813"/>
      <c r="K1813"/>
      <c r="L1813"/>
    </row>
    <row r="1814" spans="1:12" s="80" customFormat="1" x14ac:dyDescent="0.2">
      <c r="A1814" s="81"/>
      <c r="B1814" s="82"/>
      <c r="C1814" s="82"/>
      <c r="D1814" s="82"/>
      <c r="E1814" s="82"/>
      <c r="H1814" s="7"/>
      <c r="I1814"/>
      <c r="J1814"/>
      <c r="K1814"/>
      <c r="L1814"/>
    </row>
    <row r="1815" spans="1:12" s="80" customFormat="1" x14ac:dyDescent="0.2">
      <c r="A1815" s="81"/>
      <c r="B1815" s="82"/>
      <c r="C1815" s="82"/>
      <c r="D1815" s="82"/>
      <c r="E1815" s="82"/>
      <c r="H1815" s="7"/>
      <c r="I1815"/>
      <c r="J1815"/>
      <c r="K1815"/>
      <c r="L1815"/>
    </row>
    <row r="1816" spans="1:12" s="80" customFormat="1" x14ac:dyDescent="0.2">
      <c r="A1816" s="81"/>
      <c r="B1816" s="82"/>
      <c r="C1816" s="82"/>
      <c r="D1816" s="82"/>
      <c r="E1816" s="82"/>
      <c r="H1816" s="7"/>
      <c r="I1816"/>
      <c r="J1816"/>
      <c r="K1816"/>
      <c r="L1816"/>
    </row>
    <row r="1817" spans="1:12" s="80" customFormat="1" x14ac:dyDescent="0.2">
      <c r="A1817" s="81"/>
      <c r="B1817" s="82"/>
      <c r="C1817" s="82"/>
      <c r="D1817" s="82"/>
      <c r="E1817" s="82"/>
      <c r="H1817" s="7"/>
      <c r="I1817"/>
      <c r="J1817"/>
      <c r="K1817"/>
      <c r="L1817"/>
    </row>
    <row r="1818" spans="1:12" s="80" customFormat="1" x14ac:dyDescent="0.2">
      <c r="A1818" s="81"/>
      <c r="B1818" s="82"/>
      <c r="C1818" s="82"/>
      <c r="D1818" s="82"/>
      <c r="E1818" s="82"/>
      <c r="H1818" s="7"/>
      <c r="I1818"/>
      <c r="J1818"/>
      <c r="K1818"/>
      <c r="L1818"/>
    </row>
    <row r="1819" spans="1:12" s="80" customFormat="1" x14ac:dyDescent="0.2">
      <c r="A1819" s="81"/>
      <c r="B1819" s="82"/>
      <c r="C1819" s="82"/>
      <c r="D1819" s="82"/>
      <c r="E1819" s="82"/>
      <c r="H1819" s="7"/>
      <c r="I1819"/>
      <c r="J1819"/>
      <c r="K1819"/>
      <c r="L1819"/>
    </row>
    <row r="1820" spans="1:12" s="80" customFormat="1" x14ac:dyDescent="0.2">
      <c r="A1820" s="81"/>
      <c r="B1820" s="82"/>
      <c r="C1820" s="82"/>
      <c r="D1820" s="82"/>
      <c r="E1820" s="82"/>
      <c r="H1820" s="7"/>
      <c r="I1820"/>
      <c r="J1820"/>
      <c r="K1820"/>
      <c r="L1820"/>
    </row>
    <row r="1821" spans="1:12" s="80" customFormat="1" x14ac:dyDescent="0.2">
      <c r="A1821" s="81"/>
      <c r="B1821" s="82"/>
      <c r="C1821" s="82"/>
      <c r="D1821" s="82"/>
      <c r="E1821" s="82"/>
      <c r="H1821" s="7"/>
      <c r="I1821"/>
      <c r="J1821"/>
      <c r="K1821"/>
      <c r="L1821"/>
    </row>
    <row r="1822" spans="1:12" s="80" customFormat="1" x14ac:dyDescent="0.2">
      <c r="A1822" s="81"/>
      <c r="B1822" s="82"/>
      <c r="C1822" s="82"/>
      <c r="D1822" s="82"/>
      <c r="E1822" s="82"/>
      <c r="H1822" s="7"/>
      <c r="I1822"/>
      <c r="J1822"/>
      <c r="K1822"/>
      <c r="L1822"/>
    </row>
    <row r="1823" spans="1:12" s="80" customFormat="1" x14ac:dyDescent="0.2">
      <c r="A1823" s="81"/>
      <c r="B1823" s="82"/>
      <c r="C1823" s="82"/>
      <c r="D1823" s="82"/>
      <c r="E1823" s="82"/>
      <c r="H1823" s="7"/>
      <c r="I1823"/>
      <c r="J1823"/>
      <c r="K1823"/>
      <c r="L1823"/>
    </row>
    <row r="1824" spans="1:12" s="80" customFormat="1" x14ac:dyDescent="0.2">
      <c r="A1824" s="81"/>
      <c r="B1824" s="82"/>
      <c r="C1824" s="82"/>
      <c r="D1824" s="82"/>
      <c r="E1824" s="82"/>
      <c r="H1824" s="7"/>
      <c r="I1824"/>
      <c r="J1824"/>
      <c r="K1824"/>
      <c r="L1824"/>
    </row>
    <row r="1825" spans="1:12" s="80" customFormat="1" x14ac:dyDescent="0.2">
      <c r="A1825" s="81"/>
      <c r="B1825" s="82"/>
      <c r="C1825" s="82"/>
      <c r="D1825" s="82"/>
      <c r="E1825" s="82"/>
      <c r="H1825" s="7"/>
      <c r="I1825"/>
      <c r="J1825"/>
      <c r="K1825"/>
      <c r="L1825"/>
    </row>
    <row r="1826" spans="1:12" s="80" customFormat="1" x14ac:dyDescent="0.2">
      <c r="A1826" s="81"/>
      <c r="B1826" s="82"/>
      <c r="C1826" s="82"/>
      <c r="D1826" s="82"/>
      <c r="E1826" s="82"/>
      <c r="H1826" s="7"/>
      <c r="I1826"/>
      <c r="J1826"/>
      <c r="K1826"/>
      <c r="L1826"/>
    </row>
    <row r="1827" spans="1:12" s="80" customFormat="1" x14ac:dyDescent="0.2">
      <c r="A1827" s="81"/>
      <c r="B1827" s="82"/>
      <c r="C1827" s="82"/>
      <c r="D1827" s="82"/>
      <c r="E1827" s="82"/>
      <c r="H1827" s="7"/>
      <c r="I1827"/>
      <c r="J1827"/>
      <c r="K1827"/>
      <c r="L1827"/>
    </row>
    <row r="1828" spans="1:12" s="80" customFormat="1" x14ac:dyDescent="0.2">
      <c r="A1828" s="81"/>
      <c r="B1828" s="82"/>
      <c r="C1828" s="82"/>
      <c r="D1828" s="82"/>
      <c r="E1828" s="82"/>
      <c r="H1828" s="7"/>
      <c r="I1828"/>
      <c r="J1828"/>
      <c r="K1828"/>
      <c r="L1828"/>
    </row>
    <row r="1829" spans="1:12" s="80" customFormat="1" x14ac:dyDescent="0.2">
      <c r="A1829" s="81"/>
      <c r="B1829" s="82"/>
      <c r="C1829" s="82"/>
      <c r="D1829" s="82"/>
      <c r="E1829" s="82"/>
      <c r="H1829" s="7"/>
      <c r="I1829"/>
      <c r="J1829"/>
      <c r="K1829"/>
      <c r="L1829"/>
    </row>
    <row r="1830" spans="1:12" s="80" customFormat="1" x14ac:dyDescent="0.2">
      <c r="A1830" s="81"/>
      <c r="B1830" s="82"/>
      <c r="C1830" s="82"/>
      <c r="D1830" s="82"/>
      <c r="E1830" s="82"/>
      <c r="H1830" s="7"/>
      <c r="I1830"/>
      <c r="J1830"/>
      <c r="K1830"/>
      <c r="L1830"/>
    </row>
    <row r="1831" spans="1:12" s="80" customFormat="1" x14ac:dyDescent="0.2">
      <c r="A1831" s="81"/>
      <c r="B1831" s="82"/>
      <c r="C1831" s="82"/>
      <c r="D1831" s="82"/>
      <c r="E1831" s="82"/>
      <c r="H1831" s="7"/>
      <c r="I1831"/>
      <c r="J1831"/>
      <c r="K1831"/>
      <c r="L1831"/>
    </row>
    <row r="1832" spans="1:12" s="80" customFormat="1" x14ac:dyDescent="0.2">
      <c r="A1832" s="81"/>
      <c r="B1832" s="82"/>
      <c r="C1832" s="82"/>
      <c r="D1832" s="82"/>
      <c r="E1832" s="82"/>
      <c r="H1832" s="7"/>
      <c r="I1832"/>
      <c r="J1832"/>
      <c r="K1832"/>
      <c r="L1832"/>
    </row>
    <row r="1833" spans="1:12" s="80" customFormat="1" x14ac:dyDescent="0.2">
      <c r="A1833" s="81"/>
      <c r="B1833" s="82"/>
      <c r="C1833" s="82"/>
      <c r="D1833" s="82"/>
      <c r="E1833" s="82"/>
      <c r="H1833" s="7"/>
      <c r="I1833"/>
      <c r="J1833"/>
      <c r="K1833"/>
      <c r="L1833"/>
    </row>
    <row r="1834" spans="1:12" s="80" customFormat="1" x14ac:dyDescent="0.2">
      <c r="A1834" s="81"/>
      <c r="B1834" s="82"/>
      <c r="C1834" s="82"/>
      <c r="D1834" s="82"/>
      <c r="E1834" s="82"/>
      <c r="H1834" s="7"/>
      <c r="I1834"/>
      <c r="J1834"/>
      <c r="K1834"/>
      <c r="L1834"/>
    </row>
    <row r="1835" spans="1:12" s="80" customFormat="1" x14ac:dyDescent="0.2">
      <c r="A1835" s="81"/>
      <c r="B1835" s="82"/>
      <c r="C1835" s="82"/>
      <c r="D1835" s="82"/>
      <c r="E1835" s="82"/>
      <c r="H1835" s="7"/>
      <c r="I1835"/>
      <c r="J1835"/>
      <c r="K1835"/>
      <c r="L1835"/>
    </row>
    <row r="1836" spans="1:12" s="80" customFormat="1" x14ac:dyDescent="0.2">
      <c r="A1836" s="81"/>
      <c r="B1836" s="82"/>
      <c r="C1836" s="82"/>
      <c r="D1836" s="82"/>
      <c r="E1836" s="82"/>
      <c r="H1836" s="7"/>
      <c r="I1836"/>
      <c r="J1836"/>
      <c r="K1836"/>
      <c r="L1836"/>
    </row>
    <row r="1837" spans="1:12" s="80" customFormat="1" x14ac:dyDescent="0.2">
      <c r="A1837" s="81"/>
      <c r="B1837" s="82"/>
      <c r="C1837" s="82"/>
      <c r="D1837" s="82"/>
      <c r="E1837" s="82"/>
      <c r="H1837" s="7"/>
      <c r="I1837"/>
      <c r="J1837"/>
      <c r="K1837"/>
      <c r="L1837"/>
    </row>
    <row r="1838" spans="1:12" s="80" customFormat="1" x14ac:dyDescent="0.2">
      <c r="A1838" s="81"/>
      <c r="B1838" s="82"/>
      <c r="C1838" s="82"/>
      <c r="D1838" s="82"/>
      <c r="E1838" s="82"/>
      <c r="H1838" s="7"/>
      <c r="I1838"/>
      <c r="J1838"/>
      <c r="K1838"/>
      <c r="L1838"/>
    </row>
    <row r="1839" spans="1:12" s="80" customFormat="1" x14ac:dyDescent="0.2">
      <c r="A1839" s="81"/>
      <c r="B1839" s="82"/>
      <c r="C1839" s="82"/>
      <c r="D1839" s="82"/>
      <c r="E1839" s="82"/>
      <c r="H1839" s="7"/>
      <c r="I1839"/>
      <c r="J1839"/>
      <c r="K1839"/>
      <c r="L1839"/>
    </row>
    <row r="1840" spans="1:12" s="80" customFormat="1" x14ac:dyDescent="0.2">
      <c r="A1840" s="81"/>
      <c r="B1840" s="82"/>
      <c r="C1840" s="82"/>
      <c r="D1840" s="82"/>
      <c r="E1840" s="82"/>
      <c r="H1840" s="7"/>
      <c r="I1840"/>
      <c r="J1840"/>
      <c r="K1840"/>
      <c r="L1840"/>
    </row>
    <row r="1841" spans="1:12" s="80" customFormat="1" x14ac:dyDescent="0.2">
      <c r="A1841" s="81"/>
      <c r="B1841" s="82"/>
      <c r="C1841" s="82"/>
      <c r="D1841" s="82"/>
      <c r="E1841" s="82"/>
      <c r="H1841" s="7"/>
      <c r="I1841"/>
      <c r="J1841"/>
      <c r="K1841"/>
      <c r="L1841"/>
    </row>
    <row r="1842" spans="1:12" s="80" customFormat="1" x14ac:dyDescent="0.2">
      <c r="A1842" s="81"/>
      <c r="B1842" s="82"/>
      <c r="C1842" s="82"/>
      <c r="D1842" s="82"/>
      <c r="E1842" s="82"/>
      <c r="H1842" s="7"/>
      <c r="I1842"/>
      <c r="J1842"/>
      <c r="K1842"/>
      <c r="L1842"/>
    </row>
    <row r="1843" spans="1:12" s="80" customFormat="1" x14ac:dyDescent="0.2">
      <c r="A1843" s="81"/>
      <c r="B1843" s="82"/>
      <c r="C1843" s="82"/>
      <c r="D1843" s="82"/>
      <c r="E1843" s="82"/>
      <c r="H1843" s="7"/>
      <c r="I1843"/>
      <c r="J1843"/>
      <c r="K1843"/>
      <c r="L1843"/>
    </row>
    <row r="1844" spans="1:12" s="80" customFormat="1" x14ac:dyDescent="0.2">
      <c r="A1844" s="81"/>
      <c r="B1844" s="82"/>
      <c r="C1844" s="82"/>
      <c r="D1844" s="82"/>
      <c r="E1844" s="82"/>
      <c r="H1844" s="7"/>
      <c r="I1844"/>
      <c r="J1844"/>
      <c r="K1844"/>
      <c r="L1844"/>
    </row>
    <row r="1845" spans="1:12" s="80" customFormat="1" x14ac:dyDescent="0.2">
      <c r="A1845" s="81"/>
      <c r="B1845" s="82"/>
      <c r="C1845" s="82"/>
      <c r="D1845" s="82"/>
      <c r="E1845" s="82"/>
      <c r="H1845" s="7"/>
      <c r="I1845"/>
      <c r="J1845"/>
      <c r="K1845"/>
      <c r="L1845"/>
    </row>
    <row r="1846" spans="1:12" s="80" customFormat="1" x14ac:dyDescent="0.2">
      <c r="A1846" s="81"/>
      <c r="B1846" s="82"/>
      <c r="C1846" s="82"/>
      <c r="D1846" s="82"/>
      <c r="E1846" s="82"/>
      <c r="H1846" s="7"/>
      <c r="I1846"/>
      <c r="J1846"/>
      <c r="K1846"/>
      <c r="L1846"/>
    </row>
    <row r="1847" spans="1:12" s="80" customFormat="1" x14ac:dyDescent="0.2">
      <c r="A1847" s="81"/>
      <c r="B1847" s="82"/>
      <c r="C1847" s="82"/>
      <c r="D1847" s="82"/>
      <c r="E1847" s="82"/>
      <c r="H1847" s="7"/>
      <c r="I1847"/>
      <c r="J1847"/>
      <c r="K1847"/>
      <c r="L1847"/>
    </row>
    <row r="1848" spans="1:12" s="80" customFormat="1" x14ac:dyDescent="0.2">
      <c r="A1848" s="81"/>
      <c r="B1848" s="82"/>
      <c r="C1848" s="82"/>
      <c r="D1848" s="82"/>
      <c r="E1848" s="82"/>
      <c r="H1848" s="7"/>
      <c r="I1848"/>
      <c r="J1848"/>
      <c r="K1848"/>
      <c r="L1848"/>
    </row>
    <row r="1849" spans="1:12" s="80" customFormat="1" x14ac:dyDescent="0.2">
      <c r="A1849" s="81"/>
      <c r="B1849" s="82"/>
      <c r="C1849" s="82"/>
      <c r="D1849" s="82"/>
      <c r="E1849" s="82"/>
      <c r="H1849" s="7"/>
      <c r="I1849"/>
      <c r="J1849"/>
      <c r="K1849"/>
      <c r="L1849"/>
    </row>
    <row r="1850" spans="1:12" s="80" customFormat="1" x14ac:dyDescent="0.2">
      <c r="A1850" s="81"/>
      <c r="B1850" s="82"/>
      <c r="C1850" s="82"/>
      <c r="D1850" s="82"/>
      <c r="E1850" s="82"/>
      <c r="H1850" s="7"/>
      <c r="I1850"/>
      <c r="J1850"/>
      <c r="K1850"/>
      <c r="L1850"/>
    </row>
    <row r="1851" spans="1:12" s="80" customFormat="1" x14ac:dyDescent="0.2">
      <c r="A1851" s="81"/>
      <c r="B1851" s="82"/>
      <c r="C1851" s="82"/>
      <c r="D1851" s="82"/>
      <c r="E1851" s="82"/>
      <c r="H1851" s="7"/>
      <c r="I1851"/>
      <c r="J1851"/>
      <c r="K1851"/>
      <c r="L1851"/>
    </row>
    <row r="1852" spans="1:12" s="80" customFormat="1" x14ac:dyDescent="0.2">
      <c r="A1852" s="81"/>
      <c r="B1852" s="82"/>
      <c r="C1852" s="82"/>
      <c r="D1852" s="82"/>
      <c r="E1852" s="82"/>
      <c r="H1852" s="7"/>
      <c r="I1852"/>
      <c r="J1852"/>
      <c r="K1852"/>
      <c r="L1852"/>
    </row>
    <row r="1853" spans="1:12" s="80" customFormat="1" x14ac:dyDescent="0.2">
      <c r="A1853" s="81"/>
      <c r="B1853" s="82"/>
      <c r="C1853" s="82"/>
      <c r="D1853" s="82"/>
      <c r="E1853" s="82"/>
      <c r="H1853" s="7"/>
      <c r="I1853"/>
      <c r="J1853"/>
      <c r="K1853"/>
      <c r="L1853"/>
    </row>
    <row r="1854" spans="1:12" s="80" customFormat="1" x14ac:dyDescent="0.2">
      <c r="A1854" s="81"/>
      <c r="B1854" s="82"/>
      <c r="C1854" s="82"/>
      <c r="D1854" s="82"/>
      <c r="E1854" s="82"/>
      <c r="H1854" s="7"/>
      <c r="I1854"/>
      <c r="J1854"/>
      <c r="K1854"/>
      <c r="L1854"/>
    </row>
    <row r="1855" spans="1:12" s="80" customFormat="1" x14ac:dyDescent="0.2">
      <c r="A1855" s="81"/>
      <c r="B1855" s="82"/>
      <c r="C1855" s="82"/>
      <c r="D1855" s="82"/>
      <c r="E1855" s="82"/>
      <c r="H1855" s="7"/>
      <c r="I1855"/>
      <c r="J1855"/>
      <c r="K1855"/>
      <c r="L1855"/>
    </row>
    <row r="1856" spans="1:12" s="80" customFormat="1" x14ac:dyDescent="0.2">
      <c r="A1856" s="81"/>
      <c r="B1856" s="82"/>
      <c r="C1856" s="82"/>
      <c r="D1856" s="82"/>
      <c r="E1856" s="82"/>
      <c r="H1856" s="7"/>
      <c r="I1856"/>
      <c r="J1856"/>
      <c r="K1856"/>
      <c r="L1856"/>
    </row>
    <row r="1857" spans="1:12" s="80" customFormat="1" x14ac:dyDescent="0.2">
      <c r="A1857" s="81"/>
      <c r="B1857" s="82"/>
      <c r="C1857" s="82"/>
      <c r="D1857" s="82"/>
      <c r="E1857" s="82"/>
      <c r="H1857" s="7"/>
      <c r="I1857"/>
      <c r="J1857"/>
      <c r="K1857"/>
      <c r="L1857"/>
    </row>
    <row r="1858" spans="1:12" s="80" customFormat="1" x14ac:dyDescent="0.2">
      <c r="A1858" s="81"/>
      <c r="B1858" s="82"/>
      <c r="C1858" s="82"/>
      <c r="D1858" s="82"/>
      <c r="E1858" s="82"/>
      <c r="H1858" s="7"/>
      <c r="I1858"/>
      <c r="J1858"/>
      <c r="K1858"/>
      <c r="L1858"/>
    </row>
    <row r="1859" spans="1:12" s="80" customFormat="1" x14ac:dyDescent="0.2">
      <c r="A1859" s="81"/>
      <c r="B1859" s="82"/>
      <c r="C1859" s="82"/>
      <c r="D1859" s="82"/>
      <c r="E1859" s="82"/>
      <c r="H1859" s="7"/>
      <c r="I1859"/>
      <c r="J1859"/>
      <c r="K1859"/>
      <c r="L1859"/>
    </row>
    <row r="1860" spans="1:12" s="80" customFormat="1" x14ac:dyDescent="0.2">
      <c r="A1860" s="81"/>
      <c r="B1860" s="82"/>
      <c r="C1860" s="82"/>
      <c r="D1860" s="82"/>
      <c r="E1860" s="82"/>
      <c r="H1860" s="7"/>
      <c r="I1860"/>
      <c r="J1860"/>
      <c r="K1860"/>
      <c r="L1860"/>
    </row>
    <row r="1861" spans="1:12" s="80" customFormat="1" x14ac:dyDescent="0.2">
      <c r="A1861" s="81"/>
      <c r="B1861" s="82"/>
      <c r="C1861" s="82"/>
      <c r="D1861" s="82"/>
      <c r="E1861" s="82"/>
      <c r="H1861" s="7"/>
      <c r="I1861"/>
      <c r="J1861"/>
      <c r="K1861"/>
      <c r="L1861"/>
    </row>
    <row r="1862" spans="1:12" s="80" customFormat="1" x14ac:dyDescent="0.2">
      <c r="A1862" s="81"/>
      <c r="B1862" s="82"/>
      <c r="C1862" s="82"/>
      <c r="D1862" s="82"/>
      <c r="E1862" s="82"/>
      <c r="H1862" s="7"/>
      <c r="I1862"/>
      <c r="J1862"/>
      <c r="K1862"/>
      <c r="L1862"/>
    </row>
    <row r="1863" spans="1:12" s="80" customFormat="1" x14ac:dyDescent="0.2">
      <c r="A1863" s="81"/>
      <c r="B1863" s="82"/>
      <c r="C1863" s="82"/>
      <c r="D1863" s="82"/>
      <c r="E1863" s="82"/>
      <c r="H1863" s="7"/>
      <c r="I1863"/>
      <c r="J1863"/>
      <c r="K1863"/>
      <c r="L1863"/>
    </row>
    <row r="1864" spans="1:12" s="80" customFormat="1" x14ac:dyDescent="0.2">
      <c r="A1864" s="81"/>
      <c r="B1864" s="82"/>
      <c r="C1864" s="82"/>
      <c r="D1864" s="82"/>
      <c r="E1864" s="82"/>
      <c r="H1864" s="7"/>
      <c r="I1864"/>
      <c r="J1864"/>
      <c r="K1864"/>
      <c r="L1864"/>
    </row>
    <row r="1865" spans="1:12" s="80" customFormat="1" x14ac:dyDescent="0.2">
      <c r="A1865" s="81"/>
      <c r="B1865" s="82"/>
      <c r="C1865" s="82"/>
      <c r="D1865" s="82"/>
      <c r="E1865" s="82"/>
      <c r="H1865" s="7"/>
      <c r="I1865"/>
      <c r="J1865"/>
      <c r="K1865"/>
      <c r="L1865"/>
    </row>
    <row r="1866" spans="1:12" s="80" customFormat="1" x14ac:dyDescent="0.2">
      <c r="A1866" s="81"/>
      <c r="B1866" s="82"/>
      <c r="C1866" s="82"/>
      <c r="D1866" s="82"/>
      <c r="E1866" s="82"/>
      <c r="H1866" s="7"/>
      <c r="I1866"/>
      <c r="J1866"/>
      <c r="K1866"/>
      <c r="L1866"/>
    </row>
    <row r="1867" spans="1:12" s="80" customFormat="1" x14ac:dyDescent="0.2">
      <c r="A1867" s="81"/>
      <c r="B1867" s="82"/>
      <c r="C1867" s="82"/>
      <c r="D1867" s="82"/>
      <c r="E1867" s="82"/>
      <c r="H1867" s="7"/>
      <c r="I1867"/>
      <c r="J1867"/>
      <c r="K1867"/>
      <c r="L1867"/>
    </row>
    <row r="1868" spans="1:12" s="80" customFormat="1" x14ac:dyDescent="0.2">
      <c r="A1868" s="81"/>
      <c r="B1868" s="82"/>
      <c r="C1868" s="82"/>
      <c r="D1868" s="82"/>
      <c r="E1868" s="82"/>
      <c r="H1868" s="7"/>
      <c r="I1868"/>
      <c r="J1868"/>
      <c r="K1868"/>
      <c r="L1868"/>
    </row>
    <row r="1869" spans="1:12" s="80" customFormat="1" x14ac:dyDescent="0.2">
      <c r="A1869" s="81"/>
      <c r="B1869" s="82"/>
      <c r="C1869" s="82"/>
      <c r="D1869" s="82"/>
      <c r="E1869" s="82"/>
      <c r="H1869" s="7"/>
      <c r="I1869"/>
      <c r="J1869"/>
      <c r="K1869"/>
      <c r="L1869"/>
    </row>
    <row r="1870" spans="1:12" s="80" customFormat="1" x14ac:dyDescent="0.2">
      <c r="A1870" s="81"/>
      <c r="B1870" s="82"/>
      <c r="C1870" s="82"/>
      <c r="D1870" s="82"/>
      <c r="E1870" s="82"/>
      <c r="H1870" s="7"/>
      <c r="I1870"/>
      <c r="J1870"/>
      <c r="K1870"/>
      <c r="L1870"/>
    </row>
    <row r="1871" spans="1:12" s="80" customFormat="1" x14ac:dyDescent="0.2">
      <c r="A1871" s="81"/>
      <c r="B1871" s="82"/>
      <c r="C1871" s="82"/>
      <c r="D1871" s="82"/>
      <c r="E1871" s="82"/>
      <c r="H1871" s="7"/>
      <c r="I1871"/>
      <c r="J1871"/>
      <c r="K1871"/>
      <c r="L1871"/>
    </row>
    <row r="1872" spans="1:12" s="80" customFormat="1" x14ac:dyDescent="0.2">
      <c r="A1872" s="81"/>
      <c r="B1872" s="82"/>
      <c r="C1872" s="82"/>
      <c r="D1872" s="82"/>
      <c r="E1872" s="82"/>
      <c r="H1872" s="7"/>
      <c r="I1872"/>
      <c r="J1872"/>
      <c r="K1872"/>
      <c r="L1872"/>
    </row>
    <row r="1873" spans="1:12" s="80" customFormat="1" x14ac:dyDescent="0.2">
      <c r="A1873" s="81"/>
      <c r="B1873" s="82"/>
      <c r="C1873" s="82"/>
      <c r="D1873" s="82"/>
      <c r="E1873" s="82"/>
      <c r="H1873" s="7"/>
      <c r="I1873"/>
      <c r="J1873"/>
      <c r="K1873"/>
      <c r="L1873"/>
    </row>
    <row r="1874" spans="1:12" s="80" customFormat="1" x14ac:dyDescent="0.2">
      <c r="A1874" s="81"/>
      <c r="B1874" s="82"/>
      <c r="C1874" s="82"/>
      <c r="D1874" s="82"/>
      <c r="E1874" s="82"/>
      <c r="H1874" s="7"/>
      <c r="I1874"/>
      <c r="J1874"/>
      <c r="K1874"/>
      <c r="L1874"/>
    </row>
    <row r="1875" spans="1:12" s="80" customFormat="1" x14ac:dyDescent="0.2">
      <c r="A1875" s="81"/>
      <c r="B1875" s="82"/>
      <c r="C1875" s="82"/>
      <c r="D1875" s="82"/>
      <c r="E1875" s="82"/>
      <c r="H1875" s="7"/>
      <c r="I1875"/>
      <c r="J1875"/>
      <c r="K1875"/>
      <c r="L1875"/>
    </row>
    <row r="1876" spans="1:12" s="80" customFormat="1" x14ac:dyDescent="0.2">
      <c r="A1876" s="81"/>
      <c r="B1876" s="82"/>
      <c r="C1876" s="82"/>
      <c r="D1876" s="82"/>
      <c r="E1876" s="82"/>
      <c r="H1876" s="7"/>
      <c r="I1876"/>
      <c r="J1876"/>
      <c r="K1876"/>
      <c r="L1876"/>
    </row>
    <row r="1877" spans="1:12" s="80" customFormat="1" x14ac:dyDescent="0.2">
      <c r="A1877" s="81"/>
      <c r="B1877" s="82"/>
      <c r="C1877" s="82"/>
      <c r="D1877" s="82"/>
      <c r="E1877" s="82"/>
      <c r="H1877" s="7"/>
      <c r="I1877"/>
      <c r="J1877"/>
      <c r="K1877"/>
      <c r="L1877"/>
    </row>
    <row r="1878" spans="1:12" s="80" customFormat="1" x14ac:dyDescent="0.2">
      <c r="A1878" s="81"/>
      <c r="B1878" s="82"/>
      <c r="C1878" s="82"/>
      <c r="D1878" s="82"/>
      <c r="E1878" s="82"/>
      <c r="H1878" s="7"/>
      <c r="I1878"/>
      <c r="J1878"/>
      <c r="K1878"/>
      <c r="L1878"/>
    </row>
    <row r="1879" spans="1:12" s="80" customFormat="1" x14ac:dyDescent="0.2">
      <c r="A1879" s="81"/>
      <c r="B1879" s="82"/>
      <c r="C1879" s="82"/>
      <c r="D1879" s="82"/>
      <c r="E1879" s="82"/>
      <c r="H1879" s="7"/>
      <c r="I1879"/>
      <c r="J1879"/>
      <c r="K1879"/>
      <c r="L1879"/>
    </row>
    <row r="1880" spans="1:12" s="80" customFormat="1" x14ac:dyDescent="0.2">
      <c r="A1880" s="81"/>
      <c r="B1880" s="82"/>
      <c r="C1880" s="82"/>
      <c r="D1880" s="82"/>
      <c r="E1880" s="82"/>
      <c r="H1880" s="7"/>
      <c r="I1880"/>
      <c r="J1880"/>
      <c r="K1880"/>
      <c r="L1880"/>
    </row>
    <row r="1881" spans="1:12" s="80" customFormat="1" x14ac:dyDescent="0.2">
      <c r="A1881" s="81"/>
      <c r="B1881" s="82"/>
      <c r="C1881" s="82"/>
      <c r="D1881" s="82"/>
      <c r="E1881" s="82"/>
      <c r="H1881" s="7"/>
      <c r="I1881"/>
      <c r="J1881"/>
      <c r="K1881"/>
      <c r="L1881"/>
    </row>
    <row r="1882" spans="1:12" s="80" customFormat="1" x14ac:dyDescent="0.2">
      <c r="A1882" s="81"/>
      <c r="B1882" s="82"/>
      <c r="C1882" s="82"/>
      <c r="D1882" s="82"/>
      <c r="E1882" s="82"/>
      <c r="H1882" s="7"/>
      <c r="I1882"/>
      <c r="J1882"/>
      <c r="K1882"/>
      <c r="L1882"/>
    </row>
    <row r="1883" spans="1:12" s="80" customFormat="1" x14ac:dyDescent="0.2">
      <c r="A1883" s="81"/>
      <c r="B1883" s="82"/>
      <c r="C1883" s="82"/>
      <c r="D1883" s="82"/>
      <c r="E1883" s="82"/>
      <c r="H1883" s="7"/>
      <c r="I1883"/>
      <c r="J1883"/>
      <c r="K1883"/>
      <c r="L1883"/>
    </row>
    <row r="1884" spans="1:12" s="80" customFormat="1" x14ac:dyDescent="0.2">
      <c r="A1884" s="81"/>
      <c r="B1884" s="82"/>
      <c r="C1884" s="82"/>
      <c r="D1884" s="82"/>
      <c r="E1884" s="82"/>
      <c r="H1884" s="7"/>
      <c r="I1884"/>
      <c r="J1884"/>
      <c r="K1884"/>
      <c r="L1884"/>
    </row>
    <row r="1885" spans="1:12" s="80" customFormat="1" x14ac:dyDescent="0.2">
      <c r="A1885" s="81"/>
      <c r="B1885" s="82"/>
      <c r="C1885" s="82"/>
      <c r="D1885" s="82"/>
      <c r="E1885" s="82"/>
      <c r="H1885" s="7"/>
      <c r="I1885"/>
      <c r="J1885"/>
      <c r="K1885"/>
      <c r="L1885"/>
    </row>
    <row r="1886" spans="1:12" s="80" customFormat="1" x14ac:dyDescent="0.2">
      <c r="A1886" s="81"/>
      <c r="B1886" s="82"/>
      <c r="C1886" s="82"/>
      <c r="D1886" s="82"/>
      <c r="E1886" s="82"/>
      <c r="H1886" s="7"/>
      <c r="I1886"/>
      <c r="J1886"/>
      <c r="K1886"/>
      <c r="L1886"/>
    </row>
    <row r="1887" spans="1:12" s="80" customFormat="1" x14ac:dyDescent="0.2">
      <c r="A1887" s="81"/>
      <c r="B1887" s="82"/>
      <c r="C1887" s="82"/>
      <c r="D1887" s="82"/>
      <c r="E1887" s="82"/>
      <c r="H1887" s="7"/>
      <c r="I1887"/>
      <c r="J1887"/>
      <c r="K1887"/>
      <c r="L1887"/>
    </row>
    <row r="1888" spans="1:12" s="80" customFormat="1" x14ac:dyDescent="0.2">
      <c r="A1888" s="81"/>
      <c r="B1888" s="82"/>
      <c r="C1888" s="82"/>
      <c r="D1888" s="82"/>
      <c r="E1888" s="82"/>
      <c r="H1888" s="7"/>
      <c r="I1888"/>
      <c r="J1888"/>
      <c r="K1888"/>
      <c r="L1888"/>
    </row>
    <row r="1889" spans="1:12" s="80" customFormat="1" x14ac:dyDescent="0.2">
      <c r="A1889" s="81"/>
      <c r="B1889" s="82"/>
      <c r="C1889" s="82"/>
      <c r="D1889" s="82"/>
      <c r="E1889" s="82"/>
      <c r="H1889" s="7"/>
      <c r="I1889"/>
      <c r="J1889"/>
      <c r="K1889"/>
      <c r="L1889"/>
    </row>
    <row r="1890" spans="1:12" s="80" customFormat="1" x14ac:dyDescent="0.2">
      <c r="A1890" s="81"/>
      <c r="B1890" s="82"/>
      <c r="C1890" s="82"/>
      <c r="D1890" s="82"/>
      <c r="E1890" s="82"/>
      <c r="H1890" s="7"/>
      <c r="I1890"/>
      <c r="J1890"/>
      <c r="K1890"/>
      <c r="L1890"/>
    </row>
    <row r="1891" spans="1:12" s="80" customFormat="1" x14ac:dyDescent="0.2">
      <c r="A1891" s="81"/>
      <c r="B1891" s="82"/>
      <c r="C1891" s="82"/>
      <c r="D1891" s="82"/>
      <c r="E1891" s="82"/>
      <c r="H1891" s="7"/>
      <c r="I1891"/>
      <c r="J1891"/>
      <c r="K1891"/>
      <c r="L1891"/>
    </row>
    <row r="1892" spans="1:12" s="80" customFormat="1" x14ac:dyDescent="0.2">
      <c r="A1892" s="81"/>
      <c r="B1892" s="82"/>
      <c r="C1892" s="82"/>
      <c r="D1892" s="82"/>
      <c r="E1892" s="82"/>
      <c r="H1892" s="7"/>
      <c r="I1892"/>
      <c r="J1892"/>
      <c r="K1892"/>
      <c r="L1892"/>
    </row>
    <row r="1893" spans="1:12" s="80" customFormat="1" x14ac:dyDescent="0.2">
      <c r="A1893" s="81"/>
      <c r="B1893" s="82"/>
      <c r="C1893" s="82"/>
      <c r="D1893" s="82"/>
      <c r="E1893" s="82"/>
      <c r="H1893" s="7"/>
      <c r="I1893"/>
      <c r="J1893"/>
      <c r="K1893"/>
      <c r="L1893"/>
    </row>
    <row r="1894" spans="1:12" s="80" customFormat="1" x14ac:dyDescent="0.2">
      <c r="A1894" s="81"/>
      <c r="B1894" s="82"/>
      <c r="C1894" s="82"/>
      <c r="D1894" s="82"/>
      <c r="E1894" s="82"/>
      <c r="H1894" s="7"/>
      <c r="I1894"/>
      <c r="J1894"/>
      <c r="K1894"/>
      <c r="L1894"/>
    </row>
    <row r="1895" spans="1:12" s="80" customFormat="1" x14ac:dyDescent="0.2">
      <c r="A1895" s="81"/>
      <c r="B1895" s="82"/>
      <c r="C1895" s="82"/>
      <c r="D1895" s="82"/>
      <c r="E1895" s="82"/>
      <c r="H1895" s="7"/>
      <c r="I1895"/>
      <c r="J1895"/>
      <c r="K1895"/>
      <c r="L1895"/>
    </row>
    <row r="1896" spans="1:12" s="80" customFormat="1" x14ac:dyDescent="0.2">
      <c r="A1896" s="81"/>
      <c r="B1896" s="82"/>
      <c r="C1896" s="82"/>
      <c r="D1896" s="82"/>
      <c r="E1896" s="82"/>
      <c r="H1896" s="7"/>
      <c r="I1896"/>
      <c r="J1896"/>
      <c r="K1896"/>
      <c r="L1896"/>
    </row>
    <row r="1897" spans="1:12" s="80" customFormat="1" x14ac:dyDescent="0.2">
      <c r="A1897" s="81"/>
      <c r="B1897" s="82"/>
      <c r="C1897" s="82"/>
      <c r="D1897" s="82"/>
      <c r="E1897" s="82"/>
      <c r="H1897" s="7"/>
      <c r="I1897"/>
      <c r="J1897"/>
      <c r="K1897"/>
      <c r="L1897"/>
    </row>
    <row r="1898" spans="1:12" s="80" customFormat="1" x14ac:dyDescent="0.2">
      <c r="A1898" s="81"/>
      <c r="B1898" s="82"/>
      <c r="C1898" s="82"/>
      <c r="D1898" s="82"/>
      <c r="E1898" s="82"/>
      <c r="H1898" s="7"/>
      <c r="I1898"/>
      <c r="J1898"/>
      <c r="K1898"/>
      <c r="L1898"/>
    </row>
    <row r="1899" spans="1:12" s="80" customFormat="1" x14ac:dyDescent="0.2">
      <c r="A1899" s="81"/>
      <c r="B1899" s="82"/>
      <c r="C1899" s="82"/>
      <c r="D1899" s="82"/>
      <c r="E1899" s="82"/>
      <c r="H1899" s="7"/>
      <c r="I1899"/>
      <c r="J1899"/>
      <c r="K1899"/>
      <c r="L1899"/>
    </row>
    <row r="1900" spans="1:12" s="80" customFormat="1" x14ac:dyDescent="0.2">
      <c r="A1900" s="81"/>
      <c r="B1900" s="82"/>
      <c r="C1900" s="82"/>
      <c r="D1900" s="82"/>
      <c r="E1900" s="82"/>
      <c r="H1900" s="7"/>
      <c r="I1900"/>
      <c r="J1900"/>
      <c r="K1900"/>
      <c r="L1900"/>
    </row>
    <row r="1901" spans="1:12" s="80" customFormat="1" x14ac:dyDescent="0.2">
      <c r="A1901" s="81"/>
      <c r="B1901" s="82"/>
      <c r="C1901" s="82"/>
      <c r="D1901" s="82"/>
      <c r="E1901" s="82"/>
      <c r="H1901" s="7"/>
      <c r="I1901"/>
      <c r="J1901"/>
      <c r="K1901"/>
      <c r="L1901"/>
    </row>
    <row r="1902" spans="1:12" s="80" customFormat="1" x14ac:dyDescent="0.2">
      <c r="A1902" s="81"/>
      <c r="B1902" s="82"/>
      <c r="C1902" s="82"/>
      <c r="D1902" s="82"/>
      <c r="E1902" s="82"/>
      <c r="H1902" s="7"/>
      <c r="I1902"/>
      <c r="J1902"/>
      <c r="K1902"/>
      <c r="L1902"/>
    </row>
    <row r="1903" spans="1:12" s="80" customFormat="1" x14ac:dyDescent="0.2">
      <c r="A1903" s="81"/>
      <c r="B1903" s="82"/>
      <c r="C1903" s="82"/>
      <c r="D1903" s="82"/>
      <c r="E1903" s="82"/>
      <c r="H1903" s="7"/>
      <c r="I1903"/>
      <c r="J1903"/>
      <c r="K1903"/>
      <c r="L1903"/>
    </row>
    <row r="1904" spans="1:12" s="80" customFormat="1" x14ac:dyDescent="0.2">
      <c r="A1904" s="81"/>
      <c r="B1904" s="82"/>
      <c r="C1904" s="82"/>
      <c r="D1904" s="82"/>
      <c r="E1904" s="82"/>
      <c r="H1904" s="7"/>
      <c r="I1904"/>
      <c r="J1904"/>
      <c r="K1904"/>
      <c r="L1904"/>
    </row>
    <row r="1905" spans="1:12" s="80" customFormat="1" x14ac:dyDescent="0.2">
      <c r="A1905" s="81"/>
      <c r="B1905" s="82"/>
      <c r="C1905" s="82"/>
      <c r="D1905" s="82"/>
      <c r="E1905" s="82"/>
      <c r="H1905" s="7"/>
      <c r="I1905"/>
      <c r="J1905"/>
      <c r="K1905"/>
      <c r="L1905"/>
    </row>
    <row r="1906" spans="1:12" s="80" customFormat="1" x14ac:dyDescent="0.2">
      <c r="A1906" s="81"/>
      <c r="B1906" s="82"/>
      <c r="C1906" s="82"/>
      <c r="D1906" s="82"/>
      <c r="E1906" s="82"/>
      <c r="H1906" s="7"/>
      <c r="I1906"/>
      <c r="J1906"/>
      <c r="K1906"/>
      <c r="L1906"/>
    </row>
    <row r="1907" spans="1:12" s="80" customFormat="1" x14ac:dyDescent="0.2">
      <c r="A1907" s="81"/>
      <c r="B1907" s="82"/>
      <c r="C1907" s="82"/>
      <c r="D1907" s="82"/>
      <c r="E1907" s="82"/>
      <c r="H1907" s="7"/>
      <c r="I1907"/>
      <c r="J1907"/>
      <c r="K1907"/>
      <c r="L1907"/>
    </row>
    <row r="1908" spans="1:12" s="80" customFormat="1" x14ac:dyDescent="0.2">
      <c r="A1908" s="81"/>
      <c r="B1908" s="82"/>
      <c r="C1908" s="82"/>
      <c r="D1908" s="82"/>
      <c r="E1908" s="82"/>
      <c r="H1908" s="7"/>
      <c r="I1908"/>
      <c r="J1908"/>
      <c r="K1908"/>
      <c r="L1908"/>
    </row>
    <row r="1909" spans="1:12" s="80" customFormat="1" x14ac:dyDescent="0.2">
      <c r="A1909" s="81"/>
      <c r="B1909" s="82"/>
      <c r="C1909" s="82"/>
      <c r="D1909" s="82"/>
      <c r="E1909" s="82"/>
      <c r="H1909" s="7"/>
      <c r="I1909"/>
      <c r="J1909"/>
      <c r="K1909"/>
      <c r="L1909"/>
    </row>
    <row r="1910" spans="1:12" s="80" customFormat="1" x14ac:dyDescent="0.2">
      <c r="A1910" s="81"/>
      <c r="B1910" s="82"/>
      <c r="C1910" s="82"/>
      <c r="D1910" s="82"/>
      <c r="E1910" s="82"/>
      <c r="H1910" s="7"/>
      <c r="I1910"/>
      <c r="J1910"/>
      <c r="K1910"/>
      <c r="L1910"/>
    </row>
    <row r="1911" spans="1:12" s="80" customFormat="1" x14ac:dyDescent="0.2">
      <c r="A1911" s="81"/>
      <c r="B1911" s="82"/>
      <c r="C1911" s="82"/>
      <c r="D1911" s="82"/>
      <c r="E1911" s="82"/>
      <c r="H1911" s="7"/>
      <c r="I1911"/>
      <c r="J1911"/>
      <c r="K1911"/>
      <c r="L1911"/>
    </row>
    <row r="1912" spans="1:12" s="80" customFormat="1" x14ac:dyDescent="0.2">
      <c r="A1912" s="81"/>
      <c r="B1912" s="82"/>
      <c r="C1912" s="82"/>
      <c r="D1912" s="82"/>
      <c r="E1912" s="82"/>
      <c r="H1912" s="7"/>
      <c r="I1912"/>
      <c r="J1912"/>
      <c r="K1912"/>
      <c r="L1912"/>
    </row>
    <row r="1913" spans="1:12" s="80" customFormat="1" x14ac:dyDescent="0.2">
      <c r="A1913" s="81"/>
      <c r="B1913" s="82"/>
      <c r="C1913" s="82"/>
      <c r="D1913" s="82"/>
      <c r="E1913" s="82"/>
      <c r="H1913" s="7"/>
      <c r="I1913"/>
      <c r="J1913"/>
      <c r="K1913"/>
      <c r="L1913"/>
    </row>
    <row r="1914" spans="1:12" s="80" customFormat="1" x14ac:dyDescent="0.2">
      <c r="A1914" s="81"/>
      <c r="B1914" s="82"/>
      <c r="C1914" s="82"/>
      <c r="D1914" s="82"/>
      <c r="E1914" s="82"/>
      <c r="H1914" s="7"/>
      <c r="I1914"/>
      <c r="J1914"/>
      <c r="K1914"/>
      <c r="L1914"/>
    </row>
    <row r="1915" spans="1:12" s="80" customFormat="1" x14ac:dyDescent="0.2">
      <c r="A1915" s="81"/>
      <c r="B1915" s="82"/>
      <c r="C1915" s="82"/>
      <c r="D1915" s="82"/>
      <c r="E1915" s="82"/>
      <c r="H1915" s="7"/>
      <c r="I1915"/>
      <c r="J1915"/>
      <c r="K1915"/>
      <c r="L1915"/>
    </row>
    <row r="1916" spans="1:12" s="80" customFormat="1" x14ac:dyDescent="0.2">
      <c r="A1916" s="81"/>
      <c r="B1916" s="82"/>
      <c r="C1916" s="82"/>
      <c r="D1916" s="82"/>
      <c r="E1916" s="82"/>
      <c r="H1916" s="7"/>
      <c r="I1916"/>
      <c r="J1916"/>
      <c r="K1916"/>
      <c r="L1916"/>
    </row>
    <row r="1917" spans="1:12" s="80" customFormat="1" x14ac:dyDescent="0.2">
      <c r="A1917" s="81"/>
      <c r="B1917" s="82"/>
      <c r="C1917" s="82"/>
      <c r="D1917" s="82"/>
      <c r="E1917" s="82"/>
      <c r="H1917" s="7"/>
      <c r="I1917"/>
      <c r="J1917"/>
      <c r="K1917"/>
      <c r="L1917"/>
    </row>
    <row r="1918" spans="1:12" s="80" customFormat="1" x14ac:dyDescent="0.2">
      <c r="A1918" s="81"/>
      <c r="B1918" s="82"/>
      <c r="C1918" s="82"/>
      <c r="D1918" s="82"/>
      <c r="E1918" s="82"/>
      <c r="H1918" s="7"/>
      <c r="I1918"/>
      <c r="J1918"/>
      <c r="K1918"/>
      <c r="L1918"/>
    </row>
    <row r="1919" spans="1:12" s="80" customFormat="1" x14ac:dyDescent="0.2">
      <c r="A1919" s="81"/>
      <c r="B1919" s="82"/>
      <c r="C1919" s="82"/>
      <c r="D1919" s="82"/>
      <c r="E1919" s="82"/>
      <c r="H1919" s="7"/>
      <c r="I1919"/>
      <c r="J1919"/>
      <c r="K1919"/>
      <c r="L1919"/>
    </row>
    <row r="1920" spans="1:12" s="80" customFormat="1" x14ac:dyDescent="0.2">
      <c r="A1920" s="81"/>
      <c r="B1920" s="82"/>
      <c r="C1920" s="82"/>
      <c r="D1920" s="82"/>
      <c r="E1920" s="82"/>
      <c r="H1920" s="7"/>
      <c r="I1920"/>
      <c r="J1920"/>
      <c r="K1920"/>
      <c r="L1920"/>
    </row>
    <row r="1921" spans="1:12" s="80" customFormat="1" x14ac:dyDescent="0.2">
      <c r="A1921" s="81"/>
      <c r="B1921" s="82"/>
      <c r="C1921" s="82"/>
      <c r="D1921" s="82"/>
      <c r="E1921" s="82"/>
      <c r="H1921" s="7"/>
      <c r="I1921"/>
      <c r="J1921"/>
      <c r="K1921"/>
      <c r="L1921"/>
    </row>
    <row r="1922" spans="1:12" s="80" customFormat="1" x14ac:dyDescent="0.2">
      <c r="A1922" s="81"/>
      <c r="B1922" s="82"/>
      <c r="C1922" s="82"/>
      <c r="D1922" s="82"/>
      <c r="E1922" s="82"/>
      <c r="H1922" s="7"/>
      <c r="I1922"/>
      <c r="J1922"/>
      <c r="K1922"/>
      <c r="L1922"/>
    </row>
    <row r="1923" spans="1:12" s="80" customFormat="1" x14ac:dyDescent="0.2">
      <c r="A1923" s="81"/>
      <c r="B1923" s="82"/>
      <c r="C1923" s="82"/>
      <c r="D1923" s="82"/>
      <c r="E1923" s="82"/>
      <c r="H1923" s="7"/>
      <c r="I1923"/>
      <c r="J1923"/>
      <c r="K1923"/>
      <c r="L1923"/>
    </row>
    <row r="1924" spans="1:12" s="80" customFormat="1" x14ac:dyDescent="0.2">
      <c r="A1924" s="81"/>
      <c r="B1924" s="82"/>
      <c r="C1924" s="82"/>
      <c r="D1924" s="82"/>
      <c r="E1924" s="82"/>
      <c r="H1924" s="7"/>
      <c r="I1924"/>
      <c r="J1924"/>
      <c r="K1924"/>
      <c r="L1924"/>
    </row>
    <row r="1925" spans="1:12" s="80" customFormat="1" x14ac:dyDescent="0.2">
      <c r="A1925" s="81"/>
      <c r="B1925" s="82"/>
      <c r="C1925" s="82"/>
      <c r="D1925" s="82"/>
      <c r="E1925" s="82"/>
      <c r="H1925" s="7"/>
      <c r="I1925"/>
      <c r="J1925"/>
      <c r="K1925"/>
      <c r="L1925"/>
    </row>
    <row r="1926" spans="1:12" s="80" customFormat="1" x14ac:dyDescent="0.2">
      <c r="A1926" s="81"/>
      <c r="B1926" s="82"/>
      <c r="C1926" s="82"/>
      <c r="D1926" s="82"/>
      <c r="E1926" s="82"/>
      <c r="H1926" s="7"/>
      <c r="I1926"/>
      <c r="J1926"/>
      <c r="K1926"/>
      <c r="L1926"/>
    </row>
    <row r="1927" spans="1:12" s="80" customFormat="1" x14ac:dyDescent="0.2">
      <c r="A1927" s="81"/>
      <c r="B1927" s="82"/>
      <c r="C1927" s="82"/>
      <c r="D1927" s="82"/>
      <c r="E1927" s="82"/>
      <c r="H1927" s="7"/>
      <c r="I1927"/>
      <c r="J1927"/>
      <c r="K1927"/>
      <c r="L1927"/>
    </row>
    <row r="1928" spans="1:12" s="80" customFormat="1" x14ac:dyDescent="0.2">
      <c r="A1928" s="81"/>
      <c r="B1928" s="82"/>
      <c r="C1928" s="82"/>
      <c r="D1928" s="82"/>
      <c r="E1928" s="82"/>
      <c r="H1928" s="7"/>
      <c r="I1928"/>
      <c r="J1928"/>
      <c r="K1928"/>
      <c r="L1928"/>
    </row>
    <row r="1929" spans="1:12" s="80" customFormat="1" x14ac:dyDescent="0.2">
      <c r="A1929" s="81"/>
      <c r="B1929" s="82"/>
      <c r="C1929" s="82"/>
      <c r="D1929" s="82"/>
      <c r="E1929" s="82"/>
      <c r="H1929" s="7"/>
      <c r="I1929"/>
      <c r="J1929"/>
      <c r="K1929"/>
      <c r="L1929"/>
    </row>
    <row r="1930" spans="1:12" s="80" customFormat="1" x14ac:dyDescent="0.2">
      <c r="A1930" s="81"/>
      <c r="B1930" s="82"/>
      <c r="C1930" s="82"/>
      <c r="D1930" s="82"/>
      <c r="E1930" s="82"/>
      <c r="H1930" s="7"/>
      <c r="I1930"/>
      <c r="J1930"/>
      <c r="K1930"/>
      <c r="L1930"/>
    </row>
    <row r="1931" spans="1:12" s="80" customFormat="1" x14ac:dyDescent="0.2">
      <c r="A1931" s="81"/>
      <c r="B1931" s="82"/>
      <c r="C1931" s="82"/>
      <c r="D1931" s="82"/>
      <c r="E1931" s="82"/>
      <c r="H1931" s="7"/>
      <c r="I1931"/>
      <c r="J1931"/>
      <c r="K1931"/>
      <c r="L1931"/>
    </row>
    <row r="1932" spans="1:12" s="80" customFormat="1" x14ac:dyDescent="0.2">
      <c r="A1932" s="81"/>
      <c r="B1932" s="82"/>
      <c r="C1932" s="82"/>
      <c r="D1932" s="82"/>
      <c r="E1932" s="82"/>
      <c r="H1932" s="7"/>
      <c r="I1932"/>
      <c r="J1932"/>
      <c r="K1932"/>
      <c r="L1932"/>
    </row>
    <row r="1933" spans="1:12" s="80" customFormat="1" x14ac:dyDescent="0.2">
      <c r="A1933" s="81"/>
      <c r="B1933" s="82"/>
      <c r="C1933" s="82"/>
      <c r="D1933" s="82"/>
      <c r="E1933" s="82"/>
      <c r="H1933" s="7"/>
      <c r="I1933"/>
      <c r="J1933"/>
      <c r="K1933"/>
      <c r="L1933"/>
    </row>
    <row r="1934" spans="1:12" s="80" customFormat="1" x14ac:dyDescent="0.2">
      <c r="A1934" s="81"/>
      <c r="B1934" s="82"/>
      <c r="C1934" s="82"/>
      <c r="D1934" s="82"/>
      <c r="E1934" s="82"/>
      <c r="H1934" s="7"/>
      <c r="I1934"/>
      <c r="J1934"/>
      <c r="K1934"/>
      <c r="L1934"/>
    </row>
    <row r="1935" spans="1:12" s="80" customFormat="1" x14ac:dyDescent="0.2">
      <c r="A1935" s="81"/>
      <c r="B1935" s="82"/>
      <c r="C1935" s="82"/>
      <c r="D1935" s="82"/>
      <c r="E1935" s="82"/>
      <c r="H1935" s="7"/>
      <c r="I1935"/>
      <c r="J1935"/>
      <c r="K1935"/>
      <c r="L1935"/>
    </row>
    <row r="1936" spans="1:12" s="80" customFormat="1" x14ac:dyDescent="0.2">
      <c r="A1936" s="81"/>
      <c r="B1936" s="82"/>
      <c r="C1936" s="82"/>
      <c r="D1936" s="82"/>
      <c r="E1936" s="82"/>
      <c r="H1936" s="7"/>
      <c r="I1936"/>
      <c r="J1936"/>
      <c r="K1936"/>
      <c r="L1936"/>
    </row>
    <row r="1937" spans="1:12" s="80" customFormat="1" x14ac:dyDescent="0.2">
      <c r="A1937" s="81"/>
      <c r="B1937" s="82"/>
      <c r="C1937" s="82"/>
      <c r="D1937" s="82"/>
      <c r="E1937" s="82"/>
      <c r="H1937" s="7"/>
      <c r="I1937"/>
      <c r="J1937"/>
      <c r="K1937"/>
      <c r="L1937"/>
    </row>
    <row r="1938" spans="1:12" s="80" customFormat="1" x14ac:dyDescent="0.2">
      <c r="A1938" s="81"/>
      <c r="B1938" s="82"/>
      <c r="C1938" s="82"/>
      <c r="D1938" s="82"/>
      <c r="E1938" s="82"/>
      <c r="H1938" s="7"/>
      <c r="I1938"/>
      <c r="J1938"/>
      <c r="K1938"/>
      <c r="L1938"/>
    </row>
    <row r="1939" spans="1:12" s="80" customFormat="1" x14ac:dyDescent="0.2">
      <c r="A1939" s="81"/>
      <c r="B1939" s="82"/>
      <c r="C1939" s="82"/>
      <c r="D1939" s="82"/>
      <c r="E1939" s="82"/>
      <c r="H1939" s="7"/>
      <c r="I1939"/>
      <c r="J1939"/>
      <c r="K1939"/>
      <c r="L1939"/>
    </row>
    <row r="1940" spans="1:12" s="80" customFormat="1" x14ac:dyDescent="0.2">
      <c r="A1940" s="81"/>
      <c r="B1940" s="82"/>
      <c r="C1940" s="82"/>
      <c r="D1940" s="82"/>
      <c r="E1940" s="82"/>
      <c r="H1940" s="7"/>
      <c r="I1940"/>
      <c r="J1940"/>
      <c r="K1940"/>
      <c r="L1940"/>
    </row>
    <row r="1941" spans="1:12" s="80" customFormat="1" x14ac:dyDescent="0.2">
      <c r="A1941" s="81"/>
      <c r="B1941" s="82"/>
      <c r="C1941" s="82"/>
      <c r="D1941" s="82"/>
      <c r="E1941" s="82"/>
      <c r="H1941" s="7"/>
      <c r="I1941"/>
      <c r="J1941"/>
      <c r="K1941"/>
      <c r="L1941"/>
    </row>
    <row r="1942" spans="1:12" s="80" customFormat="1" x14ac:dyDescent="0.2">
      <c r="A1942" s="81"/>
      <c r="B1942" s="82"/>
      <c r="C1942" s="82"/>
      <c r="D1942" s="82"/>
      <c r="E1942" s="82"/>
      <c r="H1942" s="7"/>
      <c r="I1942"/>
      <c r="J1942"/>
      <c r="K1942"/>
      <c r="L1942"/>
    </row>
    <row r="1943" spans="1:12" s="80" customFormat="1" x14ac:dyDescent="0.2">
      <c r="A1943" s="81"/>
      <c r="B1943" s="82"/>
      <c r="C1943" s="82"/>
      <c r="D1943" s="82"/>
      <c r="E1943" s="82"/>
      <c r="H1943" s="7"/>
      <c r="I1943"/>
      <c r="J1943"/>
      <c r="K1943"/>
      <c r="L1943"/>
    </row>
    <row r="1944" spans="1:12" s="80" customFormat="1" x14ac:dyDescent="0.2">
      <c r="A1944" s="81"/>
      <c r="B1944" s="82"/>
      <c r="C1944" s="82"/>
      <c r="D1944" s="82"/>
      <c r="E1944" s="82"/>
      <c r="H1944" s="7"/>
      <c r="I1944"/>
      <c r="J1944"/>
      <c r="K1944"/>
      <c r="L1944"/>
    </row>
    <row r="1945" spans="1:12" s="80" customFormat="1" x14ac:dyDescent="0.2">
      <c r="A1945" s="81"/>
      <c r="B1945" s="82"/>
      <c r="C1945" s="82"/>
      <c r="D1945" s="82"/>
      <c r="E1945" s="82"/>
      <c r="H1945" s="7"/>
      <c r="I1945"/>
      <c r="J1945"/>
      <c r="K1945"/>
      <c r="L1945"/>
    </row>
    <row r="1946" spans="1:12" s="80" customFormat="1" x14ac:dyDescent="0.2">
      <c r="A1946" s="81"/>
      <c r="B1946" s="82"/>
      <c r="C1946" s="82"/>
      <c r="D1946" s="82"/>
      <c r="E1946" s="82"/>
      <c r="H1946" s="7"/>
      <c r="I1946"/>
      <c r="J1946"/>
      <c r="K1946"/>
      <c r="L1946"/>
    </row>
    <row r="1947" spans="1:12" s="80" customFormat="1" x14ac:dyDescent="0.2">
      <c r="A1947" s="81"/>
      <c r="B1947" s="82"/>
      <c r="C1947" s="82"/>
      <c r="D1947" s="82"/>
      <c r="E1947" s="82"/>
      <c r="H1947" s="7"/>
      <c r="I1947"/>
      <c r="J1947"/>
      <c r="K1947"/>
      <c r="L1947"/>
    </row>
    <row r="1948" spans="1:12" s="80" customFormat="1" x14ac:dyDescent="0.2">
      <c r="A1948" s="81"/>
      <c r="B1948" s="82"/>
      <c r="C1948" s="82"/>
      <c r="D1948" s="82"/>
      <c r="E1948" s="82"/>
      <c r="H1948" s="7"/>
      <c r="I1948"/>
      <c r="J1948"/>
      <c r="K1948"/>
      <c r="L1948"/>
    </row>
    <row r="1949" spans="1:12" s="80" customFormat="1" x14ac:dyDescent="0.2">
      <c r="A1949" s="81"/>
      <c r="B1949" s="82"/>
      <c r="C1949" s="82"/>
      <c r="D1949" s="82"/>
      <c r="E1949" s="82"/>
      <c r="H1949" s="7"/>
      <c r="I1949"/>
      <c r="J1949"/>
      <c r="K1949"/>
      <c r="L1949"/>
    </row>
    <row r="1950" spans="1:12" s="80" customFormat="1" x14ac:dyDescent="0.2">
      <c r="A1950" s="81"/>
      <c r="B1950" s="82"/>
      <c r="C1950" s="82"/>
      <c r="D1950" s="82"/>
      <c r="E1950" s="82"/>
      <c r="H1950" s="7"/>
      <c r="I1950"/>
      <c r="J1950"/>
      <c r="K1950"/>
      <c r="L1950"/>
    </row>
    <row r="1951" spans="1:12" s="80" customFormat="1" x14ac:dyDescent="0.2">
      <c r="A1951" s="81"/>
      <c r="B1951" s="82"/>
      <c r="C1951" s="82"/>
      <c r="D1951" s="82"/>
      <c r="E1951" s="82"/>
      <c r="H1951" s="7"/>
      <c r="I1951"/>
      <c r="J1951"/>
      <c r="K1951"/>
      <c r="L1951"/>
    </row>
    <row r="1952" spans="1:12" s="80" customFormat="1" x14ac:dyDescent="0.2">
      <c r="A1952" s="81"/>
      <c r="B1952" s="82"/>
      <c r="C1952" s="82"/>
      <c r="D1952" s="82"/>
      <c r="E1952" s="82"/>
      <c r="H1952" s="7"/>
      <c r="I1952"/>
      <c r="J1952"/>
      <c r="K1952"/>
      <c r="L1952"/>
    </row>
    <row r="1953" spans="1:12" s="80" customFormat="1" x14ac:dyDescent="0.2">
      <c r="A1953" s="81"/>
      <c r="B1953" s="82"/>
      <c r="C1953" s="82"/>
      <c r="D1953" s="82"/>
      <c r="E1953" s="82"/>
      <c r="H1953" s="7"/>
      <c r="I1953"/>
      <c r="J1953"/>
      <c r="K1953"/>
      <c r="L1953"/>
    </row>
    <row r="1954" spans="1:12" s="80" customFormat="1" x14ac:dyDescent="0.2">
      <c r="A1954" s="81"/>
      <c r="B1954" s="82"/>
      <c r="C1954" s="82"/>
      <c r="D1954" s="82"/>
      <c r="E1954" s="82"/>
      <c r="H1954" s="7"/>
      <c r="I1954"/>
      <c r="J1954"/>
      <c r="K1954"/>
      <c r="L1954"/>
    </row>
    <row r="1955" spans="1:12" s="80" customFormat="1" x14ac:dyDescent="0.2">
      <c r="A1955" s="81"/>
      <c r="B1955" s="82"/>
      <c r="C1955" s="82"/>
      <c r="D1955" s="82"/>
      <c r="E1955" s="82"/>
      <c r="H1955" s="7"/>
      <c r="I1955"/>
      <c r="J1955"/>
      <c r="K1955"/>
      <c r="L1955"/>
    </row>
    <row r="1956" spans="1:12" s="80" customFormat="1" x14ac:dyDescent="0.2">
      <c r="A1956" s="81"/>
      <c r="B1956" s="82"/>
      <c r="C1956" s="82"/>
      <c r="D1956" s="82"/>
      <c r="E1956" s="82"/>
      <c r="H1956" s="7"/>
      <c r="I1956"/>
      <c r="J1956"/>
      <c r="K1956"/>
      <c r="L1956"/>
    </row>
    <row r="1957" spans="1:12" s="80" customFormat="1" x14ac:dyDescent="0.2">
      <c r="A1957" s="81"/>
      <c r="B1957" s="82"/>
      <c r="C1957" s="82"/>
      <c r="D1957" s="82"/>
      <c r="E1957" s="82"/>
      <c r="H1957" s="7"/>
      <c r="I1957"/>
      <c r="J1957"/>
      <c r="K1957"/>
      <c r="L1957"/>
    </row>
    <row r="1958" spans="1:12" s="80" customFormat="1" x14ac:dyDescent="0.2">
      <c r="A1958" s="81"/>
      <c r="B1958" s="82"/>
      <c r="C1958" s="82"/>
      <c r="D1958" s="82"/>
      <c r="E1958" s="82"/>
      <c r="H1958" s="7"/>
      <c r="I1958"/>
      <c r="J1958"/>
      <c r="K1958"/>
      <c r="L1958"/>
    </row>
    <row r="1959" spans="1:12" s="80" customFormat="1" x14ac:dyDescent="0.2">
      <c r="A1959" s="81"/>
      <c r="B1959" s="82"/>
      <c r="C1959" s="82"/>
      <c r="D1959" s="82"/>
      <c r="E1959" s="82"/>
      <c r="H1959" s="7"/>
      <c r="I1959"/>
      <c r="J1959"/>
      <c r="K1959"/>
      <c r="L1959"/>
    </row>
    <row r="1960" spans="1:12" s="80" customFormat="1" x14ac:dyDescent="0.2">
      <c r="A1960" s="81"/>
      <c r="B1960" s="82"/>
      <c r="C1960" s="82"/>
      <c r="D1960" s="82"/>
      <c r="E1960" s="82"/>
      <c r="H1960" s="7"/>
      <c r="I1960"/>
      <c r="J1960"/>
      <c r="K1960"/>
      <c r="L1960"/>
    </row>
    <row r="1961" spans="1:12" s="80" customFormat="1" x14ac:dyDescent="0.2">
      <c r="A1961" s="81"/>
      <c r="B1961" s="82"/>
      <c r="C1961" s="82"/>
      <c r="D1961" s="82"/>
      <c r="E1961" s="82"/>
      <c r="H1961" s="7"/>
      <c r="I1961"/>
      <c r="J1961"/>
      <c r="K1961"/>
      <c r="L1961"/>
    </row>
    <row r="1962" spans="1:12" s="80" customFormat="1" x14ac:dyDescent="0.2">
      <c r="A1962" s="81"/>
      <c r="B1962" s="82"/>
      <c r="C1962" s="82"/>
      <c r="D1962" s="82"/>
      <c r="E1962" s="82"/>
      <c r="H1962" s="7"/>
      <c r="I1962"/>
      <c r="J1962"/>
      <c r="K1962"/>
      <c r="L1962"/>
    </row>
    <row r="1963" spans="1:12" s="80" customFormat="1" x14ac:dyDescent="0.2">
      <c r="A1963" s="81"/>
      <c r="B1963" s="82"/>
      <c r="C1963" s="82"/>
      <c r="D1963" s="82"/>
      <c r="E1963" s="82"/>
      <c r="H1963" s="7"/>
      <c r="I1963"/>
      <c r="J1963"/>
      <c r="K1963"/>
      <c r="L1963"/>
    </row>
    <row r="1964" spans="1:12" s="80" customFormat="1" x14ac:dyDescent="0.2">
      <c r="A1964" s="81"/>
      <c r="B1964" s="82"/>
      <c r="C1964" s="82"/>
      <c r="D1964" s="82"/>
      <c r="E1964" s="82"/>
      <c r="H1964" s="7"/>
      <c r="I1964"/>
      <c r="J1964"/>
      <c r="K1964"/>
      <c r="L1964"/>
    </row>
    <row r="1965" spans="1:12" s="80" customFormat="1" x14ac:dyDescent="0.2">
      <c r="A1965" s="81"/>
      <c r="B1965" s="82"/>
      <c r="C1965" s="82"/>
      <c r="D1965" s="82"/>
      <c r="E1965" s="82"/>
      <c r="H1965" s="7"/>
      <c r="I1965"/>
      <c r="J1965"/>
      <c r="K1965"/>
      <c r="L1965"/>
    </row>
    <row r="1966" spans="1:12" s="80" customFormat="1" x14ac:dyDescent="0.2">
      <c r="A1966" s="81"/>
      <c r="B1966" s="82"/>
      <c r="C1966" s="82"/>
      <c r="D1966" s="82"/>
      <c r="E1966" s="82"/>
      <c r="H1966" s="7"/>
      <c r="I1966"/>
      <c r="J1966"/>
      <c r="K1966"/>
      <c r="L1966"/>
    </row>
    <row r="1967" spans="1:12" s="80" customFormat="1" x14ac:dyDescent="0.2">
      <c r="A1967" s="81"/>
      <c r="B1967" s="82"/>
      <c r="C1967" s="82"/>
      <c r="D1967" s="82"/>
      <c r="E1967" s="82"/>
      <c r="H1967" s="7"/>
      <c r="I1967"/>
      <c r="J1967"/>
      <c r="K1967"/>
      <c r="L1967"/>
    </row>
    <row r="1968" spans="1:12" s="80" customFormat="1" x14ac:dyDescent="0.2">
      <c r="A1968" s="81"/>
      <c r="B1968" s="82"/>
      <c r="C1968" s="82"/>
      <c r="D1968" s="82"/>
      <c r="E1968" s="82"/>
      <c r="H1968" s="7"/>
      <c r="I1968"/>
      <c r="J1968"/>
      <c r="K1968"/>
      <c r="L1968"/>
    </row>
    <row r="1969" spans="1:12" s="80" customFormat="1" x14ac:dyDescent="0.2">
      <c r="A1969" s="81"/>
      <c r="B1969" s="82"/>
      <c r="C1969" s="82"/>
      <c r="D1969" s="82"/>
      <c r="E1969" s="82"/>
      <c r="H1969" s="7"/>
      <c r="I1969"/>
      <c r="J1969"/>
      <c r="K1969"/>
      <c r="L1969"/>
    </row>
    <row r="1970" spans="1:12" s="80" customFormat="1" x14ac:dyDescent="0.2">
      <c r="A1970" s="81"/>
      <c r="B1970" s="82"/>
      <c r="C1970" s="82"/>
      <c r="D1970" s="82"/>
      <c r="E1970" s="82"/>
      <c r="H1970" s="7"/>
      <c r="I1970"/>
      <c r="J1970"/>
      <c r="K1970"/>
      <c r="L1970"/>
    </row>
    <row r="1971" spans="1:12" s="80" customFormat="1" x14ac:dyDescent="0.2">
      <c r="A1971" s="81"/>
      <c r="B1971" s="82"/>
      <c r="C1971" s="82"/>
      <c r="D1971" s="82"/>
      <c r="E1971" s="82"/>
      <c r="H1971" s="7"/>
      <c r="I1971"/>
      <c r="J1971"/>
      <c r="K1971"/>
      <c r="L1971"/>
    </row>
    <row r="1972" spans="1:12" s="80" customFormat="1" x14ac:dyDescent="0.2">
      <c r="A1972" s="81"/>
      <c r="B1972" s="82"/>
      <c r="C1972" s="82"/>
      <c r="D1972" s="82"/>
      <c r="E1972" s="82"/>
      <c r="H1972" s="7"/>
      <c r="I1972"/>
      <c r="J1972"/>
      <c r="K1972"/>
      <c r="L1972"/>
    </row>
    <row r="1973" spans="1:12" s="80" customFormat="1" x14ac:dyDescent="0.2">
      <c r="A1973" s="81"/>
      <c r="B1973" s="82"/>
      <c r="C1973" s="82"/>
      <c r="D1973" s="82"/>
      <c r="E1973" s="82"/>
      <c r="H1973" s="7"/>
      <c r="I1973"/>
      <c r="J1973"/>
      <c r="K1973"/>
      <c r="L1973"/>
    </row>
    <row r="1974" spans="1:12" s="80" customFormat="1" x14ac:dyDescent="0.2">
      <c r="A1974" s="81"/>
      <c r="B1974" s="82"/>
      <c r="C1974" s="82"/>
      <c r="D1974" s="82"/>
      <c r="E1974" s="82"/>
      <c r="H1974" s="7"/>
      <c r="I1974"/>
      <c r="J1974"/>
      <c r="K1974"/>
      <c r="L1974"/>
    </row>
    <row r="1975" spans="1:12" s="80" customFormat="1" x14ac:dyDescent="0.2">
      <c r="A1975" s="81"/>
      <c r="B1975" s="82"/>
      <c r="C1975" s="82"/>
      <c r="D1975" s="82"/>
      <c r="E1975" s="82"/>
      <c r="H1975" s="7"/>
      <c r="I1975"/>
      <c r="J1975"/>
      <c r="K1975"/>
      <c r="L1975"/>
    </row>
    <row r="1976" spans="1:12" s="80" customFormat="1" x14ac:dyDescent="0.2">
      <c r="A1976" s="81"/>
      <c r="B1976" s="82"/>
      <c r="C1976" s="82"/>
      <c r="D1976" s="82"/>
      <c r="E1976" s="82"/>
      <c r="H1976" s="7"/>
      <c r="I1976"/>
      <c r="J1976"/>
      <c r="K1976"/>
      <c r="L1976"/>
    </row>
    <row r="1977" spans="1:12" s="80" customFormat="1" x14ac:dyDescent="0.2">
      <c r="A1977" s="81"/>
      <c r="B1977" s="82"/>
      <c r="C1977" s="82"/>
      <c r="D1977" s="82"/>
      <c r="E1977" s="82"/>
      <c r="H1977" s="7"/>
      <c r="I1977"/>
      <c r="J1977"/>
      <c r="K1977"/>
      <c r="L1977"/>
    </row>
    <row r="1978" spans="1:12" s="80" customFormat="1" x14ac:dyDescent="0.2">
      <c r="A1978" s="81"/>
      <c r="B1978" s="82"/>
      <c r="C1978" s="82"/>
      <c r="D1978" s="82"/>
      <c r="E1978" s="82"/>
      <c r="H1978" s="7"/>
      <c r="I1978"/>
      <c r="J1978"/>
      <c r="K1978"/>
      <c r="L1978"/>
    </row>
    <row r="1979" spans="1:12" s="80" customFormat="1" x14ac:dyDescent="0.2">
      <c r="A1979" s="81"/>
      <c r="B1979" s="82"/>
      <c r="C1979" s="82"/>
      <c r="D1979" s="82"/>
      <c r="E1979" s="82"/>
      <c r="H1979" s="7"/>
      <c r="I1979"/>
      <c r="J1979"/>
      <c r="K1979"/>
      <c r="L1979"/>
    </row>
    <row r="1980" spans="1:12" s="80" customFormat="1" x14ac:dyDescent="0.2">
      <c r="A1980" s="81"/>
      <c r="B1980" s="82"/>
      <c r="C1980" s="82"/>
      <c r="D1980" s="82"/>
      <c r="E1980" s="82"/>
      <c r="H1980" s="7"/>
      <c r="I1980"/>
      <c r="J1980"/>
      <c r="K1980"/>
      <c r="L1980"/>
    </row>
    <row r="1981" spans="1:12" s="80" customFormat="1" x14ac:dyDescent="0.2">
      <c r="A1981" s="81"/>
      <c r="B1981" s="82"/>
      <c r="C1981" s="82"/>
      <c r="D1981" s="82"/>
      <c r="E1981" s="82"/>
      <c r="H1981" s="7"/>
      <c r="I1981"/>
      <c r="J1981"/>
      <c r="K1981"/>
      <c r="L1981"/>
    </row>
    <row r="1982" spans="1:12" s="80" customFormat="1" x14ac:dyDescent="0.2">
      <c r="A1982" s="81"/>
      <c r="B1982" s="82"/>
      <c r="C1982" s="82"/>
      <c r="D1982" s="82"/>
      <c r="E1982" s="82"/>
      <c r="H1982" s="7"/>
      <c r="I1982"/>
      <c r="J1982"/>
      <c r="K1982"/>
      <c r="L1982"/>
    </row>
    <row r="1983" spans="1:12" s="80" customFormat="1" x14ac:dyDescent="0.2">
      <c r="A1983" s="81"/>
      <c r="B1983" s="82"/>
      <c r="C1983" s="82"/>
      <c r="D1983" s="82"/>
      <c r="E1983" s="82"/>
      <c r="H1983" s="7"/>
      <c r="I1983"/>
      <c r="J1983"/>
      <c r="K1983"/>
      <c r="L1983"/>
    </row>
    <row r="1984" spans="1:12" s="80" customFormat="1" x14ac:dyDescent="0.2">
      <c r="A1984" s="81"/>
      <c r="B1984" s="82"/>
      <c r="C1984" s="82"/>
      <c r="D1984" s="82"/>
      <c r="E1984" s="82"/>
      <c r="H1984" s="7"/>
      <c r="I1984"/>
      <c r="J1984"/>
      <c r="K1984"/>
      <c r="L1984"/>
    </row>
    <row r="1985" spans="1:12" s="80" customFormat="1" x14ac:dyDescent="0.2">
      <c r="A1985" s="81"/>
      <c r="B1985" s="82"/>
      <c r="C1985" s="82"/>
      <c r="D1985" s="82"/>
      <c r="E1985" s="82"/>
      <c r="H1985" s="7"/>
      <c r="I1985"/>
      <c r="J1985"/>
      <c r="K1985"/>
      <c r="L1985"/>
    </row>
    <row r="1986" spans="1:12" s="80" customFormat="1" x14ac:dyDescent="0.2">
      <c r="A1986" s="81"/>
      <c r="B1986" s="82"/>
      <c r="C1986" s="82"/>
      <c r="D1986" s="82"/>
      <c r="E1986" s="82"/>
      <c r="H1986" s="7"/>
      <c r="I1986"/>
      <c r="J1986"/>
      <c r="K1986"/>
      <c r="L1986"/>
    </row>
    <row r="1987" spans="1:12" s="80" customFormat="1" x14ac:dyDescent="0.2">
      <c r="A1987" s="81"/>
      <c r="B1987" s="82"/>
      <c r="C1987" s="82"/>
      <c r="D1987" s="82"/>
      <c r="E1987" s="82"/>
      <c r="H1987" s="7"/>
      <c r="I1987"/>
      <c r="J1987"/>
      <c r="K1987"/>
      <c r="L1987"/>
    </row>
    <row r="1988" spans="1:12" s="80" customFormat="1" x14ac:dyDescent="0.2">
      <c r="A1988" s="81"/>
      <c r="B1988" s="82"/>
      <c r="C1988" s="82"/>
      <c r="D1988" s="82"/>
      <c r="E1988" s="82"/>
      <c r="H1988" s="7"/>
      <c r="I1988"/>
      <c r="J1988"/>
      <c r="K1988"/>
      <c r="L1988"/>
    </row>
    <row r="1989" spans="1:12" s="80" customFormat="1" x14ac:dyDescent="0.2">
      <c r="A1989" s="81"/>
      <c r="B1989" s="82"/>
      <c r="C1989" s="82"/>
      <c r="D1989" s="82"/>
      <c r="E1989" s="82"/>
      <c r="H1989" s="7"/>
      <c r="I1989"/>
      <c r="J1989"/>
      <c r="K1989"/>
      <c r="L1989"/>
    </row>
    <row r="1990" spans="1:12" s="80" customFormat="1" x14ac:dyDescent="0.2">
      <c r="A1990" s="81"/>
      <c r="B1990" s="82"/>
      <c r="C1990" s="82"/>
      <c r="D1990" s="82"/>
      <c r="E1990" s="82"/>
      <c r="H1990" s="7"/>
      <c r="I1990"/>
      <c r="J1990"/>
      <c r="K1990"/>
      <c r="L1990"/>
    </row>
    <row r="1991" spans="1:12" s="80" customFormat="1" x14ac:dyDescent="0.2">
      <c r="A1991" s="81"/>
      <c r="B1991" s="82"/>
      <c r="C1991" s="82"/>
      <c r="D1991" s="82"/>
      <c r="E1991" s="82"/>
      <c r="H1991" s="7"/>
      <c r="I1991"/>
      <c r="J1991"/>
      <c r="K1991"/>
      <c r="L1991"/>
    </row>
    <row r="1992" spans="1:12" s="80" customFormat="1" x14ac:dyDescent="0.2">
      <c r="A1992" s="81"/>
      <c r="B1992" s="82"/>
      <c r="C1992" s="82"/>
      <c r="D1992" s="82"/>
      <c r="E1992" s="82"/>
      <c r="H1992" s="7"/>
      <c r="I1992"/>
      <c r="J1992"/>
      <c r="K1992"/>
      <c r="L1992"/>
    </row>
    <row r="1993" spans="1:12" s="80" customFormat="1" x14ac:dyDescent="0.2">
      <c r="A1993" s="81"/>
      <c r="B1993" s="82"/>
      <c r="C1993" s="82"/>
      <c r="D1993" s="82"/>
      <c r="E1993" s="82"/>
      <c r="H1993" s="7"/>
      <c r="I1993"/>
      <c r="J1993"/>
      <c r="K1993"/>
      <c r="L1993"/>
    </row>
    <row r="1994" spans="1:12" s="80" customFormat="1" x14ac:dyDescent="0.2">
      <c r="A1994" s="81"/>
      <c r="B1994" s="82"/>
      <c r="C1994" s="82"/>
      <c r="D1994" s="82"/>
      <c r="E1994" s="82"/>
      <c r="H1994" s="7"/>
      <c r="I1994"/>
      <c r="J1994"/>
      <c r="K1994"/>
      <c r="L1994"/>
    </row>
    <row r="1995" spans="1:12" s="80" customFormat="1" x14ac:dyDescent="0.2">
      <c r="A1995" s="81"/>
      <c r="B1995" s="82"/>
      <c r="C1995" s="82"/>
      <c r="D1995" s="82"/>
      <c r="E1995" s="82"/>
      <c r="H1995" s="7"/>
      <c r="I1995"/>
      <c r="J1995"/>
      <c r="K1995"/>
      <c r="L1995"/>
    </row>
    <row r="1996" spans="1:12" s="80" customFormat="1" x14ac:dyDescent="0.2">
      <c r="A1996" s="81"/>
      <c r="B1996" s="82"/>
      <c r="C1996" s="82"/>
      <c r="D1996" s="82"/>
      <c r="E1996" s="82"/>
      <c r="H1996" s="7"/>
      <c r="I1996"/>
      <c r="J1996"/>
      <c r="K1996"/>
      <c r="L1996"/>
    </row>
    <row r="1997" spans="1:12" s="80" customFormat="1" x14ac:dyDescent="0.2">
      <c r="A1997" s="81"/>
      <c r="B1997" s="82"/>
      <c r="C1997" s="82"/>
      <c r="D1997" s="82"/>
      <c r="E1997" s="82"/>
      <c r="H1997" s="7"/>
      <c r="I1997"/>
      <c r="J1997"/>
      <c r="K1997"/>
      <c r="L1997"/>
    </row>
    <row r="1998" spans="1:12" s="80" customFormat="1" x14ac:dyDescent="0.2">
      <c r="A1998" s="81"/>
      <c r="B1998" s="82"/>
      <c r="C1998" s="82"/>
      <c r="D1998" s="82"/>
      <c r="E1998" s="82"/>
      <c r="H1998" s="7"/>
      <c r="I1998"/>
      <c r="J1998"/>
      <c r="K1998"/>
      <c r="L1998"/>
    </row>
    <row r="1999" spans="1:12" s="80" customFormat="1" x14ac:dyDescent="0.2">
      <c r="A1999" s="81"/>
      <c r="B1999" s="82"/>
      <c r="C1999" s="82"/>
      <c r="D1999" s="82"/>
      <c r="E1999" s="82"/>
      <c r="H1999" s="7"/>
      <c r="I1999"/>
      <c r="J1999"/>
      <c r="K1999"/>
      <c r="L1999"/>
    </row>
    <row r="2000" spans="1:12" s="80" customFormat="1" x14ac:dyDescent="0.2">
      <c r="A2000" s="81"/>
      <c r="B2000" s="82"/>
      <c r="C2000" s="82"/>
      <c r="D2000" s="82"/>
      <c r="E2000" s="82"/>
      <c r="H2000" s="7"/>
      <c r="I2000"/>
      <c r="J2000"/>
      <c r="K2000"/>
      <c r="L2000"/>
    </row>
    <row r="2001" spans="1:12" s="80" customFormat="1" x14ac:dyDescent="0.2">
      <c r="A2001" s="81"/>
      <c r="B2001" s="82"/>
      <c r="C2001" s="82"/>
      <c r="D2001" s="82"/>
      <c r="E2001" s="82"/>
      <c r="H2001" s="7"/>
      <c r="I2001"/>
      <c r="J2001"/>
      <c r="K2001"/>
      <c r="L2001"/>
    </row>
    <row r="2002" spans="1:12" s="80" customFormat="1" x14ac:dyDescent="0.2">
      <c r="A2002" s="81"/>
      <c r="B2002" s="82"/>
      <c r="C2002" s="82"/>
      <c r="D2002" s="82"/>
      <c r="E2002" s="82"/>
      <c r="H2002" s="7"/>
      <c r="I2002"/>
      <c r="J2002"/>
      <c r="K2002"/>
      <c r="L2002"/>
    </row>
    <row r="2003" spans="1:12" s="80" customFormat="1" x14ac:dyDescent="0.2">
      <c r="A2003" s="81"/>
      <c r="B2003" s="82"/>
      <c r="C2003" s="82"/>
      <c r="D2003" s="82"/>
      <c r="E2003" s="82"/>
      <c r="H2003" s="7"/>
      <c r="I2003"/>
      <c r="J2003"/>
      <c r="K2003"/>
      <c r="L2003"/>
    </row>
    <row r="2004" spans="1:12" s="80" customFormat="1" x14ac:dyDescent="0.2">
      <c r="A2004" s="81"/>
      <c r="B2004" s="82"/>
      <c r="C2004" s="82"/>
      <c r="D2004" s="82"/>
      <c r="E2004" s="82"/>
      <c r="H2004" s="7"/>
      <c r="I2004"/>
      <c r="J2004"/>
      <c r="K2004"/>
      <c r="L2004"/>
    </row>
    <row r="2005" spans="1:12" s="80" customFormat="1" x14ac:dyDescent="0.2">
      <c r="A2005" s="81"/>
      <c r="B2005" s="82"/>
      <c r="C2005" s="82"/>
      <c r="D2005" s="82"/>
      <c r="E2005" s="82"/>
      <c r="H2005" s="7"/>
      <c r="I2005"/>
      <c r="J2005"/>
      <c r="K2005"/>
      <c r="L2005"/>
    </row>
    <row r="2006" spans="1:12" s="80" customFormat="1" x14ac:dyDescent="0.2">
      <c r="A2006" s="81"/>
      <c r="B2006" s="82"/>
      <c r="C2006" s="82"/>
      <c r="D2006" s="82"/>
      <c r="E2006" s="82"/>
      <c r="H2006" s="7"/>
      <c r="I2006"/>
      <c r="J2006"/>
      <c r="K2006"/>
      <c r="L2006"/>
    </row>
    <row r="2007" spans="1:12" s="80" customFormat="1" x14ac:dyDescent="0.2">
      <c r="A2007" s="81"/>
      <c r="B2007" s="82"/>
      <c r="C2007" s="82"/>
      <c r="D2007" s="82"/>
      <c r="E2007" s="82"/>
      <c r="H2007" s="7"/>
      <c r="I2007"/>
      <c r="J2007"/>
      <c r="K2007"/>
      <c r="L2007"/>
    </row>
    <row r="2008" spans="1:12" s="80" customFormat="1" x14ac:dyDescent="0.2">
      <c r="A2008" s="81"/>
      <c r="B2008" s="82"/>
      <c r="C2008" s="82"/>
      <c r="D2008" s="82"/>
      <c r="E2008" s="82"/>
      <c r="H2008" s="7"/>
      <c r="I2008"/>
      <c r="J2008"/>
      <c r="K2008"/>
      <c r="L2008"/>
    </row>
    <row r="2009" spans="1:12" s="80" customFormat="1" x14ac:dyDescent="0.2">
      <c r="A2009" s="81"/>
      <c r="B2009" s="82"/>
      <c r="C2009" s="82"/>
      <c r="D2009" s="82"/>
      <c r="E2009" s="82"/>
      <c r="H2009" s="7"/>
      <c r="I2009"/>
      <c r="J2009"/>
      <c r="K2009"/>
      <c r="L2009"/>
    </row>
    <row r="2010" spans="1:12" s="80" customFormat="1" x14ac:dyDescent="0.2">
      <c r="A2010" s="81"/>
      <c r="B2010" s="82"/>
      <c r="C2010" s="82"/>
      <c r="D2010" s="82"/>
      <c r="E2010" s="82"/>
      <c r="H2010" s="7"/>
      <c r="I2010"/>
      <c r="J2010"/>
      <c r="K2010"/>
      <c r="L2010"/>
    </row>
    <row r="2011" spans="1:12" s="80" customFormat="1" x14ac:dyDescent="0.2">
      <c r="A2011" s="81"/>
      <c r="B2011" s="82"/>
      <c r="C2011" s="82"/>
      <c r="D2011" s="82"/>
      <c r="E2011" s="82"/>
      <c r="H2011" s="7"/>
      <c r="I2011"/>
      <c r="J2011"/>
      <c r="K2011"/>
      <c r="L2011"/>
    </row>
    <row r="2012" spans="1:12" s="80" customFormat="1" x14ac:dyDescent="0.2">
      <c r="A2012" s="81"/>
      <c r="B2012" s="82"/>
      <c r="C2012" s="82"/>
      <c r="D2012" s="82"/>
      <c r="E2012" s="82"/>
      <c r="H2012" s="7"/>
      <c r="I2012"/>
      <c r="J2012"/>
      <c r="K2012"/>
      <c r="L2012"/>
    </row>
    <row r="2013" spans="1:12" s="80" customFormat="1" x14ac:dyDescent="0.2">
      <c r="A2013" s="81"/>
      <c r="B2013" s="82"/>
      <c r="C2013" s="82"/>
      <c r="D2013" s="82"/>
      <c r="E2013" s="82"/>
      <c r="H2013" s="7"/>
      <c r="I2013"/>
      <c r="J2013"/>
      <c r="K2013"/>
      <c r="L2013"/>
    </row>
    <row r="2014" spans="1:12" s="80" customFormat="1" x14ac:dyDescent="0.2">
      <c r="A2014" s="81"/>
      <c r="B2014" s="82"/>
      <c r="C2014" s="82"/>
      <c r="D2014" s="82"/>
      <c r="E2014" s="82"/>
      <c r="H2014" s="7"/>
      <c r="I2014"/>
      <c r="J2014"/>
      <c r="K2014"/>
      <c r="L2014"/>
    </row>
    <row r="2015" spans="1:12" s="80" customFormat="1" x14ac:dyDescent="0.2">
      <c r="A2015" s="81"/>
      <c r="B2015" s="82"/>
      <c r="C2015" s="82"/>
      <c r="D2015" s="82"/>
      <c r="E2015" s="82"/>
      <c r="H2015" s="7"/>
      <c r="I2015"/>
      <c r="J2015"/>
      <c r="K2015"/>
      <c r="L2015"/>
    </row>
    <row r="2016" spans="1:12" s="80" customFormat="1" x14ac:dyDescent="0.2">
      <c r="A2016" s="81"/>
      <c r="B2016" s="82"/>
      <c r="C2016" s="82"/>
      <c r="D2016" s="82"/>
      <c r="E2016" s="82"/>
      <c r="H2016" s="7"/>
      <c r="I2016"/>
      <c r="J2016"/>
      <c r="K2016"/>
      <c r="L2016"/>
    </row>
    <row r="2017" spans="1:12" s="80" customFormat="1" x14ac:dyDescent="0.2">
      <c r="A2017" s="81"/>
      <c r="B2017" s="82"/>
      <c r="C2017" s="82"/>
      <c r="D2017" s="82"/>
      <c r="E2017" s="82"/>
      <c r="H2017" s="7"/>
      <c r="I2017"/>
      <c r="J2017"/>
      <c r="K2017"/>
      <c r="L2017"/>
    </row>
    <row r="2018" spans="1:12" s="80" customFormat="1" x14ac:dyDescent="0.2">
      <c r="A2018" s="81"/>
      <c r="B2018" s="82"/>
      <c r="C2018" s="82"/>
      <c r="D2018" s="82"/>
      <c r="E2018" s="82"/>
      <c r="H2018" s="7"/>
      <c r="I2018"/>
      <c r="J2018"/>
      <c r="K2018"/>
      <c r="L2018"/>
    </row>
    <row r="2019" spans="1:12" s="80" customFormat="1" x14ac:dyDescent="0.2">
      <c r="A2019" s="81"/>
      <c r="B2019" s="82"/>
      <c r="C2019" s="82"/>
      <c r="D2019" s="82"/>
      <c r="E2019" s="82"/>
      <c r="H2019" s="7"/>
      <c r="I2019"/>
      <c r="J2019"/>
      <c r="K2019"/>
      <c r="L2019"/>
    </row>
    <row r="2020" spans="1:12" s="80" customFormat="1" x14ac:dyDescent="0.2">
      <c r="A2020" s="81"/>
      <c r="B2020" s="82"/>
      <c r="C2020" s="82"/>
      <c r="D2020" s="82"/>
      <c r="E2020" s="82"/>
      <c r="H2020" s="7"/>
      <c r="I2020"/>
      <c r="J2020"/>
      <c r="K2020"/>
      <c r="L2020"/>
    </row>
    <row r="2021" spans="1:12" s="80" customFormat="1" x14ac:dyDescent="0.2">
      <c r="A2021" s="81"/>
      <c r="B2021" s="82"/>
      <c r="C2021" s="82"/>
      <c r="D2021" s="82"/>
      <c r="E2021" s="82"/>
      <c r="H2021" s="7"/>
      <c r="I2021"/>
      <c r="J2021"/>
      <c r="K2021"/>
      <c r="L2021"/>
    </row>
    <row r="2022" spans="1:12" s="80" customFormat="1" x14ac:dyDescent="0.2">
      <c r="A2022" s="81"/>
      <c r="B2022" s="82"/>
      <c r="C2022" s="82"/>
      <c r="D2022" s="82"/>
      <c r="E2022" s="82"/>
      <c r="H2022" s="7"/>
      <c r="I2022"/>
      <c r="J2022"/>
      <c r="K2022"/>
      <c r="L2022"/>
    </row>
    <row r="2023" spans="1:12" s="80" customFormat="1" x14ac:dyDescent="0.2">
      <c r="A2023" s="81"/>
      <c r="B2023" s="82"/>
      <c r="C2023" s="82"/>
      <c r="D2023" s="82"/>
      <c r="E2023" s="82"/>
      <c r="H2023" s="7"/>
      <c r="I2023"/>
      <c r="J2023"/>
      <c r="K2023"/>
      <c r="L2023"/>
    </row>
    <row r="2024" spans="1:12" s="80" customFormat="1" x14ac:dyDescent="0.2">
      <c r="A2024" s="81"/>
      <c r="B2024" s="82"/>
      <c r="C2024" s="82"/>
      <c r="D2024" s="82"/>
      <c r="E2024" s="82"/>
      <c r="H2024" s="7"/>
      <c r="I2024"/>
      <c r="J2024"/>
      <c r="K2024"/>
      <c r="L2024"/>
    </row>
    <row r="2025" spans="1:12" s="80" customFormat="1" x14ac:dyDescent="0.2">
      <c r="A2025" s="81"/>
      <c r="B2025" s="82"/>
      <c r="C2025" s="82"/>
      <c r="D2025" s="82"/>
      <c r="E2025" s="82"/>
      <c r="H2025" s="7"/>
      <c r="I2025"/>
      <c r="J2025"/>
      <c r="K2025"/>
      <c r="L2025"/>
    </row>
    <row r="2026" spans="1:12" s="80" customFormat="1" x14ac:dyDescent="0.2">
      <c r="A2026" s="81"/>
      <c r="B2026" s="82"/>
      <c r="C2026" s="82"/>
      <c r="D2026" s="82"/>
      <c r="E2026" s="82"/>
      <c r="H2026" s="7"/>
      <c r="I2026"/>
      <c r="J2026"/>
      <c r="K2026"/>
      <c r="L2026"/>
    </row>
    <row r="2027" spans="1:12" s="80" customFormat="1" x14ac:dyDescent="0.2">
      <c r="A2027" s="81"/>
      <c r="B2027" s="82"/>
      <c r="C2027" s="82"/>
      <c r="D2027" s="82"/>
      <c r="E2027" s="82"/>
      <c r="H2027" s="7"/>
      <c r="I2027"/>
      <c r="J2027"/>
      <c r="K2027"/>
      <c r="L2027"/>
    </row>
    <row r="2028" spans="1:12" s="80" customFormat="1" x14ac:dyDescent="0.2">
      <c r="A2028" s="81"/>
      <c r="B2028" s="82"/>
      <c r="C2028" s="82"/>
      <c r="D2028" s="82"/>
      <c r="E2028" s="82"/>
      <c r="H2028" s="7"/>
      <c r="I2028"/>
      <c r="J2028"/>
      <c r="K2028"/>
      <c r="L2028"/>
    </row>
    <row r="2029" spans="1:12" s="80" customFormat="1" x14ac:dyDescent="0.2">
      <c r="A2029" s="81"/>
      <c r="B2029" s="82"/>
      <c r="C2029" s="82"/>
      <c r="D2029" s="82"/>
      <c r="E2029" s="82"/>
      <c r="H2029" s="7"/>
      <c r="I2029"/>
      <c r="J2029"/>
      <c r="K2029"/>
      <c r="L2029"/>
    </row>
    <row r="2030" spans="1:12" s="80" customFormat="1" x14ac:dyDescent="0.2">
      <c r="A2030" s="81"/>
      <c r="B2030" s="82"/>
      <c r="C2030" s="82"/>
      <c r="D2030" s="82"/>
      <c r="E2030" s="82"/>
      <c r="H2030" s="7"/>
      <c r="I2030"/>
      <c r="J2030"/>
      <c r="K2030"/>
      <c r="L2030"/>
    </row>
    <row r="2031" spans="1:12" s="80" customFormat="1" x14ac:dyDescent="0.2">
      <c r="A2031" s="81"/>
      <c r="B2031" s="82"/>
      <c r="C2031" s="82"/>
      <c r="D2031" s="82"/>
      <c r="E2031" s="82"/>
      <c r="H2031" s="7"/>
      <c r="I2031"/>
      <c r="J2031"/>
      <c r="K2031"/>
      <c r="L2031"/>
    </row>
    <row r="2032" spans="1:12" s="80" customFormat="1" x14ac:dyDescent="0.2">
      <c r="A2032" s="81"/>
      <c r="B2032" s="82"/>
      <c r="C2032" s="82"/>
      <c r="D2032" s="82"/>
      <c r="E2032" s="82"/>
      <c r="H2032" s="7"/>
      <c r="I2032"/>
      <c r="J2032"/>
      <c r="K2032"/>
      <c r="L2032"/>
    </row>
    <row r="2033" spans="1:12" s="80" customFormat="1" x14ac:dyDescent="0.2">
      <c r="A2033" s="81"/>
      <c r="B2033" s="82"/>
      <c r="C2033" s="82"/>
      <c r="D2033" s="82"/>
      <c r="E2033" s="82"/>
      <c r="H2033" s="7"/>
      <c r="I2033"/>
      <c r="J2033"/>
      <c r="K2033"/>
      <c r="L2033"/>
    </row>
    <row r="2034" spans="1:12" s="80" customFormat="1" x14ac:dyDescent="0.2">
      <c r="A2034" s="81"/>
      <c r="B2034" s="82"/>
      <c r="C2034" s="82"/>
      <c r="D2034" s="82"/>
      <c r="E2034" s="82"/>
      <c r="H2034" s="7"/>
      <c r="I2034"/>
      <c r="J2034"/>
      <c r="K2034"/>
      <c r="L2034"/>
    </row>
    <row r="2035" spans="1:12" s="80" customFormat="1" x14ac:dyDescent="0.2">
      <c r="A2035" s="81"/>
      <c r="B2035" s="82"/>
      <c r="C2035" s="82"/>
      <c r="D2035" s="82"/>
      <c r="E2035" s="82"/>
      <c r="H2035" s="7"/>
      <c r="I2035"/>
      <c r="J2035"/>
      <c r="K2035"/>
      <c r="L2035"/>
    </row>
    <row r="2036" spans="1:12" s="80" customFormat="1" x14ac:dyDescent="0.2">
      <c r="A2036" s="81"/>
      <c r="B2036" s="82"/>
      <c r="C2036" s="82"/>
      <c r="D2036" s="82"/>
      <c r="E2036" s="82"/>
      <c r="H2036" s="7"/>
      <c r="I2036"/>
      <c r="J2036"/>
      <c r="K2036"/>
      <c r="L2036"/>
    </row>
    <row r="2037" spans="1:12" s="80" customFormat="1" x14ac:dyDescent="0.2">
      <c r="A2037" s="81"/>
      <c r="B2037" s="82"/>
      <c r="C2037" s="82"/>
      <c r="D2037" s="82"/>
      <c r="E2037" s="82"/>
      <c r="H2037" s="7"/>
      <c r="I2037"/>
      <c r="J2037"/>
      <c r="K2037"/>
      <c r="L2037"/>
    </row>
    <row r="2038" spans="1:12" s="80" customFormat="1" x14ac:dyDescent="0.2">
      <c r="A2038" s="81"/>
      <c r="B2038" s="82"/>
      <c r="C2038" s="82"/>
      <c r="D2038" s="82"/>
      <c r="E2038" s="82"/>
      <c r="H2038" s="7"/>
      <c r="I2038"/>
      <c r="J2038"/>
      <c r="K2038"/>
      <c r="L2038"/>
    </row>
    <row r="2039" spans="1:12" s="80" customFormat="1" x14ac:dyDescent="0.2">
      <c r="A2039" s="81"/>
      <c r="B2039" s="82"/>
      <c r="C2039" s="82"/>
      <c r="D2039" s="82"/>
      <c r="E2039" s="82"/>
      <c r="H2039" s="7"/>
      <c r="I2039"/>
      <c r="J2039"/>
      <c r="K2039"/>
      <c r="L2039"/>
    </row>
    <row r="2040" spans="1:12" s="80" customFormat="1" x14ac:dyDescent="0.2">
      <c r="A2040" s="81"/>
      <c r="B2040" s="82"/>
      <c r="C2040" s="82"/>
      <c r="D2040" s="82"/>
      <c r="E2040" s="82"/>
      <c r="H2040" s="7"/>
      <c r="I2040"/>
      <c r="J2040"/>
      <c r="K2040"/>
      <c r="L2040"/>
    </row>
    <row r="2041" spans="1:12" s="80" customFormat="1" x14ac:dyDescent="0.2">
      <c r="A2041" s="81"/>
      <c r="B2041" s="82"/>
      <c r="C2041" s="82"/>
      <c r="D2041" s="82"/>
      <c r="E2041" s="82"/>
      <c r="H2041" s="7"/>
      <c r="I2041"/>
      <c r="J2041"/>
      <c r="K2041"/>
      <c r="L2041"/>
    </row>
    <row r="2042" spans="1:12" s="80" customFormat="1" x14ac:dyDescent="0.2">
      <c r="A2042" s="81"/>
      <c r="B2042" s="82"/>
      <c r="C2042" s="82"/>
      <c r="D2042" s="82"/>
      <c r="E2042" s="82"/>
      <c r="H2042" s="7"/>
      <c r="I2042"/>
      <c r="J2042"/>
      <c r="K2042"/>
      <c r="L2042"/>
    </row>
    <row r="2043" spans="1:12" s="80" customFormat="1" x14ac:dyDescent="0.2">
      <c r="A2043" s="81"/>
      <c r="B2043" s="82"/>
      <c r="C2043" s="82"/>
      <c r="D2043" s="82"/>
      <c r="E2043" s="82"/>
      <c r="H2043" s="7"/>
      <c r="I2043"/>
      <c r="J2043"/>
      <c r="K2043"/>
      <c r="L2043"/>
    </row>
    <row r="2044" spans="1:12" s="80" customFormat="1" x14ac:dyDescent="0.2">
      <c r="A2044" s="81"/>
      <c r="B2044" s="82"/>
      <c r="C2044" s="82"/>
      <c r="D2044" s="82"/>
      <c r="E2044" s="82"/>
      <c r="H2044" s="7"/>
      <c r="I2044"/>
      <c r="J2044"/>
      <c r="K2044"/>
      <c r="L2044"/>
    </row>
    <row r="2045" spans="1:12" s="80" customFormat="1" x14ac:dyDescent="0.2">
      <c r="A2045" s="81"/>
      <c r="B2045" s="82"/>
      <c r="C2045" s="82"/>
      <c r="D2045" s="82"/>
      <c r="E2045" s="82"/>
      <c r="H2045" s="7"/>
      <c r="I2045"/>
      <c r="J2045"/>
      <c r="K2045"/>
      <c r="L2045"/>
    </row>
    <row r="2046" spans="1:12" s="80" customFormat="1" x14ac:dyDescent="0.2">
      <c r="A2046" s="81"/>
      <c r="B2046" s="82"/>
      <c r="C2046" s="82"/>
      <c r="D2046" s="82"/>
      <c r="E2046" s="82"/>
      <c r="H2046" s="7"/>
      <c r="I2046"/>
      <c r="J2046"/>
      <c r="K2046"/>
      <c r="L2046"/>
    </row>
    <row r="2047" spans="1:12" s="80" customFormat="1" x14ac:dyDescent="0.2">
      <c r="A2047" s="81"/>
      <c r="B2047" s="82"/>
      <c r="C2047" s="82"/>
      <c r="D2047" s="82"/>
      <c r="E2047" s="82"/>
      <c r="H2047" s="7"/>
      <c r="I2047"/>
      <c r="J2047"/>
      <c r="K2047"/>
      <c r="L2047"/>
    </row>
    <row r="2048" spans="1:12" s="80" customFormat="1" x14ac:dyDescent="0.2">
      <c r="A2048" s="81"/>
      <c r="B2048" s="82"/>
      <c r="C2048" s="82"/>
      <c r="D2048" s="82"/>
      <c r="E2048" s="82"/>
      <c r="H2048" s="7"/>
      <c r="I2048"/>
      <c r="J2048"/>
      <c r="K2048"/>
      <c r="L2048"/>
    </row>
    <row r="2049" spans="1:12" s="80" customFormat="1" x14ac:dyDescent="0.2">
      <c r="A2049" s="81"/>
      <c r="B2049" s="82"/>
      <c r="C2049" s="82"/>
      <c r="D2049" s="82"/>
      <c r="E2049" s="82"/>
      <c r="H2049" s="7"/>
      <c r="I2049"/>
      <c r="J2049"/>
      <c r="K2049"/>
      <c r="L2049"/>
    </row>
    <row r="2050" spans="1:12" s="80" customFormat="1" x14ac:dyDescent="0.2">
      <c r="A2050" s="81"/>
      <c r="B2050" s="82"/>
      <c r="C2050" s="82"/>
      <c r="D2050" s="82"/>
      <c r="E2050" s="82"/>
      <c r="H2050" s="7"/>
      <c r="I2050"/>
      <c r="J2050"/>
      <c r="K2050"/>
      <c r="L2050"/>
    </row>
    <row r="2051" spans="1:12" s="80" customFormat="1" x14ac:dyDescent="0.2">
      <c r="A2051" s="81"/>
      <c r="B2051" s="82"/>
      <c r="C2051" s="82"/>
      <c r="D2051" s="82"/>
      <c r="E2051" s="82"/>
      <c r="H2051" s="7"/>
      <c r="I2051"/>
      <c r="J2051"/>
      <c r="K2051"/>
      <c r="L2051"/>
    </row>
    <row r="2052" spans="1:12" s="80" customFormat="1" x14ac:dyDescent="0.2">
      <c r="A2052" s="81"/>
      <c r="B2052" s="82"/>
      <c r="C2052" s="82"/>
      <c r="D2052" s="82"/>
      <c r="E2052" s="82"/>
      <c r="H2052" s="7"/>
      <c r="I2052"/>
      <c r="J2052"/>
      <c r="K2052"/>
      <c r="L2052"/>
    </row>
    <row r="2053" spans="1:12" s="80" customFormat="1" x14ac:dyDescent="0.2">
      <c r="A2053" s="81"/>
      <c r="B2053" s="82"/>
      <c r="C2053" s="82"/>
      <c r="D2053" s="82"/>
      <c r="E2053" s="82"/>
      <c r="H2053" s="7"/>
      <c r="I2053"/>
      <c r="J2053"/>
      <c r="K2053"/>
      <c r="L2053"/>
    </row>
    <row r="2054" spans="1:12" s="80" customFormat="1" x14ac:dyDescent="0.2">
      <c r="A2054" s="81"/>
      <c r="B2054" s="82"/>
      <c r="C2054" s="82"/>
      <c r="D2054" s="82"/>
      <c r="E2054" s="82"/>
      <c r="H2054" s="7"/>
      <c r="I2054"/>
      <c r="J2054"/>
      <c r="K2054"/>
      <c r="L2054"/>
    </row>
    <row r="2055" spans="1:12" s="80" customFormat="1" x14ac:dyDescent="0.2">
      <c r="A2055" s="81"/>
      <c r="B2055" s="82"/>
      <c r="C2055" s="82"/>
      <c r="D2055" s="82"/>
      <c r="E2055" s="82"/>
      <c r="H2055" s="7"/>
      <c r="I2055"/>
      <c r="J2055"/>
      <c r="K2055"/>
      <c r="L2055"/>
    </row>
    <row r="2056" spans="1:12" s="80" customFormat="1" x14ac:dyDescent="0.2">
      <c r="A2056" s="81"/>
      <c r="B2056" s="82"/>
      <c r="C2056" s="82"/>
      <c r="D2056" s="82"/>
      <c r="E2056" s="82"/>
      <c r="H2056" s="7"/>
      <c r="I2056"/>
      <c r="J2056"/>
      <c r="K2056"/>
      <c r="L2056"/>
    </row>
    <row r="2057" spans="1:12" s="80" customFormat="1" x14ac:dyDescent="0.2">
      <c r="A2057" s="81"/>
      <c r="B2057" s="82"/>
      <c r="C2057" s="82"/>
      <c r="D2057" s="82"/>
      <c r="E2057" s="82"/>
      <c r="H2057" s="7"/>
      <c r="I2057"/>
      <c r="J2057"/>
      <c r="K2057"/>
      <c r="L2057"/>
    </row>
    <row r="2058" spans="1:12" s="80" customFormat="1" x14ac:dyDescent="0.2">
      <c r="A2058" s="81"/>
      <c r="B2058" s="82"/>
      <c r="C2058" s="82"/>
      <c r="D2058" s="82"/>
      <c r="E2058" s="82"/>
      <c r="H2058" s="7"/>
      <c r="I2058"/>
      <c r="J2058"/>
      <c r="K2058"/>
      <c r="L2058"/>
    </row>
    <row r="2059" spans="1:12" s="80" customFormat="1" x14ac:dyDescent="0.2">
      <c r="A2059" s="81"/>
      <c r="B2059" s="82"/>
      <c r="C2059" s="82"/>
      <c r="D2059" s="82"/>
      <c r="E2059" s="82"/>
      <c r="H2059" s="7"/>
      <c r="I2059"/>
      <c r="J2059"/>
      <c r="K2059"/>
      <c r="L2059"/>
    </row>
    <row r="2060" spans="1:12" s="80" customFormat="1" x14ac:dyDescent="0.2">
      <c r="A2060" s="81"/>
      <c r="B2060" s="82"/>
      <c r="C2060" s="82"/>
      <c r="D2060" s="82"/>
      <c r="E2060" s="82"/>
      <c r="H2060" s="7"/>
      <c r="I2060"/>
      <c r="J2060"/>
      <c r="K2060"/>
      <c r="L2060"/>
    </row>
    <row r="2061" spans="1:12" s="80" customFormat="1" x14ac:dyDescent="0.2">
      <c r="A2061" s="81"/>
      <c r="B2061" s="82"/>
      <c r="C2061" s="82"/>
      <c r="D2061" s="82"/>
      <c r="E2061" s="82"/>
      <c r="H2061" s="7"/>
      <c r="I2061"/>
      <c r="J2061"/>
      <c r="K2061"/>
      <c r="L2061"/>
    </row>
    <row r="2062" spans="1:12" s="80" customFormat="1" x14ac:dyDescent="0.2">
      <c r="A2062" s="81"/>
      <c r="B2062" s="82"/>
      <c r="C2062" s="82"/>
      <c r="D2062" s="82"/>
      <c r="E2062" s="82"/>
      <c r="H2062" s="7"/>
      <c r="I2062"/>
      <c r="J2062"/>
      <c r="K2062"/>
      <c r="L2062"/>
    </row>
    <row r="2063" spans="1:12" s="80" customFormat="1" x14ac:dyDescent="0.2">
      <c r="A2063" s="81"/>
      <c r="B2063" s="82"/>
      <c r="C2063" s="82"/>
      <c r="D2063" s="82"/>
      <c r="E2063" s="82"/>
      <c r="H2063" s="7"/>
      <c r="I2063"/>
      <c r="J2063"/>
      <c r="K2063"/>
      <c r="L2063"/>
    </row>
    <row r="2064" spans="1:12" s="80" customFormat="1" x14ac:dyDescent="0.2">
      <c r="A2064" s="81"/>
      <c r="B2064" s="82"/>
      <c r="C2064" s="82"/>
      <c r="D2064" s="82"/>
      <c r="E2064" s="82"/>
      <c r="H2064" s="7"/>
      <c r="I2064"/>
      <c r="J2064"/>
      <c r="K2064"/>
      <c r="L2064"/>
    </row>
    <row r="2065" spans="1:12" s="80" customFormat="1" x14ac:dyDescent="0.2">
      <c r="A2065" s="81"/>
      <c r="B2065" s="82"/>
      <c r="C2065" s="82"/>
      <c r="D2065" s="82"/>
      <c r="E2065" s="82"/>
      <c r="H2065" s="7"/>
      <c r="I2065"/>
      <c r="J2065"/>
      <c r="K2065"/>
      <c r="L2065"/>
    </row>
    <row r="2066" spans="1:12" s="80" customFormat="1" x14ac:dyDescent="0.2">
      <c r="A2066" s="81"/>
      <c r="B2066" s="82"/>
      <c r="C2066" s="82"/>
      <c r="D2066" s="82"/>
      <c r="E2066" s="82"/>
      <c r="H2066" s="7"/>
      <c r="I2066"/>
      <c r="J2066"/>
      <c r="K2066"/>
      <c r="L2066"/>
    </row>
    <row r="2067" spans="1:12" s="80" customFormat="1" x14ac:dyDescent="0.2">
      <c r="A2067" s="81"/>
      <c r="B2067" s="82"/>
      <c r="C2067" s="82"/>
      <c r="D2067" s="82"/>
      <c r="E2067" s="82"/>
      <c r="H2067" s="7"/>
      <c r="I2067"/>
      <c r="J2067"/>
      <c r="K2067"/>
      <c r="L2067"/>
    </row>
    <row r="2068" spans="1:12" s="80" customFormat="1" x14ac:dyDescent="0.2">
      <c r="A2068" s="81"/>
      <c r="B2068" s="82"/>
      <c r="C2068" s="82"/>
      <c r="D2068" s="82"/>
      <c r="E2068" s="82"/>
      <c r="H2068" s="7"/>
      <c r="I2068"/>
      <c r="J2068"/>
      <c r="K2068"/>
      <c r="L2068"/>
    </row>
    <row r="2069" spans="1:12" s="80" customFormat="1" x14ac:dyDescent="0.2">
      <c r="A2069" s="81"/>
      <c r="B2069" s="82"/>
      <c r="C2069" s="82"/>
      <c r="D2069" s="82"/>
      <c r="E2069" s="82"/>
      <c r="H2069" s="7"/>
      <c r="I2069"/>
      <c r="J2069"/>
      <c r="K2069"/>
      <c r="L2069"/>
    </row>
    <row r="2070" spans="1:12" s="80" customFormat="1" x14ac:dyDescent="0.2">
      <c r="A2070" s="81"/>
      <c r="B2070" s="82"/>
      <c r="C2070" s="82"/>
      <c r="D2070" s="82"/>
      <c r="E2070" s="82"/>
      <c r="H2070" s="7"/>
      <c r="I2070"/>
      <c r="J2070"/>
      <c r="K2070"/>
      <c r="L2070"/>
    </row>
    <row r="2071" spans="1:12" s="80" customFormat="1" x14ac:dyDescent="0.2">
      <c r="A2071" s="81"/>
      <c r="B2071" s="82"/>
      <c r="C2071" s="82"/>
      <c r="D2071" s="82"/>
      <c r="E2071" s="82"/>
      <c r="H2071" s="7"/>
      <c r="I2071"/>
      <c r="J2071"/>
      <c r="K2071"/>
      <c r="L2071"/>
    </row>
    <row r="2072" spans="1:12" s="80" customFormat="1" x14ac:dyDescent="0.2">
      <c r="A2072" s="81"/>
      <c r="B2072" s="82"/>
      <c r="C2072" s="82"/>
      <c r="D2072" s="82"/>
      <c r="E2072" s="82"/>
      <c r="H2072" s="7"/>
      <c r="I2072"/>
      <c r="J2072"/>
      <c r="K2072"/>
      <c r="L2072"/>
    </row>
    <row r="2073" spans="1:12" s="80" customFormat="1" x14ac:dyDescent="0.2">
      <c r="A2073" s="81"/>
      <c r="B2073" s="82"/>
      <c r="C2073" s="82"/>
      <c r="D2073" s="82"/>
      <c r="E2073" s="82"/>
      <c r="H2073" s="7"/>
      <c r="I2073"/>
      <c r="J2073"/>
      <c r="K2073"/>
      <c r="L2073"/>
    </row>
    <row r="2074" spans="1:12" s="80" customFormat="1" x14ac:dyDescent="0.2">
      <c r="A2074" s="81"/>
      <c r="B2074" s="82"/>
      <c r="C2074" s="82"/>
      <c r="D2074" s="82"/>
      <c r="E2074" s="82"/>
      <c r="H2074" s="7"/>
      <c r="I2074"/>
      <c r="J2074"/>
      <c r="K2074"/>
      <c r="L2074"/>
    </row>
    <row r="2075" spans="1:12" s="80" customFormat="1" x14ac:dyDescent="0.2">
      <c r="A2075" s="81"/>
      <c r="B2075" s="82"/>
      <c r="C2075" s="82"/>
      <c r="D2075" s="82"/>
      <c r="E2075" s="82"/>
      <c r="H2075" s="7"/>
      <c r="I2075"/>
      <c r="J2075"/>
      <c r="K2075"/>
      <c r="L2075"/>
    </row>
    <row r="2076" spans="1:12" s="80" customFormat="1" x14ac:dyDescent="0.2">
      <c r="A2076" s="81"/>
      <c r="B2076" s="82"/>
      <c r="C2076" s="82"/>
      <c r="D2076" s="82"/>
      <c r="E2076" s="82"/>
      <c r="H2076" s="7"/>
      <c r="I2076"/>
      <c r="J2076"/>
      <c r="K2076"/>
      <c r="L2076"/>
    </row>
    <row r="2077" spans="1:12" s="80" customFormat="1" x14ac:dyDescent="0.2">
      <c r="A2077" s="81"/>
      <c r="B2077" s="82"/>
      <c r="C2077" s="82"/>
      <c r="D2077" s="82"/>
      <c r="E2077" s="82"/>
      <c r="H2077" s="7"/>
      <c r="I2077"/>
      <c r="J2077"/>
      <c r="K2077"/>
      <c r="L2077"/>
    </row>
    <row r="2078" spans="1:12" s="80" customFormat="1" x14ac:dyDescent="0.2">
      <c r="A2078" s="81"/>
      <c r="B2078" s="82"/>
      <c r="C2078" s="82"/>
      <c r="D2078" s="82"/>
      <c r="E2078" s="82"/>
      <c r="H2078" s="7"/>
      <c r="I2078"/>
      <c r="J2078"/>
      <c r="K2078"/>
      <c r="L2078"/>
    </row>
    <row r="2079" spans="1:12" s="80" customFormat="1" x14ac:dyDescent="0.2">
      <c r="A2079" s="81"/>
      <c r="B2079" s="82"/>
      <c r="C2079" s="82"/>
      <c r="D2079" s="82"/>
      <c r="E2079" s="82"/>
      <c r="H2079" s="7"/>
      <c r="I2079"/>
      <c r="J2079"/>
      <c r="K2079"/>
      <c r="L2079"/>
    </row>
    <row r="2080" spans="1:12" s="80" customFormat="1" x14ac:dyDescent="0.2">
      <c r="A2080" s="81"/>
      <c r="B2080" s="82"/>
      <c r="C2080" s="82"/>
      <c r="D2080" s="82"/>
      <c r="E2080" s="82"/>
      <c r="H2080" s="7"/>
      <c r="I2080"/>
      <c r="J2080"/>
      <c r="K2080"/>
      <c r="L2080"/>
    </row>
    <row r="2081" spans="1:12" s="80" customFormat="1" x14ac:dyDescent="0.2">
      <c r="A2081" s="81"/>
      <c r="B2081" s="82"/>
      <c r="C2081" s="82"/>
      <c r="D2081" s="82"/>
      <c r="E2081" s="82"/>
      <c r="H2081" s="7"/>
      <c r="I2081"/>
      <c r="J2081"/>
      <c r="K2081"/>
      <c r="L2081"/>
    </row>
    <row r="2082" spans="1:12" s="80" customFormat="1" x14ac:dyDescent="0.2">
      <c r="A2082" s="81"/>
      <c r="B2082" s="82"/>
      <c r="C2082" s="82"/>
      <c r="D2082" s="82"/>
      <c r="E2082" s="82"/>
      <c r="H2082" s="7"/>
      <c r="I2082"/>
      <c r="J2082"/>
      <c r="K2082"/>
      <c r="L2082"/>
    </row>
    <row r="2083" spans="1:12" s="80" customFormat="1" x14ac:dyDescent="0.2">
      <c r="A2083" s="81"/>
      <c r="B2083" s="82"/>
      <c r="C2083" s="82"/>
      <c r="D2083" s="82"/>
      <c r="E2083" s="82"/>
      <c r="H2083" s="7"/>
      <c r="I2083"/>
      <c r="J2083"/>
      <c r="K2083"/>
      <c r="L2083"/>
    </row>
    <row r="2084" spans="1:12" s="80" customFormat="1" x14ac:dyDescent="0.2">
      <c r="A2084" s="81"/>
      <c r="B2084" s="82"/>
      <c r="C2084" s="82"/>
      <c r="D2084" s="82"/>
      <c r="E2084" s="82"/>
      <c r="H2084" s="7"/>
      <c r="I2084"/>
      <c r="J2084"/>
      <c r="K2084"/>
      <c r="L2084"/>
    </row>
    <row r="2085" spans="1:12" s="80" customFormat="1" x14ac:dyDescent="0.2">
      <c r="A2085" s="81"/>
      <c r="B2085" s="82"/>
      <c r="C2085" s="82"/>
      <c r="D2085" s="82"/>
      <c r="E2085" s="82"/>
      <c r="H2085" s="7"/>
      <c r="I2085"/>
      <c r="J2085"/>
      <c r="K2085"/>
      <c r="L2085"/>
    </row>
    <row r="2086" spans="1:12" s="80" customFormat="1" x14ac:dyDescent="0.2">
      <c r="A2086" s="81"/>
      <c r="B2086" s="82"/>
      <c r="C2086" s="82"/>
      <c r="D2086" s="82"/>
      <c r="E2086" s="82"/>
      <c r="H2086" s="7"/>
      <c r="I2086"/>
      <c r="J2086"/>
      <c r="K2086"/>
      <c r="L2086"/>
    </row>
    <row r="2087" spans="1:12" s="80" customFormat="1" x14ac:dyDescent="0.2">
      <c r="A2087" s="81"/>
      <c r="B2087" s="82"/>
      <c r="C2087" s="82"/>
      <c r="D2087" s="82"/>
      <c r="E2087" s="82"/>
      <c r="H2087" s="7"/>
      <c r="I2087"/>
      <c r="J2087"/>
      <c r="K2087"/>
      <c r="L2087"/>
    </row>
    <row r="2088" spans="1:12" s="80" customFormat="1" x14ac:dyDescent="0.2">
      <c r="A2088" s="81"/>
      <c r="B2088" s="82"/>
      <c r="C2088" s="82"/>
      <c r="D2088" s="82"/>
      <c r="E2088" s="82"/>
      <c r="H2088" s="7"/>
      <c r="I2088"/>
      <c r="J2088"/>
      <c r="K2088"/>
      <c r="L2088"/>
    </row>
    <row r="2089" spans="1:12" s="80" customFormat="1" x14ac:dyDescent="0.2">
      <c r="A2089" s="81"/>
      <c r="B2089" s="82"/>
      <c r="C2089" s="82"/>
      <c r="D2089" s="82"/>
      <c r="E2089" s="82"/>
      <c r="H2089" s="7"/>
      <c r="I2089"/>
      <c r="J2089"/>
      <c r="K2089"/>
      <c r="L2089"/>
    </row>
    <row r="2090" spans="1:12" s="80" customFormat="1" x14ac:dyDescent="0.2">
      <c r="A2090" s="81"/>
      <c r="B2090" s="82"/>
      <c r="C2090" s="82"/>
      <c r="D2090" s="82"/>
      <c r="E2090" s="82"/>
      <c r="H2090" s="7"/>
      <c r="I2090"/>
      <c r="J2090"/>
      <c r="K2090"/>
      <c r="L2090"/>
    </row>
    <row r="2091" spans="1:12" s="80" customFormat="1" x14ac:dyDescent="0.2">
      <c r="A2091" s="81"/>
      <c r="B2091" s="82"/>
      <c r="C2091" s="82"/>
      <c r="D2091" s="82"/>
      <c r="E2091" s="82"/>
      <c r="H2091" s="7"/>
      <c r="I2091"/>
      <c r="J2091"/>
      <c r="K2091"/>
      <c r="L2091"/>
    </row>
    <row r="2092" spans="1:12" s="80" customFormat="1" x14ac:dyDescent="0.2">
      <c r="A2092" s="81"/>
      <c r="B2092" s="82"/>
      <c r="C2092" s="82"/>
      <c r="D2092" s="82"/>
      <c r="E2092" s="82"/>
      <c r="H2092" s="7"/>
      <c r="I2092"/>
      <c r="J2092"/>
      <c r="K2092"/>
      <c r="L2092"/>
    </row>
    <row r="2093" spans="1:12" s="80" customFormat="1" x14ac:dyDescent="0.2">
      <c r="A2093" s="81"/>
      <c r="B2093" s="82"/>
      <c r="C2093" s="82"/>
      <c r="D2093" s="82"/>
      <c r="E2093" s="82"/>
      <c r="H2093" s="7"/>
      <c r="I2093"/>
      <c r="J2093"/>
      <c r="K2093"/>
      <c r="L2093"/>
    </row>
    <row r="2094" spans="1:12" s="80" customFormat="1" x14ac:dyDescent="0.2">
      <c r="A2094" s="81"/>
      <c r="B2094" s="82"/>
      <c r="C2094" s="82"/>
      <c r="D2094" s="82"/>
      <c r="E2094" s="82"/>
      <c r="H2094" s="7"/>
      <c r="I2094"/>
      <c r="J2094"/>
      <c r="K2094"/>
      <c r="L2094"/>
    </row>
    <row r="2095" spans="1:12" s="80" customFormat="1" x14ac:dyDescent="0.2">
      <c r="A2095" s="81"/>
      <c r="B2095" s="82"/>
      <c r="C2095" s="82"/>
      <c r="D2095" s="82"/>
      <c r="E2095" s="82"/>
      <c r="H2095" s="7"/>
      <c r="I2095"/>
      <c r="J2095"/>
      <c r="K2095"/>
      <c r="L2095"/>
    </row>
    <row r="2096" spans="1:12" s="80" customFormat="1" x14ac:dyDescent="0.2">
      <c r="A2096" s="81"/>
      <c r="B2096" s="82"/>
      <c r="C2096" s="82"/>
      <c r="D2096" s="82"/>
      <c r="E2096" s="82"/>
      <c r="H2096" s="7"/>
      <c r="I2096"/>
      <c r="J2096"/>
      <c r="K2096"/>
      <c r="L2096"/>
    </row>
    <row r="2097" spans="1:12" s="80" customFormat="1" x14ac:dyDescent="0.2">
      <c r="A2097" s="81"/>
      <c r="B2097" s="82"/>
      <c r="C2097" s="82"/>
      <c r="D2097" s="82"/>
      <c r="E2097" s="82"/>
      <c r="H2097" s="7"/>
      <c r="I2097"/>
      <c r="J2097"/>
      <c r="K2097"/>
      <c r="L2097"/>
    </row>
    <row r="2098" spans="1:12" s="80" customFormat="1" x14ac:dyDescent="0.2">
      <c r="A2098" s="81"/>
      <c r="B2098" s="82"/>
      <c r="C2098" s="82"/>
      <c r="D2098" s="82"/>
      <c r="E2098" s="82"/>
      <c r="H2098" s="7"/>
      <c r="I2098"/>
      <c r="J2098"/>
      <c r="K2098"/>
      <c r="L2098"/>
    </row>
    <row r="2099" spans="1:12" s="80" customFormat="1" x14ac:dyDescent="0.2">
      <c r="A2099" s="81"/>
      <c r="B2099" s="82"/>
      <c r="C2099" s="82"/>
      <c r="D2099" s="82"/>
      <c r="E2099" s="82"/>
      <c r="H2099" s="7"/>
      <c r="I2099"/>
      <c r="J2099"/>
      <c r="K2099"/>
      <c r="L2099"/>
    </row>
    <row r="2100" spans="1:12" s="80" customFormat="1" x14ac:dyDescent="0.2">
      <c r="A2100" s="81"/>
      <c r="B2100" s="82"/>
      <c r="C2100" s="82"/>
      <c r="D2100" s="82"/>
      <c r="E2100" s="82"/>
      <c r="H2100" s="7"/>
      <c r="I2100"/>
      <c r="J2100"/>
      <c r="K2100"/>
      <c r="L2100"/>
    </row>
    <row r="2101" spans="1:12" s="80" customFormat="1" x14ac:dyDescent="0.2">
      <c r="A2101" s="81"/>
      <c r="B2101" s="82"/>
      <c r="C2101" s="82"/>
      <c r="D2101" s="82"/>
      <c r="E2101" s="82"/>
      <c r="H2101" s="7"/>
      <c r="I2101"/>
      <c r="J2101"/>
      <c r="K2101"/>
      <c r="L2101"/>
    </row>
    <row r="2102" spans="1:12" s="80" customFormat="1" x14ac:dyDescent="0.2">
      <c r="A2102" s="81"/>
      <c r="B2102" s="82"/>
      <c r="C2102" s="82"/>
      <c r="D2102" s="82"/>
      <c r="E2102" s="82"/>
      <c r="H2102" s="7"/>
      <c r="I2102"/>
      <c r="J2102"/>
      <c r="K2102"/>
      <c r="L2102"/>
    </row>
    <row r="2103" spans="1:12" s="80" customFormat="1" x14ac:dyDescent="0.2">
      <c r="A2103" s="81"/>
      <c r="B2103" s="82"/>
      <c r="C2103" s="82"/>
      <c r="D2103" s="82"/>
      <c r="E2103" s="82"/>
      <c r="H2103" s="7"/>
      <c r="I2103"/>
      <c r="J2103"/>
      <c r="K2103"/>
      <c r="L2103"/>
    </row>
    <row r="2104" spans="1:12" s="80" customFormat="1" x14ac:dyDescent="0.2">
      <c r="A2104" s="81"/>
      <c r="B2104" s="82"/>
      <c r="C2104" s="82"/>
      <c r="D2104" s="82"/>
      <c r="E2104" s="82"/>
      <c r="H2104" s="7"/>
      <c r="I2104"/>
      <c r="J2104"/>
      <c r="K2104"/>
      <c r="L2104"/>
    </row>
    <row r="2105" spans="1:12" s="80" customFormat="1" x14ac:dyDescent="0.2">
      <c r="A2105" s="81"/>
      <c r="B2105" s="82"/>
      <c r="C2105" s="82"/>
      <c r="D2105" s="82"/>
      <c r="E2105" s="82"/>
      <c r="H2105" s="7"/>
      <c r="I2105"/>
      <c r="J2105"/>
      <c r="K2105"/>
      <c r="L2105"/>
    </row>
    <row r="2106" spans="1:12" s="80" customFormat="1" x14ac:dyDescent="0.2">
      <c r="A2106" s="81"/>
      <c r="B2106" s="82"/>
      <c r="C2106" s="82"/>
      <c r="D2106" s="82"/>
      <c r="E2106" s="82"/>
      <c r="H2106" s="7"/>
      <c r="I2106"/>
      <c r="J2106"/>
      <c r="K2106"/>
      <c r="L2106"/>
    </row>
    <row r="2107" spans="1:12" s="80" customFormat="1" x14ac:dyDescent="0.2">
      <c r="A2107" s="81"/>
      <c r="B2107" s="82"/>
      <c r="C2107" s="82"/>
      <c r="D2107" s="82"/>
      <c r="E2107" s="82"/>
      <c r="H2107" s="7"/>
      <c r="I2107"/>
      <c r="J2107"/>
      <c r="K2107"/>
      <c r="L2107"/>
    </row>
    <row r="2108" spans="1:12" s="80" customFormat="1" x14ac:dyDescent="0.2">
      <c r="A2108" s="81"/>
      <c r="B2108" s="82"/>
      <c r="C2108" s="82"/>
      <c r="D2108" s="82"/>
      <c r="E2108" s="82"/>
      <c r="H2108" s="7"/>
      <c r="I2108"/>
      <c r="J2108"/>
      <c r="K2108"/>
      <c r="L2108"/>
    </row>
    <row r="2109" spans="1:12" s="80" customFormat="1" x14ac:dyDescent="0.2">
      <c r="A2109" s="81"/>
      <c r="B2109" s="82"/>
      <c r="C2109" s="82"/>
      <c r="D2109" s="82"/>
      <c r="E2109" s="82"/>
      <c r="H2109" s="7"/>
      <c r="I2109"/>
      <c r="J2109"/>
      <c r="K2109"/>
      <c r="L2109"/>
    </row>
    <row r="2110" spans="1:12" s="80" customFormat="1" x14ac:dyDescent="0.2">
      <c r="A2110" s="81"/>
      <c r="B2110" s="82"/>
      <c r="C2110" s="82"/>
      <c r="D2110" s="82"/>
      <c r="E2110" s="82"/>
      <c r="H2110" s="7"/>
      <c r="I2110"/>
      <c r="J2110"/>
      <c r="K2110"/>
      <c r="L2110"/>
    </row>
    <row r="2111" spans="1:12" s="80" customFormat="1" x14ac:dyDescent="0.2">
      <c r="A2111" s="81"/>
      <c r="B2111" s="82"/>
      <c r="C2111" s="82"/>
      <c r="D2111" s="82"/>
      <c r="E2111" s="82"/>
      <c r="H2111" s="7"/>
      <c r="I2111"/>
      <c r="J2111"/>
      <c r="K2111"/>
      <c r="L2111"/>
    </row>
    <row r="2112" spans="1:12" s="80" customFormat="1" x14ac:dyDescent="0.2">
      <c r="A2112" s="81"/>
      <c r="B2112" s="82"/>
      <c r="C2112" s="82"/>
      <c r="D2112" s="82"/>
      <c r="E2112" s="82"/>
      <c r="H2112" s="7"/>
      <c r="I2112"/>
      <c r="J2112"/>
      <c r="K2112"/>
      <c r="L2112"/>
    </row>
    <row r="2113" spans="1:12" s="80" customFormat="1" x14ac:dyDescent="0.2">
      <c r="A2113" s="81"/>
      <c r="B2113" s="82"/>
      <c r="C2113" s="82"/>
      <c r="D2113" s="82"/>
      <c r="E2113" s="82"/>
      <c r="H2113" s="7"/>
      <c r="I2113"/>
      <c r="J2113"/>
      <c r="K2113"/>
      <c r="L2113"/>
    </row>
    <row r="2114" spans="1:12" s="80" customFormat="1" x14ac:dyDescent="0.2">
      <c r="A2114" s="81"/>
      <c r="B2114" s="82"/>
      <c r="C2114" s="82"/>
      <c r="D2114" s="82"/>
      <c r="E2114" s="82"/>
      <c r="H2114" s="7"/>
      <c r="I2114"/>
      <c r="J2114"/>
      <c r="K2114"/>
      <c r="L2114"/>
    </row>
    <row r="2115" spans="1:12" s="80" customFormat="1" x14ac:dyDescent="0.2">
      <c r="A2115" s="81"/>
      <c r="B2115" s="82"/>
      <c r="C2115" s="82"/>
      <c r="D2115" s="82"/>
      <c r="E2115" s="82"/>
      <c r="H2115" s="7"/>
      <c r="I2115"/>
      <c r="J2115"/>
      <c r="K2115"/>
      <c r="L2115"/>
    </row>
    <row r="2116" spans="1:12" s="80" customFormat="1" x14ac:dyDescent="0.2">
      <c r="A2116" s="81"/>
      <c r="B2116" s="82"/>
      <c r="C2116" s="82"/>
      <c r="D2116" s="82"/>
      <c r="E2116" s="82"/>
      <c r="H2116" s="7"/>
      <c r="I2116"/>
      <c r="J2116"/>
      <c r="K2116"/>
      <c r="L2116"/>
    </row>
    <row r="2117" spans="1:12" s="80" customFormat="1" x14ac:dyDescent="0.2">
      <c r="A2117" s="81"/>
      <c r="B2117" s="82"/>
      <c r="C2117" s="82"/>
      <c r="D2117" s="82"/>
      <c r="E2117" s="82"/>
      <c r="H2117" s="7"/>
      <c r="I2117"/>
      <c r="J2117"/>
      <c r="K2117"/>
      <c r="L2117"/>
    </row>
    <row r="2118" spans="1:12" s="80" customFormat="1" x14ac:dyDescent="0.2">
      <c r="A2118" s="81"/>
      <c r="B2118" s="82"/>
      <c r="C2118" s="82"/>
      <c r="D2118" s="82"/>
      <c r="E2118" s="82"/>
      <c r="H2118" s="7"/>
      <c r="I2118"/>
      <c r="J2118"/>
      <c r="K2118"/>
      <c r="L2118"/>
    </row>
    <row r="2119" spans="1:12" s="80" customFormat="1" x14ac:dyDescent="0.2">
      <c r="A2119" s="81"/>
      <c r="B2119" s="82"/>
      <c r="C2119" s="82"/>
      <c r="D2119" s="82"/>
      <c r="E2119" s="82"/>
      <c r="H2119" s="7"/>
      <c r="I2119"/>
      <c r="J2119"/>
      <c r="K2119"/>
      <c r="L2119"/>
    </row>
    <row r="2120" spans="1:12" s="80" customFormat="1" x14ac:dyDescent="0.2">
      <c r="A2120" s="81"/>
      <c r="B2120" s="82"/>
      <c r="C2120" s="82"/>
      <c r="D2120" s="82"/>
      <c r="E2120" s="82"/>
      <c r="H2120" s="7"/>
      <c r="I2120"/>
      <c r="J2120"/>
      <c r="K2120"/>
      <c r="L2120"/>
    </row>
    <row r="2121" spans="1:12" s="80" customFormat="1" x14ac:dyDescent="0.2">
      <c r="A2121" s="81"/>
      <c r="B2121" s="82"/>
      <c r="C2121" s="82"/>
      <c r="D2121" s="82"/>
      <c r="E2121" s="82"/>
      <c r="H2121" s="7"/>
      <c r="I2121"/>
      <c r="J2121"/>
      <c r="K2121"/>
      <c r="L2121"/>
    </row>
    <row r="2122" spans="1:12" s="80" customFormat="1" x14ac:dyDescent="0.2">
      <c r="A2122" s="81"/>
      <c r="B2122" s="82"/>
      <c r="C2122" s="82"/>
      <c r="D2122" s="82"/>
      <c r="E2122" s="82"/>
      <c r="H2122" s="7"/>
      <c r="I2122"/>
      <c r="J2122"/>
      <c r="K2122"/>
      <c r="L2122"/>
    </row>
    <row r="2123" spans="1:12" s="80" customFormat="1" x14ac:dyDescent="0.2">
      <c r="A2123" s="81"/>
      <c r="B2123" s="82"/>
      <c r="C2123" s="82"/>
      <c r="D2123" s="82"/>
      <c r="E2123" s="82"/>
      <c r="H2123" s="7"/>
      <c r="I2123"/>
      <c r="J2123"/>
      <c r="K2123"/>
      <c r="L2123"/>
    </row>
    <row r="2124" spans="1:12" s="80" customFormat="1" x14ac:dyDescent="0.2">
      <c r="A2124" s="81"/>
      <c r="B2124" s="82"/>
      <c r="C2124" s="82"/>
      <c r="D2124" s="82"/>
      <c r="E2124" s="82"/>
      <c r="H2124" s="7"/>
      <c r="I2124"/>
      <c r="J2124"/>
      <c r="K2124"/>
      <c r="L2124"/>
    </row>
    <row r="2125" spans="1:12" s="80" customFormat="1" x14ac:dyDescent="0.2">
      <c r="A2125" s="81"/>
      <c r="B2125" s="82"/>
      <c r="C2125" s="82"/>
      <c r="D2125" s="82"/>
      <c r="E2125" s="82"/>
      <c r="H2125" s="7"/>
      <c r="I2125"/>
      <c r="J2125"/>
      <c r="K2125"/>
      <c r="L2125"/>
    </row>
    <row r="2126" spans="1:12" s="80" customFormat="1" x14ac:dyDescent="0.2">
      <c r="A2126" s="81"/>
      <c r="B2126" s="82"/>
      <c r="C2126" s="82"/>
      <c r="D2126" s="82"/>
      <c r="E2126" s="82"/>
      <c r="H2126" s="7"/>
      <c r="I2126"/>
      <c r="J2126"/>
      <c r="K2126"/>
      <c r="L2126"/>
    </row>
    <row r="2127" spans="1:12" s="80" customFormat="1" x14ac:dyDescent="0.2">
      <c r="A2127" s="81"/>
      <c r="B2127" s="82"/>
      <c r="C2127" s="82"/>
      <c r="D2127" s="82"/>
      <c r="E2127" s="82"/>
      <c r="H2127" s="7"/>
      <c r="I2127"/>
      <c r="J2127"/>
      <c r="K2127"/>
      <c r="L2127"/>
    </row>
    <row r="2128" spans="1:12" s="80" customFormat="1" x14ac:dyDescent="0.2">
      <c r="A2128" s="81"/>
      <c r="B2128" s="82"/>
      <c r="C2128" s="82"/>
      <c r="D2128" s="82"/>
      <c r="E2128" s="82"/>
      <c r="H2128" s="7"/>
      <c r="I2128"/>
      <c r="J2128"/>
      <c r="K2128"/>
      <c r="L2128"/>
    </row>
    <row r="2129" spans="1:12" s="80" customFormat="1" x14ac:dyDescent="0.2">
      <c r="A2129" s="81"/>
      <c r="B2129" s="82"/>
      <c r="C2129" s="82"/>
      <c r="D2129" s="82"/>
      <c r="E2129" s="82"/>
      <c r="H2129" s="7"/>
      <c r="I2129"/>
      <c r="J2129"/>
      <c r="K2129"/>
      <c r="L2129"/>
    </row>
    <row r="2130" spans="1:12" s="80" customFormat="1" x14ac:dyDescent="0.2">
      <c r="A2130" s="81"/>
      <c r="B2130" s="82"/>
      <c r="C2130" s="82"/>
      <c r="D2130" s="82"/>
      <c r="E2130" s="82"/>
      <c r="H2130" s="7"/>
      <c r="I2130"/>
      <c r="J2130"/>
      <c r="K2130"/>
      <c r="L2130"/>
    </row>
    <row r="2131" spans="1:12" s="80" customFormat="1" x14ac:dyDescent="0.2">
      <c r="A2131" s="81"/>
      <c r="B2131" s="82"/>
      <c r="C2131" s="82"/>
      <c r="D2131" s="82"/>
      <c r="E2131" s="82"/>
      <c r="H2131" s="7"/>
      <c r="I2131"/>
      <c r="J2131"/>
      <c r="K2131"/>
      <c r="L2131"/>
    </row>
    <row r="2132" spans="1:12" s="80" customFormat="1" x14ac:dyDescent="0.2">
      <c r="A2132" s="81"/>
      <c r="B2132" s="82"/>
      <c r="C2132" s="82"/>
      <c r="D2132" s="82"/>
      <c r="E2132" s="82"/>
      <c r="H2132" s="7"/>
      <c r="I2132"/>
      <c r="J2132"/>
      <c r="K2132"/>
      <c r="L2132"/>
    </row>
    <row r="2133" spans="1:12" s="80" customFormat="1" x14ac:dyDescent="0.2">
      <c r="A2133" s="81"/>
      <c r="B2133" s="82"/>
      <c r="C2133" s="82"/>
      <c r="D2133" s="82"/>
      <c r="E2133" s="82"/>
      <c r="H2133" s="7"/>
      <c r="I2133"/>
      <c r="J2133"/>
      <c r="K2133"/>
      <c r="L2133"/>
    </row>
    <row r="2134" spans="1:12" s="80" customFormat="1" x14ac:dyDescent="0.2">
      <c r="A2134" s="81"/>
      <c r="B2134" s="82"/>
      <c r="C2134" s="82"/>
      <c r="D2134" s="82"/>
      <c r="E2134" s="82"/>
      <c r="H2134" s="7"/>
      <c r="I2134"/>
      <c r="J2134"/>
      <c r="K2134"/>
      <c r="L2134"/>
    </row>
    <row r="2135" spans="1:12" s="80" customFormat="1" x14ac:dyDescent="0.2">
      <c r="A2135" s="81"/>
      <c r="B2135" s="82"/>
      <c r="C2135" s="82"/>
      <c r="D2135" s="82"/>
      <c r="E2135" s="82"/>
      <c r="H2135" s="7"/>
      <c r="I2135"/>
      <c r="J2135"/>
      <c r="K2135"/>
      <c r="L2135"/>
    </row>
    <row r="2136" spans="1:12" s="80" customFormat="1" x14ac:dyDescent="0.2">
      <c r="A2136" s="81"/>
      <c r="B2136" s="82"/>
      <c r="C2136" s="82"/>
      <c r="D2136" s="82"/>
      <c r="E2136" s="82"/>
      <c r="H2136" s="7"/>
      <c r="I2136"/>
      <c r="J2136"/>
      <c r="K2136"/>
      <c r="L2136"/>
    </row>
    <row r="2137" spans="1:12" s="80" customFormat="1" x14ac:dyDescent="0.2">
      <c r="A2137" s="81"/>
      <c r="B2137" s="82"/>
      <c r="C2137" s="82"/>
      <c r="D2137" s="82"/>
      <c r="E2137" s="82"/>
      <c r="H2137" s="7"/>
      <c r="I2137"/>
      <c r="J2137"/>
      <c r="K2137"/>
      <c r="L2137"/>
    </row>
    <row r="2138" spans="1:12" s="80" customFormat="1" x14ac:dyDescent="0.2">
      <c r="A2138" s="81"/>
      <c r="B2138" s="82"/>
      <c r="C2138" s="82"/>
      <c r="D2138" s="82"/>
      <c r="E2138" s="82"/>
      <c r="H2138" s="7"/>
      <c r="I2138"/>
      <c r="J2138"/>
      <c r="K2138"/>
      <c r="L2138"/>
    </row>
    <row r="2139" spans="1:12" s="80" customFormat="1" x14ac:dyDescent="0.2">
      <c r="A2139" s="81"/>
      <c r="B2139" s="82"/>
      <c r="C2139" s="82"/>
      <c r="D2139" s="82"/>
      <c r="E2139" s="82"/>
      <c r="H2139" s="7"/>
      <c r="I2139"/>
      <c r="J2139"/>
      <c r="K2139"/>
      <c r="L2139"/>
    </row>
    <row r="2140" spans="1:12" s="80" customFormat="1" x14ac:dyDescent="0.2">
      <c r="A2140" s="81"/>
      <c r="B2140" s="82"/>
      <c r="C2140" s="82"/>
      <c r="D2140" s="82"/>
      <c r="E2140" s="82"/>
      <c r="H2140" s="7"/>
      <c r="I2140"/>
      <c r="J2140"/>
      <c r="K2140"/>
      <c r="L2140"/>
    </row>
    <row r="2141" spans="1:12" s="80" customFormat="1" x14ac:dyDescent="0.2">
      <c r="A2141" s="81"/>
      <c r="B2141" s="82"/>
      <c r="C2141" s="82"/>
      <c r="D2141" s="82"/>
      <c r="E2141" s="82"/>
      <c r="H2141" s="7"/>
      <c r="I2141"/>
      <c r="J2141"/>
      <c r="K2141"/>
      <c r="L2141"/>
    </row>
    <row r="2142" spans="1:12" s="80" customFormat="1" x14ac:dyDescent="0.2">
      <c r="A2142" s="81"/>
      <c r="B2142" s="82"/>
      <c r="C2142" s="82"/>
      <c r="D2142" s="82"/>
      <c r="E2142" s="82"/>
      <c r="H2142" s="7"/>
      <c r="I2142"/>
      <c r="J2142"/>
      <c r="K2142"/>
      <c r="L2142"/>
    </row>
    <row r="2143" spans="1:12" s="80" customFormat="1" x14ac:dyDescent="0.2">
      <c r="A2143" s="81"/>
      <c r="B2143" s="82"/>
      <c r="C2143" s="82"/>
      <c r="D2143" s="82"/>
      <c r="E2143" s="82"/>
      <c r="H2143" s="7"/>
      <c r="I2143"/>
      <c r="J2143"/>
      <c r="K2143"/>
      <c r="L2143"/>
    </row>
    <row r="2144" spans="1:12" s="80" customFormat="1" x14ac:dyDescent="0.2">
      <c r="A2144" s="81"/>
      <c r="B2144" s="82"/>
      <c r="C2144" s="82"/>
      <c r="D2144" s="82"/>
      <c r="E2144" s="82"/>
      <c r="H2144" s="7"/>
      <c r="I2144"/>
      <c r="J2144"/>
      <c r="K2144"/>
      <c r="L2144"/>
    </row>
    <row r="2145" spans="1:12" s="80" customFormat="1" x14ac:dyDescent="0.2">
      <c r="A2145" s="81"/>
      <c r="B2145" s="82"/>
      <c r="C2145" s="82"/>
      <c r="D2145" s="82"/>
      <c r="E2145" s="82"/>
      <c r="H2145" s="7"/>
      <c r="I2145"/>
      <c r="J2145"/>
      <c r="K2145"/>
      <c r="L2145"/>
    </row>
    <row r="2146" spans="1:12" s="80" customFormat="1" x14ac:dyDescent="0.2">
      <c r="A2146" s="81"/>
      <c r="B2146" s="82"/>
      <c r="C2146" s="82"/>
      <c r="D2146" s="82"/>
      <c r="E2146" s="82"/>
      <c r="H2146" s="7"/>
      <c r="I2146"/>
      <c r="J2146"/>
      <c r="K2146"/>
      <c r="L2146"/>
    </row>
    <row r="2147" spans="1:12" s="80" customFormat="1" x14ac:dyDescent="0.2">
      <c r="A2147" s="81"/>
      <c r="B2147" s="82"/>
      <c r="C2147" s="82"/>
      <c r="D2147" s="82"/>
      <c r="E2147" s="82"/>
      <c r="H2147" s="7"/>
      <c r="I2147"/>
      <c r="J2147"/>
      <c r="K2147"/>
      <c r="L2147"/>
    </row>
    <row r="2148" spans="1:12" s="80" customFormat="1" x14ac:dyDescent="0.2">
      <c r="A2148" s="81"/>
      <c r="B2148" s="82"/>
      <c r="C2148" s="82"/>
      <c r="D2148" s="82"/>
      <c r="E2148" s="82"/>
      <c r="H2148" s="7"/>
      <c r="I2148"/>
      <c r="J2148"/>
      <c r="K2148"/>
      <c r="L2148"/>
    </row>
    <row r="2149" spans="1:12" s="80" customFormat="1" x14ac:dyDescent="0.2">
      <c r="A2149" s="81"/>
      <c r="B2149" s="82"/>
      <c r="C2149" s="82"/>
      <c r="D2149" s="82"/>
      <c r="E2149" s="82"/>
      <c r="H2149" s="7"/>
      <c r="I2149"/>
      <c r="J2149"/>
      <c r="K2149"/>
      <c r="L2149"/>
    </row>
    <row r="2150" spans="1:12" s="80" customFormat="1" x14ac:dyDescent="0.2">
      <c r="A2150" s="81"/>
      <c r="B2150" s="82"/>
      <c r="C2150" s="82"/>
      <c r="D2150" s="82"/>
      <c r="E2150" s="82"/>
      <c r="H2150" s="7"/>
      <c r="I2150"/>
      <c r="J2150"/>
      <c r="K2150"/>
      <c r="L2150"/>
    </row>
    <row r="2151" spans="1:12" s="80" customFormat="1" x14ac:dyDescent="0.2">
      <c r="A2151" s="81"/>
      <c r="B2151" s="82"/>
      <c r="C2151" s="82"/>
      <c r="D2151" s="82"/>
      <c r="E2151" s="82"/>
      <c r="H2151" s="7"/>
      <c r="I2151"/>
      <c r="J2151"/>
      <c r="K2151"/>
      <c r="L2151"/>
    </row>
    <row r="2152" spans="1:12" s="80" customFormat="1" x14ac:dyDescent="0.2">
      <c r="A2152" s="81"/>
      <c r="B2152" s="82"/>
      <c r="C2152" s="82"/>
      <c r="D2152" s="82"/>
      <c r="E2152" s="82"/>
      <c r="H2152" s="7"/>
      <c r="I2152"/>
      <c r="J2152"/>
      <c r="K2152"/>
      <c r="L2152"/>
    </row>
    <row r="2153" spans="1:12" s="80" customFormat="1" x14ac:dyDescent="0.2">
      <c r="A2153" s="81"/>
      <c r="B2153" s="82"/>
      <c r="C2153" s="82"/>
      <c r="D2153" s="82"/>
      <c r="E2153" s="82"/>
      <c r="H2153" s="7"/>
      <c r="I2153"/>
      <c r="J2153"/>
      <c r="K2153"/>
      <c r="L2153"/>
    </row>
    <row r="2154" spans="1:12" s="80" customFormat="1" x14ac:dyDescent="0.2">
      <c r="A2154" s="81"/>
      <c r="B2154" s="82"/>
      <c r="C2154" s="82"/>
      <c r="D2154" s="82"/>
      <c r="E2154" s="82"/>
      <c r="H2154" s="7"/>
      <c r="I2154"/>
      <c r="J2154"/>
      <c r="K2154"/>
      <c r="L2154"/>
    </row>
    <row r="2155" spans="1:12" s="80" customFormat="1" x14ac:dyDescent="0.2">
      <c r="A2155" s="81"/>
      <c r="B2155" s="82"/>
      <c r="C2155" s="82"/>
      <c r="D2155" s="82"/>
      <c r="E2155" s="82"/>
      <c r="H2155" s="7"/>
      <c r="I2155"/>
      <c r="J2155"/>
      <c r="K2155"/>
      <c r="L2155"/>
    </row>
    <row r="2156" spans="1:12" s="80" customFormat="1" x14ac:dyDescent="0.2">
      <c r="A2156" s="81"/>
      <c r="B2156" s="82"/>
      <c r="C2156" s="82"/>
      <c r="D2156" s="82"/>
      <c r="E2156" s="82"/>
      <c r="H2156" s="7"/>
      <c r="I2156"/>
      <c r="J2156"/>
      <c r="K2156"/>
      <c r="L2156"/>
    </row>
    <row r="2157" spans="1:12" s="80" customFormat="1" x14ac:dyDescent="0.2">
      <c r="A2157" s="81"/>
      <c r="B2157" s="82"/>
      <c r="C2157" s="82"/>
      <c r="D2157" s="82"/>
      <c r="E2157" s="82"/>
      <c r="H2157" s="7"/>
      <c r="I2157"/>
      <c r="J2157"/>
      <c r="K2157"/>
      <c r="L2157"/>
    </row>
    <row r="2158" spans="1:12" s="80" customFormat="1" x14ac:dyDescent="0.2">
      <c r="A2158" s="81"/>
      <c r="B2158" s="82"/>
      <c r="C2158" s="82"/>
      <c r="D2158" s="82"/>
      <c r="E2158" s="82"/>
      <c r="H2158" s="7"/>
      <c r="I2158"/>
      <c r="J2158"/>
      <c r="K2158"/>
      <c r="L2158"/>
    </row>
    <row r="2159" spans="1:12" s="80" customFormat="1" x14ac:dyDescent="0.2">
      <c r="A2159" s="81"/>
      <c r="B2159" s="82"/>
      <c r="C2159" s="82"/>
      <c r="D2159" s="82"/>
      <c r="E2159" s="82"/>
      <c r="H2159" s="7"/>
      <c r="I2159"/>
      <c r="J2159"/>
      <c r="K2159"/>
      <c r="L2159"/>
    </row>
    <row r="2160" spans="1:12" s="80" customFormat="1" x14ac:dyDescent="0.2">
      <c r="A2160" s="81"/>
      <c r="B2160" s="82"/>
      <c r="C2160" s="82"/>
      <c r="D2160" s="82"/>
      <c r="E2160" s="82"/>
      <c r="H2160" s="7"/>
      <c r="I2160"/>
      <c r="J2160"/>
      <c r="K2160"/>
      <c r="L2160"/>
    </row>
  </sheetData>
  <sheetProtection sheet="1" objects="1" scenarios="1" insertHyperlinks="0"/>
  <customSheetViews>
    <customSheetView guid="{CAD51596-6B73-4932-BD63-A9B6500D33A2}" showPageBreaks="1" zeroValues="0" printArea="1" showRuler="0">
      <rowBreaks count="1" manualBreakCount="1">
        <brk id="36" max="5" man="1"/>
      </rowBreaks>
      <colBreaks count="1" manualBreakCount="1">
        <brk id="6" max="60" man="1"/>
      </colBreaks>
      <pageMargins left="0.78740157480314965" right="0.39370078740157483" top="0.78740157480314965" bottom="0.78740157480314965" header="0" footer="0"/>
      <printOptions horizontalCentered="1"/>
      <pageSetup paperSize="9" scale="78" fitToHeight="2" orientation="portrait" r:id="rId1"/>
      <headerFooter alignWithMargins="0">
        <oddFooter>&amp;L&amp;F
Printed &amp;D&amp;R&amp;A - Page &amp;P</oddFooter>
      </headerFooter>
    </customSheetView>
    <customSheetView guid="{833AC96D-4EBC-4216-8F63-12A77F8DCBC4}" showGridLines="0" zeroValues="0" showRuler="0">
      <rowBreaks count="1" manualBreakCount="1">
        <brk id="36" max="5" man="1"/>
      </rowBreaks>
      <colBreaks count="1" manualBreakCount="1">
        <brk id="6" max="60" man="1"/>
      </colBreaks>
      <pageMargins left="0.78740157480314965" right="0.39370078740157483" top="0.78740157480314965" bottom="0.78740157480314965" header="0" footer="0"/>
      <printOptions horizontalCentered="1"/>
      <pageSetup paperSize="9" scale="78" fitToHeight="2" orientation="portrait" r:id="rId2"/>
      <headerFooter alignWithMargins="0">
        <oddFooter>&amp;L&amp;F
Printed &amp;D&amp;R&amp;A - Page &amp;P</oddFooter>
      </headerFooter>
    </customSheetView>
    <customSheetView guid="{558B4E49-BF54-4A2C-ACEB-D2B2F89A7C90}" zeroValues="0" showRuler="0">
      <rowBreaks count="1" manualBreakCount="1">
        <brk id="36" max="5" man="1"/>
      </rowBreaks>
      <colBreaks count="1" manualBreakCount="1">
        <brk id="6" max="60" man="1"/>
      </colBreaks>
      <pageMargins left="0.78740157480314965" right="0.39370078740157483" top="0.78740157480314965" bottom="0.78740157480314965" header="0" footer="0"/>
      <printOptions horizontalCentered="1"/>
      <pageSetup paperSize="9" scale="78" fitToHeight="2" orientation="portrait" r:id="rId3"/>
      <headerFooter alignWithMargins="0">
        <oddFooter>&amp;L&amp;F
Printed &amp;D&amp;R&amp;A - Page &amp;P</oddFooter>
      </headerFooter>
    </customSheetView>
    <customSheetView guid="{B1EE0497-15B9-45CC-A270-BCDC6C698D7B}" showPageBreaks="1" showGridLines="0" zeroValues="0" showRuler="0">
      <rowBreaks count="1" manualBreakCount="1">
        <brk id="37" max="16383" man="1"/>
      </rowBreaks>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63">
    <mergeCell ref="B27:C27"/>
    <mergeCell ref="D27:E27"/>
    <mergeCell ref="I58:L58"/>
    <mergeCell ref="I54:L54"/>
    <mergeCell ref="I55:L55"/>
    <mergeCell ref="I56:L56"/>
    <mergeCell ref="I57:L57"/>
    <mergeCell ref="D42:E42"/>
    <mergeCell ref="D35:E35"/>
    <mergeCell ref="A38:G38"/>
    <mergeCell ref="D39:E39"/>
    <mergeCell ref="A46:G46"/>
    <mergeCell ref="D41:E41"/>
    <mergeCell ref="D43:E43"/>
    <mergeCell ref="D44:E44"/>
    <mergeCell ref="D40:E40"/>
    <mergeCell ref="L5:L6"/>
    <mergeCell ref="J5:J6"/>
    <mergeCell ref="K5:K6"/>
    <mergeCell ref="I5:I6"/>
    <mergeCell ref="I7:I9"/>
    <mergeCell ref="J7:J9"/>
    <mergeCell ref="K7:K9"/>
    <mergeCell ref="L7:L9"/>
    <mergeCell ref="I11:L12"/>
    <mergeCell ref="B23:C23"/>
    <mergeCell ref="B24:C24"/>
    <mergeCell ref="D26:E26"/>
    <mergeCell ref="A21:G21"/>
    <mergeCell ref="D25:E25"/>
    <mergeCell ref="D23:E23"/>
    <mergeCell ref="B25:C25"/>
    <mergeCell ref="D24:E24"/>
    <mergeCell ref="B26:C26"/>
    <mergeCell ref="D34:E34"/>
    <mergeCell ref="D33:E33"/>
    <mergeCell ref="A29:G29"/>
    <mergeCell ref="A30:G30"/>
    <mergeCell ref="D36:E36"/>
    <mergeCell ref="D31:E31"/>
    <mergeCell ref="D32:E32"/>
    <mergeCell ref="A53:G53"/>
    <mergeCell ref="A48:G48"/>
    <mergeCell ref="A47:G47"/>
    <mergeCell ref="A49:G49"/>
    <mergeCell ref="A52:G52"/>
    <mergeCell ref="A51:G51"/>
    <mergeCell ref="A50:G50"/>
    <mergeCell ref="B1:D1"/>
    <mergeCell ref="B3:D3"/>
    <mergeCell ref="B2:C2"/>
    <mergeCell ref="A20:C20"/>
    <mergeCell ref="D20:G20"/>
    <mergeCell ref="A6:G6"/>
    <mergeCell ref="A16:E16"/>
    <mergeCell ref="A15:E15"/>
    <mergeCell ref="A18:E18"/>
    <mergeCell ref="A17:E17"/>
    <mergeCell ref="A9:G9"/>
    <mergeCell ref="A10:E10"/>
    <mergeCell ref="A11:E11"/>
    <mergeCell ref="A12:E12"/>
    <mergeCell ref="A13:E13"/>
  </mergeCells>
  <phoneticPr fontId="0" type="noConversion"/>
  <printOptions horizontalCentered="1"/>
  <pageMargins left="0.39370078740157483" right="0.19685039370078741" top="0.39370078740157483" bottom="0.39370078740157483" header="0" footer="0.15748031496062992"/>
  <pageSetup paperSize="9" scale="66" orientation="portrait" blackAndWhite="1" r:id="rId5"/>
  <headerFooter alignWithMargins="0">
    <oddFooter>&amp;L&amp;F
Copyright © 2003-Present Business Fitness Pty Ltd&amp;R&amp;A &amp;P</oddFooter>
  </headerFooter>
  <rowBreaks count="1" manualBreakCount="1">
    <brk id="44" max="16383" man="1"/>
  </rowBreaks>
  <drawing r:id="rId6"/>
  <legacyDrawing r:id="rId7"/>
  <controls>
    <mc:AlternateContent xmlns:mc="http://schemas.openxmlformats.org/markup-compatibility/2006">
      <mc:Choice Requires="x14">
        <control shapeId="2578" r:id="rId8" name="FinalReviewChk">
          <controlPr defaultSize="0" autoLine="0" r:id="rId9">
            <anchor moveWithCells="1">
              <from>
                <xdr:col>8</xdr:col>
                <xdr:colOff>133350</xdr:colOff>
                <xdr:row>8</xdr:row>
                <xdr:rowOff>9525</xdr:rowOff>
              </from>
              <to>
                <xdr:col>8</xdr:col>
                <xdr:colOff>285750</xdr:colOff>
                <xdr:row>8</xdr:row>
                <xdr:rowOff>161925</xdr:rowOff>
              </to>
            </anchor>
          </controlPr>
        </control>
      </mc:Choice>
      <mc:Fallback>
        <control shapeId="2578" r:id="rId8" name="FinalReviewChk"/>
      </mc:Fallback>
    </mc:AlternateContent>
    <mc:AlternateContent xmlns:mc="http://schemas.openxmlformats.org/markup-compatibility/2006">
      <mc:Choice Requires="x14">
        <control shapeId="2577" r:id="rId10" name="ReworkCompleteChk">
          <controlPr defaultSize="0" autoLine="0" r:id="rId9">
            <anchor moveWithCells="1">
              <from>
                <xdr:col>8</xdr:col>
                <xdr:colOff>133350</xdr:colOff>
                <xdr:row>5</xdr:row>
                <xdr:rowOff>114300</xdr:rowOff>
              </from>
              <to>
                <xdr:col>8</xdr:col>
                <xdr:colOff>285750</xdr:colOff>
                <xdr:row>5</xdr:row>
                <xdr:rowOff>266700</xdr:rowOff>
              </to>
            </anchor>
          </controlPr>
        </control>
      </mc:Choice>
      <mc:Fallback>
        <control shapeId="2577" r:id="rId10" name="ReworkCompleteChk"/>
      </mc:Fallback>
    </mc:AlternateContent>
    <mc:AlternateContent xmlns:mc="http://schemas.openxmlformats.org/markup-compatibility/2006">
      <mc:Choice Requires="x14">
        <control shapeId="2576" r:id="rId11" name="ReworkRequiredChk">
          <controlPr defaultSize="0" autoLine="0" r:id="rId9">
            <anchor moveWithCells="1">
              <from>
                <xdr:col>8</xdr:col>
                <xdr:colOff>133350</xdr:colOff>
                <xdr:row>3</xdr:row>
                <xdr:rowOff>76200</xdr:rowOff>
              </from>
              <to>
                <xdr:col>8</xdr:col>
                <xdr:colOff>285750</xdr:colOff>
                <xdr:row>3</xdr:row>
                <xdr:rowOff>228600</xdr:rowOff>
              </to>
            </anchor>
          </controlPr>
        </control>
      </mc:Choice>
      <mc:Fallback>
        <control shapeId="2576" r:id="rId11" name="ReworkRequiredChk"/>
      </mc:Fallback>
    </mc:AlternateContent>
    <mc:AlternateContent xmlns:mc="http://schemas.openxmlformats.org/markup-compatibility/2006">
      <mc:Choice Requires="x14">
        <control shapeId="2575" r:id="rId12" name="ReviewedChk">
          <controlPr defaultSize="0" autoLine="0" r:id="rId9">
            <anchor moveWithCells="1">
              <from>
                <xdr:col>8</xdr:col>
                <xdr:colOff>133350</xdr:colOff>
                <xdr:row>2</xdr:row>
                <xdr:rowOff>76200</xdr:rowOff>
              </from>
              <to>
                <xdr:col>8</xdr:col>
                <xdr:colOff>285750</xdr:colOff>
                <xdr:row>2</xdr:row>
                <xdr:rowOff>228600</xdr:rowOff>
              </to>
            </anchor>
          </controlPr>
        </control>
      </mc:Choice>
      <mc:Fallback>
        <control shapeId="2575" r:id="rId12" name="ReviewedChk"/>
      </mc:Fallback>
    </mc:AlternateContent>
    <mc:AlternateContent xmlns:mc="http://schemas.openxmlformats.org/markup-compatibility/2006">
      <mc:Choice Requires="x14">
        <control shapeId="2574" r:id="rId13" name="AwaitingClientChk">
          <controlPr defaultSize="0" autoLine="0" r:id="rId9">
            <anchor moveWithCells="1">
              <from>
                <xdr:col>8</xdr:col>
                <xdr:colOff>133350</xdr:colOff>
                <xdr:row>1</xdr:row>
                <xdr:rowOff>76200</xdr:rowOff>
              </from>
              <to>
                <xdr:col>8</xdr:col>
                <xdr:colOff>285750</xdr:colOff>
                <xdr:row>1</xdr:row>
                <xdr:rowOff>228600</xdr:rowOff>
              </to>
            </anchor>
          </controlPr>
        </control>
      </mc:Choice>
      <mc:Fallback>
        <control shapeId="2574" r:id="rId13" name="AwaitingClientChk"/>
      </mc:Fallback>
    </mc:AlternateContent>
    <mc:AlternateContent xmlns:mc="http://schemas.openxmlformats.org/markup-compatibility/2006">
      <mc:Choice Requires="x14">
        <control shapeId="2573" r:id="rId14" name="WorksheetCompleteChk">
          <controlPr defaultSize="0" autoLine="0" r:id="rId9">
            <anchor moveWithCells="1">
              <from>
                <xdr:col>8</xdr:col>
                <xdr:colOff>133350</xdr:colOff>
                <xdr:row>0</xdr:row>
                <xdr:rowOff>76200</xdr:rowOff>
              </from>
              <to>
                <xdr:col>8</xdr:col>
                <xdr:colOff>285750</xdr:colOff>
                <xdr:row>0</xdr:row>
                <xdr:rowOff>228600</xdr:rowOff>
              </to>
            </anchor>
          </controlPr>
        </control>
      </mc:Choice>
      <mc:Fallback>
        <control shapeId="2573" r:id="rId14" name="WorksheetCompleteChk"/>
      </mc:Fallback>
    </mc:AlternateContent>
    <mc:AlternateContent xmlns:mc="http://schemas.openxmlformats.org/markup-compatibility/2006">
      <mc:Choice Requires="x14">
        <control shapeId="2580" r:id="rId15" name="Check Box 532">
          <controlPr defaultSize="0" autoFill="0" autoLine="0" autoPict="0">
            <anchor moveWithCells="1" sizeWithCells="1">
              <from>
                <xdr:col>0</xdr:col>
                <xdr:colOff>161925</xdr:colOff>
                <xdr:row>21</xdr:row>
                <xdr:rowOff>152400</xdr:rowOff>
              </from>
              <to>
                <xdr:col>0</xdr:col>
                <xdr:colOff>466725</xdr:colOff>
                <xdr:row>22</xdr:row>
                <xdr:rowOff>180975</xdr:rowOff>
              </to>
            </anchor>
          </controlPr>
        </control>
      </mc:Choice>
    </mc:AlternateContent>
    <mc:AlternateContent xmlns:mc="http://schemas.openxmlformats.org/markup-compatibility/2006">
      <mc:Choice Requires="x14">
        <control shapeId="2581" r:id="rId16" name="Check Box 533">
          <controlPr defaultSize="0" autoFill="0" autoLine="0" autoPict="0">
            <anchor moveWithCells="1" sizeWithCells="1">
              <from>
                <xdr:col>0</xdr:col>
                <xdr:colOff>161925</xdr:colOff>
                <xdr:row>22</xdr:row>
                <xdr:rowOff>161925</xdr:rowOff>
              </from>
              <to>
                <xdr:col>0</xdr:col>
                <xdr:colOff>466725</xdr:colOff>
                <xdr:row>24</xdr:row>
                <xdr:rowOff>0</xdr:rowOff>
              </to>
            </anchor>
          </controlPr>
        </control>
      </mc:Choice>
    </mc:AlternateContent>
    <mc:AlternateContent xmlns:mc="http://schemas.openxmlformats.org/markup-compatibility/2006">
      <mc:Choice Requires="x14">
        <control shapeId="2582" r:id="rId17" name="Check Box 534">
          <controlPr defaultSize="0" autoFill="0" autoLine="0" autoPict="0">
            <anchor moveWithCells="1" sizeWithCells="1">
              <from>
                <xdr:col>0</xdr:col>
                <xdr:colOff>161925</xdr:colOff>
                <xdr:row>23</xdr:row>
                <xdr:rowOff>161925</xdr:rowOff>
              </from>
              <to>
                <xdr:col>0</xdr:col>
                <xdr:colOff>466725</xdr:colOff>
                <xdr:row>25</xdr:row>
                <xdr:rowOff>0</xdr:rowOff>
              </to>
            </anchor>
          </controlPr>
        </control>
      </mc:Choice>
    </mc:AlternateContent>
    <mc:AlternateContent xmlns:mc="http://schemas.openxmlformats.org/markup-compatibility/2006">
      <mc:Choice Requires="x14">
        <control shapeId="2583" r:id="rId18" name="Check Box 535">
          <controlPr defaultSize="0" autoFill="0" autoLine="0" autoPict="0">
            <anchor moveWithCells="1" sizeWithCells="1">
              <from>
                <xdr:col>0</xdr:col>
                <xdr:colOff>161925</xdr:colOff>
                <xdr:row>25</xdr:row>
                <xdr:rowOff>0</xdr:rowOff>
              </from>
              <to>
                <xdr:col>0</xdr:col>
                <xdr:colOff>466725</xdr:colOff>
                <xdr:row>26</xdr:row>
                <xdr:rowOff>28575</xdr:rowOff>
              </to>
            </anchor>
          </controlPr>
        </control>
      </mc:Choice>
    </mc:AlternateContent>
    <mc:AlternateContent xmlns:mc="http://schemas.openxmlformats.org/markup-compatibility/2006">
      <mc:Choice Requires="x14">
        <control shapeId="2584" r:id="rId19" name="Check Box 536">
          <controlPr defaultSize="0" autoFill="0" autoLine="0" autoPict="0">
            <anchor moveWithCells="1" sizeWithCells="1">
              <from>
                <xdr:col>0</xdr:col>
                <xdr:colOff>161925</xdr:colOff>
                <xdr:row>25</xdr:row>
                <xdr:rowOff>180975</xdr:rowOff>
              </from>
              <to>
                <xdr:col>0</xdr:col>
                <xdr:colOff>466725</xdr:colOff>
                <xdr:row>27</xdr:row>
                <xdr:rowOff>19050</xdr:rowOff>
              </to>
            </anchor>
          </controlPr>
        </control>
      </mc:Choice>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9">
    <tabColor rgb="FF8DC63F"/>
    <pageSetUpPr autoPageBreaks="0" fitToPage="1"/>
  </sheetPr>
  <dimension ref="A1:K1722"/>
  <sheetViews>
    <sheetView showGridLines="0" zoomScaleNormal="100" workbookViewId="0"/>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Workpapers'!E21="",#REF!=""),'Index of Workpapers'!C21,IF('Index of Workpapers'!E21&lt;&gt;"",'Index of Workpapers'!E21,#REF!))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936" t="s">
        <v>742</v>
      </c>
      <c r="B4" s="970"/>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882</v>
      </c>
      <c r="B6" s="1414"/>
      <c r="C6" s="1414"/>
      <c r="D6" s="1414"/>
      <c r="E6" s="1414"/>
      <c r="F6" s="1414"/>
      <c r="H6" s="1418"/>
      <c r="I6" s="1419" t="s">
        <v>352</v>
      </c>
      <c r="J6" s="1420" t="s">
        <v>63</v>
      </c>
      <c r="K6" s="1422" t="s">
        <v>64</v>
      </c>
    </row>
    <row r="7" spans="1:11" ht="3.75" customHeight="1" thickBot="1" x14ac:dyDescent="0.25">
      <c r="A7" s="377"/>
      <c r="B7" s="377"/>
      <c r="C7" s="377"/>
      <c r="D7" s="377"/>
      <c r="E7" s="377"/>
      <c r="F7" s="377"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370"/>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354</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407"/>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H230" s="19"/>
      <c r="I230" s="321"/>
      <c r="J230" s="321"/>
      <c r="K230" s="321"/>
    </row>
    <row r="231" spans="1:11" s="338" customFormat="1" ht="15.95" customHeight="1" x14ac:dyDescent="0.2">
      <c r="H231" s="19"/>
      <c r="I231" s="321"/>
      <c r="J231" s="321"/>
      <c r="K231" s="321"/>
    </row>
    <row r="232" spans="1:11" s="338" customFormat="1" ht="15.95" customHeight="1" x14ac:dyDescent="0.2">
      <c r="H232" s="19"/>
      <c r="I232" s="321"/>
      <c r="J232" s="321"/>
      <c r="K232" s="321"/>
    </row>
    <row r="233" spans="1:11" s="338" customFormat="1" ht="15.95" customHeight="1" x14ac:dyDescent="0.2">
      <c r="H233" s="19"/>
      <c r="I233" s="321"/>
      <c r="J233" s="321"/>
      <c r="K233" s="321"/>
    </row>
    <row r="234" spans="1:11" s="338" customFormat="1" ht="15.95" customHeight="1" x14ac:dyDescent="0.2">
      <c r="H234" s="19"/>
      <c r="I234" s="321"/>
      <c r="J234" s="321"/>
      <c r="K234" s="321"/>
    </row>
    <row r="235" spans="1:11" s="338" customFormat="1" ht="15.95" customHeight="1" x14ac:dyDescent="0.2">
      <c r="H235" s="19"/>
      <c r="I235" s="321"/>
      <c r="J235" s="321"/>
      <c r="K235" s="321"/>
    </row>
    <row r="236" spans="1:11" s="338" customFormat="1" ht="15.95" customHeight="1" x14ac:dyDescent="0.2">
      <c r="H236" s="19"/>
      <c r="I236" s="321"/>
      <c r="J236" s="321"/>
      <c r="K236" s="321"/>
    </row>
    <row r="237" spans="1:11" s="338" customFormat="1" ht="15.95" customHeight="1" x14ac:dyDescent="0.2">
      <c r="H237" s="19"/>
      <c r="I237" s="321"/>
      <c r="J237" s="321"/>
      <c r="K237" s="321"/>
    </row>
    <row r="238" spans="1:11" s="338" customFormat="1" ht="15.95" customHeight="1" x14ac:dyDescent="0.2">
      <c r="H238" s="19"/>
      <c r="I238" s="321"/>
      <c r="J238" s="321"/>
      <c r="K238" s="321"/>
    </row>
    <row r="239" spans="1:11" s="338" customFormat="1" ht="15.95" customHeight="1" x14ac:dyDescent="0.2">
      <c r="H239" s="19"/>
      <c r="I239" s="321"/>
      <c r="J239" s="321"/>
      <c r="K239" s="321"/>
    </row>
    <row r="240" spans="1:11" s="338" customFormat="1" ht="15.95" customHeight="1" x14ac:dyDescent="0.2">
      <c r="H240" s="19"/>
      <c r="I240" s="321"/>
      <c r="J240" s="321"/>
      <c r="K240" s="321"/>
    </row>
    <row r="241" spans="8:11" s="338" customFormat="1" ht="15.95" customHeight="1" x14ac:dyDescent="0.2">
      <c r="H241" s="19"/>
      <c r="I241" s="321"/>
      <c r="J241" s="321"/>
      <c r="K241" s="321"/>
    </row>
    <row r="242" spans="8:11" s="338" customFormat="1" ht="15.95" customHeight="1" x14ac:dyDescent="0.2">
      <c r="H242" s="19"/>
      <c r="I242" s="321"/>
      <c r="J242" s="321"/>
      <c r="K242" s="321"/>
    </row>
    <row r="243" spans="8:11" s="338" customFormat="1" ht="15.95" customHeight="1" x14ac:dyDescent="0.2">
      <c r="H243" s="19"/>
      <c r="I243" s="321"/>
      <c r="J243" s="321"/>
      <c r="K243" s="321"/>
    </row>
    <row r="244" spans="8:11" s="338" customFormat="1" ht="15.95" customHeight="1" x14ac:dyDescent="0.2">
      <c r="H244" s="19"/>
      <c r="I244" s="321"/>
      <c r="J244" s="321"/>
      <c r="K244" s="321"/>
    </row>
    <row r="245" spans="8:11" s="338" customFormat="1" ht="15.95" customHeight="1" x14ac:dyDescent="0.2">
      <c r="H245" s="19"/>
      <c r="I245" s="321"/>
      <c r="J245" s="321"/>
      <c r="K245" s="321"/>
    </row>
    <row r="246" spans="8:11" s="338" customFormat="1" ht="15.95" customHeight="1" x14ac:dyDescent="0.2">
      <c r="H246" s="19"/>
      <c r="I246" s="321"/>
      <c r="J246" s="321"/>
      <c r="K246" s="321"/>
    </row>
    <row r="247" spans="8:11" s="338" customFormat="1" ht="15.95" customHeight="1" x14ac:dyDescent="0.2">
      <c r="H247" s="19"/>
      <c r="I247" s="321"/>
      <c r="J247" s="321"/>
      <c r="K247" s="321"/>
    </row>
    <row r="248" spans="8:11" s="338" customFormat="1" ht="15.95" customHeight="1" x14ac:dyDescent="0.2">
      <c r="H248" s="19"/>
      <c r="I248" s="321"/>
      <c r="J248" s="321"/>
      <c r="K248" s="321"/>
    </row>
    <row r="249" spans="8:11" s="338" customFormat="1" ht="15.95" customHeight="1" x14ac:dyDescent="0.2">
      <c r="H249" s="19"/>
      <c r="I249" s="321"/>
      <c r="J249" s="321"/>
      <c r="K249" s="321"/>
    </row>
    <row r="250" spans="8:11" s="338" customFormat="1" ht="15.95" customHeight="1" x14ac:dyDescent="0.2">
      <c r="H250" s="19"/>
      <c r="I250" s="321"/>
      <c r="J250" s="321"/>
      <c r="K250" s="321"/>
    </row>
    <row r="251" spans="8:11" s="338" customFormat="1" ht="15.95" customHeight="1" x14ac:dyDescent="0.2">
      <c r="H251" s="19"/>
      <c r="I251" s="321"/>
      <c r="J251" s="321"/>
      <c r="K251" s="321"/>
    </row>
    <row r="252" spans="8:11" s="338" customFormat="1" ht="15.95" customHeight="1" x14ac:dyDescent="0.2">
      <c r="H252" s="19"/>
      <c r="I252" s="321"/>
      <c r="J252" s="321"/>
      <c r="K252" s="321"/>
    </row>
    <row r="253" spans="8:11" s="338" customFormat="1" ht="15.95" customHeight="1" x14ac:dyDescent="0.2">
      <c r="H253" s="19"/>
      <c r="I253" s="321"/>
      <c r="J253" s="321"/>
      <c r="K253" s="321"/>
    </row>
    <row r="254" spans="8:11" s="338" customFormat="1" ht="15.95" customHeight="1" x14ac:dyDescent="0.2">
      <c r="H254" s="19"/>
      <c r="I254" s="321"/>
      <c r="J254" s="321"/>
      <c r="K254" s="321"/>
    </row>
    <row r="255" spans="8:11" s="338" customFormat="1" ht="15.95" customHeight="1" x14ac:dyDescent="0.2">
      <c r="H255" s="19"/>
      <c r="I255" s="321"/>
      <c r="J255" s="321"/>
      <c r="K255" s="321"/>
    </row>
    <row r="256" spans="8:11" s="338" customFormat="1" ht="15.95" customHeight="1" x14ac:dyDescent="0.2">
      <c r="H256" s="19"/>
      <c r="I256" s="321"/>
      <c r="J256" s="321"/>
      <c r="K256" s="321"/>
    </row>
    <row r="257" spans="8:11" s="338" customFormat="1" ht="15.95" customHeight="1" x14ac:dyDescent="0.2">
      <c r="H257" s="19"/>
      <c r="I257" s="321"/>
      <c r="J257" s="321"/>
      <c r="K257" s="321"/>
    </row>
    <row r="258" spans="8:11" s="338" customFormat="1" ht="15.95" customHeight="1" x14ac:dyDescent="0.2">
      <c r="H258" s="19"/>
      <c r="I258" s="321"/>
      <c r="J258" s="321"/>
      <c r="K258" s="321"/>
    </row>
    <row r="259" spans="8:11" s="338" customFormat="1" ht="15.95" customHeight="1" x14ac:dyDescent="0.2">
      <c r="H259" s="19"/>
      <c r="I259" s="321"/>
      <c r="J259" s="321"/>
      <c r="K259" s="321"/>
    </row>
    <row r="260" spans="8:11" s="338" customFormat="1" ht="15.95" customHeight="1" x14ac:dyDescent="0.2">
      <c r="H260" s="19"/>
      <c r="I260" s="321"/>
      <c r="J260" s="321"/>
      <c r="K260" s="321"/>
    </row>
    <row r="261" spans="8:11" s="338" customFormat="1" ht="15.95" customHeight="1" x14ac:dyDescent="0.2">
      <c r="H261" s="19"/>
      <c r="I261" s="321"/>
      <c r="J261" s="321"/>
      <c r="K261" s="321"/>
    </row>
    <row r="262" spans="8:11" s="338" customFormat="1" ht="15.95" customHeight="1" x14ac:dyDescent="0.2">
      <c r="H262" s="19"/>
      <c r="I262" s="321"/>
      <c r="J262" s="321"/>
      <c r="K262" s="321"/>
    </row>
    <row r="263" spans="8:11" s="338" customFormat="1" ht="15.95" customHeight="1" x14ac:dyDescent="0.2">
      <c r="H263" s="19"/>
      <c r="I263" s="321"/>
      <c r="J263" s="321"/>
      <c r="K263" s="321"/>
    </row>
    <row r="264" spans="8:11" s="338" customFormat="1" ht="15.95" customHeight="1" x14ac:dyDescent="0.2">
      <c r="H264" s="19"/>
      <c r="I264" s="321"/>
      <c r="J264" s="321"/>
      <c r="K264" s="321"/>
    </row>
    <row r="265" spans="8:11" s="338" customFormat="1" ht="15.95" customHeight="1" x14ac:dyDescent="0.2">
      <c r="H265" s="19"/>
      <c r="I265" s="321"/>
      <c r="J265" s="321"/>
      <c r="K265" s="321"/>
    </row>
    <row r="266" spans="8:11" s="338" customFormat="1" ht="15.95" customHeight="1" x14ac:dyDescent="0.2">
      <c r="H266" s="19"/>
      <c r="I266" s="321"/>
      <c r="J266" s="321"/>
      <c r="K266" s="321"/>
    </row>
    <row r="267" spans="8:11" s="338" customFormat="1" ht="15.95" customHeight="1" x14ac:dyDescent="0.2">
      <c r="H267" s="19"/>
      <c r="I267" s="321"/>
      <c r="J267" s="321"/>
      <c r="K267" s="321"/>
    </row>
    <row r="268" spans="8:11" s="338" customFormat="1" ht="15.95" customHeight="1" x14ac:dyDescent="0.2">
      <c r="H268" s="19"/>
      <c r="I268" s="321"/>
      <c r="J268" s="321"/>
      <c r="K268" s="321"/>
    </row>
    <row r="269" spans="8:11" s="338" customFormat="1" ht="15.95" customHeight="1" x14ac:dyDescent="0.2">
      <c r="H269" s="19"/>
      <c r="I269" s="321"/>
      <c r="J269" s="321"/>
      <c r="K269" s="321"/>
    </row>
    <row r="270" spans="8:11" s="338" customFormat="1" ht="15.95" customHeight="1" x14ac:dyDescent="0.2">
      <c r="H270" s="19"/>
      <c r="I270" s="321"/>
      <c r="J270" s="321"/>
      <c r="K270" s="321"/>
    </row>
    <row r="271" spans="8:11" s="338" customFormat="1" ht="15.95" customHeight="1" x14ac:dyDescent="0.2">
      <c r="H271" s="19"/>
      <c r="I271" s="321"/>
      <c r="J271" s="321"/>
      <c r="K271" s="321"/>
    </row>
    <row r="272" spans="8: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8662" r:id="rId4" name="ReworkCompleteChk">
          <controlPr defaultSize="0" autoLine="0" r:id="rId5">
            <anchor moveWithCells="1">
              <from>
                <xdr:col>7</xdr:col>
                <xdr:colOff>114300</xdr:colOff>
                <xdr:row>5</xdr:row>
                <xdr:rowOff>114300</xdr:rowOff>
              </from>
              <to>
                <xdr:col>7</xdr:col>
                <xdr:colOff>285750</xdr:colOff>
                <xdr:row>6</xdr:row>
                <xdr:rowOff>38100</xdr:rowOff>
              </to>
            </anchor>
          </controlPr>
        </control>
      </mc:Choice>
      <mc:Fallback>
        <control shapeId="198662" r:id="rId4" name="ReworkCompleteChk"/>
      </mc:Fallback>
    </mc:AlternateContent>
    <mc:AlternateContent xmlns:mc="http://schemas.openxmlformats.org/markup-compatibility/2006">
      <mc:Choice Requires="x14">
        <control shapeId="198661" r:id="rId6" name="FinalReviewChk">
          <controlPr defaultSize="0" autoLine="0" r:id="rId5">
            <anchor moveWithCells="1">
              <from>
                <xdr:col>7</xdr:col>
                <xdr:colOff>114300</xdr:colOff>
                <xdr:row>8</xdr:row>
                <xdr:rowOff>57150</xdr:rowOff>
              </from>
              <to>
                <xdr:col>7</xdr:col>
                <xdr:colOff>285750</xdr:colOff>
                <xdr:row>8</xdr:row>
                <xdr:rowOff>228600</xdr:rowOff>
              </to>
            </anchor>
          </controlPr>
        </control>
      </mc:Choice>
      <mc:Fallback>
        <control shapeId="198661" r:id="rId6" name="FinalReviewChk"/>
      </mc:Fallback>
    </mc:AlternateContent>
    <mc:AlternateContent xmlns:mc="http://schemas.openxmlformats.org/markup-compatibility/2006">
      <mc:Choice Requires="x14">
        <control shapeId="198660"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98660" r:id="rId7" name="ReworkRequiredChk"/>
      </mc:Fallback>
    </mc:AlternateContent>
    <mc:AlternateContent xmlns:mc="http://schemas.openxmlformats.org/markup-compatibility/2006">
      <mc:Choice Requires="x14">
        <control shapeId="198659"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8659" r:id="rId8" name="ReviewedChk"/>
      </mc:Fallback>
    </mc:AlternateContent>
    <mc:AlternateContent xmlns:mc="http://schemas.openxmlformats.org/markup-compatibility/2006">
      <mc:Choice Requires="x14">
        <control shapeId="198658"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98658" r:id="rId9" name="AwaitingClientChk"/>
      </mc:Fallback>
    </mc:AlternateContent>
    <mc:AlternateContent xmlns:mc="http://schemas.openxmlformats.org/markup-compatibility/2006">
      <mc:Choice Requires="x14">
        <control shapeId="198657"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8657" r:id="rId10" name="WorksheetCompleteChk"/>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0">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Workpapers'!E22="",#REF!=""),'Index of Workpapers'!C22,IF('Index of Workpapers'!E22&lt;&gt;"",'Index of Workpapers'!E22,#REF!))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236</v>
      </c>
      <c r="B3" s="1427">
        <f>Home!$C$7</f>
        <v>43281</v>
      </c>
      <c r="C3" s="1427"/>
      <c r="D3" s="340" t="s">
        <v>55</v>
      </c>
      <c r="E3" s="106" t="str">
        <f>Home!$C$16</f>
        <v>TH</v>
      </c>
      <c r="F3" s="320">
        <f>Home!$C$17</f>
        <v>43521</v>
      </c>
      <c r="H3" s="519"/>
      <c r="I3" s="520" t="s">
        <v>94</v>
      </c>
      <c r="J3" s="521" t="s">
        <v>63</v>
      </c>
      <c r="K3" s="522" t="s">
        <v>64</v>
      </c>
    </row>
    <row r="4" spans="1:11" ht="24.95" customHeight="1" x14ac:dyDescent="0.3">
      <c r="A4" s="197" t="s">
        <v>743</v>
      </c>
      <c r="B4" s="197"/>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881</v>
      </c>
      <c r="B6" s="1414"/>
      <c r="C6" s="1414"/>
      <c r="D6" s="1414"/>
      <c r="E6" s="1414"/>
      <c r="F6" s="1414"/>
      <c r="H6" s="1418"/>
      <c r="I6" s="1419" t="s">
        <v>352</v>
      </c>
      <c r="J6" s="1420" t="s">
        <v>63</v>
      </c>
      <c r="K6" s="1422" t="s">
        <v>64</v>
      </c>
    </row>
    <row r="7" spans="1:11" ht="3.75" customHeight="1" thickBot="1" x14ac:dyDescent="0.25">
      <c r="A7" s="377"/>
      <c r="B7" s="377"/>
      <c r="C7" s="377"/>
      <c r="D7" s="377"/>
      <c r="E7" s="377"/>
      <c r="F7" s="377" t="s">
        <v>418</v>
      </c>
      <c r="H7" s="1418"/>
      <c r="I7" s="1419"/>
      <c r="J7" s="1420"/>
      <c r="K7" s="1422"/>
    </row>
    <row r="8" spans="1:11" ht="3.75" customHeight="1" x14ac:dyDescent="0.2">
      <c r="A8" s="564"/>
      <c r="B8" s="564"/>
      <c r="C8" s="564"/>
      <c r="D8" s="564"/>
      <c r="E8" s="564"/>
      <c r="F8" s="564"/>
      <c r="H8" s="1418"/>
      <c r="I8" s="1419"/>
      <c r="J8" s="1420"/>
      <c r="K8" s="1422"/>
    </row>
    <row r="9" spans="1:11" s="338" customFormat="1" ht="19.5" customHeight="1" x14ac:dyDescent="0.2">
      <c r="A9" s="370"/>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354</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H140" s="19"/>
    </row>
    <row r="141" spans="1:8" s="338" customFormat="1" ht="15.95" customHeight="1" x14ac:dyDescent="0.2">
      <c r="H141" s="19"/>
    </row>
    <row r="142" spans="1:8" s="338" customFormat="1" ht="15.95" customHeight="1" x14ac:dyDescent="0.2">
      <c r="H142" s="19"/>
    </row>
    <row r="143" spans="1:8" s="338" customFormat="1" ht="15.95" customHeight="1" x14ac:dyDescent="0.2">
      <c r="H143" s="19"/>
    </row>
    <row r="144" spans="1:8" s="338" customFormat="1" ht="15.95" customHeight="1" x14ac:dyDescent="0.2">
      <c r="H144" s="19"/>
    </row>
    <row r="145" spans="8:8" s="338" customFormat="1" ht="15.95" customHeight="1" x14ac:dyDescent="0.2">
      <c r="H145" s="19"/>
    </row>
    <row r="146" spans="8:8" s="338" customFormat="1" ht="15.95" customHeight="1" x14ac:dyDescent="0.2">
      <c r="H146" s="19"/>
    </row>
    <row r="147" spans="8:8" s="338" customFormat="1" ht="15.95" customHeight="1" x14ac:dyDescent="0.2">
      <c r="H147" s="19"/>
    </row>
    <row r="148" spans="8:8" s="338" customFormat="1" ht="15.95" customHeight="1" x14ac:dyDescent="0.2">
      <c r="H148" s="19"/>
    </row>
    <row r="149" spans="8:8" s="338" customFormat="1" ht="15.95" customHeight="1" x14ac:dyDescent="0.2">
      <c r="H149" s="19"/>
    </row>
    <row r="150" spans="8:8" s="338" customFormat="1" ht="15.95" customHeight="1" x14ac:dyDescent="0.2">
      <c r="H150" s="19"/>
    </row>
    <row r="151" spans="8:8" s="338" customFormat="1" ht="15.95" customHeight="1" x14ac:dyDescent="0.2">
      <c r="H151" s="19"/>
    </row>
    <row r="152" spans="8:8" s="338" customFormat="1" ht="15.95" customHeight="1" x14ac:dyDescent="0.2">
      <c r="H152" s="19"/>
    </row>
    <row r="153" spans="8:8" s="338" customFormat="1" ht="15.95" customHeight="1" x14ac:dyDescent="0.2">
      <c r="H153" s="19"/>
    </row>
    <row r="154" spans="8:8" s="338" customFormat="1" ht="15.95" customHeight="1" x14ac:dyDescent="0.2">
      <c r="H154" s="19"/>
    </row>
    <row r="155" spans="8:8" s="338" customFormat="1" ht="15.95" customHeight="1" x14ac:dyDescent="0.2">
      <c r="H155" s="19"/>
    </row>
    <row r="156" spans="8:8" s="338" customFormat="1" ht="15.95" customHeight="1" x14ac:dyDescent="0.2">
      <c r="H156" s="19"/>
    </row>
    <row r="157" spans="8:8" s="338" customFormat="1" ht="15.95" customHeight="1" x14ac:dyDescent="0.2">
      <c r="H157" s="19"/>
    </row>
    <row r="158" spans="8:8" s="338" customFormat="1" ht="15.95" customHeight="1" x14ac:dyDescent="0.2">
      <c r="H158" s="19"/>
    </row>
    <row r="159" spans="8:8" s="338" customFormat="1" ht="15.95" customHeight="1" x14ac:dyDescent="0.2">
      <c r="H159" s="19"/>
    </row>
    <row r="160" spans="8:8" s="338" customFormat="1" ht="15.95" customHeight="1" x14ac:dyDescent="0.2">
      <c r="H160" s="19"/>
    </row>
    <row r="161" spans="8:8" s="338" customFormat="1" ht="15.95" customHeight="1" x14ac:dyDescent="0.2">
      <c r="H161" s="19"/>
    </row>
    <row r="162" spans="8:8" s="338" customFormat="1" ht="15.95" customHeight="1" x14ac:dyDescent="0.2">
      <c r="H162" s="19"/>
    </row>
    <row r="163" spans="8:8" s="338" customFormat="1" ht="15.95" customHeight="1" x14ac:dyDescent="0.2">
      <c r="H163" s="19"/>
    </row>
    <row r="164" spans="8:8" s="338" customFormat="1" ht="15.95" customHeight="1" x14ac:dyDescent="0.2">
      <c r="H164" s="19"/>
    </row>
    <row r="165" spans="8:8" s="338" customFormat="1" ht="15.95" customHeight="1" x14ac:dyDescent="0.2">
      <c r="H165" s="19"/>
    </row>
    <row r="166" spans="8:8" s="338" customFormat="1" ht="15.95" customHeight="1" x14ac:dyDescent="0.2">
      <c r="H166" s="19"/>
    </row>
    <row r="167" spans="8:8" s="338" customFormat="1" ht="15.95" customHeight="1" x14ac:dyDescent="0.2">
      <c r="H167" s="19"/>
    </row>
    <row r="168" spans="8:8" s="338" customFormat="1" ht="15.95" customHeight="1" x14ac:dyDescent="0.2">
      <c r="H168" s="19"/>
    </row>
    <row r="169" spans="8:8" s="338" customFormat="1" ht="15.95" customHeight="1" x14ac:dyDescent="0.2">
      <c r="H169" s="19"/>
    </row>
    <row r="170" spans="8:8" s="338" customFormat="1" ht="15.95" customHeight="1" x14ac:dyDescent="0.2">
      <c r="H170" s="19"/>
    </row>
    <row r="171" spans="8:8" s="338" customFormat="1" ht="15.95" customHeight="1" x14ac:dyDescent="0.2">
      <c r="H171" s="19"/>
    </row>
    <row r="172" spans="8:8" s="338" customFormat="1" ht="15.95" customHeight="1" x14ac:dyDescent="0.2">
      <c r="H172" s="19"/>
    </row>
    <row r="173" spans="8:8" s="338" customFormat="1" ht="15.95" customHeight="1" x14ac:dyDescent="0.2">
      <c r="H173" s="19"/>
    </row>
    <row r="174" spans="8:8" s="338" customFormat="1" ht="15.95" customHeight="1" x14ac:dyDescent="0.2">
      <c r="H174" s="19"/>
    </row>
    <row r="175" spans="8:8" s="338" customFormat="1" ht="15.95" customHeight="1" x14ac:dyDescent="0.2">
      <c r="H175" s="19"/>
    </row>
    <row r="176" spans="8:8" s="338" customFormat="1" ht="15.95" customHeight="1" x14ac:dyDescent="0.2">
      <c r="H176" s="19"/>
    </row>
    <row r="177" spans="8:8" s="338" customFormat="1" ht="15.95" customHeight="1" x14ac:dyDescent="0.2">
      <c r="H177" s="19"/>
    </row>
    <row r="178" spans="8:8" s="338" customFormat="1" ht="15.95" customHeight="1" x14ac:dyDescent="0.2">
      <c r="H178" s="19"/>
    </row>
    <row r="179" spans="8:8" s="338" customFormat="1" ht="15.95" customHeight="1" x14ac:dyDescent="0.2">
      <c r="H179" s="19"/>
    </row>
    <row r="180" spans="8:8" s="338" customFormat="1" ht="15.95" customHeight="1" x14ac:dyDescent="0.2">
      <c r="H180" s="19"/>
    </row>
    <row r="181" spans="8:8" s="338" customFormat="1" ht="15.95" customHeight="1" x14ac:dyDescent="0.2">
      <c r="H181" s="19"/>
    </row>
    <row r="182" spans="8:8" s="338" customFormat="1" ht="15.95" customHeight="1" x14ac:dyDescent="0.2">
      <c r="H182" s="19"/>
    </row>
    <row r="183" spans="8:8" s="338" customFormat="1" ht="15.95" customHeight="1" x14ac:dyDescent="0.2">
      <c r="H183" s="19"/>
    </row>
    <row r="184" spans="8:8" s="338" customFormat="1" ht="15.95" customHeight="1" x14ac:dyDescent="0.2">
      <c r="H184" s="19"/>
    </row>
    <row r="185" spans="8:8" s="338" customFormat="1" ht="15.95" customHeight="1" x14ac:dyDescent="0.2">
      <c r="H185" s="19"/>
    </row>
    <row r="186" spans="8:8" s="338" customFormat="1" ht="15.95" customHeight="1" x14ac:dyDescent="0.2">
      <c r="H186" s="19"/>
    </row>
    <row r="187" spans="8:8" s="338" customFormat="1" ht="15.95" customHeight="1" x14ac:dyDescent="0.2">
      <c r="H187" s="19"/>
    </row>
    <row r="188" spans="8:8" s="338" customFormat="1" ht="15.95" customHeight="1" x14ac:dyDescent="0.2">
      <c r="H188" s="19"/>
    </row>
    <row r="189" spans="8:8" s="338" customFormat="1" ht="15.95" customHeight="1" x14ac:dyDescent="0.2">
      <c r="H189" s="19"/>
    </row>
    <row r="190" spans="8:8" s="338" customFormat="1" ht="15.95" customHeight="1" x14ac:dyDescent="0.2">
      <c r="H190" s="19"/>
    </row>
    <row r="191" spans="8:8" s="338" customFormat="1" ht="15.95" customHeight="1" x14ac:dyDescent="0.2">
      <c r="H191" s="19"/>
    </row>
    <row r="192" spans="8:8" s="338" customFormat="1" ht="15.95" customHeight="1" x14ac:dyDescent="0.2">
      <c r="H192" s="19"/>
    </row>
    <row r="193" spans="8:8" s="338" customFormat="1" ht="15.95" customHeight="1" x14ac:dyDescent="0.2">
      <c r="H193" s="19"/>
    </row>
    <row r="194" spans="8:8" s="338" customFormat="1" ht="15.95" customHeight="1" x14ac:dyDescent="0.2">
      <c r="H194" s="19"/>
    </row>
    <row r="195" spans="8:8" s="338" customFormat="1" ht="15.95" customHeight="1" x14ac:dyDescent="0.2">
      <c r="H195" s="19"/>
    </row>
    <row r="196" spans="8:8" s="338" customFormat="1" ht="15.95" customHeight="1" x14ac:dyDescent="0.2">
      <c r="H196" s="19"/>
    </row>
    <row r="197" spans="8:8" s="338" customFormat="1" ht="15.95" customHeight="1" x14ac:dyDescent="0.2">
      <c r="H197" s="19"/>
    </row>
    <row r="198" spans="8:8" s="338" customFormat="1" ht="15.95" customHeight="1" x14ac:dyDescent="0.2">
      <c r="H198" s="19"/>
    </row>
    <row r="199" spans="8:8" s="338" customFormat="1" ht="15.95" customHeight="1" x14ac:dyDescent="0.2">
      <c r="H199" s="19"/>
    </row>
    <row r="200" spans="8:8" s="338" customFormat="1" ht="15.95" customHeight="1" x14ac:dyDescent="0.2">
      <c r="H200" s="19"/>
    </row>
    <row r="201" spans="8:8" s="338" customFormat="1" ht="15.95" customHeight="1" x14ac:dyDescent="0.2">
      <c r="H201" s="19"/>
    </row>
    <row r="202" spans="8:8" s="338" customFormat="1" ht="15.95" customHeight="1" x14ac:dyDescent="0.2">
      <c r="H202" s="19"/>
    </row>
    <row r="203" spans="8:8" s="338" customFormat="1" ht="15.95" customHeight="1" x14ac:dyDescent="0.2">
      <c r="H203" s="19"/>
    </row>
    <row r="204" spans="8:8" s="338" customFormat="1" ht="15.95" customHeight="1" x14ac:dyDescent="0.2">
      <c r="H204" s="19"/>
    </row>
    <row r="205" spans="8:8" s="338" customFormat="1" ht="15.95" customHeight="1" x14ac:dyDescent="0.2">
      <c r="H205" s="19"/>
    </row>
    <row r="206" spans="8:8" s="338" customFormat="1" ht="15.95" customHeight="1" x14ac:dyDescent="0.2">
      <c r="H206" s="19"/>
    </row>
    <row r="207" spans="8:8" s="338" customFormat="1" ht="15.95" customHeight="1" x14ac:dyDescent="0.2">
      <c r="H207" s="19"/>
    </row>
    <row r="208" spans="8:8" s="338" customFormat="1" ht="15.95" customHeight="1" x14ac:dyDescent="0.2">
      <c r="H208" s="19"/>
    </row>
    <row r="209" spans="8:11" s="338" customFormat="1" ht="15.95" customHeight="1" x14ac:dyDescent="0.2">
      <c r="H209" s="19"/>
    </row>
    <row r="210" spans="8:11" s="338" customFormat="1" ht="15.95" customHeight="1" x14ac:dyDescent="0.2">
      <c r="H210" s="19"/>
    </row>
    <row r="211" spans="8:11" s="338" customFormat="1" ht="15.95" customHeight="1" x14ac:dyDescent="0.2">
      <c r="H211" s="19"/>
    </row>
    <row r="212" spans="8:11" s="338" customFormat="1" ht="15.95" customHeight="1" x14ac:dyDescent="0.2">
      <c r="H212" s="19"/>
    </row>
    <row r="213" spans="8:11" s="338" customFormat="1" ht="15.95" customHeight="1" x14ac:dyDescent="0.2">
      <c r="H213" s="19"/>
    </row>
    <row r="214" spans="8:11" s="338" customFormat="1" ht="15.95" customHeight="1" x14ac:dyDescent="0.2">
      <c r="H214" s="19"/>
    </row>
    <row r="215" spans="8:11" s="338" customFormat="1" ht="15.95" customHeight="1" x14ac:dyDescent="0.2">
      <c r="H215" s="19"/>
    </row>
    <row r="216" spans="8:11" s="338" customFormat="1" ht="15.95" customHeight="1" x14ac:dyDescent="0.2">
      <c r="H216" s="19"/>
    </row>
    <row r="217" spans="8:11" s="338" customFormat="1" ht="15.95" customHeight="1" x14ac:dyDescent="0.2">
      <c r="H217" s="19"/>
    </row>
    <row r="218" spans="8:11" s="338" customFormat="1" ht="15.95" customHeight="1" x14ac:dyDescent="0.2">
      <c r="H218" s="19"/>
    </row>
    <row r="219" spans="8:11" s="338" customFormat="1" ht="15.95" customHeight="1" x14ac:dyDescent="0.2">
      <c r="H219" s="19"/>
    </row>
    <row r="220" spans="8:11" s="338" customFormat="1" ht="15.95" customHeight="1" x14ac:dyDescent="0.2">
      <c r="H220" s="19"/>
    </row>
    <row r="221" spans="8:11" s="338" customFormat="1" ht="15.95" customHeight="1" x14ac:dyDescent="0.2">
      <c r="H221" s="19"/>
    </row>
    <row r="222" spans="8:11" s="338" customFormat="1" ht="15.95" customHeight="1" x14ac:dyDescent="0.2">
      <c r="H222" s="19"/>
    </row>
    <row r="223" spans="8:11" s="338" customFormat="1" ht="15.95" customHeight="1" x14ac:dyDescent="0.2">
      <c r="H223" s="19"/>
      <c r="I223" s="321"/>
      <c r="J223" s="321"/>
      <c r="K223" s="321"/>
    </row>
    <row r="224" spans="8:11" s="338" customFormat="1" ht="15.95" customHeight="1" x14ac:dyDescent="0.2">
      <c r="H224" s="19"/>
      <c r="I224" s="321"/>
      <c r="J224" s="321"/>
      <c r="K224" s="321"/>
    </row>
    <row r="225" spans="8:11" s="338" customFormat="1" ht="15.95" customHeight="1" x14ac:dyDescent="0.2">
      <c r="H225" s="19"/>
      <c r="I225" s="321"/>
      <c r="J225" s="321"/>
      <c r="K225" s="321"/>
    </row>
    <row r="226" spans="8:11" s="338" customFormat="1" ht="15.95" customHeight="1" x14ac:dyDescent="0.2">
      <c r="H226" s="19"/>
      <c r="I226" s="321"/>
      <c r="J226" s="321"/>
      <c r="K226" s="321"/>
    </row>
    <row r="227" spans="8:11" s="338" customFormat="1" ht="15.95" customHeight="1" x14ac:dyDescent="0.2">
      <c r="H227" s="19"/>
      <c r="I227" s="321"/>
      <c r="J227" s="321"/>
      <c r="K227" s="321"/>
    </row>
    <row r="228" spans="8:11" s="338" customFormat="1" ht="15.95" customHeight="1" x14ac:dyDescent="0.2">
      <c r="H228" s="19"/>
      <c r="I228" s="321"/>
      <c r="J228" s="321"/>
      <c r="K228" s="321"/>
    </row>
    <row r="229" spans="8:11" s="338" customFormat="1" ht="15.95" customHeight="1" x14ac:dyDescent="0.2">
      <c r="H229" s="19"/>
      <c r="I229" s="321"/>
      <c r="J229" s="321"/>
      <c r="K229" s="321"/>
    </row>
    <row r="230" spans="8:11" s="338" customFormat="1" ht="15.95" customHeight="1" x14ac:dyDescent="0.2">
      <c r="H230" s="19"/>
      <c r="I230" s="321"/>
      <c r="J230" s="321"/>
      <c r="K230" s="321"/>
    </row>
    <row r="231" spans="8:11" s="338" customFormat="1" ht="15.95" customHeight="1" x14ac:dyDescent="0.2">
      <c r="H231" s="19"/>
      <c r="I231" s="321"/>
      <c r="J231" s="321"/>
      <c r="K231" s="321"/>
    </row>
    <row r="232" spans="8:11" s="338" customFormat="1" ht="15.95" customHeight="1" x14ac:dyDescent="0.2">
      <c r="H232" s="19"/>
      <c r="I232" s="321"/>
      <c r="J232" s="321"/>
      <c r="K232" s="321"/>
    </row>
    <row r="233" spans="8:11" s="338" customFormat="1" ht="15.95" customHeight="1" x14ac:dyDescent="0.2">
      <c r="H233" s="19"/>
      <c r="I233" s="321"/>
      <c r="J233" s="321"/>
      <c r="K233" s="321"/>
    </row>
    <row r="234" spans="8:11" s="338" customFormat="1" ht="15.95" customHeight="1" x14ac:dyDescent="0.2">
      <c r="H234" s="19"/>
      <c r="I234" s="321"/>
      <c r="J234" s="321"/>
      <c r="K234" s="321"/>
    </row>
    <row r="235" spans="8:11" s="338" customFormat="1" ht="15.95" customHeight="1" x14ac:dyDescent="0.2">
      <c r="H235" s="19"/>
      <c r="I235" s="321"/>
      <c r="J235" s="321"/>
      <c r="K235" s="321"/>
    </row>
    <row r="236" spans="8:11" s="338" customFormat="1" ht="15.95" customHeight="1" x14ac:dyDescent="0.2">
      <c r="H236" s="19"/>
      <c r="I236" s="321"/>
      <c r="J236" s="321"/>
      <c r="K236" s="321"/>
    </row>
    <row r="237" spans="8:11" s="338" customFormat="1" ht="15.95" customHeight="1" x14ac:dyDescent="0.2">
      <c r="H237" s="19"/>
      <c r="I237" s="321"/>
      <c r="J237" s="321"/>
      <c r="K237" s="321"/>
    </row>
    <row r="238" spans="8:11" s="338" customFormat="1" ht="15.95" customHeight="1" x14ac:dyDescent="0.2">
      <c r="H238" s="19"/>
      <c r="I238" s="321"/>
      <c r="J238" s="321"/>
      <c r="K238" s="321"/>
    </row>
    <row r="239" spans="8:11" s="338" customFormat="1" ht="15.95" customHeight="1" x14ac:dyDescent="0.2">
      <c r="H239" s="19"/>
      <c r="I239" s="321"/>
      <c r="J239" s="321"/>
      <c r="K239" s="321"/>
    </row>
    <row r="240" spans="8:11" s="338" customFormat="1" ht="15.95" customHeight="1" x14ac:dyDescent="0.2">
      <c r="H240" s="19"/>
      <c r="I240" s="321"/>
      <c r="J240" s="321"/>
      <c r="K240" s="321"/>
    </row>
    <row r="241" spans="8:11" s="338" customFormat="1" ht="15.95" customHeight="1" x14ac:dyDescent="0.2">
      <c r="H241" s="19"/>
      <c r="I241" s="321"/>
      <c r="J241" s="321"/>
      <c r="K241" s="321"/>
    </row>
    <row r="242" spans="8:11" s="338" customFormat="1" ht="15.95" customHeight="1" x14ac:dyDescent="0.2">
      <c r="H242" s="19"/>
      <c r="I242" s="321"/>
      <c r="J242" s="321"/>
      <c r="K242" s="321"/>
    </row>
    <row r="243" spans="8:11" s="338" customFormat="1" ht="15.95" customHeight="1" x14ac:dyDescent="0.2">
      <c r="H243" s="19"/>
      <c r="I243" s="321"/>
      <c r="J243" s="321"/>
      <c r="K243" s="321"/>
    </row>
    <row r="244" spans="8:11" s="338" customFormat="1" ht="15.95" customHeight="1" x14ac:dyDescent="0.2">
      <c r="H244" s="19"/>
      <c r="I244" s="321"/>
      <c r="J244" s="321"/>
      <c r="K244" s="321"/>
    </row>
    <row r="245" spans="8:11" s="338" customFormat="1" ht="15.95" customHeight="1" x14ac:dyDescent="0.2">
      <c r="H245" s="19"/>
      <c r="I245" s="321"/>
      <c r="J245" s="321"/>
      <c r="K245" s="321"/>
    </row>
    <row r="246" spans="8:11" s="338" customFormat="1" ht="15.95" customHeight="1" x14ac:dyDescent="0.2">
      <c r="H246" s="19"/>
      <c r="I246" s="321"/>
      <c r="J246" s="321"/>
      <c r="K246" s="321"/>
    </row>
    <row r="247" spans="8:11" s="338" customFormat="1" ht="15.95" customHeight="1" x14ac:dyDescent="0.2">
      <c r="H247" s="19"/>
      <c r="I247" s="321"/>
      <c r="J247" s="321"/>
      <c r="K247" s="321"/>
    </row>
    <row r="248" spans="8:11" s="338" customFormat="1" ht="15.95" customHeight="1" x14ac:dyDescent="0.2">
      <c r="H248" s="19"/>
      <c r="I248" s="321"/>
      <c r="J248" s="321"/>
      <c r="K248" s="321"/>
    </row>
    <row r="249" spans="8:11" s="338" customFormat="1" ht="15.95" customHeight="1" x14ac:dyDescent="0.2">
      <c r="H249" s="19"/>
      <c r="I249" s="321"/>
      <c r="J249" s="321"/>
      <c r="K249" s="321"/>
    </row>
    <row r="250" spans="8:11" s="338" customFormat="1" ht="15.95" customHeight="1" x14ac:dyDescent="0.2">
      <c r="H250" s="19"/>
      <c r="I250" s="321"/>
      <c r="J250" s="321"/>
      <c r="K250" s="321"/>
    </row>
    <row r="251" spans="8:11" s="338" customFormat="1" ht="15.95" customHeight="1" x14ac:dyDescent="0.2">
      <c r="H251" s="19"/>
      <c r="I251" s="321"/>
      <c r="J251" s="321"/>
      <c r="K251" s="321"/>
    </row>
    <row r="252" spans="8:11" s="338" customFormat="1" ht="15.95" customHeight="1" x14ac:dyDescent="0.2">
      <c r="H252" s="19"/>
      <c r="I252" s="321"/>
      <c r="J252" s="321"/>
      <c r="K252" s="321"/>
    </row>
    <row r="253" spans="8:11" s="338" customFormat="1" ht="15.95" customHeight="1" x14ac:dyDescent="0.2">
      <c r="H253" s="19"/>
      <c r="I253" s="321"/>
      <c r="J253" s="321"/>
      <c r="K253" s="321"/>
    </row>
    <row r="254" spans="8:11" s="338" customFormat="1" ht="15.95" customHeight="1" x14ac:dyDescent="0.2">
      <c r="H254" s="19"/>
      <c r="I254" s="321"/>
      <c r="J254" s="321"/>
      <c r="K254" s="321"/>
    </row>
    <row r="255" spans="8:11" s="338" customFormat="1" ht="15.95" customHeight="1" x14ac:dyDescent="0.2">
      <c r="H255" s="19"/>
      <c r="I255" s="321"/>
      <c r="J255" s="321"/>
      <c r="K255" s="321"/>
    </row>
    <row r="256" spans="8:11" s="338" customFormat="1" ht="15.95" customHeight="1" x14ac:dyDescent="0.2">
      <c r="H256" s="19"/>
      <c r="I256" s="321"/>
      <c r="J256" s="321"/>
      <c r="K256" s="321"/>
    </row>
    <row r="257" spans="8:11" s="338" customFormat="1" ht="15.95" customHeight="1" x14ac:dyDescent="0.2">
      <c r="H257" s="19"/>
      <c r="I257" s="321"/>
      <c r="J257" s="321"/>
      <c r="K257" s="321"/>
    </row>
    <row r="258" spans="8:11" s="338" customFormat="1" ht="15.95" customHeight="1" x14ac:dyDescent="0.2">
      <c r="H258" s="19"/>
      <c r="I258" s="321"/>
      <c r="J258" s="321"/>
      <c r="K258" s="321"/>
    </row>
    <row r="259" spans="8:11" s="338" customFormat="1" ht="15.95" customHeight="1" x14ac:dyDescent="0.2">
      <c r="H259" s="19"/>
      <c r="I259" s="321"/>
      <c r="J259" s="321"/>
      <c r="K259" s="321"/>
    </row>
    <row r="260" spans="8:11" s="338" customFormat="1" ht="15.95" customHeight="1" x14ac:dyDescent="0.2">
      <c r="H260" s="19"/>
      <c r="I260" s="321"/>
      <c r="J260" s="321"/>
      <c r="K260" s="321"/>
    </row>
    <row r="261" spans="8:11" s="338" customFormat="1" ht="15.95" customHeight="1" x14ac:dyDescent="0.2">
      <c r="H261" s="19"/>
      <c r="I261" s="321"/>
      <c r="J261" s="321"/>
      <c r="K261" s="321"/>
    </row>
    <row r="262" spans="8:11" s="338" customFormat="1" ht="15.95" customHeight="1" x14ac:dyDescent="0.2">
      <c r="H262" s="19"/>
      <c r="I262" s="321"/>
      <c r="J262" s="321"/>
      <c r="K262" s="321"/>
    </row>
    <row r="263" spans="8:11" s="338" customFormat="1" ht="15.95" customHeight="1" x14ac:dyDescent="0.2">
      <c r="H263" s="19"/>
      <c r="I263" s="321"/>
      <c r="J263" s="321"/>
      <c r="K263" s="321"/>
    </row>
    <row r="264" spans="8:11" s="338" customFormat="1" ht="15.95" customHeight="1" x14ac:dyDescent="0.2">
      <c r="H264" s="19"/>
      <c r="I264" s="321"/>
      <c r="J264" s="321"/>
      <c r="K264" s="321"/>
    </row>
    <row r="265" spans="8:11" s="338" customFormat="1" ht="15.95" customHeight="1" x14ac:dyDescent="0.2">
      <c r="H265" s="19"/>
      <c r="I265" s="321"/>
      <c r="J265" s="321"/>
      <c r="K265" s="321"/>
    </row>
    <row r="266" spans="8:11" s="338" customFormat="1" ht="15.95" customHeight="1" x14ac:dyDescent="0.2">
      <c r="H266" s="19"/>
      <c r="I266" s="321"/>
      <c r="J266" s="321"/>
      <c r="K266" s="321"/>
    </row>
    <row r="267" spans="8:11" s="338" customFormat="1" ht="15.95" customHeight="1" x14ac:dyDescent="0.2">
      <c r="H267" s="19"/>
      <c r="I267" s="321"/>
      <c r="J267" s="321"/>
      <c r="K267" s="321"/>
    </row>
    <row r="268" spans="8:11" s="338" customFormat="1" ht="15.95" customHeight="1" x14ac:dyDescent="0.2">
      <c r="H268" s="19"/>
      <c r="I268" s="321"/>
      <c r="J268" s="321"/>
      <c r="K268" s="321"/>
    </row>
    <row r="269" spans="8:11" s="338" customFormat="1" ht="15.95" customHeight="1" x14ac:dyDescent="0.2">
      <c r="H269" s="19"/>
      <c r="I269" s="321"/>
      <c r="J269" s="321"/>
      <c r="K269" s="321"/>
    </row>
    <row r="270" spans="8:11" s="338" customFormat="1" ht="15.95" customHeight="1" x14ac:dyDescent="0.2">
      <c r="H270" s="19"/>
      <c r="I270" s="321"/>
      <c r="J270" s="321"/>
      <c r="K270" s="321"/>
    </row>
    <row r="271" spans="8:11" s="338" customFormat="1" ht="15.95" customHeight="1" x14ac:dyDescent="0.2">
      <c r="H271" s="19"/>
      <c r="I271" s="321"/>
      <c r="J271" s="321"/>
      <c r="K271" s="321"/>
    </row>
    <row r="272" spans="8: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9686" r:id="rId4" name="ReworkCompleteChk">
          <controlPr defaultSize="0" autoLine="0" r:id="rId5">
            <anchor moveWithCells="1">
              <from>
                <xdr:col>7</xdr:col>
                <xdr:colOff>114300</xdr:colOff>
                <xdr:row>5</xdr:row>
                <xdr:rowOff>114300</xdr:rowOff>
              </from>
              <to>
                <xdr:col>7</xdr:col>
                <xdr:colOff>285750</xdr:colOff>
                <xdr:row>6</xdr:row>
                <xdr:rowOff>38100</xdr:rowOff>
              </to>
            </anchor>
          </controlPr>
        </control>
      </mc:Choice>
      <mc:Fallback>
        <control shapeId="199686" r:id="rId4" name="ReworkCompleteChk"/>
      </mc:Fallback>
    </mc:AlternateContent>
    <mc:AlternateContent xmlns:mc="http://schemas.openxmlformats.org/markup-compatibility/2006">
      <mc:Choice Requires="x14">
        <control shapeId="199685"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9685" r:id="rId6" name="FinalReviewChk"/>
      </mc:Fallback>
    </mc:AlternateContent>
    <mc:AlternateContent xmlns:mc="http://schemas.openxmlformats.org/markup-compatibility/2006">
      <mc:Choice Requires="x14">
        <control shapeId="199684"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99684" r:id="rId7" name="ReworkRequiredChk"/>
      </mc:Fallback>
    </mc:AlternateContent>
    <mc:AlternateContent xmlns:mc="http://schemas.openxmlformats.org/markup-compatibility/2006">
      <mc:Choice Requires="x14">
        <control shapeId="19968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9683" r:id="rId8" name="ReviewedChk"/>
      </mc:Fallback>
    </mc:AlternateContent>
    <mc:AlternateContent xmlns:mc="http://schemas.openxmlformats.org/markup-compatibility/2006">
      <mc:Choice Requires="x14">
        <control shapeId="199682"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99682" r:id="rId9" name="AwaitingClientChk"/>
      </mc:Fallback>
    </mc:AlternateContent>
    <mc:AlternateContent xmlns:mc="http://schemas.openxmlformats.org/markup-compatibility/2006">
      <mc:Choice Requires="x14">
        <control shapeId="199681"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9681" r:id="rId10" name="WorksheetCompleteChk"/>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8">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Workpapers'!E23="",#REF!=""),'Index of Workpapers'!C23,IF('Index of Workpapers'!E23&lt;&gt;"",'Index of Workpapers'!E23,#REF!))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97" t="str">
        <f>'Index of Workpapers'!B23</f>
        <v>Notes to the Financial Statements</v>
      </c>
      <c r="B4" s="197"/>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883</v>
      </c>
      <c r="B6" s="1414"/>
      <c r="C6" s="1414"/>
      <c r="D6" s="1414"/>
      <c r="E6" s="1414"/>
      <c r="F6" s="1414"/>
      <c r="H6" s="1418"/>
      <c r="I6" s="1419" t="s">
        <v>352</v>
      </c>
      <c r="J6" s="1420" t="s">
        <v>63</v>
      </c>
      <c r="K6" s="1422" t="s">
        <v>64</v>
      </c>
    </row>
    <row r="7" spans="1:11" ht="3.75" customHeight="1" thickBot="1" x14ac:dyDescent="0.25">
      <c r="A7" s="497"/>
      <c r="B7" s="497"/>
      <c r="C7" s="497"/>
      <c r="D7" s="497"/>
      <c r="E7" s="497"/>
      <c r="F7" s="497" t="s">
        <v>418</v>
      </c>
      <c r="H7" s="1418"/>
      <c r="I7" s="1419"/>
      <c r="J7" s="1420"/>
      <c r="K7" s="1422"/>
    </row>
    <row r="8" spans="1:11" ht="3.75" customHeight="1" x14ac:dyDescent="0.2">
      <c r="A8" s="454"/>
      <c r="B8" s="454"/>
      <c r="C8" s="454"/>
      <c r="D8" s="454"/>
      <c r="E8" s="454"/>
      <c r="F8" s="454"/>
      <c r="H8" s="1418"/>
      <c r="I8" s="1419"/>
      <c r="J8" s="1420"/>
      <c r="K8" s="1422"/>
    </row>
    <row r="9" spans="1:11" s="338" customFormat="1" ht="19.5" customHeight="1" x14ac:dyDescent="0.2">
      <c r="A9" s="370"/>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354</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6"/>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H242" s="19"/>
      <c r="I242" s="321"/>
      <c r="J242" s="321"/>
      <c r="K242" s="321"/>
    </row>
    <row r="243" spans="1:11" s="338" customFormat="1" ht="15.95" customHeight="1" x14ac:dyDescent="0.2">
      <c r="H243" s="19"/>
      <c r="I243" s="321"/>
      <c r="J243" s="321"/>
      <c r="K243" s="321"/>
    </row>
    <row r="244" spans="1:11" s="338" customFormat="1" ht="15.95" customHeight="1" x14ac:dyDescent="0.2">
      <c r="H244" s="19"/>
      <c r="I244" s="321"/>
      <c r="J244" s="321"/>
      <c r="K244" s="321"/>
    </row>
    <row r="245" spans="1:11" s="338" customFormat="1" ht="15.95" customHeight="1" x14ac:dyDescent="0.2">
      <c r="H245" s="19"/>
      <c r="I245" s="321"/>
      <c r="J245" s="321"/>
      <c r="K245" s="321"/>
    </row>
    <row r="246" spans="1:11" s="338" customFormat="1" ht="15.95" customHeight="1" x14ac:dyDescent="0.2">
      <c r="H246" s="19"/>
      <c r="I246" s="321"/>
      <c r="J246" s="321"/>
      <c r="K246" s="321"/>
    </row>
    <row r="247" spans="1:11" s="338" customFormat="1" ht="15.95" customHeight="1" x14ac:dyDescent="0.2">
      <c r="H247" s="19"/>
      <c r="I247" s="321"/>
      <c r="J247" s="321"/>
      <c r="K247" s="321"/>
    </row>
    <row r="248" spans="1:11" s="338" customFormat="1" ht="15.95" customHeight="1" x14ac:dyDescent="0.2">
      <c r="H248" s="19"/>
      <c r="I248" s="321"/>
      <c r="J248" s="321"/>
      <c r="K248" s="321"/>
    </row>
    <row r="249" spans="1:11" s="338" customFormat="1" ht="15.95" customHeight="1" x14ac:dyDescent="0.2">
      <c r="H249" s="19"/>
      <c r="I249" s="321"/>
      <c r="J249" s="321"/>
      <c r="K249" s="321"/>
    </row>
    <row r="250" spans="1:11" s="338" customFormat="1" ht="15.95" customHeight="1" x14ac:dyDescent="0.2">
      <c r="H250" s="19"/>
      <c r="I250" s="321"/>
      <c r="J250" s="321"/>
      <c r="K250" s="321"/>
    </row>
    <row r="251" spans="1:11" s="338" customFormat="1" ht="15.95" customHeight="1" x14ac:dyDescent="0.2">
      <c r="H251" s="19"/>
      <c r="I251" s="321"/>
      <c r="J251" s="321"/>
      <c r="K251" s="321"/>
    </row>
    <row r="252" spans="1:11" s="338" customFormat="1" ht="15.95" customHeight="1" x14ac:dyDescent="0.2">
      <c r="H252" s="19"/>
      <c r="I252" s="321"/>
      <c r="J252" s="321"/>
      <c r="K252" s="321"/>
    </row>
    <row r="253" spans="1:11" s="338" customFormat="1" ht="15.95" customHeight="1" x14ac:dyDescent="0.2">
      <c r="H253" s="19"/>
      <c r="I253" s="321"/>
      <c r="J253" s="321"/>
      <c r="K253" s="321"/>
    </row>
    <row r="254" spans="1:11" s="338" customFormat="1" ht="15.95" customHeight="1" x14ac:dyDescent="0.2">
      <c r="H254" s="19"/>
      <c r="I254" s="321"/>
      <c r="J254" s="321"/>
      <c r="K254" s="321"/>
    </row>
    <row r="255" spans="1:11" s="338" customFormat="1" ht="15.95" customHeight="1" x14ac:dyDescent="0.2">
      <c r="H255" s="19"/>
      <c r="I255" s="321"/>
      <c r="J255" s="321"/>
      <c r="K255" s="321"/>
    </row>
    <row r="256" spans="1:11" s="338" customFormat="1" ht="15.95" customHeight="1" x14ac:dyDescent="0.2">
      <c r="H256" s="19"/>
      <c r="I256" s="321"/>
      <c r="J256" s="321"/>
      <c r="K256" s="321"/>
    </row>
    <row r="257" spans="8:11" s="338" customFormat="1" ht="15.95" customHeight="1" x14ac:dyDescent="0.2">
      <c r="H257" s="19"/>
      <c r="I257" s="321"/>
      <c r="J257" s="321"/>
      <c r="K257" s="321"/>
    </row>
    <row r="258" spans="8:11" s="338" customFormat="1" ht="15.95" customHeight="1" x14ac:dyDescent="0.2">
      <c r="H258" s="19"/>
      <c r="I258" s="321"/>
      <c r="J258" s="321"/>
      <c r="K258" s="321"/>
    </row>
    <row r="259" spans="8:11" s="338" customFormat="1" ht="15.95" customHeight="1" x14ac:dyDescent="0.2">
      <c r="H259" s="19"/>
      <c r="I259" s="321"/>
      <c r="J259" s="321"/>
      <c r="K259" s="321"/>
    </row>
    <row r="260" spans="8:11" s="338" customFormat="1" ht="15.95" customHeight="1" x14ac:dyDescent="0.2">
      <c r="H260" s="19"/>
      <c r="I260" s="321"/>
      <c r="J260" s="321"/>
      <c r="K260" s="321"/>
    </row>
    <row r="261" spans="8:11" s="338" customFormat="1" ht="15.95" customHeight="1" x14ac:dyDescent="0.2">
      <c r="H261" s="19"/>
      <c r="I261" s="321"/>
      <c r="J261" s="321"/>
      <c r="K261" s="321"/>
    </row>
    <row r="262" spans="8:11" s="338" customFormat="1" ht="15.95" customHeight="1" x14ac:dyDescent="0.2">
      <c r="H262" s="19"/>
      <c r="I262" s="321"/>
      <c r="J262" s="321"/>
      <c r="K262" s="321"/>
    </row>
    <row r="263" spans="8:11" s="338" customFormat="1" ht="15.95" customHeight="1" x14ac:dyDescent="0.2">
      <c r="H263" s="19"/>
      <c r="I263" s="321"/>
      <c r="J263" s="321"/>
      <c r="K263" s="321"/>
    </row>
    <row r="264" spans="8:11" s="338" customFormat="1" ht="15.95" customHeight="1" x14ac:dyDescent="0.2">
      <c r="H264" s="19"/>
      <c r="I264" s="321"/>
      <c r="J264" s="321"/>
      <c r="K264" s="321"/>
    </row>
    <row r="265" spans="8:11" s="338" customFormat="1" ht="15.95" customHeight="1" x14ac:dyDescent="0.2">
      <c r="H265" s="19"/>
      <c r="I265" s="321"/>
      <c r="J265" s="321"/>
      <c r="K265" s="321"/>
    </row>
    <row r="266" spans="8:11" s="338" customFormat="1" ht="15.95" customHeight="1" x14ac:dyDescent="0.2">
      <c r="H266" s="19"/>
      <c r="I266" s="321"/>
      <c r="J266" s="321"/>
      <c r="K266" s="321"/>
    </row>
    <row r="267" spans="8:11" s="338" customFormat="1" ht="15.95" customHeight="1" x14ac:dyDescent="0.2">
      <c r="H267" s="19"/>
      <c r="I267" s="321"/>
      <c r="J267" s="321"/>
      <c r="K267" s="321"/>
    </row>
    <row r="268" spans="8:11" s="338" customFormat="1" ht="15.95" customHeight="1" x14ac:dyDescent="0.2">
      <c r="H268" s="19"/>
      <c r="I268" s="321"/>
      <c r="J268" s="321"/>
      <c r="K268" s="321"/>
    </row>
    <row r="269" spans="8:11" s="338" customFormat="1" ht="15.95" customHeight="1" x14ac:dyDescent="0.2">
      <c r="H269" s="19"/>
      <c r="I269" s="321"/>
      <c r="J269" s="321"/>
      <c r="K269" s="321"/>
    </row>
    <row r="270" spans="8:11" s="338" customFormat="1" ht="15.95" customHeight="1" x14ac:dyDescent="0.2">
      <c r="H270" s="19"/>
      <c r="I270" s="321"/>
      <c r="J270" s="321"/>
      <c r="K270" s="321"/>
    </row>
    <row r="271" spans="8:11" s="338" customFormat="1" ht="15.95" customHeight="1" x14ac:dyDescent="0.2">
      <c r="H271" s="19"/>
      <c r="I271" s="321"/>
      <c r="J271" s="321"/>
      <c r="K271" s="321"/>
    </row>
    <row r="272" spans="8: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7638" r:id="rId4" name="ReworkCompleteChk">
          <controlPr defaultSize="0" autoLine="0" r:id="rId5">
            <anchor moveWithCells="1">
              <from>
                <xdr:col>7</xdr:col>
                <xdr:colOff>114300</xdr:colOff>
                <xdr:row>5</xdr:row>
                <xdr:rowOff>85725</xdr:rowOff>
              </from>
              <to>
                <xdr:col>7</xdr:col>
                <xdr:colOff>285750</xdr:colOff>
                <xdr:row>6</xdr:row>
                <xdr:rowOff>9525</xdr:rowOff>
              </to>
            </anchor>
          </controlPr>
        </control>
      </mc:Choice>
      <mc:Fallback>
        <control shapeId="197638" r:id="rId4" name="ReworkCompleteChk"/>
      </mc:Fallback>
    </mc:AlternateContent>
    <mc:AlternateContent xmlns:mc="http://schemas.openxmlformats.org/markup-compatibility/2006">
      <mc:Choice Requires="x14">
        <control shapeId="197637"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7637" r:id="rId6" name="FinalReviewChk"/>
      </mc:Fallback>
    </mc:AlternateContent>
    <mc:AlternateContent xmlns:mc="http://schemas.openxmlformats.org/markup-compatibility/2006">
      <mc:Choice Requires="x14">
        <control shapeId="197636"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97636" r:id="rId7" name="ReworkRequiredChk"/>
      </mc:Fallback>
    </mc:AlternateContent>
    <mc:AlternateContent xmlns:mc="http://schemas.openxmlformats.org/markup-compatibility/2006">
      <mc:Choice Requires="x14">
        <control shapeId="197635"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7635" r:id="rId8" name="ReviewedChk"/>
      </mc:Fallback>
    </mc:AlternateContent>
    <mc:AlternateContent xmlns:mc="http://schemas.openxmlformats.org/markup-compatibility/2006">
      <mc:Choice Requires="x14">
        <control shapeId="197634"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97634" r:id="rId9" name="AwaitingClientChk"/>
      </mc:Fallback>
    </mc:AlternateContent>
    <mc:AlternateContent xmlns:mc="http://schemas.openxmlformats.org/markup-compatibility/2006">
      <mc:Choice Requires="x14">
        <control shapeId="197633"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7633" r:id="rId10" name="WorksheetCompleteChk"/>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6">
    <tabColor rgb="FF8DC63F"/>
    <pageSetUpPr autoPageBreaks="0" fitToPage="1"/>
  </sheetPr>
  <dimension ref="A1:K1722"/>
  <sheetViews>
    <sheetView showGridLines="0" zoomScaleNormal="100" workbookViewId="0">
      <selection activeCell="S37" sqref="S37"/>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Workpapers'!E24="",#REF!=""),'Index of Workpapers'!C24,IF('Index of Workpapers'!E24&lt;&gt;"",'Index of Workpapers'!E24,#REF!))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97" t="s">
        <v>789</v>
      </c>
      <c r="B4" s="197"/>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884</v>
      </c>
      <c r="B6" s="1414"/>
      <c r="C6" s="1414"/>
      <c r="D6" s="1414"/>
      <c r="E6" s="1414"/>
      <c r="F6" s="1414"/>
      <c r="H6" s="1418"/>
      <c r="I6" s="1419" t="s">
        <v>352</v>
      </c>
      <c r="J6" s="1420" t="s">
        <v>63</v>
      </c>
      <c r="K6" s="1422" t="s">
        <v>64</v>
      </c>
    </row>
    <row r="7" spans="1:11" ht="3.75" customHeight="1" thickBot="1" x14ac:dyDescent="0.25">
      <c r="A7" s="454"/>
      <c r="B7" s="454"/>
      <c r="C7" s="454"/>
      <c r="D7" s="454"/>
      <c r="E7" s="454"/>
      <c r="F7" s="454"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370"/>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467</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8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H244" s="19"/>
      <c r="I244" s="321"/>
      <c r="J244" s="321"/>
      <c r="K244" s="321"/>
    </row>
    <row r="245" spans="1:11" s="338" customFormat="1" ht="15.95" customHeight="1" x14ac:dyDescent="0.2">
      <c r="H245" s="19"/>
      <c r="I245" s="321"/>
      <c r="J245" s="321"/>
      <c r="K245" s="321"/>
    </row>
    <row r="246" spans="1:11" s="338" customFormat="1" ht="15.95" customHeight="1" x14ac:dyDescent="0.2">
      <c r="H246" s="19"/>
      <c r="I246" s="321"/>
      <c r="J246" s="321"/>
      <c r="K246" s="321"/>
    </row>
    <row r="247" spans="1:11" s="338" customFormat="1" ht="15.95" customHeight="1" x14ac:dyDescent="0.2">
      <c r="H247" s="19"/>
      <c r="I247" s="321"/>
      <c r="J247" s="321"/>
      <c r="K247" s="321"/>
    </row>
    <row r="248" spans="1:11" s="338" customFormat="1" ht="15.95" customHeight="1" x14ac:dyDescent="0.2">
      <c r="H248" s="19"/>
      <c r="I248" s="321"/>
      <c r="J248" s="321"/>
      <c r="K248" s="321"/>
    </row>
    <row r="249" spans="1:11" s="338" customFormat="1" ht="15.95" customHeight="1" x14ac:dyDescent="0.2">
      <c r="H249" s="19"/>
      <c r="I249" s="321"/>
      <c r="J249" s="321"/>
      <c r="K249" s="321"/>
    </row>
    <row r="250" spans="1:11" s="338" customFormat="1" ht="15.95" customHeight="1" x14ac:dyDescent="0.2">
      <c r="H250" s="19"/>
      <c r="I250" s="321"/>
      <c r="J250" s="321"/>
      <c r="K250" s="321"/>
    </row>
    <row r="251" spans="1:11" s="338" customFormat="1" ht="15.95" customHeight="1" x14ac:dyDescent="0.2">
      <c r="H251" s="19"/>
      <c r="I251" s="321"/>
      <c r="J251" s="321"/>
      <c r="K251" s="321"/>
    </row>
    <row r="252" spans="1:11" s="338" customFormat="1" ht="15.95" customHeight="1" x14ac:dyDescent="0.2">
      <c r="H252" s="19"/>
      <c r="I252" s="321"/>
      <c r="J252" s="321"/>
      <c r="K252" s="321"/>
    </row>
    <row r="253" spans="1:11" s="338" customFormat="1" ht="15.95" customHeight="1" x14ac:dyDescent="0.2">
      <c r="H253" s="19"/>
      <c r="I253" s="321"/>
      <c r="J253" s="321"/>
      <c r="K253" s="321"/>
    </row>
    <row r="254" spans="1:11" s="338" customFormat="1" ht="15.95" customHeight="1" x14ac:dyDescent="0.2">
      <c r="H254" s="19"/>
      <c r="I254" s="321"/>
      <c r="J254" s="321"/>
      <c r="K254" s="321"/>
    </row>
    <row r="255" spans="1:11" s="338" customFormat="1" ht="15.95" customHeight="1" x14ac:dyDescent="0.2">
      <c r="H255" s="19"/>
      <c r="I255" s="321"/>
      <c r="J255" s="321"/>
      <c r="K255" s="321"/>
    </row>
    <row r="256" spans="1:11" s="338" customFormat="1" ht="15.95" customHeight="1" x14ac:dyDescent="0.2">
      <c r="H256" s="19"/>
      <c r="I256" s="321"/>
      <c r="J256" s="321"/>
      <c r="K256" s="321"/>
    </row>
    <row r="257" spans="8:11" s="338" customFormat="1" ht="15.95" customHeight="1" x14ac:dyDescent="0.2">
      <c r="H257" s="19"/>
      <c r="I257" s="321"/>
      <c r="J257" s="321"/>
      <c r="K257" s="321"/>
    </row>
    <row r="258" spans="8:11" s="338" customFormat="1" ht="15.95" customHeight="1" x14ac:dyDescent="0.2">
      <c r="H258" s="19"/>
      <c r="I258" s="321"/>
      <c r="J258" s="321"/>
      <c r="K258" s="321"/>
    </row>
    <row r="259" spans="8:11" s="338" customFormat="1" ht="15.95" customHeight="1" x14ac:dyDescent="0.2">
      <c r="H259" s="19"/>
      <c r="I259" s="321"/>
      <c r="J259" s="321"/>
      <c r="K259" s="321"/>
    </row>
    <row r="260" spans="8:11" s="338" customFormat="1" ht="15.95" customHeight="1" x14ac:dyDescent="0.2">
      <c r="H260" s="19"/>
      <c r="I260" s="321"/>
      <c r="J260" s="321"/>
      <c r="K260" s="321"/>
    </row>
    <row r="261" spans="8:11" s="338" customFormat="1" ht="15.95" customHeight="1" x14ac:dyDescent="0.2">
      <c r="H261" s="19"/>
      <c r="I261" s="321"/>
      <c r="J261" s="321"/>
      <c r="K261" s="321"/>
    </row>
    <row r="262" spans="8:11" s="338" customFormat="1" ht="15.95" customHeight="1" x14ac:dyDescent="0.2">
      <c r="H262" s="19"/>
      <c r="I262" s="321"/>
      <c r="J262" s="321"/>
      <c r="K262" s="321"/>
    </row>
    <row r="263" spans="8:11" s="338" customFormat="1" ht="15.95" customHeight="1" x14ac:dyDescent="0.2">
      <c r="H263" s="19"/>
      <c r="I263" s="321"/>
      <c r="J263" s="321"/>
      <c r="K263" s="321"/>
    </row>
    <row r="264" spans="8:11" s="338" customFormat="1" ht="15.95" customHeight="1" x14ac:dyDescent="0.2">
      <c r="H264" s="19"/>
      <c r="I264" s="321"/>
      <c r="J264" s="321"/>
      <c r="K264" s="321"/>
    </row>
    <row r="265" spans="8:11" s="338" customFormat="1" ht="15.95" customHeight="1" x14ac:dyDescent="0.2">
      <c r="H265" s="19"/>
      <c r="I265" s="321"/>
      <c r="J265" s="321"/>
      <c r="K265" s="321"/>
    </row>
    <row r="266" spans="8:11" s="338" customFormat="1" ht="15.95" customHeight="1" x14ac:dyDescent="0.2">
      <c r="H266" s="19"/>
      <c r="I266" s="321"/>
      <c r="J266" s="321"/>
      <c r="K266" s="321"/>
    </row>
    <row r="267" spans="8:11" s="338" customFormat="1" ht="15.95" customHeight="1" x14ac:dyDescent="0.2">
      <c r="H267" s="19"/>
      <c r="I267" s="321"/>
      <c r="J267" s="321"/>
      <c r="K267" s="321"/>
    </row>
    <row r="268" spans="8:11" s="338" customFormat="1" ht="15.95" customHeight="1" x14ac:dyDescent="0.2">
      <c r="H268" s="19"/>
      <c r="I268" s="321"/>
      <c r="J268" s="321"/>
      <c r="K268" s="321"/>
    </row>
    <row r="269" spans="8:11" s="338" customFormat="1" ht="15.95" customHeight="1" x14ac:dyDescent="0.2">
      <c r="H269" s="19"/>
      <c r="I269" s="321"/>
      <c r="J269" s="321"/>
      <c r="K269" s="321"/>
    </row>
    <row r="270" spans="8:11" s="338" customFormat="1" ht="15.95" customHeight="1" x14ac:dyDescent="0.2">
      <c r="H270" s="19"/>
      <c r="I270" s="321"/>
      <c r="J270" s="321"/>
      <c r="K270" s="321"/>
    </row>
    <row r="271" spans="8:11" s="338" customFormat="1" ht="15.95" customHeight="1" x14ac:dyDescent="0.2">
      <c r="H271" s="19"/>
      <c r="I271" s="321"/>
      <c r="J271" s="321"/>
      <c r="K271" s="321"/>
    </row>
    <row r="272" spans="8: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5590" r:id="rId4" name="ReworkCompleteChk">
          <controlPr defaultSize="0" autoLine="0" r:id="rId5">
            <anchor moveWithCells="1">
              <from>
                <xdr:col>7</xdr:col>
                <xdr:colOff>114300</xdr:colOff>
                <xdr:row>5</xdr:row>
                <xdr:rowOff>85725</xdr:rowOff>
              </from>
              <to>
                <xdr:col>7</xdr:col>
                <xdr:colOff>285750</xdr:colOff>
                <xdr:row>6</xdr:row>
                <xdr:rowOff>9525</xdr:rowOff>
              </to>
            </anchor>
          </controlPr>
        </control>
      </mc:Choice>
      <mc:Fallback>
        <control shapeId="195590" r:id="rId4" name="ReworkCompleteChk"/>
      </mc:Fallback>
    </mc:AlternateContent>
    <mc:AlternateContent xmlns:mc="http://schemas.openxmlformats.org/markup-compatibility/2006">
      <mc:Choice Requires="x14">
        <control shapeId="195589" r:id="rId6" name="FinalReviewChk">
          <controlPr defaultSize="0" autoLine="0" r:id="rId5">
            <anchor moveWithCells="1">
              <from>
                <xdr:col>7</xdr:col>
                <xdr:colOff>114300</xdr:colOff>
                <xdr:row>8</xdr:row>
                <xdr:rowOff>57150</xdr:rowOff>
              </from>
              <to>
                <xdr:col>7</xdr:col>
                <xdr:colOff>285750</xdr:colOff>
                <xdr:row>8</xdr:row>
                <xdr:rowOff>228600</xdr:rowOff>
              </to>
            </anchor>
          </controlPr>
        </control>
      </mc:Choice>
      <mc:Fallback>
        <control shapeId="195589" r:id="rId6" name="FinalReviewChk"/>
      </mc:Fallback>
    </mc:AlternateContent>
    <mc:AlternateContent xmlns:mc="http://schemas.openxmlformats.org/markup-compatibility/2006">
      <mc:Choice Requires="x14">
        <control shapeId="195588"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95588" r:id="rId7" name="ReworkRequiredChk"/>
      </mc:Fallback>
    </mc:AlternateContent>
    <mc:AlternateContent xmlns:mc="http://schemas.openxmlformats.org/markup-compatibility/2006">
      <mc:Choice Requires="x14">
        <control shapeId="195587"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5587" r:id="rId8" name="ReviewedChk"/>
      </mc:Fallback>
    </mc:AlternateContent>
    <mc:AlternateContent xmlns:mc="http://schemas.openxmlformats.org/markup-compatibility/2006">
      <mc:Choice Requires="x14">
        <control shapeId="195586"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5586" r:id="rId9" name="AwaitingClientChk"/>
      </mc:Fallback>
    </mc:AlternateContent>
    <mc:AlternateContent xmlns:mc="http://schemas.openxmlformats.org/markup-compatibility/2006">
      <mc:Choice Requires="x14">
        <control shapeId="195585"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5585" r:id="rId10" name="WorksheetCompleteChk"/>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5">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Workpapers'!E25="",#REF!=""),'Index of Workpapers'!C25,IF('Index of Workpapers'!E25&lt;&gt;"",'Index of Workpapers'!E25,#REF!))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97" t="s">
        <v>912</v>
      </c>
      <c r="B4" s="197"/>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1177</v>
      </c>
      <c r="B6" s="1414"/>
      <c r="C6" s="1414"/>
      <c r="D6" s="1414"/>
      <c r="E6" s="1414"/>
      <c r="F6" s="1414"/>
      <c r="H6" s="1418"/>
      <c r="I6" s="1419" t="s">
        <v>352</v>
      </c>
      <c r="J6" s="1420" t="s">
        <v>63</v>
      </c>
      <c r="K6" s="1422" t="s">
        <v>64</v>
      </c>
    </row>
    <row r="7" spans="1:11" ht="3.75" customHeight="1" thickBot="1" x14ac:dyDescent="0.25">
      <c r="A7" s="381"/>
      <c r="B7" s="381"/>
      <c r="C7" s="381"/>
      <c r="D7" s="381"/>
      <c r="E7" s="381"/>
      <c r="F7" s="381"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370"/>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467</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6"/>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H253" s="19"/>
      <c r="I253" s="321"/>
      <c r="J253" s="321"/>
      <c r="K253" s="321"/>
    </row>
    <row r="254" spans="1:11" s="338" customFormat="1" ht="15.95" customHeight="1" x14ac:dyDescent="0.2">
      <c r="H254" s="19"/>
      <c r="I254" s="321"/>
      <c r="J254" s="321"/>
      <c r="K254" s="321"/>
    </row>
    <row r="255" spans="1:11" s="338" customFormat="1" ht="15.95" customHeight="1" x14ac:dyDescent="0.2">
      <c r="H255" s="19"/>
      <c r="I255" s="321"/>
      <c r="J255" s="321"/>
      <c r="K255" s="321"/>
    </row>
    <row r="256" spans="1:11" s="338" customFormat="1" ht="15.95" customHeight="1" x14ac:dyDescent="0.2">
      <c r="H256" s="19"/>
      <c r="I256" s="321"/>
      <c r="J256" s="321"/>
      <c r="K256" s="321"/>
    </row>
    <row r="257" spans="8:11" s="338" customFormat="1" ht="15.95" customHeight="1" x14ac:dyDescent="0.2">
      <c r="H257" s="19"/>
      <c r="I257" s="321"/>
      <c r="J257" s="321"/>
      <c r="K257" s="321"/>
    </row>
    <row r="258" spans="8:11" s="338" customFormat="1" ht="15.95" customHeight="1" x14ac:dyDescent="0.2">
      <c r="H258" s="19"/>
      <c r="I258" s="321"/>
      <c r="J258" s="321"/>
      <c r="K258" s="321"/>
    </row>
    <row r="259" spans="8:11" s="338" customFormat="1" ht="15.95" customHeight="1" x14ac:dyDescent="0.2">
      <c r="H259" s="19"/>
      <c r="I259" s="321"/>
      <c r="J259" s="321"/>
      <c r="K259" s="321"/>
    </row>
    <row r="260" spans="8:11" s="338" customFormat="1" ht="15.95" customHeight="1" x14ac:dyDescent="0.2">
      <c r="H260" s="19"/>
      <c r="I260" s="321"/>
      <c r="J260" s="321"/>
      <c r="K260" s="321"/>
    </row>
    <row r="261" spans="8:11" s="338" customFormat="1" ht="15.95" customHeight="1" x14ac:dyDescent="0.2">
      <c r="H261" s="19"/>
      <c r="I261" s="321"/>
      <c r="J261" s="321"/>
      <c r="K261" s="321"/>
    </row>
    <row r="262" spans="8:11" s="338" customFormat="1" ht="15.95" customHeight="1" x14ac:dyDescent="0.2">
      <c r="H262" s="19"/>
      <c r="I262" s="321"/>
      <c r="J262" s="321"/>
      <c r="K262" s="321"/>
    </row>
    <row r="263" spans="8:11" s="338" customFormat="1" ht="15.95" customHeight="1" x14ac:dyDescent="0.2">
      <c r="H263" s="19"/>
      <c r="I263" s="321"/>
      <c r="J263" s="321"/>
      <c r="K263" s="321"/>
    </row>
    <row r="264" spans="8:11" s="338" customFormat="1" ht="15.95" customHeight="1" x14ac:dyDescent="0.2">
      <c r="H264" s="19"/>
      <c r="I264" s="321"/>
      <c r="J264" s="321"/>
      <c r="K264" s="321"/>
    </row>
    <row r="265" spans="8:11" s="338" customFormat="1" ht="15.95" customHeight="1" x14ac:dyDescent="0.2">
      <c r="H265" s="19"/>
      <c r="I265" s="321"/>
      <c r="J265" s="321"/>
      <c r="K265" s="321"/>
    </row>
    <row r="266" spans="8:11" s="338" customFormat="1" ht="15.95" customHeight="1" x14ac:dyDescent="0.2">
      <c r="H266" s="19"/>
      <c r="I266" s="321"/>
      <c r="J266" s="321"/>
      <c r="K266" s="321"/>
    </row>
    <row r="267" spans="8:11" s="338" customFormat="1" ht="15.95" customHeight="1" x14ac:dyDescent="0.2">
      <c r="H267" s="19"/>
      <c r="I267" s="321"/>
      <c r="J267" s="321"/>
      <c r="K267" s="321"/>
    </row>
    <row r="268" spans="8:11" s="338" customFormat="1" ht="15.95" customHeight="1" x14ac:dyDescent="0.2">
      <c r="H268" s="19"/>
      <c r="I268" s="321"/>
      <c r="J268" s="321"/>
      <c r="K268" s="321"/>
    </row>
    <row r="269" spans="8:11" s="338" customFormat="1" ht="15.95" customHeight="1" x14ac:dyDescent="0.2">
      <c r="H269" s="19"/>
      <c r="I269" s="321"/>
      <c r="J269" s="321"/>
      <c r="K269" s="321"/>
    </row>
    <row r="270" spans="8:11" s="338" customFormat="1" ht="15.95" customHeight="1" x14ac:dyDescent="0.2">
      <c r="H270" s="19"/>
      <c r="I270" s="321"/>
      <c r="J270" s="321"/>
      <c r="K270" s="321"/>
    </row>
    <row r="271" spans="8:11" s="338" customFormat="1" ht="15.95" customHeight="1" x14ac:dyDescent="0.2">
      <c r="H271" s="19"/>
      <c r="I271" s="321"/>
      <c r="J271" s="321"/>
      <c r="K271" s="321"/>
    </row>
    <row r="272" spans="8: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4566" r:id="rId4" name="ReworkCompleteChk">
          <controlPr defaultSize="0" autoLine="0" r:id="rId5">
            <anchor moveWithCells="1">
              <from>
                <xdr:col>7</xdr:col>
                <xdr:colOff>114300</xdr:colOff>
                <xdr:row>5</xdr:row>
                <xdr:rowOff>95250</xdr:rowOff>
              </from>
              <to>
                <xdr:col>7</xdr:col>
                <xdr:colOff>285750</xdr:colOff>
                <xdr:row>6</xdr:row>
                <xdr:rowOff>19050</xdr:rowOff>
              </to>
            </anchor>
          </controlPr>
        </control>
      </mc:Choice>
      <mc:Fallback>
        <control shapeId="194566" r:id="rId4" name="ReworkCompleteChk"/>
      </mc:Fallback>
    </mc:AlternateContent>
    <mc:AlternateContent xmlns:mc="http://schemas.openxmlformats.org/markup-compatibility/2006">
      <mc:Choice Requires="x14">
        <control shapeId="194565"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4565" r:id="rId6" name="FinalReviewChk"/>
      </mc:Fallback>
    </mc:AlternateContent>
    <mc:AlternateContent xmlns:mc="http://schemas.openxmlformats.org/markup-compatibility/2006">
      <mc:Choice Requires="x14">
        <control shapeId="194564" r:id="rId7" name="ReworkRequiredChk">
          <controlPr defaultSize="0" autoLine="0" r:id="rId5">
            <anchor moveWithCells="1">
              <from>
                <xdr:col>7</xdr:col>
                <xdr:colOff>114300</xdr:colOff>
                <xdr:row>3</xdr:row>
                <xdr:rowOff>114300</xdr:rowOff>
              </from>
              <to>
                <xdr:col>7</xdr:col>
                <xdr:colOff>285750</xdr:colOff>
                <xdr:row>3</xdr:row>
                <xdr:rowOff>285750</xdr:rowOff>
              </to>
            </anchor>
          </controlPr>
        </control>
      </mc:Choice>
      <mc:Fallback>
        <control shapeId="194564" r:id="rId7" name="ReworkRequiredChk"/>
      </mc:Fallback>
    </mc:AlternateContent>
    <mc:AlternateContent xmlns:mc="http://schemas.openxmlformats.org/markup-compatibility/2006">
      <mc:Choice Requires="x14">
        <control shapeId="19456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4563" r:id="rId8" name="ReviewedChk"/>
      </mc:Fallback>
    </mc:AlternateContent>
    <mc:AlternateContent xmlns:mc="http://schemas.openxmlformats.org/markup-compatibility/2006">
      <mc:Choice Requires="x14">
        <control shapeId="194562"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4562" r:id="rId9" name="AwaitingClientChk"/>
      </mc:Fallback>
    </mc:AlternateContent>
    <mc:AlternateContent xmlns:mc="http://schemas.openxmlformats.org/markup-compatibility/2006">
      <mc:Choice Requires="x14">
        <control shapeId="194561"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94561" r:id="rId10" name="WorksheetCompleteChk"/>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2">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Workpapers'!E26="",#REF!=""),'Index of Workpapers'!C26,IF('Index of Workpapers'!E26&lt;&gt;"",'Index of Workpapers'!E26,#REF!))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97" t="s">
        <v>791</v>
      </c>
      <c r="B4" s="197"/>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886</v>
      </c>
      <c r="B6" s="1414"/>
      <c r="C6" s="1414"/>
      <c r="D6" s="1414"/>
      <c r="E6" s="1414"/>
      <c r="F6" s="1414"/>
      <c r="H6" s="1418"/>
      <c r="I6" s="1419" t="s">
        <v>352</v>
      </c>
      <c r="J6" s="1420" t="s">
        <v>63</v>
      </c>
      <c r="K6" s="1422" t="s">
        <v>64</v>
      </c>
    </row>
    <row r="7" spans="1:11" ht="3.75" customHeight="1" thickBot="1" x14ac:dyDescent="0.25">
      <c r="A7" s="381"/>
      <c r="B7" s="381"/>
      <c r="C7" s="381"/>
      <c r="D7" s="381"/>
      <c r="E7" s="381"/>
      <c r="F7" s="381"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407"/>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467</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407"/>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H256" s="19"/>
      <c r="I256" s="321"/>
      <c r="J256" s="321"/>
      <c r="K256" s="321"/>
    </row>
    <row r="257" spans="8:11" s="338" customFormat="1" ht="15.95" customHeight="1" x14ac:dyDescent="0.2">
      <c r="H257" s="19"/>
      <c r="I257" s="321"/>
      <c r="J257" s="321"/>
      <c r="K257" s="321"/>
    </row>
    <row r="258" spans="8:11" s="338" customFormat="1" ht="15.95" customHeight="1" x14ac:dyDescent="0.2">
      <c r="H258" s="19"/>
      <c r="I258" s="321"/>
      <c r="J258" s="321"/>
      <c r="K258" s="321"/>
    </row>
    <row r="259" spans="8:11" s="338" customFormat="1" ht="15.95" customHeight="1" x14ac:dyDescent="0.2">
      <c r="H259" s="19"/>
      <c r="I259" s="321"/>
      <c r="J259" s="321"/>
      <c r="K259" s="321"/>
    </row>
    <row r="260" spans="8:11" s="338" customFormat="1" ht="15.95" customHeight="1" x14ac:dyDescent="0.2">
      <c r="H260" s="19"/>
      <c r="I260" s="321"/>
      <c r="J260" s="321"/>
      <c r="K260" s="321"/>
    </row>
    <row r="261" spans="8:11" s="338" customFormat="1" ht="15.95" customHeight="1" x14ac:dyDescent="0.2">
      <c r="H261" s="19"/>
      <c r="I261" s="321"/>
      <c r="J261" s="321"/>
      <c r="K261" s="321"/>
    </row>
    <row r="262" spans="8:11" s="338" customFormat="1" ht="15.95" customHeight="1" x14ac:dyDescent="0.2">
      <c r="H262" s="19"/>
      <c r="I262" s="321"/>
      <c r="J262" s="321"/>
      <c r="K262" s="321"/>
    </row>
    <row r="263" spans="8:11" s="338" customFormat="1" ht="15.95" customHeight="1" x14ac:dyDescent="0.2">
      <c r="H263" s="19"/>
      <c r="I263" s="321"/>
      <c r="J263" s="321"/>
      <c r="K263" s="321"/>
    </row>
    <row r="264" spans="8:11" s="338" customFormat="1" ht="15.95" customHeight="1" x14ac:dyDescent="0.2">
      <c r="H264" s="19"/>
      <c r="I264" s="321"/>
      <c r="J264" s="321"/>
      <c r="K264" s="321"/>
    </row>
    <row r="265" spans="8:11" s="338" customFormat="1" ht="15.95" customHeight="1" x14ac:dyDescent="0.2">
      <c r="H265" s="19"/>
      <c r="I265" s="321"/>
      <c r="J265" s="321"/>
      <c r="K265" s="321"/>
    </row>
    <row r="266" spans="8:11" s="338" customFormat="1" ht="15.95" customHeight="1" x14ac:dyDescent="0.2">
      <c r="H266" s="19"/>
      <c r="I266" s="321"/>
      <c r="J266" s="321"/>
      <c r="K266" s="321"/>
    </row>
    <row r="267" spans="8:11" s="338" customFormat="1" ht="15.95" customHeight="1" x14ac:dyDescent="0.2">
      <c r="H267" s="19"/>
      <c r="I267" s="321"/>
      <c r="J267" s="321"/>
      <c r="K267" s="321"/>
    </row>
    <row r="268" spans="8:11" s="338" customFormat="1" ht="15.95" customHeight="1" x14ac:dyDescent="0.2">
      <c r="H268" s="19"/>
      <c r="I268" s="321"/>
      <c r="J268" s="321"/>
      <c r="K268" s="321"/>
    </row>
    <row r="269" spans="8:11" s="338" customFormat="1" ht="15.95" customHeight="1" x14ac:dyDescent="0.2">
      <c r="H269" s="19"/>
      <c r="I269" s="321"/>
      <c r="J269" s="321"/>
      <c r="K269" s="321"/>
    </row>
    <row r="270" spans="8:11" s="338" customFormat="1" ht="15.95" customHeight="1" x14ac:dyDescent="0.2">
      <c r="H270" s="19"/>
      <c r="I270" s="321"/>
      <c r="J270" s="321"/>
      <c r="K270" s="321"/>
    </row>
    <row r="271" spans="8:11" s="338" customFormat="1" ht="15.95" customHeight="1" x14ac:dyDescent="0.2">
      <c r="H271" s="19"/>
      <c r="I271" s="321"/>
      <c r="J271" s="321"/>
      <c r="K271" s="321"/>
    </row>
    <row r="272" spans="8: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2518" r:id="rId4" name="ReworkCompleteChk">
          <controlPr defaultSize="0" autoLine="0" r:id="rId5">
            <anchor moveWithCells="1">
              <from>
                <xdr:col>7</xdr:col>
                <xdr:colOff>114300</xdr:colOff>
                <xdr:row>5</xdr:row>
                <xdr:rowOff>104775</xdr:rowOff>
              </from>
              <to>
                <xdr:col>7</xdr:col>
                <xdr:colOff>285750</xdr:colOff>
                <xdr:row>6</xdr:row>
                <xdr:rowOff>28575</xdr:rowOff>
              </to>
            </anchor>
          </controlPr>
        </control>
      </mc:Choice>
      <mc:Fallback>
        <control shapeId="192518" r:id="rId4" name="ReworkCompleteChk"/>
      </mc:Fallback>
    </mc:AlternateContent>
    <mc:AlternateContent xmlns:mc="http://schemas.openxmlformats.org/markup-compatibility/2006">
      <mc:Choice Requires="x14">
        <control shapeId="192517"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2517" r:id="rId6" name="FinalReviewChk"/>
      </mc:Fallback>
    </mc:AlternateContent>
    <mc:AlternateContent xmlns:mc="http://schemas.openxmlformats.org/markup-compatibility/2006">
      <mc:Choice Requires="x14">
        <control shapeId="192516"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92516" r:id="rId7" name="ReworkRequiredChk"/>
      </mc:Fallback>
    </mc:AlternateContent>
    <mc:AlternateContent xmlns:mc="http://schemas.openxmlformats.org/markup-compatibility/2006">
      <mc:Choice Requires="x14">
        <control shapeId="192515"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2515" r:id="rId8" name="ReviewedChk"/>
      </mc:Fallback>
    </mc:AlternateContent>
    <mc:AlternateContent xmlns:mc="http://schemas.openxmlformats.org/markup-compatibility/2006">
      <mc:Choice Requires="x14">
        <control shapeId="192514"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2514" r:id="rId9" name="AwaitingClientChk"/>
      </mc:Fallback>
    </mc:AlternateContent>
    <mc:AlternateContent xmlns:mc="http://schemas.openxmlformats.org/markup-compatibility/2006">
      <mc:Choice Requires="x14">
        <control shapeId="192513"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92513" r:id="rId10" name="WorksheetCompleteChk"/>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0">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Workpapers'!E27="",#REF!=""),'Index of Workpapers'!C27,IF('Index of Workpapers'!E27&lt;&gt;"",'Index of Workpapers'!E27,#REF!))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97" t="s">
        <v>793</v>
      </c>
      <c r="B4" s="197"/>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888</v>
      </c>
      <c r="B6" s="1414"/>
      <c r="C6" s="1414"/>
      <c r="D6" s="1414"/>
      <c r="E6" s="1414"/>
      <c r="F6" s="1414"/>
      <c r="H6" s="1418"/>
      <c r="I6" s="1419" t="s">
        <v>352</v>
      </c>
      <c r="J6" s="1420" t="s">
        <v>63</v>
      </c>
      <c r="K6" s="1422" t="s">
        <v>64</v>
      </c>
    </row>
    <row r="7" spans="1:11" ht="3.75" customHeight="1" thickBot="1" x14ac:dyDescent="0.25">
      <c r="A7" s="454"/>
      <c r="B7" s="454"/>
      <c r="C7" s="454"/>
      <c r="D7" s="454"/>
      <c r="E7" s="454"/>
      <c r="F7" s="454"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370"/>
      <c r="B9" s="370"/>
      <c r="C9" s="370"/>
      <c r="D9" s="1428"/>
      <c r="E9" s="1428"/>
      <c r="F9" s="1428"/>
      <c r="H9" s="565"/>
      <c r="I9" s="566" t="s">
        <v>353</v>
      </c>
      <c r="J9" s="567" t="s">
        <v>63</v>
      </c>
      <c r="K9" s="568" t="s">
        <v>64</v>
      </c>
    </row>
    <row r="10" spans="1:11" s="341" customFormat="1" ht="15" customHeight="1" x14ac:dyDescent="0.2">
      <c r="A10" s="370"/>
      <c r="B10" s="370"/>
      <c r="C10" s="370"/>
      <c r="D10" s="1428"/>
      <c r="E10" s="1428"/>
      <c r="F10" s="1428"/>
      <c r="H10" s="530" t="s">
        <v>467</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8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1:11" s="338" customFormat="1" ht="15.95" customHeight="1" x14ac:dyDescent="0.2">
      <c r="A257" s="334"/>
      <c r="B257" s="334"/>
      <c r="C257" s="334"/>
      <c r="D257" s="334"/>
      <c r="E257" s="334"/>
      <c r="F257" s="334"/>
      <c r="H257" s="19"/>
      <c r="I257" s="321"/>
      <c r="J257" s="321"/>
      <c r="K257" s="321"/>
    </row>
    <row r="258" spans="1:11" s="338" customFormat="1" ht="15.95" customHeight="1" x14ac:dyDescent="0.2">
      <c r="A258" s="334"/>
      <c r="B258" s="334"/>
      <c r="C258" s="334"/>
      <c r="D258" s="334"/>
      <c r="E258" s="334"/>
      <c r="F258" s="334"/>
      <c r="H258" s="19"/>
      <c r="I258" s="321"/>
      <c r="J258" s="321"/>
      <c r="K258" s="321"/>
    </row>
    <row r="259" spans="1:11" s="338" customFormat="1" ht="15.95" customHeight="1" x14ac:dyDescent="0.2">
      <c r="A259" s="334"/>
      <c r="B259" s="334"/>
      <c r="C259" s="334"/>
      <c r="D259" s="334"/>
      <c r="E259" s="334"/>
      <c r="F259" s="334"/>
      <c r="H259" s="19"/>
      <c r="I259" s="321"/>
      <c r="J259" s="321"/>
      <c r="K259" s="321"/>
    </row>
    <row r="260" spans="1:11" s="338" customFormat="1" ht="15.95" customHeight="1" x14ac:dyDescent="0.2">
      <c r="A260" s="334"/>
      <c r="B260" s="334"/>
      <c r="C260" s="334"/>
      <c r="D260" s="334"/>
      <c r="E260" s="334"/>
      <c r="F260" s="334"/>
      <c r="H260" s="19"/>
      <c r="I260" s="321"/>
      <c r="J260" s="321"/>
      <c r="K260" s="321"/>
    </row>
    <row r="261" spans="1:11" s="338" customFormat="1" ht="15.95" customHeight="1" x14ac:dyDescent="0.2">
      <c r="A261" s="334"/>
      <c r="B261" s="334"/>
      <c r="C261" s="334"/>
      <c r="D261" s="334"/>
      <c r="E261" s="334"/>
      <c r="F261" s="334"/>
      <c r="H261" s="19"/>
      <c r="I261" s="321"/>
      <c r="J261" s="321"/>
      <c r="K261" s="321"/>
    </row>
    <row r="262" spans="1:11" s="338" customFormat="1" ht="15.95" customHeight="1" x14ac:dyDescent="0.2">
      <c r="A262" s="334"/>
      <c r="B262" s="334"/>
      <c r="C262" s="334"/>
      <c r="D262" s="334"/>
      <c r="E262" s="334"/>
      <c r="F262" s="334"/>
      <c r="H262" s="19"/>
      <c r="I262" s="321"/>
      <c r="J262" s="321"/>
      <c r="K262" s="321"/>
    </row>
    <row r="263" spans="1:11" s="338" customFormat="1" ht="15.95" customHeight="1" x14ac:dyDescent="0.2">
      <c r="A263" s="334"/>
      <c r="B263" s="334"/>
      <c r="C263" s="334"/>
      <c r="D263" s="334"/>
      <c r="E263" s="334"/>
      <c r="F263" s="334"/>
      <c r="H263" s="19"/>
      <c r="I263" s="321"/>
      <c r="J263" s="321"/>
      <c r="K263" s="321"/>
    </row>
    <row r="264" spans="1:11" s="338" customFormat="1" ht="15.95" customHeight="1" x14ac:dyDescent="0.2">
      <c r="A264" s="334"/>
      <c r="B264" s="334"/>
      <c r="C264" s="334"/>
      <c r="D264" s="334"/>
      <c r="E264" s="334"/>
      <c r="F264" s="334"/>
      <c r="H264" s="19"/>
      <c r="I264" s="321"/>
      <c r="J264" s="321"/>
      <c r="K264" s="321"/>
    </row>
    <row r="265" spans="1:11" s="338" customFormat="1" ht="15.95" customHeight="1" x14ac:dyDescent="0.2">
      <c r="A265" s="334"/>
      <c r="B265" s="334"/>
      <c r="C265" s="334"/>
      <c r="D265" s="334"/>
      <c r="E265" s="334"/>
      <c r="F265" s="334"/>
      <c r="H265" s="19"/>
      <c r="I265" s="321"/>
      <c r="J265" s="321"/>
      <c r="K265" s="321"/>
    </row>
    <row r="266" spans="1:11" s="338" customFormat="1" ht="15.95" customHeight="1" x14ac:dyDescent="0.2">
      <c r="A266" s="334"/>
      <c r="B266" s="334"/>
      <c r="C266" s="334"/>
      <c r="D266" s="334"/>
      <c r="E266" s="334"/>
      <c r="F266" s="334"/>
      <c r="H266" s="19"/>
      <c r="I266" s="321"/>
      <c r="J266" s="321"/>
      <c r="K266" s="321"/>
    </row>
    <row r="267" spans="1:11" s="338" customFormat="1" ht="15.95" customHeight="1" x14ac:dyDescent="0.2">
      <c r="A267" s="334"/>
      <c r="B267" s="334"/>
      <c r="C267" s="334"/>
      <c r="D267" s="334"/>
      <c r="E267" s="334"/>
      <c r="F267" s="334"/>
      <c r="H267" s="19"/>
      <c r="I267" s="321"/>
      <c r="J267" s="321"/>
      <c r="K267" s="321"/>
    </row>
    <row r="268" spans="1:11" s="338" customFormat="1" ht="15.95" customHeight="1" x14ac:dyDescent="0.2">
      <c r="H268" s="19"/>
      <c r="I268" s="321"/>
      <c r="J268" s="321"/>
      <c r="K268" s="321"/>
    </row>
    <row r="269" spans="1:11" s="338" customFormat="1" ht="15.95" customHeight="1" x14ac:dyDescent="0.2">
      <c r="H269" s="19"/>
      <c r="I269" s="321"/>
      <c r="J269" s="321"/>
      <c r="K269" s="321"/>
    </row>
    <row r="270" spans="1:11" s="338" customFormat="1" ht="15.95" customHeight="1" x14ac:dyDescent="0.2">
      <c r="H270" s="19"/>
      <c r="I270" s="321"/>
      <c r="J270" s="321"/>
      <c r="K270" s="321"/>
    </row>
    <row r="271" spans="1:11" s="338" customFormat="1" ht="15.95" customHeight="1" x14ac:dyDescent="0.2">
      <c r="H271" s="19"/>
      <c r="I271" s="321"/>
      <c r="J271" s="321"/>
      <c r="K271" s="321"/>
    </row>
    <row r="272" spans="1: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0470" r:id="rId4" name="ReworkCompleteChk">
          <controlPr defaultSize="0" autoLine="0" r:id="rId5">
            <anchor moveWithCells="1">
              <from>
                <xdr:col>7</xdr:col>
                <xdr:colOff>114300</xdr:colOff>
                <xdr:row>5</xdr:row>
                <xdr:rowOff>95250</xdr:rowOff>
              </from>
              <to>
                <xdr:col>7</xdr:col>
                <xdr:colOff>285750</xdr:colOff>
                <xdr:row>6</xdr:row>
                <xdr:rowOff>19050</xdr:rowOff>
              </to>
            </anchor>
          </controlPr>
        </control>
      </mc:Choice>
      <mc:Fallback>
        <control shapeId="190470" r:id="rId4" name="ReworkCompleteChk"/>
      </mc:Fallback>
    </mc:AlternateContent>
    <mc:AlternateContent xmlns:mc="http://schemas.openxmlformats.org/markup-compatibility/2006">
      <mc:Choice Requires="x14">
        <control shapeId="190469"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0469" r:id="rId6" name="FinalReviewChk"/>
      </mc:Fallback>
    </mc:AlternateContent>
    <mc:AlternateContent xmlns:mc="http://schemas.openxmlformats.org/markup-compatibility/2006">
      <mc:Choice Requires="x14">
        <control shapeId="190468"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90468" r:id="rId7" name="ReworkRequiredChk"/>
      </mc:Fallback>
    </mc:AlternateContent>
    <mc:AlternateContent xmlns:mc="http://schemas.openxmlformats.org/markup-compatibility/2006">
      <mc:Choice Requires="x14">
        <control shapeId="190467"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0467" r:id="rId8" name="ReviewedChk"/>
      </mc:Fallback>
    </mc:AlternateContent>
    <mc:AlternateContent xmlns:mc="http://schemas.openxmlformats.org/markup-compatibility/2006">
      <mc:Choice Requires="x14">
        <control shapeId="190466" r:id="rId9" name="AwaitingClientChk">
          <controlPr defaultSize="0" autoLine="0" r:id="rId5">
            <anchor moveWithCells="1">
              <from>
                <xdr:col>7</xdr:col>
                <xdr:colOff>114300</xdr:colOff>
                <xdr:row>1</xdr:row>
                <xdr:rowOff>95250</xdr:rowOff>
              </from>
              <to>
                <xdr:col>7</xdr:col>
                <xdr:colOff>285750</xdr:colOff>
                <xdr:row>1</xdr:row>
                <xdr:rowOff>266700</xdr:rowOff>
              </to>
            </anchor>
          </controlPr>
        </control>
      </mc:Choice>
      <mc:Fallback>
        <control shapeId="190466" r:id="rId9" name="AwaitingClientChk"/>
      </mc:Fallback>
    </mc:AlternateContent>
    <mc:AlternateContent xmlns:mc="http://schemas.openxmlformats.org/markup-compatibility/2006">
      <mc:Choice Requires="x14">
        <control shapeId="190465"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90465" r:id="rId10" name="WorksheetCompleteChk"/>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8DC63F"/>
    <pageSetUpPr fitToPage="1"/>
  </sheetPr>
  <dimension ref="A1:I15622"/>
  <sheetViews>
    <sheetView showGridLines="0" tabSelected="1" topLeftCell="A4" zoomScaleNormal="100" workbookViewId="0">
      <selection activeCell="H12" sqref="H12"/>
    </sheetView>
  </sheetViews>
  <sheetFormatPr defaultColWidth="9.33203125" defaultRowHeight="12.75" x14ac:dyDescent="0.2"/>
  <cols>
    <col min="1" max="1" width="12.83203125" style="56" customWidth="1"/>
    <col min="2" max="2" width="57.6640625" style="7" customWidth="1"/>
    <col min="3" max="3" width="9.5" style="30" customWidth="1"/>
    <col min="4" max="4" width="4.33203125" style="7" customWidth="1"/>
    <col min="5" max="5" width="12.83203125" style="315" customWidth="1"/>
    <col min="6" max="6" width="30.83203125" style="7" customWidth="1"/>
    <col min="7" max="7" width="19.83203125" style="7" customWidth="1"/>
    <col min="8" max="8" width="19.83203125" style="78" customWidth="1"/>
    <col min="9" max="16384" width="9.33203125" style="7"/>
  </cols>
  <sheetData>
    <row r="1" spans="1:9" ht="24.95" customHeight="1" x14ac:dyDescent="0.2">
      <c r="A1" s="154" t="s">
        <v>167</v>
      </c>
      <c r="B1" s="1400" t="str">
        <f>Home!$B$3</f>
        <v>MICI05</v>
      </c>
      <c r="C1" s="1400"/>
      <c r="D1" s="1400"/>
      <c r="E1" s="1400"/>
      <c r="F1" s="1401"/>
      <c r="G1" s="474" t="s">
        <v>58</v>
      </c>
      <c r="H1" s="475" t="s">
        <v>344</v>
      </c>
    </row>
    <row r="2" spans="1:9" ht="24.95" customHeight="1" x14ac:dyDescent="0.2">
      <c r="A2" s="154" t="s">
        <v>10</v>
      </c>
      <c r="B2" s="971" t="str">
        <f>Home!$B$4</f>
        <v>MICINDA SUPERANNUATION FUND</v>
      </c>
      <c r="D2" s="16"/>
      <c r="E2" s="316"/>
      <c r="F2" s="95"/>
      <c r="G2" s="474" t="s">
        <v>63</v>
      </c>
      <c r="H2" s="475" t="s">
        <v>64</v>
      </c>
    </row>
    <row r="3" spans="1:9" ht="24.95" customHeight="1" x14ac:dyDescent="0.2">
      <c r="A3" s="154" t="s">
        <v>236</v>
      </c>
      <c r="B3" s="972">
        <f>Home!$C$7</f>
        <v>43281</v>
      </c>
      <c r="D3" s="16"/>
      <c r="E3" s="316"/>
      <c r="F3" s="207" t="s">
        <v>55</v>
      </c>
      <c r="G3" s="476" t="str">
        <f>Home!$C$16</f>
        <v>TH</v>
      </c>
      <c r="H3" s="477">
        <f>Home!$C$17</f>
        <v>43521</v>
      </c>
    </row>
    <row r="4" spans="1:9" ht="24.95" customHeight="1" x14ac:dyDescent="0.3">
      <c r="A4" s="155" t="s">
        <v>113</v>
      </c>
      <c r="B4" s="38"/>
      <c r="D4" s="16"/>
      <c r="E4" s="316"/>
      <c r="F4" s="207" t="s">
        <v>56</v>
      </c>
      <c r="G4" s="476" t="str">
        <f>Home!$C$18</f>
        <v>Enter initials</v>
      </c>
      <c r="H4" s="477" t="str">
        <f>Home!$C$19</f>
        <v>Enter date</v>
      </c>
    </row>
    <row r="5" spans="1:9" customFormat="1" ht="3.75" customHeight="1" x14ac:dyDescent="0.2">
      <c r="A5" s="4"/>
      <c r="B5" s="4"/>
      <c r="C5" s="4"/>
      <c r="D5" s="4"/>
      <c r="E5" s="1051"/>
      <c r="F5" s="4"/>
      <c r="G5" s="4"/>
      <c r="H5" s="478"/>
    </row>
    <row r="6" spans="1:9" customFormat="1" ht="19.5" customHeight="1" x14ac:dyDescent="0.2">
      <c r="A6" s="1395" t="s">
        <v>343</v>
      </c>
      <c r="B6" s="1395"/>
      <c r="C6" s="1395"/>
      <c r="D6" s="1395"/>
      <c r="E6" s="1395"/>
      <c r="F6" s="1395"/>
      <c r="G6" s="1395"/>
      <c r="H6" s="1395"/>
    </row>
    <row r="7" spans="1:9" customFormat="1" ht="3.75" customHeight="1" thickBot="1" x14ac:dyDescent="0.25">
      <c r="E7" s="1050"/>
      <c r="H7" s="6"/>
    </row>
    <row r="8" spans="1:9" customFormat="1" ht="3.75" customHeight="1" x14ac:dyDescent="0.2">
      <c r="A8" s="482"/>
      <c r="B8" s="483"/>
      <c r="C8" s="483"/>
      <c r="D8" s="483"/>
      <c r="E8" s="483"/>
      <c r="F8" s="483"/>
      <c r="G8" s="483"/>
      <c r="H8" s="484"/>
    </row>
    <row r="9" spans="1:9" s="27" customFormat="1" ht="36" customHeight="1" x14ac:dyDescent="0.2">
      <c r="A9" s="1402" t="s">
        <v>955</v>
      </c>
      <c r="B9" s="1403"/>
      <c r="C9" s="479" t="s">
        <v>173</v>
      </c>
      <c r="D9" s="949" t="s">
        <v>34</v>
      </c>
      <c r="E9" s="1049" t="s">
        <v>1010</v>
      </c>
      <c r="F9" s="1403" t="s">
        <v>186</v>
      </c>
      <c r="G9" s="1403"/>
      <c r="H9" s="485" t="s">
        <v>342</v>
      </c>
    </row>
    <row r="10" spans="1:9" s="39" customFormat="1" ht="19.5" customHeight="1" x14ac:dyDescent="0.2">
      <c r="A10" s="1394" t="s">
        <v>99</v>
      </c>
      <c r="B10" s="1395"/>
      <c r="C10" s="1395"/>
      <c r="D10" s="1395"/>
      <c r="E10" s="1395"/>
      <c r="F10" s="1395"/>
      <c r="G10" s="1395"/>
      <c r="H10" s="1396"/>
    </row>
    <row r="11" spans="1:9" s="39" customFormat="1" ht="15" customHeight="1" x14ac:dyDescent="0.2">
      <c r="A11" s="486"/>
      <c r="B11" s="243" t="s">
        <v>163</v>
      </c>
      <c r="C11" s="481" t="s">
        <v>291</v>
      </c>
      <c r="D11" s="449"/>
      <c r="E11" s="1065"/>
      <c r="F11" s="1343" t="s">
        <v>1324</v>
      </c>
      <c r="G11" s="952"/>
      <c r="H11" s="487" t="s">
        <v>94</v>
      </c>
      <c r="I11" s="5"/>
    </row>
    <row r="12" spans="1:9" s="39" customFormat="1" ht="15" customHeight="1" x14ac:dyDescent="0.2">
      <c r="A12" s="486"/>
      <c r="B12" s="457" t="s">
        <v>545</v>
      </c>
      <c r="C12" s="481" t="s">
        <v>546</v>
      </c>
      <c r="D12" s="449"/>
      <c r="E12" s="1065"/>
      <c r="F12" s="1343" t="s">
        <v>1376</v>
      </c>
      <c r="G12" s="952"/>
      <c r="H12" s="488"/>
      <c r="I12" s="5"/>
    </row>
    <row r="13" spans="1:9" s="39" customFormat="1" ht="15" customHeight="1" x14ac:dyDescent="0.2">
      <c r="A13" s="486"/>
      <c r="B13" s="457" t="s">
        <v>588</v>
      </c>
      <c r="C13" s="481" t="s">
        <v>239</v>
      </c>
      <c r="D13" s="449"/>
      <c r="E13" s="1065"/>
      <c r="F13" s="951"/>
      <c r="G13" s="952"/>
      <c r="H13" s="488"/>
      <c r="I13" s="5"/>
    </row>
    <row r="14" spans="1:9" s="39" customFormat="1" ht="15" customHeight="1" x14ac:dyDescent="0.2">
      <c r="A14" s="486"/>
      <c r="B14" s="322" t="s">
        <v>794</v>
      </c>
      <c r="C14" s="481" t="s">
        <v>240</v>
      </c>
      <c r="D14" s="449"/>
      <c r="E14" s="1065"/>
      <c r="F14" s="1343" t="s">
        <v>1352</v>
      </c>
      <c r="G14" s="952"/>
      <c r="H14" s="488"/>
      <c r="I14" s="5"/>
    </row>
    <row r="15" spans="1:9" s="39" customFormat="1" ht="15" customHeight="1" x14ac:dyDescent="0.2">
      <c r="A15" s="486"/>
      <c r="B15" s="457" t="s">
        <v>140</v>
      </c>
      <c r="C15" s="481" t="s">
        <v>241</v>
      </c>
      <c r="D15" s="449"/>
      <c r="E15" s="1065"/>
      <c r="F15" s="951" t="s">
        <v>1358</v>
      </c>
      <c r="G15" s="952"/>
      <c r="H15" s="488"/>
      <c r="I15" s="5"/>
    </row>
    <row r="16" spans="1:9" s="39" customFormat="1" ht="15" customHeight="1" x14ac:dyDescent="0.2">
      <c r="A16" s="486"/>
      <c r="B16" s="457" t="s">
        <v>100</v>
      </c>
      <c r="C16" s="481" t="s">
        <v>242</v>
      </c>
      <c r="D16" s="449"/>
      <c r="E16" s="1065"/>
      <c r="F16" s="951"/>
      <c r="G16" s="952"/>
      <c r="H16" s="488"/>
      <c r="I16" s="5"/>
    </row>
    <row r="17" spans="1:9" s="39" customFormat="1" ht="15" customHeight="1" x14ac:dyDescent="0.2">
      <c r="A17" s="486"/>
      <c r="B17" s="457" t="s">
        <v>589</v>
      </c>
      <c r="C17" s="481" t="s">
        <v>244</v>
      </c>
      <c r="D17" s="449"/>
      <c r="E17" s="1065"/>
      <c r="F17" s="1343" t="s">
        <v>1318</v>
      </c>
      <c r="G17" s="952"/>
      <c r="H17" s="488"/>
      <c r="I17" s="5"/>
    </row>
    <row r="18" spans="1:9" s="39" customFormat="1" ht="15" customHeight="1" x14ac:dyDescent="0.2">
      <c r="A18" s="486"/>
      <c r="B18" s="457" t="s">
        <v>66</v>
      </c>
      <c r="C18" s="481" t="s">
        <v>356</v>
      </c>
      <c r="D18" s="449"/>
      <c r="E18" s="1065"/>
      <c r="F18" s="951"/>
      <c r="G18" s="952"/>
      <c r="H18" s="488"/>
      <c r="I18" s="5"/>
    </row>
    <row r="19" spans="1:9" s="39" customFormat="1" ht="15" customHeight="1" x14ac:dyDescent="0.2">
      <c r="A19" s="486"/>
      <c r="B19" s="245" t="s">
        <v>159</v>
      </c>
      <c r="C19" s="481" t="s">
        <v>357</v>
      </c>
      <c r="D19" s="246"/>
      <c r="E19" s="961"/>
      <c r="F19" s="951"/>
      <c r="G19" s="952"/>
      <c r="H19" s="489"/>
      <c r="I19" s="37"/>
    </row>
    <row r="20" spans="1:9" s="39" customFormat="1" ht="19.5" customHeight="1" x14ac:dyDescent="0.2">
      <c r="A20" s="1394" t="s">
        <v>168</v>
      </c>
      <c r="B20" s="1395"/>
      <c r="C20" s="1395"/>
      <c r="D20" s="1395"/>
      <c r="E20" s="1395"/>
      <c r="F20" s="1395"/>
      <c r="G20" s="1395"/>
      <c r="H20" s="1396"/>
    </row>
    <row r="21" spans="1:9" s="39" customFormat="1" ht="15" customHeight="1" x14ac:dyDescent="0.2">
      <c r="A21" s="490"/>
      <c r="B21" s="243" t="s">
        <v>742</v>
      </c>
      <c r="C21" s="481" t="s">
        <v>251</v>
      </c>
      <c r="D21" s="244"/>
      <c r="E21" s="1065"/>
      <c r="F21" s="951"/>
      <c r="G21" s="952"/>
      <c r="H21" s="487"/>
    </row>
    <row r="22" spans="1:9" s="39" customFormat="1" ht="15" customHeight="1" x14ac:dyDescent="0.2">
      <c r="A22" s="490"/>
      <c r="B22" s="243" t="s">
        <v>743</v>
      </c>
      <c r="C22" s="481" t="s">
        <v>252</v>
      </c>
      <c r="D22" s="449"/>
      <c r="E22" s="1065"/>
      <c r="F22" s="1343" t="s">
        <v>1351</v>
      </c>
      <c r="G22" s="952"/>
      <c r="H22" s="488"/>
    </row>
    <row r="23" spans="1:9" s="39" customFormat="1" ht="15" customHeight="1" x14ac:dyDescent="0.2">
      <c r="A23" s="490"/>
      <c r="B23" s="457" t="s">
        <v>311</v>
      </c>
      <c r="C23" s="481" t="s">
        <v>795</v>
      </c>
      <c r="D23" s="449"/>
      <c r="E23" s="1065"/>
      <c r="F23" s="951"/>
      <c r="G23" s="952"/>
      <c r="H23" s="488"/>
    </row>
    <row r="24" spans="1:9" s="39" customFormat="1" ht="15" customHeight="1" x14ac:dyDescent="0.2">
      <c r="A24" s="486"/>
      <c r="B24" s="322" t="s">
        <v>789</v>
      </c>
      <c r="C24" s="481" t="s">
        <v>796</v>
      </c>
      <c r="D24" s="246"/>
      <c r="E24" s="1065"/>
      <c r="F24" s="951"/>
      <c r="G24" s="952"/>
      <c r="H24" s="489"/>
    </row>
    <row r="25" spans="1:9" s="39" customFormat="1" ht="15" customHeight="1" x14ac:dyDescent="0.2">
      <c r="A25" s="486"/>
      <c r="B25" s="322" t="s">
        <v>912</v>
      </c>
      <c r="C25" s="481" t="s">
        <v>797</v>
      </c>
      <c r="D25" s="246"/>
      <c r="E25" s="1065"/>
      <c r="F25" s="951"/>
      <c r="G25" s="952"/>
      <c r="H25" s="489"/>
    </row>
    <row r="26" spans="1:9" s="39" customFormat="1" ht="15" customHeight="1" x14ac:dyDescent="0.2">
      <c r="A26" s="486"/>
      <c r="B26" s="322" t="s">
        <v>791</v>
      </c>
      <c r="C26" s="481" t="s">
        <v>798</v>
      </c>
      <c r="D26" s="246"/>
      <c r="E26" s="1065"/>
      <c r="F26" s="951"/>
      <c r="G26" s="952"/>
      <c r="H26" s="489"/>
    </row>
    <row r="27" spans="1:9" s="39" customFormat="1" ht="15" customHeight="1" x14ac:dyDescent="0.2">
      <c r="A27" s="486"/>
      <c r="B27" s="322" t="s">
        <v>793</v>
      </c>
      <c r="C27" s="481" t="s">
        <v>799</v>
      </c>
      <c r="D27" s="246"/>
      <c r="E27" s="1065"/>
      <c r="F27" s="951"/>
      <c r="G27" s="952"/>
      <c r="H27" s="489"/>
    </row>
    <row r="28" spans="1:9" s="39" customFormat="1" ht="15" customHeight="1" x14ac:dyDescent="0.2">
      <c r="A28" s="486"/>
      <c r="B28" s="322" t="s">
        <v>790</v>
      </c>
      <c r="C28" s="481" t="s">
        <v>800</v>
      </c>
      <c r="D28" s="246"/>
      <c r="E28" s="1065"/>
      <c r="F28" s="1343" t="s">
        <v>1323</v>
      </c>
      <c r="G28" s="952"/>
      <c r="H28" s="489"/>
    </row>
    <row r="29" spans="1:9" s="39" customFormat="1" ht="15" customHeight="1" x14ac:dyDescent="0.2">
      <c r="A29" s="486"/>
      <c r="B29" s="245" t="s">
        <v>590</v>
      </c>
      <c r="C29" s="481" t="s">
        <v>801</v>
      </c>
      <c r="D29" s="246"/>
      <c r="E29" s="1065"/>
      <c r="F29" s="1343" t="s">
        <v>1355</v>
      </c>
      <c r="G29" s="952"/>
      <c r="H29" s="489"/>
    </row>
    <row r="30" spans="1:9" s="39" customFormat="1" ht="15" customHeight="1" x14ac:dyDescent="0.2">
      <c r="A30" s="486"/>
      <c r="B30" s="456" t="s">
        <v>1353</v>
      </c>
      <c r="C30" s="481" t="s">
        <v>802</v>
      </c>
      <c r="D30" s="449"/>
      <c r="E30" s="1065"/>
      <c r="F30" s="1343" t="s">
        <v>1354</v>
      </c>
      <c r="G30" s="952"/>
      <c r="H30" s="491"/>
    </row>
    <row r="31" spans="1:9" s="39" customFormat="1" ht="19.5" customHeight="1" x14ac:dyDescent="0.2">
      <c r="A31" s="1394" t="s">
        <v>587</v>
      </c>
      <c r="B31" s="1395"/>
      <c r="C31" s="1395"/>
      <c r="D31" s="1395"/>
      <c r="E31" s="1395"/>
      <c r="F31" s="1395"/>
      <c r="G31" s="1395"/>
      <c r="H31" s="1396"/>
    </row>
    <row r="32" spans="1:9" s="39" customFormat="1" ht="15" customHeight="1" x14ac:dyDescent="0.2">
      <c r="A32" s="486"/>
      <c r="B32" s="243" t="s">
        <v>65</v>
      </c>
      <c r="C32" s="481" t="s">
        <v>274</v>
      </c>
      <c r="D32" s="244"/>
      <c r="E32" s="1065"/>
      <c r="F32" s="1343" t="s">
        <v>1351</v>
      </c>
      <c r="G32" s="952"/>
      <c r="H32" s="487"/>
    </row>
    <row r="33" spans="1:8" s="39" customFormat="1" ht="15" customHeight="1" x14ac:dyDescent="0.2">
      <c r="A33" s="486"/>
      <c r="B33" s="457" t="s">
        <v>227</v>
      </c>
      <c r="C33" s="481" t="s">
        <v>570</v>
      </c>
      <c r="D33" s="449"/>
      <c r="E33" s="1065"/>
      <c r="F33" s="951"/>
      <c r="G33" s="952"/>
      <c r="H33" s="488" t="s">
        <v>94</v>
      </c>
    </row>
    <row r="34" spans="1:8" s="39" customFormat="1" ht="15" customHeight="1" x14ac:dyDescent="0.2">
      <c r="A34" s="486"/>
      <c r="B34" s="322" t="s">
        <v>792</v>
      </c>
      <c r="C34" s="481" t="s">
        <v>275</v>
      </c>
      <c r="D34" s="449"/>
      <c r="E34" s="1065"/>
      <c r="F34" s="951"/>
      <c r="G34" s="952"/>
      <c r="H34" s="488"/>
    </row>
    <row r="35" spans="1:8" s="39" customFormat="1" ht="15" customHeight="1" x14ac:dyDescent="0.2">
      <c r="A35" s="486"/>
      <c r="B35" s="457" t="s">
        <v>611</v>
      </c>
      <c r="C35" s="481" t="s">
        <v>276</v>
      </c>
      <c r="D35" s="449"/>
      <c r="E35" s="1065"/>
      <c r="F35" s="951"/>
      <c r="G35" s="952"/>
      <c r="H35" s="488"/>
    </row>
    <row r="36" spans="1:8" s="39" customFormat="1" ht="15" customHeight="1" x14ac:dyDescent="0.2">
      <c r="A36" s="486"/>
      <c r="B36" s="458" t="s">
        <v>803</v>
      </c>
      <c r="C36" s="481" t="s">
        <v>289</v>
      </c>
      <c r="D36" s="449"/>
      <c r="E36" s="1065"/>
      <c r="F36" s="951"/>
      <c r="G36" s="952"/>
      <c r="H36" s="488"/>
    </row>
    <row r="37" spans="1:8" s="39" customFormat="1" ht="15" customHeight="1" x14ac:dyDescent="0.2">
      <c r="A37" s="486"/>
      <c r="B37" s="458" t="s">
        <v>804</v>
      </c>
      <c r="C37" s="481" t="s">
        <v>293</v>
      </c>
      <c r="D37" s="449"/>
      <c r="E37" s="1065"/>
      <c r="F37" s="951"/>
      <c r="G37" s="952"/>
      <c r="H37" s="488"/>
    </row>
    <row r="38" spans="1:8" s="39" customFormat="1" ht="15" customHeight="1" x14ac:dyDescent="0.2">
      <c r="A38" s="486"/>
      <c r="B38" s="456" t="s">
        <v>1183</v>
      </c>
      <c r="C38" s="481" t="s">
        <v>294</v>
      </c>
      <c r="D38" s="449"/>
      <c r="E38" s="1065"/>
      <c r="F38" s="951"/>
      <c r="G38" s="952"/>
      <c r="H38" s="488"/>
    </row>
    <row r="39" spans="1:8" s="39" customFormat="1" ht="19.5" customHeight="1" x14ac:dyDescent="0.2">
      <c r="A39" s="1394" t="s">
        <v>72</v>
      </c>
      <c r="B39" s="1395"/>
      <c r="C39" s="1395"/>
      <c r="D39" s="1395"/>
      <c r="E39" s="1395"/>
      <c r="F39" s="1395"/>
      <c r="G39" s="1395"/>
      <c r="H39" s="1396"/>
    </row>
    <row r="40" spans="1:8" s="39" customFormat="1" ht="15" customHeight="1" x14ac:dyDescent="0.2">
      <c r="A40" s="486"/>
      <c r="B40" s="452" t="s">
        <v>72</v>
      </c>
      <c r="C40" s="480" t="s">
        <v>295</v>
      </c>
      <c r="D40" s="449"/>
      <c r="E40" s="1065"/>
      <c r="F40" s="951"/>
      <c r="G40" s="952"/>
      <c r="H40" s="488"/>
    </row>
    <row r="41" spans="1:8" s="39" customFormat="1" ht="19.5" customHeight="1" x14ac:dyDescent="0.2">
      <c r="A41" s="1397" t="s">
        <v>602</v>
      </c>
      <c r="B41" s="1398"/>
      <c r="C41" s="1398"/>
      <c r="D41" s="1398"/>
      <c r="E41" s="1398"/>
      <c r="F41" s="1398"/>
      <c r="G41" s="1398"/>
      <c r="H41" s="1399"/>
    </row>
    <row r="42" spans="1:8" s="39" customFormat="1" ht="19.5" customHeight="1" x14ac:dyDescent="0.2">
      <c r="A42" s="1397" t="s">
        <v>101</v>
      </c>
      <c r="B42" s="1398"/>
      <c r="C42" s="1398"/>
      <c r="D42" s="1398"/>
      <c r="E42" s="1398"/>
      <c r="F42" s="1398"/>
      <c r="G42" s="1398"/>
      <c r="H42" s="1399"/>
    </row>
    <row r="43" spans="1:8" s="39" customFormat="1" ht="15" customHeight="1" x14ac:dyDescent="0.2">
      <c r="A43" s="492"/>
      <c r="B43" s="457" t="s">
        <v>46</v>
      </c>
      <c r="C43" s="480" t="s">
        <v>548</v>
      </c>
      <c r="D43" s="449"/>
      <c r="E43" s="1065"/>
      <c r="F43" s="951"/>
      <c r="G43" s="952"/>
      <c r="H43" s="488" t="s">
        <v>94</v>
      </c>
    </row>
    <row r="44" spans="1:8" s="39" customFormat="1" ht="15" customHeight="1" x14ac:dyDescent="0.2">
      <c r="A44" s="486"/>
      <c r="B44" s="457" t="s">
        <v>158</v>
      </c>
      <c r="C44" s="480" t="s">
        <v>807</v>
      </c>
      <c r="D44" s="449"/>
      <c r="E44" s="1065"/>
      <c r="F44" s="951"/>
      <c r="G44" s="952"/>
      <c r="H44" s="488"/>
    </row>
    <row r="45" spans="1:8" s="39" customFormat="1" ht="15" customHeight="1" x14ac:dyDescent="0.2">
      <c r="A45" s="486"/>
      <c r="B45" s="457" t="s">
        <v>95</v>
      </c>
      <c r="C45" s="480" t="s">
        <v>296</v>
      </c>
      <c r="D45" s="449"/>
      <c r="E45" s="1065"/>
      <c r="F45" s="951"/>
      <c r="G45" s="952"/>
      <c r="H45" s="488"/>
    </row>
    <row r="46" spans="1:8" s="39" customFormat="1" ht="15" customHeight="1" x14ac:dyDescent="0.2">
      <c r="A46" s="486"/>
      <c r="B46" s="245" t="s">
        <v>67</v>
      </c>
      <c r="C46" s="480" t="s">
        <v>549</v>
      </c>
      <c r="D46" s="449"/>
      <c r="E46" s="1065"/>
      <c r="F46" s="951"/>
      <c r="G46" s="952"/>
      <c r="H46" s="488"/>
    </row>
    <row r="47" spans="1:8" s="39" customFormat="1" ht="14.25" customHeight="1" x14ac:dyDescent="0.2">
      <c r="A47" s="486"/>
      <c r="B47" s="456" t="s">
        <v>806</v>
      </c>
      <c r="C47" s="480" t="s">
        <v>550</v>
      </c>
      <c r="D47" s="449"/>
      <c r="E47" s="1065"/>
      <c r="F47" s="951"/>
      <c r="G47" s="952"/>
      <c r="H47" s="488"/>
    </row>
    <row r="48" spans="1:8" s="39" customFormat="1" ht="19.5" customHeight="1" x14ac:dyDescent="0.2">
      <c r="A48" s="1394" t="s">
        <v>179</v>
      </c>
      <c r="B48" s="1395"/>
      <c r="C48" s="1395"/>
      <c r="D48" s="1395"/>
      <c r="E48" s="1395"/>
      <c r="F48" s="1395"/>
      <c r="G48" s="1395"/>
      <c r="H48" s="1396"/>
    </row>
    <row r="49" spans="1:8" s="39" customFormat="1" ht="15" customHeight="1" x14ac:dyDescent="0.2">
      <c r="A49" s="486"/>
      <c r="B49" s="243" t="s">
        <v>68</v>
      </c>
      <c r="C49" s="480" t="s">
        <v>551</v>
      </c>
      <c r="D49" s="244"/>
      <c r="E49" s="1065"/>
      <c r="F49" s="951"/>
      <c r="G49" s="952"/>
      <c r="H49" s="487"/>
    </row>
    <row r="50" spans="1:8" s="39" customFormat="1" ht="15" customHeight="1" x14ac:dyDescent="0.2">
      <c r="A50" s="486"/>
      <c r="B50" s="457" t="s">
        <v>600</v>
      </c>
      <c r="C50" s="480" t="s">
        <v>552</v>
      </c>
      <c r="D50" s="449"/>
      <c r="E50" s="1065"/>
      <c r="F50" s="951"/>
      <c r="G50" s="952"/>
      <c r="H50" s="488" t="s">
        <v>94</v>
      </c>
    </row>
    <row r="51" spans="1:8" s="39" customFormat="1" ht="15" customHeight="1" x14ac:dyDescent="0.2">
      <c r="A51" s="486"/>
      <c r="B51" s="457" t="s">
        <v>69</v>
      </c>
      <c r="C51" s="480" t="s">
        <v>553</v>
      </c>
      <c r="D51" s="449"/>
      <c r="E51" s="1065"/>
      <c r="F51" s="951"/>
      <c r="G51" s="952"/>
      <c r="H51" s="488"/>
    </row>
    <row r="52" spans="1:8" s="39" customFormat="1" ht="15" customHeight="1" x14ac:dyDescent="0.2">
      <c r="A52" s="486"/>
      <c r="B52" s="245" t="s">
        <v>135</v>
      </c>
      <c r="C52" s="480" t="s">
        <v>554</v>
      </c>
      <c r="D52" s="449"/>
      <c r="E52" s="1065"/>
      <c r="F52" s="951"/>
      <c r="G52" s="952"/>
      <c r="H52" s="488"/>
    </row>
    <row r="53" spans="1:8" s="39" customFormat="1" ht="15" customHeight="1" x14ac:dyDescent="0.2">
      <c r="A53" s="486"/>
      <c r="B53" s="456" t="s">
        <v>806</v>
      </c>
      <c r="C53" s="480" t="s">
        <v>555</v>
      </c>
      <c r="D53" s="449"/>
      <c r="E53" s="1065"/>
      <c r="F53" s="951"/>
      <c r="G53" s="952"/>
      <c r="H53" s="493"/>
    </row>
    <row r="54" spans="1:8" s="39" customFormat="1" ht="19.5" customHeight="1" x14ac:dyDescent="0.2">
      <c r="A54" s="1394" t="s">
        <v>180</v>
      </c>
      <c r="B54" s="1395"/>
      <c r="C54" s="1395"/>
      <c r="D54" s="1395"/>
      <c r="E54" s="1395"/>
      <c r="F54" s="1395"/>
      <c r="G54" s="1395"/>
      <c r="H54" s="1396"/>
    </row>
    <row r="55" spans="1:8" s="39" customFormat="1" ht="15" customHeight="1" x14ac:dyDescent="0.2">
      <c r="A55" s="486"/>
      <c r="B55" s="457" t="s">
        <v>920</v>
      </c>
      <c r="C55" s="480" t="s">
        <v>556</v>
      </c>
      <c r="D55" s="449"/>
      <c r="E55" s="1065"/>
      <c r="F55" s="951"/>
      <c r="G55" s="952"/>
      <c r="H55" s="487"/>
    </row>
    <row r="56" spans="1:8" s="39" customFormat="1" ht="15" customHeight="1" x14ac:dyDescent="0.2">
      <c r="A56" s="486"/>
      <c r="B56" s="458" t="s">
        <v>805</v>
      </c>
      <c r="C56" s="480" t="s">
        <v>559</v>
      </c>
      <c r="D56" s="449"/>
      <c r="E56" s="1065"/>
      <c r="F56" s="951"/>
      <c r="G56" s="952"/>
      <c r="H56" s="488" t="s">
        <v>94</v>
      </c>
    </row>
    <row r="57" spans="1:8" s="39" customFormat="1" ht="15" customHeight="1" x14ac:dyDescent="0.2">
      <c r="A57" s="486"/>
      <c r="B57" s="456" t="s">
        <v>1347</v>
      </c>
      <c r="C57" s="480" t="s">
        <v>560</v>
      </c>
      <c r="D57" s="449"/>
      <c r="E57" s="1065"/>
      <c r="F57" s="1343" t="s">
        <v>1327</v>
      </c>
      <c r="G57" s="952"/>
      <c r="H57" s="488"/>
    </row>
    <row r="58" spans="1:8" s="39" customFormat="1" ht="19.5" customHeight="1" x14ac:dyDescent="0.2">
      <c r="A58" s="1394" t="s">
        <v>136</v>
      </c>
      <c r="B58" s="1395"/>
      <c r="C58" s="1395"/>
      <c r="D58" s="1395"/>
      <c r="E58" s="1395"/>
      <c r="F58" s="1395"/>
      <c r="G58" s="1395"/>
      <c r="H58" s="1396"/>
    </row>
    <row r="59" spans="1:8" s="39" customFormat="1" ht="15" customHeight="1" x14ac:dyDescent="0.2">
      <c r="A59" s="486"/>
      <c r="B59" s="243" t="s">
        <v>440</v>
      </c>
      <c r="C59" s="480" t="s">
        <v>566</v>
      </c>
      <c r="D59" s="244"/>
      <c r="E59" s="1065"/>
      <c r="F59" s="951"/>
      <c r="G59" s="952"/>
      <c r="H59" s="487" t="s">
        <v>94</v>
      </c>
    </row>
    <row r="60" spans="1:8" s="39" customFormat="1" ht="15" customHeight="1" x14ac:dyDescent="0.2">
      <c r="A60" s="486"/>
      <c r="B60" s="457" t="s">
        <v>44</v>
      </c>
      <c r="C60" s="480" t="s">
        <v>561</v>
      </c>
      <c r="D60" s="449"/>
      <c r="E60" s="1065"/>
      <c r="F60" s="951"/>
      <c r="G60" s="952"/>
      <c r="H60" s="488" t="s">
        <v>94</v>
      </c>
    </row>
    <row r="61" spans="1:8" s="39" customFormat="1" ht="15" customHeight="1" x14ac:dyDescent="0.2">
      <c r="A61" s="486"/>
      <c r="B61" s="457" t="s">
        <v>463</v>
      </c>
      <c r="C61" s="480" t="s">
        <v>562</v>
      </c>
      <c r="D61" s="449"/>
      <c r="E61" s="1065"/>
      <c r="F61" s="951"/>
      <c r="G61" s="952"/>
      <c r="H61" s="488"/>
    </row>
    <row r="62" spans="1:8" s="39" customFormat="1" ht="15" customHeight="1" x14ac:dyDescent="0.2">
      <c r="A62" s="486"/>
      <c r="B62" s="457" t="s">
        <v>544</v>
      </c>
      <c r="C62" s="480" t="s">
        <v>333</v>
      </c>
      <c r="D62" s="231"/>
      <c r="E62" s="1065"/>
      <c r="F62" s="951"/>
      <c r="G62" s="952"/>
      <c r="H62" s="494"/>
    </row>
    <row r="63" spans="1:8" s="39" customFormat="1" ht="15" customHeight="1" x14ac:dyDescent="0.2">
      <c r="A63" s="486"/>
      <c r="B63" s="457" t="s">
        <v>205</v>
      </c>
      <c r="C63" s="480" t="s">
        <v>332</v>
      </c>
      <c r="D63" s="449"/>
      <c r="E63" s="1065"/>
      <c r="F63" s="951"/>
      <c r="G63" s="952"/>
      <c r="H63" s="488"/>
    </row>
    <row r="64" spans="1:8" s="39" customFormat="1" ht="15" customHeight="1" x14ac:dyDescent="0.2">
      <c r="A64" s="486"/>
      <c r="B64" s="457" t="s">
        <v>292</v>
      </c>
      <c r="C64" s="480" t="s">
        <v>335</v>
      </c>
      <c r="D64" s="449"/>
      <c r="E64" s="1065"/>
      <c r="F64" s="951"/>
      <c r="G64" s="952"/>
      <c r="H64" s="495"/>
    </row>
    <row r="65" spans="1:8" s="39" customFormat="1" ht="15" customHeight="1" x14ac:dyDescent="0.2">
      <c r="A65" s="486"/>
      <c r="B65" s="457" t="s">
        <v>331</v>
      </c>
      <c r="C65" s="480" t="s">
        <v>567</v>
      </c>
      <c r="D65" s="449"/>
      <c r="E65" s="1065"/>
      <c r="F65" s="951"/>
      <c r="G65" s="952"/>
      <c r="H65" s="488"/>
    </row>
    <row r="66" spans="1:8" s="39" customFormat="1" ht="15" customHeight="1" x14ac:dyDescent="0.2">
      <c r="A66" s="486"/>
      <c r="B66" s="245" t="s">
        <v>334</v>
      </c>
      <c r="C66" s="480" t="s">
        <v>568</v>
      </c>
      <c r="D66" s="449"/>
      <c r="E66" s="1065"/>
      <c r="F66" s="951"/>
      <c r="G66" s="952"/>
      <c r="H66" s="488"/>
    </row>
    <row r="67" spans="1:8" s="39" customFormat="1" ht="15" customHeight="1" x14ac:dyDescent="0.2">
      <c r="A67" s="486"/>
      <c r="B67" s="456" t="s">
        <v>806</v>
      </c>
      <c r="C67" s="480" t="s">
        <v>569</v>
      </c>
      <c r="D67" s="449"/>
      <c r="E67" s="1065"/>
      <c r="F67" s="951"/>
      <c r="G67" s="952"/>
      <c r="H67" s="493"/>
    </row>
    <row r="68" spans="1:8" s="39" customFormat="1" ht="19.5" customHeight="1" x14ac:dyDescent="0.2">
      <c r="A68" s="1394" t="s">
        <v>601</v>
      </c>
      <c r="B68" s="1395"/>
      <c r="C68" s="1395"/>
      <c r="D68" s="1395"/>
      <c r="E68" s="1395"/>
      <c r="F68" s="1395"/>
      <c r="G68" s="1395"/>
      <c r="H68" s="1396"/>
    </row>
    <row r="69" spans="1:8" s="39" customFormat="1" ht="15" customHeight="1" x14ac:dyDescent="0.2">
      <c r="A69" s="486"/>
      <c r="B69" s="243" t="s">
        <v>466</v>
      </c>
      <c r="C69" s="480" t="s">
        <v>336</v>
      </c>
      <c r="D69" s="244"/>
      <c r="E69" s="1065"/>
      <c r="F69" s="951"/>
      <c r="G69" s="952"/>
      <c r="H69" s="487"/>
    </row>
    <row r="70" spans="1:8" s="39" customFormat="1" ht="15" customHeight="1" x14ac:dyDescent="0.2">
      <c r="A70" s="486"/>
      <c r="B70" s="457" t="s">
        <v>558</v>
      </c>
      <c r="C70" s="480" t="s">
        <v>808</v>
      </c>
      <c r="D70" s="449"/>
      <c r="E70" s="1065"/>
      <c r="F70" s="951"/>
      <c r="G70" s="952"/>
      <c r="H70" s="488"/>
    </row>
    <row r="71" spans="1:8" s="39" customFormat="1" ht="15" customHeight="1" x14ac:dyDescent="0.2">
      <c r="A71" s="486"/>
      <c r="B71" s="457" t="s">
        <v>189</v>
      </c>
      <c r="C71" s="480" t="s">
        <v>809</v>
      </c>
      <c r="D71" s="449"/>
      <c r="E71" s="1065"/>
      <c r="F71" s="951"/>
      <c r="G71" s="952"/>
      <c r="H71" s="488"/>
    </row>
    <row r="72" spans="1:8" s="39" customFormat="1" ht="15" customHeight="1" x14ac:dyDescent="0.2">
      <c r="A72" s="486"/>
      <c r="B72" s="457" t="s">
        <v>910</v>
      </c>
      <c r="C72" s="480" t="s">
        <v>810</v>
      </c>
      <c r="D72" s="449"/>
      <c r="E72" s="1065"/>
      <c r="F72" s="951"/>
      <c r="G72" s="952"/>
      <c r="H72" s="488"/>
    </row>
    <row r="73" spans="1:8" s="39" customFormat="1" ht="15" customHeight="1" x14ac:dyDescent="0.2">
      <c r="A73" s="486"/>
      <c r="B73" s="457" t="s">
        <v>915</v>
      </c>
      <c r="C73" s="480" t="s">
        <v>916</v>
      </c>
      <c r="D73" s="449"/>
      <c r="E73" s="1065"/>
      <c r="F73" s="951"/>
      <c r="G73" s="952"/>
      <c r="H73" s="488"/>
    </row>
    <row r="74" spans="1:8" s="39" customFormat="1" ht="15" customHeight="1" x14ac:dyDescent="0.2">
      <c r="A74" s="486"/>
      <c r="B74" s="457" t="s">
        <v>133</v>
      </c>
      <c r="C74" s="480" t="s">
        <v>811</v>
      </c>
      <c r="D74" s="449"/>
      <c r="E74" s="1065"/>
      <c r="F74" s="951"/>
      <c r="G74" s="952"/>
      <c r="H74" s="488"/>
    </row>
    <row r="75" spans="1:8" s="39" customFormat="1" ht="15" customHeight="1" x14ac:dyDescent="0.2">
      <c r="A75" s="486"/>
      <c r="B75" s="457" t="s">
        <v>495</v>
      </c>
      <c r="C75" s="480" t="s">
        <v>812</v>
      </c>
      <c r="D75" s="449"/>
      <c r="E75" s="1065"/>
      <c r="F75" s="951"/>
      <c r="G75" s="952"/>
      <c r="H75" s="488"/>
    </row>
    <row r="76" spans="1:8" s="39" customFormat="1" ht="15" customHeight="1" x14ac:dyDescent="0.2">
      <c r="A76" s="486"/>
      <c r="B76" s="457" t="s">
        <v>513</v>
      </c>
      <c r="C76" s="480" t="s">
        <v>813</v>
      </c>
      <c r="D76" s="449"/>
      <c r="E76" s="1065"/>
      <c r="F76" s="951"/>
      <c r="G76" s="952"/>
      <c r="H76" s="488"/>
    </row>
    <row r="77" spans="1:8" s="39" customFormat="1" ht="15" customHeight="1" x14ac:dyDescent="0.2">
      <c r="A77" s="486"/>
      <c r="B77" s="457" t="s">
        <v>138</v>
      </c>
      <c r="C77" s="480" t="s">
        <v>814</v>
      </c>
      <c r="D77" s="449"/>
      <c r="E77" s="1065"/>
      <c r="F77" s="951"/>
      <c r="G77" s="952"/>
      <c r="H77" s="488"/>
    </row>
    <row r="78" spans="1:8" s="39" customFormat="1" ht="15" customHeight="1" x14ac:dyDescent="0.2">
      <c r="A78" s="486"/>
      <c r="B78" s="457" t="s">
        <v>47</v>
      </c>
      <c r="C78" s="480" t="s">
        <v>815</v>
      </c>
      <c r="D78" s="449"/>
      <c r="E78" s="1065"/>
      <c r="F78" s="951"/>
      <c r="G78" s="952"/>
      <c r="H78" s="488"/>
    </row>
    <row r="79" spans="1:8" s="39" customFormat="1" ht="15" customHeight="1" x14ac:dyDescent="0.2">
      <c r="A79" s="486"/>
      <c r="B79" s="457" t="s">
        <v>134</v>
      </c>
      <c r="C79" s="480" t="s">
        <v>816</v>
      </c>
      <c r="D79" s="449"/>
      <c r="E79" s="1065"/>
      <c r="F79" s="951"/>
      <c r="G79" s="952"/>
      <c r="H79" s="488" t="s">
        <v>94</v>
      </c>
    </row>
    <row r="80" spans="1:8" s="39" customFormat="1" ht="15" customHeight="1" x14ac:dyDescent="0.2">
      <c r="A80" s="486"/>
      <c r="B80" s="456" t="s">
        <v>806</v>
      </c>
      <c r="C80" s="480" t="s">
        <v>817</v>
      </c>
      <c r="D80" s="449"/>
      <c r="E80" s="1065"/>
      <c r="F80" s="951"/>
      <c r="G80" s="952"/>
      <c r="H80" s="488"/>
    </row>
    <row r="81" spans="1:8" s="39" customFormat="1" ht="15" customHeight="1" x14ac:dyDescent="0.2">
      <c r="A81" s="486"/>
      <c r="B81" s="456" t="s">
        <v>806</v>
      </c>
      <c r="C81" s="480" t="s">
        <v>818</v>
      </c>
      <c r="D81" s="449"/>
      <c r="E81" s="1065"/>
      <c r="F81" s="951"/>
      <c r="G81" s="952"/>
      <c r="H81" s="488"/>
    </row>
    <row r="82" spans="1:8" s="39" customFormat="1" ht="15" customHeight="1" x14ac:dyDescent="0.2">
      <c r="A82" s="486"/>
      <c r="B82" s="915" t="s">
        <v>806</v>
      </c>
      <c r="C82" s="480" t="s">
        <v>911</v>
      </c>
      <c r="D82" s="907"/>
      <c r="E82" s="1065"/>
      <c r="F82" s="951"/>
      <c r="G82" s="952"/>
      <c r="H82" s="488"/>
    </row>
    <row r="83" spans="1:8" customFormat="1" ht="3.75" customHeight="1" thickBot="1" x14ac:dyDescent="0.25">
      <c r="A83" s="496"/>
      <c r="B83" s="497"/>
      <c r="C83" s="950"/>
      <c r="D83" s="497"/>
      <c r="E83" s="497"/>
      <c r="F83" s="497"/>
      <c r="G83" s="497"/>
      <c r="H83" s="498"/>
    </row>
    <row r="84" spans="1:8" s="37" customFormat="1" ht="12" x14ac:dyDescent="0.2">
      <c r="A84" s="25"/>
      <c r="B84" s="29"/>
      <c r="C84" s="13"/>
      <c r="D84" s="43"/>
      <c r="E84" s="1048"/>
      <c r="F84" s="28"/>
      <c r="G84" s="28"/>
      <c r="H84" s="232"/>
    </row>
    <row r="85" spans="1:8" s="37" customFormat="1" ht="12" x14ac:dyDescent="0.2">
      <c r="A85" s="26"/>
      <c r="B85" s="26"/>
      <c r="C85" s="13"/>
      <c r="D85" s="43"/>
      <c r="E85" s="1048"/>
      <c r="F85" s="28"/>
      <c r="G85" s="28"/>
      <c r="H85" s="232"/>
    </row>
    <row r="86" spans="1:8" s="37" customFormat="1" ht="12" x14ac:dyDescent="0.2">
      <c r="A86" s="26"/>
      <c r="B86" s="26"/>
      <c r="C86" s="31"/>
      <c r="D86" s="43"/>
      <c r="E86" s="1048"/>
      <c r="F86" s="28"/>
      <c r="G86" s="28"/>
      <c r="H86" s="232"/>
    </row>
    <row r="87" spans="1:8" s="37" customFormat="1" ht="12" x14ac:dyDescent="0.2">
      <c r="A87" s="26"/>
      <c r="B87" s="26"/>
      <c r="C87" s="13"/>
      <c r="D87" s="43"/>
      <c r="E87" s="1048"/>
      <c r="F87" s="28"/>
      <c r="G87" s="28"/>
      <c r="H87" s="232"/>
    </row>
    <row r="88" spans="1:8" s="37" customFormat="1" ht="15.95" customHeight="1" x14ac:dyDescent="0.2">
      <c r="A88" s="26"/>
      <c r="B88" s="26"/>
      <c r="C88" s="13"/>
      <c r="D88" s="43"/>
      <c r="E88" s="1048"/>
      <c r="F88" s="28"/>
      <c r="G88" s="28"/>
      <c r="H88" s="232"/>
    </row>
    <row r="89" spans="1:8" s="37" customFormat="1" ht="15.95" customHeight="1" x14ac:dyDescent="0.2">
      <c r="A89" s="26"/>
      <c r="C89" s="13"/>
      <c r="D89" s="43"/>
      <c r="E89" s="1048"/>
      <c r="F89" s="28"/>
      <c r="G89" s="28"/>
      <c r="H89" s="232"/>
    </row>
    <row r="90" spans="1:8" s="37" customFormat="1" ht="15.95" customHeight="1" x14ac:dyDescent="0.2">
      <c r="A90" s="26"/>
      <c r="B90" s="26"/>
      <c r="C90" s="13"/>
      <c r="D90" s="43"/>
      <c r="E90" s="1048"/>
      <c r="F90" s="28"/>
      <c r="G90" s="28"/>
      <c r="H90" s="232"/>
    </row>
    <row r="91" spans="1:8" s="37" customFormat="1" ht="15.95" customHeight="1" x14ac:dyDescent="0.2">
      <c r="A91" s="25"/>
      <c r="B91" s="57"/>
      <c r="C91" s="32"/>
      <c r="D91" s="28"/>
      <c r="E91" s="28"/>
      <c r="F91" s="28"/>
      <c r="G91" s="28"/>
      <c r="H91" s="232"/>
    </row>
    <row r="92" spans="1:8" s="37" customFormat="1" ht="12" x14ac:dyDescent="0.2">
      <c r="A92" s="1393"/>
      <c r="B92" s="1393"/>
      <c r="C92" s="1393"/>
      <c r="D92" s="1393"/>
      <c r="E92" s="1393"/>
      <c r="F92" s="1393"/>
      <c r="G92" s="1393"/>
      <c r="H92" s="1393"/>
    </row>
    <row r="93" spans="1:8" s="37" customFormat="1" ht="15.95" customHeight="1" x14ac:dyDescent="0.2">
      <c r="A93" s="1393"/>
      <c r="B93" s="1393"/>
      <c r="C93" s="1393"/>
      <c r="D93" s="1393"/>
      <c r="E93" s="1393"/>
      <c r="F93" s="1393"/>
      <c r="G93" s="1393"/>
      <c r="H93" s="1393"/>
    </row>
    <row r="94" spans="1:8" s="37" customFormat="1" ht="15.95" customHeight="1" x14ac:dyDescent="0.2">
      <c r="A94" s="1393"/>
      <c r="B94" s="1393"/>
      <c r="C94" s="1393"/>
      <c r="D94" s="1393"/>
      <c r="E94" s="1393"/>
      <c r="F94" s="1393"/>
      <c r="G94" s="1393"/>
      <c r="H94" s="1393"/>
    </row>
    <row r="95" spans="1:8" s="37" customFormat="1" ht="15.95" customHeight="1" x14ac:dyDescent="0.2">
      <c r="A95" s="1393"/>
      <c r="B95" s="1393"/>
      <c r="C95" s="1393"/>
      <c r="D95" s="1393"/>
      <c r="E95" s="1393"/>
      <c r="F95" s="1393"/>
      <c r="G95" s="1393"/>
      <c r="H95" s="1393"/>
    </row>
    <row r="96" spans="1:8" s="37" customFormat="1" ht="15.95" customHeight="1" x14ac:dyDescent="0.2">
      <c r="A96" s="1392"/>
      <c r="B96" s="1392"/>
      <c r="C96" s="1392"/>
      <c r="D96" s="1392"/>
      <c r="E96" s="1392"/>
      <c r="F96" s="1392"/>
      <c r="G96" s="1392"/>
      <c r="H96" s="1392"/>
    </row>
    <row r="97" spans="1:8" s="37" customFormat="1" ht="15.95" customHeight="1" x14ac:dyDescent="0.2">
      <c r="A97" s="1392"/>
      <c r="B97" s="1392"/>
      <c r="C97" s="1392"/>
      <c r="D97" s="1392"/>
      <c r="E97" s="1392"/>
      <c r="F97" s="1392"/>
      <c r="G97" s="1392"/>
      <c r="H97" s="1392"/>
    </row>
    <row r="98" spans="1:8" s="37" customFormat="1" ht="15.95" customHeight="1" x14ac:dyDescent="0.2">
      <c r="A98" s="1392"/>
      <c r="B98" s="1392"/>
      <c r="C98" s="1392"/>
      <c r="D98" s="1392"/>
      <c r="E98" s="1392"/>
      <c r="F98" s="1392"/>
      <c r="G98" s="1392"/>
      <c r="H98" s="1392"/>
    </row>
    <row r="99" spans="1:8" s="37" customFormat="1" ht="15.95" customHeight="1" x14ac:dyDescent="0.2">
      <c r="A99" s="1392"/>
      <c r="B99" s="1392"/>
      <c r="C99" s="1392"/>
      <c r="D99" s="1392"/>
      <c r="E99" s="1392"/>
      <c r="F99" s="1392"/>
      <c r="G99" s="1392"/>
      <c r="H99" s="1392"/>
    </row>
    <row r="100" spans="1:8" s="37" customFormat="1" ht="15.95" customHeight="1" x14ac:dyDescent="0.2">
      <c r="A100" s="1392"/>
      <c r="B100" s="1392"/>
      <c r="C100" s="1392"/>
      <c r="D100" s="1392"/>
      <c r="E100" s="1392"/>
      <c r="F100" s="1392"/>
      <c r="G100" s="1392"/>
      <c r="H100" s="1392"/>
    </row>
    <row r="101" spans="1:8" s="37" customFormat="1" ht="15.95" customHeight="1" x14ac:dyDescent="0.2">
      <c r="A101" s="1392"/>
      <c r="B101" s="1392"/>
      <c r="C101" s="1392"/>
      <c r="D101" s="1392"/>
      <c r="E101" s="1392"/>
      <c r="F101" s="1392"/>
      <c r="G101" s="1392"/>
      <c r="H101" s="1392"/>
    </row>
    <row r="102" spans="1:8" s="37" customFormat="1" ht="15.95" customHeight="1" x14ac:dyDescent="0.2">
      <c r="A102" s="1392"/>
      <c r="B102" s="1392"/>
      <c r="C102" s="1392"/>
      <c r="D102" s="1392"/>
      <c r="E102" s="1392"/>
      <c r="F102" s="1392"/>
      <c r="G102" s="1392"/>
      <c r="H102" s="1392"/>
    </row>
    <row r="103" spans="1:8" s="37" customFormat="1" ht="15.95" customHeight="1" x14ac:dyDescent="0.2">
      <c r="A103" s="1392"/>
      <c r="B103" s="1392"/>
      <c r="C103" s="1392"/>
      <c r="D103" s="1392"/>
      <c r="E103" s="1392"/>
      <c r="F103" s="1392"/>
      <c r="G103" s="1392"/>
      <c r="H103" s="1392"/>
    </row>
    <row r="104" spans="1:8" s="37" customFormat="1" ht="15.95" customHeight="1" x14ac:dyDescent="0.2">
      <c r="A104" s="1392"/>
      <c r="B104" s="1392"/>
      <c r="C104" s="1392"/>
      <c r="D104" s="1392"/>
      <c r="E104" s="1392"/>
      <c r="F104" s="1392"/>
      <c r="G104" s="1392"/>
      <c r="H104" s="1392"/>
    </row>
    <row r="105" spans="1:8" s="37" customFormat="1" ht="15.95" customHeight="1" x14ac:dyDescent="0.2">
      <c r="A105" s="1392"/>
      <c r="B105" s="1392"/>
      <c r="C105" s="1392"/>
      <c r="D105" s="1392"/>
      <c r="E105" s="1392"/>
      <c r="F105" s="1392"/>
      <c r="G105" s="1392"/>
      <c r="H105" s="1392"/>
    </row>
    <row r="106" spans="1:8" s="37" customFormat="1" ht="15.95" customHeight="1" x14ac:dyDescent="0.2">
      <c r="A106" s="1392"/>
      <c r="B106" s="1392"/>
      <c r="C106" s="1392"/>
      <c r="D106" s="1392"/>
      <c r="E106" s="1392"/>
      <c r="F106" s="1392"/>
      <c r="G106" s="1392"/>
      <c r="H106" s="1392"/>
    </row>
    <row r="107" spans="1:8" s="37" customFormat="1" ht="15.95" customHeight="1" x14ac:dyDescent="0.2">
      <c r="A107" s="1392"/>
      <c r="B107" s="1392"/>
      <c r="C107" s="1392"/>
      <c r="D107" s="1392"/>
      <c r="E107" s="1392"/>
      <c r="F107" s="1392"/>
      <c r="G107" s="1392"/>
      <c r="H107" s="1392"/>
    </row>
    <row r="108" spans="1:8" s="37" customFormat="1" ht="15.95" customHeight="1" x14ac:dyDescent="0.2">
      <c r="A108" s="1392"/>
      <c r="B108" s="1392"/>
      <c r="C108" s="1392"/>
      <c r="D108" s="1392"/>
      <c r="E108" s="1392"/>
      <c r="F108" s="1392"/>
      <c r="G108" s="1392"/>
      <c r="H108" s="1392"/>
    </row>
    <row r="109" spans="1:8" s="37" customFormat="1" ht="15.95" customHeight="1" x14ac:dyDescent="0.2">
      <c r="A109" s="1392"/>
      <c r="B109" s="1392"/>
      <c r="C109" s="1392"/>
      <c r="D109" s="1392"/>
      <c r="E109" s="1392"/>
      <c r="F109" s="1392"/>
      <c r="G109" s="1392"/>
      <c r="H109" s="1392"/>
    </row>
    <row r="110" spans="1:8" s="37" customFormat="1" ht="15.95" customHeight="1" x14ac:dyDescent="0.2">
      <c r="A110" s="1392"/>
      <c r="B110" s="1392"/>
      <c r="C110" s="1392"/>
      <c r="D110" s="1392"/>
      <c r="E110" s="1392"/>
      <c r="F110" s="1392"/>
      <c r="G110" s="1392"/>
      <c r="H110" s="1392"/>
    </row>
    <row r="111" spans="1:8" s="37" customFormat="1" ht="15.95" customHeight="1" x14ac:dyDescent="0.2">
      <c r="A111" s="1392"/>
      <c r="B111" s="1392"/>
      <c r="C111" s="1392"/>
      <c r="D111" s="1392"/>
      <c r="E111" s="1392"/>
      <c r="F111" s="1392"/>
      <c r="G111" s="1392"/>
      <c r="H111" s="1392"/>
    </row>
    <row r="112" spans="1:8" s="37" customFormat="1" ht="15.95" customHeight="1" x14ac:dyDescent="0.2">
      <c r="A112" s="1392"/>
      <c r="B112" s="1392"/>
      <c r="C112" s="1392"/>
      <c r="D112" s="1392"/>
      <c r="E112" s="1392"/>
      <c r="F112" s="1392"/>
      <c r="G112" s="1392"/>
      <c r="H112" s="1392"/>
    </row>
    <row r="113" spans="1:8" s="37" customFormat="1" ht="15.95" customHeight="1" x14ac:dyDescent="0.2">
      <c r="A113" s="1392"/>
      <c r="B113" s="1392"/>
      <c r="C113" s="1392"/>
      <c r="D113" s="1392"/>
      <c r="E113" s="1392"/>
      <c r="F113" s="1392"/>
      <c r="G113" s="1392"/>
      <c r="H113" s="1392"/>
    </row>
    <row r="114" spans="1:8" s="37" customFormat="1" ht="15.95" customHeight="1" x14ac:dyDescent="0.2">
      <c r="A114" s="1392"/>
      <c r="B114" s="1392"/>
      <c r="C114" s="1392"/>
      <c r="D114" s="1392"/>
      <c r="E114" s="1392"/>
      <c r="F114" s="1392"/>
      <c r="G114" s="1392"/>
      <c r="H114" s="1392"/>
    </row>
    <row r="115" spans="1:8" s="37" customFormat="1" ht="15.95" customHeight="1" x14ac:dyDescent="0.2">
      <c r="A115" s="1392"/>
      <c r="B115" s="1392"/>
      <c r="C115" s="1392"/>
      <c r="D115" s="1392"/>
      <c r="E115" s="1392"/>
      <c r="F115" s="1392"/>
      <c r="G115" s="1392"/>
      <c r="H115" s="1392"/>
    </row>
    <row r="116" spans="1:8" s="37" customFormat="1" ht="15.95" customHeight="1" x14ac:dyDescent="0.2">
      <c r="A116" s="1392"/>
      <c r="B116" s="1392"/>
      <c r="C116" s="1392"/>
      <c r="D116" s="1392"/>
      <c r="E116" s="1392"/>
      <c r="F116" s="1392"/>
      <c r="G116" s="1392"/>
      <c r="H116" s="1392"/>
    </row>
    <row r="117" spans="1:8" s="37" customFormat="1" ht="15.95" customHeight="1" x14ac:dyDescent="0.2">
      <c r="A117" s="1392"/>
      <c r="B117" s="1392"/>
      <c r="C117" s="1392"/>
      <c r="D117" s="1392"/>
      <c r="E117" s="1392"/>
      <c r="F117" s="1392"/>
      <c r="G117" s="1392"/>
      <c r="H117" s="1392"/>
    </row>
    <row r="118" spans="1:8" s="37" customFormat="1" ht="15.95" customHeight="1" x14ac:dyDescent="0.2">
      <c r="A118" s="1392"/>
      <c r="B118" s="1392"/>
      <c r="C118" s="1392"/>
      <c r="D118" s="1392"/>
      <c r="E118" s="1392"/>
      <c r="F118" s="1392"/>
      <c r="G118" s="1392"/>
      <c r="H118" s="1392"/>
    </row>
    <row r="119" spans="1:8" s="37" customFormat="1" ht="15.95" customHeight="1" x14ac:dyDescent="0.2">
      <c r="A119" s="1392"/>
      <c r="B119" s="1392"/>
      <c r="C119" s="1392"/>
      <c r="D119" s="1392"/>
      <c r="E119" s="1392"/>
      <c r="F119" s="1392"/>
      <c r="G119" s="1392"/>
      <c r="H119" s="1392"/>
    </row>
    <row r="120" spans="1:8" s="37" customFormat="1" ht="15.95" customHeight="1" x14ac:dyDescent="0.2">
      <c r="A120" s="1392"/>
      <c r="B120" s="1392"/>
      <c r="C120" s="1392"/>
      <c r="D120" s="1392"/>
      <c r="E120" s="1392"/>
      <c r="F120" s="1392"/>
      <c r="G120" s="1392"/>
      <c r="H120" s="1392"/>
    </row>
    <row r="121" spans="1:8" s="37" customFormat="1" ht="15.95" customHeight="1" x14ac:dyDescent="0.2">
      <c r="A121" s="1392"/>
      <c r="B121" s="1392"/>
      <c r="C121" s="1392"/>
      <c r="D121" s="1392"/>
      <c r="E121" s="1392"/>
      <c r="F121" s="1392"/>
      <c r="G121" s="1392"/>
      <c r="H121" s="1392"/>
    </row>
    <row r="122" spans="1:8" s="37" customFormat="1" ht="15.95" customHeight="1" x14ac:dyDescent="0.2">
      <c r="A122" s="1392"/>
      <c r="B122" s="1392"/>
      <c r="C122" s="1392"/>
      <c r="D122" s="1392"/>
      <c r="E122" s="1392"/>
      <c r="F122" s="1392"/>
      <c r="G122" s="1392"/>
      <c r="H122" s="1392"/>
    </row>
    <row r="123" spans="1:8" s="37" customFormat="1" ht="15.95" customHeight="1" x14ac:dyDescent="0.2">
      <c r="A123" s="1392"/>
      <c r="B123" s="1392"/>
      <c r="C123" s="1392"/>
      <c r="D123" s="1392"/>
      <c r="E123" s="1392"/>
      <c r="F123" s="1392"/>
      <c r="G123" s="1392"/>
      <c r="H123" s="1392"/>
    </row>
    <row r="124" spans="1:8" s="37" customFormat="1" ht="15.95" customHeight="1" x14ac:dyDescent="0.2">
      <c r="A124" s="1392"/>
      <c r="B124" s="1392"/>
      <c r="C124" s="1392"/>
      <c r="D124" s="1392"/>
      <c r="E124" s="1392"/>
      <c r="F124" s="1392"/>
      <c r="G124" s="1392"/>
      <c r="H124" s="1392"/>
    </row>
    <row r="125" spans="1:8" s="37" customFormat="1" ht="15.95" customHeight="1" x14ac:dyDescent="0.2">
      <c r="A125" s="1392"/>
      <c r="B125" s="1392"/>
      <c r="C125" s="1392"/>
      <c r="D125" s="1392"/>
      <c r="E125" s="1392"/>
      <c r="F125" s="1392"/>
      <c r="G125" s="1392"/>
      <c r="H125" s="1392"/>
    </row>
    <row r="126" spans="1:8" s="37" customFormat="1" ht="15.95" customHeight="1" x14ac:dyDescent="0.2">
      <c r="A126" s="1392"/>
      <c r="B126" s="1392"/>
      <c r="C126" s="1392"/>
      <c r="D126" s="1392"/>
      <c r="E126" s="1392"/>
      <c r="F126" s="1392"/>
      <c r="G126" s="1392"/>
      <c r="H126" s="1392"/>
    </row>
    <row r="127" spans="1:8" s="16" customFormat="1" ht="15.95" customHeight="1" x14ac:dyDescent="0.2">
      <c r="A127" s="1392"/>
      <c r="B127" s="1392"/>
      <c r="C127" s="1392"/>
      <c r="D127" s="1392"/>
      <c r="E127" s="1392"/>
      <c r="F127" s="1392"/>
      <c r="G127" s="1392"/>
      <c r="H127" s="1392"/>
    </row>
    <row r="128" spans="1:8" s="16" customFormat="1" ht="15.95" customHeight="1" x14ac:dyDescent="0.2">
      <c r="A128" s="1392"/>
      <c r="B128" s="1392"/>
      <c r="C128" s="1392"/>
      <c r="D128" s="1392"/>
      <c r="E128" s="1392"/>
      <c r="F128" s="1392"/>
      <c r="G128" s="1392"/>
      <c r="H128" s="1392"/>
    </row>
    <row r="129" spans="1:8" s="16" customFormat="1" ht="15.95" customHeight="1" x14ac:dyDescent="0.2">
      <c r="A129" s="1392"/>
      <c r="B129" s="1392"/>
      <c r="C129" s="1392"/>
      <c r="D129" s="1392"/>
      <c r="E129" s="1392"/>
      <c r="F129" s="1392"/>
      <c r="G129" s="1392"/>
      <c r="H129" s="1392"/>
    </row>
    <row r="130" spans="1:8" s="16" customFormat="1" ht="15.95" customHeight="1" x14ac:dyDescent="0.2">
      <c r="A130" s="1392"/>
      <c r="B130" s="1392"/>
      <c r="C130" s="1392"/>
      <c r="D130" s="1392"/>
      <c r="E130" s="1392"/>
      <c r="F130" s="1392"/>
      <c r="G130" s="1392"/>
      <c r="H130" s="1392"/>
    </row>
    <row r="131" spans="1:8" s="16" customFormat="1" ht="15.95" customHeight="1" x14ac:dyDescent="0.2">
      <c r="A131" s="1392"/>
      <c r="B131" s="1392"/>
      <c r="C131" s="1392"/>
      <c r="D131" s="1392"/>
      <c r="E131" s="1392"/>
      <c r="F131" s="1392"/>
      <c r="G131" s="1392"/>
      <c r="H131" s="1392"/>
    </row>
    <row r="132" spans="1:8" s="16" customFormat="1" ht="15.95" customHeight="1" x14ac:dyDescent="0.2">
      <c r="A132" s="1392"/>
      <c r="B132" s="1392"/>
      <c r="C132" s="1392"/>
      <c r="D132" s="1392"/>
      <c r="E132" s="1392"/>
      <c r="F132" s="1392"/>
      <c r="G132" s="1392"/>
      <c r="H132" s="1392"/>
    </row>
    <row r="133" spans="1:8" s="16" customFormat="1" ht="15.95" customHeight="1" x14ac:dyDescent="0.2">
      <c r="A133" s="1392"/>
      <c r="B133" s="1392"/>
      <c r="C133" s="1392"/>
      <c r="D133" s="1392"/>
      <c r="E133" s="1392"/>
      <c r="F133" s="1392"/>
      <c r="G133" s="1392"/>
      <c r="H133" s="1392"/>
    </row>
    <row r="134" spans="1:8" s="16" customFormat="1" ht="15.95" customHeight="1" x14ac:dyDescent="0.2">
      <c r="A134" s="1392"/>
      <c r="B134" s="1392"/>
      <c r="C134" s="1392"/>
      <c r="D134" s="1392"/>
      <c r="E134" s="1392"/>
      <c r="F134" s="1392"/>
      <c r="G134" s="1392"/>
      <c r="H134" s="1392"/>
    </row>
    <row r="135" spans="1:8" s="16" customFormat="1" ht="15.95" customHeight="1" x14ac:dyDescent="0.2">
      <c r="A135" s="1392"/>
      <c r="B135" s="1392"/>
      <c r="C135" s="1392"/>
      <c r="D135" s="1392"/>
      <c r="E135" s="1392"/>
      <c r="F135" s="1392"/>
      <c r="G135" s="1392"/>
      <c r="H135" s="1392"/>
    </row>
    <row r="136" spans="1:8" s="16" customFormat="1" ht="15.95" customHeight="1" x14ac:dyDescent="0.2">
      <c r="A136" s="1392"/>
      <c r="B136" s="1392"/>
      <c r="C136" s="1392"/>
      <c r="D136" s="1392"/>
      <c r="E136" s="1392"/>
      <c r="F136" s="1392"/>
      <c r="G136" s="1392"/>
      <c r="H136" s="1392"/>
    </row>
    <row r="137" spans="1:8" s="16" customFormat="1" ht="15.95" customHeight="1" x14ac:dyDescent="0.2">
      <c r="A137" s="1392"/>
      <c r="B137" s="1392"/>
      <c r="C137" s="1392"/>
      <c r="D137" s="1392"/>
      <c r="E137" s="1392"/>
      <c r="F137" s="1392"/>
      <c r="G137" s="1392"/>
      <c r="H137" s="1392"/>
    </row>
    <row r="138" spans="1:8" s="16" customFormat="1" ht="15.95" customHeight="1" x14ac:dyDescent="0.2">
      <c r="A138" s="1392"/>
      <c r="B138" s="1392"/>
      <c r="C138" s="1392"/>
      <c r="D138" s="1392"/>
      <c r="E138" s="1392"/>
      <c r="F138" s="1392"/>
      <c r="G138" s="1392"/>
      <c r="H138" s="1392"/>
    </row>
    <row r="139" spans="1:8" s="16" customFormat="1" ht="15.95" customHeight="1" x14ac:dyDescent="0.2">
      <c r="A139" s="1392"/>
      <c r="B139" s="1392"/>
      <c r="C139" s="1392"/>
      <c r="D139" s="1392"/>
      <c r="E139" s="1392"/>
      <c r="F139" s="1392"/>
      <c r="G139" s="1392"/>
      <c r="H139" s="1392"/>
    </row>
    <row r="140" spans="1:8" s="16" customFormat="1" ht="15.95" customHeight="1" x14ac:dyDescent="0.2">
      <c r="A140" s="1392"/>
      <c r="B140" s="1392"/>
      <c r="C140" s="1392"/>
      <c r="D140" s="1392"/>
      <c r="E140" s="1392"/>
      <c r="F140" s="1392"/>
      <c r="G140" s="1392"/>
      <c r="H140" s="1392"/>
    </row>
    <row r="141" spans="1:8" s="16" customFormat="1" ht="15.95" customHeight="1" x14ac:dyDescent="0.2">
      <c r="A141" s="1392"/>
      <c r="B141" s="1392"/>
      <c r="C141" s="1392"/>
      <c r="D141" s="1392"/>
      <c r="E141" s="1392"/>
      <c r="F141" s="1392"/>
      <c r="G141" s="1392"/>
      <c r="H141" s="1392"/>
    </row>
    <row r="142" spans="1:8" s="16" customFormat="1" ht="15.95" customHeight="1" x14ac:dyDescent="0.2">
      <c r="A142" s="1392"/>
      <c r="B142" s="1392"/>
      <c r="C142" s="1392"/>
      <c r="D142" s="1392"/>
      <c r="E142" s="1392"/>
      <c r="F142" s="1392"/>
      <c r="G142" s="1392"/>
      <c r="H142" s="1392"/>
    </row>
    <row r="143" spans="1:8" s="16" customFormat="1" ht="15.95" customHeight="1" x14ac:dyDescent="0.2">
      <c r="A143" s="1392"/>
      <c r="B143" s="1392"/>
      <c r="C143" s="1392"/>
      <c r="D143" s="1392"/>
      <c r="E143" s="1392"/>
      <c r="F143" s="1392"/>
      <c r="G143" s="1392"/>
      <c r="H143" s="1392"/>
    </row>
    <row r="144" spans="1:8" s="16" customFormat="1" ht="15.95" customHeight="1" x14ac:dyDescent="0.2">
      <c r="A144" s="1392"/>
      <c r="B144" s="1392"/>
      <c r="C144" s="1392"/>
      <c r="D144" s="1392"/>
      <c r="E144" s="1392"/>
      <c r="F144" s="1392"/>
      <c r="G144" s="1392"/>
      <c r="H144" s="1392"/>
    </row>
    <row r="145" spans="1:8" s="16" customFormat="1" ht="15.95" customHeight="1" x14ac:dyDescent="0.2">
      <c r="A145" s="1392"/>
      <c r="B145" s="1392"/>
      <c r="C145" s="1392"/>
      <c r="D145" s="1392"/>
      <c r="E145" s="1392"/>
      <c r="F145" s="1392"/>
      <c r="G145" s="1392"/>
      <c r="H145" s="1392"/>
    </row>
    <row r="146" spans="1:8" s="16" customFormat="1" x14ac:dyDescent="0.2">
      <c r="A146" s="10"/>
      <c r="B146" s="10"/>
      <c r="C146" s="22"/>
      <c r="D146" s="17"/>
      <c r="E146" s="17"/>
      <c r="F146" s="58"/>
      <c r="G146" s="17"/>
      <c r="H146" s="18"/>
    </row>
    <row r="147" spans="1:8" s="16" customFormat="1" x14ac:dyDescent="0.2">
      <c r="A147" s="10"/>
      <c r="B147" s="10"/>
      <c r="C147" s="22"/>
      <c r="D147" s="17"/>
      <c r="E147" s="17"/>
      <c r="F147" s="58"/>
      <c r="G147" s="17"/>
      <c r="H147" s="18"/>
    </row>
    <row r="148" spans="1:8" s="16" customFormat="1" x14ac:dyDescent="0.2">
      <c r="A148" s="10"/>
      <c r="B148" s="10"/>
      <c r="C148" s="22"/>
      <c r="D148" s="17"/>
      <c r="E148" s="17"/>
      <c r="F148" s="58"/>
      <c r="G148" s="17"/>
      <c r="H148" s="18"/>
    </row>
    <row r="149" spans="1:8" s="16" customFormat="1" x14ac:dyDescent="0.2">
      <c r="A149" s="10"/>
      <c r="B149" s="10"/>
      <c r="C149" s="22"/>
      <c r="D149" s="17"/>
      <c r="E149" s="17"/>
      <c r="F149" s="58"/>
      <c r="G149" s="17"/>
      <c r="H149" s="18"/>
    </row>
    <row r="150" spans="1:8" s="16" customFormat="1" x14ac:dyDescent="0.2">
      <c r="A150" s="10"/>
      <c r="B150" s="10"/>
      <c r="C150" s="22"/>
      <c r="D150" s="17"/>
      <c r="E150" s="17"/>
      <c r="F150" s="58"/>
      <c r="G150" s="17"/>
      <c r="H150" s="18"/>
    </row>
    <row r="151" spans="1:8" s="16" customFormat="1" x14ac:dyDescent="0.2">
      <c r="A151" s="10"/>
      <c r="B151" s="10"/>
      <c r="C151" s="22"/>
      <c r="D151" s="17"/>
      <c r="E151" s="17"/>
      <c r="F151" s="58"/>
      <c r="G151" s="17"/>
      <c r="H151" s="18"/>
    </row>
    <row r="152" spans="1:8" s="16" customFormat="1" x14ac:dyDescent="0.2">
      <c r="A152" s="10"/>
      <c r="B152" s="10"/>
      <c r="C152" s="22"/>
      <c r="D152" s="17"/>
      <c r="E152" s="17"/>
      <c r="F152" s="58"/>
      <c r="G152" s="17"/>
      <c r="H152" s="18"/>
    </row>
    <row r="153" spans="1:8" s="16" customFormat="1" x14ac:dyDescent="0.2">
      <c r="A153" s="10"/>
      <c r="B153" s="10"/>
      <c r="C153" s="22"/>
      <c r="D153" s="17"/>
      <c r="E153" s="17"/>
      <c r="F153" s="58"/>
      <c r="G153" s="17"/>
      <c r="H153" s="18"/>
    </row>
    <row r="154" spans="1:8" s="16" customFormat="1" x14ac:dyDescent="0.2">
      <c r="A154" s="8"/>
      <c r="C154" s="30"/>
      <c r="E154" s="316"/>
      <c r="H154" s="233"/>
    </row>
    <row r="155" spans="1:8" s="16" customFormat="1" x14ac:dyDescent="0.2">
      <c r="A155" s="8"/>
      <c r="C155" s="30"/>
      <c r="E155" s="316"/>
      <c r="H155" s="233"/>
    </row>
    <row r="156" spans="1:8" s="16" customFormat="1" x14ac:dyDescent="0.2">
      <c r="A156" s="8"/>
      <c r="C156" s="30"/>
      <c r="E156" s="316"/>
      <c r="H156" s="233"/>
    </row>
    <row r="157" spans="1:8" s="16" customFormat="1" x14ac:dyDescent="0.2">
      <c r="A157" s="8"/>
      <c r="C157" s="30"/>
      <c r="E157" s="316"/>
      <c r="H157" s="233"/>
    </row>
    <row r="158" spans="1:8" s="16" customFormat="1" x14ac:dyDescent="0.2">
      <c r="A158" s="8"/>
      <c r="C158" s="30"/>
      <c r="E158" s="316"/>
      <c r="H158" s="233"/>
    </row>
    <row r="159" spans="1:8" s="16" customFormat="1" x14ac:dyDescent="0.2">
      <c r="A159" s="8"/>
      <c r="C159" s="30"/>
      <c r="E159" s="316"/>
      <c r="H159" s="233"/>
    </row>
    <row r="160" spans="1:8" s="16" customFormat="1" x14ac:dyDescent="0.2">
      <c r="A160" s="8"/>
      <c r="C160" s="30"/>
      <c r="E160" s="316"/>
      <c r="H160" s="233"/>
    </row>
    <row r="161" spans="1:8" s="16" customFormat="1" x14ac:dyDescent="0.2">
      <c r="A161" s="8"/>
      <c r="C161" s="30"/>
      <c r="E161" s="316"/>
      <c r="H161" s="233"/>
    </row>
    <row r="162" spans="1:8" s="16" customFormat="1" x14ac:dyDescent="0.2">
      <c r="A162" s="8"/>
      <c r="C162" s="30"/>
      <c r="E162" s="316"/>
      <c r="H162" s="233"/>
    </row>
    <row r="163" spans="1:8" s="16" customFormat="1" x14ac:dyDescent="0.2">
      <c r="A163" s="8"/>
      <c r="C163" s="30"/>
      <c r="E163" s="316"/>
      <c r="H163" s="233"/>
    </row>
    <row r="164" spans="1:8" s="16" customFormat="1" x14ac:dyDescent="0.2">
      <c r="A164" s="8"/>
      <c r="C164" s="30"/>
      <c r="E164" s="316"/>
      <c r="H164" s="233"/>
    </row>
    <row r="165" spans="1:8" s="16" customFormat="1" x14ac:dyDescent="0.2">
      <c r="A165" s="8"/>
      <c r="C165" s="30"/>
      <c r="E165" s="316"/>
      <c r="H165" s="233"/>
    </row>
    <row r="166" spans="1:8" s="16" customFormat="1" x14ac:dyDescent="0.2">
      <c r="A166" s="8"/>
      <c r="C166" s="30"/>
      <c r="E166" s="316"/>
      <c r="H166" s="233"/>
    </row>
    <row r="167" spans="1:8" s="16" customFormat="1" x14ac:dyDescent="0.2">
      <c r="A167" s="8"/>
      <c r="C167" s="30"/>
      <c r="E167" s="316"/>
      <c r="H167" s="233"/>
    </row>
    <row r="168" spans="1:8" s="16" customFormat="1" x14ac:dyDescent="0.2">
      <c r="A168" s="8"/>
      <c r="C168" s="30"/>
      <c r="E168" s="316"/>
      <c r="H168" s="233"/>
    </row>
    <row r="169" spans="1:8" s="16" customFormat="1" x14ac:dyDescent="0.2">
      <c r="A169" s="8"/>
      <c r="C169" s="30"/>
      <c r="E169" s="316"/>
      <c r="H169" s="233"/>
    </row>
    <row r="170" spans="1:8" s="16" customFormat="1" x14ac:dyDescent="0.2">
      <c r="A170" s="8"/>
      <c r="C170" s="30"/>
      <c r="E170" s="316"/>
      <c r="H170" s="233"/>
    </row>
    <row r="171" spans="1:8" s="16" customFormat="1" x14ac:dyDescent="0.2">
      <c r="A171" s="8"/>
      <c r="C171" s="30"/>
      <c r="E171" s="316"/>
      <c r="H171" s="233"/>
    </row>
    <row r="172" spans="1:8" s="16" customFormat="1" x14ac:dyDescent="0.2">
      <c r="A172" s="8"/>
      <c r="C172" s="30"/>
      <c r="E172" s="316"/>
      <c r="H172" s="233"/>
    </row>
    <row r="173" spans="1:8" s="16" customFormat="1" x14ac:dyDescent="0.2">
      <c r="A173" s="8"/>
      <c r="C173" s="30"/>
      <c r="E173" s="316"/>
      <c r="H173" s="233"/>
    </row>
    <row r="174" spans="1:8" s="16" customFormat="1" x14ac:dyDescent="0.2">
      <c r="A174" s="8"/>
      <c r="C174" s="30"/>
      <c r="E174" s="316"/>
      <c r="H174" s="233"/>
    </row>
    <row r="175" spans="1:8" s="16" customFormat="1" x14ac:dyDescent="0.2">
      <c r="A175" s="8"/>
      <c r="C175" s="30"/>
      <c r="E175" s="316"/>
      <c r="H175" s="233"/>
    </row>
    <row r="176" spans="1:8" s="16" customFormat="1" x14ac:dyDescent="0.2">
      <c r="A176" s="8"/>
      <c r="C176" s="30"/>
      <c r="E176" s="316"/>
      <c r="H176" s="233"/>
    </row>
    <row r="177" spans="1:8" s="16" customFormat="1" x14ac:dyDescent="0.2">
      <c r="A177" s="8"/>
      <c r="C177" s="30"/>
      <c r="E177" s="316"/>
      <c r="H177" s="233"/>
    </row>
    <row r="178" spans="1:8" s="16" customFormat="1" x14ac:dyDescent="0.2">
      <c r="A178" s="8"/>
      <c r="C178" s="30"/>
      <c r="E178" s="316"/>
      <c r="H178" s="233"/>
    </row>
    <row r="179" spans="1:8" s="16" customFormat="1" x14ac:dyDescent="0.2">
      <c r="A179" s="8"/>
      <c r="C179" s="30"/>
      <c r="E179" s="316"/>
      <c r="H179" s="233"/>
    </row>
    <row r="180" spans="1:8" s="16" customFormat="1" x14ac:dyDescent="0.2">
      <c r="A180" s="8"/>
      <c r="C180" s="30"/>
      <c r="E180" s="316"/>
      <c r="H180" s="233"/>
    </row>
    <row r="181" spans="1:8" s="16" customFormat="1" x14ac:dyDescent="0.2">
      <c r="A181" s="8"/>
      <c r="C181" s="30"/>
      <c r="E181" s="316"/>
      <c r="H181" s="233"/>
    </row>
    <row r="182" spans="1:8" s="16" customFormat="1" x14ac:dyDescent="0.2">
      <c r="A182" s="8"/>
      <c r="C182" s="30"/>
      <c r="E182" s="316"/>
      <c r="H182" s="233"/>
    </row>
    <row r="183" spans="1:8" s="16" customFormat="1" x14ac:dyDescent="0.2">
      <c r="A183" s="8"/>
      <c r="C183" s="30"/>
      <c r="E183" s="316"/>
      <c r="H183" s="233"/>
    </row>
    <row r="184" spans="1:8" s="16" customFormat="1" x14ac:dyDescent="0.2">
      <c r="A184" s="8"/>
      <c r="C184" s="30"/>
      <c r="E184" s="316"/>
      <c r="H184" s="233"/>
    </row>
    <row r="185" spans="1:8" s="16" customFormat="1" x14ac:dyDescent="0.2">
      <c r="A185" s="8"/>
      <c r="C185" s="30"/>
      <c r="E185" s="316"/>
      <c r="H185" s="233"/>
    </row>
    <row r="186" spans="1:8" s="16" customFormat="1" x14ac:dyDescent="0.2">
      <c r="A186" s="8"/>
      <c r="C186" s="30"/>
      <c r="E186" s="316"/>
      <c r="H186" s="233"/>
    </row>
    <row r="187" spans="1:8" s="16" customFormat="1" x14ac:dyDescent="0.2">
      <c r="A187" s="8"/>
      <c r="C187" s="30"/>
      <c r="E187" s="316"/>
      <c r="H187" s="233"/>
    </row>
    <row r="188" spans="1:8" s="16" customFormat="1" x14ac:dyDescent="0.2">
      <c r="A188" s="8"/>
      <c r="C188" s="30"/>
      <c r="E188" s="316"/>
      <c r="H188" s="233"/>
    </row>
    <row r="189" spans="1:8" s="16" customFormat="1" x14ac:dyDescent="0.2">
      <c r="A189" s="8"/>
      <c r="C189" s="30"/>
      <c r="E189" s="316"/>
      <c r="H189" s="233"/>
    </row>
    <row r="190" spans="1:8" s="16" customFormat="1" x14ac:dyDescent="0.2">
      <c r="A190" s="8"/>
      <c r="C190" s="30"/>
      <c r="E190" s="316"/>
      <c r="H190" s="233"/>
    </row>
    <row r="191" spans="1:8" s="16" customFormat="1" x14ac:dyDescent="0.2">
      <c r="A191" s="8"/>
      <c r="C191" s="30"/>
      <c r="E191" s="316"/>
      <c r="H191" s="233"/>
    </row>
    <row r="192" spans="1:8" s="16" customFormat="1" x14ac:dyDescent="0.2">
      <c r="A192" s="8"/>
      <c r="C192" s="30"/>
      <c r="E192" s="316"/>
      <c r="H192" s="233"/>
    </row>
    <row r="193" spans="1:8" s="16" customFormat="1" x14ac:dyDescent="0.2">
      <c r="A193" s="8"/>
      <c r="C193" s="30"/>
      <c r="E193" s="316"/>
      <c r="H193" s="233"/>
    </row>
    <row r="194" spans="1:8" s="16" customFormat="1" x14ac:dyDescent="0.2">
      <c r="A194" s="8"/>
      <c r="C194" s="30"/>
      <c r="E194" s="316"/>
      <c r="H194" s="233"/>
    </row>
    <row r="195" spans="1:8" s="16" customFormat="1" x14ac:dyDescent="0.2">
      <c r="A195" s="8"/>
      <c r="C195" s="30"/>
      <c r="E195" s="316"/>
      <c r="H195" s="233"/>
    </row>
    <row r="196" spans="1:8" s="16" customFormat="1" x14ac:dyDescent="0.2">
      <c r="A196" s="8"/>
      <c r="C196" s="30"/>
      <c r="E196" s="316"/>
      <c r="H196" s="233"/>
    </row>
    <row r="197" spans="1:8" s="16" customFormat="1" x14ac:dyDescent="0.2">
      <c r="A197" s="8"/>
      <c r="C197" s="30"/>
      <c r="E197" s="316"/>
      <c r="H197" s="233"/>
    </row>
    <row r="198" spans="1:8" s="16" customFormat="1" x14ac:dyDescent="0.2">
      <c r="A198" s="8"/>
      <c r="C198" s="30"/>
      <c r="E198" s="316"/>
      <c r="H198" s="233"/>
    </row>
    <row r="199" spans="1:8" s="16" customFormat="1" x14ac:dyDescent="0.2">
      <c r="A199" s="8"/>
      <c r="C199" s="30"/>
      <c r="E199" s="316"/>
      <c r="H199" s="233"/>
    </row>
    <row r="200" spans="1:8" s="16" customFormat="1" x14ac:dyDescent="0.2">
      <c r="A200" s="8"/>
      <c r="C200" s="30"/>
      <c r="E200" s="316"/>
      <c r="H200" s="233"/>
    </row>
    <row r="201" spans="1:8" s="16" customFormat="1" x14ac:dyDescent="0.2">
      <c r="A201" s="8"/>
      <c r="C201" s="30"/>
      <c r="E201" s="316"/>
      <c r="H201" s="233"/>
    </row>
    <row r="202" spans="1:8" s="16" customFormat="1" x14ac:dyDescent="0.2">
      <c r="A202" s="8"/>
      <c r="C202" s="30"/>
      <c r="E202" s="316"/>
      <c r="H202" s="233"/>
    </row>
    <row r="203" spans="1:8" s="16" customFormat="1" x14ac:dyDescent="0.2">
      <c r="A203" s="8"/>
      <c r="C203" s="30"/>
      <c r="E203" s="316"/>
      <c r="H203" s="233"/>
    </row>
    <row r="204" spans="1:8" s="16" customFormat="1" x14ac:dyDescent="0.2">
      <c r="A204" s="8"/>
      <c r="C204" s="30"/>
      <c r="E204" s="316"/>
      <c r="H204" s="233"/>
    </row>
    <row r="205" spans="1:8" s="16" customFormat="1" x14ac:dyDescent="0.2">
      <c r="A205" s="8"/>
      <c r="C205" s="30"/>
      <c r="E205" s="316"/>
      <c r="H205" s="233"/>
    </row>
    <row r="206" spans="1:8" s="16" customFormat="1" x14ac:dyDescent="0.2">
      <c r="A206" s="8"/>
      <c r="C206" s="30"/>
      <c r="E206" s="316"/>
      <c r="H206" s="233"/>
    </row>
    <row r="207" spans="1:8" s="16" customFormat="1" x14ac:dyDescent="0.2">
      <c r="A207" s="8"/>
      <c r="C207" s="30"/>
      <c r="E207" s="316"/>
      <c r="H207" s="233"/>
    </row>
    <row r="208" spans="1:8" s="16" customFormat="1" x14ac:dyDescent="0.2">
      <c r="A208" s="8"/>
      <c r="C208" s="30"/>
      <c r="E208" s="316"/>
      <c r="H208" s="233"/>
    </row>
    <row r="209" spans="1:8" s="16" customFormat="1" x14ac:dyDescent="0.2">
      <c r="A209" s="8"/>
      <c r="C209" s="30"/>
      <c r="E209" s="316"/>
      <c r="H209" s="233"/>
    </row>
    <row r="210" spans="1:8" s="16" customFormat="1" x14ac:dyDescent="0.2">
      <c r="A210" s="8"/>
      <c r="C210" s="30"/>
      <c r="E210" s="316"/>
      <c r="H210" s="233"/>
    </row>
    <row r="211" spans="1:8" s="16" customFormat="1" x14ac:dyDescent="0.2">
      <c r="A211" s="8"/>
      <c r="C211" s="30"/>
      <c r="E211" s="316"/>
      <c r="H211" s="233"/>
    </row>
    <row r="212" spans="1:8" s="16" customFormat="1" x14ac:dyDescent="0.2">
      <c r="A212" s="8"/>
      <c r="C212" s="30"/>
      <c r="E212" s="316"/>
      <c r="H212" s="233"/>
    </row>
    <row r="213" spans="1:8" s="16" customFormat="1" x14ac:dyDescent="0.2">
      <c r="A213" s="8"/>
      <c r="C213" s="30"/>
      <c r="E213" s="316"/>
      <c r="H213" s="233"/>
    </row>
    <row r="214" spans="1:8" s="16" customFormat="1" x14ac:dyDescent="0.2">
      <c r="A214" s="8"/>
      <c r="C214" s="30"/>
      <c r="E214" s="316"/>
      <c r="H214" s="233"/>
    </row>
    <row r="215" spans="1:8" s="16" customFormat="1" x14ac:dyDescent="0.2">
      <c r="A215" s="8"/>
      <c r="C215" s="30"/>
      <c r="E215" s="316"/>
      <c r="H215" s="233"/>
    </row>
    <row r="216" spans="1:8" s="16" customFormat="1" x14ac:dyDescent="0.2">
      <c r="A216" s="8"/>
      <c r="C216" s="30"/>
      <c r="E216" s="316"/>
      <c r="H216" s="233"/>
    </row>
    <row r="217" spans="1:8" s="16" customFormat="1" x14ac:dyDescent="0.2">
      <c r="A217" s="8"/>
      <c r="C217" s="30"/>
      <c r="E217" s="316"/>
      <c r="H217" s="233"/>
    </row>
    <row r="218" spans="1:8" s="16" customFormat="1" x14ac:dyDescent="0.2">
      <c r="A218" s="8"/>
      <c r="C218" s="30"/>
      <c r="E218" s="316"/>
      <c r="H218" s="233"/>
    </row>
    <row r="219" spans="1:8" s="16" customFormat="1" x14ac:dyDescent="0.2">
      <c r="A219" s="8"/>
      <c r="C219" s="30"/>
      <c r="E219" s="316"/>
      <c r="H219" s="233"/>
    </row>
    <row r="220" spans="1:8" s="16" customFormat="1" x14ac:dyDescent="0.2">
      <c r="A220" s="8"/>
      <c r="C220" s="30"/>
      <c r="E220" s="316"/>
      <c r="H220" s="233"/>
    </row>
    <row r="221" spans="1:8" s="16" customFormat="1" x14ac:dyDescent="0.2">
      <c r="A221" s="8"/>
      <c r="C221" s="30"/>
      <c r="E221" s="316"/>
      <c r="H221" s="233"/>
    </row>
    <row r="222" spans="1:8" s="16" customFormat="1" x14ac:dyDescent="0.2">
      <c r="A222" s="8"/>
      <c r="C222" s="30"/>
      <c r="E222" s="316"/>
      <c r="H222" s="233"/>
    </row>
    <row r="223" spans="1:8" s="16" customFormat="1" x14ac:dyDescent="0.2">
      <c r="A223" s="8"/>
      <c r="C223" s="30"/>
      <c r="E223" s="316"/>
      <c r="H223" s="233"/>
    </row>
    <row r="224" spans="1:8" s="16" customFormat="1" x14ac:dyDescent="0.2">
      <c r="A224" s="8"/>
      <c r="C224" s="30"/>
      <c r="E224" s="316"/>
      <c r="H224" s="233"/>
    </row>
    <row r="225" spans="1:8" s="16" customFormat="1" x14ac:dyDescent="0.2">
      <c r="A225" s="8"/>
      <c r="C225" s="30"/>
      <c r="E225" s="316"/>
      <c r="H225" s="233"/>
    </row>
    <row r="226" spans="1:8" s="16" customFormat="1" x14ac:dyDescent="0.2">
      <c r="A226" s="8"/>
      <c r="C226" s="30"/>
      <c r="E226" s="316"/>
      <c r="H226" s="233"/>
    </row>
    <row r="227" spans="1:8" s="16" customFormat="1" x14ac:dyDescent="0.2">
      <c r="A227" s="8"/>
      <c r="C227" s="30"/>
      <c r="E227" s="316"/>
      <c r="H227" s="233"/>
    </row>
    <row r="228" spans="1:8" s="16" customFormat="1" x14ac:dyDescent="0.2">
      <c r="A228" s="8"/>
      <c r="C228" s="30"/>
      <c r="E228" s="316"/>
      <c r="H228" s="233"/>
    </row>
    <row r="229" spans="1:8" s="16" customFormat="1" x14ac:dyDescent="0.2">
      <c r="A229" s="8"/>
      <c r="C229" s="30"/>
      <c r="E229" s="316"/>
      <c r="H229" s="233"/>
    </row>
    <row r="230" spans="1:8" s="16" customFormat="1" x14ac:dyDescent="0.2">
      <c r="A230" s="8"/>
      <c r="C230" s="30"/>
      <c r="E230" s="316"/>
      <c r="H230" s="233"/>
    </row>
    <row r="231" spans="1:8" s="16" customFormat="1" x14ac:dyDescent="0.2">
      <c r="A231" s="8"/>
      <c r="C231" s="30"/>
      <c r="E231" s="316"/>
      <c r="H231" s="233"/>
    </row>
    <row r="232" spans="1:8" s="16" customFormat="1" x14ac:dyDescent="0.2">
      <c r="A232" s="8"/>
      <c r="C232" s="30"/>
      <c r="E232" s="316"/>
      <c r="H232" s="233"/>
    </row>
    <row r="233" spans="1:8" s="16" customFormat="1" x14ac:dyDescent="0.2">
      <c r="A233" s="8"/>
      <c r="C233" s="30"/>
      <c r="E233" s="316"/>
      <c r="H233" s="233"/>
    </row>
    <row r="234" spans="1:8" s="16" customFormat="1" x14ac:dyDescent="0.2">
      <c r="A234" s="8"/>
      <c r="C234" s="30"/>
      <c r="E234" s="316"/>
      <c r="H234" s="233"/>
    </row>
    <row r="235" spans="1:8" s="16" customFormat="1" x14ac:dyDescent="0.2">
      <c r="A235" s="8"/>
      <c r="C235" s="30"/>
      <c r="E235" s="316"/>
      <c r="H235" s="233"/>
    </row>
    <row r="236" spans="1:8" s="16" customFormat="1" x14ac:dyDescent="0.2">
      <c r="A236" s="8"/>
      <c r="C236" s="30"/>
      <c r="E236" s="316"/>
      <c r="H236" s="233"/>
    </row>
    <row r="237" spans="1:8" s="16" customFormat="1" x14ac:dyDescent="0.2">
      <c r="A237" s="8"/>
      <c r="C237" s="30"/>
      <c r="E237" s="316"/>
      <c r="H237" s="233"/>
    </row>
    <row r="238" spans="1:8" s="16" customFormat="1" x14ac:dyDescent="0.2">
      <c r="A238" s="8"/>
      <c r="C238" s="30"/>
      <c r="E238" s="316"/>
      <c r="H238" s="233"/>
    </row>
    <row r="239" spans="1:8" s="16" customFormat="1" x14ac:dyDescent="0.2">
      <c r="A239" s="8"/>
      <c r="C239" s="30"/>
      <c r="E239" s="316"/>
      <c r="H239" s="233"/>
    </row>
    <row r="240" spans="1:8" s="16" customFormat="1" x14ac:dyDescent="0.2">
      <c r="A240" s="8"/>
      <c r="C240" s="30"/>
      <c r="E240" s="316"/>
      <c r="H240" s="233"/>
    </row>
    <row r="241" spans="1:8" s="16" customFormat="1" x14ac:dyDescent="0.2">
      <c r="A241" s="8"/>
      <c r="C241" s="30"/>
      <c r="E241" s="316"/>
      <c r="H241" s="233"/>
    </row>
    <row r="242" spans="1:8" s="16" customFormat="1" x14ac:dyDescent="0.2">
      <c r="A242" s="8"/>
      <c r="C242" s="30"/>
      <c r="E242" s="316"/>
      <c r="H242" s="233"/>
    </row>
    <row r="243" spans="1:8" s="16" customFormat="1" x14ac:dyDescent="0.2">
      <c r="A243" s="8"/>
      <c r="C243" s="30"/>
      <c r="E243" s="316"/>
      <c r="H243" s="233"/>
    </row>
    <row r="244" spans="1:8" s="16" customFormat="1" x14ac:dyDescent="0.2">
      <c r="A244" s="8"/>
      <c r="C244" s="30"/>
      <c r="E244" s="316"/>
      <c r="H244" s="233"/>
    </row>
    <row r="245" spans="1:8" s="16" customFormat="1" x14ac:dyDescent="0.2">
      <c r="A245" s="8"/>
      <c r="C245" s="30"/>
      <c r="E245" s="316"/>
      <c r="H245" s="233"/>
    </row>
    <row r="246" spans="1:8" s="16" customFormat="1" x14ac:dyDescent="0.2">
      <c r="A246" s="8"/>
      <c r="C246" s="30"/>
      <c r="E246" s="316"/>
      <c r="H246" s="233"/>
    </row>
    <row r="247" spans="1:8" s="16" customFormat="1" x14ac:dyDescent="0.2">
      <c r="A247" s="8"/>
      <c r="C247" s="30"/>
      <c r="E247" s="316"/>
      <c r="H247" s="233"/>
    </row>
    <row r="248" spans="1:8" s="16" customFormat="1" x14ac:dyDescent="0.2">
      <c r="A248" s="8"/>
      <c r="C248" s="30"/>
      <c r="E248" s="316"/>
      <c r="H248" s="233"/>
    </row>
    <row r="249" spans="1:8" s="16" customFormat="1" x14ac:dyDescent="0.2">
      <c r="A249" s="8"/>
      <c r="C249" s="30"/>
      <c r="E249" s="316"/>
      <c r="H249" s="233"/>
    </row>
    <row r="250" spans="1:8" s="16" customFormat="1" x14ac:dyDescent="0.2">
      <c r="A250" s="8"/>
      <c r="C250" s="30"/>
      <c r="E250" s="316"/>
      <c r="H250" s="233"/>
    </row>
    <row r="251" spans="1:8" s="16" customFormat="1" x14ac:dyDescent="0.2">
      <c r="A251" s="8"/>
      <c r="C251" s="30"/>
      <c r="E251" s="316"/>
      <c r="H251" s="233"/>
    </row>
    <row r="252" spans="1:8" s="16" customFormat="1" x14ac:dyDescent="0.2">
      <c r="A252" s="8"/>
      <c r="C252" s="30"/>
      <c r="E252" s="316"/>
      <c r="H252" s="233"/>
    </row>
    <row r="253" spans="1:8" s="16" customFormat="1" x14ac:dyDescent="0.2">
      <c r="A253" s="8"/>
      <c r="C253" s="30"/>
      <c r="E253" s="316"/>
      <c r="H253" s="233"/>
    </row>
    <row r="254" spans="1:8" s="16" customFormat="1" x14ac:dyDescent="0.2">
      <c r="A254" s="8"/>
      <c r="C254" s="30"/>
      <c r="E254" s="316"/>
      <c r="H254" s="233"/>
    </row>
    <row r="255" spans="1:8" s="16" customFormat="1" x14ac:dyDescent="0.2">
      <c r="A255" s="8"/>
      <c r="C255" s="30"/>
      <c r="E255" s="316"/>
      <c r="H255" s="233"/>
    </row>
    <row r="256" spans="1:8" s="16" customFormat="1" x14ac:dyDescent="0.2">
      <c r="A256" s="8"/>
      <c r="C256" s="30"/>
      <c r="E256" s="316"/>
      <c r="H256" s="233"/>
    </row>
    <row r="257" spans="1:8" s="16" customFormat="1" x14ac:dyDescent="0.2">
      <c r="A257" s="8"/>
      <c r="C257" s="30"/>
      <c r="E257" s="316"/>
      <c r="H257" s="233"/>
    </row>
    <row r="258" spans="1:8" s="16" customFormat="1" x14ac:dyDescent="0.2">
      <c r="A258" s="8"/>
      <c r="C258" s="30"/>
      <c r="E258" s="316"/>
      <c r="H258" s="233"/>
    </row>
    <row r="259" spans="1:8" s="16" customFormat="1" x14ac:dyDescent="0.2">
      <c r="A259" s="8"/>
      <c r="C259" s="30"/>
      <c r="E259" s="316"/>
      <c r="H259" s="233"/>
    </row>
    <row r="260" spans="1:8" s="16" customFormat="1" x14ac:dyDescent="0.2">
      <c r="A260" s="8"/>
      <c r="C260" s="30"/>
      <c r="E260" s="316"/>
      <c r="H260" s="233"/>
    </row>
    <row r="261" spans="1:8" s="16" customFormat="1" x14ac:dyDescent="0.2">
      <c r="A261" s="8"/>
      <c r="C261" s="30"/>
      <c r="E261" s="316"/>
      <c r="H261" s="233"/>
    </row>
    <row r="262" spans="1:8" s="16" customFormat="1" x14ac:dyDescent="0.2">
      <c r="A262" s="8"/>
      <c r="C262" s="30"/>
      <c r="E262" s="316"/>
      <c r="H262" s="233"/>
    </row>
    <row r="263" spans="1:8" s="16" customFormat="1" x14ac:dyDescent="0.2">
      <c r="A263" s="8"/>
      <c r="C263" s="30"/>
      <c r="E263" s="316"/>
      <c r="H263" s="233"/>
    </row>
    <row r="264" spans="1:8" s="16" customFormat="1" x14ac:dyDescent="0.2">
      <c r="A264" s="8"/>
      <c r="C264" s="30"/>
      <c r="E264" s="316"/>
      <c r="H264" s="233"/>
    </row>
    <row r="265" spans="1:8" s="16" customFormat="1" x14ac:dyDescent="0.2">
      <c r="A265" s="8"/>
      <c r="C265" s="30"/>
      <c r="E265" s="316"/>
      <c r="H265" s="233"/>
    </row>
    <row r="266" spans="1:8" s="16" customFormat="1" x14ac:dyDescent="0.2">
      <c r="A266" s="8"/>
      <c r="C266" s="30"/>
      <c r="E266" s="316"/>
      <c r="H266" s="233"/>
    </row>
    <row r="267" spans="1:8" x14ac:dyDescent="0.2">
      <c r="D267" s="16"/>
      <c r="E267" s="316"/>
    </row>
    <row r="268" spans="1:8" x14ac:dyDescent="0.2">
      <c r="D268" s="16"/>
      <c r="E268" s="316"/>
    </row>
    <row r="269" spans="1:8" x14ac:dyDescent="0.2">
      <c r="D269" s="16"/>
      <c r="E269" s="316"/>
    </row>
    <row r="270" spans="1:8" x14ac:dyDescent="0.2">
      <c r="D270" s="16"/>
      <c r="E270" s="316"/>
    </row>
    <row r="271" spans="1:8" x14ac:dyDescent="0.2">
      <c r="D271" s="16"/>
      <c r="E271" s="316"/>
    </row>
    <row r="272" spans="1:8" x14ac:dyDescent="0.2">
      <c r="D272" s="16"/>
      <c r="E272" s="316"/>
    </row>
    <row r="273" spans="4:5" x14ac:dyDescent="0.2">
      <c r="D273" s="16"/>
      <c r="E273" s="316"/>
    </row>
    <row r="274" spans="4:5" x14ac:dyDescent="0.2">
      <c r="D274" s="16"/>
      <c r="E274" s="316"/>
    </row>
    <row r="275" spans="4:5" x14ac:dyDescent="0.2">
      <c r="D275" s="16"/>
      <c r="E275" s="316"/>
    </row>
    <row r="276" spans="4:5" x14ac:dyDescent="0.2">
      <c r="D276" s="16"/>
      <c r="E276" s="316"/>
    </row>
    <row r="277" spans="4:5" x14ac:dyDescent="0.2">
      <c r="D277" s="16"/>
      <c r="E277" s="316"/>
    </row>
    <row r="278" spans="4:5" x14ac:dyDescent="0.2">
      <c r="D278" s="16"/>
      <c r="E278" s="316"/>
    </row>
    <row r="279" spans="4:5" x14ac:dyDescent="0.2">
      <c r="D279" s="16"/>
      <c r="E279" s="316"/>
    </row>
    <row r="280" spans="4:5" x14ac:dyDescent="0.2">
      <c r="D280" s="16"/>
      <c r="E280" s="316"/>
    </row>
    <row r="281" spans="4:5" x14ac:dyDescent="0.2">
      <c r="D281" s="16"/>
      <c r="E281" s="316"/>
    </row>
    <row r="282" spans="4:5" x14ac:dyDescent="0.2">
      <c r="D282" s="16"/>
      <c r="E282" s="316"/>
    </row>
    <row r="283" spans="4:5" x14ac:dyDescent="0.2">
      <c r="D283" s="16"/>
      <c r="E283" s="316"/>
    </row>
    <row r="284" spans="4:5" x14ac:dyDescent="0.2">
      <c r="D284" s="16"/>
      <c r="E284" s="316"/>
    </row>
    <row r="285" spans="4:5" x14ac:dyDescent="0.2">
      <c r="D285" s="16"/>
      <c r="E285" s="316"/>
    </row>
    <row r="286" spans="4:5" x14ac:dyDescent="0.2">
      <c r="D286" s="16"/>
      <c r="E286" s="316"/>
    </row>
    <row r="287" spans="4:5" x14ac:dyDescent="0.2">
      <c r="D287" s="16"/>
      <c r="E287" s="316"/>
    </row>
    <row r="288" spans="4:5" x14ac:dyDescent="0.2">
      <c r="D288" s="16"/>
      <c r="E288" s="316"/>
    </row>
    <row r="289" spans="4:5" x14ac:dyDescent="0.2">
      <c r="D289" s="16"/>
      <c r="E289" s="316"/>
    </row>
    <row r="290" spans="4:5" x14ac:dyDescent="0.2">
      <c r="D290" s="16"/>
      <c r="E290" s="316"/>
    </row>
    <row r="291" spans="4:5" x14ac:dyDescent="0.2">
      <c r="D291" s="16"/>
      <c r="E291" s="316"/>
    </row>
    <row r="292" spans="4:5" x14ac:dyDescent="0.2">
      <c r="D292" s="16"/>
      <c r="E292" s="316"/>
    </row>
    <row r="293" spans="4:5" x14ac:dyDescent="0.2">
      <c r="D293" s="16"/>
      <c r="E293" s="316"/>
    </row>
    <row r="294" spans="4:5" x14ac:dyDescent="0.2">
      <c r="D294" s="16"/>
      <c r="E294" s="316"/>
    </row>
    <row r="295" spans="4:5" x14ac:dyDescent="0.2">
      <c r="D295" s="16"/>
      <c r="E295" s="316"/>
    </row>
    <row r="296" spans="4:5" x14ac:dyDescent="0.2">
      <c r="D296" s="16"/>
      <c r="E296" s="316"/>
    </row>
    <row r="297" spans="4:5" x14ac:dyDescent="0.2">
      <c r="D297" s="16"/>
      <c r="E297" s="316"/>
    </row>
    <row r="298" spans="4:5" x14ac:dyDescent="0.2">
      <c r="D298" s="16"/>
      <c r="E298" s="316"/>
    </row>
    <row r="299" spans="4:5" x14ac:dyDescent="0.2">
      <c r="D299" s="16"/>
      <c r="E299" s="316"/>
    </row>
    <row r="300" spans="4:5" x14ac:dyDescent="0.2">
      <c r="D300" s="16"/>
      <c r="E300" s="316"/>
    </row>
    <row r="301" spans="4:5" x14ac:dyDescent="0.2">
      <c r="D301" s="16"/>
      <c r="E301" s="316"/>
    </row>
    <row r="302" spans="4:5" x14ac:dyDescent="0.2">
      <c r="D302" s="16"/>
      <c r="E302" s="316"/>
    </row>
    <row r="303" spans="4:5" x14ac:dyDescent="0.2">
      <c r="D303" s="16"/>
      <c r="E303" s="316"/>
    </row>
    <row r="304" spans="4:5" x14ac:dyDescent="0.2">
      <c r="D304" s="16"/>
      <c r="E304" s="316"/>
    </row>
    <row r="305" spans="4:5" x14ac:dyDescent="0.2">
      <c r="D305" s="16"/>
      <c r="E305" s="316"/>
    </row>
    <row r="306" spans="4:5" x14ac:dyDescent="0.2">
      <c r="D306" s="16"/>
      <c r="E306" s="316"/>
    </row>
    <row r="307" spans="4:5" x14ac:dyDescent="0.2">
      <c r="D307" s="16"/>
      <c r="E307" s="316"/>
    </row>
    <row r="308" spans="4:5" x14ac:dyDescent="0.2">
      <c r="D308" s="16"/>
      <c r="E308" s="316"/>
    </row>
    <row r="309" spans="4:5" x14ac:dyDescent="0.2">
      <c r="D309" s="16"/>
      <c r="E309" s="316"/>
    </row>
    <row r="310" spans="4:5" x14ac:dyDescent="0.2">
      <c r="D310" s="16"/>
      <c r="E310" s="316"/>
    </row>
    <row r="311" spans="4:5" x14ac:dyDescent="0.2">
      <c r="D311" s="16"/>
      <c r="E311" s="316"/>
    </row>
    <row r="312" spans="4:5" x14ac:dyDescent="0.2">
      <c r="D312" s="16"/>
      <c r="E312" s="316"/>
    </row>
    <row r="313" spans="4:5" x14ac:dyDescent="0.2">
      <c r="D313" s="16"/>
      <c r="E313" s="316"/>
    </row>
    <row r="314" spans="4:5" x14ac:dyDescent="0.2">
      <c r="D314" s="16"/>
      <c r="E314" s="316"/>
    </row>
    <row r="315" spans="4:5" x14ac:dyDescent="0.2">
      <c r="D315" s="16"/>
      <c r="E315" s="316"/>
    </row>
    <row r="316" spans="4:5" x14ac:dyDescent="0.2">
      <c r="D316" s="16"/>
      <c r="E316" s="316"/>
    </row>
    <row r="317" spans="4:5" x14ac:dyDescent="0.2">
      <c r="D317" s="16"/>
      <c r="E317" s="316"/>
    </row>
    <row r="318" spans="4:5" x14ac:dyDescent="0.2">
      <c r="D318" s="16"/>
      <c r="E318" s="316"/>
    </row>
    <row r="319" spans="4:5" x14ac:dyDescent="0.2">
      <c r="D319" s="16"/>
      <c r="E319" s="316"/>
    </row>
    <row r="320" spans="4:5" x14ac:dyDescent="0.2">
      <c r="D320" s="16"/>
      <c r="E320" s="316"/>
    </row>
    <row r="321" spans="4:5" x14ac:dyDescent="0.2">
      <c r="D321" s="16"/>
      <c r="E321" s="316"/>
    </row>
    <row r="322" spans="4:5" x14ac:dyDescent="0.2">
      <c r="D322" s="16"/>
      <c r="E322" s="316"/>
    </row>
    <row r="323" spans="4:5" x14ac:dyDescent="0.2">
      <c r="D323" s="16"/>
      <c r="E323" s="316"/>
    </row>
    <row r="324" spans="4:5" x14ac:dyDescent="0.2">
      <c r="D324" s="16"/>
      <c r="E324" s="316"/>
    </row>
    <row r="325" spans="4:5" x14ac:dyDescent="0.2">
      <c r="D325" s="16"/>
      <c r="E325" s="316"/>
    </row>
    <row r="326" spans="4:5" x14ac:dyDescent="0.2">
      <c r="D326" s="16"/>
      <c r="E326" s="316"/>
    </row>
    <row r="327" spans="4:5" x14ac:dyDescent="0.2">
      <c r="D327" s="16"/>
      <c r="E327" s="316"/>
    </row>
    <row r="328" spans="4:5" x14ac:dyDescent="0.2">
      <c r="D328" s="16"/>
      <c r="E328" s="316"/>
    </row>
    <row r="329" spans="4:5" x14ac:dyDescent="0.2">
      <c r="D329" s="16"/>
      <c r="E329" s="316"/>
    </row>
    <row r="330" spans="4:5" x14ac:dyDescent="0.2">
      <c r="D330" s="16"/>
      <c r="E330" s="316"/>
    </row>
    <row r="331" spans="4:5" x14ac:dyDescent="0.2">
      <c r="D331" s="16"/>
      <c r="E331" s="316"/>
    </row>
    <row r="332" spans="4:5" x14ac:dyDescent="0.2">
      <c r="D332" s="16"/>
      <c r="E332" s="316"/>
    </row>
    <row r="333" spans="4:5" x14ac:dyDescent="0.2">
      <c r="D333" s="16"/>
      <c r="E333" s="316"/>
    </row>
    <row r="334" spans="4:5" x14ac:dyDescent="0.2">
      <c r="D334" s="16"/>
      <c r="E334" s="316"/>
    </row>
    <row r="335" spans="4:5" x14ac:dyDescent="0.2">
      <c r="D335" s="16"/>
      <c r="E335" s="316"/>
    </row>
    <row r="336" spans="4:5" x14ac:dyDescent="0.2">
      <c r="D336" s="16"/>
      <c r="E336" s="316"/>
    </row>
    <row r="337" spans="4:5" x14ac:dyDescent="0.2">
      <c r="D337" s="16"/>
      <c r="E337" s="316"/>
    </row>
    <row r="338" spans="4:5" x14ac:dyDescent="0.2">
      <c r="D338" s="16"/>
      <c r="E338" s="316"/>
    </row>
    <row r="339" spans="4:5" x14ac:dyDescent="0.2">
      <c r="D339" s="16"/>
      <c r="E339" s="316"/>
    </row>
    <row r="340" spans="4:5" x14ac:dyDescent="0.2">
      <c r="D340" s="16"/>
      <c r="E340" s="316"/>
    </row>
    <row r="341" spans="4:5" x14ac:dyDescent="0.2">
      <c r="D341" s="16"/>
      <c r="E341" s="316"/>
    </row>
    <row r="342" spans="4:5" x14ac:dyDescent="0.2">
      <c r="D342" s="16"/>
      <c r="E342" s="316"/>
    </row>
    <row r="343" spans="4:5" x14ac:dyDescent="0.2">
      <c r="D343" s="16"/>
      <c r="E343" s="316"/>
    </row>
    <row r="344" spans="4:5" x14ac:dyDescent="0.2">
      <c r="D344" s="16"/>
      <c r="E344" s="316"/>
    </row>
    <row r="345" spans="4:5" x14ac:dyDescent="0.2">
      <c r="D345" s="16"/>
      <c r="E345" s="316"/>
    </row>
    <row r="346" spans="4:5" x14ac:dyDescent="0.2">
      <c r="D346" s="16"/>
      <c r="E346" s="316"/>
    </row>
    <row r="347" spans="4:5" x14ac:dyDescent="0.2">
      <c r="D347" s="16"/>
      <c r="E347" s="316"/>
    </row>
    <row r="348" spans="4:5" x14ac:dyDescent="0.2">
      <c r="D348" s="16"/>
      <c r="E348" s="316"/>
    </row>
    <row r="349" spans="4:5" x14ac:dyDescent="0.2">
      <c r="D349" s="16"/>
      <c r="E349" s="316"/>
    </row>
    <row r="350" spans="4:5" x14ac:dyDescent="0.2">
      <c r="D350" s="16"/>
      <c r="E350" s="316"/>
    </row>
    <row r="351" spans="4:5" x14ac:dyDescent="0.2">
      <c r="D351" s="16"/>
      <c r="E351" s="316"/>
    </row>
    <row r="352" spans="4:5" x14ac:dyDescent="0.2">
      <c r="D352" s="16"/>
      <c r="E352" s="316"/>
    </row>
    <row r="353" spans="4:5" x14ac:dyDescent="0.2">
      <c r="D353" s="16"/>
      <c r="E353" s="316"/>
    </row>
    <row r="354" spans="4:5" x14ac:dyDescent="0.2">
      <c r="D354" s="16"/>
      <c r="E354" s="316"/>
    </row>
    <row r="355" spans="4:5" x14ac:dyDescent="0.2">
      <c r="D355" s="16"/>
      <c r="E355" s="316"/>
    </row>
    <row r="356" spans="4:5" x14ac:dyDescent="0.2">
      <c r="D356" s="16"/>
      <c r="E356" s="316"/>
    </row>
    <row r="357" spans="4:5" x14ac:dyDescent="0.2">
      <c r="D357" s="16"/>
      <c r="E357" s="316"/>
    </row>
    <row r="358" spans="4:5" x14ac:dyDescent="0.2">
      <c r="D358" s="16"/>
      <c r="E358" s="316"/>
    </row>
    <row r="359" spans="4:5" x14ac:dyDescent="0.2">
      <c r="D359" s="16"/>
      <c r="E359" s="316"/>
    </row>
    <row r="360" spans="4:5" x14ac:dyDescent="0.2">
      <c r="D360" s="16"/>
      <c r="E360" s="316"/>
    </row>
    <row r="361" spans="4:5" x14ac:dyDescent="0.2">
      <c r="D361" s="16"/>
      <c r="E361" s="316"/>
    </row>
    <row r="362" spans="4:5" x14ac:dyDescent="0.2">
      <c r="D362" s="16"/>
      <c r="E362" s="316"/>
    </row>
    <row r="363" spans="4:5" x14ac:dyDescent="0.2">
      <c r="D363" s="16"/>
      <c r="E363" s="316"/>
    </row>
    <row r="364" spans="4:5" x14ac:dyDescent="0.2">
      <c r="D364" s="16"/>
      <c r="E364" s="316"/>
    </row>
    <row r="365" spans="4:5" x14ac:dyDescent="0.2">
      <c r="D365" s="16"/>
      <c r="E365" s="316"/>
    </row>
    <row r="366" spans="4:5" x14ac:dyDescent="0.2">
      <c r="D366" s="16"/>
      <c r="E366" s="316"/>
    </row>
    <row r="367" spans="4:5" x14ac:dyDescent="0.2">
      <c r="D367" s="16"/>
      <c r="E367" s="316"/>
    </row>
    <row r="368" spans="4:5" x14ac:dyDescent="0.2">
      <c r="D368" s="16"/>
      <c r="E368" s="316"/>
    </row>
    <row r="369" spans="4:5" x14ac:dyDescent="0.2">
      <c r="D369" s="16"/>
      <c r="E369" s="316"/>
    </row>
    <row r="370" spans="4:5" x14ac:dyDescent="0.2">
      <c r="D370" s="16"/>
      <c r="E370" s="316"/>
    </row>
    <row r="371" spans="4:5" x14ac:dyDescent="0.2">
      <c r="D371" s="16"/>
      <c r="E371" s="316"/>
    </row>
    <row r="372" spans="4:5" x14ac:dyDescent="0.2">
      <c r="D372" s="16"/>
      <c r="E372" s="316"/>
    </row>
    <row r="373" spans="4:5" x14ac:dyDescent="0.2">
      <c r="D373" s="16"/>
      <c r="E373" s="316"/>
    </row>
    <row r="374" spans="4:5" x14ac:dyDescent="0.2">
      <c r="D374" s="16"/>
      <c r="E374" s="316"/>
    </row>
    <row r="375" spans="4:5" x14ac:dyDescent="0.2">
      <c r="D375" s="16"/>
      <c r="E375" s="316"/>
    </row>
    <row r="376" spans="4:5" x14ac:dyDescent="0.2">
      <c r="D376" s="16"/>
      <c r="E376" s="316"/>
    </row>
    <row r="377" spans="4:5" x14ac:dyDescent="0.2">
      <c r="D377" s="16"/>
      <c r="E377" s="316"/>
    </row>
    <row r="378" spans="4:5" x14ac:dyDescent="0.2">
      <c r="D378" s="16"/>
      <c r="E378" s="316"/>
    </row>
    <row r="379" spans="4:5" x14ac:dyDescent="0.2">
      <c r="D379" s="16"/>
      <c r="E379" s="316"/>
    </row>
    <row r="380" spans="4:5" x14ac:dyDescent="0.2">
      <c r="D380" s="16"/>
      <c r="E380" s="316"/>
    </row>
    <row r="381" spans="4:5" x14ac:dyDescent="0.2">
      <c r="D381" s="16"/>
      <c r="E381" s="316"/>
    </row>
    <row r="382" spans="4:5" x14ac:dyDescent="0.2">
      <c r="D382" s="16"/>
      <c r="E382" s="316"/>
    </row>
    <row r="383" spans="4:5" x14ac:dyDescent="0.2">
      <c r="D383" s="16"/>
      <c r="E383" s="316"/>
    </row>
    <row r="384" spans="4:5" x14ac:dyDescent="0.2">
      <c r="D384" s="16"/>
      <c r="E384" s="316"/>
    </row>
    <row r="385" spans="4:5" x14ac:dyDescent="0.2">
      <c r="D385" s="16"/>
      <c r="E385" s="316"/>
    </row>
    <row r="386" spans="4:5" x14ac:dyDescent="0.2">
      <c r="D386" s="16"/>
      <c r="E386" s="316"/>
    </row>
    <row r="387" spans="4:5" x14ac:dyDescent="0.2">
      <c r="D387" s="16"/>
      <c r="E387" s="316"/>
    </row>
    <row r="388" spans="4:5" x14ac:dyDescent="0.2">
      <c r="D388" s="16"/>
      <c r="E388" s="316"/>
    </row>
    <row r="389" spans="4:5" x14ac:dyDescent="0.2">
      <c r="D389" s="16"/>
      <c r="E389" s="316"/>
    </row>
    <row r="390" spans="4:5" x14ac:dyDescent="0.2">
      <c r="D390" s="16"/>
      <c r="E390" s="316"/>
    </row>
    <row r="391" spans="4:5" x14ac:dyDescent="0.2">
      <c r="D391" s="16"/>
      <c r="E391" s="316"/>
    </row>
    <row r="392" spans="4:5" x14ac:dyDescent="0.2">
      <c r="D392" s="16"/>
      <c r="E392" s="316"/>
    </row>
    <row r="393" spans="4:5" x14ac:dyDescent="0.2">
      <c r="D393" s="16"/>
      <c r="E393" s="316"/>
    </row>
    <row r="394" spans="4:5" x14ac:dyDescent="0.2">
      <c r="D394" s="16"/>
      <c r="E394" s="316"/>
    </row>
    <row r="395" spans="4:5" x14ac:dyDescent="0.2">
      <c r="D395" s="16"/>
      <c r="E395" s="316"/>
    </row>
    <row r="396" spans="4:5" x14ac:dyDescent="0.2">
      <c r="D396" s="16"/>
      <c r="E396" s="316"/>
    </row>
    <row r="397" spans="4:5" x14ac:dyDescent="0.2">
      <c r="D397" s="16"/>
      <c r="E397" s="316"/>
    </row>
    <row r="398" spans="4:5" x14ac:dyDescent="0.2">
      <c r="D398" s="16"/>
      <c r="E398" s="316"/>
    </row>
    <row r="399" spans="4:5" x14ac:dyDescent="0.2">
      <c r="D399" s="16"/>
      <c r="E399" s="316"/>
    </row>
    <row r="400" spans="4:5" x14ac:dyDescent="0.2">
      <c r="D400" s="16"/>
      <c r="E400" s="316"/>
    </row>
    <row r="401" spans="4:5" x14ac:dyDescent="0.2">
      <c r="D401" s="16"/>
      <c r="E401" s="316"/>
    </row>
    <row r="402" spans="4:5" x14ac:dyDescent="0.2">
      <c r="D402" s="16"/>
      <c r="E402" s="316"/>
    </row>
    <row r="403" spans="4:5" x14ac:dyDescent="0.2">
      <c r="D403" s="16"/>
      <c r="E403" s="316"/>
    </row>
    <row r="404" spans="4:5" x14ac:dyDescent="0.2">
      <c r="D404" s="16"/>
      <c r="E404" s="316"/>
    </row>
    <row r="405" spans="4:5" x14ac:dyDescent="0.2">
      <c r="D405" s="16"/>
      <c r="E405" s="316"/>
    </row>
    <row r="406" spans="4:5" x14ac:dyDescent="0.2">
      <c r="D406" s="16"/>
      <c r="E406" s="316"/>
    </row>
    <row r="407" spans="4:5" x14ac:dyDescent="0.2">
      <c r="D407" s="16"/>
      <c r="E407" s="316"/>
    </row>
    <row r="408" spans="4:5" x14ac:dyDescent="0.2">
      <c r="D408" s="16"/>
      <c r="E408" s="316"/>
    </row>
    <row r="409" spans="4:5" x14ac:dyDescent="0.2">
      <c r="D409" s="16"/>
      <c r="E409" s="316"/>
    </row>
    <row r="410" spans="4:5" x14ac:dyDescent="0.2">
      <c r="D410" s="16"/>
      <c r="E410" s="316"/>
    </row>
    <row r="411" spans="4:5" x14ac:dyDescent="0.2">
      <c r="D411" s="16"/>
      <c r="E411" s="316"/>
    </row>
    <row r="412" spans="4:5" x14ac:dyDescent="0.2">
      <c r="D412" s="16"/>
      <c r="E412" s="316"/>
    </row>
    <row r="413" spans="4:5" x14ac:dyDescent="0.2">
      <c r="D413" s="16"/>
      <c r="E413" s="316"/>
    </row>
    <row r="414" spans="4:5" x14ac:dyDescent="0.2">
      <c r="D414" s="16"/>
      <c r="E414" s="316"/>
    </row>
    <row r="415" spans="4:5" x14ac:dyDescent="0.2">
      <c r="D415" s="16"/>
      <c r="E415" s="316"/>
    </row>
    <row r="416" spans="4:5" x14ac:dyDescent="0.2">
      <c r="D416" s="16"/>
      <c r="E416" s="316"/>
    </row>
    <row r="417" spans="4:5" x14ac:dyDescent="0.2">
      <c r="D417" s="16"/>
      <c r="E417" s="316"/>
    </row>
    <row r="418" spans="4:5" x14ac:dyDescent="0.2">
      <c r="D418" s="16"/>
      <c r="E418" s="316"/>
    </row>
    <row r="419" spans="4:5" x14ac:dyDescent="0.2">
      <c r="D419" s="16"/>
      <c r="E419" s="316"/>
    </row>
    <row r="420" spans="4:5" x14ac:dyDescent="0.2">
      <c r="D420" s="16"/>
      <c r="E420" s="316"/>
    </row>
    <row r="421" spans="4:5" x14ac:dyDescent="0.2">
      <c r="D421" s="16"/>
      <c r="E421" s="316"/>
    </row>
    <row r="422" spans="4:5" x14ac:dyDescent="0.2">
      <c r="D422" s="16"/>
      <c r="E422" s="316"/>
    </row>
    <row r="423" spans="4:5" x14ac:dyDescent="0.2">
      <c r="D423" s="16"/>
      <c r="E423" s="316"/>
    </row>
    <row r="424" spans="4:5" x14ac:dyDescent="0.2">
      <c r="D424" s="16"/>
      <c r="E424" s="316"/>
    </row>
    <row r="425" spans="4:5" x14ac:dyDescent="0.2">
      <c r="D425" s="16"/>
      <c r="E425" s="316"/>
    </row>
    <row r="426" spans="4:5" x14ac:dyDescent="0.2">
      <c r="D426" s="16"/>
      <c r="E426" s="316"/>
    </row>
    <row r="427" spans="4:5" x14ac:dyDescent="0.2">
      <c r="D427" s="16"/>
      <c r="E427" s="316"/>
    </row>
    <row r="428" spans="4:5" x14ac:dyDescent="0.2">
      <c r="D428" s="16"/>
      <c r="E428" s="316"/>
    </row>
    <row r="429" spans="4:5" x14ac:dyDescent="0.2">
      <c r="D429" s="16"/>
      <c r="E429" s="316"/>
    </row>
    <row r="430" spans="4:5" x14ac:dyDescent="0.2">
      <c r="D430" s="16"/>
      <c r="E430" s="316"/>
    </row>
    <row r="431" spans="4:5" x14ac:dyDescent="0.2">
      <c r="D431" s="16"/>
      <c r="E431" s="316"/>
    </row>
    <row r="432" spans="4:5" x14ac:dyDescent="0.2">
      <c r="D432" s="16"/>
      <c r="E432" s="316"/>
    </row>
    <row r="433" spans="4:5" x14ac:dyDescent="0.2">
      <c r="D433" s="16"/>
      <c r="E433" s="316"/>
    </row>
    <row r="434" spans="4:5" x14ac:dyDescent="0.2">
      <c r="D434" s="16"/>
      <c r="E434" s="316"/>
    </row>
    <row r="435" spans="4:5" x14ac:dyDescent="0.2">
      <c r="D435" s="16"/>
      <c r="E435" s="316"/>
    </row>
    <row r="436" spans="4:5" x14ac:dyDescent="0.2">
      <c r="D436" s="16"/>
      <c r="E436" s="316"/>
    </row>
    <row r="437" spans="4:5" x14ac:dyDescent="0.2">
      <c r="D437" s="16"/>
      <c r="E437" s="316"/>
    </row>
    <row r="438" spans="4:5" x14ac:dyDescent="0.2">
      <c r="D438" s="16"/>
      <c r="E438" s="316"/>
    </row>
    <row r="439" spans="4:5" x14ac:dyDescent="0.2">
      <c r="D439" s="16"/>
      <c r="E439" s="316"/>
    </row>
    <row r="440" spans="4:5" x14ac:dyDescent="0.2">
      <c r="D440" s="16"/>
      <c r="E440" s="316"/>
    </row>
    <row r="441" spans="4:5" x14ac:dyDescent="0.2">
      <c r="D441" s="16"/>
      <c r="E441" s="316"/>
    </row>
    <row r="442" spans="4:5" x14ac:dyDescent="0.2">
      <c r="D442" s="16"/>
      <c r="E442" s="316"/>
    </row>
    <row r="443" spans="4:5" x14ac:dyDescent="0.2">
      <c r="D443" s="16"/>
      <c r="E443" s="316"/>
    </row>
    <row r="444" spans="4:5" x14ac:dyDescent="0.2">
      <c r="D444" s="16"/>
      <c r="E444" s="316"/>
    </row>
    <row r="445" spans="4:5" x14ac:dyDescent="0.2">
      <c r="D445" s="16"/>
      <c r="E445" s="316"/>
    </row>
    <row r="446" spans="4:5" x14ac:dyDescent="0.2">
      <c r="D446" s="16"/>
      <c r="E446" s="316"/>
    </row>
    <row r="447" spans="4:5" x14ac:dyDescent="0.2">
      <c r="D447" s="16"/>
      <c r="E447" s="316"/>
    </row>
    <row r="448" spans="4:5" x14ac:dyDescent="0.2">
      <c r="D448" s="16"/>
      <c r="E448" s="316"/>
    </row>
    <row r="449" spans="4:5" x14ac:dyDescent="0.2">
      <c r="D449" s="16"/>
      <c r="E449" s="316"/>
    </row>
    <row r="450" spans="4:5" x14ac:dyDescent="0.2">
      <c r="D450" s="16"/>
      <c r="E450" s="316"/>
    </row>
    <row r="451" spans="4:5" x14ac:dyDescent="0.2">
      <c r="D451" s="16"/>
      <c r="E451" s="316"/>
    </row>
    <row r="452" spans="4:5" x14ac:dyDescent="0.2">
      <c r="D452" s="16"/>
      <c r="E452" s="316"/>
    </row>
    <row r="453" spans="4:5" x14ac:dyDescent="0.2">
      <c r="D453" s="16"/>
      <c r="E453" s="316"/>
    </row>
    <row r="454" spans="4:5" x14ac:dyDescent="0.2">
      <c r="D454" s="16"/>
      <c r="E454" s="316"/>
    </row>
    <row r="455" spans="4:5" x14ac:dyDescent="0.2">
      <c r="D455" s="16"/>
      <c r="E455" s="316"/>
    </row>
    <row r="456" spans="4:5" x14ac:dyDescent="0.2">
      <c r="D456" s="16"/>
      <c r="E456" s="316"/>
    </row>
    <row r="457" spans="4:5" x14ac:dyDescent="0.2">
      <c r="D457" s="16"/>
      <c r="E457" s="316"/>
    </row>
    <row r="458" spans="4:5" x14ac:dyDescent="0.2">
      <c r="D458" s="16"/>
      <c r="E458" s="316"/>
    </row>
    <row r="459" spans="4:5" x14ac:dyDescent="0.2">
      <c r="D459" s="16"/>
      <c r="E459" s="316"/>
    </row>
    <row r="460" spans="4:5" x14ac:dyDescent="0.2">
      <c r="D460" s="16"/>
      <c r="E460" s="316"/>
    </row>
    <row r="461" spans="4:5" x14ac:dyDescent="0.2">
      <c r="D461" s="16"/>
      <c r="E461" s="316"/>
    </row>
    <row r="462" spans="4:5" x14ac:dyDescent="0.2">
      <c r="D462" s="16"/>
      <c r="E462" s="316"/>
    </row>
    <row r="463" spans="4:5" x14ac:dyDescent="0.2">
      <c r="D463" s="16"/>
      <c r="E463" s="316"/>
    </row>
    <row r="464" spans="4:5" x14ac:dyDescent="0.2">
      <c r="D464" s="16"/>
      <c r="E464" s="316"/>
    </row>
    <row r="465" spans="4:5" x14ac:dyDescent="0.2">
      <c r="D465" s="16"/>
      <c r="E465" s="316"/>
    </row>
    <row r="466" spans="4:5" x14ac:dyDescent="0.2">
      <c r="D466" s="16"/>
      <c r="E466" s="316"/>
    </row>
    <row r="467" spans="4:5" x14ac:dyDescent="0.2">
      <c r="D467" s="16"/>
      <c r="E467" s="316"/>
    </row>
    <row r="468" spans="4:5" x14ac:dyDescent="0.2">
      <c r="D468" s="16"/>
      <c r="E468" s="316"/>
    </row>
    <row r="469" spans="4:5" x14ac:dyDescent="0.2">
      <c r="D469" s="16"/>
      <c r="E469" s="316"/>
    </row>
    <row r="470" spans="4:5" x14ac:dyDescent="0.2">
      <c r="D470" s="16"/>
      <c r="E470" s="316"/>
    </row>
    <row r="471" spans="4:5" x14ac:dyDescent="0.2">
      <c r="D471" s="16"/>
      <c r="E471" s="316"/>
    </row>
    <row r="472" spans="4:5" x14ac:dyDescent="0.2">
      <c r="D472" s="16"/>
      <c r="E472" s="316"/>
    </row>
    <row r="473" spans="4:5" x14ac:dyDescent="0.2">
      <c r="D473" s="16"/>
      <c r="E473" s="316"/>
    </row>
    <row r="474" spans="4:5" x14ac:dyDescent="0.2">
      <c r="D474" s="16"/>
      <c r="E474" s="316"/>
    </row>
    <row r="475" spans="4:5" x14ac:dyDescent="0.2">
      <c r="D475" s="16"/>
      <c r="E475" s="316"/>
    </row>
    <row r="476" spans="4:5" x14ac:dyDescent="0.2">
      <c r="D476" s="16"/>
      <c r="E476" s="316"/>
    </row>
    <row r="477" spans="4:5" x14ac:dyDescent="0.2">
      <c r="D477" s="16"/>
      <c r="E477" s="316"/>
    </row>
    <row r="478" spans="4:5" x14ac:dyDescent="0.2">
      <c r="D478" s="16"/>
      <c r="E478" s="316"/>
    </row>
    <row r="479" spans="4:5" x14ac:dyDescent="0.2">
      <c r="D479" s="16"/>
      <c r="E479" s="316"/>
    </row>
    <row r="480" spans="4:5" x14ac:dyDescent="0.2">
      <c r="D480" s="16"/>
      <c r="E480" s="316"/>
    </row>
    <row r="481" spans="4:5" x14ac:dyDescent="0.2">
      <c r="D481" s="16"/>
      <c r="E481" s="316"/>
    </row>
    <row r="482" spans="4:5" x14ac:dyDescent="0.2">
      <c r="D482" s="16"/>
      <c r="E482" s="316"/>
    </row>
    <row r="483" spans="4:5" x14ac:dyDescent="0.2">
      <c r="D483" s="16"/>
      <c r="E483" s="316"/>
    </row>
    <row r="484" spans="4:5" x14ac:dyDescent="0.2">
      <c r="D484" s="16"/>
      <c r="E484" s="316"/>
    </row>
    <row r="485" spans="4:5" x14ac:dyDescent="0.2">
      <c r="D485" s="16"/>
      <c r="E485" s="316"/>
    </row>
    <row r="486" spans="4:5" x14ac:dyDescent="0.2">
      <c r="D486" s="16"/>
      <c r="E486" s="316"/>
    </row>
    <row r="487" spans="4:5" x14ac:dyDescent="0.2">
      <c r="D487" s="16"/>
      <c r="E487" s="316"/>
    </row>
    <row r="488" spans="4:5" x14ac:dyDescent="0.2">
      <c r="D488" s="16"/>
      <c r="E488" s="316"/>
    </row>
    <row r="489" spans="4:5" x14ac:dyDescent="0.2">
      <c r="D489" s="16"/>
      <c r="E489" s="316"/>
    </row>
    <row r="490" spans="4:5" x14ac:dyDescent="0.2">
      <c r="D490" s="16"/>
      <c r="E490" s="316"/>
    </row>
    <row r="491" spans="4:5" x14ac:dyDescent="0.2">
      <c r="D491" s="16"/>
      <c r="E491" s="316"/>
    </row>
    <row r="492" spans="4:5" x14ac:dyDescent="0.2">
      <c r="D492" s="16"/>
      <c r="E492" s="316"/>
    </row>
    <row r="493" spans="4:5" x14ac:dyDescent="0.2">
      <c r="D493" s="16"/>
      <c r="E493" s="316"/>
    </row>
    <row r="494" spans="4:5" x14ac:dyDescent="0.2">
      <c r="D494" s="16"/>
      <c r="E494" s="316"/>
    </row>
    <row r="495" spans="4:5" x14ac:dyDescent="0.2">
      <c r="D495" s="16"/>
      <c r="E495" s="316"/>
    </row>
    <row r="496" spans="4:5" x14ac:dyDescent="0.2">
      <c r="D496" s="16"/>
      <c r="E496" s="316"/>
    </row>
    <row r="497" spans="4:5" x14ac:dyDescent="0.2">
      <c r="D497" s="16"/>
      <c r="E497" s="316"/>
    </row>
    <row r="498" spans="4:5" x14ac:dyDescent="0.2">
      <c r="D498" s="16"/>
      <c r="E498" s="316"/>
    </row>
    <row r="499" spans="4:5" x14ac:dyDescent="0.2">
      <c r="D499" s="16"/>
      <c r="E499" s="316"/>
    </row>
    <row r="500" spans="4:5" x14ac:dyDescent="0.2">
      <c r="D500" s="16"/>
      <c r="E500" s="316"/>
    </row>
    <row r="501" spans="4:5" x14ac:dyDescent="0.2">
      <c r="D501" s="16"/>
      <c r="E501" s="316"/>
    </row>
    <row r="502" spans="4:5" x14ac:dyDescent="0.2">
      <c r="D502" s="16"/>
      <c r="E502" s="316"/>
    </row>
    <row r="503" spans="4:5" x14ac:dyDescent="0.2">
      <c r="D503" s="16"/>
      <c r="E503" s="316"/>
    </row>
    <row r="504" spans="4:5" x14ac:dyDescent="0.2">
      <c r="D504" s="16"/>
      <c r="E504" s="316"/>
    </row>
    <row r="505" spans="4:5" x14ac:dyDescent="0.2">
      <c r="D505" s="16"/>
      <c r="E505" s="316"/>
    </row>
    <row r="506" spans="4:5" x14ac:dyDescent="0.2">
      <c r="D506" s="16"/>
      <c r="E506" s="316"/>
    </row>
    <row r="507" spans="4:5" x14ac:dyDescent="0.2">
      <c r="D507" s="16"/>
      <c r="E507" s="316"/>
    </row>
    <row r="508" spans="4:5" x14ac:dyDescent="0.2">
      <c r="D508" s="16"/>
      <c r="E508" s="316"/>
    </row>
    <row r="509" spans="4:5" x14ac:dyDescent="0.2">
      <c r="D509" s="16"/>
      <c r="E509" s="316"/>
    </row>
    <row r="510" spans="4:5" x14ac:dyDescent="0.2">
      <c r="D510" s="16"/>
      <c r="E510" s="316"/>
    </row>
    <row r="511" spans="4:5" x14ac:dyDescent="0.2">
      <c r="D511" s="16"/>
      <c r="E511" s="316"/>
    </row>
    <row r="512" spans="4:5" x14ac:dyDescent="0.2">
      <c r="D512" s="16"/>
      <c r="E512" s="316"/>
    </row>
    <row r="513" spans="4:5" x14ac:dyDescent="0.2">
      <c r="D513" s="16"/>
      <c r="E513" s="316"/>
    </row>
    <row r="514" spans="4:5" x14ac:dyDescent="0.2">
      <c r="D514" s="16"/>
      <c r="E514" s="316"/>
    </row>
    <row r="515" spans="4:5" x14ac:dyDescent="0.2">
      <c r="D515" s="16"/>
      <c r="E515" s="316"/>
    </row>
    <row r="516" spans="4:5" x14ac:dyDescent="0.2">
      <c r="D516" s="16"/>
      <c r="E516" s="316"/>
    </row>
    <row r="517" spans="4:5" x14ac:dyDescent="0.2">
      <c r="D517" s="16"/>
      <c r="E517" s="316"/>
    </row>
    <row r="518" spans="4:5" x14ac:dyDescent="0.2">
      <c r="D518" s="16"/>
      <c r="E518" s="316"/>
    </row>
    <row r="519" spans="4:5" x14ac:dyDescent="0.2">
      <c r="D519" s="16"/>
      <c r="E519" s="316"/>
    </row>
    <row r="520" spans="4:5" x14ac:dyDescent="0.2">
      <c r="D520" s="16"/>
      <c r="E520" s="316"/>
    </row>
    <row r="521" spans="4:5" x14ac:dyDescent="0.2">
      <c r="D521" s="16"/>
      <c r="E521" s="316"/>
    </row>
    <row r="522" spans="4:5" x14ac:dyDescent="0.2">
      <c r="D522" s="16"/>
      <c r="E522" s="316"/>
    </row>
    <row r="523" spans="4:5" x14ac:dyDescent="0.2">
      <c r="D523" s="16"/>
      <c r="E523" s="316"/>
    </row>
    <row r="524" spans="4:5" x14ac:dyDescent="0.2">
      <c r="D524" s="16"/>
      <c r="E524" s="316"/>
    </row>
    <row r="525" spans="4:5" x14ac:dyDescent="0.2">
      <c r="D525" s="16"/>
      <c r="E525" s="316"/>
    </row>
    <row r="526" spans="4:5" x14ac:dyDescent="0.2">
      <c r="D526" s="16"/>
      <c r="E526" s="316"/>
    </row>
    <row r="527" spans="4:5" x14ac:dyDescent="0.2">
      <c r="D527" s="16"/>
      <c r="E527" s="316"/>
    </row>
    <row r="528" spans="4:5" x14ac:dyDescent="0.2">
      <c r="D528" s="16"/>
      <c r="E528" s="316"/>
    </row>
    <row r="529" spans="4:5" x14ac:dyDescent="0.2">
      <c r="D529" s="16"/>
      <c r="E529" s="316"/>
    </row>
    <row r="530" spans="4:5" x14ac:dyDescent="0.2">
      <c r="D530" s="16"/>
      <c r="E530" s="316"/>
    </row>
    <row r="531" spans="4:5" x14ac:dyDescent="0.2">
      <c r="D531" s="16"/>
      <c r="E531" s="316"/>
    </row>
    <row r="532" spans="4:5" x14ac:dyDescent="0.2">
      <c r="D532" s="16"/>
      <c r="E532" s="316"/>
    </row>
    <row r="533" spans="4:5" x14ac:dyDescent="0.2">
      <c r="D533" s="16"/>
      <c r="E533" s="316"/>
    </row>
    <row r="534" spans="4:5" x14ac:dyDescent="0.2">
      <c r="D534" s="16"/>
      <c r="E534" s="316"/>
    </row>
    <row r="535" spans="4:5" x14ac:dyDescent="0.2">
      <c r="D535" s="16"/>
      <c r="E535" s="316"/>
    </row>
    <row r="536" spans="4:5" x14ac:dyDescent="0.2">
      <c r="D536" s="16"/>
      <c r="E536" s="316"/>
    </row>
    <row r="537" spans="4:5" x14ac:dyDescent="0.2">
      <c r="D537" s="16"/>
      <c r="E537" s="316"/>
    </row>
    <row r="538" spans="4:5" x14ac:dyDescent="0.2">
      <c r="D538" s="16"/>
      <c r="E538" s="316"/>
    </row>
    <row r="539" spans="4:5" x14ac:dyDescent="0.2">
      <c r="D539" s="16"/>
      <c r="E539" s="316"/>
    </row>
    <row r="540" spans="4:5" x14ac:dyDescent="0.2">
      <c r="D540" s="16"/>
      <c r="E540" s="316"/>
    </row>
    <row r="541" spans="4:5" x14ac:dyDescent="0.2">
      <c r="D541" s="16"/>
      <c r="E541" s="316"/>
    </row>
    <row r="542" spans="4:5" x14ac:dyDescent="0.2">
      <c r="D542" s="16"/>
      <c r="E542" s="316"/>
    </row>
    <row r="543" spans="4:5" x14ac:dyDescent="0.2">
      <c r="D543" s="16"/>
      <c r="E543" s="316"/>
    </row>
    <row r="544" spans="4:5" x14ac:dyDescent="0.2">
      <c r="D544" s="16"/>
      <c r="E544" s="316"/>
    </row>
    <row r="545" spans="4:5" x14ac:dyDescent="0.2">
      <c r="D545" s="16"/>
      <c r="E545" s="316"/>
    </row>
    <row r="546" spans="4:5" x14ac:dyDescent="0.2">
      <c r="D546" s="16"/>
      <c r="E546" s="316"/>
    </row>
    <row r="547" spans="4:5" x14ac:dyDescent="0.2">
      <c r="D547" s="16"/>
      <c r="E547" s="316"/>
    </row>
    <row r="548" spans="4:5" x14ac:dyDescent="0.2">
      <c r="D548" s="16"/>
      <c r="E548" s="316"/>
    </row>
    <row r="549" spans="4:5" x14ac:dyDescent="0.2">
      <c r="D549" s="16"/>
      <c r="E549" s="316"/>
    </row>
    <row r="550" spans="4:5" x14ac:dyDescent="0.2">
      <c r="D550" s="16"/>
      <c r="E550" s="316"/>
    </row>
    <row r="551" spans="4:5" x14ac:dyDescent="0.2">
      <c r="D551" s="16"/>
      <c r="E551" s="316"/>
    </row>
    <row r="552" spans="4:5" x14ac:dyDescent="0.2">
      <c r="D552" s="16"/>
      <c r="E552" s="316"/>
    </row>
    <row r="553" spans="4:5" x14ac:dyDescent="0.2">
      <c r="D553" s="16"/>
      <c r="E553" s="316"/>
    </row>
    <row r="554" spans="4:5" x14ac:dyDescent="0.2">
      <c r="D554" s="16"/>
      <c r="E554" s="316"/>
    </row>
    <row r="555" spans="4:5" x14ac:dyDescent="0.2">
      <c r="D555" s="16"/>
      <c r="E555" s="316"/>
    </row>
    <row r="556" spans="4:5" x14ac:dyDescent="0.2">
      <c r="D556" s="16"/>
      <c r="E556" s="316"/>
    </row>
    <row r="557" spans="4:5" x14ac:dyDescent="0.2">
      <c r="D557" s="16"/>
      <c r="E557" s="316"/>
    </row>
    <row r="558" spans="4:5" x14ac:dyDescent="0.2">
      <c r="D558" s="16"/>
      <c r="E558" s="316"/>
    </row>
    <row r="559" spans="4:5" x14ac:dyDescent="0.2">
      <c r="D559" s="16"/>
      <c r="E559" s="316"/>
    </row>
    <row r="560" spans="4:5" x14ac:dyDescent="0.2">
      <c r="D560" s="16"/>
      <c r="E560" s="316"/>
    </row>
    <row r="561" spans="4:5" x14ac:dyDescent="0.2">
      <c r="D561" s="16"/>
      <c r="E561" s="316"/>
    </row>
    <row r="562" spans="4:5" x14ac:dyDescent="0.2">
      <c r="D562" s="16"/>
      <c r="E562" s="316"/>
    </row>
    <row r="563" spans="4:5" x14ac:dyDescent="0.2">
      <c r="D563" s="16"/>
      <c r="E563" s="316"/>
    </row>
    <row r="564" spans="4:5" x14ac:dyDescent="0.2">
      <c r="D564" s="16"/>
      <c r="E564" s="316"/>
    </row>
    <row r="565" spans="4:5" x14ac:dyDescent="0.2">
      <c r="D565" s="16"/>
      <c r="E565" s="316"/>
    </row>
    <row r="566" spans="4:5" x14ac:dyDescent="0.2">
      <c r="D566" s="16"/>
      <c r="E566" s="316"/>
    </row>
    <row r="567" spans="4:5" x14ac:dyDescent="0.2">
      <c r="D567" s="16"/>
      <c r="E567" s="316"/>
    </row>
    <row r="568" spans="4:5" x14ac:dyDescent="0.2">
      <c r="D568" s="16"/>
      <c r="E568" s="316"/>
    </row>
    <row r="569" spans="4:5" x14ac:dyDescent="0.2">
      <c r="D569" s="16"/>
      <c r="E569" s="316"/>
    </row>
    <row r="570" spans="4:5" x14ac:dyDescent="0.2">
      <c r="D570" s="16"/>
      <c r="E570" s="316"/>
    </row>
    <row r="571" spans="4:5" x14ac:dyDescent="0.2">
      <c r="D571" s="16"/>
      <c r="E571" s="316"/>
    </row>
    <row r="572" spans="4:5" x14ac:dyDescent="0.2">
      <c r="D572" s="16"/>
      <c r="E572" s="316"/>
    </row>
    <row r="573" spans="4:5" x14ac:dyDescent="0.2">
      <c r="D573" s="16"/>
      <c r="E573" s="316"/>
    </row>
    <row r="574" spans="4:5" x14ac:dyDescent="0.2">
      <c r="D574" s="16"/>
      <c r="E574" s="316"/>
    </row>
    <row r="575" spans="4:5" x14ac:dyDescent="0.2">
      <c r="D575" s="16"/>
      <c r="E575" s="316"/>
    </row>
    <row r="576" spans="4:5" x14ac:dyDescent="0.2">
      <c r="D576" s="16"/>
      <c r="E576" s="316"/>
    </row>
    <row r="577" spans="4:5" x14ac:dyDescent="0.2">
      <c r="D577" s="16"/>
      <c r="E577" s="316"/>
    </row>
    <row r="578" spans="4:5" x14ac:dyDescent="0.2">
      <c r="D578" s="16"/>
      <c r="E578" s="316"/>
    </row>
    <row r="579" spans="4:5" x14ac:dyDescent="0.2">
      <c r="D579" s="16"/>
      <c r="E579" s="316"/>
    </row>
    <row r="580" spans="4:5" x14ac:dyDescent="0.2">
      <c r="D580" s="16"/>
      <c r="E580" s="316"/>
    </row>
    <row r="581" spans="4:5" x14ac:dyDescent="0.2">
      <c r="D581" s="16"/>
      <c r="E581" s="316"/>
    </row>
    <row r="582" spans="4:5" x14ac:dyDescent="0.2">
      <c r="D582" s="16"/>
      <c r="E582" s="316"/>
    </row>
    <row r="583" spans="4:5" x14ac:dyDescent="0.2">
      <c r="D583" s="16"/>
      <c r="E583" s="316"/>
    </row>
    <row r="584" spans="4:5" x14ac:dyDescent="0.2">
      <c r="D584" s="16"/>
      <c r="E584" s="316"/>
    </row>
    <row r="585" spans="4:5" x14ac:dyDescent="0.2">
      <c r="D585" s="16"/>
      <c r="E585" s="316"/>
    </row>
    <row r="586" spans="4:5" x14ac:dyDescent="0.2">
      <c r="D586" s="16"/>
      <c r="E586" s="316"/>
    </row>
    <row r="587" spans="4:5" x14ac:dyDescent="0.2">
      <c r="D587" s="16"/>
      <c r="E587" s="316"/>
    </row>
    <row r="588" spans="4:5" x14ac:dyDescent="0.2">
      <c r="D588" s="16"/>
      <c r="E588" s="316"/>
    </row>
    <row r="589" spans="4:5" x14ac:dyDescent="0.2">
      <c r="D589" s="16"/>
      <c r="E589" s="316"/>
    </row>
    <row r="590" spans="4:5" x14ac:dyDescent="0.2">
      <c r="D590" s="16"/>
      <c r="E590" s="316"/>
    </row>
    <row r="591" spans="4:5" x14ac:dyDescent="0.2">
      <c r="D591" s="16"/>
      <c r="E591" s="316"/>
    </row>
    <row r="592" spans="4:5" x14ac:dyDescent="0.2">
      <c r="D592" s="16"/>
      <c r="E592" s="316"/>
    </row>
    <row r="593" spans="4:5" x14ac:dyDescent="0.2">
      <c r="D593" s="16"/>
      <c r="E593" s="316"/>
    </row>
    <row r="594" spans="4:5" x14ac:dyDescent="0.2">
      <c r="D594" s="16"/>
      <c r="E594" s="316"/>
    </row>
    <row r="595" spans="4:5" x14ac:dyDescent="0.2">
      <c r="D595" s="16"/>
      <c r="E595" s="316"/>
    </row>
    <row r="596" spans="4:5" x14ac:dyDescent="0.2">
      <c r="D596" s="16"/>
      <c r="E596" s="316"/>
    </row>
    <row r="597" spans="4:5" x14ac:dyDescent="0.2">
      <c r="D597" s="16"/>
      <c r="E597" s="316"/>
    </row>
    <row r="598" spans="4:5" x14ac:dyDescent="0.2">
      <c r="D598" s="16"/>
      <c r="E598" s="316"/>
    </row>
    <row r="599" spans="4:5" x14ac:dyDescent="0.2">
      <c r="D599" s="16"/>
      <c r="E599" s="316"/>
    </row>
    <row r="600" spans="4:5" x14ac:dyDescent="0.2">
      <c r="D600" s="16"/>
      <c r="E600" s="316"/>
    </row>
    <row r="601" spans="4:5" x14ac:dyDescent="0.2">
      <c r="D601" s="16"/>
      <c r="E601" s="316"/>
    </row>
    <row r="602" spans="4:5" x14ac:dyDescent="0.2">
      <c r="D602" s="16"/>
      <c r="E602" s="316"/>
    </row>
    <row r="603" spans="4:5" x14ac:dyDescent="0.2">
      <c r="D603" s="16"/>
      <c r="E603" s="316"/>
    </row>
    <row r="604" spans="4:5" x14ac:dyDescent="0.2">
      <c r="D604" s="16"/>
      <c r="E604" s="316"/>
    </row>
    <row r="605" spans="4:5" x14ac:dyDescent="0.2">
      <c r="D605" s="16"/>
      <c r="E605" s="316"/>
    </row>
    <row r="606" spans="4:5" x14ac:dyDescent="0.2">
      <c r="D606" s="16"/>
      <c r="E606" s="316"/>
    </row>
    <row r="607" spans="4:5" x14ac:dyDescent="0.2">
      <c r="D607" s="16"/>
      <c r="E607" s="316"/>
    </row>
    <row r="608" spans="4:5" x14ac:dyDescent="0.2">
      <c r="D608" s="16"/>
      <c r="E608" s="316"/>
    </row>
    <row r="609" spans="4:5" x14ac:dyDescent="0.2">
      <c r="D609" s="16"/>
      <c r="E609" s="316"/>
    </row>
    <row r="610" spans="4:5" x14ac:dyDescent="0.2">
      <c r="D610" s="16"/>
      <c r="E610" s="316"/>
    </row>
    <row r="611" spans="4:5" x14ac:dyDescent="0.2">
      <c r="D611" s="16"/>
      <c r="E611" s="316"/>
    </row>
    <row r="612" spans="4:5" x14ac:dyDescent="0.2">
      <c r="D612" s="16"/>
      <c r="E612" s="316"/>
    </row>
    <row r="613" spans="4:5" x14ac:dyDescent="0.2">
      <c r="D613" s="16"/>
      <c r="E613" s="316"/>
    </row>
    <row r="614" spans="4:5" x14ac:dyDescent="0.2">
      <c r="D614" s="16"/>
      <c r="E614" s="316"/>
    </row>
    <row r="615" spans="4:5" x14ac:dyDescent="0.2">
      <c r="D615" s="16"/>
      <c r="E615" s="316"/>
    </row>
    <row r="616" spans="4:5" x14ac:dyDescent="0.2">
      <c r="D616" s="16"/>
      <c r="E616" s="316"/>
    </row>
    <row r="617" spans="4:5" x14ac:dyDescent="0.2">
      <c r="D617" s="16"/>
      <c r="E617" s="316"/>
    </row>
    <row r="618" spans="4:5" x14ac:dyDescent="0.2">
      <c r="D618" s="16"/>
      <c r="E618" s="316"/>
    </row>
    <row r="619" spans="4:5" x14ac:dyDescent="0.2">
      <c r="D619" s="16"/>
      <c r="E619" s="316"/>
    </row>
    <row r="620" spans="4:5" x14ac:dyDescent="0.2">
      <c r="D620" s="16"/>
      <c r="E620" s="316"/>
    </row>
    <row r="621" spans="4:5" x14ac:dyDescent="0.2">
      <c r="D621" s="16"/>
      <c r="E621" s="316"/>
    </row>
    <row r="622" spans="4:5" x14ac:dyDescent="0.2">
      <c r="D622" s="16"/>
      <c r="E622" s="316"/>
    </row>
    <row r="623" spans="4:5" x14ac:dyDescent="0.2">
      <c r="D623" s="16"/>
      <c r="E623" s="316"/>
    </row>
    <row r="624" spans="4:5" x14ac:dyDescent="0.2">
      <c r="D624" s="16"/>
      <c r="E624" s="316"/>
    </row>
    <row r="625" spans="4:5" x14ac:dyDescent="0.2">
      <c r="D625" s="16"/>
      <c r="E625" s="316"/>
    </row>
    <row r="626" spans="4:5" x14ac:dyDescent="0.2">
      <c r="D626" s="16"/>
      <c r="E626" s="316"/>
    </row>
    <row r="627" spans="4:5" x14ac:dyDescent="0.2">
      <c r="D627" s="16"/>
      <c r="E627" s="316"/>
    </row>
    <row r="628" spans="4:5" x14ac:dyDescent="0.2">
      <c r="D628" s="16"/>
      <c r="E628" s="316"/>
    </row>
    <row r="629" spans="4:5" x14ac:dyDescent="0.2">
      <c r="D629" s="16"/>
      <c r="E629" s="316"/>
    </row>
    <row r="630" spans="4:5" x14ac:dyDescent="0.2">
      <c r="D630" s="16"/>
      <c r="E630" s="316"/>
    </row>
    <row r="631" spans="4:5" x14ac:dyDescent="0.2">
      <c r="D631" s="16"/>
      <c r="E631" s="316"/>
    </row>
    <row r="632" spans="4:5" x14ac:dyDescent="0.2">
      <c r="D632" s="16"/>
      <c r="E632" s="316"/>
    </row>
    <row r="633" spans="4:5" x14ac:dyDescent="0.2">
      <c r="D633" s="16"/>
      <c r="E633" s="316"/>
    </row>
    <row r="634" spans="4:5" x14ac:dyDescent="0.2">
      <c r="D634" s="16"/>
      <c r="E634" s="316"/>
    </row>
    <row r="635" spans="4:5" x14ac:dyDescent="0.2">
      <c r="D635" s="16"/>
      <c r="E635" s="316"/>
    </row>
    <row r="636" spans="4:5" x14ac:dyDescent="0.2">
      <c r="D636" s="16"/>
      <c r="E636" s="316"/>
    </row>
    <row r="637" spans="4:5" x14ac:dyDescent="0.2">
      <c r="D637" s="16"/>
      <c r="E637" s="316"/>
    </row>
    <row r="638" spans="4:5" x14ac:dyDescent="0.2">
      <c r="D638" s="16"/>
      <c r="E638" s="316"/>
    </row>
    <row r="639" spans="4:5" x14ac:dyDescent="0.2">
      <c r="D639" s="16"/>
      <c r="E639" s="316"/>
    </row>
    <row r="640" spans="4:5" x14ac:dyDescent="0.2">
      <c r="D640" s="16"/>
      <c r="E640" s="316"/>
    </row>
    <row r="641" spans="4:5" x14ac:dyDescent="0.2">
      <c r="D641" s="16"/>
      <c r="E641" s="316"/>
    </row>
    <row r="642" spans="4:5" x14ac:dyDescent="0.2">
      <c r="D642" s="16"/>
      <c r="E642" s="316"/>
    </row>
    <row r="643" spans="4:5" x14ac:dyDescent="0.2">
      <c r="D643" s="16"/>
      <c r="E643" s="316"/>
    </row>
    <row r="644" spans="4:5" x14ac:dyDescent="0.2">
      <c r="D644" s="16"/>
      <c r="E644" s="316"/>
    </row>
    <row r="645" spans="4:5" x14ac:dyDescent="0.2">
      <c r="D645" s="16"/>
      <c r="E645" s="316"/>
    </row>
    <row r="646" spans="4:5" x14ac:dyDescent="0.2">
      <c r="D646" s="16"/>
      <c r="E646" s="316"/>
    </row>
    <row r="647" spans="4:5" x14ac:dyDescent="0.2">
      <c r="D647" s="16"/>
      <c r="E647" s="316"/>
    </row>
    <row r="648" spans="4:5" x14ac:dyDescent="0.2">
      <c r="D648" s="16"/>
      <c r="E648" s="316"/>
    </row>
    <row r="649" spans="4:5" x14ac:dyDescent="0.2">
      <c r="D649" s="16"/>
      <c r="E649" s="316"/>
    </row>
    <row r="650" spans="4:5" x14ac:dyDescent="0.2">
      <c r="D650" s="16"/>
      <c r="E650" s="316"/>
    </row>
    <row r="651" spans="4:5" x14ac:dyDescent="0.2">
      <c r="D651" s="16"/>
      <c r="E651" s="316"/>
    </row>
    <row r="652" spans="4:5" x14ac:dyDescent="0.2">
      <c r="D652" s="16"/>
      <c r="E652" s="316"/>
    </row>
    <row r="653" spans="4:5" x14ac:dyDescent="0.2">
      <c r="D653" s="16"/>
      <c r="E653" s="316"/>
    </row>
    <row r="654" spans="4:5" x14ac:dyDescent="0.2">
      <c r="D654" s="16"/>
      <c r="E654" s="316"/>
    </row>
    <row r="655" spans="4:5" x14ac:dyDescent="0.2">
      <c r="D655" s="16"/>
      <c r="E655" s="316"/>
    </row>
    <row r="656" spans="4:5" x14ac:dyDescent="0.2">
      <c r="D656" s="16"/>
      <c r="E656" s="316"/>
    </row>
    <row r="657" spans="4:5" x14ac:dyDescent="0.2">
      <c r="D657" s="16"/>
      <c r="E657" s="316"/>
    </row>
    <row r="658" spans="4:5" x14ac:dyDescent="0.2">
      <c r="D658" s="16"/>
      <c r="E658" s="316"/>
    </row>
    <row r="659" spans="4:5" x14ac:dyDescent="0.2">
      <c r="D659" s="16"/>
      <c r="E659" s="316"/>
    </row>
    <row r="660" spans="4:5" x14ac:dyDescent="0.2">
      <c r="D660" s="16"/>
      <c r="E660" s="316"/>
    </row>
    <row r="661" spans="4:5" x14ac:dyDescent="0.2">
      <c r="D661" s="16"/>
      <c r="E661" s="316"/>
    </row>
    <row r="662" spans="4:5" x14ac:dyDescent="0.2">
      <c r="D662" s="16"/>
      <c r="E662" s="316"/>
    </row>
    <row r="663" spans="4:5" x14ac:dyDescent="0.2">
      <c r="D663" s="16"/>
      <c r="E663" s="316"/>
    </row>
    <row r="664" spans="4:5" x14ac:dyDescent="0.2">
      <c r="D664" s="16"/>
      <c r="E664" s="316"/>
    </row>
    <row r="665" spans="4:5" x14ac:dyDescent="0.2">
      <c r="D665" s="16"/>
      <c r="E665" s="316"/>
    </row>
    <row r="666" spans="4:5" x14ac:dyDescent="0.2">
      <c r="D666" s="16"/>
      <c r="E666" s="316"/>
    </row>
    <row r="667" spans="4:5" x14ac:dyDescent="0.2">
      <c r="D667" s="16"/>
      <c r="E667" s="316"/>
    </row>
    <row r="668" spans="4:5" x14ac:dyDescent="0.2">
      <c r="D668" s="16"/>
      <c r="E668" s="316"/>
    </row>
    <row r="669" spans="4:5" x14ac:dyDescent="0.2">
      <c r="D669" s="16"/>
      <c r="E669" s="316"/>
    </row>
    <row r="670" spans="4:5" x14ac:dyDescent="0.2">
      <c r="D670" s="16"/>
      <c r="E670" s="316"/>
    </row>
    <row r="671" spans="4:5" x14ac:dyDescent="0.2">
      <c r="D671" s="16"/>
      <c r="E671" s="316"/>
    </row>
    <row r="672" spans="4:5" x14ac:dyDescent="0.2">
      <c r="D672" s="16"/>
      <c r="E672" s="316"/>
    </row>
    <row r="673" spans="4:5" x14ac:dyDescent="0.2">
      <c r="D673" s="16"/>
      <c r="E673" s="316"/>
    </row>
    <row r="674" spans="4:5" x14ac:dyDescent="0.2">
      <c r="D674" s="16"/>
      <c r="E674" s="316"/>
    </row>
    <row r="675" spans="4:5" x14ac:dyDescent="0.2">
      <c r="D675" s="16"/>
      <c r="E675" s="316"/>
    </row>
    <row r="676" spans="4:5" x14ac:dyDescent="0.2">
      <c r="D676" s="16"/>
      <c r="E676" s="316"/>
    </row>
    <row r="677" spans="4:5" x14ac:dyDescent="0.2">
      <c r="D677" s="16"/>
      <c r="E677" s="316"/>
    </row>
    <row r="678" spans="4:5" x14ac:dyDescent="0.2">
      <c r="D678" s="16"/>
      <c r="E678" s="316"/>
    </row>
    <row r="679" spans="4:5" x14ac:dyDescent="0.2">
      <c r="D679" s="16"/>
      <c r="E679" s="316"/>
    </row>
    <row r="680" spans="4:5" x14ac:dyDescent="0.2">
      <c r="D680" s="16"/>
      <c r="E680" s="316"/>
    </row>
    <row r="681" spans="4:5" x14ac:dyDescent="0.2">
      <c r="D681" s="16"/>
      <c r="E681" s="316"/>
    </row>
    <row r="682" spans="4:5" x14ac:dyDescent="0.2">
      <c r="D682" s="16"/>
      <c r="E682" s="316"/>
    </row>
    <row r="683" spans="4:5" x14ac:dyDescent="0.2">
      <c r="D683" s="16"/>
      <c r="E683" s="316"/>
    </row>
    <row r="684" spans="4:5" x14ac:dyDescent="0.2">
      <c r="D684" s="16"/>
      <c r="E684" s="316"/>
    </row>
    <row r="685" spans="4:5" x14ac:dyDescent="0.2">
      <c r="D685" s="16"/>
      <c r="E685" s="316"/>
    </row>
    <row r="686" spans="4:5" x14ac:dyDescent="0.2">
      <c r="D686" s="16"/>
      <c r="E686" s="316"/>
    </row>
    <row r="687" spans="4:5" x14ac:dyDescent="0.2">
      <c r="D687" s="16"/>
      <c r="E687" s="316"/>
    </row>
    <row r="688" spans="4:5" x14ac:dyDescent="0.2">
      <c r="D688" s="16"/>
      <c r="E688" s="316"/>
    </row>
    <row r="689" spans="4:5" x14ac:dyDescent="0.2">
      <c r="D689" s="16"/>
      <c r="E689" s="316"/>
    </row>
    <row r="690" spans="4:5" x14ac:dyDescent="0.2">
      <c r="D690" s="16"/>
      <c r="E690" s="316"/>
    </row>
    <row r="691" spans="4:5" x14ac:dyDescent="0.2">
      <c r="D691" s="16"/>
      <c r="E691" s="316"/>
    </row>
    <row r="692" spans="4:5" x14ac:dyDescent="0.2">
      <c r="D692" s="16"/>
      <c r="E692" s="316"/>
    </row>
    <row r="693" spans="4:5" x14ac:dyDescent="0.2">
      <c r="D693" s="16"/>
      <c r="E693" s="316"/>
    </row>
    <row r="694" spans="4:5" x14ac:dyDescent="0.2">
      <c r="D694" s="16"/>
      <c r="E694" s="316"/>
    </row>
    <row r="695" spans="4:5" x14ac:dyDescent="0.2">
      <c r="D695" s="16"/>
      <c r="E695" s="316"/>
    </row>
    <row r="696" spans="4:5" x14ac:dyDescent="0.2">
      <c r="D696" s="16"/>
      <c r="E696" s="316"/>
    </row>
    <row r="697" spans="4:5" x14ac:dyDescent="0.2">
      <c r="D697" s="16"/>
      <c r="E697" s="316"/>
    </row>
    <row r="698" spans="4:5" x14ac:dyDescent="0.2">
      <c r="D698" s="16"/>
      <c r="E698" s="316"/>
    </row>
    <row r="699" spans="4:5" x14ac:dyDescent="0.2">
      <c r="D699" s="16"/>
      <c r="E699" s="316"/>
    </row>
    <row r="700" spans="4:5" x14ac:dyDescent="0.2">
      <c r="D700" s="16"/>
      <c r="E700" s="316"/>
    </row>
    <row r="701" spans="4:5" x14ac:dyDescent="0.2">
      <c r="D701" s="16"/>
      <c r="E701" s="316"/>
    </row>
    <row r="702" spans="4:5" x14ac:dyDescent="0.2">
      <c r="D702" s="16"/>
      <c r="E702" s="316"/>
    </row>
    <row r="703" spans="4:5" x14ac:dyDescent="0.2">
      <c r="D703" s="16"/>
      <c r="E703" s="316"/>
    </row>
    <row r="704" spans="4:5" x14ac:dyDescent="0.2">
      <c r="D704" s="16"/>
      <c r="E704" s="316"/>
    </row>
    <row r="705" spans="4:5" x14ac:dyDescent="0.2">
      <c r="D705" s="16"/>
      <c r="E705" s="316"/>
    </row>
    <row r="706" spans="4:5" x14ac:dyDescent="0.2">
      <c r="D706" s="16"/>
      <c r="E706" s="316"/>
    </row>
    <row r="707" spans="4:5" x14ac:dyDescent="0.2">
      <c r="D707" s="16"/>
      <c r="E707" s="316"/>
    </row>
    <row r="708" spans="4:5" x14ac:dyDescent="0.2">
      <c r="D708" s="16"/>
      <c r="E708" s="316"/>
    </row>
    <row r="709" spans="4:5" x14ac:dyDescent="0.2">
      <c r="D709" s="16"/>
      <c r="E709" s="316"/>
    </row>
    <row r="710" spans="4:5" x14ac:dyDescent="0.2">
      <c r="D710" s="16"/>
      <c r="E710" s="316"/>
    </row>
    <row r="711" spans="4:5" x14ac:dyDescent="0.2">
      <c r="D711" s="16"/>
      <c r="E711" s="316"/>
    </row>
    <row r="712" spans="4:5" x14ac:dyDescent="0.2">
      <c r="D712" s="16"/>
      <c r="E712" s="316"/>
    </row>
    <row r="713" spans="4:5" x14ac:dyDescent="0.2">
      <c r="D713" s="16"/>
      <c r="E713" s="316"/>
    </row>
    <row r="714" spans="4:5" x14ac:dyDescent="0.2">
      <c r="D714" s="16"/>
      <c r="E714" s="316"/>
    </row>
    <row r="715" spans="4:5" x14ac:dyDescent="0.2">
      <c r="D715" s="16"/>
      <c r="E715" s="316"/>
    </row>
    <row r="716" spans="4:5" x14ac:dyDescent="0.2">
      <c r="D716" s="16"/>
      <c r="E716" s="316"/>
    </row>
    <row r="717" spans="4:5" x14ac:dyDescent="0.2">
      <c r="D717" s="16"/>
      <c r="E717" s="316"/>
    </row>
    <row r="718" spans="4:5" x14ac:dyDescent="0.2">
      <c r="D718" s="16"/>
      <c r="E718" s="316"/>
    </row>
    <row r="719" spans="4:5" x14ac:dyDescent="0.2">
      <c r="D719" s="16"/>
      <c r="E719" s="316"/>
    </row>
    <row r="720" spans="4:5" x14ac:dyDescent="0.2">
      <c r="D720" s="16"/>
      <c r="E720" s="316"/>
    </row>
    <row r="721" spans="4:5" x14ac:dyDescent="0.2">
      <c r="D721" s="16"/>
      <c r="E721" s="316"/>
    </row>
    <row r="722" spans="4:5" x14ac:dyDescent="0.2">
      <c r="D722" s="16"/>
      <c r="E722" s="316"/>
    </row>
    <row r="723" spans="4:5" x14ac:dyDescent="0.2">
      <c r="D723" s="16"/>
      <c r="E723" s="316"/>
    </row>
    <row r="724" spans="4:5" x14ac:dyDescent="0.2">
      <c r="D724" s="16"/>
      <c r="E724" s="316"/>
    </row>
    <row r="725" spans="4:5" x14ac:dyDescent="0.2">
      <c r="D725" s="16"/>
      <c r="E725" s="316"/>
    </row>
    <row r="726" spans="4:5" x14ac:dyDescent="0.2">
      <c r="D726" s="16"/>
      <c r="E726" s="316"/>
    </row>
    <row r="727" spans="4:5" x14ac:dyDescent="0.2">
      <c r="D727" s="16"/>
      <c r="E727" s="316"/>
    </row>
    <row r="728" spans="4:5" x14ac:dyDescent="0.2">
      <c r="D728" s="16"/>
      <c r="E728" s="316"/>
    </row>
    <row r="729" spans="4:5" x14ac:dyDescent="0.2">
      <c r="D729" s="16"/>
      <c r="E729" s="316"/>
    </row>
    <row r="730" spans="4:5" x14ac:dyDescent="0.2">
      <c r="D730" s="16"/>
      <c r="E730" s="316"/>
    </row>
    <row r="731" spans="4:5" x14ac:dyDescent="0.2">
      <c r="D731" s="16"/>
      <c r="E731" s="316"/>
    </row>
    <row r="732" spans="4:5" x14ac:dyDescent="0.2">
      <c r="D732" s="16"/>
      <c r="E732" s="316"/>
    </row>
    <row r="733" spans="4:5" x14ac:dyDescent="0.2">
      <c r="D733" s="16"/>
      <c r="E733" s="316"/>
    </row>
    <row r="734" spans="4:5" x14ac:dyDescent="0.2">
      <c r="D734" s="16"/>
      <c r="E734" s="316"/>
    </row>
    <row r="735" spans="4:5" x14ac:dyDescent="0.2">
      <c r="D735" s="16"/>
      <c r="E735" s="316"/>
    </row>
    <row r="736" spans="4:5" x14ac:dyDescent="0.2">
      <c r="D736" s="16"/>
      <c r="E736" s="316"/>
    </row>
    <row r="737" spans="4:5" x14ac:dyDescent="0.2">
      <c r="D737" s="16"/>
      <c r="E737" s="316"/>
    </row>
    <row r="738" spans="4:5" x14ac:dyDescent="0.2">
      <c r="D738" s="16"/>
      <c r="E738" s="316"/>
    </row>
    <row r="739" spans="4:5" x14ac:dyDescent="0.2">
      <c r="D739" s="16"/>
      <c r="E739" s="316"/>
    </row>
    <row r="740" spans="4:5" x14ac:dyDescent="0.2">
      <c r="D740" s="16"/>
      <c r="E740" s="316"/>
    </row>
    <row r="741" spans="4:5" x14ac:dyDescent="0.2">
      <c r="D741" s="16"/>
      <c r="E741" s="316"/>
    </row>
    <row r="742" spans="4:5" x14ac:dyDescent="0.2">
      <c r="D742" s="16"/>
      <c r="E742" s="316"/>
    </row>
    <row r="743" spans="4:5" x14ac:dyDescent="0.2">
      <c r="D743" s="16"/>
      <c r="E743" s="316"/>
    </row>
    <row r="744" spans="4:5" x14ac:dyDescent="0.2">
      <c r="D744" s="16"/>
      <c r="E744" s="316"/>
    </row>
    <row r="745" spans="4:5" x14ac:dyDescent="0.2">
      <c r="D745" s="16"/>
      <c r="E745" s="316"/>
    </row>
    <row r="746" spans="4:5" x14ac:dyDescent="0.2">
      <c r="D746" s="16"/>
      <c r="E746" s="316"/>
    </row>
    <row r="747" spans="4:5" x14ac:dyDescent="0.2">
      <c r="D747" s="16"/>
      <c r="E747" s="316"/>
    </row>
    <row r="748" spans="4:5" x14ac:dyDescent="0.2">
      <c r="D748" s="16"/>
      <c r="E748" s="316"/>
    </row>
    <row r="749" spans="4:5" x14ac:dyDescent="0.2">
      <c r="D749" s="16"/>
      <c r="E749" s="316"/>
    </row>
    <row r="750" spans="4:5" x14ac:dyDescent="0.2">
      <c r="D750" s="16"/>
      <c r="E750" s="316"/>
    </row>
    <row r="751" spans="4:5" x14ac:dyDescent="0.2">
      <c r="D751" s="16"/>
      <c r="E751" s="316"/>
    </row>
    <row r="752" spans="4:5" x14ac:dyDescent="0.2">
      <c r="D752" s="16"/>
      <c r="E752" s="316"/>
    </row>
    <row r="753" spans="4:5" x14ac:dyDescent="0.2">
      <c r="D753" s="16"/>
      <c r="E753" s="316"/>
    </row>
    <row r="754" spans="4:5" x14ac:dyDescent="0.2">
      <c r="D754" s="16"/>
      <c r="E754" s="316"/>
    </row>
    <row r="755" spans="4:5" x14ac:dyDescent="0.2">
      <c r="D755" s="16"/>
      <c r="E755" s="316"/>
    </row>
    <row r="756" spans="4:5" x14ac:dyDescent="0.2">
      <c r="D756" s="16"/>
      <c r="E756" s="316"/>
    </row>
    <row r="757" spans="4:5" x14ac:dyDescent="0.2">
      <c r="D757" s="16"/>
      <c r="E757" s="316"/>
    </row>
    <row r="758" spans="4:5" x14ac:dyDescent="0.2">
      <c r="D758" s="16"/>
      <c r="E758" s="316"/>
    </row>
    <row r="759" spans="4:5" x14ac:dyDescent="0.2">
      <c r="D759" s="16"/>
      <c r="E759" s="316"/>
    </row>
    <row r="760" spans="4:5" x14ac:dyDescent="0.2">
      <c r="D760" s="16"/>
      <c r="E760" s="316"/>
    </row>
    <row r="761" spans="4:5" x14ac:dyDescent="0.2">
      <c r="D761" s="16"/>
      <c r="E761" s="316"/>
    </row>
    <row r="762" spans="4:5" x14ac:dyDescent="0.2">
      <c r="D762" s="16"/>
      <c r="E762" s="316"/>
    </row>
    <row r="763" spans="4:5" x14ac:dyDescent="0.2">
      <c r="D763" s="16"/>
      <c r="E763" s="316"/>
    </row>
    <row r="764" spans="4:5" x14ac:dyDescent="0.2">
      <c r="D764" s="16"/>
      <c r="E764" s="316"/>
    </row>
    <row r="765" spans="4:5" x14ac:dyDescent="0.2">
      <c r="D765" s="16"/>
      <c r="E765" s="316"/>
    </row>
    <row r="766" spans="4:5" x14ac:dyDescent="0.2">
      <c r="D766" s="16"/>
      <c r="E766" s="316"/>
    </row>
    <row r="767" spans="4:5" x14ac:dyDescent="0.2">
      <c r="D767" s="16"/>
      <c r="E767" s="316"/>
    </row>
    <row r="768" spans="4:5" x14ac:dyDescent="0.2">
      <c r="D768" s="16"/>
      <c r="E768" s="316"/>
    </row>
    <row r="769" spans="4:5" x14ac:dyDescent="0.2">
      <c r="D769" s="16"/>
      <c r="E769" s="316"/>
    </row>
    <row r="770" spans="4:5" x14ac:dyDescent="0.2">
      <c r="D770" s="16"/>
      <c r="E770" s="316"/>
    </row>
    <row r="771" spans="4:5" x14ac:dyDescent="0.2">
      <c r="D771" s="16"/>
      <c r="E771" s="316"/>
    </row>
    <row r="772" spans="4:5" x14ac:dyDescent="0.2">
      <c r="D772" s="16"/>
      <c r="E772" s="316"/>
    </row>
    <row r="773" spans="4:5" x14ac:dyDescent="0.2">
      <c r="D773" s="16"/>
      <c r="E773" s="316"/>
    </row>
    <row r="774" spans="4:5" x14ac:dyDescent="0.2">
      <c r="D774" s="16"/>
      <c r="E774" s="316"/>
    </row>
    <row r="775" spans="4:5" x14ac:dyDescent="0.2">
      <c r="D775" s="16"/>
      <c r="E775" s="316"/>
    </row>
    <row r="776" spans="4:5" x14ac:dyDescent="0.2">
      <c r="D776" s="16"/>
      <c r="E776" s="316"/>
    </row>
    <row r="777" spans="4:5" x14ac:dyDescent="0.2">
      <c r="D777" s="16"/>
      <c r="E777" s="316"/>
    </row>
    <row r="778" spans="4:5" x14ac:dyDescent="0.2">
      <c r="D778" s="16"/>
      <c r="E778" s="316"/>
    </row>
    <row r="779" spans="4:5" x14ac:dyDescent="0.2">
      <c r="D779" s="16"/>
      <c r="E779" s="316"/>
    </row>
    <row r="780" spans="4:5" x14ac:dyDescent="0.2">
      <c r="D780" s="16"/>
      <c r="E780" s="316"/>
    </row>
    <row r="781" spans="4:5" x14ac:dyDescent="0.2">
      <c r="D781" s="16"/>
      <c r="E781" s="316"/>
    </row>
    <row r="782" spans="4:5" x14ac:dyDescent="0.2">
      <c r="D782" s="16"/>
      <c r="E782" s="316"/>
    </row>
    <row r="783" spans="4:5" x14ac:dyDescent="0.2">
      <c r="D783" s="16"/>
      <c r="E783" s="316"/>
    </row>
    <row r="784" spans="4:5" x14ac:dyDescent="0.2">
      <c r="D784" s="16"/>
      <c r="E784" s="316"/>
    </row>
    <row r="785" spans="4:5" x14ac:dyDescent="0.2">
      <c r="D785" s="16"/>
      <c r="E785" s="316"/>
    </row>
    <row r="786" spans="4:5" x14ac:dyDescent="0.2">
      <c r="D786" s="16"/>
      <c r="E786" s="316"/>
    </row>
    <row r="787" spans="4:5" x14ac:dyDescent="0.2">
      <c r="D787" s="16"/>
      <c r="E787" s="316"/>
    </row>
    <row r="788" spans="4:5" x14ac:dyDescent="0.2">
      <c r="D788" s="16"/>
      <c r="E788" s="316"/>
    </row>
    <row r="789" spans="4:5" x14ac:dyDescent="0.2">
      <c r="D789" s="16"/>
      <c r="E789" s="316"/>
    </row>
    <row r="790" spans="4:5" x14ac:dyDescent="0.2">
      <c r="D790" s="16"/>
      <c r="E790" s="316"/>
    </row>
    <row r="791" spans="4:5" x14ac:dyDescent="0.2">
      <c r="D791" s="16"/>
      <c r="E791" s="316"/>
    </row>
    <row r="792" spans="4:5" x14ac:dyDescent="0.2">
      <c r="D792" s="16"/>
      <c r="E792" s="316"/>
    </row>
    <row r="793" spans="4:5" x14ac:dyDescent="0.2">
      <c r="D793" s="16"/>
      <c r="E793" s="316"/>
    </row>
    <row r="794" spans="4:5" x14ac:dyDescent="0.2">
      <c r="D794" s="16"/>
      <c r="E794" s="316"/>
    </row>
    <row r="795" spans="4:5" x14ac:dyDescent="0.2">
      <c r="D795" s="16"/>
      <c r="E795" s="316"/>
    </row>
    <row r="796" spans="4:5" x14ac:dyDescent="0.2">
      <c r="D796" s="16"/>
      <c r="E796" s="316"/>
    </row>
    <row r="797" spans="4:5" x14ac:dyDescent="0.2">
      <c r="D797" s="16"/>
      <c r="E797" s="316"/>
    </row>
    <row r="798" spans="4:5" x14ac:dyDescent="0.2">
      <c r="D798" s="16"/>
      <c r="E798" s="316"/>
    </row>
    <row r="799" spans="4:5" x14ac:dyDescent="0.2">
      <c r="D799" s="16"/>
      <c r="E799" s="316"/>
    </row>
    <row r="800" spans="4:5" x14ac:dyDescent="0.2">
      <c r="D800" s="16"/>
      <c r="E800" s="316"/>
    </row>
    <row r="801" spans="4:5" x14ac:dyDescent="0.2">
      <c r="D801" s="16"/>
      <c r="E801" s="316"/>
    </row>
    <row r="802" spans="4:5" x14ac:dyDescent="0.2">
      <c r="D802" s="16"/>
      <c r="E802" s="316"/>
    </row>
    <row r="803" spans="4:5" x14ac:dyDescent="0.2">
      <c r="D803" s="16"/>
      <c r="E803" s="316"/>
    </row>
    <row r="804" spans="4:5" x14ac:dyDescent="0.2">
      <c r="D804" s="16"/>
      <c r="E804" s="316"/>
    </row>
    <row r="805" spans="4:5" x14ac:dyDescent="0.2">
      <c r="D805" s="16"/>
      <c r="E805" s="316"/>
    </row>
    <row r="806" spans="4:5" x14ac:dyDescent="0.2">
      <c r="D806" s="16"/>
      <c r="E806" s="316"/>
    </row>
    <row r="807" spans="4:5" x14ac:dyDescent="0.2">
      <c r="D807" s="16"/>
      <c r="E807" s="316"/>
    </row>
    <row r="808" spans="4:5" x14ac:dyDescent="0.2">
      <c r="D808" s="16"/>
      <c r="E808" s="316"/>
    </row>
    <row r="809" spans="4:5" x14ac:dyDescent="0.2">
      <c r="D809" s="16"/>
      <c r="E809" s="316"/>
    </row>
    <row r="810" spans="4:5" x14ac:dyDescent="0.2">
      <c r="D810" s="16"/>
      <c r="E810" s="316"/>
    </row>
    <row r="811" spans="4:5" x14ac:dyDescent="0.2">
      <c r="D811" s="16"/>
      <c r="E811" s="316"/>
    </row>
    <row r="812" spans="4:5" x14ac:dyDescent="0.2">
      <c r="D812" s="16"/>
      <c r="E812" s="316"/>
    </row>
    <row r="813" spans="4:5" x14ac:dyDescent="0.2">
      <c r="D813" s="16"/>
      <c r="E813" s="316"/>
    </row>
    <row r="814" spans="4:5" x14ac:dyDescent="0.2">
      <c r="D814" s="16"/>
      <c r="E814" s="316"/>
    </row>
    <row r="815" spans="4:5" x14ac:dyDescent="0.2">
      <c r="D815" s="16"/>
      <c r="E815" s="316"/>
    </row>
    <row r="816" spans="4:5" x14ac:dyDescent="0.2">
      <c r="D816" s="16"/>
      <c r="E816" s="316"/>
    </row>
    <row r="817" spans="4:5" x14ac:dyDescent="0.2">
      <c r="D817" s="16"/>
      <c r="E817" s="316"/>
    </row>
    <row r="818" spans="4:5" x14ac:dyDescent="0.2">
      <c r="D818" s="16"/>
      <c r="E818" s="316"/>
    </row>
    <row r="819" spans="4:5" x14ac:dyDescent="0.2">
      <c r="D819" s="16"/>
      <c r="E819" s="316"/>
    </row>
    <row r="820" spans="4:5" x14ac:dyDescent="0.2">
      <c r="D820" s="16"/>
      <c r="E820" s="316"/>
    </row>
    <row r="821" spans="4:5" x14ac:dyDescent="0.2">
      <c r="D821" s="16"/>
      <c r="E821" s="316"/>
    </row>
    <row r="822" spans="4:5" x14ac:dyDescent="0.2">
      <c r="D822" s="16"/>
      <c r="E822" s="316"/>
    </row>
    <row r="823" spans="4:5" x14ac:dyDescent="0.2">
      <c r="D823" s="16"/>
      <c r="E823" s="316"/>
    </row>
    <row r="824" spans="4:5" x14ac:dyDescent="0.2">
      <c r="D824" s="16"/>
      <c r="E824" s="316"/>
    </row>
    <row r="825" spans="4:5" x14ac:dyDescent="0.2">
      <c r="D825" s="16"/>
      <c r="E825" s="316"/>
    </row>
    <row r="826" spans="4:5" x14ac:dyDescent="0.2">
      <c r="D826" s="16"/>
      <c r="E826" s="316"/>
    </row>
    <row r="827" spans="4:5" x14ac:dyDescent="0.2">
      <c r="D827" s="16"/>
      <c r="E827" s="316"/>
    </row>
    <row r="828" spans="4:5" x14ac:dyDescent="0.2">
      <c r="D828" s="16"/>
      <c r="E828" s="316"/>
    </row>
    <row r="829" spans="4:5" x14ac:dyDescent="0.2">
      <c r="D829" s="16"/>
      <c r="E829" s="316"/>
    </row>
    <row r="830" spans="4:5" x14ac:dyDescent="0.2">
      <c r="D830" s="16"/>
      <c r="E830" s="316"/>
    </row>
    <row r="831" spans="4:5" x14ac:dyDescent="0.2">
      <c r="D831" s="16"/>
      <c r="E831" s="316"/>
    </row>
    <row r="832" spans="4:5" x14ac:dyDescent="0.2">
      <c r="D832" s="16"/>
      <c r="E832" s="316"/>
    </row>
    <row r="833" spans="4:5" x14ac:dyDescent="0.2">
      <c r="D833" s="16"/>
      <c r="E833" s="316"/>
    </row>
    <row r="834" spans="4:5" x14ac:dyDescent="0.2">
      <c r="D834" s="16"/>
      <c r="E834" s="316"/>
    </row>
    <row r="835" spans="4:5" x14ac:dyDescent="0.2">
      <c r="D835" s="16"/>
      <c r="E835" s="316"/>
    </row>
    <row r="836" spans="4:5" x14ac:dyDescent="0.2">
      <c r="D836" s="16"/>
      <c r="E836" s="316"/>
    </row>
    <row r="837" spans="4:5" x14ac:dyDescent="0.2">
      <c r="D837" s="16"/>
      <c r="E837" s="316"/>
    </row>
    <row r="838" spans="4:5" x14ac:dyDescent="0.2">
      <c r="D838" s="16"/>
      <c r="E838" s="316"/>
    </row>
    <row r="839" spans="4:5" x14ac:dyDescent="0.2">
      <c r="D839" s="16"/>
      <c r="E839" s="316"/>
    </row>
    <row r="840" spans="4:5" x14ac:dyDescent="0.2">
      <c r="D840" s="16"/>
      <c r="E840" s="316"/>
    </row>
    <row r="841" spans="4:5" x14ac:dyDescent="0.2">
      <c r="D841" s="16"/>
      <c r="E841" s="316"/>
    </row>
    <row r="842" spans="4:5" x14ac:dyDescent="0.2">
      <c r="D842" s="16"/>
      <c r="E842" s="316"/>
    </row>
    <row r="843" spans="4:5" x14ac:dyDescent="0.2">
      <c r="D843" s="16"/>
      <c r="E843" s="316"/>
    </row>
    <row r="844" spans="4:5" x14ac:dyDescent="0.2">
      <c r="D844" s="16"/>
      <c r="E844" s="316"/>
    </row>
    <row r="845" spans="4:5" x14ac:dyDescent="0.2">
      <c r="D845" s="16"/>
      <c r="E845" s="316"/>
    </row>
    <row r="846" spans="4:5" x14ac:dyDescent="0.2">
      <c r="D846" s="16"/>
      <c r="E846" s="316"/>
    </row>
    <row r="847" spans="4:5" x14ac:dyDescent="0.2">
      <c r="D847" s="16"/>
      <c r="E847" s="316"/>
    </row>
    <row r="848" spans="4:5" x14ac:dyDescent="0.2">
      <c r="D848" s="16"/>
      <c r="E848" s="316"/>
    </row>
    <row r="849" spans="4:5" x14ac:dyDescent="0.2">
      <c r="D849" s="16"/>
      <c r="E849" s="316"/>
    </row>
    <row r="850" spans="4:5" x14ac:dyDescent="0.2">
      <c r="D850" s="16"/>
      <c r="E850" s="316"/>
    </row>
    <row r="851" spans="4:5" x14ac:dyDescent="0.2">
      <c r="D851" s="16"/>
      <c r="E851" s="316"/>
    </row>
    <row r="852" spans="4:5" x14ac:dyDescent="0.2">
      <c r="D852" s="16"/>
      <c r="E852" s="316"/>
    </row>
    <row r="853" spans="4:5" x14ac:dyDescent="0.2">
      <c r="D853" s="16"/>
      <c r="E853" s="316"/>
    </row>
    <row r="854" spans="4:5" x14ac:dyDescent="0.2">
      <c r="D854" s="16"/>
      <c r="E854" s="316"/>
    </row>
    <row r="855" spans="4:5" x14ac:dyDescent="0.2">
      <c r="D855" s="16"/>
      <c r="E855" s="316"/>
    </row>
    <row r="856" spans="4:5" x14ac:dyDescent="0.2">
      <c r="D856" s="16"/>
      <c r="E856" s="316"/>
    </row>
    <row r="857" spans="4:5" x14ac:dyDescent="0.2">
      <c r="D857" s="16"/>
      <c r="E857" s="316"/>
    </row>
    <row r="858" spans="4:5" x14ac:dyDescent="0.2">
      <c r="D858" s="16"/>
      <c r="E858" s="316"/>
    </row>
    <row r="859" spans="4:5" x14ac:dyDescent="0.2">
      <c r="D859" s="16"/>
      <c r="E859" s="316"/>
    </row>
    <row r="860" spans="4:5" x14ac:dyDescent="0.2">
      <c r="D860" s="16"/>
      <c r="E860" s="316"/>
    </row>
    <row r="861" spans="4:5" x14ac:dyDescent="0.2">
      <c r="D861" s="16"/>
      <c r="E861" s="316"/>
    </row>
    <row r="862" spans="4:5" x14ac:dyDescent="0.2">
      <c r="D862" s="16"/>
      <c r="E862" s="316"/>
    </row>
    <row r="863" spans="4:5" x14ac:dyDescent="0.2">
      <c r="D863" s="16"/>
      <c r="E863" s="316"/>
    </row>
    <row r="864" spans="4:5" x14ac:dyDescent="0.2">
      <c r="D864" s="16"/>
      <c r="E864" s="316"/>
    </row>
    <row r="865" spans="4:5" x14ac:dyDescent="0.2">
      <c r="D865" s="16"/>
      <c r="E865" s="316"/>
    </row>
    <row r="866" spans="4:5" x14ac:dyDescent="0.2">
      <c r="D866" s="16"/>
      <c r="E866" s="316"/>
    </row>
    <row r="867" spans="4:5" x14ac:dyDescent="0.2">
      <c r="D867" s="16"/>
      <c r="E867" s="316"/>
    </row>
    <row r="868" spans="4:5" x14ac:dyDescent="0.2">
      <c r="D868" s="16"/>
      <c r="E868" s="316"/>
    </row>
    <row r="869" spans="4:5" x14ac:dyDescent="0.2">
      <c r="D869" s="16"/>
      <c r="E869" s="316"/>
    </row>
    <row r="870" spans="4:5" x14ac:dyDescent="0.2">
      <c r="D870" s="16"/>
      <c r="E870" s="316"/>
    </row>
    <row r="871" spans="4:5" x14ac:dyDescent="0.2">
      <c r="D871" s="16"/>
      <c r="E871" s="316"/>
    </row>
    <row r="872" spans="4:5" x14ac:dyDescent="0.2">
      <c r="D872" s="16"/>
      <c r="E872" s="316"/>
    </row>
    <row r="873" spans="4:5" x14ac:dyDescent="0.2">
      <c r="D873" s="16"/>
      <c r="E873" s="316"/>
    </row>
    <row r="874" spans="4:5" x14ac:dyDescent="0.2">
      <c r="D874" s="16"/>
      <c r="E874" s="316"/>
    </row>
    <row r="875" spans="4:5" x14ac:dyDescent="0.2">
      <c r="D875" s="16"/>
      <c r="E875" s="316"/>
    </row>
    <row r="876" spans="4:5" x14ac:dyDescent="0.2">
      <c r="D876" s="16"/>
      <c r="E876" s="316"/>
    </row>
    <row r="877" spans="4:5" x14ac:dyDescent="0.2">
      <c r="D877" s="16"/>
      <c r="E877" s="316"/>
    </row>
    <row r="878" spans="4:5" x14ac:dyDescent="0.2">
      <c r="D878" s="16"/>
      <c r="E878" s="316"/>
    </row>
    <row r="879" spans="4:5" x14ac:dyDescent="0.2">
      <c r="D879" s="16"/>
      <c r="E879" s="316"/>
    </row>
    <row r="880" spans="4:5" x14ac:dyDescent="0.2">
      <c r="D880" s="16"/>
      <c r="E880" s="316"/>
    </row>
    <row r="881" spans="4:5" x14ac:dyDescent="0.2">
      <c r="D881" s="16"/>
      <c r="E881" s="316"/>
    </row>
    <row r="882" spans="4:5" x14ac:dyDescent="0.2">
      <c r="D882" s="16"/>
      <c r="E882" s="316"/>
    </row>
    <row r="883" spans="4:5" x14ac:dyDescent="0.2">
      <c r="D883" s="16"/>
      <c r="E883" s="316"/>
    </row>
    <row r="884" spans="4:5" x14ac:dyDescent="0.2">
      <c r="D884" s="16"/>
      <c r="E884" s="316"/>
    </row>
    <row r="885" spans="4:5" x14ac:dyDescent="0.2">
      <c r="D885" s="16"/>
      <c r="E885" s="316"/>
    </row>
    <row r="886" spans="4:5" x14ac:dyDescent="0.2">
      <c r="D886" s="16"/>
      <c r="E886" s="316"/>
    </row>
    <row r="887" spans="4:5" x14ac:dyDescent="0.2">
      <c r="D887" s="16"/>
      <c r="E887" s="316"/>
    </row>
    <row r="888" spans="4:5" x14ac:dyDescent="0.2">
      <c r="D888" s="16"/>
      <c r="E888" s="316"/>
    </row>
    <row r="889" spans="4:5" x14ac:dyDescent="0.2">
      <c r="D889" s="16"/>
      <c r="E889" s="316"/>
    </row>
    <row r="890" spans="4:5" x14ac:dyDescent="0.2">
      <c r="D890" s="16"/>
      <c r="E890" s="316"/>
    </row>
    <row r="891" spans="4:5" x14ac:dyDescent="0.2">
      <c r="D891" s="16"/>
      <c r="E891" s="316"/>
    </row>
    <row r="892" spans="4:5" x14ac:dyDescent="0.2">
      <c r="D892" s="16"/>
      <c r="E892" s="316"/>
    </row>
    <row r="893" spans="4:5" x14ac:dyDescent="0.2">
      <c r="D893" s="16"/>
      <c r="E893" s="316"/>
    </row>
    <row r="894" spans="4:5" x14ac:dyDescent="0.2">
      <c r="D894" s="16"/>
      <c r="E894" s="316"/>
    </row>
    <row r="895" spans="4:5" x14ac:dyDescent="0.2">
      <c r="D895" s="16"/>
      <c r="E895" s="316"/>
    </row>
    <row r="896" spans="4:5" x14ac:dyDescent="0.2">
      <c r="D896" s="16"/>
      <c r="E896" s="316"/>
    </row>
    <row r="897" spans="4:5" x14ac:dyDescent="0.2">
      <c r="D897" s="16"/>
      <c r="E897" s="316"/>
    </row>
    <row r="898" spans="4:5" x14ac:dyDescent="0.2">
      <c r="D898" s="16"/>
      <c r="E898" s="316"/>
    </row>
    <row r="899" spans="4:5" x14ac:dyDescent="0.2">
      <c r="D899" s="16"/>
      <c r="E899" s="316"/>
    </row>
    <row r="900" spans="4:5" x14ac:dyDescent="0.2">
      <c r="D900" s="16"/>
      <c r="E900" s="316"/>
    </row>
    <row r="901" spans="4:5" x14ac:dyDescent="0.2">
      <c r="D901" s="16"/>
      <c r="E901" s="316"/>
    </row>
    <row r="902" spans="4:5" x14ac:dyDescent="0.2">
      <c r="D902" s="16"/>
      <c r="E902" s="316"/>
    </row>
    <row r="903" spans="4:5" x14ac:dyDescent="0.2">
      <c r="D903" s="16"/>
      <c r="E903" s="316"/>
    </row>
    <row r="904" spans="4:5" x14ac:dyDescent="0.2">
      <c r="D904" s="16"/>
      <c r="E904" s="316"/>
    </row>
    <row r="905" spans="4:5" x14ac:dyDescent="0.2">
      <c r="D905" s="16"/>
      <c r="E905" s="316"/>
    </row>
    <row r="906" spans="4:5" x14ac:dyDescent="0.2">
      <c r="D906" s="16"/>
      <c r="E906" s="316"/>
    </row>
    <row r="907" spans="4:5" x14ac:dyDescent="0.2">
      <c r="D907" s="16"/>
      <c r="E907" s="316"/>
    </row>
    <row r="908" spans="4:5" x14ac:dyDescent="0.2">
      <c r="D908" s="16"/>
      <c r="E908" s="316"/>
    </row>
    <row r="909" spans="4:5" x14ac:dyDescent="0.2">
      <c r="D909" s="16"/>
      <c r="E909" s="316"/>
    </row>
    <row r="910" spans="4:5" x14ac:dyDescent="0.2">
      <c r="D910" s="16"/>
      <c r="E910" s="316"/>
    </row>
    <row r="911" spans="4:5" x14ac:dyDescent="0.2">
      <c r="D911" s="16"/>
      <c r="E911" s="316"/>
    </row>
    <row r="912" spans="4:5" x14ac:dyDescent="0.2">
      <c r="D912" s="16"/>
      <c r="E912" s="316"/>
    </row>
    <row r="913" spans="4:5" x14ac:dyDescent="0.2">
      <c r="D913" s="16"/>
      <c r="E913" s="316"/>
    </row>
    <row r="914" spans="4:5" x14ac:dyDescent="0.2">
      <c r="D914" s="16"/>
      <c r="E914" s="316"/>
    </row>
    <row r="915" spans="4:5" x14ac:dyDescent="0.2">
      <c r="D915" s="16"/>
      <c r="E915" s="316"/>
    </row>
    <row r="916" spans="4:5" x14ac:dyDescent="0.2">
      <c r="D916" s="16"/>
      <c r="E916" s="316"/>
    </row>
    <row r="917" spans="4:5" x14ac:dyDescent="0.2">
      <c r="D917" s="16"/>
      <c r="E917" s="316"/>
    </row>
    <row r="918" spans="4:5" x14ac:dyDescent="0.2">
      <c r="D918" s="16"/>
      <c r="E918" s="316"/>
    </row>
    <row r="919" spans="4:5" x14ac:dyDescent="0.2">
      <c r="D919" s="16"/>
      <c r="E919" s="316"/>
    </row>
    <row r="920" spans="4:5" x14ac:dyDescent="0.2">
      <c r="D920" s="16"/>
      <c r="E920" s="316"/>
    </row>
    <row r="921" spans="4:5" x14ac:dyDescent="0.2">
      <c r="D921" s="16"/>
      <c r="E921" s="316"/>
    </row>
    <row r="922" spans="4:5" x14ac:dyDescent="0.2">
      <c r="D922" s="16"/>
      <c r="E922" s="316"/>
    </row>
    <row r="923" spans="4:5" x14ac:dyDescent="0.2">
      <c r="D923" s="16"/>
      <c r="E923" s="316"/>
    </row>
    <row r="924" spans="4:5" x14ac:dyDescent="0.2">
      <c r="D924" s="16"/>
      <c r="E924" s="316"/>
    </row>
    <row r="925" spans="4:5" x14ac:dyDescent="0.2">
      <c r="D925" s="16"/>
      <c r="E925" s="316"/>
    </row>
    <row r="926" spans="4:5" x14ac:dyDescent="0.2">
      <c r="D926" s="16"/>
      <c r="E926" s="316"/>
    </row>
    <row r="927" spans="4:5" x14ac:dyDescent="0.2">
      <c r="D927" s="16"/>
      <c r="E927" s="316"/>
    </row>
    <row r="928" spans="4:5" x14ac:dyDescent="0.2">
      <c r="D928" s="16"/>
      <c r="E928" s="316"/>
    </row>
    <row r="929" spans="4:5" x14ac:dyDescent="0.2">
      <c r="D929" s="16"/>
      <c r="E929" s="316"/>
    </row>
    <row r="930" spans="4:5" x14ac:dyDescent="0.2">
      <c r="D930" s="16"/>
      <c r="E930" s="316"/>
    </row>
    <row r="931" spans="4:5" x14ac:dyDescent="0.2">
      <c r="D931" s="16"/>
      <c r="E931" s="316"/>
    </row>
    <row r="932" spans="4:5" x14ac:dyDescent="0.2">
      <c r="D932" s="16"/>
      <c r="E932" s="316"/>
    </row>
    <row r="933" spans="4:5" x14ac:dyDescent="0.2">
      <c r="D933" s="16"/>
      <c r="E933" s="316"/>
    </row>
    <row r="934" spans="4:5" x14ac:dyDescent="0.2">
      <c r="D934" s="16"/>
      <c r="E934" s="316"/>
    </row>
    <row r="935" spans="4:5" x14ac:dyDescent="0.2">
      <c r="D935" s="16"/>
      <c r="E935" s="316"/>
    </row>
    <row r="936" spans="4:5" x14ac:dyDescent="0.2">
      <c r="D936" s="16"/>
      <c r="E936" s="316"/>
    </row>
    <row r="937" spans="4:5" x14ac:dyDescent="0.2">
      <c r="D937" s="16"/>
      <c r="E937" s="316"/>
    </row>
    <row r="938" spans="4:5" x14ac:dyDescent="0.2">
      <c r="D938" s="16"/>
      <c r="E938" s="316"/>
    </row>
    <row r="939" spans="4:5" x14ac:dyDescent="0.2">
      <c r="D939" s="16"/>
      <c r="E939" s="316"/>
    </row>
    <row r="940" spans="4:5" x14ac:dyDescent="0.2">
      <c r="D940" s="16"/>
      <c r="E940" s="316"/>
    </row>
    <row r="941" spans="4:5" x14ac:dyDescent="0.2">
      <c r="D941" s="16"/>
      <c r="E941" s="316"/>
    </row>
    <row r="942" spans="4:5" x14ac:dyDescent="0.2">
      <c r="D942" s="16"/>
      <c r="E942" s="316"/>
    </row>
    <row r="943" spans="4:5" x14ac:dyDescent="0.2">
      <c r="D943" s="16"/>
      <c r="E943" s="316"/>
    </row>
    <row r="944" spans="4:5" x14ac:dyDescent="0.2">
      <c r="D944" s="16"/>
      <c r="E944" s="316"/>
    </row>
    <row r="945" spans="4:5" x14ac:dyDescent="0.2">
      <c r="D945" s="16"/>
      <c r="E945" s="316"/>
    </row>
    <row r="946" spans="4:5" x14ac:dyDescent="0.2">
      <c r="D946" s="16"/>
      <c r="E946" s="316"/>
    </row>
    <row r="947" spans="4:5" x14ac:dyDescent="0.2">
      <c r="D947" s="16"/>
      <c r="E947" s="316"/>
    </row>
    <row r="948" spans="4:5" x14ac:dyDescent="0.2">
      <c r="D948" s="16"/>
      <c r="E948" s="316"/>
    </row>
    <row r="949" spans="4:5" x14ac:dyDescent="0.2">
      <c r="D949" s="16"/>
      <c r="E949" s="316"/>
    </row>
    <row r="950" spans="4:5" x14ac:dyDescent="0.2">
      <c r="D950" s="16"/>
      <c r="E950" s="316"/>
    </row>
    <row r="951" spans="4:5" x14ac:dyDescent="0.2">
      <c r="D951" s="16"/>
      <c r="E951" s="316"/>
    </row>
    <row r="952" spans="4:5" x14ac:dyDescent="0.2">
      <c r="D952" s="16"/>
      <c r="E952" s="316"/>
    </row>
    <row r="953" spans="4:5" x14ac:dyDescent="0.2">
      <c r="D953" s="16"/>
      <c r="E953" s="316"/>
    </row>
    <row r="954" spans="4:5" x14ac:dyDescent="0.2">
      <c r="D954" s="16"/>
      <c r="E954" s="316"/>
    </row>
    <row r="955" spans="4:5" x14ac:dyDescent="0.2">
      <c r="D955" s="16"/>
      <c r="E955" s="316"/>
    </row>
    <row r="956" spans="4:5" x14ac:dyDescent="0.2">
      <c r="D956" s="16"/>
      <c r="E956" s="316"/>
    </row>
    <row r="957" spans="4:5" x14ac:dyDescent="0.2">
      <c r="D957" s="16"/>
      <c r="E957" s="316"/>
    </row>
    <row r="958" spans="4:5" x14ac:dyDescent="0.2">
      <c r="D958" s="16"/>
      <c r="E958" s="316"/>
    </row>
    <row r="959" spans="4:5" x14ac:dyDescent="0.2">
      <c r="D959" s="16"/>
      <c r="E959" s="316"/>
    </row>
    <row r="960" spans="4:5" x14ac:dyDescent="0.2">
      <c r="D960" s="16"/>
      <c r="E960" s="316"/>
    </row>
    <row r="961" spans="4:5" x14ac:dyDescent="0.2">
      <c r="D961" s="16"/>
      <c r="E961" s="316"/>
    </row>
    <row r="962" spans="4:5" x14ac:dyDescent="0.2">
      <c r="D962" s="16"/>
      <c r="E962" s="316"/>
    </row>
    <row r="963" spans="4:5" x14ac:dyDescent="0.2">
      <c r="D963" s="16"/>
      <c r="E963" s="316"/>
    </row>
    <row r="964" spans="4:5" x14ac:dyDescent="0.2">
      <c r="D964" s="16"/>
      <c r="E964" s="316"/>
    </row>
    <row r="965" spans="4:5" x14ac:dyDescent="0.2">
      <c r="D965" s="16"/>
      <c r="E965" s="316"/>
    </row>
    <row r="966" spans="4:5" x14ac:dyDescent="0.2">
      <c r="D966" s="16"/>
      <c r="E966" s="316"/>
    </row>
    <row r="967" spans="4:5" x14ac:dyDescent="0.2">
      <c r="D967" s="16"/>
      <c r="E967" s="316"/>
    </row>
    <row r="968" spans="4:5" x14ac:dyDescent="0.2">
      <c r="D968" s="16"/>
      <c r="E968" s="316"/>
    </row>
    <row r="969" spans="4:5" x14ac:dyDescent="0.2">
      <c r="D969" s="16"/>
      <c r="E969" s="316"/>
    </row>
    <row r="970" spans="4:5" x14ac:dyDescent="0.2">
      <c r="D970" s="16"/>
      <c r="E970" s="316"/>
    </row>
    <row r="971" spans="4:5" x14ac:dyDescent="0.2">
      <c r="D971" s="16"/>
      <c r="E971" s="316"/>
    </row>
    <row r="972" spans="4:5" x14ac:dyDescent="0.2">
      <c r="D972" s="16"/>
      <c r="E972" s="316"/>
    </row>
    <row r="973" spans="4:5" x14ac:dyDescent="0.2">
      <c r="D973" s="16"/>
      <c r="E973" s="316"/>
    </row>
    <row r="974" spans="4:5" x14ac:dyDescent="0.2">
      <c r="D974" s="16"/>
      <c r="E974" s="316"/>
    </row>
    <row r="975" spans="4:5" x14ac:dyDescent="0.2">
      <c r="D975" s="16"/>
      <c r="E975" s="316"/>
    </row>
    <row r="976" spans="4:5" x14ac:dyDescent="0.2">
      <c r="D976" s="16"/>
      <c r="E976" s="316"/>
    </row>
    <row r="977" spans="4:5" x14ac:dyDescent="0.2">
      <c r="D977" s="16"/>
      <c r="E977" s="316"/>
    </row>
    <row r="978" spans="4:5" x14ac:dyDescent="0.2">
      <c r="D978" s="16"/>
      <c r="E978" s="316"/>
    </row>
    <row r="979" spans="4:5" x14ac:dyDescent="0.2">
      <c r="D979" s="16"/>
      <c r="E979" s="316"/>
    </row>
    <row r="980" spans="4:5" x14ac:dyDescent="0.2">
      <c r="D980" s="16"/>
      <c r="E980" s="316"/>
    </row>
    <row r="981" spans="4:5" x14ac:dyDescent="0.2">
      <c r="D981" s="16"/>
      <c r="E981" s="316"/>
    </row>
    <row r="982" spans="4:5" x14ac:dyDescent="0.2">
      <c r="D982" s="16"/>
      <c r="E982" s="316"/>
    </row>
    <row r="983" spans="4:5" x14ac:dyDescent="0.2">
      <c r="D983" s="16"/>
      <c r="E983" s="316"/>
    </row>
    <row r="984" spans="4:5" x14ac:dyDescent="0.2">
      <c r="D984" s="16"/>
      <c r="E984" s="316"/>
    </row>
    <row r="985" spans="4:5" x14ac:dyDescent="0.2">
      <c r="D985" s="16"/>
      <c r="E985" s="316"/>
    </row>
    <row r="986" spans="4:5" x14ac:dyDescent="0.2">
      <c r="D986" s="16"/>
      <c r="E986" s="316"/>
    </row>
    <row r="987" spans="4:5" x14ac:dyDescent="0.2">
      <c r="D987" s="16"/>
      <c r="E987" s="316"/>
    </row>
    <row r="988" spans="4:5" x14ac:dyDescent="0.2">
      <c r="D988" s="16"/>
      <c r="E988" s="316"/>
    </row>
    <row r="989" spans="4:5" x14ac:dyDescent="0.2">
      <c r="D989" s="16"/>
      <c r="E989" s="316"/>
    </row>
    <row r="990" spans="4:5" x14ac:dyDescent="0.2">
      <c r="D990" s="16"/>
      <c r="E990" s="316"/>
    </row>
    <row r="991" spans="4:5" x14ac:dyDescent="0.2">
      <c r="D991" s="16"/>
      <c r="E991" s="316"/>
    </row>
    <row r="992" spans="4:5" x14ac:dyDescent="0.2">
      <c r="D992" s="16"/>
      <c r="E992" s="316"/>
    </row>
    <row r="993" spans="4:5" x14ac:dyDescent="0.2">
      <c r="D993" s="16"/>
      <c r="E993" s="316"/>
    </row>
    <row r="994" spans="4:5" x14ac:dyDescent="0.2">
      <c r="D994" s="16"/>
      <c r="E994" s="316"/>
    </row>
    <row r="995" spans="4:5" x14ac:dyDescent="0.2">
      <c r="D995" s="16"/>
      <c r="E995" s="316"/>
    </row>
    <row r="996" spans="4:5" x14ac:dyDescent="0.2">
      <c r="D996" s="16"/>
      <c r="E996" s="316"/>
    </row>
    <row r="997" spans="4:5" x14ac:dyDescent="0.2">
      <c r="D997" s="16"/>
      <c r="E997" s="316"/>
    </row>
    <row r="998" spans="4:5" x14ac:dyDescent="0.2">
      <c r="D998" s="16"/>
      <c r="E998" s="316"/>
    </row>
    <row r="999" spans="4:5" x14ac:dyDescent="0.2">
      <c r="D999" s="16"/>
      <c r="E999" s="316"/>
    </row>
    <row r="1000" spans="4:5" x14ac:dyDescent="0.2">
      <c r="D1000" s="16"/>
      <c r="E1000" s="316"/>
    </row>
    <row r="1001" spans="4:5" x14ac:dyDescent="0.2">
      <c r="D1001" s="16"/>
      <c r="E1001" s="316"/>
    </row>
    <row r="1002" spans="4:5" x14ac:dyDescent="0.2">
      <c r="D1002" s="16"/>
      <c r="E1002" s="316"/>
    </row>
    <row r="1003" spans="4:5" x14ac:dyDescent="0.2">
      <c r="D1003" s="16"/>
      <c r="E1003" s="316"/>
    </row>
    <row r="1004" spans="4:5" x14ac:dyDescent="0.2">
      <c r="D1004" s="16"/>
      <c r="E1004" s="316"/>
    </row>
    <row r="1005" spans="4:5" x14ac:dyDescent="0.2">
      <c r="D1005" s="16"/>
      <c r="E1005" s="316"/>
    </row>
    <row r="1006" spans="4:5" x14ac:dyDescent="0.2">
      <c r="D1006" s="16"/>
      <c r="E1006" s="316"/>
    </row>
    <row r="1007" spans="4:5" x14ac:dyDescent="0.2">
      <c r="D1007" s="16"/>
      <c r="E1007" s="316"/>
    </row>
    <row r="1008" spans="4:5" x14ac:dyDescent="0.2">
      <c r="D1008" s="16"/>
      <c r="E1008" s="316"/>
    </row>
    <row r="1009" spans="4:5" x14ac:dyDescent="0.2">
      <c r="D1009" s="16"/>
      <c r="E1009" s="316"/>
    </row>
    <row r="1010" spans="4:5" x14ac:dyDescent="0.2">
      <c r="D1010" s="16"/>
      <c r="E1010" s="316"/>
    </row>
    <row r="1011" spans="4:5" x14ac:dyDescent="0.2">
      <c r="D1011" s="16"/>
      <c r="E1011" s="316"/>
    </row>
    <row r="1012" spans="4:5" x14ac:dyDescent="0.2">
      <c r="D1012" s="16"/>
      <c r="E1012" s="316"/>
    </row>
    <row r="1013" spans="4:5" x14ac:dyDescent="0.2">
      <c r="D1013" s="16"/>
      <c r="E1013" s="316"/>
    </row>
    <row r="1014" spans="4:5" x14ac:dyDescent="0.2">
      <c r="D1014" s="16"/>
      <c r="E1014" s="316"/>
    </row>
    <row r="1015" spans="4:5" x14ac:dyDescent="0.2">
      <c r="D1015" s="16"/>
      <c r="E1015" s="316"/>
    </row>
    <row r="1016" spans="4:5" x14ac:dyDescent="0.2">
      <c r="D1016" s="16"/>
      <c r="E1016" s="316"/>
    </row>
    <row r="1017" spans="4:5" x14ac:dyDescent="0.2">
      <c r="D1017" s="16"/>
      <c r="E1017" s="316"/>
    </row>
    <row r="1018" spans="4:5" x14ac:dyDescent="0.2">
      <c r="D1018" s="16"/>
      <c r="E1018" s="316"/>
    </row>
    <row r="1019" spans="4:5" x14ac:dyDescent="0.2">
      <c r="D1019" s="16"/>
      <c r="E1019" s="316"/>
    </row>
    <row r="1020" spans="4:5" x14ac:dyDescent="0.2">
      <c r="D1020" s="16"/>
      <c r="E1020" s="316"/>
    </row>
    <row r="1021" spans="4:5" x14ac:dyDescent="0.2">
      <c r="D1021" s="16"/>
      <c r="E1021" s="316"/>
    </row>
    <row r="1022" spans="4:5" x14ac:dyDescent="0.2">
      <c r="D1022" s="16"/>
      <c r="E1022" s="316"/>
    </row>
    <row r="1023" spans="4:5" x14ac:dyDescent="0.2">
      <c r="D1023" s="16"/>
      <c r="E1023" s="316"/>
    </row>
    <row r="1024" spans="4:5" x14ac:dyDescent="0.2">
      <c r="D1024" s="16"/>
      <c r="E1024" s="316"/>
    </row>
    <row r="1025" spans="4:5" x14ac:dyDescent="0.2">
      <c r="D1025" s="16"/>
      <c r="E1025" s="316"/>
    </row>
    <row r="1026" spans="4:5" x14ac:dyDescent="0.2">
      <c r="D1026" s="16"/>
      <c r="E1026" s="316"/>
    </row>
    <row r="1027" spans="4:5" x14ac:dyDescent="0.2">
      <c r="D1027" s="16"/>
      <c r="E1027" s="316"/>
    </row>
    <row r="1028" spans="4:5" x14ac:dyDescent="0.2">
      <c r="D1028" s="16"/>
      <c r="E1028" s="316"/>
    </row>
    <row r="1029" spans="4:5" x14ac:dyDescent="0.2">
      <c r="D1029" s="16"/>
      <c r="E1029" s="316"/>
    </row>
    <row r="1030" spans="4:5" x14ac:dyDescent="0.2">
      <c r="D1030" s="16"/>
      <c r="E1030" s="316"/>
    </row>
    <row r="1031" spans="4:5" x14ac:dyDescent="0.2">
      <c r="D1031" s="16"/>
      <c r="E1031" s="316"/>
    </row>
    <row r="1032" spans="4:5" x14ac:dyDescent="0.2">
      <c r="D1032" s="16"/>
      <c r="E1032" s="316"/>
    </row>
    <row r="1033" spans="4:5" x14ac:dyDescent="0.2">
      <c r="D1033" s="16"/>
      <c r="E1033" s="316"/>
    </row>
    <row r="1034" spans="4:5" x14ac:dyDescent="0.2">
      <c r="D1034" s="16"/>
      <c r="E1034" s="316"/>
    </row>
    <row r="1035" spans="4:5" x14ac:dyDescent="0.2">
      <c r="D1035" s="16"/>
      <c r="E1035" s="316"/>
    </row>
    <row r="1036" spans="4:5" x14ac:dyDescent="0.2">
      <c r="D1036" s="16"/>
      <c r="E1036" s="316"/>
    </row>
    <row r="1037" spans="4:5" x14ac:dyDescent="0.2">
      <c r="D1037" s="16"/>
      <c r="E1037" s="316"/>
    </row>
    <row r="1038" spans="4:5" x14ac:dyDescent="0.2">
      <c r="D1038" s="16"/>
      <c r="E1038" s="316"/>
    </row>
    <row r="1039" spans="4:5" x14ac:dyDescent="0.2">
      <c r="D1039" s="16"/>
      <c r="E1039" s="316"/>
    </row>
    <row r="1040" spans="4:5" x14ac:dyDescent="0.2">
      <c r="D1040" s="16"/>
      <c r="E1040" s="316"/>
    </row>
    <row r="1041" spans="4:5" x14ac:dyDescent="0.2">
      <c r="D1041" s="16"/>
      <c r="E1041" s="316"/>
    </row>
    <row r="1042" spans="4:5" x14ac:dyDescent="0.2">
      <c r="D1042" s="16"/>
      <c r="E1042" s="316"/>
    </row>
    <row r="1043" spans="4:5" x14ac:dyDescent="0.2">
      <c r="D1043" s="16"/>
      <c r="E1043" s="316"/>
    </row>
    <row r="1044" spans="4:5" x14ac:dyDescent="0.2">
      <c r="D1044" s="16"/>
      <c r="E1044" s="316"/>
    </row>
    <row r="1045" spans="4:5" x14ac:dyDescent="0.2">
      <c r="D1045" s="16"/>
      <c r="E1045" s="316"/>
    </row>
    <row r="1046" spans="4:5" x14ac:dyDescent="0.2">
      <c r="D1046" s="16"/>
      <c r="E1046" s="316"/>
    </row>
    <row r="1047" spans="4:5" x14ac:dyDescent="0.2">
      <c r="D1047" s="16"/>
      <c r="E1047" s="316"/>
    </row>
    <row r="1048" spans="4:5" x14ac:dyDescent="0.2">
      <c r="D1048" s="16"/>
      <c r="E1048" s="316"/>
    </row>
    <row r="1049" spans="4:5" x14ac:dyDescent="0.2">
      <c r="D1049" s="16"/>
      <c r="E1049" s="316"/>
    </row>
    <row r="1050" spans="4:5" x14ac:dyDescent="0.2">
      <c r="D1050" s="16"/>
      <c r="E1050" s="316"/>
    </row>
    <row r="1051" spans="4:5" x14ac:dyDescent="0.2">
      <c r="D1051" s="16"/>
      <c r="E1051" s="316"/>
    </row>
    <row r="1052" spans="4:5" x14ac:dyDescent="0.2">
      <c r="D1052" s="16"/>
      <c r="E1052" s="316"/>
    </row>
    <row r="1053" spans="4:5" x14ac:dyDescent="0.2">
      <c r="D1053" s="16"/>
      <c r="E1053" s="316"/>
    </row>
    <row r="1054" spans="4:5" x14ac:dyDescent="0.2">
      <c r="D1054" s="16"/>
      <c r="E1054" s="316"/>
    </row>
    <row r="1055" spans="4:5" x14ac:dyDescent="0.2">
      <c r="D1055" s="16"/>
      <c r="E1055" s="316"/>
    </row>
    <row r="1056" spans="4:5" x14ac:dyDescent="0.2">
      <c r="D1056" s="16"/>
      <c r="E1056" s="316"/>
    </row>
    <row r="1057" spans="4:5" x14ac:dyDescent="0.2">
      <c r="D1057" s="16"/>
      <c r="E1057" s="316"/>
    </row>
    <row r="1058" spans="4:5" x14ac:dyDescent="0.2">
      <c r="D1058" s="16"/>
      <c r="E1058" s="316"/>
    </row>
    <row r="1059" spans="4:5" x14ac:dyDescent="0.2">
      <c r="D1059" s="16"/>
      <c r="E1059" s="316"/>
    </row>
    <row r="1060" spans="4:5" x14ac:dyDescent="0.2">
      <c r="D1060" s="16"/>
      <c r="E1060" s="316"/>
    </row>
    <row r="1061" spans="4:5" x14ac:dyDescent="0.2">
      <c r="D1061" s="16"/>
      <c r="E1061" s="316"/>
    </row>
    <row r="1062" spans="4:5" x14ac:dyDescent="0.2">
      <c r="D1062" s="16"/>
      <c r="E1062" s="316"/>
    </row>
    <row r="1063" spans="4:5" x14ac:dyDescent="0.2">
      <c r="D1063" s="16"/>
      <c r="E1063" s="316"/>
    </row>
    <row r="1064" spans="4:5" x14ac:dyDescent="0.2">
      <c r="D1064" s="16"/>
      <c r="E1064" s="316"/>
    </row>
    <row r="1065" spans="4:5" x14ac:dyDescent="0.2">
      <c r="D1065" s="16"/>
      <c r="E1065" s="316"/>
    </row>
    <row r="1066" spans="4:5" x14ac:dyDescent="0.2">
      <c r="D1066" s="16"/>
      <c r="E1066" s="316"/>
    </row>
    <row r="1067" spans="4:5" x14ac:dyDescent="0.2">
      <c r="D1067" s="16"/>
      <c r="E1067" s="316"/>
    </row>
    <row r="1068" spans="4:5" x14ac:dyDescent="0.2">
      <c r="D1068" s="16"/>
      <c r="E1068" s="316"/>
    </row>
    <row r="1069" spans="4:5" x14ac:dyDescent="0.2">
      <c r="D1069" s="16"/>
      <c r="E1069" s="316"/>
    </row>
    <row r="1070" spans="4:5" x14ac:dyDescent="0.2">
      <c r="D1070" s="16"/>
      <c r="E1070" s="316"/>
    </row>
    <row r="1071" spans="4:5" x14ac:dyDescent="0.2">
      <c r="D1071" s="16"/>
      <c r="E1071" s="316"/>
    </row>
    <row r="1072" spans="4:5" x14ac:dyDescent="0.2">
      <c r="D1072" s="16"/>
      <c r="E1072" s="316"/>
    </row>
    <row r="1073" spans="4:5" x14ac:dyDescent="0.2">
      <c r="D1073" s="16"/>
      <c r="E1073" s="316"/>
    </row>
    <row r="1074" spans="4:5" x14ac:dyDescent="0.2">
      <c r="D1074" s="16"/>
      <c r="E1074" s="316"/>
    </row>
    <row r="1075" spans="4:5" x14ac:dyDescent="0.2">
      <c r="D1075" s="16"/>
      <c r="E1075" s="316"/>
    </row>
    <row r="1076" spans="4:5" x14ac:dyDescent="0.2">
      <c r="D1076" s="16"/>
      <c r="E1076" s="316"/>
    </row>
    <row r="1077" spans="4:5" x14ac:dyDescent="0.2">
      <c r="D1077" s="16"/>
      <c r="E1077" s="316"/>
    </row>
    <row r="1078" spans="4:5" x14ac:dyDescent="0.2">
      <c r="D1078" s="16"/>
      <c r="E1078" s="316"/>
    </row>
    <row r="1079" spans="4:5" x14ac:dyDescent="0.2">
      <c r="D1079" s="16"/>
      <c r="E1079" s="316"/>
    </row>
    <row r="1080" spans="4:5" x14ac:dyDescent="0.2">
      <c r="D1080" s="16"/>
      <c r="E1080" s="316"/>
    </row>
    <row r="1081" spans="4:5" x14ac:dyDescent="0.2">
      <c r="D1081" s="16"/>
      <c r="E1081" s="316"/>
    </row>
    <row r="1082" spans="4:5" x14ac:dyDescent="0.2">
      <c r="D1082" s="16"/>
      <c r="E1082" s="316"/>
    </row>
    <row r="1083" spans="4:5" x14ac:dyDescent="0.2">
      <c r="D1083" s="16"/>
      <c r="E1083" s="316"/>
    </row>
    <row r="1084" spans="4:5" x14ac:dyDescent="0.2">
      <c r="D1084" s="16"/>
      <c r="E1084" s="316"/>
    </row>
    <row r="1085" spans="4:5" x14ac:dyDescent="0.2">
      <c r="D1085" s="16"/>
      <c r="E1085" s="316"/>
    </row>
    <row r="1086" spans="4:5" x14ac:dyDescent="0.2">
      <c r="D1086" s="16"/>
      <c r="E1086" s="316"/>
    </row>
    <row r="1087" spans="4:5" x14ac:dyDescent="0.2">
      <c r="D1087" s="16"/>
      <c r="E1087" s="316"/>
    </row>
    <row r="1088" spans="4:5" x14ac:dyDescent="0.2">
      <c r="D1088" s="16"/>
      <c r="E1088" s="316"/>
    </row>
    <row r="1089" spans="4:5" x14ac:dyDescent="0.2">
      <c r="D1089" s="16"/>
      <c r="E1089" s="316"/>
    </row>
    <row r="1090" spans="4:5" x14ac:dyDescent="0.2">
      <c r="D1090" s="16"/>
      <c r="E1090" s="316"/>
    </row>
    <row r="1091" spans="4:5" x14ac:dyDescent="0.2">
      <c r="D1091" s="16"/>
      <c r="E1091" s="316"/>
    </row>
    <row r="1092" spans="4:5" x14ac:dyDescent="0.2">
      <c r="D1092" s="16"/>
      <c r="E1092" s="316"/>
    </row>
    <row r="1093" spans="4:5" x14ac:dyDescent="0.2">
      <c r="D1093" s="16"/>
      <c r="E1093" s="316"/>
    </row>
    <row r="1094" spans="4:5" x14ac:dyDescent="0.2">
      <c r="D1094" s="16"/>
      <c r="E1094" s="316"/>
    </row>
    <row r="1095" spans="4:5" x14ac:dyDescent="0.2">
      <c r="D1095" s="16"/>
      <c r="E1095" s="316"/>
    </row>
    <row r="1096" spans="4:5" x14ac:dyDescent="0.2">
      <c r="D1096" s="16"/>
      <c r="E1096" s="316"/>
    </row>
    <row r="1097" spans="4:5" x14ac:dyDescent="0.2">
      <c r="D1097" s="16"/>
      <c r="E1097" s="316"/>
    </row>
    <row r="1098" spans="4:5" x14ac:dyDescent="0.2">
      <c r="D1098" s="16"/>
      <c r="E1098" s="316"/>
    </row>
    <row r="1099" spans="4:5" x14ac:dyDescent="0.2">
      <c r="D1099" s="16"/>
      <c r="E1099" s="316"/>
    </row>
    <row r="1100" spans="4:5" x14ac:dyDescent="0.2">
      <c r="D1100" s="16"/>
      <c r="E1100" s="316"/>
    </row>
    <row r="1101" spans="4:5" x14ac:dyDescent="0.2">
      <c r="D1101" s="16"/>
      <c r="E1101" s="316"/>
    </row>
    <row r="1102" spans="4:5" x14ac:dyDescent="0.2">
      <c r="D1102" s="16"/>
      <c r="E1102" s="316"/>
    </row>
    <row r="1103" spans="4:5" x14ac:dyDescent="0.2">
      <c r="D1103" s="16"/>
      <c r="E1103" s="316"/>
    </row>
    <row r="1104" spans="4:5" x14ac:dyDescent="0.2">
      <c r="D1104" s="16"/>
      <c r="E1104" s="316"/>
    </row>
    <row r="1105" spans="4:5" x14ac:dyDescent="0.2">
      <c r="D1105" s="16"/>
      <c r="E1105" s="316"/>
    </row>
    <row r="1106" spans="4:5" x14ac:dyDescent="0.2">
      <c r="D1106" s="16"/>
      <c r="E1106" s="316"/>
    </row>
    <row r="1107" spans="4:5" x14ac:dyDescent="0.2">
      <c r="D1107" s="16"/>
      <c r="E1107" s="316"/>
    </row>
    <row r="1108" spans="4:5" x14ac:dyDescent="0.2">
      <c r="D1108" s="16"/>
      <c r="E1108" s="316"/>
    </row>
    <row r="1109" spans="4:5" x14ac:dyDescent="0.2">
      <c r="D1109" s="16"/>
      <c r="E1109" s="316"/>
    </row>
    <row r="1110" spans="4:5" x14ac:dyDescent="0.2">
      <c r="D1110" s="16"/>
      <c r="E1110" s="316"/>
    </row>
    <row r="1111" spans="4:5" x14ac:dyDescent="0.2">
      <c r="D1111" s="16"/>
      <c r="E1111" s="316"/>
    </row>
    <row r="1112" spans="4:5" x14ac:dyDescent="0.2">
      <c r="D1112" s="16"/>
      <c r="E1112" s="316"/>
    </row>
    <row r="1113" spans="4:5" x14ac:dyDescent="0.2">
      <c r="D1113" s="16"/>
      <c r="E1113" s="316"/>
    </row>
    <row r="1114" spans="4:5" x14ac:dyDescent="0.2">
      <c r="D1114" s="16"/>
      <c r="E1114" s="316"/>
    </row>
    <row r="1115" spans="4:5" x14ac:dyDescent="0.2">
      <c r="D1115" s="16"/>
      <c r="E1115" s="316"/>
    </row>
    <row r="1116" spans="4:5" x14ac:dyDescent="0.2">
      <c r="D1116" s="16"/>
      <c r="E1116" s="316"/>
    </row>
    <row r="1117" spans="4:5" x14ac:dyDescent="0.2">
      <c r="D1117" s="16"/>
      <c r="E1117" s="316"/>
    </row>
    <row r="1118" spans="4:5" x14ac:dyDescent="0.2">
      <c r="D1118" s="16"/>
      <c r="E1118" s="316"/>
    </row>
    <row r="1119" spans="4:5" x14ac:dyDescent="0.2">
      <c r="D1119" s="16"/>
      <c r="E1119" s="316"/>
    </row>
    <row r="1120" spans="4:5" x14ac:dyDescent="0.2">
      <c r="D1120" s="16"/>
      <c r="E1120" s="316"/>
    </row>
    <row r="1121" spans="4:5" x14ac:dyDescent="0.2">
      <c r="D1121" s="16"/>
      <c r="E1121" s="316"/>
    </row>
    <row r="1122" spans="4:5" x14ac:dyDescent="0.2">
      <c r="D1122" s="16"/>
      <c r="E1122" s="316"/>
    </row>
    <row r="1123" spans="4:5" x14ac:dyDescent="0.2">
      <c r="D1123" s="16"/>
      <c r="E1123" s="316"/>
    </row>
    <row r="1124" spans="4:5" x14ac:dyDescent="0.2">
      <c r="D1124" s="16"/>
      <c r="E1124" s="316"/>
    </row>
    <row r="1125" spans="4:5" x14ac:dyDescent="0.2">
      <c r="D1125" s="16"/>
      <c r="E1125" s="316"/>
    </row>
    <row r="1126" spans="4:5" x14ac:dyDescent="0.2">
      <c r="D1126" s="16"/>
      <c r="E1126" s="316"/>
    </row>
    <row r="1127" spans="4:5" x14ac:dyDescent="0.2">
      <c r="D1127" s="16"/>
      <c r="E1127" s="316"/>
    </row>
    <row r="1128" spans="4:5" x14ac:dyDescent="0.2">
      <c r="D1128" s="16"/>
      <c r="E1128" s="316"/>
    </row>
    <row r="1129" spans="4:5" x14ac:dyDescent="0.2">
      <c r="D1129" s="16"/>
      <c r="E1129" s="316"/>
    </row>
    <row r="1130" spans="4:5" x14ac:dyDescent="0.2">
      <c r="D1130" s="16"/>
      <c r="E1130" s="316"/>
    </row>
    <row r="1131" spans="4:5" x14ac:dyDescent="0.2">
      <c r="D1131" s="16"/>
      <c r="E1131" s="316"/>
    </row>
    <row r="1132" spans="4:5" x14ac:dyDescent="0.2">
      <c r="D1132" s="16"/>
      <c r="E1132" s="316"/>
    </row>
    <row r="1133" spans="4:5" x14ac:dyDescent="0.2">
      <c r="D1133" s="16"/>
      <c r="E1133" s="316"/>
    </row>
    <row r="1134" spans="4:5" x14ac:dyDescent="0.2">
      <c r="D1134" s="16"/>
      <c r="E1134" s="316"/>
    </row>
    <row r="1135" spans="4:5" x14ac:dyDescent="0.2">
      <c r="D1135" s="16"/>
      <c r="E1135" s="316"/>
    </row>
    <row r="1136" spans="4:5" x14ac:dyDescent="0.2">
      <c r="D1136" s="16"/>
      <c r="E1136" s="316"/>
    </row>
    <row r="1137" spans="4:5" x14ac:dyDescent="0.2">
      <c r="D1137" s="16"/>
      <c r="E1137" s="316"/>
    </row>
    <row r="1138" spans="4:5" x14ac:dyDescent="0.2">
      <c r="D1138" s="16"/>
      <c r="E1138" s="316"/>
    </row>
    <row r="1139" spans="4:5" x14ac:dyDescent="0.2">
      <c r="D1139" s="16"/>
      <c r="E1139" s="316"/>
    </row>
    <row r="1140" spans="4:5" x14ac:dyDescent="0.2">
      <c r="D1140" s="16"/>
      <c r="E1140" s="316"/>
    </row>
    <row r="1141" spans="4:5" x14ac:dyDescent="0.2">
      <c r="D1141" s="16"/>
      <c r="E1141" s="316"/>
    </row>
    <row r="1142" spans="4:5" x14ac:dyDescent="0.2">
      <c r="D1142" s="16"/>
      <c r="E1142" s="316"/>
    </row>
    <row r="1143" spans="4:5" x14ac:dyDescent="0.2">
      <c r="D1143" s="16"/>
      <c r="E1143" s="316"/>
    </row>
    <row r="1144" spans="4:5" x14ac:dyDescent="0.2">
      <c r="D1144" s="16"/>
      <c r="E1144" s="316"/>
    </row>
    <row r="1145" spans="4:5" x14ac:dyDescent="0.2">
      <c r="D1145" s="16"/>
      <c r="E1145" s="316"/>
    </row>
    <row r="1146" spans="4:5" x14ac:dyDescent="0.2">
      <c r="D1146" s="16"/>
      <c r="E1146" s="316"/>
    </row>
    <row r="1147" spans="4:5" x14ac:dyDescent="0.2">
      <c r="D1147" s="16"/>
      <c r="E1147" s="316"/>
    </row>
    <row r="1148" spans="4:5" x14ac:dyDescent="0.2">
      <c r="D1148" s="16"/>
      <c r="E1148" s="316"/>
    </row>
    <row r="1149" spans="4:5" x14ac:dyDescent="0.2">
      <c r="D1149" s="16"/>
      <c r="E1149" s="316"/>
    </row>
    <row r="1150" spans="4:5" x14ac:dyDescent="0.2">
      <c r="D1150" s="16"/>
      <c r="E1150" s="316"/>
    </row>
    <row r="1151" spans="4:5" x14ac:dyDescent="0.2">
      <c r="D1151" s="16"/>
      <c r="E1151" s="316"/>
    </row>
    <row r="1152" spans="4:5" x14ac:dyDescent="0.2">
      <c r="D1152" s="16"/>
      <c r="E1152" s="316"/>
    </row>
    <row r="1153" spans="4:5" x14ac:dyDescent="0.2">
      <c r="D1153" s="16"/>
      <c r="E1153" s="316"/>
    </row>
    <row r="1154" spans="4:5" x14ac:dyDescent="0.2">
      <c r="D1154" s="16"/>
      <c r="E1154" s="316"/>
    </row>
    <row r="1155" spans="4:5" x14ac:dyDescent="0.2">
      <c r="D1155" s="16"/>
      <c r="E1155" s="316"/>
    </row>
    <row r="1156" spans="4:5" x14ac:dyDescent="0.2">
      <c r="D1156" s="16"/>
      <c r="E1156" s="316"/>
    </row>
    <row r="1157" spans="4:5" x14ac:dyDescent="0.2">
      <c r="D1157" s="16"/>
      <c r="E1157" s="316"/>
    </row>
    <row r="1158" spans="4:5" x14ac:dyDescent="0.2">
      <c r="D1158" s="16"/>
      <c r="E1158" s="316"/>
    </row>
    <row r="1159" spans="4:5" x14ac:dyDescent="0.2">
      <c r="D1159" s="16"/>
      <c r="E1159" s="316"/>
    </row>
    <row r="1160" spans="4:5" x14ac:dyDescent="0.2">
      <c r="D1160" s="16"/>
      <c r="E1160" s="316"/>
    </row>
    <row r="1161" spans="4:5" x14ac:dyDescent="0.2">
      <c r="D1161" s="16"/>
      <c r="E1161" s="316"/>
    </row>
    <row r="1162" spans="4:5" x14ac:dyDescent="0.2">
      <c r="D1162" s="16"/>
      <c r="E1162" s="316"/>
    </row>
    <row r="1163" spans="4:5" x14ac:dyDescent="0.2">
      <c r="D1163" s="16"/>
      <c r="E1163" s="316"/>
    </row>
    <row r="1164" spans="4:5" x14ac:dyDescent="0.2">
      <c r="D1164" s="16"/>
      <c r="E1164" s="316"/>
    </row>
    <row r="1165" spans="4:5" x14ac:dyDescent="0.2">
      <c r="D1165" s="16"/>
      <c r="E1165" s="316"/>
    </row>
    <row r="1166" spans="4:5" x14ac:dyDescent="0.2">
      <c r="D1166" s="16"/>
      <c r="E1166" s="316"/>
    </row>
    <row r="1167" spans="4:5" x14ac:dyDescent="0.2">
      <c r="D1167" s="16"/>
      <c r="E1167" s="316"/>
    </row>
    <row r="1168" spans="4:5" x14ac:dyDescent="0.2">
      <c r="D1168" s="16"/>
      <c r="E1168" s="316"/>
    </row>
    <row r="1169" spans="4:5" x14ac:dyDescent="0.2">
      <c r="D1169" s="16"/>
      <c r="E1169" s="316"/>
    </row>
    <row r="1170" spans="4:5" x14ac:dyDescent="0.2">
      <c r="D1170" s="16"/>
      <c r="E1170" s="316"/>
    </row>
    <row r="1171" spans="4:5" x14ac:dyDescent="0.2">
      <c r="D1171" s="16"/>
      <c r="E1171" s="316"/>
    </row>
    <row r="1172" spans="4:5" x14ac:dyDescent="0.2">
      <c r="D1172" s="16"/>
      <c r="E1172" s="316"/>
    </row>
    <row r="1173" spans="4:5" x14ac:dyDescent="0.2">
      <c r="D1173" s="16"/>
      <c r="E1173" s="316"/>
    </row>
    <row r="1174" spans="4:5" x14ac:dyDescent="0.2">
      <c r="D1174" s="16"/>
      <c r="E1174" s="316"/>
    </row>
    <row r="1175" spans="4:5" x14ac:dyDescent="0.2">
      <c r="D1175" s="16"/>
      <c r="E1175" s="316"/>
    </row>
    <row r="1176" spans="4:5" x14ac:dyDescent="0.2">
      <c r="D1176" s="16"/>
      <c r="E1176" s="316"/>
    </row>
    <row r="1177" spans="4:5" x14ac:dyDescent="0.2">
      <c r="D1177" s="16"/>
      <c r="E1177" s="316"/>
    </row>
    <row r="1178" spans="4:5" x14ac:dyDescent="0.2">
      <c r="D1178" s="16"/>
      <c r="E1178" s="316"/>
    </row>
    <row r="1179" spans="4:5" x14ac:dyDescent="0.2">
      <c r="D1179" s="16"/>
      <c r="E1179" s="316"/>
    </row>
    <row r="1180" spans="4:5" x14ac:dyDescent="0.2">
      <c r="D1180" s="16"/>
      <c r="E1180" s="316"/>
    </row>
    <row r="1181" spans="4:5" x14ac:dyDescent="0.2">
      <c r="D1181" s="16"/>
      <c r="E1181" s="316"/>
    </row>
    <row r="1182" spans="4:5" x14ac:dyDescent="0.2">
      <c r="D1182" s="16"/>
      <c r="E1182" s="316"/>
    </row>
    <row r="1183" spans="4:5" x14ac:dyDescent="0.2">
      <c r="D1183" s="16"/>
      <c r="E1183" s="316"/>
    </row>
    <row r="1184" spans="4:5" x14ac:dyDescent="0.2">
      <c r="D1184" s="16"/>
      <c r="E1184" s="316"/>
    </row>
    <row r="1185" spans="4:5" x14ac:dyDescent="0.2">
      <c r="D1185" s="16"/>
      <c r="E1185" s="316"/>
    </row>
    <row r="1186" spans="4:5" x14ac:dyDescent="0.2">
      <c r="D1186" s="16"/>
      <c r="E1186" s="316"/>
    </row>
    <row r="1187" spans="4:5" x14ac:dyDescent="0.2">
      <c r="D1187" s="16"/>
      <c r="E1187" s="316"/>
    </row>
    <row r="1188" spans="4:5" x14ac:dyDescent="0.2">
      <c r="D1188" s="16"/>
      <c r="E1188" s="316"/>
    </row>
    <row r="1189" spans="4:5" x14ac:dyDescent="0.2">
      <c r="D1189" s="16"/>
      <c r="E1189" s="316"/>
    </row>
    <row r="1190" spans="4:5" x14ac:dyDescent="0.2">
      <c r="D1190" s="16"/>
      <c r="E1190" s="316"/>
    </row>
    <row r="1191" spans="4:5" x14ac:dyDescent="0.2">
      <c r="D1191" s="16"/>
      <c r="E1191" s="316"/>
    </row>
    <row r="1192" spans="4:5" x14ac:dyDescent="0.2">
      <c r="D1192" s="16"/>
      <c r="E1192" s="316"/>
    </row>
    <row r="1193" spans="4:5" x14ac:dyDescent="0.2">
      <c r="D1193" s="16"/>
      <c r="E1193" s="316"/>
    </row>
    <row r="1194" spans="4:5" x14ac:dyDescent="0.2">
      <c r="D1194" s="16"/>
      <c r="E1194" s="316"/>
    </row>
    <row r="1195" spans="4:5" x14ac:dyDescent="0.2">
      <c r="D1195" s="16"/>
      <c r="E1195" s="316"/>
    </row>
    <row r="1196" spans="4:5" x14ac:dyDescent="0.2">
      <c r="D1196" s="16"/>
      <c r="E1196" s="316"/>
    </row>
    <row r="1197" spans="4:5" x14ac:dyDescent="0.2">
      <c r="D1197" s="16"/>
      <c r="E1197" s="316"/>
    </row>
    <row r="1198" spans="4:5" x14ac:dyDescent="0.2">
      <c r="D1198" s="16"/>
      <c r="E1198" s="316"/>
    </row>
    <row r="1199" spans="4:5" x14ac:dyDescent="0.2">
      <c r="D1199" s="16"/>
      <c r="E1199" s="316"/>
    </row>
    <row r="1200" spans="4:5" x14ac:dyDescent="0.2">
      <c r="D1200" s="16"/>
      <c r="E1200" s="316"/>
    </row>
    <row r="1201" spans="4:5" x14ac:dyDescent="0.2">
      <c r="D1201" s="16"/>
      <c r="E1201" s="316"/>
    </row>
    <row r="1202" spans="4:5" x14ac:dyDescent="0.2">
      <c r="D1202" s="16"/>
      <c r="E1202" s="316"/>
    </row>
    <row r="1203" spans="4:5" x14ac:dyDescent="0.2">
      <c r="D1203" s="16"/>
      <c r="E1203" s="316"/>
    </row>
    <row r="1204" spans="4:5" x14ac:dyDescent="0.2">
      <c r="D1204" s="16"/>
      <c r="E1204" s="316"/>
    </row>
    <row r="1205" spans="4:5" x14ac:dyDescent="0.2">
      <c r="D1205" s="16"/>
      <c r="E1205" s="316"/>
    </row>
    <row r="1206" spans="4:5" x14ac:dyDescent="0.2">
      <c r="D1206" s="16"/>
      <c r="E1206" s="316"/>
    </row>
    <row r="1207" spans="4:5" x14ac:dyDescent="0.2">
      <c r="D1207" s="16"/>
      <c r="E1207" s="316"/>
    </row>
    <row r="1208" spans="4:5" x14ac:dyDescent="0.2">
      <c r="D1208" s="16"/>
      <c r="E1208" s="316"/>
    </row>
    <row r="1209" spans="4:5" x14ac:dyDescent="0.2">
      <c r="D1209" s="16"/>
      <c r="E1209" s="316"/>
    </row>
    <row r="1210" spans="4:5" x14ac:dyDescent="0.2">
      <c r="D1210" s="16"/>
      <c r="E1210" s="316"/>
    </row>
    <row r="1211" spans="4:5" x14ac:dyDescent="0.2">
      <c r="D1211" s="16"/>
      <c r="E1211" s="316"/>
    </row>
    <row r="1212" spans="4:5" x14ac:dyDescent="0.2">
      <c r="D1212" s="16"/>
      <c r="E1212" s="316"/>
    </row>
    <row r="1213" spans="4:5" x14ac:dyDescent="0.2">
      <c r="D1213" s="16"/>
      <c r="E1213" s="316"/>
    </row>
    <row r="1214" spans="4:5" x14ac:dyDescent="0.2">
      <c r="D1214" s="16"/>
      <c r="E1214" s="316"/>
    </row>
    <row r="1215" spans="4:5" x14ac:dyDescent="0.2">
      <c r="D1215" s="16"/>
      <c r="E1215" s="316"/>
    </row>
    <row r="1216" spans="4:5" x14ac:dyDescent="0.2">
      <c r="D1216" s="16"/>
      <c r="E1216" s="316"/>
    </row>
    <row r="1217" spans="4:5" x14ac:dyDescent="0.2">
      <c r="D1217" s="16"/>
      <c r="E1217" s="316"/>
    </row>
    <row r="1218" spans="4:5" x14ac:dyDescent="0.2">
      <c r="D1218" s="16"/>
      <c r="E1218" s="316"/>
    </row>
    <row r="1219" spans="4:5" x14ac:dyDescent="0.2">
      <c r="D1219" s="16"/>
      <c r="E1219" s="316"/>
    </row>
    <row r="1220" spans="4:5" x14ac:dyDescent="0.2">
      <c r="D1220" s="16"/>
      <c r="E1220" s="316"/>
    </row>
    <row r="1221" spans="4:5" x14ac:dyDescent="0.2">
      <c r="D1221" s="16"/>
      <c r="E1221" s="316"/>
    </row>
    <row r="1222" spans="4:5" x14ac:dyDescent="0.2">
      <c r="D1222" s="16"/>
      <c r="E1222" s="316"/>
    </row>
    <row r="1223" spans="4:5" x14ac:dyDescent="0.2">
      <c r="D1223" s="16"/>
      <c r="E1223" s="316"/>
    </row>
    <row r="1224" spans="4:5" x14ac:dyDescent="0.2">
      <c r="D1224" s="16"/>
      <c r="E1224" s="316"/>
    </row>
    <row r="1225" spans="4:5" x14ac:dyDescent="0.2">
      <c r="D1225" s="16"/>
      <c r="E1225" s="316"/>
    </row>
    <row r="1226" spans="4:5" x14ac:dyDescent="0.2">
      <c r="D1226" s="16"/>
      <c r="E1226" s="316"/>
    </row>
    <row r="1227" spans="4:5" x14ac:dyDescent="0.2">
      <c r="D1227" s="16"/>
      <c r="E1227" s="316"/>
    </row>
    <row r="1228" spans="4:5" x14ac:dyDescent="0.2">
      <c r="D1228" s="16"/>
      <c r="E1228" s="316"/>
    </row>
    <row r="1229" spans="4:5" x14ac:dyDescent="0.2">
      <c r="D1229" s="16"/>
      <c r="E1229" s="316"/>
    </row>
    <row r="1230" spans="4:5" x14ac:dyDescent="0.2">
      <c r="D1230" s="16"/>
      <c r="E1230" s="316"/>
    </row>
    <row r="1231" spans="4:5" x14ac:dyDescent="0.2">
      <c r="D1231" s="16"/>
      <c r="E1231" s="316"/>
    </row>
    <row r="1232" spans="4:5" x14ac:dyDescent="0.2">
      <c r="D1232" s="16"/>
      <c r="E1232" s="316"/>
    </row>
    <row r="1233" spans="4:5" x14ac:dyDescent="0.2">
      <c r="D1233" s="16"/>
      <c r="E1233" s="316"/>
    </row>
    <row r="1234" spans="4:5" x14ac:dyDescent="0.2">
      <c r="D1234" s="16"/>
      <c r="E1234" s="316"/>
    </row>
    <row r="1235" spans="4:5" x14ac:dyDescent="0.2">
      <c r="D1235" s="16"/>
      <c r="E1235" s="316"/>
    </row>
    <row r="1236" spans="4:5" x14ac:dyDescent="0.2">
      <c r="D1236" s="16"/>
      <c r="E1236" s="316"/>
    </row>
    <row r="1237" spans="4:5" x14ac:dyDescent="0.2">
      <c r="D1237" s="16"/>
      <c r="E1237" s="316"/>
    </row>
    <row r="1238" spans="4:5" x14ac:dyDescent="0.2">
      <c r="D1238" s="16"/>
      <c r="E1238" s="316"/>
    </row>
    <row r="1239" spans="4:5" x14ac:dyDescent="0.2">
      <c r="D1239" s="16"/>
      <c r="E1239" s="316"/>
    </row>
    <row r="1240" spans="4:5" x14ac:dyDescent="0.2">
      <c r="D1240" s="16"/>
      <c r="E1240" s="316"/>
    </row>
    <row r="1241" spans="4:5" x14ac:dyDescent="0.2">
      <c r="D1241" s="16"/>
      <c r="E1241" s="316"/>
    </row>
    <row r="1242" spans="4:5" x14ac:dyDescent="0.2">
      <c r="D1242" s="16"/>
      <c r="E1242" s="316"/>
    </row>
    <row r="1243" spans="4:5" x14ac:dyDescent="0.2">
      <c r="D1243" s="16"/>
      <c r="E1243" s="316"/>
    </row>
    <row r="1244" spans="4:5" x14ac:dyDescent="0.2">
      <c r="D1244" s="16"/>
      <c r="E1244" s="316"/>
    </row>
    <row r="1245" spans="4:5" x14ac:dyDescent="0.2">
      <c r="D1245" s="16"/>
      <c r="E1245" s="316"/>
    </row>
    <row r="1246" spans="4:5" x14ac:dyDescent="0.2">
      <c r="D1246" s="16"/>
      <c r="E1246" s="316"/>
    </row>
    <row r="1247" spans="4:5" x14ac:dyDescent="0.2">
      <c r="D1247" s="16"/>
      <c r="E1247" s="316"/>
    </row>
    <row r="1248" spans="4:5" x14ac:dyDescent="0.2">
      <c r="D1248" s="16"/>
      <c r="E1248" s="316"/>
    </row>
    <row r="1249" spans="4:5" x14ac:dyDescent="0.2">
      <c r="D1249" s="16"/>
      <c r="E1249" s="316"/>
    </row>
    <row r="1250" spans="4:5" x14ac:dyDescent="0.2">
      <c r="D1250" s="16"/>
      <c r="E1250" s="316"/>
    </row>
    <row r="1251" spans="4:5" x14ac:dyDescent="0.2">
      <c r="D1251" s="16"/>
      <c r="E1251" s="316"/>
    </row>
    <row r="1252" spans="4:5" x14ac:dyDescent="0.2">
      <c r="D1252" s="16"/>
      <c r="E1252" s="316"/>
    </row>
    <row r="1253" spans="4:5" x14ac:dyDescent="0.2">
      <c r="D1253" s="16"/>
      <c r="E1253" s="316"/>
    </row>
    <row r="1254" spans="4:5" x14ac:dyDescent="0.2">
      <c r="D1254" s="16"/>
      <c r="E1254" s="316"/>
    </row>
    <row r="1255" spans="4:5" x14ac:dyDescent="0.2">
      <c r="D1255" s="16"/>
      <c r="E1255" s="316"/>
    </row>
    <row r="1256" spans="4:5" x14ac:dyDescent="0.2">
      <c r="D1256" s="16"/>
      <c r="E1256" s="316"/>
    </row>
    <row r="1257" spans="4:5" x14ac:dyDescent="0.2">
      <c r="D1257" s="16"/>
      <c r="E1257" s="316"/>
    </row>
    <row r="1258" spans="4:5" x14ac:dyDescent="0.2">
      <c r="D1258" s="16"/>
      <c r="E1258" s="316"/>
    </row>
    <row r="1259" spans="4:5" x14ac:dyDescent="0.2">
      <c r="D1259" s="16"/>
      <c r="E1259" s="316"/>
    </row>
    <row r="1260" spans="4:5" x14ac:dyDescent="0.2">
      <c r="D1260" s="16"/>
      <c r="E1260" s="316"/>
    </row>
    <row r="1261" spans="4:5" x14ac:dyDescent="0.2">
      <c r="D1261" s="16"/>
      <c r="E1261" s="316"/>
    </row>
    <row r="1262" spans="4:5" x14ac:dyDescent="0.2">
      <c r="D1262" s="16"/>
      <c r="E1262" s="316"/>
    </row>
    <row r="1263" spans="4:5" x14ac:dyDescent="0.2">
      <c r="D1263" s="16"/>
      <c r="E1263" s="316"/>
    </row>
    <row r="1264" spans="4:5" x14ac:dyDescent="0.2">
      <c r="D1264" s="16"/>
      <c r="E1264" s="316"/>
    </row>
    <row r="1265" spans="4:5" x14ac:dyDescent="0.2">
      <c r="D1265" s="16"/>
      <c r="E1265" s="316"/>
    </row>
    <row r="1266" spans="4:5" x14ac:dyDescent="0.2">
      <c r="D1266" s="16"/>
      <c r="E1266" s="316"/>
    </row>
    <row r="1267" spans="4:5" x14ac:dyDescent="0.2">
      <c r="D1267" s="16"/>
      <c r="E1267" s="316"/>
    </row>
    <row r="1268" spans="4:5" x14ac:dyDescent="0.2">
      <c r="D1268" s="16"/>
      <c r="E1268" s="316"/>
    </row>
    <row r="1269" spans="4:5" x14ac:dyDescent="0.2">
      <c r="D1269" s="16"/>
      <c r="E1269" s="316"/>
    </row>
    <row r="1270" spans="4:5" x14ac:dyDescent="0.2">
      <c r="D1270" s="16"/>
      <c r="E1270" s="316"/>
    </row>
    <row r="1271" spans="4:5" x14ac:dyDescent="0.2">
      <c r="D1271" s="16"/>
      <c r="E1271" s="316"/>
    </row>
    <row r="1272" spans="4:5" x14ac:dyDescent="0.2">
      <c r="D1272" s="16"/>
      <c r="E1272" s="316"/>
    </row>
    <row r="1273" spans="4:5" x14ac:dyDescent="0.2">
      <c r="D1273" s="16"/>
      <c r="E1273" s="316"/>
    </row>
    <row r="1274" spans="4:5" x14ac:dyDescent="0.2">
      <c r="D1274" s="16"/>
      <c r="E1274" s="316"/>
    </row>
    <row r="1275" spans="4:5" x14ac:dyDescent="0.2">
      <c r="D1275" s="16"/>
      <c r="E1275" s="316"/>
    </row>
    <row r="1276" spans="4:5" x14ac:dyDescent="0.2">
      <c r="D1276" s="16"/>
      <c r="E1276" s="316"/>
    </row>
    <row r="1277" spans="4:5" x14ac:dyDescent="0.2">
      <c r="D1277" s="16"/>
      <c r="E1277" s="316"/>
    </row>
    <row r="1278" spans="4:5" x14ac:dyDescent="0.2">
      <c r="D1278" s="16"/>
      <c r="E1278" s="316"/>
    </row>
    <row r="1279" spans="4:5" x14ac:dyDescent="0.2">
      <c r="D1279" s="16"/>
      <c r="E1279" s="316"/>
    </row>
    <row r="1280" spans="4:5" x14ac:dyDescent="0.2">
      <c r="D1280" s="16"/>
      <c r="E1280" s="316"/>
    </row>
    <row r="1281" spans="4:5" x14ac:dyDescent="0.2">
      <c r="D1281" s="16"/>
      <c r="E1281" s="316"/>
    </row>
    <row r="1282" spans="4:5" x14ac:dyDescent="0.2">
      <c r="D1282" s="16"/>
      <c r="E1282" s="316"/>
    </row>
    <row r="1283" spans="4:5" x14ac:dyDescent="0.2">
      <c r="D1283" s="16"/>
      <c r="E1283" s="316"/>
    </row>
    <row r="1284" spans="4:5" x14ac:dyDescent="0.2">
      <c r="D1284" s="16"/>
      <c r="E1284" s="316"/>
    </row>
    <row r="1285" spans="4:5" x14ac:dyDescent="0.2">
      <c r="D1285" s="16"/>
      <c r="E1285" s="316"/>
    </row>
    <row r="1286" spans="4:5" x14ac:dyDescent="0.2">
      <c r="D1286" s="16"/>
      <c r="E1286" s="316"/>
    </row>
    <row r="1287" spans="4:5" x14ac:dyDescent="0.2">
      <c r="D1287" s="16"/>
      <c r="E1287" s="316"/>
    </row>
    <row r="1288" spans="4:5" x14ac:dyDescent="0.2">
      <c r="D1288" s="16"/>
      <c r="E1288" s="316"/>
    </row>
    <row r="1289" spans="4:5" x14ac:dyDescent="0.2">
      <c r="D1289" s="16"/>
      <c r="E1289" s="316"/>
    </row>
    <row r="1290" spans="4:5" x14ac:dyDescent="0.2">
      <c r="D1290" s="16"/>
      <c r="E1290" s="316"/>
    </row>
    <row r="1291" spans="4:5" x14ac:dyDescent="0.2">
      <c r="D1291" s="16"/>
      <c r="E1291" s="316"/>
    </row>
    <row r="1292" spans="4:5" x14ac:dyDescent="0.2">
      <c r="D1292" s="16"/>
      <c r="E1292" s="316"/>
    </row>
    <row r="1293" spans="4:5" x14ac:dyDescent="0.2">
      <c r="D1293" s="16"/>
      <c r="E1293" s="316"/>
    </row>
    <row r="1294" spans="4:5" x14ac:dyDescent="0.2">
      <c r="D1294" s="16"/>
      <c r="E1294" s="316"/>
    </row>
    <row r="1295" spans="4:5" x14ac:dyDescent="0.2">
      <c r="D1295" s="16"/>
      <c r="E1295" s="316"/>
    </row>
    <row r="1296" spans="4:5" x14ac:dyDescent="0.2">
      <c r="D1296" s="16"/>
      <c r="E1296" s="316"/>
    </row>
    <row r="1297" spans="4:5" x14ac:dyDescent="0.2">
      <c r="D1297" s="16"/>
      <c r="E1297" s="316"/>
    </row>
    <row r="1298" spans="4:5" x14ac:dyDescent="0.2">
      <c r="D1298" s="16"/>
      <c r="E1298" s="316"/>
    </row>
    <row r="1299" spans="4:5" x14ac:dyDescent="0.2">
      <c r="D1299" s="16"/>
      <c r="E1299" s="316"/>
    </row>
    <row r="1300" spans="4:5" x14ac:dyDescent="0.2">
      <c r="D1300" s="16"/>
      <c r="E1300" s="316"/>
    </row>
    <row r="1301" spans="4:5" x14ac:dyDescent="0.2">
      <c r="D1301" s="16"/>
      <c r="E1301" s="316"/>
    </row>
    <row r="1302" spans="4:5" x14ac:dyDescent="0.2">
      <c r="D1302" s="16"/>
      <c r="E1302" s="316"/>
    </row>
    <row r="1303" spans="4:5" x14ac:dyDescent="0.2">
      <c r="D1303" s="16"/>
      <c r="E1303" s="316"/>
    </row>
    <row r="1304" spans="4:5" x14ac:dyDescent="0.2">
      <c r="D1304" s="16"/>
      <c r="E1304" s="316"/>
    </row>
    <row r="1305" spans="4:5" x14ac:dyDescent="0.2">
      <c r="D1305" s="16"/>
      <c r="E1305" s="316"/>
    </row>
    <row r="1306" spans="4:5" x14ac:dyDescent="0.2">
      <c r="D1306" s="16"/>
      <c r="E1306" s="316"/>
    </row>
    <row r="1307" spans="4:5" x14ac:dyDescent="0.2">
      <c r="D1307" s="16"/>
      <c r="E1307" s="316"/>
    </row>
    <row r="1308" spans="4:5" x14ac:dyDescent="0.2">
      <c r="D1308" s="16"/>
      <c r="E1308" s="316"/>
    </row>
    <row r="1309" spans="4:5" x14ac:dyDescent="0.2">
      <c r="D1309" s="16"/>
      <c r="E1309" s="316"/>
    </row>
    <row r="1310" spans="4:5" x14ac:dyDescent="0.2">
      <c r="D1310" s="16"/>
      <c r="E1310" s="316"/>
    </row>
    <row r="1311" spans="4:5" x14ac:dyDescent="0.2">
      <c r="D1311" s="16"/>
      <c r="E1311" s="316"/>
    </row>
    <row r="1312" spans="4:5" x14ac:dyDescent="0.2">
      <c r="D1312" s="16"/>
      <c r="E1312" s="316"/>
    </row>
    <row r="1313" spans="4:5" x14ac:dyDescent="0.2">
      <c r="D1313" s="16"/>
      <c r="E1313" s="316"/>
    </row>
    <row r="1314" spans="4:5" x14ac:dyDescent="0.2">
      <c r="D1314" s="16"/>
      <c r="E1314" s="316"/>
    </row>
    <row r="1315" spans="4:5" x14ac:dyDescent="0.2">
      <c r="D1315" s="16"/>
      <c r="E1315" s="316"/>
    </row>
    <row r="1316" spans="4:5" x14ac:dyDescent="0.2">
      <c r="D1316" s="16"/>
      <c r="E1316" s="316"/>
    </row>
    <row r="1317" spans="4:5" x14ac:dyDescent="0.2">
      <c r="D1317" s="16"/>
      <c r="E1317" s="316"/>
    </row>
    <row r="1318" spans="4:5" x14ac:dyDescent="0.2">
      <c r="D1318" s="16"/>
      <c r="E1318" s="316"/>
    </row>
    <row r="1319" spans="4:5" x14ac:dyDescent="0.2">
      <c r="D1319" s="16"/>
      <c r="E1319" s="316"/>
    </row>
    <row r="1320" spans="4:5" x14ac:dyDescent="0.2">
      <c r="D1320" s="16"/>
      <c r="E1320" s="316"/>
    </row>
    <row r="1321" spans="4:5" x14ac:dyDescent="0.2">
      <c r="D1321" s="16"/>
      <c r="E1321" s="316"/>
    </row>
    <row r="1322" spans="4:5" x14ac:dyDescent="0.2">
      <c r="D1322" s="16"/>
      <c r="E1322" s="316"/>
    </row>
    <row r="1323" spans="4:5" x14ac:dyDescent="0.2">
      <c r="D1323" s="16"/>
      <c r="E1323" s="316"/>
    </row>
    <row r="1324" spans="4:5" x14ac:dyDescent="0.2">
      <c r="D1324" s="16"/>
      <c r="E1324" s="316"/>
    </row>
    <row r="1325" spans="4:5" x14ac:dyDescent="0.2">
      <c r="D1325" s="16"/>
      <c r="E1325" s="316"/>
    </row>
    <row r="1326" spans="4:5" x14ac:dyDescent="0.2">
      <c r="D1326" s="16"/>
      <c r="E1326" s="316"/>
    </row>
    <row r="1327" spans="4:5" x14ac:dyDescent="0.2">
      <c r="D1327" s="16"/>
      <c r="E1327" s="316"/>
    </row>
    <row r="1328" spans="4:5" x14ac:dyDescent="0.2">
      <c r="D1328" s="16"/>
      <c r="E1328" s="316"/>
    </row>
    <row r="1329" spans="4:5" x14ac:dyDescent="0.2">
      <c r="D1329" s="16"/>
      <c r="E1329" s="316"/>
    </row>
    <row r="1330" spans="4:5" x14ac:dyDescent="0.2">
      <c r="D1330" s="16"/>
      <c r="E1330" s="316"/>
    </row>
    <row r="1331" spans="4:5" x14ac:dyDescent="0.2">
      <c r="D1331" s="16"/>
      <c r="E1331" s="316"/>
    </row>
    <row r="1332" spans="4:5" x14ac:dyDescent="0.2">
      <c r="D1332" s="16"/>
      <c r="E1332" s="316"/>
    </row>
    <row r="1333" spans="4:5" x14ac:dyDescent="0.2">
      <c r="D1333" s="16"/>
      <c r="E1333" s="316"/>
    </row>
    <row r="1334" spans="4:5" x14ac:dyDescent="0.2">
      <c r="D1334" s="16"/>
      <c r="E1334" s="316"/>
    </row>
    <row r="1335" spans="4:5" x14ac:dyDescent="0.2">
      <c r="D1335" s="16"/>
      <c r="E1335" s="316"/>
    </row>
    <row r="1336" spans="4:5" x14ac:dyDescent="0.2">
      <c r="D1336" s="16"/>
      <c r="E1336" s="316"/>
    </row>
    <row r="1337" spans="4:5" x14ac:dyDescent="0.2">
      <c r="D1337" s="16"/>
      <c r="E1337" s="316"/>
    </row>
    <row r="1338" spans="4:5" x14ac:dyDescent="0.2">
      <c r="D1338" s="16"/>
      <c r="E1338" s="316"/>
    </row>
    <row r="1339" spans="4:5" x14ac:dyDescent="0.2">
      <c r="D1339" s="16"/>
      <c r="E1339" s="316"/>
    </row>
    <row r="1340" spans="4:5" x14ac:dyDescent="0.2">
      <c r="D1340" s="16"/>
      <c r="E1340" s="316"/>
    </row>
    <row r="1341" spans="4:5" x14ac:dyDescent="0.2">
      <c r="D1341" s="16"/>
      <c r="E1341" s="316"/>
    </row>
    <row r="1342" spans="4:5" x14ac:dyDescent="0.2">
      <c r="D1342" s="16"/>
      <c r="E1342" s="316"/>
    </row>
    <row r="1343" spans="4:5" x14ac:dyDescent="0.2">
      <c r="D1343" s="16"/>
      <c r="E1343" s="316"/>
    </row>
    <row r="1344" spans="4:5" x14ac:dyDescent="0.2">
      <c r="D1344" s="16"/>
      <c r="E1344" s="316"/>
    </row>
    <row r="1345" spans="4:5" x14ac:dyDescent="0.2">
      <c r="D1345" s="16"/>
      <c r="E1345" s="316"/>
    </row>
    <row r="1346" spans="4:5" x14ac:dyDescent="0.2">
      <c r="D1346" s="16"/>
      <c r="E1346" s="316"/>
    </row>
    <row r="1347" spans="4:5" x14ac:dyDescent="0.2">
      <c r="D1347" s="16"/>
      <c r="E1347" s="316"/>
    </row>
    <row r="1348" spans="4:5" x14ac:dyDescent="0.2">
      <c r="D1348" s="16"/>
      <c r="E1348" s="316"/>
    </row>
    <row r="1349" spans="4:5" x14ac:dyDescent="0.2">
      <c r="D1349" s="16"/>
      <c r="E1349" s="316"/>
    </row>
    <row r="1350" spans="4:5" x14ac:dyDescent="0.2">
      <c r="D1350" s="16"/>
      <c r="E1350" s="316"/>
    </row>
    <row r="1351" spans="4:5" x14ac:dyDescent="0.2">
      <c r="D1351" s="16"/>
      <c r="E1351" s="316"/>
    </row>
    <row r="1352" spans="4:5" x14ac:dyDescent="0.2">
      <c r="D1352" s="16"/>
      <c r="E1352" s="316"/>
    </row>
    <row r="1353" spans="4:5" x14ac:dyDescent="0.2">
      <c r="D1353" s="16"/>
      <c r="E1353" s="316"/>
    </row>
    <row r="1354" spans="4:5" x14ac:dyDescent="0.2">
      <c r="D1354" s="16"/>
      <c r="E1354" s="316"/>
    </row>
    <row r="1355" spans="4:5" x14ac:dyDescent="0.2">
      <c r="D1355" s="16"/>
      <c r="E1355" s="316"/>
    </row>
    <row r="1356" spans="4:5" x14ac:dyDescent="0.2">
      <c r="D1356" s="16"/>
      <c r="E1356" s="316"/>
    </row>
    <row r="1357" spans="4:5" x14ac:dyDescent="0.2">
      <c r="D1357" s="16"/>
      <c r="E1357" s="316"/>
    </row>
    <row r="1358" spans="4:5" x14ac:dyDescent="0.2">
      <c r="D1358" s="16"/>
      <c r="E1358" s="316"/>
    </row>
    <row r="1359" spans="4:5" x14ac:dyDescent="0.2">
      <c r="D1359" s="16"/>
      <c r="E1359" s="316"/>
    </row>
    <row r="1360" spans="4:5" x14ac:dyDescent="0.2">
      <c r="D1360" s="16"/>
      <c r="E1360" s="316"/>
    </row>
    <row r="1361" spans="4:5" x14ac:dyDescent="0.2">
      <c r="D1361" s="16"/>
      <c r="E1361" s="316"/>
    </row>
    <row r="1362" spans="4:5" x14ac:dyDescent="0.2">
      <c r="D1362" s="16"/>
      <c r="E1362" s="316"/>
    </row>
    <row r="1363" spans="4:5" x14ac:dyDescent="0.2">
      <c r="D1363" s="16"/>
      <c r="E1363" s="316"/>
    </row>
    <row r="1364" spans="4:5" x14ac:dyDescent="0.2">
      <c r="D1364" s="16"/>
      <c r="E1364" s="316"/>
    </row>
    <row r="1365" spans="4:5" x14ac:dyDescent="0.2">
      <c r="D1365" s="16"/>
      <c r="E1365" s="316"/>
    </row>
    <row r="1366" spans="4:5" x14ac:dyDescent="0.2">
      <c r="D1366" s="16"/>
      <c r="E1366" s="316"/>
    </row>
    <row r="1367" spans="4:5" x14ac:dyDescent="0.2">
      <c r="D1367" s="16"/>
      <c r="E1367" s="316"/>
    </row>
    <row r="1368" spans="4:5" x14ac:dyDescent="0.2">
      <c r="D1368" s="16"/>
      <c r="E1368" s="316"/>
    </row>
    <row r="1369" spans="4:5" x14ac:dyDescent="0.2">
      <c r="D1369" s="16"/>
      <c r="E1369" s="316"/>
    </row>
    <row r="1370" spans="4:5" x14ac:dyDescent="0.2">
      <c r="D1370" s="16"/>
      <c r="E1370" s="316"/>
    </row>
    <row r="1371" spans="4:5" x14ac:dyDescent="0.2">
      <c r="D1371" s="16"/>
      <c r="E1371" s="316"/>
    </row>
    <row r="1372" spans="4:5" x14ac:dyDescent="0.2">
      <c r="D1372" s="16"/>
      <c r="E1372" s="316"/>
    </row>
    <row r="1373" spans="4:5" x14ac:dyDescent="0.2">
      <c r="D1373" s="16"/>
      <c r="E1373" s="316"/>
    </row>
    <row r="1374" spans="4:5" x14ac:dyDescent="0.2">
      <c r="D1374" s="16"/>
      <c r="E1374" s="316"/>
    </row>
    <row r="1375" spans="4:5" x14ac:dyDescent="0.2">
      <c r="D1375" s="16"/>
      <c r="E1375" s="316"/>
    </row>
    <row r="1376" spans="4:5" x14ac:dyDescent="0.2">
      <c r="D1376" s="16"/>
      <c r="E1376" s="316"/>
    </row>
    <row r="1377" spans="4:5" x14ac:dyDescent="0.2">
      <c r="D1377" s="16"/>
      <c r="E1377" s="316"/>
    </row>
    <row r="1378" spans="4:5" x14ac:dyDescent="0.2">
      <c r="D1378" s="16"/>
      <c r="E1378" s="316"/>
    </row>
    <row r="1379" spans="4:5" x14ac:dyDescent="0.2">
      <c r="D1379" s="16"/>
      <c r="E1379" s="316"/>
    </row>
    <row r="1380" spans="4:5" x14ac:dyDescent="0.2">
      <c r="D1380" s="16"/>
      <c r="E1380" s="316"/>
    </row>
    <row r="1381" spans="4:5" x14ac:dyDescent="0.2">
      <c r="D1381" s="16"/>
      <c r="E1381" s="316"/>
    </row>
    <row r="1382" spans="4:5" x14ac:dyDescent="0.2">
      <c r="D1382" s="16"/>
      <c r="E1382" s="316"/>
    </row>
    <row r="1383" spans="4:5" x14ac:dyDescent="0.2">
      <c r="D1383" s="16"/>
      <c r="E1383" s="316"/>
    </row>
    <row r="1384" spans="4:5" x14ac:dyDescent="0.2">
      <c r="D1384" s="16"/>
      <c r="E1384" s="316"/>
    </row>
    <row r="1385" spans="4:5" x14ac:dyDescent="0.2">
      <c r="D1385" s="16"/>
      <c r="E1385" s="316"/>
    </row>
    <row r="1386" spans="4:5" x14ac:dyDescent="0.2">
      <c r="D1386" s="16"/>
      <c r="E1386" s="316"/>
    </row>
    <row r="1387" spans="4:5" x14ac:dyDescent="0.2">
      <c r="D1387" s="16"/>
      <c r="E1387" s="316"/>
    </row>
    <row r="1388" spans="4:5" x14ac:dyDescent="0.2">
      <c r="D1388" s="16"/>
      <c r="E1388" s="316"/>
    </row>
    <row r="1389" spans="4:5" x14ac:dyDescent="0.2">
      <c r="D1389" s="16"/>
      <c r="E1389" s="316"/>
    </row>
    <row r="1390" spans="4:5" x14ac:dyDescent="0.2">
      <c r="D1390" s="16"/>
      <c r="E1390" s="316"/>
    </row>
    <row r="1391" spans="4:5" x14ac:dyDescent="0.2">
      <c r="D1391" s="16"/>
      <c r="E1391" s="316"/>
    </row>
    <row r="1392" spans="4:5" x14ac:dyDescent="0.2">
      <c r="D1392" s="16"/>
      <c r="E1392" s="316"/>
    </row>
    <row r="1393" spans="4:5" x14ac:dyDescent="0.2">
      <c r="D1393" s="16"/>
      <c r="E1393" s="316"/>
    </row>
    <row r="1394" spans="4:5" x14ac:dyDescent="0.2">
      <c r="D1394" s="16"/>
      <c r="E1394" s="316"/>
    </row>
    <row r="1395" spans="4:5" x14ac:dyDescent="0.2">
      <c r="D1395" s="16"/>
      <c r="E1395" s="316"/>
    </row>
    <row r="1396" spans="4:5" x14ac:dyDescent="0.2">
      <c r="D1396" s="16"/>
      <c r="E1396" s="316"/>
    </row>
    <row r="1397" spans="4:5" x14ac:dyDescent="0.2">
      <c r="D1397" s="16"/>
      <c r="E1397" s="316"/>
    </row>
    <row r="1398" spans="4:5" x14ac:dyDescent="0.2">
      <c r="D1398" s="16"/>
      <c r="E1398" s="316"/>
    </row>
    <row r="1399" spans="4:5" x14ac:dyDescent="0.2">
      <c r="D1399" s="16"/>
      <c r="E1399" s="316"/>
    </row>
    <row r="1400" spans="4:5" x14ac:dyDescent="0.2">
      <c r="D1400" s="16"/>
      <c r="E1400" s="316"/>
    </row>
    <row r="1401" spans="4:5" x14ac:dyDescent="0.2">
      <c r="D1401" s="16"/>
      <c r="E1401" s="316"/>
    </row>
    <row r="1402" spans="4:5" x14ac:dyDescent="0.2">
      <c r="D1402" s="16"/>
      <c r="E1402" s="316"/>
    </row>
    <row r="1403" spans="4:5" x14ac:dyDescent="0.2">
      <c r="D1403" s="16"/>
      <c r="E1403" s="316"/>
    </row>
    <row r="1404" spans="4:5" x14ac:dyDescent="0.2">
      <c r="D1404" s="16"/>
      <c r="E1404" s="316"/>
    </row>
    <row r="1405" spans="4:5" x14ac:dyDescent="0.2">
      <c r="D1405" s="16"/>
      <c r="E1405" s="316"/>
    </row>
    <row r="1406" spans="4:5" x14ac:dyDescent="0.2">
      <c r="D1406" s="16"/>
      <c r="E1406" s="316"/>
    </row>
    <row r="1407" spans="4:5" x14ac:dyDescent="0.2">
      <c r="D1407" s="16"/>
      <c r="E1407" s="316"/>
    </row>
    <row r="1408" spans="4:5" x14ac:dyDescent="0.2">
      <c r="D1408" s="16"/>
      <c r="E1408" s="316"/>
    </row>
    <row r="1409" spans="4:5" x14ac:dyDescent="0.2">
      <c r="D1409" s="16"/>
      <c r="E1409" s="316"/>
    </row>
    <row r="1410" spans="4:5" x14ac:dyDescent="0.2">
      <c r="D1410" s="16"/>
      <c r="E1410" s="316"/>
    </row>
    <row r="1411" spans="4:5" x14ac:dyDescent="0.2">
      <c r="D1411" s="16"/>
      <c r="E1411" s="316"/>
    </row>
    <row r="1412" spans="4:5" x14ac:dyDescent="0.2">
      <c r="D1412" s="16"/>
      <c r="E1412" s="316"/>
    </row>
    <row r="1413" spans="4:5" x14ac:dyDescent="0.2">
      <c r="D1413" s="16"/>
      <c r="E1413" s="316"/>
    </row>
    <row r="1414" spans="4:5" x14ac:dyDescent="0.2">
      <c r="D1414" s="16"/>
      <c r="E1414" s="316"/>
    </row>
    <row r="1415" spans="4:5" x14ac:dyDescent="0.2">
      <c r="D1415" s="16"/>
      <c r="E1415" s="316"/>
    </row>
    <row r="1416" spans="4:5" x14ac:dyDescent="0.2">
      <c r="D1416" s="16"/>
      <c r="E1416" s="316"/>
    </row>
    <row r="1417" spans="4:5" x14ac:dyDescent="0.2">
      <c r="D1417" s="16"/>
      <c r="E1417" s="316"/>
    </row>
    <row r="1418" spans="4:5" x14ac:dyDescent="0.2">
      <c r="D1418" s="16"/>
      <c r="E1418" s="316"/>
    </row>
    <row r="1419" spans="4:5" x14ac:dyDescent="0.2">
      <c r="D1419" s="16"/>
      <c r="E1419" s="316"/>
    </row>
    <row r="1420" spans="4:5" x14ac:dyDescent="0.2">
      <c r="D1420" s="16"/>
      <c r="E1420" s="316"/>
    </row>
    <row r="1421" spans="4:5" x14ac:dyDescent="0.2">
      <c r="D1421" s="16"/>
      <c r="E1421" s="316"/>
    </row>
    <row r="1422" spans="4:5" x14ac:dyDescent="0.2">
      <c r="D1422" s="16"/>
      <c r="E1422" s="316"/>
    </row>
    <row r="1423" spans="4:5" x14ac:dyDescent="0.2">
      <c r="D1423" s="16"/>
      <c r="E1423" s="316"/>
    </row>
    <row r="1424" spans="4:5" x14ac:dyDescent="0.2">
      <c r="D1424" s="16"/>
      <c r="E1424" s="316"/>
    </row>
    <row r="1425" spans="4:5" x14ac:dyDescent="0.2">
      <c r="D1425" s="16"/>
      <c r="E1425" s="316"/>
    </row>
    <row r="1426" spans="4:5" x14ac:dyDescent="0.2">
      <c r="D1426" s="16"/>
      <c r="E1426" s="316"/>
    </row>
    <row r="1427" spans="4:5" x14ac:dyDescent="0.2">
      <c r="D1427" s="16"/>
      <c r="E1427" s="316"/>
    </row>
    <row r="1428" spans="4:5" x14ac:dyDescent="0.2">
      <c r="D1428" s="16"/>
      <c r="E1428" s="316"/>
    </row>
    <row r="1429" spans="4:5" x14ac:dyDescent="0.2">
      <c r="D1429" s="16"/>
      <c r="E1429" s="316"/>
    </row>
    <row r="1430" spans="4:5" x14ac:dyDescent="0.2">
      <c r="D1430" s="16"/>
      <c r="E1430" s="316"/>
    </row>
    <row r="1431" spans="4:5" x14ac:dyDescent="0.2">
      <c r="D1431" s="16"/>
      <c r="E1431" s="316"/>
    </row>
    <row r="1432" spans="4:5" x14ac:dyDescent="0.2">
      <c r="D1432" s="16"/>
      <c r="E1432" s="316"/>
    </row>
    <row r="1433" spans="4:5" x14ac:dyDescent="0.2">
      <c r="D1433" s="16"/>
      <c r="E1433" s="316"/>
    </row>
    <row r="1434" spans="4:5" x14ac:dyDescent="0.2">
      <c r="D1434" s="16"/>
      <c r="E1434" s="316"/>
    </row>
    <row r="1435" spans="4:5" x14ac:dyDescent="0.2">
      <c r="D1435" s="16"/>
      <c r="E1435" s="316"/>
    </row>
    <row r="1436" spans="4:5" x14ac:dyDescent="0.2">
      <c r="D1436" s="16"/>
      <c r="E1436" s="316"/>
    </row>
    <row r="1437" spans="4:5" x14ac:dyDescent="0.2">
      <c r="D1437" s="16"/>
      <c r="E1437" s="316"/>
    </row>
    <row r="1438" spans="4:5" x14ac:dyDescent="0.2">
      <c r="D1438" s="16"/>
      <c r="E1438" s="316"/>
    </row>
    <row r="1439" spans="4:5" x14ac:dyDescent="0.2">
      <c r="D1439" s="16"/>
      <c r="E1439" s="316"/>
    </row>
    <row r="1440" spans="4:5" x14ac:dyDescent="0.2">
      <c r="D1440" s="16"/>
      <c r="E1440" s="316"/>
    </row>
    <row r="1441" spans="4:5" x14ac:dyDescent="0.2">
      <c r="D1441" s="16"/>
      <c r="E1441" s="316"/>
    </row>
    <row r="1442" spans="4:5" x14ac:dyDescent="0.2">
      <c r="D1442" s="16"/>
      <c r="E1442" s="316"/>
    </row>
    <row r="1443" spans="4:5" x14ac:dyDescent="0.2">
      <c r="D1443" s="16"/>
      <c r="E1443" s="316"/>
    </row>
    <row r="1444" spans="4:5" x14ac:dyDescent="0.2">
      <c r="D1444" s="16"/>
      <c r="E1444" s="316"/>
    </row>
    <row r="1445" spans="4:5" x14ac:dyDescent="0.2">
      <c r="D1445" s="16"/>
      <c r="E1445" s="316"/>
    </row>
    <row r="1446" spans="4:5" x14ac:dyDescent="0.2">
      <c r="D1446" s="16"/>
      <c r="E1446" s="316"/>
    </row>
    <row r="1447" spans="4:5" x14ac:dyDescent="0.2">
      <c r="D1447" s="16"/>
      <c r="E1447" s="316"/>
    </row>
    <row r="1448" spans="4:5" x14ac:dyDescent="0.2">
      <c r="D1448" s="16"/>
      <c r="E1448" s="316"/>
    </row>
    <row r="1449" spans="4:5" x14ac:dyDescent="0.2">
      <c r="D1449" s="16"/>
      <c r="E1449" s="316"/>
    </row>
    <row r="1450" spans="4:5" x14ac:dyDescent="0.2">
      <c r="D1450" s="16"/>
      <c r="E1450" s="316"/>
    </row>
    <row r="1451" spans="4:5" x14ac:dyDescent="0.2">
      <c r="D1451" s="16"/>
      <c r="E1451" s="316"/>
    </row>
    <row r="1452" spans="4:5" x14ac:dyDescent="0.2">
      <c r="D1452" s="16"/>
      <c r="E1452" s="316"/>
    </row>
    <row r="1453" spans="4:5" x14ac:dyDescent="0.2">
      <c r="D1453" s="16"/>
      <c r="E1453" s="316"/>
    </row>
    <row r="1454" spans="4:5" x14ac:dyDescent="0.2">
      <c r="D1454" s="16"/>
      <c r="E1454" s="316"/>
    </row>
    <row r="1455" spans="4:5" x14ac:dyDescent="0.2">
      <c r="D1455" s="16"/>
      <c r="E1455" s="316"/>
    </row>
    <row r="1456" spans="4:5" x14ac:dyDescent="0.2">
      <c r="D1456" s="16"/>
      <c r="E1456" s="316"/>
    </row>
    <row r="1457" spans="4:5" x14ac:dyDescent="0.2">
      <c r="D1457" s="16"/>
      <c r="E1457" s="316"/>
    </row>
    <row r="1458" spans="4:5" x14ac:dyDescent="0.2">
      <c r="D1458" s="16"/>
      <c r="E1458" s="316"/>
    </row>
    <row r="1459" spans="4:5" x14ac:dyDescent="0.2">
      <c r="D1459" s="16"/>
      <c r="E1459" s="316"/>
    </row>
    <row r="1460" spans="4:5" x14ac:dyDescent="0.2">
      <c r="D1460" s="16"/>
      <c r="E1460" s="316"/>
    </row>
    <row r="1461" spans="4:5" x14ac:dyDescent="0.2">
      <c r="D1461" s="16"/>
      <c r="E1461" s="316"/>
    </row>
    <row r="1462" spans="4:5" x14ac:dyDescent="0.2">
      <c r="D1462" s="16"/>
      <c r="E1462" s="316"/>
    </row>
    <row r="1463" spans="4:5" x14ac:dyDescent="0.2">
      <c r="D1463" s="16"/>
      <c r="E1463" s="316"/>
    </row>
    <row r="1464" spans="4:5" x14ac:dyDescent="0.2">
      <c r="D1464" s="16"/>
      <c r="E1464" s="316"/>
    </row>
    <row r="1465" spans="4:5" x14ac:dyDescent="0.2">
      <c r="D1465" s="16"/>
      <c r="E1465" s="316"/>
    </row>
    <row r="1466" spans="4:5" x14ac:dyDescent="0.2">
      <c r="D1466" s="16"/>
      <c r="E1466" s="316"/>
    </row>
    <row r="1467" spans="4:5" x14ac:dyDescent="0.2">
      <c r="D1467" s="16"/>
      <c r="E1467" s="316"/>
    </row>
    <row r="1468" spans="4:5" x14ac:dyDescent="0.2">
      <c r="D1468" s="16"/>
      <c r="E1468" s="316"/>
    </row>
    <row r="1469" spans="4:5" x14ac:dyDescent="0.2">
      <c r="D1469" s="16"/>
      <c r="E1469" s="316"/>
    </row>
    <row r="1470" spans="4:5" x14ac:dyDescent="0.2">
      <c r="D1470" s="16"/>
      <c r="E1470" s="316"/>
    </row>
    <row r="1471" spans="4:5" x14ac:dyDescent="0.2">
      <c r="D1471" s="16"/>
      <c r="E1471" s="316"/>
    </row>
    <row r="1472" spans="4:5" x14ac:dyDescent="0.2">
      <c r="D1472" s="16"/>
      <c r="E1472" s="316"/>
    </row>
    <row r="1473" spans="4:5" x14ac:dyDescent="0.2">
      <c r="D1473" s="16"/>
      <c r="E1473" s="316"/>
    </row>
    <row r="1474" spans="4:5" x14ac:dyDescent="0.2">
      <c r="D1474" s="16"/>
      <c r="E1474" s="316"/>
    </row>
    <row r="1475" spans="4:5" x14ac:dyDescent="0.2">
      <c r="D1475" s="16"/>
      <c r="E1475" s="316"/>
    </row>
    <row r="1476" spans="4:5" x14ac:dyDescent="0.2">
      <c r="D1476" s="16"/>
      <c r="E1476" s="316"/>
    </row>
    <row r="1477" spans="4:5" x14ac:dyDescent="0.2">
      <c r="D1477" s="16"/>
      <c r="E1477" s="316"/>
    </row>
    <row r="1478" spans="4:5" x14ac:dyDescent="0.2">
      <c r="D1478" s="16"/>
      <c r="E1478" s="316"/>
    </row>
    <row r="1479" spans="4:5" x14ac:dyDescent="0.2">
      <c r="D1479" s="16"/>
      <c r="E1479" s="316"/>
    </row>
    <row r="1480" spans="4:5" x14ac:dyDescent="0.2">
      <c r="D1480" s="16"/>
      <c r="E1480" s="316"/>
    </row>
    <row r="1481" spans="4:5" x14ac:dyDescent="0.2">
      <c r="D1481" s="16"/>
      <c r="E1481" s="316"/>
    </row>
    <row r="1482" spans="4:5" x14ac:dyDescent="0.2">
      <c r="D1482" s="16"/>
      <c r="E1482" s="316"/>
    </row>
    <row r="1483" spans="4:5" x14ac:dyDescent="0.2">
      <c r="D1483" s="16"/>
      <c r="E1483" s="316"/>
    </row>
    <row r="1484" spans="4:5" x14ac:dyDescent="0.2">
      <c r="D1484" s="16"/>
      <c r="E1484" s="316"/>
    </row>
    <row r="1485" spans="4:5" x14ac:dyDescent="0.2">
      <c r="D1485" s="16"/>
      <c r="E1485" s="316"/>
    </row>
    <row r="1486" spans="4:5" x14ac:dyDescent="0.2">
      <c r="D1486" s="16"/>
      <c r="E1486" s="316"/>
    </row>
    <row r="1487" spans="4:5" x14ac:dyDescent="0.2">
      <c r="D1487" s="16"/>
      <c r="E1487" s="316"/>
    </row>
    <row r="1488" spans="4:5" x14ac:dyDescent="0.2">
      <c r="D1488" s="16"/>
      <c r="E1488" s="316"/>
    </row>
    <row r="1489" spans="4:5" x14ac:dyDescent="0.2">
      <c r="D1489" s="16"/>
      <c r="E1489" s="316"/>
    </row>
    <row r="1490" spans="4:5" x14ac:dyDescent="0.2">
      <c r="D1490" s="16"/>
      <c r="E1490" s="316"/>
    </row>
    <row r="1491" spans="4:5" x14ac:dyDescent="0.2">
      <c r="D1491" s="16"/>
      <c r="E1491" s="316"/>
    </row>
    <row r="1492" spans="4:5" x14ac:dyDescent="0.2">
      <c r="D1492" s="16"/>
      <c r="E1492" s="316"/>
    </row>
    <row r="1493" spans="4:5" x14ac:dyDescent="0.2">
      <c r="D1493" s="16"/>
      <c r="E1493" s="316"/>
    </row>
    <row r="1494" spans="4:5" x14ac:dyDescent="0.2">
      <c r="D1494" s="16"/>
      <c r="E1494" s="316"/>
    </row>
    <row r="1495" spans="4:5" x14ac:dyDescent="0.2">
      <c r="D1495" s="16"/>
      <c r="E1495" s="316"/>
    </row>
    <row r="1496" spans="4:5" x14ac:dyDescent="0.2">
      <c r="D1496" s="16"/>
      <c r="E1496" s="316"/>
    </row>
    <row r="1497" spans="4:5" x14ac:dyDescent="0.2">
      <c r="D1497" s="16"/>
      <c r="E1497" s="316"/>
    </row>
    <row r="1498" spans="4:5" x14ac:dyDescent="0.2">
      <c r="D1498" s="16"/>
      <c r="E1498" s="316"/>
    </row>
    <row r="1499" spans="4:5" x14ac:dyDescent="0.2">
      <c r="D1499" s="16"/>
      <c r="E1499" s="316"/>
    </row>
    <row r="1500" spans="4:5" x14ac:dyDescent="0.2">
      <c r="D1500" s="16"/>
      <c r="E1500" s="316"/>
    </row>
    <row r="1501" spans="4:5" x14ac:dyDescent="0.2">
      <c r="D1501" s="16"/>
      <c r="E1501" s="316"/>
    </row>
    <row r="1502" spans="4:5" x14ac:dyDescent="0.2">
      <c r="D1502" s="16"/>
      <c r="E1502" s="316"/>
    </row>
    <row r="1503" spans="4:5" x14ac:dyDescent="0.2">
      <c r="D1503" s="16"/>
      <c r="E1503" s="316"/>
    </row>
    <row r="1504" spans="4:5" x14ac:dyDescent="0.2">
      <c r="D1504" s="16"/>
      <c r="E1504" s="316"/>
    </row>
    <row r="1505" spans="4:5" x14ac:dyDescent="0.2">
      <c r="D1505" s="16"/>
      <c r="E1505" s="316"/>
    </row>
    <row r="1506" spans="4:5" x14ac:dyDescent="0.2">
      <c r="D1506" s="16"/>
      <c r="E1506" s="316"/>
    </row>
    <row r="1507" spans="4:5" x14ac:dyDescent="0.2">
      <c r="D1507" s="16"/>
      <c r="E1507" s="316"/>
    </row>
    <row r="1508" spans="4:5" x14ac:dyDescent="0.2">
      <c r="D1508" s="16"/>
      <c r="E1508" s="316"/>
    </row>
    <row r="1509" spans="4:5" x14ac:dyDescent="0.2">
      <c r="D1509" s="16"/>
      <c r="E1509" s="316"/>
    </row>
    <row r="1510" spans="4:5" x14ac:dyDescent="0.2">
      <c r="D1510" s="16"/>
      <c r="E1510" s="316"/>
    </row>
    <row r="1511" spans="4:5" x14ac:dyDescent="0.2">
      <c r="D1511" s="16"/>
      <c r="E1511" s="316"/>
    </row>
    <row r="1512" spans="4:5" x14ac:dyDescent="0.2">
      <c r="D1512" s="16"/>
      <c r="E1512" s="316"/>
    </row>
    <row r="1513" spans="4:5" x14ac:dyDescent="0.2">
      <c r="D1513" s="16"/>
      <c r="E1513" s="316"/>
    </row>
    <row r="1514" spans="4:5" x14ac:dyDescent="0.2">
      <c r="D1514" s="16"/>
      <c r="E1514" s="316"/>
    </row>
    <row r="1515" spans="4:5" x14ac:dyDescent="0.2">
      <c r="D1515" s="16"/>
      <c r="E1515" s="316"/>
    </row>
    <row r="1516" spans="4:5" x14ac:dyDescent="0.2">
      <c r="D1516" s="16"/>
      <c r="E1516" s="316"/>
    </row>
    <row r="1517" spans="4:5" x14ac:dyDescent="0.2">
      <c r="D1517" s="16"/>
      <c r="E1517" s="316"/>
    </row>
    <row r="1518" spans="4:5" x14ac:dyDescent="0.2">
      <c r="D1518" s="16"/>
      <c r="E1518" s="316"/>
    </row>
    <row r="1519" spans="4:5" x14ac:dyDescent="0.2">
      <c r="D1519" s="16"/>
      <c r="E1519" s="316"/>
    </row>
    <row r="1520" spans="4:5" x14ac:dyDescent="0.2">
      <c r="D1520" s="16"/>
      <c r="E1520" s="316"/>
    </row>
    <row r="1521" spans="4:5" x14ac:dyDescent="0.2">
      <c r="D1521" s="16"/>
      <c r="E1521" s="316"/>
    </row>
    <row r="1522" spans="4:5" x14ac:dyDescent="0.2">
      <c r="D1522" s="16"/>
      <c r="E1522" s="316"/>
    </row>
    <row r="1523" spans="4:5" x14ac:dyDescent="0.2">
      <c r="D1523" s="16"/>
      <c r="E1523" s="316"/>
    </row>
    <row r="1524" spans="4:5" x14ac:dyDescent="0.2">
      <c r="D1524" s="16"/>
      <c r="E1524" s="316"/>
    </row>
    <row r="1525" spans="4:5" x14ac:dyDescent="0.2">
      <c r="D1525" s="16"/>
      <c r="E1525" s="316"/>
    </row>
    <row r="1526" spans="4:5" x14ac:dyDescent="0.2">
      <c r="D1526" s="16"/>
      <c r="E1526" s="316"/>
    </row>
    <row r="1527" spans="4:5" x14ac:dyDescent="0.2">
      <c r="D1527" s="16"/>
      <c r="E1527" s="316"/>
    </row>
    <row r="1528" spans="4:5" x14ac:dyDescent="0.2">
      <c r="D1528" s="16"/>
      <c r="E1528" s="316"/>
    </row>
    <row r="1529" spans="4:5" x14ac:dyDescent="0.2">
      <c r="D1529" s="16"/>
      <c r="E1529" s="316"/>
    </row>
    <row r="1530" spans="4:5" x14ac:dyDescent="0.2">
      <c r="D1530" s="16"/>
      <c r="E1530" s="316"/>
    </row>
    <row r="1531" spans="4:5" x14ac:dyDescent="0.2">
      <c r="D1531" s="16"/>
      <c r="E1531" s="316"/>
    </row>
    <row r="1532" spans="4:5" x14ac:dyDescent="0.2">
      <c r="D1532" s="16"/>
      <c r="E1532" s="316"/>
    </row>
    <row r="1533" spans="4:5" x14ac:dyDescent="0.2">
      <c r="D1533" s="16"/>
      <c r="E1533" s="316"/>
    </row>
    <row r="1534" spans="4:5" x14ac:dyDescent="0.2">
      <c r="D1534" s="16"/>
      <c r="E1534" s="316"/>
    </row>
    <row r="1535" spans="4:5" x14ac:dyDescent="0.2">
      <c r="D1535" s="16"/>
      <c r="E1535" s="316"/>
    </row>
    <row r="1536" spans="4:5" x14ac:dyDescent="0.2">
      <c r="D1536" s="16"/>
      <c r="E1536" s="316"/>
    </row>
    <row r="1537" spans="4:5" x14ac:dyDescent="0.2">
      <c r="D1537" s="16"/>
      <c r="E1537" s="316"/>
    </row>
    <row r="1538" spans="4:5" x14ac:dyDescent="0.2">
      <c r="D1538" s="16"/>
      <c r="E1538" s="316"/>
    </row>
    <row r="1539" spans="4:5" x14ac:dyDescent="0.2">
      <c r="D1539" s="16"/>
      <c r="E1539" s="316"/>
    </row>
    <row r="1540" spans="4:5" x14ac:dyDescent="0.2">
      <c r="D1540" s="16"/>
      <c r="E1540" s="316"/>
    </row>
    <row r="1541" spans="4:5" x14ac:dyDescent="0.2">
      <c r="D1541" s="16"/>
      <c r="E1541" s="316"/>
    </row>
    <row r="1542" spans="4:5" x14ac:dyDescent="0.2">
      <c r="D1542" s="16"/>
      <c r="E1542" s="316"/>
    </row>
    <row r="1543" spans="4:5" x14ac:dyDescent="0.2">
      <c r="D1543" s="16"/>
      <c r="E1543" s="316"/>
    </row>
    <row r="1544" spans="4:5" x14ac:dyDescent="0.2">
      <c r="D1544" s="16"/>
      <c r="E1544" s="316"/>
    </row>
    <row r="1545" spans="4:5" x14ac:dyDescent="0.2">
      <c r="D1545" s="16"/>
      <c r="E1545" s="316"/>
    </row>
    <row r="1546" spans="4:5" x14ac:dyDescent="0.2">
      <c r="D1546" s="16"/>
      <c r="E1546" s="316"/>
    </row>
    <row r="1547" spans="4:5" x14ac:dyDescent="0.2">
      <c r="D1547" s="16"/>
      <c r="E1547" s="316"/>
    </row>
    <row r="1548" spans="4:5" x14ac:dyDescent="0.2">
      <c r="D1548" s="16"/>
      <c r="E1548" s="316"/>
    </row>
    <row r="1549" spans="4:5" x14ac:dyDescent="0.2">
      <c r="D1549" s="16"/>
      <c r="E1549" s="316"/>
    </row>
    <row r="1550" spans="4:5" x14ac:dyDescent="0.2">
      <c r="D1550" s="16"/>
      <c r="E1550" s="316"/>
    </row>
    <row r="1551" spans="4:5" x14ac:dyDescent="0.2">
      <c r="D1551" s="16"/>
      <c r="E1551" s="316"/>
    </row>
    <row r="1552" spans="4:5" x14ac:dyDescent="0.2">
      <c r="D1552" s="16"/>
      <c r="E1552" s="316"/>
    </row>
    <row r="1553" spans="4:5" x14ac:dyDescent="0.2">
      <c r="D1553" s="16"/>
      <c r="E1553" s="316"/>
    </row>
    <row r="1554" spans="4:5" x14ac:dyDescent="0.2">
      <c r="D1554" s="16"/>
      <c r="E1554" s="316"/>
    </row>
    <row r="1555" spans="4:5" x14ac:dyDescent="0.2">
      <c r="D1555" s="16"/>
      <c r="E1555" s="316"/>
    </row>
    <row r="1556" spans="4:5" x14ac:dyDescent="0.2">
      <c r="D1556" s="16"/>
      <c r="E1556" s="316"/>
    </row>
    <row r="1557" spans="4:5" x14ac:dyDescent="0.2">
      <c r="D1557" s="16"/>
      <c r="E1557" s="316"/>
    </row>
    <row r="1558" spans="4:5" x14ac:dyDescent="0.2">
      <c r="D1558" s="16"/>
      <c r="E1558" s="316"/>
    </row>
    <row r="1559" spans="4:5" x14ac:dyDescent="0.2">
      <c r="D1559" s="16"/>
      <c r="E1559" s="316"/>
    </row>
    <row r="1560" spans="4:5" x14ac:dyDescent="0.2">
      <c r="D1560" s="16"/>
      <c r="E1560" s="316"/>
    </row>
    <row r="1561" spans="4:5" x14ac:dyDescent="0.2">
      <c r="D1561" s="16"/>
      <c r="E1561" s="316"/>
    </row>
    <row r="1562" spans="4:5" x14ac:dyDescent="0.2">
      <c r="D1562" s="16"/>
      <c r="E1562" s="316"/>
    </row>
    <row r="1563" spans="4:5" x14ac:dyDescent="0.2">
      <c r="D1563" s="16"/>
      <c r="E1563" s="316"/>
    </row>
    <row r="1564" spans="4:5" x14ac:dyDescent="0.2">
      <c r="D1564" s="16"/>
      <c r="E1564" s="316"/>
    </row>
    <row r="1565" spans="4:5" x14ac:dyDescent="0.2">
      <c r="D1565" s="16"/>
      <c r="E1565" s="316"/>
    </row>
    <row r="1566" spans="4:5" x14ac:dyDescent="0.2">
      <c r="D1566" s="16"/>
      <c r="E1566" s="316"/>
    </row>
    <row r="1567" spans="4:5" x14ac:dyDescent="0.2">
      <c r="D1567" s="16"/>
      <c r="E1567" s="316"/>
    </row>
    <row r="1568" spans="4:5" x14ac:dyDescent="0.2">
      <c r="D1568" s="16"/>
      <c r="E1568" s="316"/>
    </row>
    <row r="1569" spans="4:5" x14ac:dyDescent="0.2">
      <c r="D1569" s="16"/>
      <c r="E1569" s="316"/>
    </row>
    <row r="1570" spans="4:5" x14ac:dyDescent="0.2">
      <c r="D1570" s="16"/>
      <c r="E1570" s="316"/>
    </row>
    <row r="1571" spans="4:5" x14ac:dyDescent="0.2">
      <c r="D1571" s="16"/>
      <c r="E1571" s="316"/>
    </row>
    <row r="1572" spans="4:5" x14ac:dyDescent="0.2">
      <c r="D1572" s="16"/>
      <c r="E1572" s="316"/>
    </row>
    <row r="1573" spans="4:5" x14ac:dyDescent="0.2">
      <c r="D1573" s="16"/>
      <c r="E1573" s="316"/>
    </row>
    <row r="1574" spans="4:5" x14ac:dyDescent="0.2">
      <c r="D1574" s="16"/>
      <c r="E1574" s="316"/>
    </row>
    <row r="1575" spans="4:5" x14ac:dyDescent="0.2">
      <c r="D1575" s="16"/>
      <c r="E1575" s="316"/>
    </row>
    <row r="1576" spans="4:5" x14ac:dyDescent="0.2">
      <c r="D1576" s="16"/>
      <c r="E1576" s="316"/>
    </row>
    <row r="1577" spans="4:5" x14ac:dyDescent="0.2">
      <c r="D1577" s="16"/>
      <c r="E1577" s="316"/>
    </row>
    <row r="1578" spans="4:5" x14ac:dyDescent="0.2">
      <c r="D1578" s="16"/>
      <c r="E1578" s="316"/>
    </row>
    <row r="1579" spans="4:5" x14ac:dyDescent="0.2">
      <c r="D1579" s="16"/>
      <c r="E1579" s="316"/>
    </row>
    <row r="1580" spans="4:5" x14ac:dyDescent="0.2">
      <c r="D1580" s="16"/>
      <c r="E1580" s="316"/>
    </row>
    <row r="1581" spans="4:5" x14ac:dyDescent="0.2">
      <c r="D1581" s="16"/>
      <c r="E1581" s="316"/>
    </row>
    <row r="1582" spans="4:5" x14ac:dyDescent="0.2">
      <c r="D1582" s="16"/>
      <c r="E1582" s="316"/>
    </row>
    <row r="1583" spans="4:5" x14ac:dyDescent="0.2">
      <c r="D1583" s="16"/>
      <c r="E1583" s="316"/>
    </row>
    <row r="1584" spans="4:5" x14ac:dyDescent="0.2">
      <c r="D1584" s="16"/>
      <c r="E1584" s="316"/>
    </row>
    <row r="1585" spans="4:5" x14ac:dyDescent="0.2">
      <c r="D1585" s="16"/>
      <c r="E1585" s="316"/>
    </row>
    <row r="1586" spans="4:5" x14ac:dyDescent="0.2">
      <c r="D1586" s="16"/>
      <c r="E1586" s="316"/>
    </row>
    <row r="1587" spans="4:5" x14ac:dyDescent="0.2">
      <c r="D1587" s="16"/>
      <c r="E1587" s="316"/>
    </row>
    <row r="1588" spans="4:5" x14ac:dyDescent="0.2">
      <c r="D1588" s="16"/>
      <c r="E1588" s="316"/>
    </row>
    <row r="1589" spans="4:5" x14ac:dyDescent="0.2">
      <c r="D1589" s="16"/>
      <c r="E1589" s="316"/>
    </row>
    <row r="1590" spans="4:5" x14ac:dyDescent="0.2">
      <c r="D1590" s="16"/>
      <c r="E1590" s="316"/>
    </row>
    <row r="1591" spans="4:5" x14ac:dyDescent="0.2">
      <c r="D1591" s="16"/>
      <c r="E1591" s="316"/>
    </row>
    <row r="1592" spans="4:5" x14ac:dyDescent="0.2">
      <c r="D1592" s="16"/>
      <c r="E1592" s="316"/>
    </row>
    <row r="1593" spans="4:5" x14ac:dyDescent="0.2">
      <c r="D1593" s="16"/>
      <c r="E1593" s="316"/>
    </row>
    <row r="1594" spans="4:5" x14ac:dyDescent="0.2">
      <c r="D1594" s="16"/>
      <c r="E1594" s="316"/>
    </row>
    <row r="1595" spans="4:5" x14ac:dyDescent="0.2">
      <c r="D1595" s="16"/>
      <c r="E1595" s="316"/>
    </row>
    <row r="1596" spans="4:5" x14ac:dyDescent="0.2">
      <c r="D1596" s="16"/>
      <c r="E1596" s="316"/>
    </row>
    <row r="1597" spans="4:5" x14ac:dyDescent="0.2">
      <c r="D1597" s="16"/>
      <c r="E1597" s="316"/>
    </row>
    <row r="1598" spans="4:5" x14ac:dyDescent="0.2">
      <c r="D1598" s="16"/>
      <c r="E1598" s="316"/>
    </row>
    <row r="1599" spans="4:5" x14ac:dyDescent="0.2">
      <c r="D1599" s="16"/>
      <c r="E1599" s="316"/>
    </row>
    <row r="1600" spans="4:5" x14ac:dyDescent="0.2">
      <c r="D1600" s="16"/>
      <c r="E1600" s="316"/>
    </row>
    <row r="1601" spans="4:5" x14ac:dyDescent="0.2">
      <c r="D1601" s="16"/>
      <c r="E1601" s="316"/>
    </row>
    <row r="1602" spans="4:5" x14ac:dyDescent="0.2">
      <c r="D1602" s="16"/>
      <c r="E1602" s="316"/>
    </row>
    <row r="1603" spans="4:5" x14ac:dyDescent="0.2">
      <c r="D1603" s="16"/>
      <c r="E1603" s="316"/>
    </row>
    <row r="1604" spans="4:5" x14ac:dyDescent="0.2">
      <c r="D1604" s="16"/>
      <c r="E1604" s="316"/>
    </row>
    <row r="1605" spans="4:5" x14ac:dyDescent="0.2">
      <c r="D1605" s="16"/>
      <c r="E1605" s="316"/>
    </row>
    <row r="1606" spans="4:5" x14ac:dyDescent="0.2">
      <c r="D1606" s="16"/>
      <c r="E1606" s="316"/>
    </row>
    <row r="1607" spans="4:5" x14ac:dyDescent="0.2">
      <c r="D1607" s="16"/>
      <c r="E1607" s="316"/>
    </row>
    <row r="1608" spans="4:5" x14ac:dyDescent="0.2">
      <c r="D1608" s="16"/>
      <c r="E1608" s="316"/>
    </row>
    <row r="1609" spans="4:5" x14ac:dyDescent="0.2">
      <c r="D1609" s="16"/>
      <c r="E1609" s="316"/>
    </row>
    <row r="1610" spans="4:5" x14ac:dyDescent="0.2">
      <c r="D1610" s="16"/>
      <c r="E1610" s="316"/>
    </row>
    <row r="1611" spans="4:5" x14ac:dyDescent="0.2">
      <c r="D1611" s="16"/>
      <c r="E1611" s="316"/>
    </row>
    <row r="1612" spans="4:5" x14ac:dyDescent="0.2">
      <c r="D1612" s="16"/>
      <c r="E1612" s="316"/>
    </row>
    <row r="1613" spans="4:5" x14ac:dyDescent="0.2">
      <c r="D1613" s="16"/>
      <c r="E1613" s="316"/>
    </row>
    <row r="1614" spans="4:5" x14ac:dyDescent="0.2">
      <c r="D1614" s="16"/>
      <c r="E1614" s="316"/>
    </row>
    <row r="1615" spans="4:5" x14ac:dyDescent="0.2">
      <c r="D1615" s="16"/>
      <c r="E1615" s="316"/>
    </row>
    <row r="1616" spans="4:5" x14ac:dyDescent="0.2">
      <c r="D1616" s="16"/>
      <c r="E1616" s="316"/>
    </row>
    <row r="1617" spans="4:5" x14ac:dyDescent="0.2">
      <c r="D1617" s="16"/>
      <c r="E1617" s="316"/>
    </row>
    <row r="1618" spans="4:5" x14ac:dyDescent="0.2">
      <c r="D1618" s="16"/>
      <c r="E1618" s="316"/>
    </row>
    <row r="1619" spans="4:5" x14ac:dyDescent="0.2">
      <c r="D1619" s="16"/>
      <c r="E1619" s="316"/>
    </row>
    <row r="1620" spans="4:5" x14ac:dyDescent="0.2">
      <c r="D1620" s="16"/>
      <c r="E1620" s="316"/>
    </row>
    <row r="1621" spans="4:5" x14ac:dyDescent="0.2">
      <c r="D1621" s="16"/>
      <c r="E1621" s="316"/>
    </row>
    <row r="1622" spans="4:5" x14ac:dyDescent="0.2">
      <c r="D1622" s="16"/>
      <c r="E1622" s="316"/>
    </row>
    <row r="1623" spans="4:5" x14ac:dyDescent="0.2">
      <c r="D1623" s="16"/>
      <c r="E1623" s="316"/>
    </row>
    <row r="1624" spans="4:5" x14ac:dyDescent="0.2">
      <c r="D1624" s="16"/>
      <c r="E1624" s="316"/>
    </row>
    <row r="1625" spans="4:5" x14ac:dyDescent="0.2">
      <c r="D1625" s="16"/>
      <c r="E1625" s="316"/>
    </row>
    <row r="1626" spans="4:5" x14ac:dyDescent="0.2">
      <c r="D1626" s="16"/>
      <c r="E1626" s="316"/>
    </row>
    <row r="1627" spans="4:5" x14ac:dyDescent="0.2">
      <c r="D1627" s="16"/>
      <c r="E1627" s="316"/>
    </row>
    <row r="1628" spans="4:5" x14ac:dyDescent="0.2">
      <c r="D1628" s="16"/>
      <c r="E1628" s="316"/>
    </row>
    <row r="1629" spans="4:5" x14ac:dyDescent="0.2">
      <c r="D1629" s="16"/>
      <c r="E1629" s="316"/>
    </row>
    <row r="1630" spans="4:5" x14ac:dyDescent="0.2">
      <c r="D1630" s="16"/>
      <c r="E1630" s="316"/>
    </row>
    <row r="1631" spans="4:5" x14ac:dyDescent="0.2">
      <c r="D1631" s="16"/>
      <c r="E1631" s="316"/>
    </row>
    <row r="1632" spans="4:5" x14ac:dyDescent="0.2">
      <c r="D1632" s="16"/>
      <c r="E1632" s="316"/>
    </row>
    <row r="1633" spans="4:5" x14ac:dyDescent="0.2">
      <c r="D1633" s="16"/>
      <c r="E1633" s="316"/>
    </row>
    <row r="1634" spans="4:5" x14ac:dyDescent="0.2">
      <c r="D1634" s="16"/>
      <c r="E1634" s="316"/>
    </row>
    <row r="1635" spans="4:5" x14ac:dyDescent="0.2">
      <c r="D1635" s="16"/>
      <c r="E1635" s="316"/>
    </row>
    <row r="1636" spans="4:5" x14ac:dyDescent="0.2">
      <c r="D1636" s="16"/>
      <c r="E1636" s="316"/>
    </row>
    <row r="1637" spans="4:5" x14ac:dyDescent="0.2">
      <c r="D1637" s="16"/>
      <c r="E1637" s="316"/>
    </row>
    <row r="1638" spans="4:5" x14ac:dyDescent="0.2">
      <c r="D1638" s="16"/>
      <c r="E1638" s="316"/>
    </row>
    <row r="1639" spans="4:5" x14ac:dyDescent="0.2">
      <c r="D1639" s="16"/>
      <c r="E1639" s="316"/>
    </row>
    <row r="1640" spans="4:5" x14ac:dyDescent="0.2">
      <c r="D1640" s="16"/>
      <c r="E1640" s="316"/>
    </row>
    <row r="1641" spans="4:5" x14ac:dyDescent="0.2">
      <c r="D1641" s="16"/>
      <c r="E1641" s="316"/>
    </row>
    <row r="1642" spans="4:5" x14ac:dyDescent="0.2">
      <c r="D1642" s="16"/>
      <c r="E1642" s="316"/>
    </row>
    <row r="1643" spans="4:5" x14ac:dyDescent="0.2">
      <c r="D1643" s="16"/>
      <c r="E1643" s="316"/>
    </row>
    <row r="1644" spans="4:5" x14ac:dyDescent="0.2">
      <c r="D1644" s="16"/>
      <c r="E1644" s="316"/>
    </row>
    <row r="1645" spans="4:5" x14ac:dyDescent="0.2">
      <c r="D1645" s="16"/>
      <c r="E1645" s="316"/>
    </row>
    <row r="1646" spans="4:5" x14ac:dyDescent="0.2">
      <c r="D1646" s="16"/>
      <c r="E1646" s="316"/>
    </row>
    <row r="1647" spans="4:5" x14ac:dyDescent="0.2">
      <c r="D1647" s="16"/>
      <c r="E1647" s="316"/>
    </row>
    <row r="1648" spans="4:5" x14ac:dyDescent="0.2">
      <c r="D1648" s="16"/>
      <c r="E1648" s="316"/>
    </row>
    <row r="1649" spans="4:5" x14ac:dyDescent="0.2">
      <c r="D1649" s="16"/>
      <c r="E1649" s="316"/>
    </row>
    <row r="1650" spans="4:5" x14ac:dyDescent="0.2">
      <c r="D1650" s="16"/>
      <c r="E1650" s="316"/>
    </row>
    <row r="1651" spans="4:5" x14ac:dyDescent="0.2">
      <c r="D1651" s="16"/>
      <c r="E1651" s="316"/>
    </row>
    <row r="1652" spans="4:5" x14ac:dyDescent="0.2">
      <c r="D1652" s="16"/>
      <c r="E1652" s="316"/>
    </row>
    <row r="1653" spans="4:5" x14ac:dyDescent="0.2">
      <c r="D1653" s="16"/>
      <c r="E1653" s="316"/>
    </row>
    <row r="1654" spans="4:5" x14ac:dyDescent="0.2">
      <c r="D1654" s="16"/>
      <c r="E1654" s="316"/>
    </row>
    <row r="1655" spans="4:5" x14ac:dyDescent="0.2">
      <c r="D1655" s="16"/>
      <c r="E1655" s="316"/>
    </row>
    <row r="1656" spans="4:5" x14ac:dyDescent="0.2">
      <c r="D1656" s="16"/>
      <c r="E1656" s="316"/>
    </row>
    <row r="1657" spans="4:5" x14ac:dyDescent="0.2">
      <c r="D1657" s="16"/>
      <c r="E1657" s="316"/>
    </row>
    <row r="1658" spans="4:5" x14ac:dyDescent="0.2">
      <c r="D1658" s="16"/>
      <c r="E1658" s="316"/>
    </row>
    <row r="1659" spans="4:5" x14ac:dyDescent="0.2">
      <c r="D1659" s="16"/>
      <c r="E1659" s="316"/>
    </row>
    <row r="1660" spans="4:5" x14ac:dyDescent="0.2">
      <c r="D1660" s="16"/>
      <c r="E1660" s="316"/>
    </row>
    <row r="1661" spans="4:5" x14ac:dyDescent="0.2">
      <c r="D1661" s="16"/>
      <c r="E1661" s="316"/>
    </row>
    <row r="1662" spans="4:5" x14ac:dyDescent="0.2">
      <c r="D1662" s="16"/>
      <c r="E1662" s="316"/>
    </row>
    <row r="1663" spans="4:5" x14ac:dyDescent="0.2">
      <c r="D1663" s="16"/>
      <c r="E1663" s="316"/>
    </row>
    <row r="1664" spans="4:5" x14ac:dyDescent="0.2">
      <c r="D1664" s="16"/>
      <c r="E1664" s="316"/>
    </row>
    <row r="1665" spans="4:5" x14ac:dyDescent="0.2">
      <c r="D1665" s="16"/>
      <c r="E1665" s="316"/>
    </row>
    <row r="1666" spans="4:5" x14ac:dyDescent="0.2">
      <c r="D1666" s="16"/>
      <c r="E1666" s="316"/>
    </row>
    <row r="1667" spans="4:5" x14ac:dyDescent="0.2">
      <c r="D1667" s="16"/>
      <c r="E1667" s="316"/>
    </row>
    <row r="1668" spans="4:5" x14ac:dyDescent="0.2">
      <c r="D1668" s="16"/>
      <c r="E1668" s="316"/>
    </row>
    <row r="1669" spans="4:5" x14ac:dyDescent="0.2">
      <c r="D1669" s="16"/>
      <c r="E1669" s="316"/>
    </row>
    <row r="1670" spans="4:5" x14ac:dyDescent="0.2">
      <c r="D1670" s="16"/>
      <c r="E1670" s="316"/>
    </row>
    <row r="1671" spans="4:5" x14ac:dyDescent="0.2">
      <c r="D1671" s="16"/>
      <c r="E1671" s="316"/>
    </row>
    <row r="1672" spans="4:5" x14ac:dyDescent="0.2">
      <c r="D1672" s="16"/>
      <c r="E1672" s="316"/>
    </row>
    <row r="1673" spans="4:5" x14ac:dyDescent="0.2">
      <c r="D1673" s="16"/>
      <c r="E1673" s="316"/>
    </row>
    <row r="1674" spans="4:5" x14ac:dyDescent="0.2">
      <c r="D1674" s="16"/>
      <c r="E1674" s="316"/>
    </row>
    <row r="1675" spans="4:5" x14ac:dyDescent="0.2">
      <c r="D1675" s="16"/>
      <c r="E1675" s="316"/>
    </row>
    <row r="1676" spans="4:5" x14ac:dyDescent="0.2">
      <c r="D1676" s="16"/>
      <c r="E1676" s="316"/>
    </row>
    <row r="1677" spans="4:5" x14ac:dyDescent="0.2">
      <c r="D1677" s="16"/>
      <c r="E1677" s="316"/>
    </row>
    <row r="1678" spans="4:5" x14ac:dyDescent="0.2">
      <c r="D1678" s="16"/>
      <c r="E1678" s="316"/>
    </row>
    <row r="1679" spans="4:5" x14ac:dyDescent="0.2">
      <c r="D1679" s="16"/>
      <c r="E1679" s="316"/>
    </row>
    <row r="1680" spans="4:5" x14ac:dyDescent="0.2">
      <c r="D1680" s="16"/>
      <c r="E1680" s="316"/>
    </row>
    <row r="1681" spans="4:5" x14ac:dyDescent="0.2">
      <c r="D1681" s="16"/>
      <c r="E1681" s="316"/>
    </row>
    <row r="1682" spans="4:5" x14ac:dyDescent="0.2">
      <c r="D1682" s="16"/>
      <c r="E1682" s="316"/>
    </row>
    <row r="1683" spans="4:5" x14ac:dyDescent="0.2">
      <c r="D1683" s="16"/>
      <c r="E1683" s="316"/>
    </row>
    <row r="1684" spans="4:5" x14ac:dyDescent="0.2">
      <c r="D1684" s="16"/>
      <c r="E1684" s="316"/>
    </row>
    <row r="1685" spans="4:5" x14ac:dyDescent="0.2">
      <c r="D1685" s="16"/>
      <c r="E1685" s="316"/>
    </row>
    <row r="1686" spans="4:5" x14ac:dyDescent="0.2">
      <c r="D1686" s="16"/>
      <c r="E1686" s="316"/>
    </row>
    <row r="1687" spans="4:5" x14ac:dyDescent="0.2">
      <c r="D1687" s="16"/>
      <c r="E1687" s="316"/>
    </row>
    <row r="1688" spans="4:5" x14ac:dyDescent="0.2">
      <c r="D1688" s="16"/>
      <c r="E1688" s="316"/>
    </row>
    <row r="1689" spans="4:5" x14ac:dyDescent="0.2">
      <c r="D1689" s="16"/>
      <c r="E1689" s="316"/>
    </row>
    <row r="1690" spans="4:5" x14ac:dyDescent="0.2">
      <c r="D1690" s="16"/>
      <c r="E1690" s="316"/>
    </row>
    <row r="1691" spans="4:5" x14ac:dyDescent="0.2">
      <c r="D1691" s="16"/>
      <c r="E1691" s="316"/>
    </row>
    <row r="1692" spans="4:5" x14ac:dyDescent="0.2">
      <c r="D1692" s="16"/>
      <c r="E1692" s="316"/>
    </row>
    <row r="1693" spans="4:5" x14ac:dyDescent="0.2">
      <c r="D1693" s="16"/>
      <c r="E1693" s="316"/>
    </row>
    <row r="1694" spans="4:5" x14ac:dyDescent="0.2">
      <c r="D1694" s="16"/>
      <c r="E1694" s="316"/>
    </row>
    <row r="1695" spans="4:5" x14ac:dyDescent="0.2">
      <c r="D1695" s="16"/>
      <c r="E1695" s="316"/>
    </row>
    <row r="1696" spans="4:5" x14ac:dyDescent="0.2">
      <c r="D1696" s="16"/>
      <c r="E1696" s="316"/>
    </row>
    <row r="1697" spans="4:5" x14ac:dyDescent="0.2">
      <c r="D1697" s="16"/>
      <c r="E1697" s="316"/>
    </row>
    <row r="1698" spans="4:5" x14ac:dyDescent="0.2">
      <c r="D1698" s="16"/>
      <c r="E1698" s="316"/>
    </row>
    <row r="1699" spans="4:5" x14ac:dyDescent="0.2">
      <c r="D1699" s="16"/>
      <c r="E1699" s="316"/>
    </row>
    <row r="1700" spans="4:5" x14ac:dyDescent="0.2">
      <c r="D1700" s="16"/>
      <c r="E1700" s="316"/>
    </row>
    <row r="1701" spans="4:5" x14ac:dyDescent="0.2">
      <c r="D1701" s="16"/>
      <c r="E1701" s="316"/>
    </row>
    <row r="1702" spans="4:5" x14ac:dyDescent="0.2">
      <c r="D1702" s="16"/>
      <c r="E1702" s="316"/>
    </row>
    <row r="1703" spans="4:5" x14ac:dyDescent="0.2">
      <c r="D1703" s="16"/>
      <c r="E1703" s="316"/>
    </row>
    <row r="1704" spans="4:5" x14ac:dyDescent="0.2">
      <c r="D1704" s="16"/>
      <c r="E1704" s="316"/>
    </row>
    <row r="1705" spans="4:5" x14ac:dyDescent="0.2">
      <c r="D1705" s="16"/>
      <c r="E1705" s="316"/>
    </row>
    <row r="1706" spans="4:5" x14ac:dyDescent="0.2">
      <c r="D1706" s="16"/>
      <c r="E1706" s="316"/>
    </row>
    <row r="1707" spans="4:5" x14ac:dyDescent="0.2">
      <c r="D1707" s="16"/>
      <c r="E1707" s="316"/>
    </row>
    <row r="1708" spans="4:5" x14ac:dyDescent="0.2">
      <c r="D1708" s="16"/>
      <c r="E1708" s="316"/>
    </row>
    <row r="1709" spans="4:5" x14ac:dyDescent="0.2">
      <c r="D1709" s="16"/>
      <c r="E1709" s="316"/>
    </row>
    <row r="1710" spans="4:5" x14ac:dyDescent="0.2">
      <c r="D1710" s="16"/>
      <c r="E1710" s="316"/>
    </row>
    <row r="1711" spans="4:5" x14ac:dyDescent="0.2">
      <c r="D1711" s="16"/>
      <c r="E1711" s="316"/>
    </row>
    <row r="1712" spans="4:5" x14ac:dyDescent="0.2">
      <c r="D1712" s="16"/>
      <c r="E1712" s="316"/>
    </row>
    <row r="1713" spans="4:5" x14ac:dyDescent="0.2">
      <c r="D1713" s="16"/>
      <c r="E1713" s="316"/>
    </row>
    <row r="1714" spans="4:5" x14ac:dyDescent="0.2">
      <c r="D1714" s="16"/>
      <c r="E1714" s="316"/>
    </row>
    <row r="1715" spans="4:5" x14ac:dyDescent="0.2">
      <c r="D1715" s="16"/>
      <c r="E1715" s="316"/>
    </row>
    <row r="1716" spans="4:5" x14ac:dyDescent="0.2">
      <c r="D1716" s="16"/>
      <c r="E1716" s="316"/>
    </row>
    <row r="1717" spans="4:5" x14ac:dyDescent="0.2">
      <c r="D1717" s="16"/>
      <c r="E1717" s="316"/>
    </row>
    <row r="1718" spans="4:5" x14ac:dyDescent="0.2">
      <c r="D1718" s="16"/>
      <c r="E1718" s="316"/>
    </row>
    <row r="1719" spans="4:5" x14ac:dyDescent="0.2">
      <c r="D1719" s="16"/>
      <c r="E1719" s="316"/>
    </row>
    <row r="1720" spans="4:5" x14ac:dyDescent="0.2">
      <c r="D1720" s="16"/>
      <c r="E1720" s="316"/>
    </row>
    <row r="1721" spans="4:5" x14ac:dyDescent="0.2">
      <c r="D1721" s="16"/>
      <c r="E1721" s="316"/>
    </row>
    <row r="1722" spans="4:5" x14ac:dyDescent="0.2">
      <c r="D1722" s="16"/>
      <c r="E1722" s="316"/>
    </row>
    <row r="1723" spans="4:5" x14ac:dyDescent="0.2">
      <c r="D1723" s="16"/>
      <c r="E1723" s="316"/>
    </row>
    <row r="1724" spans="4:5" x14ac:dyDescent="0.2">
      <c r="D1724" s="16"/>
      <c r="E1724" s="316"/>
    </row>
    <row r="1725" spans="4:5" x14ac:dyDescent="0.2">
      <c r="D1725" s="16"/>
      <c r="E1725" s="316"/>
    </row>
    <row r="1726" spans="4:5" x14ac:dyDescent="0.2">
      <c r="D1726" s="16"/>
      <c r="E1726" s="316"/>
    </row>
    <row r="1727" spans="4:5" x14ac:dyDescent="0.2">
      <c r="D1727" s="16"/>
      <c r="E1727" s="316"/>
    </row>
    <row r="1728" spans="4:5" x14ac:dyDescent="0.2">
      <c r="D1728" s="16"/>
      <c r="E1728" s="316"/>
    </row>
    <row r="1729" spans="4:5" x14ac:dyDescent="0.2">
      <c r="D1729" s="16"/>
      <c r="E1729" s="316"/>
    </row>
    <row r="1730" spans="4:5" x14ac:dyDescent="0.2">
      <c r="D1730" s="16"/>
      <c r="E1730" s="316"/>
    </row>
    <row r="1731" spans="4:5" x14ac:dyDescent="0.2">
      <c r="D1731" s="16"/>
      <c r="E1731" s="316"/>
    </row>
    <row r="1732" spans="4:5" x14ac:dyDescent="0.2">
      <c r="D1732" s="16"/>
      <c r="E1732" s="316"/>
    </row>
    <row r="1733" spans="4:5" x14ac:dyDescent="0.2">
      <c r="D1733" s="16"/>
      <c r="E1733" s="316"/>
    </row>
    <row r="1734" spans="4:5" x14ac:dyDescent="0.2">
      <c r="D1734" s="16"/>
      <c r="E1734" s="316"/>
    </row>
    <row r="1735" spans="4:5" x14ac:dyDescent="0.2">
      <c r="D1735" s="16"/>
      <c r="E1735" s="316"/>
    </row>
    <row r="1736" spans="4:5" x14ac:dyDescent="0.2">
      <c r="D1736" s="16"/>
      <c r="E1736" s="316"/>
    </row>
    <row r="1737" spans="4:5" x14ac:dyDescent="0.2">
      <c r="D1737" s="16"/>
      <c r="E1737" s="316"/>
    </row>
    <row r="1738" spans="4:5" x14ac:dyDescent="0.2">
      <c r="D1738" s="16"/>
      <c r="E1738" s="316"/>
    </row>
    <row r="1739" spans="4:5" x14ac:dyDescent="0.2">
      <c r="D1739" s="16"/>
      <c r="E1739" s="316"/>
    </row>
    <row r="1740" spans="4:5" x14ac:dyDescent="0.2">
      <c r="D1740" s="16"/>
      <c r="E1740" s="316"/>
    </row>
    <row r="1741" spans="4:5" x14ac:dyDescent="0.2">
      <c r="D1741" s="16"/>
      <c r="E1741" s="316"/>
    </row>
    <row r="1742" spans="4:5" x14ac:dyDescent="0.2">
      <c r="D1742" s="16"/>
      <c r="E1742" s="316"/>
    </row>
    <row r="1743" spans="4:5" x14ac:dyDescent="0.2">
      <c r="D1743" s="16"/>
      <c r="E1743" s="316"/>
    </row>
    <row r="1744" spans="4:5" x14ac:dyDescent="0.2">
      <c r="D1744" s="16"/>
      <c r="E1744" s="316"/>
    </row>
    <row r="1745" spans="4:5" x14ac:dyDescent="0.2">
      <c r="D1745" s="16"/>
      <c r="E1745" s="316"/>
    </row>
    <row r="1746" spans="4:5" x14ac:dyDescent="0.2">
      <c r="D1746" s="16"/>
      <c r="E1746" s="316"/>
    </row>
    <row r="1747" spans="4:5" x14ac:dyDescent="0.2">
      <c r="D1747" s="16"/>
      <c r="E1747" s="316"/>
    </row>
    <row r="1748" spans="4:5" x14ac:dyDescent="0.2">
      <c r="D1748" s="16"/>
      <c r="E1748" s="316"/>
    </row>
    <row r="1749" spans="4:5" x14ac:dyDescent="0.2">
      <c r="D1749" s="16"/>
      <c r="E1749" s="316"/>
    </row>
    <row r="1750" spans="4:5" x14ac:dyDescent="0.2">
      <c r="D1750" s="16"/>
      <c r="E1750" s="316"/>
    </row>
    <row r="1751" spans="4:5" x14ac:dyDescent="0.2">
      <c r="D1751" s="16"/>
      <c r="E1751" s="316"/>
    </row>
    <row r="1752" spans="4:5" x14ac:dyDescent="0.2">
      <c r="D1752" s="16"/>
      <c r="E1752" s="316"/>
    </row>
    <row r="1753" spans="4:5" x14ac:dyDescent="0.2">
      <c r="D1753" s="16"/>
      <c r="E1753" s="316"/>
    </row>
    <row r="1754" spans="4:5" x14ac:dyDescent="0.2">
      <c r="D1754" s="16"/>
      <c r="E1754" s="316"/>
    </row>
    <row r="1755" spans="4:5" x14ac:dyDescent="0.2">
      <c r="D1755" s="16"/>
      <c r="E1755" s="316"/>
    </row>
    <row r="1756" spans="4:5" x14ac:dyDescent="0.2">
      <c r="D1756" s="16"/>
      <c r="E1756" s="316"/>
    </row>
    <row r="1757" spans="4:5" x14ac:dyDescent="0.2">
      <c r="D1757" s="16"/>
      <c r="E1757" s="316"/>
    </row>
    <row r="1758" spans="4:5" x14ac:dyDescent="0.2">
      <c r="D1758" s="16"/>
      <c r="E1758" s="316"/>
    </row>
    <row r="1759" spans="4:5" x14ac:dyDescent="0.2">
      <c r="D1759" s="16"/>
      <c r="E1759" s="316"/>
    </row>
    <row r="1760" spans="4:5" x14ac:dyDescent="0.2">
      <c r="D1760" s="16"/>
      <c r="E1760" s="316"/>
    </row>
    <row r="1761" spans="4:5" x14ac:dyDescent="0.2">
      <c r="D1761" s="16"/>
      <c r="E1761" s="316"/>
    </row>
    <row r="1762" spans="4:5" x14ac:dyDescent="0.2">
      <c r="D1762" s="16"/>
      <c r="E1762" s="316"/>
    </row>
    <row r="1763" spans="4:5" x14ac:dyDescent="0.2">
      <c r="D1763" s="16"/>
      <c r="E1763" s="316"/>
    </row>
    <row r="1764" spans="4:5" x14ac:dyDescent="0.2">
      <c r="D1764" s="16"/>
      <c r="E1764" s="316"/>
    </row>
    <row r="1765" spans="4:5" x14ac:dyDescent="0.2">
      <c r="D1765" s="16"/>
      <c r="E1765" s="316"/>
    </row>
    <row r="1766" spans="4:5" x14ac:dyDescent="0.2">
      <c r="D1766" s="16"/>
      <c r="E1766" s="316"/>
    </row>
    <row r="1767" spans="4:5" x14ac:dyDescent="0.2">
      <c r="D1767" s="16"/>
      <c r="E1767" s="316"/>
    </row>
    <row r="1768" spans="4:5" x14ac:dyDescent="0.2">
      <c r="D1768" s="16"/>
      <c r="E1768" s="316"/>
    </row>
    <row r="1769" spans="4:5" x14ac:dyDescent="0.2">
      <c r="D1769" s="16"/>
      <c r="E1769" s="316"/>
    </row>
    <row r="1770" spans="4:5" x14ac:dyDescent="0.2">
      <c r="D1770" s="16"/>
      <c r="E1770" s="316"/>
    </row>
    <row r="1771" spans="4:5" x14ac:dyDescent="0.2">
      <c r="D1771" s="16"/>
      <c r="E1771" s="316"/>
    </row>
    <row r="1772" spans="4:5" x14ac:dyDescent="0.2">
      <c r="D1772" s="16"/>
      <c r="E1772" s="316"/>
    </row>
    <row r="1773" spans="4:5" x14ac:dyDescent="0.2">
      <c r="D1773" s="16"/>
      <c r="E1773" s="316"/>
    </row>
    <row r="1774" spans="4:5" x14ac:dyDescent="0.2">
      <c r="D1774" s="16"/>
      <c r="E1774" s="316"/>
    </row>
    <row r="1775" spans="4:5" x14ac:dyDescent="0.2">
      <c r="D1775" s="16"/>
      <c r="E1775" s="316"/>
    </row>
    <row r="1776" spans="4:5" x14ac:dyDescent="0.2">
      <c r="D1776" s="16"/>
      <c r="E1776" s="316"/>
    </row>
    <row r="1777" spans="4:5" x14ac:dyDescent="0.2">
      <c r="D1777" s="16"/>
      <c r="E1777" s="316"/>
    </row>
    <row r="1778" spans="4:5" x14ac:dyDescent="0.2">
      <c r="D1778" s="16"/>
      <c r="E1778" s="316"/>
    </row>
    <row r="1779" spans="4:5" x14ac:dyDescent="0.2">
      <c r="D1779" s="16"/>
      <c r="E1779" s="316"/>
    </row>
    <row r="1780" spans="4:5" x14ac:dyDescent="0.2">
      <c r="D1780" s="16"/>
      <c r="E1780" s="316"/>
    </row>
    <row r="1781" spans="4:5" x14ac:dyDescent="0.2">
      <c r="D1781" s="16"/>
      <c r="E1781" s="316"/>
    </row>
    <row r="1782" spans="4:5" x14ac:dyDescent="0.2">
      <c r="D1782" s="16"/>
      <c r="E1782" s="316"/>
    </row>
    <row r="1783" spans="4:5" x14ac:dyDescent="0.2">
      <c r="D1783" s="16"/>
      <c r="E1783" s="316"/>
    </row>
    <row r="1784" spans="4:5" x14ac:dyDescent="0.2">
      <c r="D1784" s="16"/>
      <c r="E1784" s="316"/>
    </row>
    <row r="1785" spans="4:5" x14ac:dyDescent="0.2">
      <c r="D1785" s="16"/>
      <c r="E1785" s="316"/>
    </row>
    <row r="1786" spans="4:5" x14ac:dyDescent="0.2">
      <c r="D1786" s="16"/>
      <c r="E1786" s="316"/>
    </row>
    <row r="1787" spans="4:5" x14ac:dyDescent="0.2">
      <c r="D1787" s="16"/>
      <c r="E1787" s="316"/>
    </row>
    <row r="1788" spans="4:5" x14ac:dyDescent="0.2">
      <c r="D1788" s="16"/>
      <c r="E1788" s="316"/>
    </row>
    <row r="1789" spans="4:5" x14ac:dyDescent="0.2">
      <c r="D1789" s="16"/>
      <c r="E1789" s="316"/>
    </row>
    <row r="1790" spans="4:5" x14ac:dyDescent="0.2">
      <c r="D1790" s="16"/>
      <c r="E1790" s="316"/>
    </row>
    <row r="1791" spans="4:5" x14ac:dyDescent="0.2">
      <c r="D1791" s="16"/>
      <c r="E1791" s="316"/>
    </row>
    <row r="1792" spans="4:5" x14ac:dyDescent="0.2">
      <c r="D1792" s="16"/>
      <c r="E1792" s="316"/>
    </row>
    <row r="1793" spans="4:5" x14ac:dyDescent="0.2">
      <c r="D1793" s="16"/>
      <c r="E1793" s="316"/>
    </row>
    <row r="1794" spans="4:5" x14ac:dyDescent="0.2">
      <c r="D1794" s="16"/>
      <c r="E1794" s="316"/>
    </row>
    <row r="1795" spans="4:5" x14ac:dyDescent="0.2">
      <c r="D1795" s="16"/>
      <c r="E1795" s="316"/>
    </row>
    <row r="1796" spans="4:5" x14ac:dyDescent="0.2">
      <c r="D1796" s="16"/>
      <c r="E1796" s="316"/>
    </row>
    <row r="1797" spans="4:5" x14ac:dyDescent="0.2">
      <c r="D1797" s="16"/>
      <c r="E1797" s="316"/>
    </row>
    <row r="1798" spans="4:5" x14ac:dyDescent="0.2">
      <c r="D1798" s="16"/>
      <c r="E1798" s="316"/>
    </row>
    <row r="1799" spans="4:5" x14ac:dyDescent="0.2">
      <c r="D1799" s="16"/>
      <c r="E1799" s="316"/>
    </row>
    <row r="1800" spans="4:5" x14ac:dyDescent="0.2">
      <c r="D1800" s="16"/>
      <c r="E1800" s="316"/>
    </row>
    <row r="1801" spans="4:5" x14ac:dyDescent="0.2">
      <c r="D1801" s="16"/>
      <c r="E1801" s="316"/>
    </row>
    <row r="1802" spans="4:5" x14ac:dyDescent="0.2">
      <c r="D1802" s="16"/>
      <c r="E1802" s="316"/>
    </row>
    <row r="1803" spans="4:5" x14ac:dyDescent="0.2">
      <c r="D1803" s="16"/>
      <c r="E1803" s="316"/>
    </row>
    <row r="1804" spans="4:5" x14ac:dyDescent="0.2">
      <c r="D1804" s="16"/>
      <c r="E1804" s="316"/>
    </row>
    <row r="1805" spans="4:5" x14ac:dyDescent="0.2">
      <c r="D1805" s="16"/>
      <c r="E1805" s="316"/>
    </row>
    <row r="1806" spans="4:5" x14ac:dyDescent="0.2">
      <c r="D1806" s="16"/>
      <c r="E1806" s="316"/>
    </row>
    <row r="1807" spans="4:5" x14ac:dyDescent="0.2">
      <c r="D1807" s="16"/>
      <c r="E1807" s="316"/>
    </row>
    <row r="1808" spans="4:5" x14ac:dyDescent="0.2">
      <c r="D1808" s="16"/>
      <c r="E1808" s="316"/>
    </row>
    <row r="1809" spans="4:5" x14ac:dyDescent="0.2">
      <c r="D1809" s="16"/>
      <c r="E1809" s="316"/>
    </row>
    <row r="1810" spans="4:5" x14ac:dyDescent="0.2">
      <c r="D1810" s="16"/>
      <c r="E1810" s="316"/>
    </row>
    <row r="1811" spans="4:5" x14ac:dyDescent="0.2">
      <c r="D1811" s="16"/>
      <c r="E1811" s="316"/>
    </row>
    <row r="1812" spans="4:5" x14ac:dyDescent="0.2">
      <c r="D1812" s="16"/>
      <c r="E1812" s="316"/>
    </row>
    <row r="1813" spans="4:5" x14ac:dyDescent="0.2">
      <c r="D1813" s="16"/>
      <c r="E1813" s="316"/>
    </row>
    <row r="1814" spans="4:5" x14ac:dyDescent="0.2">
      <c r="D1814" s="16"/>
      <c r="E1814" s="316"/>
    </row>
    <row r="1815" spans="4:5" x14ac:dyDescent="0.2">
      <c r="D1815" s="16"/>
      <c r="E1815" s="316"/>
    </row>
    <row r="1816" spans="4:5" x14ac:dyDescent="0.2">
      <c r="D1816" s="16"/>
      <c r="E1816" s="316"/>
    </row>
    <row r="1817" spans="4:5" x14ac:dyDescent="0.2">
      <c r="D1817" s="16"/>
      <c r="E1817" s="316"/>
    </row>
    <row r="1818" spans="4:5" x14ac:dyDescent="0.2">
      <c r="D1818" s="16"/>
      <c r="E1818" s="316"/>
    </row>
    <row r="1819" spans="4:5" x14ac:dyDescent="0.2">
      <c r="D1819" s="16"/>
      <c r="E1819" s="316"/>
    </row>
    <row r="1820" spans="4:5" x14ac:dyDescent="0.2">
      <c r="D1820" s="16"/>
      <c r="E1820" s="316"/>
    </row>
    <row r="1821" spans="4:5" x14ac:dyDescent="0.2">
      <c r="D1821" s="16"/>
      <c r="E1821" s="316"/>
    </row>
    <row r="1822" spans="4:5" x14ac:dyDescent="0.2">
      <c r="D1822" s="16"/>
      <c r="E1822" s="316"/>
    </row>
    <row r="1823" spans="4:5" x14ac:dyDescent="0.2">
      <c r="D1823" s="16"/>
      <c r="E1823" s="316"/>
    </row>
    <row r="1824" spans="4:5" x14ac:dyDescent="0.2">
      <c r="D1824" s="16"/>
      <c r="E1824" s="316"/>
    </row>
    <row r="1825" spans="4:5" x14ac:dyDescent="0.2">
      <c r="D1825" s="16"/>
      <c r="E1825" s="316"/>
    </row>
    <row r="1826" spans="4:5" x14ac:dyDescent="0.2">
      <c r="D1826" s="16"/>
      <c r="E1826" s="316"/>
    </row>
    <row r="1827" spans="4:5" x14ac:dyDescent="0.2">
      <c r="D1827" s="16"/>
      <c r="E1827" s="316"/>
    </row>
    <row r="1828" spans="4:5" x14ac:dyDescent="0.2">
      <c r="D1828" s="16"/>
      <c r="E1828" s="316"/>
    </row>
    <row r="1829" spans="4:5" x14ac:dyDescent="0.2">
      <c r="D1829" s="16"/>
      <c r="E1829" s="316"/>
    </row>
    <row r="1830" spans="4:5" x14ac:dyDescent="0.2">
      <c r="D1830" s="16"/>
      <c r="E1830" s="316"/>
    </row>
    <row r="1831" spans="4:5" x14ac:dyDescent="0.2">
      <c r="D1831" s="16"/>
      <c r="E1831" s="316"/>
    </row>
    <row r="1832" spans="4:5" x14ac:dyDescent="0.2">
      <c r="D1832" s="16"/>
      <c r="E1832" s="316"/>
    </row>
    <row r="1833" spans="4:5" x14ac:dyDescent="0.2">
      <c r="D1833" s="16"/>
      <c r="E1833" s="316"/>
    </row>
    <row r="1834" spans="4:5" x14ac:dyDescent="0.2">
      <c r="D1834" s="16"/>
      <c r="E1834" s="316"/>
    </row>
    <row r="1835" spans="4:5" x14ac:dyDescent="0.2">
      <c r="D1835" s="16"/>
      <c r="E1835" s="316"/>
    </row>
    <row r="1836" spans="4:5" x14ac:dyDescent="0.2">
      <c r="D1836" s="16"/>
      <c r="E1836" s="316"/>
    </row>
    <row r="1837" spans="4:5" x14ac:dyDescent="0.2">
      <c r="D1837" s="16"/>
      <c r="E1837" s="316"/>
    </row>
    <row r="1838" spans="4:5" x14ac:dyDescent="0.2">
      <c r="D1838" s="16"/>
      <c r="E1838" s="316"/>
    </row>
    <row r="1839" spans="4:5" x14ac:dyDescent="0.2">
      <c r="D1839" s="16"/>
      <c r="E1839" s="316"/>
    </row>
    <row r="1840" spans="4:5" x14ac:dyDescent="0.2">
      <c r="D1840" s="16"/>
      <c r="E1840" s="316"/>
    </row>
    <row r="1841" spans="4:5" x14ac:dyDescent="0.2">
      <c r="D1841" s="16"/>
      <c r="E1841" s="316"/>
    </row>
    <row r="1842" spans="4:5" x14ac:dyDescent="0.2">
      <c r="D1842" s="16"/>
      <c r="E1842" s="316"/>
    </row>
    <row r="1843" spans="4:5" x14ac:dyDescent="0.2">
      <c r="D1843" s="16"/>
      <c r="E1843" s="316"/>
    </row>
    <row r="1844" spans="4:5" x14ac:dyDescent="0.2">
      <c r="D1844" s="16"/>
      <c r="E1844" s="316"/>
    </row>
    <row r="1845" spans="4:5" x14ac:dyDescent="0.2">
      <c r="D1845" s="16"/>
      <c r="E1845" s="316"/>
    </row>
    <row r="1846" spans="4:5" x14ac:dyDescent="0.2">
      <c r="D1846" s="16"/>
      <c r="E1846" s="316"/>
    </row>
    <row r="1847" spans="4:5" x14ac:dyDescent="0.2">
      <c r="D1847" s="16"/>
      <c r="E1847" s="316"/>
    </row>
    <row r="1848" spans="4:5" x14ac:dyDescent="0.2">
      <c r="D1848" s="16"/>
      <c r="E1848" s="316"/>
    </row>
    <row r="1849" spans="4:5" x14ac:dyDescent="0.2">
      <c r="D1849" s="16"/>
      <c r="E1849" s="316"/>
    </row>
    <row r="1850" spans="4:5" x14ac:dyDescent="0.2">
      <c r="D1850" s="16"/>
      <c r="E1850" s="316"/>
    </row>
    <row r="1851" spans="4:5" x14ac:dyDescent="0.2">
      <c r="D1851" s="16"/>
      <c r="E1851" s="316"/>
    </row>
    <row r="1852" spans="4:5" x14ac:dyDescent="0.2">
      <c r="D1852" s="16"/>
      <c r="E1852" s="316"/>
    </row>
    <row r="1853" spans="4:5" x14ac:dyDescent="0.2">
      <c r="D1853" s="16"/>
      <c r="E1853" s="316"/>
    </row>
    <row r="1854" spans="4:5" x14ac:dyDescent="0.2">
      <c r="D1854" s="16"/>
      <c r="E1854" s="316"/>
    </row>
    <row r="1855" spans="4:5" x14ac:dyDescent="0.2">
      <c r="D1855" s="16"/>
      <c r="E1855" s="316"/>
    </row>
    <row r="1856" spans="4:5" x14ac:dyDescent="0.2">
      <c r="D1856" s="16"/>
      <c r="E1856" s="316"/>
    </row>
    <row r="1857" spans="4:5" x14ac:dyDescent="0.2">
      <c r="D1857" s="16"/>
      <c r="E1857" s="316"/>
    </row>
    <row r="1858" spans="4:5" x14ac:dyDescent="0.2">
      <c r="D1858" s="16"/>
      <c r="E1858" s="316"/>
    </row>
    <row r="1859" spans="4:5" x14ac:dyDescent="0.2">
      <c r="D1859" s="16"/>
      <c r="E1859" s="316"/>
    </row>
    <row r="1860" spans="4:5" x14ac:dyDescent="0.2">
      <c r="D1860" s="16"/>
      <c r="E1860" s="316"/>
    </row>
    <row r="1861" spans="4:5" x14ac:dyDescent="0.2">
      <c r="D1861" s="16"/>
      <c r="E1861" s="316"/>
    </row>
    <row r="1862" spans="4:5" x14ac:dyDescent="0.2">
      <c r="D1862" s="16"/>
      <c r="E1862" s="316"/>
    </row>
    <row r="1863" spans="4:5" x14ac:dyDescent="0.2">
      <c r="D1863" s="16"/>
      <c r="E1863" s="316"/>
    </row>
    <row r="1864" spans="4:5" x14ac:dyDescent="0.2">
      <c r="D1864" s="16"/>
      <c r="E1864" s="316"/>
    </row>
    <row r="1865" spans="4:5" x14ac:dyDescent="0.2">
      <c r="D1865" s="16"/>
      <c r="E1865" s="316"/>
    </row>
    <row r="1866" spans="4:5" x14ac:dyDescent="0.2">
      <c r="D1866" s="16"/>
      <c r="E1866" s="316"/>
    </row>
    <row r="1867" spans="4:5" x14ac:dyDescent="0.2">
      <c r="D1867" s="16"/>
      <c r="E1867" s="316"/>
    </row>
    <row r="1868" spans="4:5" x14ac:dyDescent="0.2">
      <c r="D1868" s="16"/>
      <c r="E1868" s="316"/>
    </row>
    <row r="1869" spans="4:5" x14ac:dyDescent="0.2">
      <c r="D1869" s="16"/>
      <c r="E1869" s="316"/>
    </row>
    <row r="1870" spans="4:5" x14ac:dyDescent="0.2">
      <c r="D1870" s="16"/>
      <c r="E1870" s="316"/>
    </row>
    <row r="1871" spans="4:5" x14ac:dyDescent="0.2">
      <c r="D1871" s="16"/>
      <c r="E1871" s="316"/>
    </row>
    <row r="1872" spans="4:5" x14ac:dyDescent="0.2">
      <c r="D1872" s="16"/>
      <c r="E1872" s="316"/>
    </row>
    <row r="1873" spans="4:5" x14ac:dyDescent="0.2">
      <c r="D1873" s="16"/>
      <c r="E1873" s="316"/>
    </row>
    <row r="1874" spans="4:5" x14ac:dyDescent="0.2">
      <c r="D1874" s="16"/>
      <c r="E1874" s="316"/>
    </row>
    <row r="1875" spans="4:5" x14ac:dyDescent="0.2">
      <c r="D1875" s="16"/>
      <c r="E1875" s="316"/>
    </row>
    <row r="1876" spans="4:5" x14ac:dyDescent="0.2">
      <c r="D1876" s="16"/>
      <c r="E1876" s="316"/>
    </row>
    <row r="1877" spans="4:5" x14ac:dyDescent="0.2">
      <c r="D1877" s="16"/>
      <c r="E1877" s="316"/>
    </row>
    <row r="1878" spans="4:5" x14ac:dyDescent="0.2">
      <c r="D1878" s="16"/>
      <c r="E1878" s="316"/>
    </row>
    <row r="1879" spans="4:5" x14ac:dyDescent="0.2">
      <c r="D1879" s="16"/>
      <c r="E1879" s="316"/>
    </row>
    <row r="1880" spans="4:5" x14ac:dyDescent="0.2">
      <c r="D1880" s="16"/>
      <c r="E1880" s="316"/>
    </row>
    <row r="1881" spans="4:5" x14ac:dyDescent="0.2">
      <c r="D1881" s="16"/>
      <c r="E1881" s="316"/>
    </row>
    <row r="1882" spans="4:5" x14ac:dyDescent="0.2">
      <c r="D1882" s="16"/>
      <c r="E1882" s="316"/>
    </row>
    <row r="1883" spans="4:5" x14ac:dyDescent="0.2">
      <c r="D1883" s="16"/>
      <c r="E1883" s="316"/>
    </row>
    <row r="1884" spans="4:5" x14ac:dyDescent="0.2">
      <c r="D1884" s="16"/>
      <c r="E1884" s="316"/>
    </row>
    <row r="1885" spans="4:5" x14ac:dyDescent="0.2">
      <c r="D1885" s="16"/>
      <c r="E1885" s="316"/>
    </row>
    <row r="1886" spans="4:5" x14ac:dyDescent="0.2">
      <c r="D1886" s="16"/>
      <c r="E1886" s="316"/>
    </row>
    <row r="1887" spans="4:5" x14ac:dyDescent="0.2">
      <c r="D1887" s="16"/>
      <c r="E1887" s="316"/>
    </row>
    <row r="1888" spans="4:5" x14ac:dyDescent="0.2">
      <c r="D1888" s="16"/>
      <c r="E1888" s="316"/>
    </row>
    <row r="1889" spans="4:5" x14ac:dyDescent="0.2">
      <c r="D1889" s="16"/>
      <c r="E1889" s="316"/>
    </row>
    <row r="1890" spans="4:5" x14ac:dyDescent="0.2">
      <c r="D1890" s="16"/>
      <c r="E1890" s="316"/>
    </row>
    <row r="1891" spans="4:5" x14ac:dyDescent="0.2">
      <c r="D1891" s="16"/>
      <c r="E1891" s="316"/>
    </row>
    <row r="1892" spans="4:5" x14ac:dyDescent="0.2">
      <c r="D1892" s="16"/>
      <c r="E1892" s="316"/>
    </row>
    <row r="1893" spans="4:5" x14ac:dyDescent="0.2">
      <c r="D1893" s="16"/>
      <c r="E1893" s="316"/>
    </row>
    <row r="1894" spans="4:5" x14ac:dyDescent="0.2">
      <c r="D1894" s="16"/>
      <c r="E1894" s="316"/>
    </row>
    <row r="1895" spans="4:5" x14ac:dyDescent="0.2">
      <c r="D1895" s="16"/>
      <c r="E1895" s="316"/>
    </row>
    <row r="1896" spans="4:5" x14ac:dyDescent="0.2">
      <c r="D1896" s="16"/>
      <c r="E1896" s="316"/>
    </row>
    <row r="1897" spans="4:5" x14ac:dyDescent="0.2">
      <c r="D1897" s="16"/>
      <c r="E1897" s="316"/>
    </row>
    <row r="1898" spans="4:5" x14ac:dyDescent="0.2">
      <c r="D1898" s="16"/>
      <c r="E1898" s="316"/>
    </row>
    <row r="1899" spans="4:5" x14ac:dyDescent="0.2">
      <c r="D1899" s="16"/>
      <c r="E1899" s="316"/>
    </row>
    <row r="1900" spans="4:5" x14ac:dyDescent="0.2">
      <c r="D1900" s="16"/>
      <c r="E1900" s="316"/>
    </row>
    <row r="1901" spans="4:5" x14ac:dyDescent="0.2">
      <c r="D1901" s="16"/>
      <c r="E1901" s="316"/>
    </row>
    <row r="1902" spans="4:5" x14ac:dyDescent="0.2">
      <c r="D1902" s="16"/>
      <c r="E1902" s="316"/>
    </row>
    <row r="1903" spans="4:5" x14ac:dyDescent="0.2">
      <c r="D1903" s="16"/>
      <c r="E1903" s="316"/>
    </row>
    <row r="1904" spans="4:5" x14ac:dyDescent="0.2">
      <c r="D1904" s="16"/>
      <c r="E1904" s="316"/>
    </row>
    <row r="1905" spans="4:5" x14ac:dyDescent="0.2">
      <c r="D1905" s="16"/>
      <c r="E1905" s="316"/>
    </row>
    <row r="1906" spans="4:5" x14ac:dyDescent="0.2">
      <c r="D1906" s="16"/>
      <c r="E1906" s="316"/>
    </row>
    <row r="1907" spans="4:5" x14ac:dyDescent="0.2">
      <c r="D1907" s="16"/>
      <c r="E1907" s="316"/>
    </row>
    <row r="1908" spans="4:5" x14ac:dyDescent="0.2">
      <c r="D1908" s="16"/>
      <c r="E1908" s="316"/>
    </row>
    <row r="1909" spans="4:5" x14ac:dyDescent="0.2">
      <c r="D1909" s="16"/>
      <c r="E1909" s="316"/>
    </row>
    <row r="1910" spans="4:5" x14ac:dyDescent="0.2">
      <c r="D1910" s="16"/>
      <c r="E1910" s="316"/>
    </row>
    <row r="1911" spans="4:5" x14ac:dyDescent="0.2">
      <c r="D1911" s="16"/>
      <c r="E1911" s="316"/>
    </row>
    <row r="1912" spans="4:5" x14ac:dyDescent="0.2">
      <c r="D1912" s="16"/>
      <c r="E1912" s="316"/>
    </row>
    <row r="1913" spans="4:5" x14ac:dyDescent="0.2">
      <c r="D1913" s="16"/>
      <c r="E1913" s="316"/>
    </row>
    <row r="1914" spans="4:5" x14ac:dyDescent="0.2">
      <c r="D1914" s="16"/>
      <c r="E1914" s="316"/>
    </row>
    <row r="1915" spans="4:5" x14ac:dyDescent="0.2">
      <c r="D1915" s="16"/>
      <c r="E1915" s="316"/>
    </row>
    <row r="1916" spans="4:5" x14ac:dyDescent="0.2">
      <c r="D1916" s="16"/>
      <c r="E1916" s="316"/>
    </row>
    <row r="1917" spans="4:5" x14ac:dyDescent="0.2">
      <c r="D1917" s="16"/>
      <c r="E1917" s="316"/>
    </row>
    <row r="1918" spans="4:5" x14ac:dyDescent="0.2">
      <c r="D1918" s="16"/>
      <c r="E1918" s="316"/>
    </row>
    <row r="1919" spans="4:5" x14ac:dyDescent="0.2">
      <c r="D1919" s="16"/>
      <c r="E1919" s="316"/>
    </row>
    <row r="1920" spans="4:5" x14ac:dyDescent="0.2">
      <c r="D1920" s="16"/>
      <c r="E1920" s="316"/>
    </row>
    <row r="1921" spans="4:5" x14ac:dyDescent="0.2">
      <c r="D1921" s="16"/>
      <c r="E1921" s="316"/>
    </row>
    <row r="1922" spans="4:5" x14ac:dyDescent="0.2">
      <c r="D1922" s="16"/>
      <c r="E1922" s="316"/>
    </row>
    <row r="1923" spans="4:5" x14ac:dyDescent="0.2">
      <c r="D1923" s="16"/>
      <c r="E1923" s="316"/>
    </row>
    <row r="1924" spans="4:5" x14ac:dyDescent="0.2">
      <c r="D1924" s="16"/>
      <c r="E1924" s="316"/>
    </row>
    <row r="1925" spans="4:5" x14ac:dyDescent="0.2">
      <c r="D1925" s="16"/>
      <c r="E1925" s="316"/>
    </row>
    <row r="1926" spans="4:5" x14ac:dyDescent="0.2">
      <c r="D1926" s="16"/>
      <c r="E1926" s="316"/>
    </row>
    <row r="1927" spans="4:5" x14ac:dyDescent="0.2">
      <c r="D1927" s="16"/>
      <c r="E1927" s="316"/>
    </row>
    <row r="1928" spans="4:5" x14ac:dyDescent="0.2">
      <c r="D1928" s="16"/>
      <c r="E1928" s="316"/>
    </row>
    <row r="1929" spans="4:5" x14ac:dyDescent="0.2">
      <c r="D1929" s="16"/>
      <c r="E1929" s="316"/>
    </row>
    <row r="1930" spans="4:5" x14ac:dyDescent="0.2">
      <c r="D1930" s="16"/>
      <c r="E1930" s="316"/>
    </row>
    <row r="1931" spans="4:5" x14ac:dyDescent="0.2">
      <c r="D1931" s="16"/>
      <c r="E1931" s="316"/>
    </row>
    <row r="1932" spans="4:5" x14ac:dyDescent="0.2">
      <c r="D1932" s="16"/>
      <c r="E1932" s="316"/>
    </row>
    <row r="1933" spans="4:5" x14ac:dyDescent="0.2">
      <c r="D1933" s="16"/>
      <c r="E1933" s="316"/>
    </row>
    <row r="1934" spans="4:5" x14ac:dyDescent="0.2">
      <c r="D1934" s="16"/>
      <c r="E1934" s="316"/>
    </row>
    <row r="1935" spans="4:5" x14ac:dyDescent="0.2">
      <c r="D1935" s="16"/>
      <c r="E1935" s="316"/>
    </row>
    <row r="1936" spans="4:5" x14ac:dyDescent="0.2">
      <c r="D1936" s="16"/>
      <c r="E1936" s="316"/>
    </row>
    <row r="1937" spans="4:5" x14ac:dyDescent="0.2">
      <c r="D1937" s="16"/>
      <c r="E1937" s="316"/>
    </row>
    <row r="1938" spans="4:5" x14ac:dyDescent="0.2">
      <c r="D1938" s="16"/>
      <c r="E1938" s="316"/>
    </row>
    <row r="1939" spans="4:5" x14ac:dyDescent="0.2">
      <c r="D1939" s="16"/>
      <c r="E1939" s="316"/>
    </row>
    <row r="1940" spans="4:5" x14ac:dyDescent="0.2">
      <c r="D1940" s="16"/>
      <c r="E1940" s="316"/>
    </row>
    <row r="1941" spans="4:5" x14ac:dyDescent="0.2">
      <c r="D1941" s="16"/>
      <c r="E1941" s="316"/>
    </row>
    <row r="1942" spans="4:5" x14ac:dyDescent="0.2">
      <c r="D1942" s="16"/>
      <c r="E1942" s="316"/>
    </row>
    <row r="1943" spans="4:5" x14ac:dyDescent="0.2">
      <c r="D1943" s="16"/>
      <c r="E1943" s="316"/>
    </row>
    <row r="1944" spans="4:5" x14ac:dyDescent="0.2">
      <c r="D1944" s="16"/>
      <c r="E1944" s="316"/>
    </row>
    <row r="1945" spans="4:5" x14ac:dyDescent="0.2">
      <c r="D1945" s="16"/>
      <c r="E1945" s="316"/>
    </row>
    <row r="1946" spans="4:5" x14ac:dyDescent="0.2">
      <c r="D1946" s="16"/>
      <c r="E1946" s="316"/>
    </row>
    <row r="1947" spans="4:5" x14ac:dyDescent="0.2">
      <c r="D1947" s="16"/>
      <c r="E1947" s="316"/>
    </row>
    <row r="1948" spans="4:5" x14ac:dyDescent="0.2">
      <c r="D1948" s="16"/>
      <c r="E1948" s="316"/>
    </row>
    <row r="1949" spans="4:5" x14ac:dyDescent="0.2">
      <c r="D1949" s="16"/>
      <c r="E1949" s="316"/>
    </row>
    <row r="1950" spans="4:5" x14ac:dyDescent="0.2">
      <c r="D1950" s="16"/>
      <c r="E1950" s="316"/>
    </row>
    <row r="1951" spans="4:5" x14ac:dyDescent="0.2">
      <c r="D1951" s="16"/>
      <c r="E1951" s="316"/>
    </row>
    <row r="1952" spans="4:5" x14ac:dyDescent="0.2">
      <c r="D1952" s="16"/>
      <c r="E1952" s="316"/>
    </row>
    <row r="1953" spans="4:5" x14ac:dyDescent="0.2">
      <c r="D1953" s="16"/>
      <c r="E1953" s="316"/>
    </row>
    <row r="1954" spans="4:5" x14ac:dyDescent="0.2">
      <c r="D1954" s="16"/>
      <c r="E1954" s="316"/>
    </row>
    <row r="1955" spans="4:5" x14ac:dyDescent="0.2">
      <c r="D1955" s="16"/>
      <c r="E1955" s="316"/>
    </row>
    <row r="1956" spans="4:5" x14ac:dyDescent="0.2">
      <c r="D1956" s="16"/>
      <c r="E1956" s="316"/>
    </row>
    <row r="1957" spans="4:5" x14ac:dyDescent="0.2">
      <c r="D1957" s="16"/>
      <c r="E1957" s="316"/>
    </row>
    <row r="1958" spans="4:5" x14ac:dyDescent="0.2">
      <c r="D1958" s="16"/>
      <c r="E1958" s="316"/>
    </row>
    <row r="1959" spans="4:5" x14ac:dyDescent="0.2">
      <c r="D1959" s="16"/>
      <c r="E1959" s="316"/>
    </row>
    <row r="1960" spans="4:5" x14ac:dyDescent="0.2">
      <c r="D1960" s="16"/>
      <c r="E1960" s="316"/>
    </row>
    <row r="1961" spans="4:5" x14ac:dyDescent="0.2">
      <c r="D1961" s="16"/>
      <c r="E1961" s="316"/>
    </row>
    <row r="1962" spans="4:5" x14ac:dyDescent="0.2">
      <c r="D1962" s="16"/>
      <c r="E1962" s="316"/>
    </row>
    <row r="1963" spans="4:5" x14ac:dyDescent="0.2">
      <c r="D1963" s="16"/>
      <c r="E1963" s="316"/>
    </row>
    <row r="1964" spans="4:5" x14ac:dyDescent="0.2">
      <c r="D1964" s="16"/>
      <c r="E1964" s="316"/>
    </row>
    <row r="1965" spans="4:5" x14ac:dyDescent="0.2">
      <c r="D1965" s="16"/>
      <c r="E1965" s="316"/>
    </row>
    <row r="1966" spans="4:5" x14ac:dyDescent="0.2">
      <c r="D1966" s="16"/>
      <c r="E1966" s="316"/>
    </row>
    <row r="1967" spans="4:5" x14ac:dyDescent="0.2">
      <c r="D1967" s="16"/>
      <c r="E1967" s="316"/>
    </row>
    <row r="1968" spans="4:5" x14ac:dyDescent="0.2">
      <c r="D1968" s="16"/>
      <c r="E1968" s="316"/>
    </row>
    <row r="1969" spans="4:5" x14ac:dyDescent="0.2">
      <c r="D1969" s="16"/>
      <c r="E1969" s="316"/>
    </row>
    <row r="1970" spans="4:5" x14ac:dyDescent="0.2">
      <c r="D1970" s="16"/>
      <c r="E1970" s="316"/>
    </row>
    <row r="1971" spans="4:5" x14ac:dyDescent="0.2">
      <c r="D1971" s="16"/>
      <c r="E1971" s="316"/>
    </row>
    <row r="1972" spans="4:5" x14ac:dyDescent="0.2">
      <c r="D1972" s="16"/>
      <c r="E1972" s="316"/>
    </row>
    <row r="1973" spans="4:5" x14ac:dyDescent="0.2">
      <c r="D1973" s="16"/>
      <c r="E1973" s="316"/>
    </row>
    <row r="1974" spans="4:5" x14ac:dyDescent="0.2">
      <c r="D1974" s="16"/>
      <c r="E1974" s="316"/>
    </row>
    <row r="1975" spans="4:5" x14ac:dyDescent="0.2">
      <c r="D1975" s="16"/>
      <c r="E1975" s="316"/>
    </row>
    <row r="1976" spans="4:5" x14ac:dyDescent="0.2">
      <c r="D1976" s="16"/>
      <c r="E1976" s="316"/>
    </row>
    <row r="1977" spans="4:5" x14ac:dyDescent="0.2">
      <c r="D1977" s="16"/>
      <c r="E1977" s="316"/>
    </row>
    <row r="1978" spans="4:5" x14ac:dyDescent="0.2">
      <c r="D1978" s="16"/>
      <c r="E1978" s="316"/>
    </row>
    <row r="1979" spans="4:5" x14ac:dyDescent="0.2">
      <c r="D1979" s="16"/>
      <c r="E1979" s="316"/>
    </row>
    <row r="1980" spans="4:5" x14ac:dyDescent="0.2">
      <c r="D1980" s="16"/>
      <c r="E1980" s="316"/>
    </row>
    <row r="1981" spans="4:5" x14ac:dyDescent="0.2">
      <c r="D1981" s="16"/>
      <c r="E1981" s="316"/>
    </row>
    <row r="1982" spans="4:5" x14ac:dyDescent="0.2">
      <c r="D1982" s="16"/>
      <c r="E1982" s="316"/>
    </row>
    <row r="1983" spans="4:5" x14ac:dyDescent="0.2">
      <c r="D1983" s="16"/>
      <c r="E1983" s="316"/>
    </row>
    <row r="1984" spans="4:5" x14ac:dyDescent="0.2">
      <c r="D1984" s="16"/>
      <c r="E1984" s="316"/>
    </row>
    <row r="1985" spans="4:5" x14ac:dyDescent="0.2">
      <c r="D1985" s="16"/>
      <c r="E1985" s="316"/>
    </row>
    <row r="1986" spans="4:5" x14ac:dyDescent="0.2">
      <c r="D1986" s="16"/>
      <c r="E1986" s="316"/>
    </row>
    <row r="1987" spans="4:5" x14ac:dyDescent="0.2">
      <c r="D1987" s="16"/>
      <c r="E1987" s="316"/>
    </row>
    <row r="1988" spans="4:5" x14ac:dyDescent="0.2">
      <c r="D1988" s="16"/>
      <c r="E1988" s="316"/>
    </row>
    <row r="1989" spans="4:5" x14ac:dyDescent="0.2">
      <c r="D1989" s="16"/>
      <c r="E1989" s="316"/>
    </row>
    <row r="1990" spans="4:5" x14ac:dyDescent="0.2">
      <c r="D1990" s="16"/>
      <c r="E1990" s="316"/>
    </row>
    <row r="1991" spans="4:5" x14ac:dyDescent="0.2">
      <c r="D1991" s="16"/>
      <c r="E1991" s="316"/>
    </row>
    <row r="1992" spans="4:5" x14ac:dyDescent="0.2">
      <c r="D1992" s="16"/>
      <c r="E1992" s="316"/>
    </row>
    <row r="1993" spans="4:5" x14ac:dyDescent="0.2">
      <c r="D1993" s="16"/>
      <c r="E1993" s="316"/>
    </row>
    <row r="1994" spans="4:5" x14ac:dyDescent="0.2">
      <c r="D1994" s="16"/>
      <c r="E1994" s="316"/>
    </row>
    <row r="1995" spans="4:5" x14ac:dyDescent="0.2">
      <c r="D1995" s="16"/>
      <c r="E1995" s="316"/>
    </row>
    <row r="1996" spans="4:5" x14ac:dyDescent="0.2">
      <c r="D1996" s="16"/>
      <c r="E1996" s="316"/>
    </row>
    <row r="1997" spans="4:5" x14ac:dyDescent="0.2">
      <c r="D1997" s="16"/>
      <c r="E1997" s="316"/>
    </row>
    <row r="1998" spans="4:5" x14ac:dyDescent="0.2">
      <c r="D1998" s="16"/>
      <c r="E1998" s="316"/>
    </row>
    <row r="1999" spans="4:5" x14ac:dyDescent="0.2">
      <c r="D1999" s="16"/>
      <c r="E1999" s="316"/>
    </row>
    <row r="2000" spans="4:5" x14ac:dyDescent="0.2">
      <c r="D2000" s="16"/>
      <c r="E2000" s="316"/>
    </row>
    <row r="2001" spans="4:5" x14ac:dyDescent="0.2">
      <c r="D2001" s="16"/>
      <c r="E2001" s="316"/>
    </row>
    <row r="2002" spans="4:5" x14ac:dyDescent="0.2">
      <c r="D2002" s="16"/>
      <c r="E2002" s="316"/>
    </row>
    <row r="2003" spans="4:5" x14ac:dyDescent="0.2">
      <c r="D2003" s="16"/>
      <c r="E2003" s="316"/>
    </row>
    <row r="2004" spans="4:5" x14ac:dyDescent="0.2">
      <c r="D2004" s="16"/>
      <c r="E2004" s="316"/>
    </row>
    <row r="2005" spans="4:5" x14ac:dyDescent="0.2">
      <c r="D2005" s="16"/>
      <c r="E2005" s="316"/>
    </row>
    <row r="2006" spans="4:5" x14ac:dyDescent="0.2">
      <c r="D2006" s="16"/>
      <c r="E2006" s="316"/>
    </row>
    <row r="2007" spans="4:5" x14ac:dyDescent="0.2">
      <c r="D2007" s="16"/>
      <c r="E2007" s="316"/>
    </row>
    <row r="2008" spans="4:5" x14ac:dyDescent="0.2">
      <c r="D2008" s="16"/>
      <c r="E2008" s="316"/>
    </row>
    <row r="2009" spans="4:5" x14ac:dyDescent="0.2">
      <c r="D2009" s="16"/>
      <c r="E2009" s="316"/>
    </row>
    <row r="2010" spans="4:5" x14ac:dyDescent="0.2">
      <c r="D2010" s="16"/>
      <c r="E2010" s="316"/>
    </row>
    <row r="2011" spans="4:5" x14ac:dyDescent="0.2">
      <c r="D2011" s="16"/>
      <c r="E2011" s="316"/>
    </row>
    <row r="2012" spans="4:5" x14ac:dyDescent="0.2">
      <c r="D2012" s="16"/>
      <c r="E2012" s="316"/>
    </row>
    <row r="2013" spans="4:5" x14ac:dyDescent="0.2">
      <c r="D2013" s="16"/>
      <c r="E2013" s="316"/>
    </row>
    <row r="2014" spans="4:5" x14ac:dyDescent="0.2">
      <c r="D2014" s="16"/>
      <c r="E2014" s="316"/>
    </row>
    <row r="2015" spans="4:5" x14ac:dyDescent="0.2">
      <c r="D2015" s="16"/>
      <c r="E2015" s="316"/>
    </row>
    <row r="2016" spans="4:5" x14ac:dyDescent="0.2">
      <c r="D2016" s="16"/>
      <c r="E2016" s="316"/>
    </row>
    <row r="2017" spans="4:5" x14ac:dyDescent="0.2">
      <c r="D2017" s="16"/>
      <c r="E2017" s="316"/>
    </row>
    <row r="2018" spans="4:5" x14ac:dyDescent="0.2">
      <c r="D2018" s="16"/>
      <c r="E2018" s="316"/>
    </row>
    <row r="2019" spans="4:5" x14ac:dyDescent="0.2">
      <c r="D2019" s="16"/>
      <c r="E2019" s="316"/>
    </row>
    <row r="2020" spans="4:5" x14ac:dyDescent="0.2">
      <c r="D2020" s="16"/>
      <c r="E2020" s="316"/>
    </row>
    <row r="2021" spans="4:5" x14ac:dyDescent="0.2">
      <c r="D2021" s="16"/>
      <c r="E2021" s="316"/>
    </row>
    <row r="2022" spans="4:5" x14ac:dyDescent="0.2">
      <c r="D2022" s="16"/>
      <c r="E2022" s="316"/>
    </row>
    <row r="2023" spans="4:5" x14ac:dyDescent="0.2">
      <c r="D2023" s="16"/>
      <c r="E2023" s="316"/>
    </row>
    <row r="2024" spans="4:5" x14ac:dyDescent="0.2">
      <c r="D2024" s="16"/>
      <c r="E2024" s="316"/>
    </row>
    <row r="2025" spans="4:5" x14ac:dyDescent="0.2">
      <c r="D2025" s="16"/>
      <c r="E2025" s="316"/>
    </row>
    <row r="2026" spans="4:5" x14ac:dyDescent="0.2">
      <c r="D2026" s="16"/>
      <c r="E2026" s="316"/>
    </row>
    <row r="2027" spans="4:5" x14ac:dyDescent="0.2">
      <c r="D2027" s="16"/>
      <c r="E2027" s="316"/>
    </row>
    <row r="2028" spans="4:5" x14ac:dyDescent="0.2">
      <c r="D2028" s="16"/>
      <c r="E2028" s="316"/>
    </row>
    <row r="2029" spans="4:5" x14ac:dyDescent="0.2">
      <c r="D2029" s="16"/>
      <c r="E2029" s="316"/>
    </row>
    <row r="2030" spans="4:5" x14ac:dyDescent="0.2">
      <c r="D2030" s="16"/>
      <c r="E2030" s="316"/>
    </row>
    <row r="2031" spans="4:5" x14ac:dyDescent="0.2">
      <c r="D2031" s="16"/>
      <c r="E2031" s="316"/>
    </row>
    <row r="2032" spans="4:5" x14ac:dyDescent="0.2">
      <c r="D2032" s="16"/>
      <c r="E2032" s="316"/>
    </row>
    <row r="2033" spans="4:5" x14ac:dyDescent="0.2">
      <c r="D2033" s="16"/>
      <c r="E2033" s="316"/>
    </row>
    <row r="2034" spans="4:5" x14ac:dyDescent="0.2">
      <c r="D2034" s="16"/>
      <c r="E2034" s="316"/>
    </row>
    <row r="2035" spans="4:5" x14ac:dyDescent="0.2">
      <c r="D2035" s="16"/>
      <c r="E2035" s="316"/>
    </row>
    <row r="2036" spans="4:5" x14ac:dyDescent="0.2">
      <c r="D2036" s="16"/>
      <c r="E2036" s="316"/>
    </row>
    <row r="2037" spans="4:5" x14ac:dyDescent="0.2">
      <c r="D2037" s="16"/>
      <c r="E2037" s="316"/>
    </row>
    <row r="2038" spans="4:5" x14ac:dyDescent="0.2">
      <c r="D2038" s="16"/>
      <c r="E2038" s="316"/>
    </row>
    <row r="2039" spans="4:5" x14ac:dyDescent="0.2">
      <c r="D2039" s="16"/>
      <c r="E2039" s="316"/>
    </row>
    <row r="2040" spans="4:5" x14ac:dyDescent="0.2">
      <c r="D2040" s="16"/>
      <c r="E2040" s="316"/>
    </row>
    <row r="2041" spans="4:5" x14ac:dyDescent="0.2">
      <c r="D2041" s="16"/>
      <c r="E2041" s="316"/>
    </row>
    <row r="2042" spans="4:5" x14ac:dyDescent="0.2">
      <c r="D2042" s="16"/>
      <c r="E2042" s="316"/>
    </row>
    <row r="2043" spans="4:5" x14ac:dyDescent="0.2">
      <c r="D2043" s="16"/>
      <c r="E2043" s="316"/>
    </row>
    <row r="2044" spans="4:5" x14ac:dyDescent="0.2">
      <c r="D2044" s="16"/>
      <c r="E2044" s="316"/>
    </row>
    <row r="2045" spans="4:5" x14ac:dyDescent="0.2">
      <c r="D2045" s="16"/>
      <c r="E2045" s="316"/>
    </row>
    <row r="2046" spans="4:5" x14ac:dyDescent="0.2">
      <c r="D2046" s="16"/>
      <c r="E2046" s="316"/>
    </row>
    <row r="2047" spans="4:5" x14ac:dyDescent="0.2">
      <c r="D2047" s="16"/>
      <c r="E2047" s="316"/>
    </row>
    <row r="2048" spans="4:5" x14ac:dyDescent="0.2">
      <c r="D2048" s="16"/>
      <c r="E2048" s="316"/>
    </row>
    <row r="2049" spans="4:5" x14ac:dyDescent="0.2">
      <c r="D2049" s="16"/>
      <c r="E2049" s="316"/>
    </row>
    <row r="2050" spans="4:5" x14ac:dyDescent="0.2">
      <c r="D2050" s="16"/>
      <c r="E2050" s="316"/>
    </row>
    <row r="2051" spans="4:5" x14ac:dyDescent="0.2">
      <c r="D2051" s="16"/>
      <c r="E2051" s="316"/>
    </row>
    <row r="2052" spans="4:5" x14ac:dyDescent="0.2">
      <c r="D2052" s="16"/>
      <c r="E2052" s="316"/>
    </row>
    <row r="2053" spans="4:5" x14ac:dyDescent="0.2">
      <c r="D2053" s="16"/>
      <c r="E2053" s="316"/>
    </row>
    <row r="2054" spans="4:5" x14ac:dyDescent="0.2">
      <c r="D2054" s="16"/>
      <c r="E2054" s="316"/>
    </row>
    <row r="2055" spans="4:5" x14ac:dyDescent="0.2">
      <c r="D2055" s="16"/>
      <c r="E2055" s="316"/>
    </row>
    <row r="2056" spans="4:5" x14ac:dyDescent="0.2">
      <c r="D2056" s="16"/>
      <c r="E2056" s="316"/>
    </row>
    <row r="2057" spans="4:5" x14ac:dyDescent="0.2">
      <c r="D2057" s="16"/>
      <c r="E2057" s="316"/>
    </row>
    <row r="2058" spans="4:5" x14ac:dyDescent="0.2">
      <c r="D2058" s="16"/>
      <c r="E2058" s="316"/>
    </row>
    <row r="2059" spans="4:5" x14ac:dyDescent="0.2">
      <c r="D2059" s="16"/>
      <c r="E2059" s="316"/>
    </row>
    <row r="2060" spans="4:5" x14ac:dyDescent="0.2">
      <c r="D2060" s="16"/>
      <c r="E2060" s="316"/>
    </row>
    <row r="2061" spans="4:5" x14ac:dyDescent="0.2">
      <c r="D2061" s="16"/>
      <c r="E2061" s="316"/>
    </row>
    <row r="2062" spans="4:5" x14ac:dyDescent="0.2">
      <c r="D2062" s="16"/>
      <c r="E2062" s="316"/>
    </row>
    <row r="2063" spans="4:5" x14ac:dyDescent="0.2">
      <c r="D2063" s="16"/>
      <c r="E2063" s="316"/>
    </row>
    <row r="2064" spans="4:5" x14ac:dyDescent="0.2">
      <c r="D2064" s="16"/>
      <c r="E2064" s="316"/>
    </row>
    <row r="2065" spans="4:5" x14ac:dyDescent="0.2">
      <c r="D2065" s="16"/>
      <c r="E2065" s="316"/>
    </row>
    <row r="2066" spans="4:5" x14ac:dyDescent="0.2">
      <c r="D2066" s="16"/>
      <c r="E2066" s="316"/>
    </row>
    <row r="2067" spans="4:5" x14ac:dyDescent="0.2">
      <c r="D2067" s="16"/>
      <c r="E2067" s="316"/>
    </row>
    <row r="2068" spans="4:5" x14ac:dyDescent="0.2">
      <c r="D2068" s="16"/>
      <c r="E2068" s="316"/>
    </row>
    <row r="2069" spans="4:5" x14ac:dyDescent="0.2">
      <c r="D2069" s="16"/>
      <c r="E2069" s="316"/>
    </row>
    <row r="2070" spans="4:5" x14ac:dyDescent="0.2">
      <c r="D2070" s="16"/>
      <c r="E2070" s="316"/>
    </row>
    <row r="2071" spans="4:5" x14ac:dyDescent="0.2">
      <c r="D2071" s="16"/>
      <c r="E2071" s="316"/>
    </row>
    <row r="2072" spans="4:5" x14ac:dyDescent="0.2">
      <c r="D2072" s="16"/>
      <c r="E2072" s="316"/>
    </row>
    <row r="2073" spans="4:5" x14ac:dyDescent="0.2">
      <c r="D2073" s="16"/>
      <c r="E2073" s="316"/>
    </row>
    <row r="2074" spans="4:5" x14ac:dyDescent="0.2">
      <c r="D2074" s="16"/>
      <c r="E2074" s="316"/>
    </row>
    <row r="2075" spans="4:5" x14ac:dyDescent="0.2">
      <c r="D2075" s="16"/>
      <c r="E2075" s="316"/>
    </row>
    <row r="2076" spans="4:5" x14ac:dyDescent="0.2">
      <c r="D2076" s="16"/>
      <c r="E2076" s="316"/>
    </row>
    <row r="2077" spans="4:5" x14ac:dyDescent="0.2">
      <c r="D2077" s="16"/>
      <c r="E2077" s="316"/>
    </row>
    <row r="2078" spans="4:5" x14ac:dyDescent="0.2">
      <c r="D2078" s="16"/>
      <c r="E2078" s="316"/>
    </row>
    <row r="2079" spans="4:5" x14ac:dyDescent="0.2">
      <c r="D2079" s="16"/>
      <c r="E2079" s="316"/>
    </row>
    <row r="2080" spans="4:5" x14ac:dyDescent="0.2">
      <c r="D2080" s="16"/>
      <c r="E2080" s="316"/>
    </row>
    <row r="2081" spans="4:5" x14ac:dyDescent="0.2">
      <c r="D2081" s="16"/>
      <c r="E2081" s="316"/>
    </row>
    <row r="2082" spans="4:5" x14ac:dyDescent="0.2">
      <c r="D2082" s="16"/>
      <c r="E2082" s="316"/>
    </row>
    <row r="2083" spans="4:5" x14ac:dyDescent="0.2">
      <c r="D2083" s="16"/>
      <c r="E2083" s="316"/>
    </row>
    <row r="2084" spans="4:5" x14ac:dyDescent="0.2">
      <c r="D2084" s="16"/>
      <c r="E2084" s="316"/>
    </row>
    <row r="2085" spans="4:5" x14ac:dyDescent="0.2">
      <c r="D2085" s="16"/>
      <c r="E2085" s="316"/>
    </row>
    <row r="2086" spans="4:5" x14ac:dyDescent="0.2">
      <c r="D2086" s="16"/>
      <c r="E2086" s="316"/>
    </row>
    <row r="2087" spans="4:5" x14ac:dyDescent="0.2">
      <c r="D2087" s="16"/>
      <c r="E2087" s="316"/>
    </row>
    <row r="2088" spans="4:5" x14ac:dyDescent="0.2">
      <c r="D2088" s="16"/>
      <c r="E2088" s="316"/>
    </row>
    <row r="2089" spans="4:5" x14ac:dyDescent="0.2">
      <c r="D2089" s="16"/>
      <c r="E2089" s="316"/>
    </row>
    <row r="2090" spans="4:5" x14ac:dyDescent="0.2">
      <c r="D2090" s="16"/>
      <c r="E2090" s="316"/>
    </row>
    <row r="2091" spans="4:5" x14ac:dyDescent="0.2">
      <c r="D2091" s="16"/>
      <c r="E2091" s="316"/>
    </row>
    <row r="2092" spans="4:5" x14ac:dyDescent="0.2">
      <c r="D2092" s="16"/>
      <c r="E2092" s="316"/>
    </row>
    <row r="2093" spans="4:5" x14ac:dyDescent="0.2">
      <c r="D2093" s="16"/>
      <c r="E2093" s="316"/>
    </row>
    <row r="2094" spans="4:5" x14ac:dyDescent="0.2">
      <c r="D2094" s="16"/>
      <c r="E2094" s="316"/>
    </row>
    <row r="2095" spans="4:5" x14ac:dyDescent="0.2">
      <c r="D2095" s="16"/>
      <c r="E2095" s="316"/>
    </row>
    <row r="2096" spans="4:5" x14ac:dyDescent="0.2">
      <c r="D2096" s="16"/>
      <c r="E2096" s="316"/>
    </row>
    <row r="2097" spans="4:5" x14ac:dyDescent="0.2">
      <c r="D2097" s="16"/>
      <c r="E2097" s="316"/>
    </row>
    <row r="2098" spans="4:5" x14ac:dyDescent="0.2">
      <c r="D2098" s="16"/>
      <c r="E2098" s="316"/>
    </row>
    <row r="2099" spans="4:5" x14ac:dyDescent="0.2">
      <c r="D2099" s="16"/>
      <c r="E2099" s="316"/>
    </row>
    <row r="2100" spans="4:5" x14ac:dyDescent="0.2">
      <c r="D2100" s="16"/>
      <c r="E2100" s="316"/>
    </row>
    <row r="2101" spans="4:5" x14ac:dyDescent="0.2">
      <c r="D2101" s="16"/>
      <c r="E2101" s="316"/>
    </row>
    <row r="2102" spans="4:5" x14ac:dyDescent="0.2">
      <c r="D2102" s="16"/>
      <c r="E2102" s="316"/>
    </row>
    <row r="2103" spans="4:5" x14ac:dyDescent="0.2">
      <c r="D2103" s="16"/>
      <c r="E2103" s="316"/>
    </row>
    <row r="2104" spans="4:5" x14ac:dyDescent="0.2">
      <c r="D2104" s="16"/>
      <c r="E2104" s="316"/>
    </row>
    <row r="2105" spans="4:5" x14ac:dyDescent="0.2">
      <c r="D2105" s="16"/>
      <c r="E2105" s="316"/>
    </row>
    <row r="2106" spans="4:5" x14ac:dyDescent="0.2">
      <c r="D2106" s="16"/>
      <c r="E2106" s="316"/>
    </row>
    <row r="2107" spans="4:5" x14ac:dyDescent="0.2">
      <c r="D2107" s="16"/>
      <c r="E2107" s="316"/>
    </row>
    <row r="2108" spans="4:5" x14ac:dyDescent="0.2">
      <c r="D2108" s="16"/>
      <c r="E2108" s="316"/>
    </row>
    <row r="2109" spans="4:5" x14ac:dyDescent="0.2">
      <c r="D2109" s="16"/>
      <c r="E2109" s="316"/>
    </row>
    <row r="2110" spans="4:5" x14ac:dyDescent="0.2">
      <c r="D2110" s="16"/>
      <c r="E2110" s="316"/>
    </row>
    <row r="2111" spans="4:5" x14ac:dyDescent="0.2">
      <c r="D2111" s="16"/>
      <c r="E2111" s="316"/>
    </row>
    <row r="2112" spans="4:5" x14ac:dyDescent="0.2">
      <c r="D2112" s="16"/>
      <c r="E2112" s="316"/>
    </row>
    <row r="2113" spans="4:5" x14ac:dyDescent="0.2">
      <c r="D2113" s="16"/>
      <c r="E2113" s="316"/>
    </row>
    <row r="2114" spans="4:5" x14ac:dyDescent="0.2">
      <c r="D2114" s="16"/>
      <c r="E2114" s="316"/>
    </row>
    <row r="2115" spans="4:5" x14ac:dyDescent="0.2">
      <c r="D2115" s="16"/>
      <c r="E2115" s="316"/>
    </row>
    <row r="2116" spans="4:5" x14ac:dyDescent="0.2">
      <c r="D2116" s="16"/>
      <c r="E2116" s="316"/>
    </row>
    <row r="2117" spans="4:5" x14ac:dyDescent="0.2">
      <c r="D2117" s="16"/>
      <c r="E2117" s="316"/>
    </row>
    <row r="2118" spans="4:5" x14ac:dyDescent="0.2">
      <c r="D2118" s="16"/>
      <c r="E2118" s="316"/>
    </row>
    <row r="2119" spans="4:5" x14ac:dyDescent="0.2">
      <c r="D2119" s="16"/>
      <c r="E2119" s="316"/>
    </row>
    <row r="2120" spans="4:5" x14ac:dyDescent="0.2">
      <c r="D2120" s="16"/>
      <c r="E2120" s="316"/>
    </row>
    <row r="2121" spans="4:5" x14ac:dyDescent="0.2">
      <c r="D2121" s="16"/>
      <c r="E2121" s="316"/>
    </row>
    <row r="2122" spans="4:5" x14ac:dyDescent="0.2">
      <c r="D2122" s="16"/>
      <c r="E2122" s="316"/>
    </row>
    <row r="2123" spans="4:5" x14ac:dyDescent="0.2">
      <c r="D2123" s="16"/>
      <c r="E2123" s="316"/>
    </row>
    <row r="2124" spans="4:5" x14ac:dyDescent="0.2">
      <c r="D2124" s="16"/>
      <c r="E2124" s="316"/>
    </row>
    <row r="2125" spans="4:5" x14ac:dyDescent="0.2">
      <c r="D2125" s="16"/>
      <c r="E2125" s="316"/>
    </row>
    <row r="2126" spans="4:5" x14ac:dyDescent="0.2">
      <c r="D2126" s="16"/>
      <c r="E2126" s="316"/>
    </row>
    <row r="2127" spans="4:5" x14ac:dyDescent="0.2">
      <c r="D2127" s="16"/>
      <c r="E2127" s="316"/>
    </row>
    <row r="2128" spans="4:5" x14ac:dyDescent="0.2">
      <c r="D2128" s="16"/>
      <c r="E2128" s="316"/>
    </row>
    <row r="2129" spans="4:5" x14ac:dyDescent="0.2">
      <c r="D2129" s="16"/>
      <c r="E2129" s="316"/>
    </row>
    <row r="2130" spans="4:5" x14ac:dyDescent="0.2">
      <c r="D2130" s="16"/>
      <c r="E2130" s="316"/>
    </row>
    <row r="2131" spans="4:5" x14ac:dyDescent="0.2">
      <c r="D2131" s="16"/>
      <c r="E2131" s="316"/>
    </row>
    <row r="2132" spans="4:5" x14ac:dyDescent="0.2">
      <c r="D2132" s="16"/>
      <c r="E2132" s="316"/>
    </row>
    <row r="2133" spans="4:5" x14ac:dyDescent="0.2">
      <c r="D2133" s="16"/>
      <c r="E2133" s="316"/>
    </row>
    <row r="2134" spans="4:5" x14ac:dyDescent="0.2">
      <c r="D2134" s="16"/>
      <c r="E2134" s="316"/>
    </row>
    <row r="2135" spans="4:5" x14ac:dyDescent="0.2">
      <c r="D2135" s="16"/>
      <c r="E2135" s="316"/>
    </row>
    <row r="2136" spans="4:5" x14ac:dyDescent="0.2">
      <c r="D2136" s="16"/>
      <c r="E2136" s="316"/>
    </row>
    <row r="2137" spans="4:5" x14ac:dyDescent="0.2">
      <c r="D2137" s="16"/>
      <c r="E2137" s="316"/>
    </row>
    <row r="2138" spans="4:5" x14ac:dyDescent="0.2">
      <c r="D2138" s="16"/>
      <c r="E2138" s="316"/>
    </row>
    <row r="2139" spans="4:5" x14ac:dyDescent="0.2">
      <c r="D2139" s="16"/>
      <c r="E2139" s="316"/>
    </row>
    <row r="2140" spans="4:5" x14ac:dyDescent="0.2">
      <c r="D2140" s="16"/>
      <c r="E2140" s="316"/>
    </row>
    <row r="2141" spans="4:5" x14ac:dyDescent="0.2">
      <c r="D2141" s="16"/>
      <c r="E2141" s="316"/>
    </row>
    <row r="2142" spans="4:5" x14ac:dyDescent="0.2">
      <c r="D2142" s="16"/>
      <c r="E2142" s="316"/>
    </row>
    <row r="2143" spans="4:5" x14ac:dyDescent="0.2">
      <c r="D2143" s="16"/>
      <c r="E2143" s="316"/>
    </row>
    <row r="2144" spans="4:5" x14ac:dyDescent="0.2">
      <c r="D2144" s="16"/>
      <c r="E2144" s="316"/>
    </row>
    <row r="2145" spans="4:5" x14ac:dyDescent="0.2">
      <c r="D2145" s="16"/>
      <c r="E2145" s="316"/>
    </row>
    <row r="2146" spans="4:5" x14ac:dyDescent="0.2">
      <c r="D2146" s="16"/>
      <c r="E2146" s="316"/>
    </row>
    <row r="2147" spans="4:5" x14ac:dyDescent="0.2">
      <c r="D2147" s="16"/>
      <c r="E2147" s="316"/>
    </row>
    <row r="2148" spans="4:5" x14ac:dyDescent="0.2">
      <c r="D2148" s="16"/>
      <c r="E2148" s="316"/>
    </row>
    <row r="2149" spans="4:5" x14ac:dyDescent="0.2">
      <c r="D2149" s="16"/>
      <c r="E2149" s="316"/>
    </row>
    <row r="2150" spans="4:5" x14ac:dyDescent="0.2">
      <c r="D2150" s="16"/>
      <c r="E2150" s="316"/>
    </row>
    <row r="2151" spans="4:5" x14ac:dyDescent="0.2">
      <c r="D2151" s="16"/>
      <c r="E2151" s="316"/>
    </row>
    <row r="2152" spans="4:5" x14ac:dyDescent="0.2">
      <c r="D2152" s="16"/>
      <c r="E2152" s="316"/>
    </row>
    <row r="2153" spans="4:5" x14ac:dyDescent="0.2">
      <c r="D2153" s="16"/>
      <c r="E2153" s="316"/>
    </row>
    <row r="2154" spans="4:5" x14ac:dyDescent="0.2">
      <c r="D2154" s="16"/>
      <c r="E2154" s="316"/>
    </row>
    <row r="2155" spans="4:5" x14ac:dyDescent="0.2">
      <c r="D2155" s="16"/>
      <c r="E2155" s="316"/>
    </row>
    <row r="2156" spans="4:5" x14ac:dyDescent="0.2">
      <c r="D2156" s="16"/>
      <c r="E2156" s="316"/>
    </row>
    <row r="2157" spans="4:5" x14ac:dyDescent="0.2">
      <c r="D2157" s="16"/>
      <c r="E2157" s="316"/>
    </row>
    <row r="2158" spans="4:5" x14ac:dyDescent="0.2">
      <c r="D2158" s="16"/>
      <c r="E2158" s="316"/>
    </row>
    <row r="2159" spans="4:5" x14ac:dyDescent="0.2">
      <c r="D2159" s="16"/>
      <c r="E2159" s="316"/>
    </row>
    <row r="2160" spans="4:5" x14ac:dyDescent="0.2">
      <c r="D2160" s="16"/>
      <c r="E2160" s="316"/>
    </row>
    <row r="2161" spans="4:5" x14ac:dyDescent="0.2">
      <c r="D2161" s="16"/>
      <c r="E2161" s="316"/>
    </row>
    <row r="2162" spans="4:5" x14ac:dyDescent="0.2">
      <c r="D2162" s="16"/>
      <c r="E2162" s="316"/>
    </row>
    <row r="2163" spans="4:5" x14ac:dyDescent="0.2">
      <c r="D2163" s="16"/>
      <c r="E2163" s="316"/>
    </row>
    <row r="2164" spans="4:5" x14ac:dyDescent="0.2">
      <c r="D2164" s="16"/>
      <c r="E2164" s="316"/>
    </row>
    <row r="2165" spans="4:5" x14ac:dyDescent="0.2">
      <c r="D2165" s="16"/>
      <c r="E2165" s="316"/>
    </row>
    <row r="2166" spans="4:5" x14ac:dyDescent="0.2">
      <c r="D2166" s="16"/>
      <c r="E2166" s="316"/>
    </row>
    <row r="2167" spans="4:5" x14ac:dyDescent="0.2">
      <c r="D2167" s="16"/>
      <c r="E2167" s="316"/>
    </row>
    <row r="2168" spans="4:5" x14ac:dyDescent="0.2">
      <c r="D2168" s="16"/>
      <c r="E2168" s="316"/>
    </row>
    <row r="2169" spans="4:5" x14ac:dyDescent="0.2">
      <c r="D2169" s="16"/>
      <c r="E2169" s="316"/>
    </row>
    <row r="2170" spans="4:5" x14ac:dyDescent="0.2">
      <c r="D2170" s="16"/>
      <c r="E2170" s="316"/>
    </row>
    <row r="2171" spans="4:5" x14ac:dyDescent="0.2">
      <c r="D2171" s="16"/>
      <c r="E2171" s="316"/>
    </row>
    <row r="2172" spans="4:5" x14ac:dyDescent="0.2">
      <c r="D2172" s="16"/>
      <c r="E2172" s="316"/>
    </row>
    <row r="2173" spans="4:5" x14ac:dyDescent="0.2">
      <c r="D2173" s="16"/>
      <c r="E2173" s="316"/>
    </row>
    <row r="2174" spans="4:5" x14ac:dyDescent="0.2">
      <c r="D2174" s="16"/>
      <c r="E2174" s="316"/>
    </row>
    <row r="2175" spans="4:5" x14ac:dyDescent="0.2">
      <c r="D2175" s="16"/>
      <c r="E2175" s="316"/>
    </row>
    <row r="2176" spans="4:5" x14ac:dyDescent="0.2">
      <c r="D2176" s="16"/>
      <c r="E2176" s="316"/>
    </row>
    <row r="2177" spans="4:5" x14ac:dyDescent="0.2">
      <c r="D2177" s="16"/>
      <c r="E2177" s="316"/>
    </row>
    <row r="2178" spans="4:5" x14ac:dyDescent="0.2">
      <c r="D2178" s="16"/>
      <c r="E2178" s="316"/>
    </row>
    <row r="2179" spans="4:5" x14ac:dyDescent="0.2">
      <c r="D2179" s="16"/>
      <c r="E2179" s="316"/>
    </row>
    <row r="2180" spans="4:5" x14ac:dyDescent="0.2">
      <c r="D2180" s="16"/>
      <c r="E2180" s="316"/>
    </row>
    <row r="2181" spans="4:5" x14ac:dyDescent="0.2">
      <c r="D2181" s="16"/>
      <c r="E2181" s="316"/>
    </row>
    <row r="2182" spans="4:5" x14ac:dyDescent="0.2">
      <c r="D2182" s="16"/>
      <c r="E2182" s="316"/>
    </row>
    <row r="2183" spans="4:5" x14ac:dyDescent="0.2">
      <c r="D2183" s="16"/>
      <c r="E2183" s="316"/>
    </row>
    <row r="2184" spans="4:5" x14ac:dyDescent="0.2">
      <c r="D2184" s="16"/>
      <c r="E2184" s="316"/>
    </row>
    <row r="2185" spans="4:5" x14ac:dyDescent="0.2">
      <c r="D2185" s="16"/>
      <c r="E2185" s="316"/>
    </row>
    <row r="2186" spans="4:5" x14ac:dyDescent="0.2">
      <c r="D2186" s="16"/>
      <c r="E2186" s="316"/>
    </row>
    <row r="2187" spans="4:5" x14ac:dyDescent="0.2">
      <c r="D2187" s="16"/>
      <c r="E2187" s="316"/>
    </row>
    <row r="2188" spans="4:5" x14ac:dyDescent="0.2">
      <c r="D2188" s="16"/>
      <c r="E2188" s="316"/>
    </row>
    <row r="2189" spans="4:5" x14ac:dyDescent="0.2">
      <c r="D2189" s="16"/>
      <c r="E2189" s="316"/>
    </row>
    <row r="2190" spans="4:5" x14ac:dyDescent="0.2">
      <c r="D2190" s="16"/>
      <c r="E2190" s="316"/>
    </row>
    <row r="2191" spans="4:5" x14ac:dyDescent="0.2">
      <c r="D2191" s="16"/>
      <c r="E2191" s="316"/>
    </row>
    <row r="2192" spans="4:5" x14ac:dyDescent="0.2">
      <c r="D2192" s="16"/>
      <c r="E2192" s="316"/>
    </row>
    <row r="2193" spans="4:5" x14ac:dyDescent="0.2">
      <c r="D2193" s="16"/>
      <c r="E2193" s="316"/>
    </row>
    <row r="2194" spans="4:5" x14ac:dyDescent="0.2">
      <c r="D2194" s="16"/>
      <c r="E2194" s="316"/>
    </row>
    <row r="2195" spans="4:5" x14ac:dyDescent="0.2">
      <c r="D2195" s="16"/>
      <c r="E2195" s="316"/>
    </row>
    <row r="2196" spans="4:5" x14ac:dyDescent="0.2">
      <c r="D2196" s="16"/>
      <c r="E2196" s="316"/>
    </row>
    <row r="2197" spans="4:5" x14ac:dyDescent="0.2">
      <c r="D2197" s="16"/>
      <c r="E2197" s="316"/>
    </row>
    <row r="2198" spans="4:5" x14ac:dyDescent="0.2">
      <c r="D2198" s="16"/>
      <c r="E2198" s="316"/>
    </row>
    <row r="2199" spans="4:5" x14ac:dyDescent="0.2">
      <c r="D2199" s="16"/>
      <c r="E2199" s="316"/>
    </row>
    <row r="2200" spans="4:5" x14ac:dyDescent="0.2">
      <c r="D2200" s="16"/>
      <c r="E2200" s="316"/>
    </row>
    <row r="2201" spans="4:5" x14ac:dyDescent="0.2">
      <c r="D2201" s="16"/>
      <c r="E2201" s="316"/>
    </row>
    <row r="2202" spans="4:5" x14ac:dyDescent="0.2">
      <c r="D2202" s="16"/>
      <c r="E2202" s="316"/>
    </row>
    <row r="2203" spans="4:5" x14ac:dyDescent="0.2">
      <c r="D2203" s="16"/>
      <c r="E2203" s="316"/>
    </row>
    <row r="2204" spans="4:5" x14ac:dyDescent="0.2">
      <c r="D2204" s="16"/>
      <c r="E2204" s="316"/>
    </row>
    <row r="2205" spans="4:5" x14ac:dyDescent="0.2">
      <c r="D2205" s="16"/>
      <c r="E2205" s="316"/>
    </row>
    <row r="2206" spans="4:5" x14ac:dyDescent="0.2">
      <c r="D2206" s="16"/>
      <c r="E2206" s="316"/>
    </row>
    <row r="2207" spans="4:5" x14ac:dyDescent="0.2">
      <c r="D2207" s="16"/>
      <c r="E2207" s="316"/>
    </row>
    <row r="2208" spans="4:5" x14ac:dyDescent="0.2">
      <c r="D2208" s="16"/>
      <c r="E2208" s="316"/>
    </row>
    <row r="2209" spans="4:5" x14ac:dyDescent="0.2">
      <c r="D2209" s="16"/>
      <c r="E2209" s="316"/>
    </row>
    <row r="2210" spans="4:5" x14ac:dyDescent="0.2">
      <c r="D2210" s="16"/>
      <c r="E2210" s="316"/>
    </row>
    <row r="2211" spans="4:5" x14ac:dyDescent="0.2">
      <c r="D2211" s="16"/>
      <c r="E2211" s="316"/>
    </row>
    <row r="2212" spans="4:5" x14ac:dyDescent="0.2">
      <c r="D2212" s="16"/>
      <c r="E2212" s="316"/>
    </row>
    <row r="2213" spans="4:5" x14ac:dyDescent="0.2">
      <c r="D2213" s="16"/>
      <c r="E2213" s="316"/>
    </row>
    <row r="2214" spans="4:5" x14ac:dyDescent="0.2">
      <c r="D2214" s="16"/>
      <c r="E2214" s="316"/>
    </row>
    <row r="2215" spans="4:5" x14ac:dyDescent="0.2">
      <c r="D2215" s="16"/>
      <c r="E2215" s="316"/>
    </row>
    <row r="2216" spans="4:5" x14ac:dyDescent="0.2">
      <c r="D2216" s="16"/>
      <c r="E2216" s="316"/>
    </row>
    <row r="2217" spans="4:5" x14ac:dyDescent="0.2">
      <c r="D2217" s="16"/>
      <c r="E2217" s="316"/>
    </row>
    <row r="2218" spans="4:5" x14ac:dyDescent="0.2">
      <c r="D2218" s="16"/>
      <c r="E2218" s="316"/>
    </row>
    <row r="2219" spans="4:5" x14ac:dyDescent="0.2">
      <c r="D2219" s="16"/>
      <c r="E2219" s="316"/>
    </row>
    <row r="2220" spans="4:5" x14ac:dyDescent="0.2">
      <c r="D2220" s="16"/>
      <c r="E2220" s="316"/>
    </row>
    <row r="2221" spans="4:5" x14ac:dyDescent="0.2">
      <c r="D2221" s="16"/>
      <c r="E2221" s="316"/>
    </row>
    <row r="2222" spans="4:5" x14ac:dyDescent="0.2">
      <c r="D2222" s="16"/>
      <c r="E2222" s="316"/>
    </row>
    <row r="2223" spans="4:5" x14ac:dyDescent="0.2">
      <c r="D2223" s="16"/>
      <c r="E2223" s="316"/>
    </row>
    <row r="2224" spans="4:5" x14ac:dyDescent="0.2">
      <c r="D2224" s="16"/>
      <c r="E2224" s="316"/>
    </row>
    <row r="2225" spans="4:5" x14ac:dyDescent="0.2">
      <c r="D2225" s="16"/>
      <c r="E2225" s="316"/>
    </row>
    <row r="2226" spans="4:5" x14ac:dyDescent="0.2">
      <c r="D2226" s="16"/>
      <c r="E2226" s="316"/>
    </row>
    <row r="2227" spans="4:5" x14ac:dyDescent="0.2">
      <c r="D2227" s="16"/>
      <c r="E2227" s="316"/>
    </row>
    <row r="2228" spans="4:5" x14ac:dyDescent="0.2">
      <c r="D2228" s="16"/>
      <c r="E2228" s="316"/>
    </row>
    <row r="2229" spans="4:5" x14ac:dyDescent="0.2">
      <c r="D2229" s="16"/>
      <c r="E2229" s="316"/>
    </row>
    <row r="2230" spans="4:5" x14ac:dyDescent="0.2">
      <c r="D2230" s="16"/>
      <c r="E2230" s="316"/>
    </row>
    <row r="2231" spans="4:5" x14ac:dyDescent="0.2">
      <c r="D2231" s="16"/>
      <c r="E2231" s="316"/>
    </row>
    <row r="2232" spans="4:5" x14ac:dyDescent="0.2">
      <c r="D2232" s="16"/>
      <c r="E2232" s="316"/>
    </row>
    <row r="2233" spans="4:5" x14ac:dyDescent="0.2">
      <c r="D2233" s="16"/>
      <c r="E2233" s="316"/>
    </row>
    <row r="2234" spans="4:5" x14ac:dyDescent="0.2">
      <c r="D2234" s="16"/>
      <c r="E2234" s="316"/>
    </row>
    <row r="2235" spans="4:5" x14ac:dyDescent="0.2">
      <c r="D2235" s="16"/>
      <c r="E2235" s="316"/>
    </row>
    <row r="2236" spans="4:5" x14ac:dyDescent="0.2">
      <c r="D2236" s="16"/>
      <c r="E2236" s="316"/>
    </row>
    <row r="2237" spans="4:5" x14ac:dyDescent="0.2">
      <c r="D2237" s="16"/>
      <c r="E2237" s="316"/>
    </row>
    <row r="2238" spans="4:5" x14ac:dyDescent="0.2">
      <c r="D2238" s="16"/>
      <c r="E2238" s="316"/>
    </row>
    <row r="2239" spans="4:5" x14ac:dyDescent="0.2">
      <c r="D2239" s="16"/>
      <c r="E2239" s="316"/>
    </row>
    <row r="2240" spans="4:5" x14ac:dyDescent="0.2">
      <c r="D2240" s="16"/>
      <c r="E2240" s="316"/>
    </row>
    <row r="2241" spans="4:5" x14ac:dyDescent="0.2">
      <c r="D2241" s="16"/>
      <c r="E2241" s="316"/>
    </row>
    <row r="2242" spans="4:5" x14ac:dyDescent="0.2">
      <c r="D2242" s="16"/>
      <c r="E2242" s="316"/>
    </row>
    <row r="2243" spans="4:5" x14ac:dyDescent="0.2">
      <c r="D2243" s="16"/>
      <c r="E2243" s="316"/>
    </row>
    <row r="2244" spans="4:5" x14ac:dyDescent="0.2">
      <c r="D2244" s="16"/>
      <c r="E2244" s="316"/>
    </row>
    <row r="2245" spans="4:5" x14ac:dyDescent="0.2">
      <c r="D2245" s="16"/>
      <c r="E2245" s="316"/>
    </row>
    <row r="2246" spans="4:5" x14ac:dyDescent="0.2">
      <c r="D2246" s="16"/>
      <c r="E2246" s="316"/>
    </row>
    <row r="2247" spans="4:5" x14ac:dyDescent="0.2">
      <c r="D2247" s="16"/>
      <c r="E2247" s="316"/>
    </row>
    <row r="2248" spans="4:5" x14ac:dyDescent="0.2">
      <c r="D2248" s="16"/>
      <c r="E2248" s="316"/>
    </row>
    <row r="2249" spans="4:5" x14ac:dyDescent="0.2">
      <c r="D2249" s="16"/>
      <c r="E2249" s="316"/>
    </row>
    <row r="2250" spans="4:5" x14ac:dyDescent="0.2">
      <c r="D2250" s="16"/>
      <c r="E2250" s="316"/>
    </row>
    <row r="2251" spans="4:5" x14ac:dyDescent="0.2">
      <c r="D2251" s="16"/>
      <c r="E2251" s="316"/>
    </row>
    <row r="2252" spans="4:5" x14ac:dyDescent="0.2">
      <c r="D2252" s="16"/>
      <c r="E2252" s="316"/>
    </row>
    <row r="2253" spans="4:5" x14ac:dyDescent="0.2">
      <c r="D2253" s="16"/>
      <c r="E2253" s="316"/>
    </row>
    <row r="2254" spans="4:5" x14ac:dyDescent="0.2">
      <c r="D2254" s="16"/>
      <c r="E2254" s="316"/>
    </row>
    <row r="2255" spans="4:5" x14ac:dyDescent="0.2">
      <c r="D2255" s="16"/>
      <c r="E2255" s="316"/>
    </row>
    <row r="2256" spans="4:5" x14ac:dyDescent="0.2">
      <c r="D2256" s="16"/>
      <c r="E2256" s="316"/>
    </row>
    <row r="2257" spans="4:5" x14ac:dyDescent="0.2">
      <c r="D2257" s="16"/>
      <c r="E2257" s="316"/>
    </row>
    <row r="2258" spans="4:5" x14ac:dyDescent="0.2">
      <c r="D2258" s="16"/>
      <c r="E2258" s="316"/>
    </row>
    <row r="2259" spans="4:5" x14ac:dyDescent="0.2">
      <c r="D2259" s="16"/>
      <c r="E2259" s="316"/>
    </row>
    <row r="2260" spans="4:5" x14ac:dyDescent="0.2">
      <c r="D2260" s="16"/>
      <c r="E2260" s="316"/>
    </row>
    <row r="2261" spans="4:5" x14ac:dyDescent="0.2">
      <c r="D2261" s="16"/>
      <c r="E2261" s="316"/>
    </row>
    <row r="2262" spans="4:5" x14ac:dyDescent="0.2">
      <c r="D2262" s="16"/>
      <c r="E2262" s="316"/>
    </row>
    <row r="2263" spans="4:5" x14ac:dyDescent="0.2">
      <c r="D2263" s="16"/>
      <c r="E2263" s="316"/>
    </row>
    <row r="2264" spans="4:5" x14ac:dyDescent="0.2">
      <c r="D2264" s="16"/>
      <c r="E2264" s="316"/>
    </row>
    <row r="2265" spans="4:5" x14ac:dyDescent="0.2">
      <c r="D2265" s="16"/>
      <c r="E2265" s="316"/>
    </row>
    <row r="2266" spans="4:5" x14ac:dyDescent="0.2">
      <c r="D2266" s="16"/>
      <c r="E2266" s="316"/>
    </row>
    <row r="2267" spans="4:5" x14ac:dyDescent="0.2">
      <c r="D2267" s="16"/>
      <c r="E2267" s="316"/>
    </row>
    <row r="2268" spans="4:5" x14ac:dyDescent="0.2">
      <c r="D2268" s="16"/>
      <c r="E2268" s="316"/>
    </row>
    <row r="2269" spans="4:5" x14ac:dyDescent="0.2">
      <c r="D2269" s="16"/>
      <c r="E2269" s="316"/>
    </row>
    <row r="2270" spans="4:5" x14ac:dyDescent="0.2">
      <c r="D2270" s="16"/>
      <c r="E2270" s="316"/>
    </row>
    <row r="2271" spans="4:5" x14ac:dyDescent="0.2">
      <c r="D2271" s="16"/>
      <c r="E2271" s="316"/>
    </row>
    <row r="2272" spans="4:5" x14ac:dyDescent="0.2">
      <c r="D2272" s="16"/>
      <c r="E2272" s="316"/>
    </row>
    <row r="2273" spans="4:5" x14ac:dyDescent="0.2">
      <c r="D2273" s="16"/>
      <c r="E2273" s="316"/>
    </row>
    <row r="2274" spans="4:5" x14ac:dyDescent="0.2">
      <c r="D2274" s="16"/>
      <c r="E2274" s="316"/>
    </row>
    <row r="2275" spans="4:5" x14ac:dyDescent="0.2">
      <c r="D2275" s="16"/>
      <c r="E2275" s="316"/>
    </row>
    <row r="2276" spans="4:5" x14ac:dyDescent="0.2">
      <c r="D2276" s="16"/>
      <c r="E2276" s="316"/>
    </row>
    <row r="2277" spans="4:5" x14ac:dyDescent="0.2">
      <c r="D2277" s="16"/>
      <c r="E2277" s="316"/>
    </row>
    <row r="2278" spans="4:5" x14ac:dyDescent="0.2">
      <c r="D2278" s="16"/>
      <c r="E2278" s="316"/>
    </row>
    <row r="2279" spans="4:5" x14ac:dyDescent="0.2">
      <c r="D2279" s="16"/>
      <c r="E2279" s="316"/>
    </row>
    <row r="2280" spans="4:5" x14ac:dyDescent="0.2">
      <c r="D2280" s="16"/>
      <c r="E2280" s="316"/>
    </row>
    <row r="2281" spans="4:5" x14ac:dyDescent="0.2">
      <c r="D2281" s="16"/>
      <c r="E2281" s="316"/>
    </row>
    <row r="2282" spans="4:5" x14ac:dyDescent="0.2">
      <c r="D2282" s="16"/>
      <c r="E2282" s="316"/>
    </row>
    <row r="2283" spans="4:5" x14ac:dyDescent="0.2">
      <c r="D2283" s="16"/>
      <c r="E2283" s="316"/>
    </row>
    <row r="2284" spans="4:5" x14ac:dyDescent="0.2">
      <c r="D2284" s="16"/>
      <c r="E2284" s="316"/>
    </row>
    <row r="2285" spans="4:5" x14ac:dyDescent="0.2">
      <c r="D2285" s="16"/>
      <c r="E2285" s="316"/>
    </row>
    <row r="2286" spans="4:5" x14ac:dyDescent="0.2">
      <c r="D2286" s="16"/>
      <c r="E2286" s="316"/>
    </row>
    <row r="2287" spans="4:5" x14ac:dyDescent="0.2">
      <c r="D2287" s="16"/>
      <c r="E2287" s="316"/>
    </row>
    <row r="2288" spans="4:5" x14ac:dyDescent="0.2">
      <c r="D2288" s="16"/>
      <c r="E2288" s="316"/>
    </row>
    <row r="2289" spans="4:5" x14ac:dyDescent="0.2">
      <c r="D2289" s="16"/>
      <c r="E2289" s="316"/>
    </row>
    <row r="2290" spans="4:5" x14ac:dyDescent="0.2">
      <c r="D2290" s="16"/>
      <c r="E2290" s="316"/>
    </row>
    <row r="2291" spans="4:5" x14ac:dyDescent="0.2">
      <c r="D2291" s="16"/>
      <c r="E2291" s="316"/>
    </row>
    <row r="2292" spans="4:5" x14ac:dyDescent="0.2">
      <c r="D2292" s="16"/>
      <c r="E2292" s="316"/>
    </row>
    <row r="2293" spans="4:5" x14ac:dyDescent="0.2">
      <c r="D2293" s="16"/>
      <c r="E2293" s="316"/>
    </row>
    <row r="2294" spans="4:5" x14ac:dyDescent="0.2">
      <c r="D2294" s="16"/>
      <c r="E2294" s="316"/>
    </row>
    <row r="2295" spans="4:5" x14ac:dyDescent="0.2">
      <c r="D2295" s="16"/>
      <c r="E2295" s="316"/>
    </row>
    <row r="2296" spans="4:5" x14ac:dyDescent="0.2">
      <c r="D2296" s="16"/>
      <c r="E2296" s="316"/>
    </row>
    <row r="2297" spans="4:5" x14ac:dyDescent="0.2">
      <c r="D2297" s="16"/>
      <c r="E2297" s="316"/>
    </row>
    <row r="2298" spans="4:5" x14ac:dyDescent="0.2">
      <c r="D2298" s="16"/>
      <c r="E2298" s="316"/>
    </row>
    <row r="2299" spans="4:5" x14ac:dyDescent="0.2">
      <c r="D2299" s="16"/>
      <c r="E2299" s="316"/>
    </row>
    <row r="2300" spans="4:5" x14ac:dyDescent="0.2">
      <c r="D2300" s="16"/>
      <c r="E2300" s="316"/>
    </row>
    <row r="2301" spans="4:5" x14ac:dyDescent="0.2">
      <c r="D2301" s="16"/>
      <c r="E2301" s="316"/>
    </row>
    <row r="2302" spans="4:5" x14ac:dyDescent="0.2">
      <c r="D2302" s="16"/>
      <c r="E2302" s="316"/>
    </row>
    <row r="2303" spans="4:5" x14ac:dyDescent="0.2">
      <c r="D2303" s="16"/>
      <c r="E2303" s="316"/>
    </row>
    <row r="2304" spans="4:5" x14ac:dyDescent="0.2">
      <c r="D2304" s="16"/>
      <c r="E2304" s="316"/>
    </row>
    <row r="2305" spans="4:5" x14ac:dyDescent="0.2">
      <c r="D2305" s="16"/>
      <c r="E2305" s="316"/>
    </row>
    <row r="2306" spans="4:5" x14ac:dyDescent="0.2">
      <c r="D2306" s="16"/>
      <c r="E2306" s="316"/>
    </row>
    <row r="2307" spans="4:5" x14ac:dyDescent="0.2">
      <c r="D2307" s="16"/>
      <c r="E2307" s="316"/>
    </row>
    <row r="2308" spans="4:5" x14ac:dyDescent="0.2">
      <c r="D2308" s="16"/>
      <c r="E2308" s="316"/>
    </row>
    <row r="2309" spans="4:5" x14ac:dyDescent="0.2">
      <c r="D2309" s="16"/>
      <c r="E2309" s="316"/>
    </row>
    <row r="2310" spans="4:5" x14ac:dyDescent="0.2">
      <c r="D2310" s="16"/>
      <c r="E2310" s="316"/>
    </row>
    <row r="2311" spans="4:5" x14ac:dyDescent="0.2">
      <c r="D2311" s="16"/>
      <c r="E2311" s="316"/>
    </row>
    <row r="2312" spans="4:5" x14ac:dyDescent="0.2">
      <c r="D2312" s="16"/>
      <c r="E2312" s="316"/>
    </row>
    <row r="2313" spans="4:5" x14ac:dyDescent="0.2">
      <c r="D2313" s="16"/>
      <c r="E2313" s="316"/>
    </row>
    <row r="2314" spans="4:5" x14ac:dyDescent="0.2">
      <c r="D2314" s="16"/>
      <c r="E2314" s="316"/>
    </row>
    <row r="2315" spans="4:5" x14ac:dyDescent="0.2">
      <c r="D2315" s="16"/>
      <c r="E2315" s="316"/>
    </row>
    <row r="2316" spans="4:5" x14ac:dyDescent="0.2">
      <c r="D2316" s="16"/>
      <c r="E2316" s="316"/>
    </row>
    <row r="2317" spans="4:5" x14ac:dyDescent="0.2">
      <c r="D2317" s="16"/>
      <c r="E2317" s="316"/>
    </row>
    <row r="2318" spans="4:5" x14ac:dyDescent="0.2">
      <c r="D2318" s="16"/>
      <c r="E2318" s="316"/>
    </row>
    <row r="2319" spans="4:5" x14ac:dyDescent="0.2">
      <c r="D2319" s="16"/>
      <c r="E2319" s="316"/>
    </row>
    <row r="2320" spans="4:5" x14ac:dyDescent="0.2">
      <c r="D2320" s="16"/>
      <c r="E2320" s="316"/>
    </row>
    <row r="2321" spans="4:5" x14ac:dyDescent="0.2">
      <c r="D2321" s="16"/>
      <c r="E2321" s="316"/>
    </row>
    <row r="2322" spans="4:5" x14ac:dyDescent="0.2">
      <c r="D2322" s="16"/>
      <c r="E2322" s="316"/>
    </row>
    <row r="2323" spans="4:5" x14ac:dyDescent="0.2">
      <c r="D2323" s="16"/>
      <c r="E2323" s="316"/>
    </row>
    <row r="2324" spans="4:5" x14ac:dyDescent="0.2">
      <c r="D2324" s="16"/>
      <c r="E2324" s="316"/>
    </row>
    <row r="2325" spans="4:5" x14ac:dyDescent="0.2">
      <c r="D2325" s="16"/>
      <c r="E2325" s="316"/>
    </row>
    <row r="2326" spans="4:5" x14ac:dyDescent="0.2">
      <c r="D2326" s="16"/>
      <c r="E2326" s="316"/>
    </row>
    <row r="2327" spans="4:5" x14ac:dyDescent="0.2">
      <c r="D2327" s="16"/>
      <c r="E2327" s="316"/>
    </row>
    <row r="2328" spans="4:5" x14ac:dyDescent="0.2">
      <c r="D2328" s="16"/>
      <c r="E2328" s="316"/>
    </row>
    <row r="2329" spans="4:5" x14ac:dyDescent="0.2">
      <c r="D2329" s="16"/>
      <c r="E2329" s="316"/>
    </row>
    <row r="2330" spans="4:5" x14ac:dyDescent="0.2">
      <c r="D2330" s="16"/>
      <c r="E2330" s="316"/>
    </row>
    <row r="2331" spans="4:5" x14ac:dyDescent="0.2">
      <c r="D2331" s="16"/>
      <c r="E2331" s="316"/>
    </row>
    <row r="2332" spans="4:5" x14ac:dyDescent="0.2">
      <c r="D2332" s="16"/>
      <c r="E2332" s="316"/>
    </row>
    <row r="2333" spans="4:5" x14ac:dyDescent="0.2">
      <c r="D2333" s="16"/>
      <c r="E2333" s="316"/>
    </row>
    <row r="2334" spans="4:5" x14ac:dyDescent="0.2">
      <c r="D2334" s="16"/>
      <c r="E2334" s="316"/>
    </row>
    <row r="2335" spans="4:5" x14ac:dyDescent="0.2">
      <c r="D2335" s="16"/>
      <c r="E2335" s="316"/>
    </row>
    <row r="2336" spans="4:5" x14ac:dyDescent="0.2">
      <c r="D2336" s="16"/>
      <c r="E2336" s="316"/>
    </row>
    <row r="2337" spans="4:5" x14ac:dyDescent="0.2">
      <c r="D2337" s="16"/>
      <c r="E2337" s="316"/>
    </row>
    <row r="2338" spans="4:5" x14ac:dyDescent="0.2">
      <c r="D2338" s="16"/>
      <c r="E2338" s="316"/>
    </row>
    <row r="2339" spans="4:5" x14ac:dyDescent="0.2">
      <c r="D2339" s="16"/>
      <c r="E2339" s="316"/>
    </row>
    <row r="2340" spans="4:5" x14ac:dyDescent="0.2">
      <c r="D2340" s="16"/>
      <c r="E2340" s="316"/>
    </row>
    <row r="2341" spans="4:5" x14ac:dyDescent="0.2">
      <c r="D2341" s="16"/>
      <c r="E2341" s="316"/>
    </row>
    <row r="2342" spans="4:5" x14ac:dyDescent="0.2">
      <c r="D2342" s="16"/>
      <c r="E2342" s="316"/>
    </row>
    <row r="2343" spans="4:5" x14ac:dyDescent="0.2">
      <c r="D2343" s="16"/>
      <c r="E2343" s="316"/>
    </row>
    <row r="2344" spans="4:5" x14ac:dyDescent="0.2">
      <c r="D2344" s="16"/>
      <c r="E2344" s="316"/>
    </row>
    <row r="2345" spans="4:5" x14ac:dyDescent="0.2">
      <c r="D2345" s="16"/>
      <c r="E2345" s="316"/>
    </row>
    <row r="2346" spans="4:5" x14ac:dyDescent="0.2">
      <c r="D2346" s="16"/>
      <c r="E2346" s="316"/>
    </row>
    <row r="2347" spans="4:5" x14ac:dyDescent="0.2">
      <c r="D2347" s="16"/>
      <c r="E2347" s="316"/>
    </row>
    <row r="2348" spans="4:5" x14ac:dyDescent="0.2">
      <c r="D2348" s="16"/>
      <c r="E2348" s="316"/>
    </row>
    <row r="2349" spans="4:5" x14ac:dyDescent="0.2">
      <c r="D2349" s="16"/>
      <c r="E2349" s="316"/>
    </row>
    <row r="2350" spans="4:5" x14ac:dyDescent="0.2">
      <c r="D2350" s="16"/>
      <c r="E2350" s="316"/>
    </row>
    <row r="2351" spans="4:5" x14ac:dyDescent="0.2">
      <c r="D2351" s="16"/>
      <c r="E2351" s="316"/>
    </row>
    <row r="2352" spans="4:5" x14ac:dyDescent="0.2">
      <c r="D2352" s="16"/>
      <c r="E2352" s="316"/>
    </row>
    <row r="2353" spans="4:5" x14ac:dyDescent="0.2">
      <c r="D2353" s="16"/>
      <c r="E2353" s="316"/>
    </row>
    <row r="2354" spans="4:5" x14ac:dyDescent="0.2">
      <c r="D2354" s="16"/>
      <c r="E2354" s="316"/>
    </row>
    <row r="2355" spans="4:5" x14ac:dyDescent="0.2">
      <c r="D2355" s="16"/>
      <c r="E2355" s="316"/>
    </row>
    <row r="2356" spans="4:5" x14ac:dyDescent="0.2">
      <c r="D2356" s="16"/>
      <c r="E2356" s="316"/>
    </row>
    <row r="2357" spans="4:5" x14ac:dyDescent="0.2">
      <c r="D2357" s="16"/>
      <c r="E2357" s="316"/>
    </row>
    <row r="2358" spans="4:5" x14ac:dyDescent="0.2">
      <c r="D2358" s="16"/>
      <c r="E2358" s="316"/>
    </row>
    <row r="2359" spans="4:5" x14ac:dyDescent="0.2">
      <c r="D2359" s="16"/>
      <c r="E2359" s="316"/>
    </row>
    <row r="2360" spans="4:5" x14ac:dyDescent="0.2">
      <c r="D2360" s="16"/>
      <c r="E2360" s="316"/>
    </row>
    <row r="2361" spans="4:5" x14ac:dyDescent="0.2">
      <c r="D2361" s="16"/>
      <c r="E2361" s="316"/>
    </row>
    <row r="2362" spans="4:5" x14ac:dyDescent="0.2">
      <c r="D2362" s="16"/>
      <c r="E2362" s="316"/>
    </row>
    <row r="2363" spans="4:5" x14ac:dyDescent="0.2">
      <c r="D2363" s="16"/>
      <c r="E2363" s="316"/>
    </row>
    <row r="2364" spans="4:5" x14ac:dyDescent="0.2">
      <c r="D2364" s="16"/>
      <c r="E2364" s="316"/>
    </row>
    <row r="2365" spans="4:5" x14ac:dyDescent="0.2">
      <c r="D2365" s="16"/>
      <c r="E2365" s="316"/>
    </row>
    <row r="2366" spans="4:5" x14ac:dyDescent="0.2">
      <c r="D2366" s="16"/>
      <c r="E2366" s="316"/>
    </row>
    <row r="2367" spans="4:5" x14ac:dyDescent="0.2">
      <c r="D2367" s="16"/>
      <c r="E2367" s="316"/>
    </row>
    <row r="2368" spans="4:5" x14ac:dyDescent="0.2">
      <c r="D2368" s="16"/>
      <c r="E2368" s="316"/>
    </row>
    <row r="2369" spans="4:5" x14ac:dyDescent="0.2">
      <c r="D2369" s="16"/>
      <c r="E2369" s="316"/>
    </row>
    <row r="2370" spans="4:5" x14ac:dyDescent="0.2">
      <c r="D2370" s="16"/>
      <c r="E2370" s="316"/>
    </row>
    <row r="2371" spans="4:5" x14ac:dyDescent="0.2">
      <c r="D2371" s="16"/>
      <c r="E2371" s="316"/>
    </row>
    <row r="2372" spans="4:5" x14ac:dyDescent="0.2">
      <c r="D2372" s="16"/>
      <c r="E2372" s="316"/>
    </row>
    <row r="2373" spans="4:5" x14ac:dyDescent="0.2">
      <c r="D2373" s="16"/>
      <c r="E2373" s="316"/>
    </row>
    <row r="2374" spans="4:5" x14ac:dyDescent="0.2">
      <c r="D2374" s="16"/>
      <c r="E2374" s="316"/>
    </row>
    <row r="2375" spans="4:5" x14ac:dyDescent="0.2">
      <c r="D2375" s="16"/>
      <c r="E2375" s="316"/>
    </row>
    <row r="2376" spans="4:5" x14ac:dyDescent="0.2">
      <c r="D2376" s="16"/>
      <c r="E2376" s="316"/>
    </row>
    <row r="2377" spans="4:5" x14ac:dyDescent="0.2">
      <c r="D2377" s="16"/>
      <c r="E2377" s="316"/>
    </row>
    <row r="2378" spans="4:5" x14ac:dyDescent="0.2">
      <c r="D2378" s="16"/>
      <c r="E2378" s="316"/>
    </row>
    <row r="2379" spans="4:5" x14ac:dyDescent="0.2">
      <c r="D2379" s="16"/>
      <c r="E2379" s="316"/>
    </row>
    <row r="2380" spans="4:5" x14ac:dyDescent="0.2">
      <c r="D2380" s="16"/>
      <c r="E2380" s="316"/>
    </row>
    <row r="2381" spans="4:5" x14ac:dyDescent="0.2">
      <c r="D2381" s="16"/>
      <c r="E2381" s="316"/>
    </row>
    <row r="2382" spans="4:5" x14ac:dyDescent="0.2">
      <c r="D2382" s="16"/>
      <c r="E2382" s="316"/>
    </row>
    <row r="2383" spans="4:5" x14ac:dyDescent="0.2">
      <c r="D2383" s="16"/>
      <c r="E2383" s="316"/>
    </row>
    <row r="2384" spans="4:5" x14ac:dyDescent="0.2">
      <c r="D2384" s="16"/>
      <c r="E2384" s="316"/>
    </row>
    <row r="2385" spans="4:5" x14ac:dyDescent="0.2">
      <c r="D2385" s="16"/>
      <c r="E2385" s="316"/>
    </row>
    <row r="2386" spans="4:5" x14ac:dyDescent="0.2">
      <c r="D2386" s="16"/>
      <c r="E2386" s="316"/>
    </row>
    <row r="2387" spans="4:5" x14ac:dyDescent="0.2">
      <c r="D2387" s="16"/>
      <c r="E2387" s="316"/>
    </row>
    <row r="2388" spans="4:5" x14ac:dyDescent="0.2">
      <c r="D2388" s="16"/>
      <c r="E2388" s="316"/>
    </row>
    <row r="2389" spans="4:5" x14ac:dyDescent="0.2">
      <c r="D2389" s="16"/>
      <c r="E2389" s="316"/>
    </row>
    <row r="2390" spans="4:5" x14ac:dyDescent="0.2">
      <c r="D2390" s="16"/>
      <c r="E2390" s="316"/>
    </row>
    <row r="2391" spans="4:5" x14ac:dyDescent="0.2">
      <c r="D2391" s="16"/>
      <c r="E2391" s="316"/>
    </row>
    <row r="2392" spans="4:5" x14ac:dyDescent="0.2">
      <c r="D2392" s="16"/>
      <c r="E2392" s="316"/>
    </row>
    <row r="2393" spans="4:5" x14ac:dyDescent="0.2">
      <c r="D2393" s="16"/>
      <c r="E2393" s="316"/>
    </row>
    <row r="2394" spans="4:5" x14ac:dyDescent="0.2">
      <c r="D2394" s="16"/>
      <c r="E2394" s="316"/>
    </row>
    <row r="2395" spans="4:5" x14ac:dyDescent="0.2">
      <c r="D2395" s="16"/>
      <c r="E2395" s="316"/>
    </row>
    <row r="2396" spans="4:5" x14ac:dyDescent="0.2">
      <c r="D2396" s="16"/>
      <c r="E2396" s="316"/>
    </row>
    <row r="2397" spans="4:5" x14ac:dyDescent="0.2">
      <c r="D2397" s="16"/>
      <c r="E2397" s="316"/>
    </row>
    <row r="2398" spans="4:5" x14ac:dyDescent="0.2">
      <c r="D2398" s="16"/>
      <c r="E2398" s="316"/>
    </row>
    <row r="2399" spans="4:5" x14ac:dyDescent="0.2">
      <c r="D2399" s="16"/>
      <c r="E2399" s="316"/>
    </row>
    <row r="2400" spans="4:5" x14ac:dyDescent="0.2">
      <c r="D2400" s="16"/>
      <c r="E2400" s="316"/>
    </row>
    <row r="2401" spans="4:5" x14ac:dyDescent="0.2">
      <c r="D2401" s="16"/>
      <c r="E2401" s="316"/>
    </row>
    <row r="2402" spans="4:5" x14ac:dyDescent="0.2">
      <c r="D2402" s="16"/>
      <c r="E2402" s="316"/>
    </row>
    <row r="2403" spans="4:5" x14ac:dyDescent="0.2">
      <c r="D2403" s="16"/>
      <c r="E2403" s="316"/>
    </row>
    <row r="2404" spans="4:5" x14ac:dyDescent="0.2">
      <c r="D2404" s="16"/>
      <c r="E2404" s="316"/>
    </row>
    <row r="2405" spans="4:5" x14ac:dyDescent="0.2">
      <c r="D2405" s="16"/>
      <c r="E2405" s="316"/>
    </row>
    <row r="2406" spans="4:5" x14ac:dyDescent="0.2">
      <c r="D2406" s="16"/>
      <c r="E2406" s="316"/>
    </row>
    <row r="2407" spans="4:5" x14ac:dyDescent="0.2">
      <c r="D2407" s="16"/>
      <c r="E2407" s="316"/>
    </row>
    <row r="2408" spans="4:5" x14ac:dyDescent="0.2">
      <c r="D2408" s="16"/>
      <c r="E2408" s="316"/>
    </row>
    <row r="2409" spans="4:5" x14ac:dyDescent="0.2">
      <c r="D2409" s="16"/>
      <c r="E2409" s="316"/>
    </row>
    <row r="2410" spans="4:5" x14ac:dyDescent="0.2">
      <c r="D2410" s="16"/>
      <c r="E2410" s="316"/>
    </row>
    <row r="2411" spans="4:5" x14ac:dyDescent="0.2">
      <c r="D2411" s="16"/>
      <c r="E2411" s="316"/>
    </row>
    <row r="2412" spans="4:5" x14ac:dyDescent="0.2">
      <c r="D2412" s="16"/>
      <c r="E2412" s="316"/>
    </row>
    <row r="2413" spans="4:5" x14ac:dyDescent="0.2">
      <c r="D2413" s="16"/>
      <c r="E2413" s="316"/>
    </row>
    <row r="2414" spans="4:5" x14ac:dyDescent="0.2">
      <c r="D2414" s="16"/>
      <c r="E2414" s="316"/>
    </row>
    <row r="2415" spans="4:5" x14ac:dyDescent="0.2">
      <c r="D2415" s="16"/>
      <c r="E2415" s="316"/>
    </row>
    <row r="2416" spans="4:5" x14ac:dyDescent="0.2">
      <c r="D2416" s="16"/>
      <c r="E2416" s="316"/>
    </row>
    <row r="2417" spans="4:5" x14ac:dyDescent="0.2">
      <c r="D2417" s="16"/>
      <c r="E2417" s="316"/>
    </row>
    <row r="2418" spans="4:5" x14ac:dyDescent="0.2">
      <c r="D2418" s="16"/>
      <c r="E2418" s="316"/>
    </row>
    <row r="2419" spans="4:5" x14ac:dyDescent="0.2">
      <c r="D2419" s="16"/>
      <c r="E2419" s="316"/>
    </row>
    <row r="2420" spans="4:5" x14ac:dyDescent="0.2">
      <c r="D2420" s="16"/>
      <c r="E2420" s="316"/>
    </row>
    <row r="2421" spans="4:5" x14ac:dyDescent="0.2">
      <c r="D2421" s="16"/>
      <c r="E2421" s="316"/>
    </row>
    <row r="2422" spans="4:5" x14ac:dyDescent="0.2">
      <c r="D2422" s="16"/>
      <c r="E2422" s="316"/>
    </row>
    <row r="2423" spans="4:5" x14ac:dyDescent="0.2">
      <c r="D2423" s="16"/>
      <c r="E2423" s="316"/>
    </row>
    <row r="2424" spans="4:5" x14ac:dyDescent="0.2">
      <c r="D2424" s="16"/>
      <c r="E2424" s="316"/>
    </row>
    <row r="2425" spans="4:5" x14ac:dyDescent="0.2">
      <c r="D2425" s="16"/>
      <c r="E2425" s="316"/>
    </row>
    <row r="2426" spans="4:5" x14ac:dyDescent="0.2">
      <c r="D2426" s="16"/>
      <c r="E2426" s="316"/>
    </row>
    <row r="2427" spans="4:5" x14ac:dyDescent="0.2">
      <c r="D2427" s="16"/>
      <c r="E2427" s="316"/>
    </row>
    <row r="2428" spans="4:5" x14ac:dyDescent="0.2">
      <c r="D2428" s="16"/>
      <c r="E2428" s="316"/>
    </row>
    <row r="2429" spans="4:5" x14ac:dyDescent="0.2">
      <c r="D2429" s="16"/>
      <c r="E2429" s="316"/>
    </row>
    <row r="2430" spans="4:5" x14ac:dyDescent="0.2">
      <c r="D2430" s="16"/>
      <c r="E2430" s="316"/>
    </row>
    <row r="2431" spans="4:5" x14ac:dyDescent="0.2">
      <c r="D2431" s="16"/>
      <c r="E2431" s="316"/>
    </row>
    <row r="2432" spans="4:5" x14ac:dyDescent="0.2">
      <c r="D2432" s="16"/>
      <c r="E2432" s="316"/>
    </row>
    <row r="2433" spans="4:5" x14ac:dyDescent="0.2">
      <c r="D2433" s="16"/>
      <c r="E2433" s="316"/>
    </row>
    <row r="2434" spans="4:5" x14ac:dyDescent="0.2">
      <c r="D2434" s="16"/>
      <c r="E2434" s="316"/>
    </row>
    <row r="2435" spans="4:5" x14ac:dyDescent="0.2">
      <c r="D2435" s="16"/>
      <c r="E2435" s="316"/>
    </row>
    <row r="2436" spans="4:5" x14ac:dyDescent="0.2">
      <c r="D2436" s="16"/>
      <c r="E2436" s="316"/>
    </row>
    <row r="2437" spans="4:5" x14ac:dyDescent="0.2">
      <c r="D2437" s="16"/>
      <c r="E2437" s="316"/>
    </row>
    <row r="2438" spans="4:5" x14ac:dyDescent="0.2">
      <c r="D2438" s="16"/>
      <c r="E2438" s="316"/>
    </row>
    <row r="2439" spans="4:5" x14ac:dyDescent="0.2">
      <c r="D2439" s="16"/>
      <c r="E2439" s="316"/>
    </row>
    <row r="2440" spans="4:5" x14ac:dyDescent="0.2">
      <c r="D2440" s="16"/>
      <c r="E2440" s="316"/>
    </row>
    <row r="2441" spans="4:5" x14ac:dyDescent="0.2">
      <c r="D2441" s="16"/>
      <c r="E2441" s="316"/>
    </row>
    <row r="2442" spans="4:5" x14ac:dyDescent="0.2">
      <c r="D2442" s="16"/>
      <c r="E2442" s="316"/>
    </row>
    <row r="2443" spans="4:5" x14ac:dyDescent="0.2">
      <c r="D2443" s="16"/>
      <c r="E2443" s="316"/>
    </row>
    <row r="2444" spans="4:5" x14ac:dyDescent="0.2">
      <c r="D2444" s="16"/>
      <c r="E2444" s="316"/>
    </row>
    <row r="2445" spans="4:5" x14ac:dyDescent="0.2">
      <c r="D2445" s="16"/>
      <c r="E2445" s="316"/>
    </row>
    <row r="2446" spans="4:5" x14ac:dyDescent="0.2">
      <c r="D2446" s="16"/>
      <c r="E2446" s="316"/>
    </row>
    <row r="2447" spans="4:5" x14ac:dyDescent="0.2">
      <c r="D2447" s="16"/>
      <c r="E2447" s="316"/>
    </row>
    <row r="2448" spans="4:5" x14ac:dyDescent="0.2">
      <c r="D2448" s="16"/>
      <c r="E2448" s="316"/>
    </row>
    <row r="2449" spans="4:5" x14ac:dyDescent="0.2">
      <c r="D2449" s="16"/>
      <c r="E2449" s="316"/>
    </row>
    <row r="2450" spans="4:5" x14ac:dyDescent="0.2">
      <c r="D2450" s="16"/>
      <c r="E2450" s="316"/>
    </row>
    <row r="2451" spans="4:5" x14ac:dyDescent="0.2">
      <c r="D2451" s="16"/>
      <c r="E2451" s="316"/>
    </row>
    <row r="2452" spans="4:5" x14ac:dyDescent="0.2">
      <c r="D2452" s="16"/>
      <c r="E2452" s="316"/>
    </row>
    <row r="2453" spans="4:5" x14ac:dyDescent="0.2">
      <c r="D2453" s="16"/>
      <c r="E2453" s="316"/>
    </row>
    <row r="2454" spans="4:5" x14ac:dyDescent="0.2">
      <c r="D2454" s="16"/>
      <c r="E2454" s="316"/>
    </row>
    <row r="2455" spans="4:5" x14ac:dyDescent="0.2">
      <c r="D2455" s="16"/>
      <c r="E2455" s="316"/>
    </row>
    <row r="2456" spans="4:5" x14ac:dyDescent="0.2">
      <c r="D2456" s="16"/>
      <c r="E2456" s="316"/>
    </row>
    <row r="2457" spans="4:5" x14ac:dyDescent="0.2">
      <c r="D2457" s="16"/>
      <c r="E2457" s="316"/>
    </row>
    <row r="2458" spans="4:5" x14ac:dyDescent="0.2">
      <c r="D2458" s="16"/>
      <c r="E2458" s="316"/>
    </row>
    <row r="2459" spans="4:5" x14ac:dyDescent="0.2">
      <c r="D2459" s="16"/>
      <c r="E2459" s="316"/>
    </row>
    <row r="2460" spans="4:5" x14ac:dyDescent="0.2">
      <c r="D2460" s="16"/>
      <c r="E2460" s="316"/>
    </row>
    <row r="2461" spans="4:5" x14ac:dyDescent="0.2">
      <c r="D2461" s="16"/>
      <c r="E2461" s="316"/>
    </row>
    <row r="2462" spans="4:5" x14ac:dyDescent="0.2">
      <c r="D2462" s="16"/>
      <c r="E2462" s="316"/>
    </row>
    <row r="2463" spans="4:5" x14ac:dyDescent="0.2">
      <c r="D2463" s="16"/>
      <c r="E2463" s="316"/>
    </row>
    <row r="2464" spans="4:5" x14ac:dyDescent="0.2">
      <c r="D2464" s="16"/>
      <c r="E2464" s="316"/>
    </row>
    <row r="2465" spans="4:5" x14ac:dyDescent="0.2">
      <c r="D2465" s="16"/>
      <c r="E2465" s="316"/>
    </row>
    <row r="2466" spans="4:5" x14ac:dyDescent="0.2">
      <c r="D2466" s="16"/>
      <c r="E2466" s="316"/>
    </row>
    <row r="2467" spans="4:5" x14ac:dyDescent="0.2">
      <c r="D2467" s="16"/>
      <c r="E2467" s="316"/>
    </row>
    <row r="2468" spans="4:5" x14ac:dyDescent="0.2">
      <c r="D2468" s="16"/>
      <c r="E2468" s="316"/>
    </row>
    <row r="2469" spans="4:5" x14ac:dyDescent="0.2">
      <c r="D2469" s="16"/>
      <c r="E2469" s="316"/>
    </row>
    <row r="2470" spans="4:5" x14ac:dyDescent="0.2">
      <c r="D2470" s="16"/>
      <c r="E2470" s="316"/>
    </row>
    <row r="2471" spans="4:5" x14ac:dyDescent="0.2">
      <c r="D2471" s="16"/>
      <c r="E2471" s="316"/>
    </row>
    <row r="2472" spans="4:5" x14ac:dyDescent="0.2">
      <c r="D2472" s="16"/>
      <c r="E2472" s="316"/>
    </row>
    <row r="2473" spans="4:5" x14ac:dyDescent="0.2">
      <c r="D2473" s="16"/>
      <c r="E2473" s="316"/>
    </row>
    <row r="2474" spans="4:5" x14ac:dyDescent="0.2">
      <c r="D2474" s="16"/>
      <c r="E2474" s="316"/>
    </row>
    <row r="2475" spans="4:5" x14ac:dyDescent="0.2">
      <c r="D2475" s="16"/>
      <c r="E2475" s="316"/>
    </row>
    <row r="2476" spans="4:5" x14ac:dyDescent="0.2">
      <c r="D2476" s="16"/>
      <c r="E2476" s="316"/>
    </row>
    <row r="2477" spans="4:5" x14ac:dyDescent="0.2">
      <c r="D2477" s="16"/>
      <c r="E2477" s="316"/>
    </row>
    <row r="2478" spans="4:5" x14ac:dyDescent="0.2">
      <c r="D2478" s="16"/>
      <c r="E2478" s="316"/>
    </row>
    <row r="2479" spans="4:5" x14ac:dyDescent="0.2">
      <c r="D2479" s="16"/>
      <c r="E2479" s="316"/>
    </row>
    <row r="2480" spans="4:5" x14ac:dyDescent="0.2">
      <c r="D2480" s="16"/>
      <c r="E2480" s="316"/>
    </row>
    <row r="2481" spans="4:5" x14ac:dyDescent="0.2">
      <c r="D2481" s="16"/>
      <c r="E2481" s="316"/>
    </row>
    <row r="2482" spans="4:5" x14ac:dyDescent="0.2">
      <c r="D2482" s="16"/>
      <c r="E2482" s="316"/>
    </row>
    <row r="2483" spans="4:5" x14ac:dyDescent="0.2">
      <c r="D2483" s="16"/>
      <c r="E2483" s="316"/>
    </row>
    <row r="2484" spans="4:5" x14ac:dyDescent="0.2">
      <c r="D2484" s="16"/>
      <c r="E2484" s="316"/>
    </row>
    <row r="2485" spans="4:5" x14ac:dyDescent="0.2">
      <c r="D2485" s="16"/>
      <c r="E2485" s="316"/>
    </row>
    <row r="2486" spans="4:5" x14ac:dyDescent="0.2">
      <c r="D2486" s="16"/>
      <c r="E2486" s="316"/>
    </row>
    <row r="2487" spans="4:5" x14ac:dyDescent="0.2">
      <c r="D2487" s="16"/>
      <c r="E2487" s="316"/>
    </row>
    <row r="2488" spans="4:5" x14ac:dyDescent="0.2">
      <c r="D2488" s="16"/>
      <c r="E2488" s="316"/>
    </row>
    <row r="2489" spans="4:5" x14ac:dyDescent="0.2">
      <c r="D2489" s="16"/>
      <c r="E2489" s="316"/>
    </row>
    <row r="2490" spans="4:5" x14ac:dyDescent="0.2">
      <c r="D2490" s="16"/>
      <c r="E2490" s="316"/>
    </row>
    <row r="2491" spans="4:5" x14ac:dyDescent="0.2">
      <c r="D2491" s="16"/>
      <c r="E2491" s="316"/>
    </row>
    <row r="2492" spans="4:5" x14ac:dyDescent="0.2">
      <c r="D2492" s="16"/>
      <c r="E2492" s="316"/>
    </row>
    <row r="2493" spans="4:5" x14ac:dyDescent="0.2">
      <c r="D2493" s="16"/>
      <c r="E2493" s="316"/>
    </row>
    <row r="2494" spans="4:5" x14ac:dyDescent="0.2">
      <c r="D2494" s="16"/>
      <c r="E2494" s="316"/>
    </row>
    <row r="2495" spans="4:5" x14ac:dyDescent="0.2">
      <c r="D2495" s="16"/>
      <c r="E2495" s="316"/>
    </row>
    <row r="2496" spans="4:5" x14ac:dyDescent="0.2">
      <c r="D2496" s="16"/>
      <c r="E2496" s="316"/>
    </row>
    <row r="2497" spans="4:5" x14ac:dyDescent="0.2">
      <c r="D2497" s="16"/>
      <c r="E2497" s="316"/>
    </row>
    <row r="2498" spans="4:5" x14ac:dyDescent="0.2">
      <c r="D2498" s="16"/>
      <c r="E2498" s="316"/>
    </row>
    <row r="2499" spans="4:5" x14ac:dyDescent="0.2">
      <c r="D2499" s="16"/>
      <c r="E2499" s="316"/>
    </row>
    <row r="2500" spans="4:5" x14ac:dyDescent="0.2">
      <c r="D2500" s="16"/>
      <c r="E2500" s="316"/>
    </row>
    <row r="2501" spans="4:5" x14ac:dyDescent="0.2">
      <c r="D2501" s="16"/>
      <c r="E2501" s="316"/>
    </row>
    <row r="2502" spans="4:5" x14ac:dyDescent="0.2">
      <c r="D2502" s="16"/>
      <c r="E2502" s="316"/>
    </row>
    <row r="2503" spans="4:5" x14ac:dyDescent="0.2">
      <c r="D2503" s="16"/>
      <c r="E2503" s="316"/>
    </row>
    <row r="2504" spans="4:5" x14ac:dyDescent="0.2">
      <c r="D2504" s="16"/>
      <c r="E2504" s="316"/>
    </row>
    <row r="2505" spans="4:5" x14ac:dyDescent="0.2">
      <c r="D2505" s="16"/>
      <c r="E2505" s="316"/>
    </row>
    <row r="2506" spans="4:5" x14ac:dyDescent="0.2">
      <c r="D2506" s="16"/>
      <c r="E2506" s="316"/>
    </row>
    <row r="2507" spans="4:5" x14ac:dyDescent="0.2">
      <c r="D2507" s="16"/>
      <c r="E2507" s="316"/>
    </row>
    <row r="2508" spans="4:5" x14ac:dyDescent="0.2">
      <c r="D2508" s="16"/>
      <c r="E2508" s="316"/>
    </row>
    <row r="2509" spans="4:5" x14ac:dyDescent="0.2">
      <c r="D2509" s="16"/>
      <c r="E2509" s="316"/>
    </row>
    <row r="2510" spans="4:5" x14ac:dyDescent="0.2">
      <c r="D2510" s="16"/>
      <c r="E2510" s="316"/>
    </row>
    <row r="2511" spans="4:5" x14ac:dyDescent="0.2">
      <c r="D2511" s="16"/>
      <c r="E2511" s="316"/>
    </row>
    <row r="2512" spans="4:5" x14ac:dyDescent="0.2">
      <c r="D2512" s="16"/>
      <c r="E2512" s="316"/>
    </row>
    <row r="2513" spans="4:5" x14ac:dyDescent="0.2">
      <c r="D2513" s="16"/>
      <c r="E2513" s="316"/>
    </row>
    <row r="2514" spans="4:5" x14ac:dyDescent="0.2">
      <c r="D2514" s="16"/>
      <c r="E2514" s="316"/>
    </row>
    <row r="2515" spans="4:5" x14ac:dyDescent="0.2">
      <c r="D2515" s="16"/>
      <c r="E2515" s="316"/>
    </row>
    <row r="2516" spans="4:5" x14ac:dyDescent="0.2">
      <c r="D2516" s="16"/>
      <c r="E2516" s="316"/>
    </row>
    <row r="2517" spans="4:5" x14ac:dyDescent="0.2">
      <c r="D2517" s="16"/>
      <c r="E2517" s="316"/>
    </row>
    <row r="2518" spans="4:5" x14ac:dyDescent="0.2">
      <c r="D2518" s="16"/>
      <c r="E2518" s="316"/>
    </row>
    <row r="2519" spans="4:5" x14ac:dyDescent="0.2">
      <c r="D2519" s="16"/>
      <c r="E2519" s="316"/>
    </row>
    <row r="2520" spans="4:5" x14ac:dyDescent="0.2">
      <c r="D2520" s="16"/>
      <c r="E2520" s="316"/>
    </row>
    <row r="2521" spans="4:5" x14ac:dyDescent="0.2">
      <c r="D2521" s="16"/>
      <c r="E2521" s="316"/>
    </row>
    <row r="2522" spans="4:5" x14ac:dyDescent="0.2">
      <c r="D2522" s="16"/>
      <c r="E2522" s="316"/>
    </row>
    <row r="2523" spans="4:5" x14ac:dyDescent="0.2">
      <c r="D2523" s="16"/>
      <c r="E2523" s="316"/>
    </row>
    <row r="2524" spans="4:5" x14ac:dyDescent="0.2">
      <c r="D2524" s="16"/>
      <c r="E2524" s="316"/>
    </row>
    <row r="2525" spans="4:5" x14ac:dyDescent="0.2">
      <c r="D2525" s="16"/>
      <c r="E2525" s="316"/>
    </row>
    <row r="2526" spans="4:5" x14ac:dyDescent="0.2">
      <c r="D2526" s="16"/>
      <c r="E2526" s="316"/>
    </row>
    <row r="2527" spans="4:5" x14ac:dyDescent="0.2">
      <c r="D2527" s="16"/>
      <c r="E2527" s="316"/>
    </row>
    <row r="2528" spans="4:5" x14ac:dyDescent="0.2">
      <c r="D2528" s="16"/>
      <c r="E2528" s="316"/>
    </row>
    <row r="2529" spans="4:5" x14ac:dyDescent="0.2">
      <c r="D2529" s="16"/>
      <c r="E2529" s="316"/>
    </row>
    <row r="2530" spans="4:5" x14ac:dyDescent="0.2">
      <c r="D2530" s="16"/>
      <c r="E2530" s="316"/>
    </row>
    <row r="2531" spans="4:5" x14ac:dyDescent="0.2">
      <c r="D2531" s="16"/>
      <c r="E2531" s="316"/>
    </row>
    <row r="2532" spans="4:5" x14ac:dyDescent="0.2">
      <c r="D2532" s="16"/>
      <c r="E2532" s="316"/>
    </row>
    <row r="2533" spans="4:5" x14ac:dyDescent="0.2">
      <c r="D2533" s="16"/>
      <c r="E2533" s="316"/>
    </row>
    <row r="2534" spans="4:5" x14ac:dyDescent="0.2">
      <c r="D2534" s="16"/>
      <c r="E2534" s="316"/>
    </row>
    <row r="2535" spans="4:5" x14ac:dyDescent="0.2">
      <c r="D2535" s="16"/>
      <c r="E2535" s="316"/>
    </row>
    <row r="2536" spans="4:5" x14ac:dyDescent="0.2">
      <c r="D2536" s="16"/>
      <c r="E2536" s="316"/>
    </row>
    <row r="2537" spans="4:5" x14ac:dyDescent="0.2">
      <c r="D2537" s="16"/>
      <c r="E2537" s="316"/>
    </row>
    <row r="2538" spans="4:5" x14ac:dyDescent="0.2">
      <c r="D2538" s="16"/>
      <c r="E2538" s="316"/>
    </row>
    <row r="2539" spans="4:5" x14ac:dyDescent="0.2">
      <c r="D2539" s="16"/>
      <c r="E2539" s="316"/>
    </row>
    <row r="2540" spans="4:5" x14ac:dyDescent="0.2">
      <c r="D2540" s="16"/>
      <c r="E2540" s="316"/>
    </row>
    <row r="2541" spans="4:5" x14ac:dyDescent="0.2">
      <c r="D2541" s="16"/>
      <c r="E2541" s="316"/>
    </row>
    <row r="2542" spans="4:5" x14ac:dyDescent="0.2">
      <c r="D2542" s="16"/>
      <c r="E2542" s="316"/>
    </row>
    <row r="2543" spans="4:5" x14ac:dyDescent="0.2">
      <c r="D2543" s="16"/>
      <c r="E2543" s="316"/>
    </row>
    <row r="2544" spans="4:5" x14ac:dyDescent="0.2">
      <c r="D2544" s="16"/>
      <c r="E2544" s="316"/>
    </row>
    <row r="2545" spans="4:5" x14ac:dyDescent="0.2">
      <c r="D2545" s="16"/>
      <c r="E2545" s="316"/>
    </row>
    <row r="2546" spans="4:5" x14ac:dyDescent="0.2">
      <c r="D2546" s="16"/>
      <c r="E2546" s="316"/>
    </row>
    <row r="2547" spans="4:5" x14ac:dyDescent="0.2">
      <c r="D2547" s="16"/>
      <c r="E2547" s="316"/>
    </row>
    <row r="2548" spans="4:5" x14ac:dyDescent="0.2">
      <c r="D2548" s="16"/>
      <c r="E2548" s="316"/>
    </row>
    <row r="2549" spans="4:5" x14ac:dyDescent="0.2">
      <c r="D2549" s="16"/>
      <c r="E2549" s="316"/>
    </row>
    <row r="2550" spans="4:5" x14ac:dyDescent="0.2">
      <c r="D2550" s="16"/>
      <c r="E2550" s="316"/>
    </row>
    <row r="2551" spans="4:5" x14ac:dyDescent="0.2">
      <c r="D2551" s="16"/>
      <c r="E2551" s="316"/>
    </row>
    <row r="2552" spans="4:5" x14ac:dyDescent="0.2">
      <c r="D2552" s="16"/>
      <c r="E2552" s="316"/>
    </row>
    <row r="2553" spans="4:5" x14ac:dyDescent="0.2">
      <c r="D2553" s="16"/>
      <c r="E2553" s="316"/>
    </row>
    <row r="2554" spans="4:5" x14ac:dyDescent="0.2">
      <c r="D2554" s="16"/>
      <c r="E2554" s="316"/>
    </row>
    <row r="2555" spans="4:5" x14ac:dyDescent="0.2">
      <c r="D2555" s="16"/>
      <c r="E2555" s="316"/>
    </row>
    <row r="2556" spans="4:5" x14ac:dyDescent="0.2">
      <c r="D2556" s="16"/>
      <c r="E2556" s="316"/>
    </row>
    <row r="2557" spans="4:5" x14ac:dyDescent="0.2">
      <c r="D2557" s="16"/>
      <c r="E2557" s="316"/>
    </row>
    <row r="2558" spans="4:5" x14ac:dyDescent="0.2">
      <c r="D2558" s="16"/>
      <c r="E2558" s="316"/>
    </row>
    <row r="2559" spans="4:5" x14ac:dyDescent="0.2">
      <c r="D2559" s="16"/>
      <c r="E2559" s="316"/>
    </row>
    <row r="2560" spans="4:5" x14ac:dyDescent="0.2">
      <c r="D2560" s="16"/>
      <c r="E2560" s="316"/>
    </row>
    <row r="2561" spans="4:5" x14ac:dyDescent="0.2">
      <c r="D2561" s="16"/>
      <c r="E2561" s="316"/>
    </row>
    <row r="2562" spans="4:5" x14ac:dyDescent="0.2">
      <c r="D2562" s="16"/>
      <c r="E2562" s="316"/>
    </row>
    <row r="2563" spans="4:5" x14ac:dyDescent="0.2">
      <c r="D2563" s="16"/>
      <c r="E2563" s="316"/>
    </row>
    <row r="2564" spans="4:5" x14ac:dyDescent="0.2">
      <c r="D2564" s="16"/>
      <c r="E2564" s="316"/>
    </row>
    <row r="2565" spans="4:5" x14ac:dyDescent="0.2">
      <c r="D2565" s="16"/>
      <c r="E2565" s="316"/>
    </row>
    <row r="2566" spans="4:5" x14ac:dyDescent="0.2">
      <c r="D2566" s="16"/>
      <c r="E2566" s="316"/>
    </row>
    <row r="2567" spans="4:5" x14ac:dyDescent="0.2">
      <c r="D2567" s="16"/>
      <c r="E2567" s="316"/>
    </row>
    <row r="2568" spans="4:5" x14ac:dyDescent="0.2">
      <c r="D2568" s="16"/>
      <c r="E2568" s="316"/>
    </row>
    <row r="2569" spans="4:5" x14ac:dyDescent="0.2">
      <c r="D2569" s="16"/>
      <c r="E2569" s="316"/>
    </row>
    <row r="2570" spans="4:5" x14ac:dyDescent="0.2">
      <c r="D2570" s="16"/>
      <c r="E2570" s="316"/>
    </row>
    <row r="2571" spans="4:5" x14ac:dyDescent="0.2">
      <c r="D2571" s="16"/>
      <c r="E2571" s="316"/>
    </row>
    <row r="2572" spans="4:5" x14ac:dyDescent="0.2">
      <c r="D2572" s="16"/>
      <c r="E2572" s="316"/>
    </row>
    <row r="2573" spans="4:5" x14ac:dyDescent="0.2">
      <c r="D2573" s="16"/>
      <c r="E2573" s="316"/>
    </row>
    <row r="2574" spans="4:5" x14ac:dyDescent="0.2">
      <c r="D2574" s="16"/>
      <c r="E2574" s="316"/>
    </row>
    <row r="2575" spans="4:5" x14ac:dyDescent="0.2">
      <c r="D2575" s="16"/>
      <c r="E2575" s="316"/>
    </row>
    <row r="2576" spans="4:5" x14ac:dyDescent="0.2">
      <c r="D2576" s="16"/>
      <c r="E2576" s="316"/>
    </row>
    <row r="2577" spans="4:5" x14ac:dyDescent="0.2">
      <c r="D2577" s="16"/>
      <c r="E2577" s="316"/>
    </row>
    <row r="2578" spans="4:5" x14ac:dyDescent="0.2">
      <c r="D2578" s="16"/>
      <c r="E2578" s="316"/>
    </row>
    <row r="2579" spans="4:5" x14ac:dyDescent="0.2">
      <c r="D2579" s="16"/>
      <c r="E2579" s="316"/>
    </row>
    <row r="2580" spans="4:5" x14ac:dyDescent="0.2">
      <c r="D2580" s="16"/>
      <c r="E2580" s="316"/>
    </row>
    <row r="2581" spans="4:5" x14ac:dyDescent="0.2">
      <c r="D2581" s="16"/>
      <c r="E2581" s="316"/>
    </row>
    <row r="2582" spans="4:5" x14ac:dyDescent="0.2">
      <c r="D2582" s="16"/>
      <c r="E2582" s="316"/>
    </row>
    <row r="2583" spans="4:5" x14ac:dyDescent="0.2">
      <c r="D2583" s="16"/>
      <c r="E2583" s="316"/>
    </row>
    <row r="2584" spans="4:5" x14ac:dyDescent="0.2">
      <c r="D2584" s="16"/>
      <c r="E2584" s="316"/>
    </row>
    <row r="2585" spans="4:5" x14ac:dyDescent="0.2">
      <c r="D2585" s="16"/>
      <c r="E2585" s="316"/>
    </row>
    <row r="2586" spans="4:5" x14ac:dyDescent="0.2">
      <c r="D2586" s="16"/>
      <c r="E2586" s="316"/>
    </row>
    <row r="2587" spans="4:5" x14ac:dyDescent="0.2">
      <c r="D2587" s="16"/>
      <c r="E2587" s="316"/>
    </row>
    <row r="2588" spans="4:5" x14ac:dyDescent="0.2">
      <c r="D2588" s="16"/>
      <c r="E2588" s="316"/>
    </row>
    <row r="2589" spans="4:5" x14ac:dyDescent="0.2">
      <c r="D2589" s="16"/>
      <c r="E2589" s="316"/>
    </row>
    <row r="2590" spans="4:5" x14ac:dyDescent="0.2">
      <c r="D2590" s="16"/>
      <c r="E2590" s="316"/>
    </row>
    <row r="2591" spans="4:5" x14ac:dyDescent="0.2">
      <c r="D2591" s="16"/>
      <c r="E2591" s="316"/>
    </row>
    <row r="2592" spans="4:5" x14ac:dyDescent="0.2">
      <c r="D2592" s="16"/>
      <c r="E2592" s="316"/>
    </row>
    <row r="2593" spans="4:5" x14ac:dyDescent="0.2">
      <c r="D2593" s="16"/>
      <c r="E2593" s="316"/>
    </row>
    <row r="2594" spans="4:5" x14ac:dyDescent="0.2">
      <c r="D2594" s="16"/>
      <c r="E2594" s="316"/>
    </row>
    <row r="2595" spans="4:5" x14ac:dyDescent="0.2">
      <c r="D2595" s="16"/>
      <c r="E2595" s="316"/>
    </row>
    <row r="2596" spans="4:5" x14ac:dyDescent="0.2">
      <c r="D2596" s="16"/>
      <c r="E2596" s="316"/>
    </row>
    <row r="2597" spans="4:5" x14ac:dyDescent="0.2">
      <c r="D2597" s="16"/>
      <c r="E2597" s="316"/>
    </row>
    <row r="2598" spans="4:5" x14ac:dyDescent="0.2">
      <c r="D2598" s="16"/>
      <c r="E2598" s="316"/>
    </row>
    <row r="2599" spans="4:5" x14ac:dyDescent="0.2">
      <c r="D2599" s="16"/>
      <c r="E2599" s="316"/>
    </row>
    <row r="2600" spans="4:5" x14ac:dyDescent="0.2">
      <c r="D2600" s="16"/>
      <c r="E2600" s="316"/>
    </row>
    <row r="2601" spans="4:5" x14ac:dyDescent="0.2">
      <c r="D2601" s="16"/>
      <c r="E2601" s="316"/>
    </row>
    <row r="2602" spans="4:5" x14ac:dyDescent="0.2">
      <c r="D2602" s="16"/>
      <c r="E2602" s="316"/>
    </row>
    <row r="2603" spans="4:5" x14ac:dyDescent="0.2">
      <c r="D2603" s="16"/>
      <c r="E2603" s="316"/>
    </row>
    <row r="2604" spans="4:5" x14ac:dyDescent="0.2">
      <c r="D2604" s="16"/>
      <c r="E2604" s="316"/>
    </row>
    <row r="2605" spans="4:5" x14ac:dyDescent="0.2">
      <c r="D2605" s="16"/>
      <c r="E2605" s="316"/>
    </row>
    <row r="2606" spans="4:5" x14ac:dyDescent="0.2">
      <c r="D2606" s="16"/>
      <c r="E2606" s="316"/>
    </row>
    <row r="2607" spans="4:5" x14ac:dyDescent="0.2">
      <c r="D2607" s="16"/>
      <c r="E2607" s="316"/>
    </row>
    <row r="2608" spans="4:5" x14ac:dyDescent="0.2">
      <c r="D2608" s="16"/>
      <c r="E2608" s="316"/>
    </row>
    <row r="2609" spans="4:5" x14ac:dyDescent="0.2">
      <c r="D2609" s="16"/>
      <c r="E2609" s="316"/>
    </row>
    <row r="2610" spans="4:5" x14ac:dyDescent="0.2">
      <c r="D2610" s="16"/>
      <c r="E2610" s="316"/>
    </row>
    <row r="2611" spans="4:5" x14ac:dyDescent="0.2">
      <c r="D2611" s="16"/>
      <c r="E2611" s="316"/>
    </row>
    <row r="2612" spans="4:5" x14ac:dyDescent="0.2">
      <c r="D2612" s="16"/>
      <c r="E2612" s="316"/>
    </row>
    <row r="2613" spans="4:5" x14ac:dyDescent="0.2">
      <c r="D2613" s="16"/>
      <c r="E2613" s="316"/>
    </row>
    <row r="2614" spans="4:5" x14ac:dyDescent="0.2">
      <c r="D2614" s="16"/>
      <c r="E2614" s="316"/>
    </row>
    <row r="2615" spans="4:5" x14ac:dyDescent="0.2">
      <c r="D2615" s="16"/>
      <c r="E2615" s="316"/>
    </row>
    <row r="2616" spans="4:5" x14ac:dyDescent="0.2">
      <c r="D2616" s="16"/>
      <c r="E2616" s="316"/>
    </row>
    <row r="2617" spans="4:5" x14ac:dyDescent="0.2">
      <c r="D2617" s="16"/>
      <c r="E2617" s="316"/>
    </row>
    <row r="2618" spans="4:5" x14ac:dyDescent="0.2">
      <c r="D2618" s="16"/>
      <c r="E2618" s="316"/>
    </row>
    <row r="2619" spans="4:5" x14ac:dyDescent="0.2">
      <c r="D2619" s="16"/>
      <c r="E2619" s="316"/>
    </row>
    <row r="2620" spans="4:5" x14ac:dyDescent="0.2">
      <c r="D2620" s="16"/>
      <c r="E2620" s="316"/>
    </row>
    <row r="2621" spans="4:5" x14ac:dyDescent="0.2">
      <c r="D2621" s="16"/>
      <c r="E2621" s="316"/>
    </row>
    <row r="2622" spans="4:5" x14ac:dyDescent="0.2">
      <c r="D2622" s="16"/>
      <c r="E2622" s="316"/>
    </row>
    <row r="2623" spans="4:5" x14ac:dyDescent="0.2">
      <c r="D2623" s="16"/>
      <c r="E2623" s="316"/>
    </row>
    <row r="2624" spans="4:5" x14ac:dyDescent="0.2">
      <c r="D2624" s="16"/>
      <c r="E2624" s="316"/>
    </row>
    <row r="2625" spans="4:5" x14ac:dyDescent="0.2">
      <c r="D2625" s="16"/>
      <c r="E2625" s="316"/>
    </row>
    <row r="2626" spans="4:5" x14ac:dyDescent="0.2">
      <c r="D2626" s="16"/>
      <c r="E2626" s="316"/>
    </row>
    <row r="2627" spans="4:5" x14ac:dyDescent="0.2">
      <c r="D2627" s="16"/>
      <c r="E2627" s="316"/>
    </row>
    <row r="2628" spans="4:5" x14ac:dyDescent="0.2">
      <c r="D2628" s="16"/>
      <c r="E2628" s="316"/>
    </row>
    <row r="2629" spans="4:5" x14ac:dyDescent="0.2">
      <c r="D2629" s="16"/>
      <c r="E2629" s="316"/>
    </row>
    <row r="2630" spans="4:5" x14ac:dyDescent="0.2">
      <c r="D2630" s="16"/>
      <c r="E2630" s="316"/>
    </row>
    <row r="2631" spans="4:5" x14ac:dyDescent="0.2">
      <c r="D2631" s="16"/>
      <c r="E2631" s="316"/>
    </row>
    <row r="2632" spans="4:5" x14ac:dyDescent="0.2">
      <c r="D2632" s="16"/>
      <c r="E2632" s="316"/>
    </row>
    <row r="2633" spans="4:5" x14ac:dyDescent="0.2">
      <c r="D2633" s="16"/>
      <c r="E2633" s="316"/>
    </row>
    <row r="2634" spans="4:5" x14ac:dyDescent="0.2">
      <c r="D2634" s="16"/>
      <c r="E2634" s="316"/>
    </row>
    <row r="2635" spans="4:5" x14ac:dyDescent="0.2">
      <c r="D2635" s="16"/>
      <c r="E2635" s="316"/>
    </row>
    <row r="2636" spans="4:5" x14ac:dyDescent="0.2">
      <c r="D2636" s="16"/>
      <c r="E2636" s="316"/>
    </row>
    <row r="2637" spans="4:5" x14ac:dyDescent="0.2">
      <c r="D2637" s="16"/>
      <c r="E2637" s="316"/>
    </row>
    <row r="2638" spans="4:5" x14ac:dyDescent="0.2">
      <c r="D2638" s="16"/>
      <c r="E2638" s="316"/>
    </row>
    <row r="2639" spans="4:5" x14ac:dyDescent="0.2">
      <c r="D2639" s="16"/>
      <c r="E2639" s="316"/>
    </row>
    <row r="2640" spans="4:5" x14ac:dyDescent="0.2">
      <c r="D2640" s="16"/>
      <c r="E2640" s="316"/>
    </row>
    <row r="2641" spans="4:5" x14ac:dyDescent="0.2">
      <c r="D2641" s="16"/>
      <c r="E2641" s="316"/>
    </row>
    <row r="2642" spans="4:5" x14ac:dyDescent="0.2">
      <c r="D2642" s="16"/>
      <c r="E2642" s="316"/>
    </row>
    <row r="2643" spans="4:5" x14ac:dyDescent="0.2">
      <c r="D2643" s="16"/>
      <c r="E2643" s="316"/>
    </row>
    <row r="2644" spans="4:5" x14ac:dyDescent="0.2">
      <c r="D2644" s="16"/>
      <c r="E2644" s="316"/>
    </row>
    <row r="2645" spans="4:5" x14ac:dyDescent="0.2">
      <c r="D2645" s="16"/>
      <c r="E2645" s="316"/>
    </row>
    <row r="2646" spans="4:5" x14ac:dyDescent="0.2">
      <c r="D2646" s="16"/>
      <c r="E2646" s="316"/>
    </row>
    <row r="2647" spans="4:5" x14ac:dyDescent="0.2">
      <c r="D2647" s="16"/>
      <c r="E2647" s="316"/>
    </row>
    <row r="2648" spans="4:5" x14ac:dyDescent="0.2">
      <c r="D2648" s="16"/>
      <c r="E2648" s="316"/>
    </row>
    <row r="2649" spans="4:5" x14ac:dyDescent="0.2">
      <c r="D2649" s="16"/>
      <c r="E2649" s="316"/>
    </row>
    <row r="2650" spans="4:5" x14ac:dyDescent="0.2">
      <c r="D2650" s="16"/>
      <c r="E2650" s="316"/>
    </row>
    <row r="2651" spans="4:5" x14ac:dyDescent="0.2">
      <c r="D2651" s="16"/>
      <c r="E2651" s="316"/>
    </row>
    <row r="2652" spans="4:5" x14ac:dyDescent="0.2">
      <c r="D2652" s="16"/>
      <c r="E2652" s="316"/>
    </row>
    <row r="2653" spans="4:5" x14ac:dyDescent="0.2">
      <c r="D2653" s="16"/>
      <c r="E2653" s="316"/>
    </row>
    <row r="2654" spans="4:5" x14ac:dyDescent="0.2">
      <c r="D2654" s="16"/>
      <c r="E2654" s="316"/>
    </row>
    <row r="2655" spans="4:5" x14ac:dyDescent="0.2">
      <c r="D2655" s="16"/>
      <c r="E2655" s="316"/>
    </row>
    <row r="2656" spans="4:5" x14ac:dyDescent="0.2">
      <c r="D2656" s="16"/>
      <c r="E2656" s="316"/>
    </row>
    <row r="2657" spans="4:5" x14ac:dyDescent="0.2">
      <c r="D2657" s="16"/>
      <c r="E2657" s="316"/>
    </row>
    <row r="2658" spans="4:5" x14ac:dyDescent="0.2">
      <c r="D2658" s="16"/>
      <c r="E2658" s="316"/>
    </row>
    <row r="2659" spans="4:5" x14ac:dyDescent="0.2">
      <c r="D2659" s="16"/>
      <c r="E2659" s="316"/>
    </row>
    <row r="2660" spans="4:5" x14ac:dyDescent="0.2">
      <c r="D2660" s="16"/>
      <c r="E2660" s="316"/>
    </row>
    <row r="2661" spans="4:5" x14ac:dyDescent="0.2">
      <c r="D2661" s="16"/>
      <c r="E2661" s="316"/>
    </row>
    <row r="2662" spans="4:5" x14ac:dyDescent="0.2">
      <c r="D2662" s="16"/>
      <c r="E2662" s="316"/>
    </row>
    <row r="2663" spans="4:5" x14ac:dyDescent="0.2">
      <c r="D2663" s="16"/>
      <c r="E2663" s="316"/>
    </row>
    <row r="2664" spans="4:5" x14ac:dyDescent="0.2">
      <c r="D2664" s="16"/>
      <c r="E2664" s="316"/>
    </row>
    <row r="2665" spans="4:5" x14ac:dyDescent="0.2">
      <c r="D2665" s="16"/>
      <c r="E2665" s="316"/>
    </row>
    <row r="2666" spans="4:5" x14ac:dyDescent="0.2">
      <c r="D2666" s="16"/>
      <c r="E2666" s="316"/>
    </row>
    <row r="2667" spans="4:5" x14ac:dyDescent="0.2">
      <c r="D2667" s="16"/>
      <c r="E2667" s="316"/>
    </row>
    <row r="2668" spans="4:5" x14ac:dyDescent="0.2">
      <c r="D2668" s="16"/>
      <c r="E2668" s="316"/>
    </row>
    <row r="2669" spans="4:5" x14ac:dyDescent="0.2">
      <c r="D2669" s="16"/>
      <c r="E2669" s="316"/>
    </row>
    <row r="2670" spans="4:5" x14ac:dyDescent="0.2">
      <c r="D2670" s="16"/>
      <c r="E2670" s="316"/>
    </row>
    <row r="2671" spans="4:5" x14ac:dyDescent="0.2">
      <c r="D2671" s="16"/>
      <c r="E2671" s="316"/>
    </row>
    <row r="2672" spans="4:5" x14ac:dyDescent="0.2">
      <c r="D2672" s="16"/>
      <c r="E2672" s="316"/>
    </row>
    <row r="2673" spans="4:5" x14ac:dyDescent="0.2">
      <c r="D2673" s="16"/>
      <c r="E2673" s="316"/>
    </row>
    <row r="2674" spans="4:5" x14ac:dyDescent="0.2">
      <c r="D2674" s="16"/>
      <c r="E2674" s="316"/>
    </row>
    <row r="2675" spans="4:5" x14ac:dyDescent="0.2">
      <c r="D2675" s="16"/>
      <c r="E2675" s="316"/>
    </row>
    <row r="2676" spans="4:5" x14ac:dyDescent="0.2">
      <c r="D2676" s="16"/>
      <c r="E2676" s="316"/>
    </row>
    <row r="2677" spans="4:5" x14ac:dyDescent="0.2">
      <c r="D2677" s="16"/>
      <c r="E2677" s="316"/>
    </row>
    <row r="2678" spans="4:5" x14ac:dyDescent="0.2">
      <c r="D2678" s="16"/>
      <c r="E2678" s="316"/>
    </row>
    <row r="2679" spans="4:5" x14ac:dyDescent="0.2">
      <c r="D2679" s="16"/>
      <c r="E2679" s="316"/>
    </row>
    <row r="2680" spans="4:5" x14ac:dyDescent="0.2">
      <c r="D2680" s="16"/>
      <c r="E2680" s="316"/>
    </row>
    <row r="2681" spans="4:5" x14ac:dyDescent="0.2">
      <c r="D2681" s="16"/>
      <c r="E2681" s="316"/>
    </row>
    <row r="2682" spans="4:5" x14ac:dyDescent="0.2">
      <c r="D2682" s="16"/>
      <c r="E2682" s="316"/>
    </row>
    <row r="2683" spans="4:5" x14ac:dyDescent="0.2">
      <c r="D2683" s="16"/>
      <c r="E2683" s="316"/>
    </row>
    <row r="2684" spans="4:5" x14ac:dyDescent="0.2">
      <c r="D2684" s="16"/>
      <c r="E2684" s="316"/>
    </row>
    <row r="2685" spans="4:5" x14ac:dyDescent="0.2">
      <c r="D2685" s="16"/>
      <c r="E2685" s="316"/>
    </row>
    <row r="2686" spans="4:5" x14ac:dyDescent="0.2">
      <c r="D2686" s="16"/>
      <c r="E2686" s="316"/>
    </row>
    <row r="2687" spans="4:5" x14ac:dyDescent="0.2">
      <c r="D2687" s="16"/>
      <c r="E2687" s="316"/>
    </row>
    <row r="2688" spans="4:5" x14ac:dyDescent="0.2">
      <c r="D2688" s="16"/>
      <c r="E2688" s="316"/>
    </row>
    <row r="2689" spans="4:5" x14ac:dyDescent="0.2">
      <c r="D2689" s="16"/>
      <c r="E2689" s="316"/>
    </row>
    <row r="2690" spans="4:5" x14ac:dyDescent="0.2">
      <c r="D2690" s="16"/>
      <c r="E2690" s="316"/>
    </row>
    <row r="2691" spans="4:5" x14ac:dyDescent="0.2">
      <c r="D2691" s="16"/>
      <c r="E2691" s="316"/>
    </row>
    <row r="2692" spans="4:5" x14ac:dyDescent="0.2">
      <c r="D2692" s="16"/>
      <c r="E2692" s="316"/>
    </row>
    <row r="2693" spans="4:5" x14ac:dyDescent="0.2">
      <c r="D2693" s="16"/>
      <c r="E2693" s="316"/>
    </row>
    <row r="2694" spans="4:5" x14ac:dyDescent="0.2">
      <c r="D2694" s="16"/>
      <c r="E2694" s="316"/>
    </row>
    <row r="2695" spans="4:5" x14ac:dyDescent="0.2">
      <c r="D2695" s="16"/>
      <c r="E2695" s="316"/>
    </row>
    <row r="2696" spans="4:5" x14ac:dyDescent="0.2">
      <c r="D2696" s="16"/>
      <c r="E2696" s="316"/>
    </row>
    <row r="2697" spans="4:5" x14ac:dyDescent="0.2">
      <c r="D2697" s="16"/>
      <c r="E2697" s="316"/>
    </row>
    <row r="2698" spans="4:5" x14ac:dyDescent="0.2">
      <c r="D2698" s="16"/>
      <c r="E2698" s="316"/>
    </row>
    <row r="2699" spans="4:5" x14ac:dyDescent="0.2">
      <c r="D2699" s="16"/>
      <c r="E2699" s="316"/>
    </row>
    <row r="2700" spans="4:5" x14ac:dyDescent="0.2">
      <c r="D2700" s="16"/>
      <c r="E2700" s="316"/>
    </row>
    <row r="2701" spans="4:5" x14ac:dyDescent="0.2">
      <c r="D2701" s="16"/>
      <c r="E2701" s="316"/>
    </row>
    <row r="2702" spans="4:5" x14ac:dyDescent="0.2">
      <c r="D2702" s="16"/>
      <c r="E2702" s="316"/>
    </row>
    <row r="2703" spans="4:5" x14ac:dyDescent="0.2">
      <c r="D2703" s="16"/>
      <c r="E2703" s="316"/>
    </row>
    <row r="2704" spans="4:5" x14ac:dyDescent="0.2">
      <c r="D2704" s="16"/>
      <c r="E2704" s="316"/>
    </row>
    <row r="2705" spans="4:5" x14ac:dyDescent="0.2">
      <c r="D2705" s="16"/>
      <c r="E2705" s="316"/>
    </row>
    <row r="2706" spans="4:5" x14ac:dyDescent="0.2">
      <c r="D2706" s="16"/>
      <c r="E2706" s="316"/>
    </row>
    <row r="2707" spans="4:5" x14ac:dyDescent="0.2">
      <c r="D2707" s="16"/>
      <c r="E2707" s="316"/>
    </row>
    <row r="2708" spans="4:5" x14ac:dyDescent="0.2">
      <c r="D2708" s="16"/>
      <c r="E2708" s="316"/>
    </row>
    <row r="2709" spans="4:5" x14ac:dyDescent="0.2">
      <c r="D2709" s="16"/>
      <c r="E2709" s="316"/>
    </row>
    <row r="2710" spans="4:5" x14ac:dyDescent="0.2">
      <c r="D2710" s="16"/>
      <c r="E2710" s="316"/>
    </row>
    <row r="2711" spans="4:5" x14ac:dyDescent="0.2">
      <c r="D2711" s="16"/>
      <c r="E2711" s="316"/>
    </row>
    <row r="2712" spans="4:5" x14ac:dyDescent="0.2">
      <c r="D2712" s="16"/>
      <c r="E2712" s="316"/>
    </row>
    <row r="2713" spans="4:5" x14ac:dyDescent="0.2">
      <c r="D2713" s="16"/>
      <c r="E2713" s="316"/>
    </row>
    <row r="2714" spans="4:5" x14ac:dyDescent="0.2">
      <c r="D2714" s="16"/>
      <c r="E2714" s="316"/>
    </row>
    <row r="2715" spans="4:5" x14ac:dyDescent="0.2">
      <c r="D2715" s="16"/>
      <c r="E2715" s="316"/>
    </row>
    <row r="2716" spans="4:5" x14ac:dyDescent="0.2">
      <c r="D2716" s="16"/>
      <c r="E2716" s="316"/>
    </row>
    <row r="2717" spans="4:5" x14ac:dyDescent="0.2">
      <c r="D2717" s="16"/>
      <c r="E2717" s="316"/>
    </row>
    <row r="2718" spans="4:5" x14ac:dyDescent="0.2">
      <c r="D2718" s="16"/>
      <c r="E2718" s="316"/>
    </row>
    <row r="2719" spans="4:5" x14ac:dyDescent="0.2">
      <c r="D2719" s="16"/>
      <c r="E2719" s="316"/>
    </row>
    <row r="2720" spans="4:5" x14ac:dyDescent="0.2">
      <c r="D2720" s="16"/>
      <c r="E2720" s="316"/>
    </row>
    <row r="2721" spans="4:5" x14ac:dyDescent="0.2">
      <c r="D2721" s="16"/>
      <c r="E2721" s="316"/>
    </row>
    <row r="2722" spans="4:5" x14ac:dyDescent="0.2">
      <c r="D2722" s="16"/>
      <c r="E2722" s="316"/>
    </row>
    <row r="2723" spans="4:5" x14ac:dyDescent="0.2">
      <c r="D2723" s="16"/>
      <c r="E2723" s="316"/>
    </row>
    <row r="2724" spans="4:5" x14ac:dyDescent="0.2">
      <c r="D2724" s="16"/>
      <c r="E2724" s="316"/>
    </row>
    <row r="2725" spans="4:5" x14ac:dyDescent="0.2">
      <c r="D2725" s="16"/>
      <c r="E2725" s="316"/>
    </row>
    <row r="2726" spans="4:5" x14ac:dyDescent="0.2">
      <c r="D2726" s="16"/>
      <c r="E2726" s="316"/>
    </row>
    <row r="2727" spans="4:5" x14ac:dyDescent="0.2">
      <c r="D2727" s="16"/>
      <c r="E2727" s="316"/>
    </row>
    <row r="2728" spans="4:5" x14ac:dyDescent="0.2">
      <c r="D2728" s="16"/>
      <c r="E2728" s="316"/>
    </row>
    <row r="2729" spans="4:5" x14ac:dyDescent="0.2">
      <c r="D2729" s="16"/>
      <c r="E2729" s="316"/>
    </row>
    <row r="2730" spans="4:5" x14ac:dyDescent="0.2">
      <c r="D2730" s="16"/>
      <c r="E2730" s="316"/>
    </row>
    <row r="2731" spans="4:5" x14ac:dyDescent="0.2">
      <c r="D2731" s="16"/>
      <c r="E2731" s="316"/>
    </row>
    <row r="2732" spans="4:5" x14ac:dyDescent="0.2">
      <c r="D2732" s="16"/>
      <c r="E2732" s="316"/>
    </row>
    <row r="2733" spans="4:5" x14ac:dyDescent="0.2">
      <c r="D2733" s="16"/>
      <c r="E2733" s="316"/>
    </row>
    <row r="2734" spans="4:5" x14ac:dyDescent="0.2">
      <c r="D2734" s="16"/>
      <c r="E2734" s="316"/>
    </row>
    <row r="2735" spans="4:5" x14ac:dyDescent="0.2">
      <c r="D2735" s="16"/>
      <c r="E2735" s="316"/>
    </row>
    <row r="2736" spans="4:5" x14ac:dyDescent="0.2">
      <c r="D2736" s="16"/>
      <c r="E2736" s="316"/>
    </row>
    <row r="2737" spans="4:5" x14ac:dyDescent="0.2">
      <c r="D2737" s="16"/>
      <c r="E2737" s="316"/>
    </row>
    <row r="2738" spans="4:5" x14ac:dyDescent="0.2">
      <c r="D2738" s="16"/>
      <c r="E2738" s="316"/>
    </row>
    <row r="2739" spans="4:5" x14ac:dyDescent="0.2">
      <c r="D2739" s="16"/>
      <c r="E2739" s="316"/>
    </row>
    <row r="2740" spans="4:5" x14ac:dyDescent="0.2">
      <c r="D2740" s="16"/>
      <c r="E2740" s="316"/>
    </row>
    <row r="2741" spans="4:5" x14ac:dyDescent="0.2">
      <c r="D2741" s="16"/>
      <c r="E2741" s="316"/>
    </row>
    <row r="2742" spans="4:5" x14ac:dyDescent="0.2">
      <c r="D2742" s="16"/>
      <c r="E2742" s="316"/>
    </row>
    <row r="2743" spans="4:5" x14ac:dyDescent="0.2">
      <c r="D2743" s="16"/>
      <c r="E2743" s="316"/>
    </row>
    <row r="2744" spans="4:5" x14ac:dyDescent="0.2">
      <c r="D2744" s="16"/>
      <c r="E2744" s="316"/>
    </row>
    <row r="2745" spans="4:5" x14ac:dyDescent="0.2">
      <c r="D2745" s="16"/>
      <c r="E2745" s="316"/>
    </row>
    <row r="2746" spans="4:5" x14ac:dyDescent="0.2">
      <c r="D2746" s="16"/>
      <c r="E2746" s="316"/>
    </row>
    <row r="2747" spans="4:5" x14ac:dyDescent="0.2">
      <c r="D2747" s="16"/>
      <c r="E2747" s="316"/>
    </row>
    <row r="2748" spans="4:5" x14ac:dyDescent="0.2">
      <c r="D2748" s="16"/>
      <c r="E2748" s="316"/>
    </row>
    <row r="2749" spans="4:5" x14ac:dyDescent="0.2">
      <c r="D2749" s="16"/>
      <c r="E2749" s="316"/>
    </row>
    <row r="2750" spans="4:5" x14ac:dyDescent="0.2">
      <c r="D2750" s="16"/>
      <c r="E2750" s="316"/>
    </row>
    <row r="2751" spans="4:5" x14ac:dyDescent="0.2">
      <c r="D2751" s="16"/>
      <c r="E2751" s="316"/>
    </row>
    <row r="2752" spans="4:5" x14ac:dyDescent="0.2">
      <c r="D2752" s="16"/>
      <c r="E2752" s="316"/>
    </row>
    <row r="2753" spans="4:5" x14ac:dyDescent="0.2">
      <c r="D2753" s="16"/>
      <c r="E2753" s="316"/>
    </row>
    <row r="2754" spans="4:5" x14ac:dyDescent="0.2">
      <c r="D2754" s="16"/>
      <c r="E2754" s="316"/>
    </row>
    <row r="2755" spans="4:5" x14ac:dyDescent="0.2">
      <c r="D2755" s="16"/>
      <c r="E2755" s="316"/>
    </row>
    <row r="2756" spans="4:5" x14ac:dyDescent="0.2">
      <c r="D2756" s="16"/>
      <c r="E2756" s="316"/>
    </row>
    <row r="2757" spans="4:5" x14ac:dyDescent="0.2">
      <c r="D2757" s="16"/>
      <c r="E2757" s="316"/>
    </row>
    <row r="2758" spans="4:5" x14ac:dyDescent="0.2">
      <c r="D2758" s="16"/>
      <c r="E2758" s="316"/>
    </row>
    <row r="2759" spans="4:5" x14ac:dyDescent="0.2">
      <c r="D2759" s="16"/>
      <c r="E2759" s="316"/>
    </row>
    <row r="2760" spans="4:5" x14ac:dyDescent="0.2">
      <c r="D2760" s="16"/>
      <c r="E2760" s="316"/>
    </row>
    <row r="2761" spans="4:5" x14ac:dyDescent="0.2">
      <c r="D2761" s="16"/>
      <c r="E2761" s="316"/>
    </row>
    <row r="2762" spans="4:5" x14ac:dyDescent="0.2">
      <c r="D2762" s="16"/>
      <c r="E2762" s="316"/>
    </row>
    <row r="2763" spans="4:5" x14ac:dyDescent="0.2">
      <c r="D2763" s="16"/>
      <c r="E2763" s="316"/>
    </row>
    <row r="2764" spans="4:5" x14ac:dyDescent="0.2">
      <c r="D2764" s="16"/>
      <c r="E2764" s="316"/>
    </row>
    <row r="2765" spans="4:5" x14ac:dyDescent="0.2">
      <c r="D2765" s="16"/>
      <c r="E2765" s="316"/>
    </row>
    <row r="2766" spans="4:5" x14ac:dyDescent="0.2">
      <c r="D2766" s="16"/>
      <c r="E2766" s="316"/>
    </row>
    <row r="2767" spans="4:5" x14ac:dyDescent="0.2">
      <c r="D2767" s="16"/>
      <c r="E2767" s="316"/>
    </row>
    <row r="2768" spans="4:5" x14ac:dyDescent="0.2">
      <c r="D2768" s="16"/>
      <c r="E2768" s="316"/>
    </row>
    <row r="2769" spans="4:5" x14ac:dyDescent="0.2">
      <c r="D2769" s="16"/>
      <c r="E2769" s="316"/>
    </row>
    <row r="2770" spans="4:5" x14ac:dyDescent="0.2">
      <c r="D2770" s="16"/>
      <c r="E2770" s="316"/>
    </row>
    <row r="2771" spans="4:5" x14ac:dyDescent="0.2">
      <c r="D2771" s="16"/>
      <c r="E2771" s="316"/>
    </row>
    <row r="2772" spans="4:5" x14ac:dyDescent="0.2">
      <c r="D2772" s="16"/>
      <c r="E2772" s="316"/>
    </row>
    <row r="2773" spans="4:5" x14ac:dyDescent="0.2">
      <c r="D2773" s="16"/>
      <c r="E2773" s="316"/>
    </row>
    <row r="2774" spans="4:5" x14ac:dyDescent="0.2">
      <c r="D2774" s="16"/>
      <c r="E2774" s="316"/>
    </row>
    <row r="2775" spans="4:5" x14ac:dyDescent="0.2">
      <c r="D2775" s="16"/>
      <c r="E2775" s="316"/>
    </row>
    <row r="2776" spans="4:5" x14ac:dyDescent="0.2">
      <c r="D2776" s="16"/>
      <c r="E2776" s="316"/>
    </row>
    <row r="2777" spans="4:5" x14ac:dyDescent="0.2">
      <c r="D2777" s="16"/>
      <c r="E2777" s="316"/>
    </row>
    <row r="2778" spans="4:5" x14ac:dyDescent="0.2">
      <c r="D2778" s="16"/>
      <c r="E2778" s="316"/>
    </row>
    <row r="2779" spans="4:5" x14ac:dyDescent="0.2">
      <c r="D2779" s="16"/>
      <c r="E2779" s="316"/>
    </row>
    <row r="2780" spans="4:5" x14ac:dyDescent="0.2">
      <c r="D2780" s="16"/>
      <c r="E2780" s="316"/>
    </row>
    <row r="2781" spans="4:5" x14ac:dyDescent="0.2">
      <c r="D2781" s="16"/>
      <c r="E2781" s="316"/>
    </row>
    <row r="2782" spans="4:5" x14ac:dyDescent="0.2">
      <c r="D2782" s="16"/>
      <c r="E2782" s="316"/>
    </row>
    <row r="2783" spans="4:5" x14ac:dyDescent="0.2">
      <c r="D2783" s="16"/>
      <c r="E2783" s="316"/>
    </row>
    <row r="2784" spans="4:5" x14ac:dyDescent="0.2">
      <c r="D2784" s="16"/>
      <c r="E2784" s="316"/>
    </row>
    <row r="2785" spans="4:5" x14ac:dyDescent="0.2">
      <c r="D2785" s="16"/>
      <c r="E2785" s="316"/>
    </row>
    <row r="2786" spans="4:5" x14ac:dyDescent="0.2">
      <c r="D2786" s="16"/>
      <c r="E2786" s="316"/>
    </row>
    <row r="2787" spans="4:5" x14ac:dyDescent="0.2">
      <c r="D2787" s="16"/>
      <c r="E2787" s="316"/>
    </row>
    <row r="2788" spans="4:5" x14ac:dyDescent="0.2">
      <c r="D2788" s="16"/>
      <c r="E2788" s="316"/>
    </row>
    <row r="2789" spans="4:5" x14ac:dyDescent="0.2">
      <c r="D2789" s="16"/>
      <c r="E2789" s="316"/>
    </row>
    <row r="2790" spans="4:5" x14ac:dyDescent="0.2">
      <c r="D2790" s="16"/>
      <c r="E2790" s="316"/>
    </row>
    <row r="2791" spans="4:5" x14ac:dyDescent="0.2">
      <c r="D2791" s="16"/>
      <c r="E2791" s="316"/>
    </row>
    <row r="2792" spans="4:5" x14ac:dyDescent="0.2">
      <c r="D2792" s="16"/>
      <c r="E2792" s="316"/>
    </row>
    <row r="2793" spans="4:5" x14ac:dyDescent="0.2">
      <c r="D2793" s="16"/>
      <c r="E2793" s="316"/>
    </row>
    <row r="2794" spans="4:5" x14ac:dyDescent="0.2">
      <c r="D2794" s="16"/>
      <c r="E2794" s="316"/>
    </row>
    <row r="2795" spans="4:5" x14ac:dyDescent="0.2">
      <c r="D2795" s="16"/>
      <c r="E2795" s="316"/>
    </row>
    <row r="2796" spans="4:5" x14ac:dyDescent="0.2">
      <c r="D2796" s="16"/>
      <c r="E2796" s="316"/>
    </row>
    <row r="2797" spans="4:5" x14ac:dyDescent="0.2">
      <c r="D2797" s="16"/>
      <c r="E2797" s="316"/>
    </row>
    <row r="2798" spans="4:5" x14ac:dyDescent="0.2">
      <c r="D2798" s="16"/>
      <c r="E2798" s="316"/>
    </row>
    <row r="2799" spans="4:5" x14ac:dyDescent="0.2">
      <c r="D2799" s="16"/>
      <c r="E2799" s="316"/>
    </row>
    <row r="2800" spans="4:5" x14ac:dyDescent="0.2">
      <c r="D2800" s="16"/>
      <c r="E2800" s="316"/>
    </row>
    <row r="2801" spans="4:5" x14ac:dyDescent="0.2">
      <c r="D2801" s="16"/>
      <c r="E2801" s="316"/>
    </row>
    <row r="2802" spans="4:5" x14ac:dyDescent="0.2">
      <c r="D2802" s="16"/>
      <c r="E2802" s="316"/>
    </row>
    <row r="2803" spans="4:5" x14ac:dyDescent="0.2">
      <c r="D2803" s="16"/>
      <c r="E2803" s="316"/>
    </row>
    <row r="2804" spans="4:5" x14ac:dyDescent="0.2">
      <c r="D2804" s="16"/>
      <c r="E2804" s="316"/>
    </row>
    <row r="2805" spans="4:5" x14ac:dyDescent="0.2">
      <c r="D2805" s="16"/>
      <c r="E2805" s="316"/>
    </row>
    <row r="2806" spans="4:5" x14ac:dyDescent="0.2">
      <c r="D2806" s="16"/>
      <c r="E2806" s="316"/>
    </row>
    <row r="2807" spans="4:5" x14ac:dyDescent="0.2">
      <c r="D2807" s="16"/>
      <c r="E2807" s="316"/>
    </row>
    <row r="2808" spans="4:5" x14ac:dyDescent="0.2">
      <c r="D2808" s="16"/>
      <c r="E2808" s="316"/>
    </row>
    <row r="2809" spans="4:5" x14ac:dyDescent="0.2">
      <c r="D2809" s="16"/>
      <c r="E2809" s="316"/>
    </row>
    <row r="2810" spans="4:5" x14ac:dyDescent="0.2">
      <c r="D2810" s="16"/>
      <c r="E2810" s="316"/>
    </row>
    <row r="2811" spans="4:5" x14ac:dyDescent="0.2">
      <c r="D2811" s="16"/>
      <c r="E2811" s="316"/>
    </row>
    <row r="2812" spans="4:5" x14ac:dyDescent="0.2">
      <c r="D2812" s="16"/>
      <c r="E2812" s="316"/>
    </row>
    <row r="2813" spans="4:5" x14ac:dyDescent="0.2">
      <c r="D2813" s="16"/>
      <c r="E2813" s="316"/>
    </row>
    <row r="2814" spans="4:5" x14ac:dyDescent="0.2">
      <c r="D2814" s="16"/>
      <c r="E2814" s="316"/>
    </row>
    <row r="2815" spans="4:5" x14ac:dyDescent="0.2">
      <c r="D2815" s="16"/>
      <c r="E2815" s="316"/>
    </row>
    <row r="2816" spans="4:5" x14ac:dyDescent="0.2">
      <c r="D2816" s="16"/>
      <c r="E2816" s="316"/>
    </row>
    <row r="2817" spans="4:5" x14ac:dyDescent="0.2">
      <c r="D2817" s="16"/>
      <c r="E2817" s="316"/>
    </row>
    <row r="2818" spans="4:5" x14ac:dyDescent="0.2">
      <c r="D2818" s="16"/>
      <c r="E2818" s="316"/>
    </row>
    <row r="2819" spans="4:5" x14ac:dyDescent="0.2">
      <c r="D2819" s="16"/>
      <c r="E2819" s="316"/>
    </row>
    <row r="2820" spans="4:5" x14ac:dyDescent="0.2">
      <c r="D2820" s="16"/>
      <c r="E2820" s="316"/>
    </row>
    <row r="2821" spans="4:5" x14ac:dyDescent="0.2">
      <c r="D2821" s="16"/>
      <c r="E2821" s="316"/>
    </row>
    <row r="2822" spans="4:5" x14ac:dyDescent="0.2">
      <c r="D2822" s="16"/>
      <c r="E2822" s="316"/>
    </row>
    <row r="2823" spans="4:5" x14ac:dyDescent="0.2">
      <c r="D2823" s="16"/>
      <c r="E2823" s="316"/>
    </row>
    <row r="2824" spans="4:5" x14ac:dyDescent="0.2">
      <c r="D2824" s="16"/>
      <c r="E2824" s="316"/>
    </row>
    <row r="2825" spans="4:5" x14ac:dyDescent="0.2">
      <c r="D2825" s="16"/>
      <c r="E2825" s="316"/>
    </row>
    <row r="2826" spans="4:5" x14ac:dyDescent="0.2">
      <c r="D2826" s="16"/>
      <c r="E2826" s="316"/>
    </row>
    <row r="2827" spans="4:5" x14ac:dyDescent="0.2">
      <c r="D2827" s="16"/>
      <c r="E2827" s="316"/>
    </row>
    <row r="2828" spans="4:5" x14ac:dyDescent="0.2">
      <c r="D2828" s="16"/>
      <c r="E2828" s="316"/>
    </row>
    <row r="2829" spans="4:5" x14ac:dyDescent="0.2">
      <c r="D2829" s="16"/>
      <c r="E2829" s="316"/>
    </row>
    <row r="2830" spans="4:5" x14ac:dyDescent="0.2">
      <c r="D2830" s="16"/>
      <c r="E2830" s="316"/>
    </row>
    <row r="2831" spans="4:5" x14ac:dyDescent="0.2">
      <c r="D2831" s="16"/>
      <c r="E2831" s="316"/>
    </row>
    <row r="2832" spans="4:5" x14ac:dyDescent="0.2">
      <c r="D2832" s="16"/>
      <c r="E2832" s="316"/>
    </row>
    <row r="2833" spans="4:5" x14ac:dyDescent="0.2">
      <c r="D2833" s="16"/>
      <c r="E2833" s="316"/>
    </row>
    <row r="2834" spans="4:5" x14ac:dyDescent="0.2">
      <c r="D2834" s="16"/>
      <c r="E2834" s="316"/>
    </row>
    <row r="2835" spans="4:5" x14ac:dyDescent="0.2">
      <c r="D2835" s="16"/>
      <c r="E2835" s="316"/>
    </row>
    <row r="2836" spans="4:5" x14ac:dyDescent="0.2">
      <c r="D2836" s="16"/>
      <c r="E2836" s="316"/>
    </row>
    <row r="2837" spans="4:5" x14ac:dyDescent="0.2">
      <c r="D2837" s="16"/>
      <c r="E2837" s="316"/>
    </row>
    <row r="2838" spans="4:5" x14ac:dyDescent="0.2">
      <c r="D2838" s="16"/>
      <c r="E2838" s="316"/>
    </row>
    <row r="2839" spans="4:5" x14ac:dyDescent="0.2">
      <c r="D2839" s="16"/>
      <c r="E2839" s="316"/>
    </row>
    <row r="2840" spans="4:5" x14ac:dyDescent="0.2">
      <c r="D2840" s="16"/>
      <c r="E2840" s="316"/>
    </row>
    <row r="2841" spans="4:5" x14ac:dyDescent="0.2">
      <c r="D2841" s="16"/>
      <c r="E2841" s="316"/>
    </row>
    <row r="2842" spans="4:5" x14ac:dyDescent="0.2">
      <c r="D2842" s="16"/>
      <c r="E2842" s="316"/>
    </row>
    <row r="2843" spans="4:5" x14ac:dyDescent="0.2">
      <c r="D2843" s="16"/>
      <c r="E2843" s="316"/>
    </row>
    <row r="2844" spans="4:5" x14ac:dyDescent="0.2">
      <c r="D2844" s="16"/>
      <c r="E2844" s="316"/>
    </row>
    <row r="2845" spans="4:5" x14ac:dyDescent="0.2">
      <c r="D2845" s="16"/>
      <c r="E2845" s="316"/>
    </row>
    <row r="2846" spans="4:5" x14ac:dyDescent="0.2">
      <c r="D2846" s="16"/>
      <c r="E2846" s="316"/>
    </row>
    <row r="2847" spans="4:5" x14ac:dyDescent="0.2">
      <c r="D2847" s="16"/>
      <c r="E2847" s="316"/>
    </row>
    <row r="2848" spans="4:5" x14ac:dyDescent="0.2">
      <c r="D2848" s="16"/>
      <c r="E2848" s="316"/>
    </row>
    <row r="2849" spans="4:5" x14ac:dyDescent="0.2">
      <c r="D2849" s="16"/>
      <c r="E2849" s="316"/>
    </row>
    <row r="2850" spans="4:5" x14ac:dyDescent="0.2">
      <c r="D2850" s="16"/>
      <c r="E2850" s="316"/>
    </row>
    <row r="2851" spans="4:5" x14ac:dyDescent="0.2">
      <c r="D2851" s="16"/>
      <c r="E2851" s="316"/>
    </row>
    <row r="2852" spans="4:5" x14ac:dyDescent="0.2">
      <c r="D2852" s="16"/>
      <c r="E2852" s="316"/>
    </row>
    <row r="2853" spans="4:5" x14ac:dyDescent="0.2">
      <c r="D2853" s="16"/>
      <c r="E2853" s="316"/>
    </row>
    <row r="2854" spans="4:5" x14ac:dyDescent="0.2">
      <c r="D2854" s="16"/>
      <c r="E2854" s="316"/>
    </row>
    <row r="2855" spans="4:5" x14ac:dyDescent="0.2">
      <c r="D2855" s="16"/>
      <c r="E2855" s="316"/>
    </row>
    <row r="2856" spans="4:5" x14ac:dyDescent="0.2">
      <c r="D2856" s="16"/>
      <c r="E2856" s="316"/>
    </row>
    <row r="2857" spans="4:5" x14ac:dyDescent="0.2">
      <c r="D2857" s="16"/>
      <c r="E2857" s="316"/>
    </row>
    <row r="2858" spans="4:5" x14ac:dyDescent="0.2">
      <c r="D2858" s="16"/>
      <c r="E2858" s="316"/>
    </row>
    <row r="2859" spans="4:5" x14ac:dyDescent="0.2">
      <c r="D2859" s="16"/>
      <c r="E2859" s="316"/>
    </row>
    <row r="2860" spans="4:5" x14ac:dyDescent="0.2">
      <c r="D2860" s="16"/>
      <c r="E2860" s="316"/>
    </row>
    <row r="2861" spans="4:5" x14ac:dyDescent="0.2">
      <c r="D2861" s="16"/>
      <c r="E2861" s="316"/>
    </row>
    <row r="2862" spans="4:5" x14ac:dyDescent="0.2">
      <c r="D2862" s="16"/>
      <c r="E2862" s="316"/>
    </row>
    <row r="2863" spans="4:5" x14ac:dyDescent="0.2">
      <c r="D2863" s="16"/>
      <c r="E2863" s="316"/>
    </row>
    <row r="2864" spans="4:5" x14ac:dyDescent="0.2">
      <c r="D2864" s="16"/>
      <c r="E2864" s="316"/>
    </row>
    <row r="2865" spans="4:5" x14ac:dyDescent="0.2">
      <c r="D2865" s="16"/>
      <c r="E2865" s="316"/>
    </row>
    <row r="2866" spans="4:5" x14ac:dyDescent="0.2">
      <c r="D2866" s="16"/>
      <c r="E2866" s="316"/>
    </row>
    <row r="2867" spans="4:5" x14ac:dyDescent="0.2">
      <c r="D2867" s="16"/>
      <c r="E2867" s="316"/>
    </row>
    <row r="2868" spans="4:5" x14ac:dyDescent="0.2">
      <c r="D2868" s="16"/>
      <c r="E2868" s="316"/>
    </row>
    <row r="2869" spans="4:5" x14ac:dyDescent="0.2">
      <c r="D2869" s="16"/>
      <c r="E2869" s="316"/>
    </row>
    <row r="2870" spans="4:5" x14ac:dyDescent="0.2">
      <c r="D2870" s="16"/>
      <c r="E2870" s="316"/>
    </row>
    <row r="2871" spans="4:5" x14ac:dyDescent="0.2">
      <c r="D2871" s="16"/>
      <c r="E2871" s="316"/>
    </row>
    <row r="2872" spans="4:5" x14ac:dyDescent="0.2">
      <c r="D2872" s="16"/>
      <c r="E2872" s="316"/>
    </row>
    <row r="2873" spans="4:5" x14ac:dyDescent="0.2">
      <c r="D2873" s="16"/>
      <c r="E2873" s="316"/>
    </row>
    <row r="2874" spans="4:5" x14ac:dyDescent="0.2">
      <c r="D2874" s="16"/>
      <c r="E2874" s="316"/>
    </row>
    <row r="2875" spans="4:5" x14ac:dyDescent="0.2">
      <c r="D2875" s="16"/>
      <c r="E2875" s="316"/>
    </row>
    <row r="2876" spans="4:5" x14ac:dyDescent="0.2">
      <c r="D2876" s="16"/>
      <c r="E2876" s="316"/>
    </row>
    <row r="2877" spans="4:5" x14ac:dyDescent="0.2">
      <c r="D2877" s="16"/>
      <c r="E2877" s="316"/>
    </row>
    <row r="2878" spans="4:5" x14ac:dyDescent="0.2">
      <c r="D2878" s="16"/>
      <c r="E2878" s="316"/>
    </row>
    <row r="2879" spans="4:5" x14ac:dyDescent="0.2">
      <c r="D2879" s="16"/>
      <c r="E2879" s="316"/>
    </row>
    <row r="2880" spans="4:5" x14ac:dyDescent="0.2">
      <c r="D2880" s="16"/>
      <c r="E2880" s="316"/>
    </row>
    <row r="2881" spans="4:5" x14ac:dyDescent="0.2">
      <c r="D2881" s="16"/>
      <c r="E2881" s="316"/>
    </row>
    <row r="2882" spans="4:5" x14ac:dyDescent="0.2">
      <c r="D2882" s="16"/>
      <c r="E2882" s="316"/>
    </row>
    <row r="2883" spans="4:5" x14ac:dyDescent="0.2">
      <c r="D2883" s="16"/>
      <c r="E2883" s="316"/>
    </row>
    <row r="2884" spans="4:5" x14ac:dyDescent="0.2">
      <c r="D2884" s="16"/>
      <c r="E2884" s="316"/>
    </row>
    <row r="2885" spans="4:5" x14ac:dyDescent="0.2">
      <c r="D2885" s="16"/>
      <c r="E2885" s="316"/>
    </row>
    <row r="2886" spans="4:5" x14ac:dyDescent="0.2">
      <c r="D2886" s="16"/>
      <c r="E2886" s="316"/>
    </row>
    <row r="2887" spans="4:5" x14ac:dyDescent="0.2">
      <c r="D2887" s="16"/>
      <c r="E2887" s="316"/>
    </row>
    <row r="2888" spans="4:5" x14ac:dyDescent="0.2">
      <c r="D2888" s="16"/>
      <c r="E2888" s="316"/>
    </row>
    <row r="2889" spans="4:5" x14ac:dyDescent="0.2">
      <c r="D2889" s="16"/>
      <c r="E2889" s="316"/>
    </row>
    <row r="2890" spans="4:5" x14ac:dyDescent="0.2">
      <c r="D2890" s="16"/>
      <c r="E2890" s="316"/>
    </row>
    <row r="2891" spans="4:5" x14ac:dyDescent="0.2">
      <c r="D2891" s="16"/>
      <c r="E2891" s="316"/>
    </row>
    <row r="2892" spans="4:5" x14ac:dyDescent="0.2">
      <c r="D2892" s="16"/>
      <c r="E2892" s="316"/>
    </row>
    <row r="2893" spans="4:5" x14ac:dyDescent="0.2">
      <c r="D2893" s="16"/>
      <c r="E2893" s="316"/>
    </row>
    <row r="2894" spans="4:5" x14ac:dyDescent="0.2">
      <c r="D2894" s="16"/>
      <c r="E2894" s="316"/>
    </row>
    <row r="2895" spans="4:5" x14ac:dyDescent="0.2">
      <c r="D2895" s="16"/>
      <c r="E2895" s="316"/>
    </row>
    <row r="2896" spans="4:5" x14ac:dyDescent="0.2">
      <c r="D2896" s="16"/>
      <c r="E2896" s="316"/>
    </row>
    <row r="2897" spans="4:5" x14ac:dyDescent="0.2">
      <c r="D2897" s="16"/>
      <c r="E2897" s="316"/>
    </row>
    <row r="2898" spans="4:5" x14ac:dyDescent="0.2">
      <c r="D2898" s="16"/>
      <c r="E2898" s="316"/>
    </row>
    <row r="2899" spans="4:5" x14ac:dyDescent="0.2">
      <c r="D2899" s="16"/>
      <c r="E2899" s="316"/>
    </row>
    <row r="2900" spans="4:5" x14ac:dyDescent="0.2">
      <c r="D2900" s="16"/>
      <c r="E2900" s="316"/>
    </row>
    <row r="2901" spans="4:5" x14ac:dyDescent="0.2">
      <c r="D2901" s="16"/>
      <c r="E2901" s="316"/>
    </row>
    <row r="2902" spans="4:5" x14ac:dyDescent="0.2">
      <c r="D2902" s="16"/>
      <c r="E2902" s="316"/>
    </row>
    <row r="2903" spans="4:5" x14ac:dyDescent="0.2">
      <c r="D2903" s="16"/>
      <c r="E2903" s="316"/>
    </row>
    <row r="2904" spans="4:5" x14ac:dyDescent="0.2">
      <c r="D2904" s="16"/>
      <c r="E2904" s="316"/>
    </row>
    <row r="2905" spans="4:5" x14ac:dyDescent="0.2">
      <c r="D2905" s="16"/>
      <c r="E2905" s="316"/>
    </row>
    <row r="2906" spans="4:5" x14ac:dyDescent="0.2">
      <c r="D2906" s="16"/>
      <c r="E2906" s="316"/>
    </row>
    <row r="2907" spans="4:5" x14ac:dyDescent="0.2">
      <c r="D2907" s="16"/>
      <c r="E2907" s="316"/>
    </row>
    <row r="2908" spans="4:5" x14ac:dyDescent="0.2">
      <c r="D2908" s="16"/>
      <c r="E2908" s="316"/>
    </row>
    <row r="2909" spans="4:5" x14ac:dyDescent="0.2">
      <c r="D2909" s="16"/>
      <c r="E2909" s="316"/>
    </row>
    <row r="2910" spans="4:5" x14ac:dyDescent="0.2">
      <c r="D2910" s="16"/>
      <c r="E2910" s="316"/>
    </row>
    <row r="2911" spans="4:5" x14ac:dyDescent="0.2">
      <c r="D2911" s="16"/>
      <c r="E2911" s="316"/>
    </row>
    <row r="2912" spans="4:5" x14ac:dyDescent="0.2">
      <c r="D2912" s="16"/>
      <c r="E2912" s="316"/>
    </row>
    <row r="2913" spans="4:5" x14ac:dyDescent="0.2">
      <c r="D2913" s="16"/>
      <c r="E2913" s="316"/>
    </row>
    <row r="2914" spans="4:5" x14ac:dyDescent="0.2">
      <c r="D2914" s="16"/>
      <c r="E2914" s="316"/>
    </row>
    <row r="2915" spans="4:5" x14ac:dyDescent="0.2">
      <c r="D2915" s="16"/>
      <c r="E2915" s="316"/>
    </row>
    <row r="2916" spans="4:5" x14ac:dyDescent="0.2">
      <c r="D2916" s="16"/>
      <c r="E2916" s="316"/>
    </row>
    <row r="2917" spans="4:5" x14ac:dyDescent="0.2">
      <c r="D2917" s="16"/>
      <c r="E2917" s="316"/>
    </row>
    <row r="2918" spans="4:5" x14ac:dyDescent="0.2">
      <c r="D2918" s="16"/>
      <c r="E2918" s="316"/>
    </row>
    <row r="2919" spans="4:5" x14ac:dyDescent="0.2">
      <c r="D2919" s="16"/>
      <c r="E2919" s="316"/>
    </row>
    <row r="2920" spans="4:5" x14ac:dyDescent="0.2">
      <c r="D2920" s="16"/>
      <c r="E2920" s="316"/>
    </row>
    <row r="2921" spans="4:5" x14ac:dyDescent="0.2">
      <c r="D2921" s="16"/>
      <c r="E2921" s="316"/>
    </row>
    <row r="2922" spans="4:5" x14ac:dyDescent="0.2">
      <c r="D2922" s="16"/>
      <c r="E2922" s="316"/>
    </row>
    <row r="2923" spans="4:5" x14ac:dyDescent="0.2">
      <c r="D2923" s="16"/>
      <c r="E2923" s="316"/>
    </row>
    <row r="2924" spans="4:5" x14ac:dyDescent="0.2">
      <c r="D2924" s="16"/>
      <c r="E2924" s="316"/>
    </row>
    <row r="2925" spans="4:5" x14ac:dyDescent="0.2">
      <c r="D2925" s="16"/>
      <c r="E2925" s="316"/>
    </row>
    <row r="2926" spans="4:5" x14ac:dyDescent="0.2">
      <c r="D2926" s="16"/>
      <c r="E2926" s="316"/>
    </row>
    <row r="2927" spans="4:5" x14ac:dyDescent="0.2">
      <c r="D2927" s="16"/>
      <c r="E2927" s="316"/>
    </row>
    <row r="2928" spans="4:5" x14ac:dyDescent="0.2">
      <c r="D2928" s="16"/>
      <c r="E2928" s="316"/>
    </row>
    <row r="2929" spans="4:5" x14ac:dyDescent="0.2">
      <c r="D2929" s="16"/>
      <c r="E2929" s="316"/>
    </row>
    <row r="2930" spans="4:5" x14ac:dyDescent="0.2">
      <c r="D2930" s="16"/>
      <c r="E2930" s="316"/>
    </row>
    <row r="2931" spans="4:5" x14ac:dyDescent="0.2">
      <c r="D2931" s="16"/>
      <c r="E2931" s="316"/>
    </row>
    <row r="2932" spans="4:5" x14ac:dyDescent="0.2">
      <c r="D2932" s="16"/>
      <c r="E2932" s="316"/>
    </row>
    <row r="2933" spans="4:5" x14ac:dyDescent="0.2">
      <c r="D2933" s="16"/>
      <c r="E2933" s="316"/>
    </row>
    <row r="2934" spans="4:5" x14ac:dyDescent="0.2">
      <c r="D2934" s="16"/>
      <c r="E2934" s="316"/>
    </row>
    <row r="2935" spans="4:5" x14ac:dyDescent="0.2">
      <c r="D2935" s="16"/>
      <c r="E2935" s="316"/>
    </row>
    <row r="2936" spans="4:5" x14ac:dyDescent="0.2">
      <c r="D2936" s="16"/>
      <c r="E2936" s="316"/>
    </row>
    <row r="2937" spans="4:5" x14ac:dyDescent="0.2">
      <c r="D2937" s="16"/>
      <c r="E2937" s="316"/>
    </row>
    <row r="2938" spans="4:5" x14ac:dyDescent="0.2">
      <c r="D2938" s="16"/>
      <c r="E2938" s="316"/>
    </row>
    <row r="2939" spans="4:5" x14ac:dyDescent="0.2">
      <c r="D2939" s="16"/>
      <c r="E2939" s="316"/>
    </row>
    <row r="2940" spans="4:5" x14ac:dyDescent="0.2">
      <c r="D2940" s="16"/>
      <c r="E2940" s="316"/>
    </row>
    <row r="2941" spans="4:5" x14ac:dyDescent="0.2">
      <c r="D2941" s="16"/>
      <c r="E2941" s="316"/>
    </row>
    <row r="2942" spans="4:5" x14ac:dyDescent="0.2">
      <c r="D2942" s="16"/>
      <c r="E2942" s="316"/>
    </row>
    <row r="2943" spans="4:5" x14ac:dyDescent="0.2">
      <c r="D2943" s="16"/>
      <c r="E2943" s="316"/>
    </row>
    <row r="2944" spans="4:5" x14ac:dyDescent="0.2">
      <c r="D2944" s="16"/>
      <c r="E2944" s="316"/>
    </row>
    <row r="2945" spans="4:5" x14ac:dyDescent="0.2">
      <c r="D2945" s="16"/>
      <c r="E2945" s="316"/>
    </row>
    <row r="2946" spans="4:5" x14ac:dyDescent="0.2">
      <c r="D2946" s="16"/>
      <c r="E2946" s="316"/>
    </row>
    <row r="2947" spans="4:5" x14ac:dyDescent="0.2">
      <c r="D2947" s="16"/>
      <c r="E2947" s="316"/>
    </row>
    <row r="2948" spans="4:5" x14ac:dyDescent="0.2">
      <c r="D2948" s="16"/>
      <c r="E2948" s="316"/>
    </row>
    <row r="2949" spans="4:5" x14ac:dyDescent="0.2">
      <c r="D2949" s="16"/>
      <c r="E2949" s="316"/>
    </row>
    <row r="2950" spans="4:5" x14ac:dyDescent="0.2">
      <c r="D2950" s="16"/>
      <c r="E2950" s="316"/>
    </row>
    <row r="2951" spans="4:5" x14ac:dyDescent="0.2">
      <c r="D2951" s="16"/>
      <c r="E2951" s="316"/>
    </row>
    <row r="2952" spans="4:5" x14ac:dyDescent="0.2">
      <c r="D2952" s="16"/>
      <c r="E2952" s="316"/>
    </row>
    <row r="2953" spans="4:5" x14ac:dyDescent="0.2">
      <c r="D2953" s="16"/>
      <c r="E2953" s="316"/>
    </row>
    <row r="2954" spans="4:5" x14ac:dyDescent="0.2">
      <c r="D2954" s="16"/>
      <c r="E2954" s="316"/>
    </row>
    <row r="2955" spans="4:5" x14ac:dyDescent="0.2">
      <c r="D2955" s="16"/>
      <c r="E2955" s="316"/>
    </row>
    <row r="2956" spans="4:5" x14ac:dyDescent="0.2">
      <c r="D2956" s="16"/>
      <c r="E2956" s="316"/>
    </row>
    <row r="2957" spans="4:5" x14ac:dyDescent="0.2">
      <c r="D2957" s="16"/>
      <c r="E2957" s="316"/>
    </row>
    <row r="2958" spans="4:5" x14ac:dyDescent="0.2">
      <c r="D2958" s="16"/>
      <c r="E2958" s="316"/>
    </row>
    <row r="2959" spans="4:5" x14ac:dyDescent="0.2">
      <c r="D2959" s="16"/>
      <c r="E2959" s="316"/>
    </row>
    <row r="2960" spans="4:5" x14ac:dyDescent="0.2">
      <c r="D2960" s="16"/>
      <c r="E2960" s="316"/>
    </row>
    <row r="2961" spans="4:5" x14ac:dyDescent="0.2">
      <c r="D2961" s="16"/>
      <c r="E2961" s="316"/>
    </row>
    <row r="2962" spans="4:5" x14ac:dyDescent="0.2">
      <c r="D2962" s="16"/>
      <c r="E2962" s="316"/>
    </row>
    <row r="2963" spans="4:5" x14ac:dyDescent="0.2">
      <c r="D2963" s="16"/>
      <c r="E2963" s="316"/>
    </row>
    <row r="2964" spans="4:5" x14ac:dyDescent="0.2">
      <c r="D2964" s="16"/>
      <c r="E2964" s="316"/>
    </row>
    <row r="2965" spans="4:5" x14ac:dyDescent="0.2">
      <c r="D2965" s="16"/>
      <c r="E2965" s="316"/>
    </row>
    <row r="2966" spans="4:5" x14ac:dyDescent="0.2">
      <c r="D2966" s="16"/>
      <c r="E2966" s="316"/>
    </row>
    <row r="2967" spans="4:5" x14ac:dyDescent="0.2">
      <c r="D2967" s="16"/>
      <c r="E2967" s="316"/>
    </row>
    <row r="2968" spans="4:5" x14ac:dyDescent="0.2">
      <c r="D2968" s="16"/>
      <c r="E2968" s="316"/>
    </row>
    <row r="2969" spans="4:5" x14ac:dyDescent="0.2">
      <c r="D2969" s="16"/>
      <c r="E2969" s="316"/>
    </row>
    <row r="2970" spans="4:5" x14ac:dyDescent="0.2">
      <c r="D2970" s="16"/>
      <c r="E2970" s="316"/>
    </row>
    <row r="2971" spans="4:5" x14ac:dyDescent="0.2">
      <c r="D2971" s="16"/>
      <c r="E2971" s="316"/>
    </row>
    <row r="2972" spans="4:5" x14ac:dyDescent="0.2">
      <c r="D2972" s="16"/>
      <c r="E2972" s="316"/>
    </row>
    <row r="2973" spans="4:5" x14ac:dyDescent="0.2">
      <c r="D2973" s="16"/>
      <c r="E2973" s="316"/>
    </row>
    <row r="2974" spans="4:5" x14ac:dyDescent="0.2">
      <c r="D2974" s="16"/>
      <c r="E2974" s="316"/>
    </row>
    <row r="2975" spans="4:5" x14ac:dyDescent="0.2">
      <c r="D2975" s="16"/>
      <c r="E2975" s="316"/>
    </row>
    <row r="2976" spans="4:5" x14ac:dyDescent="0.2">
      <c r="D2976" s="16"/>
      <c r="E2976" s="316"/>
    </row>
    <row r="2977" spans="4:5" x14ac:dyDescent="0.2">
      <c r="D2977" s="16"/>
      <c r="E2977" s="316"/>
    </row>
    <row r="2978" spans="4:5" x14ac:dyDescent="0.2">
      <c r="D2978" s="16"/>
      <c r="E2978" s="316"/>
    </row>
    <row r="2979" spans="4:5" x14ac:dyDescent="0.2">
      <c r="D2979" s="16"/>
      <c r="E2979" s="316"/>
    </row>
    <row r="2980" spans="4:5" x14ac:dyDescent="0.2">
      <c r="D2980" s="16"/>
      <c r="E2980" s="316"/>
    </row>
    <row r="2981" spans="4:5" x14ac:dyDescent="0.2">
      <c r="D2981" s="16"/>
      <c r="E2981" s="316"/>
    </row>
    <row r="2982" spans="4:5" x14ac:dyDescent="0.2">
      <c r="D2982" s="16"/>
      <c r="E2982" s="316"/>
    </row>
    <row r="2983" spans="4:5" x14ac:dyDescent="0.2">
      <c r="D2983" s="16"/>
      <c r="E2983" s="316"/>
    </row>
    <row r="2984" spans="4:5" x14ac:dyDescent="0.2">
      <c r="D2984" s="16"/>
      <c r="E2984" s="316"/>
    </row>
    <row r="2985" spans="4:5" x14ac:dyDescent="0.2">
      <c r="D2985" s="16"/>
      <c r="E2985" s="316"/>
    </row>
    <row r="2986" spans="4:5" x14ac:dyDescent="0.2">
      <c r="D2986" s="16"/>
      <c r="E2986" s="316"/>
    </row>
    <row r="2987" spans="4:5" x14ac:dyDescent="0.2">
      <c r="D2987" s="16"/>
      <c r="E2987" s="316"/>
    </row>
    <row r="2988" spans="4:5" x14ac:dyDescent="0.2">
      <c r="D2988" s="16"/>
      <c r="E2988" s="316"/>
    </row>
    <row r="2989" spans="4:5" x14ac:dyDescent="0.2">
      <c r="D2989" s="16"/>
      <c r="E2989" s="316"/>
    </row>
    <row r="2990" spans="4:5" x14ac:dyDescent="0.2">
      <c r="D2990" s="16"/>
      <c r="E2990" s="316"/>
    </row>
    <row r="2991" spans="4:5" x14ac:dyDescent="0.2">
      <c r="D2991" s="16"/>
      <c r="E2991" s="316"/>
    </row>
    <row r="2992" spans="4:5" x14ac:dyDescent="0.2">
      <c r="D2992" s="16"/>
      <c r="E2992" s="316"/>
    </row>
    <row r="2993" spans="4:5" x14ac:dyDescent="0.2">
      <c r="D2993" s="16"/>
      <c r="E2993" s="316"/>
    </row>
    <row r="2994" spans="4:5" x14ac:dyDescent="0.2">
      <c r="D2994" s="16"/>
      <c r="E2994" s="316"/>
    </row>
    <row r="2995" spans="4:5" x14ac:dyDescent="0.2">
      <c r="D2995" s="16"/>
      <c r="E2995" s="316"/>
    </row>
    <row r="2996" spans="4:5" x14ac:dyDescent="0.2">
      <c r="D2996" s="16"/>
      <c r="E2996" s="316"/>
    </row>
    <row r="2997" spans="4:5" x14ac:dyDescent="0.2">
      <c r="D2997" s="16"/>
      <c r="E2997" s="316"/>
    </row>
    <row r="2998" spans="4:5" x14ac:dyDescent="0.2">
      <c r="D2998" s="16"/>
      <c r="E2998" s="316"/>
    </row>
    <row r="2999" spans="4:5" x14ac:dyDescent="0.2">
      <c r="D2999" s="16"/>
      <c r="E2999" s="316"/>
    </row>
    <row r="3000" spans="4:5" x14ac:dyDescent="0.2">
      <c r="D3000" s="16"/>
      <c r="E3000" s="316"/>
    </row>
    <row r="3001" spans="4:5" x14ac:dyDescent="0.2">
      <c r="D3001" s="16"/>
      <c r="E3001" s="316"/>
    </row>
    <row r="3002" spans="4:5" x14ac:dyDescent="0.2">
      <c r="D3002" s="16"/>
      <c r="E3002" s="316"/>
    </row>
    <row r="3003" spans="4:5" x14ac:dyDescent="0.2">
      <c r="D3003" s="16"/>
      <c r="E3003" s="316"/>
    </row>
    <row r="3004" spans="4:5" x14ac:dyDescent="0.2">
      <c r="D3004" s="16"/>
      <c r="E3004" s="316"/>
    </row>
    <row r="3005" spans="4:5" x14ac:dyDescent="0.2">
      <c r="D3005" s="16"/>
      <c r="E3005" s="316"/>
    </row>
    <row r="3006" spans="4:5" x14ac:dyDescent="0.2">
      <c r="D3006" s="16"/>
      <c r="E3006" s="316"/>
    </row>
    <row r="3007" spans="4:5" x14ac:dyDescent="0.2">
      <c r="D3007" s="16"/>
      <c r="E3007" s="316"/>
    </row>
    <row r="3008" spans="4:5" x14ac:dyDescent="0.2">
      <c r="D3008" s="16"/>
      <c r="E3008" s="316"/>
    </row>
    <row r="3009" spans="4:5" x14ac:dyDescent="0.2">
      <c r="D3009" s="16"/>
      <c r="E3009" s="316"/>
    </row>
    <row r="3010" spans="4:5" x14ac:dyDescent="0.2">
      <c r="D3010" s="16"/>
      <c r="E3010" s="316"/>
    </row>
    <row r="3011" spans="4:5" x14ac:dyDescent="0.2">
      <c r="D3011" s="16"/>
      <c r="E3011" s="316"/>
    </row>
    <row r="3012" spans="4:5" x14ac:dyDescent="0.2">
      <c r="D3012" s="16"/>
      <c r="E3012" s="316"/>
    </row>
    <row r="3013" spans="4:5" x14ac:dyDescent="0.2">
      <c r="D3013" s="16"/>
      <c r="E3013" s="316"/>
    </row>
    <row r="3014" spans="4:5" x14ac:dyDescent="0.2">
      <c r="D3014" s="16"/>
      <c r="E3014" s="316"/>
    </row>
    <row r="3015" spans="4:5" x14ac:dyDescent="0.2">
      <c r="D3015" s="16"/>
      <c r="E3015" s="316"/>
    </row>
    <row r="3016" spans="4:5" x14ac:dyDescent="0.2">
      <c r="D3016" s="16"/>
      <c r="E3016" s="316"/>
    </row>
    <row r="3017" spans="4:5" x14ac:dyDescent="0.2">
      <c r="D3017" s="16"/>
      <c r="E3017" s="316"/>
    </row>
    <row r="3018" spans="4:5" x14ac:dyDescent="0.2">
      <c r="D3018" s="16"/>
      <c r="E3018" s="316"/>
    </row>
    <row r="3019" spans="4:5" x14ac:dyDescent="0.2">
      <c r="D3019" s="16"/>
      <c r="E3019" s="316"/>
    </row>
    <row r="3020" spans="4:5" x14ac:dyDescent="0.2">
      <c r="D3020" s="16"/>
      <c r="E3020" s="316"/>
    </row>
    <row r="3021" spans="4:5" x14ac:dyDescent="0.2">
      <c r="D3021" s="16"/>
      <c r="E3021" s="316"/>
    </row>
    <row r="3022" spans="4:5" x14ac:dyDescent="0.2">
      <c r="D3022" s="16"/>
      <c r="E3022" s="316"/>
    </row>
    <row r="3023" spans="4:5" x14ac:dyDescent="0.2">
      <c r="D3023" s="16"/>
      <c r="E3023" s="316"/>
    </row>
    <row r="3024" spans="4:5" x14ac:dyDescent="0.2">
      <c r="D3024" s="16"/>
      <c r="E3024" s="316"/>
    </row>
    <row r="3025" spans="4:5" x14ac:dyDescent="0.2">
      <c r="D3025" s="16"/>
      <c r="E3025" s="316"/>
    </row>
    <row r="3026" spans="4:5" x14ac:dyDescent="0.2">
      <c r="D3026" s="16"/>
      <c r="E3026" s="316"/>
    </row>
    <row r="3027" spans="4:5" x14ac:dyDescent="0.2">
      <c r="D3027" s="16"/>
      <c r="E3027" s="316"/>
    </row>
    <row r="3028" spans="4:5" x14ac:dyDescent="0.2">
      <c r="D3028" s="16"/>
      <c r="E3028" s="316"/>
    </row>
    <row r="3029" spans="4:5" x14ac:dyDescent="0.2">
      <c r="D3029" s="16"/>
      <c r="E3029" s="316"/>
    </row>
    <row r="3030" spans="4:5" x14ac:dyDescent="0.2">
      <c r="D3030" s="16"/>
      <c r="E3030" s="316"/>
    </row>
    <row r="3031" spans="4:5" x14ac:dyDescent="0.2">
      <c r="D3031" s="16"/>
      <c r="E3031" s="316"/>
    </row>
    <row r="3032" spans="4:5" x14ac:dyDescent="0.2">
      <c r="D3032" s="16"/>
      <c r="E3032" s="316"/>
    </row>
    <row r="3033" spans="4:5" x14ac:dyDescent="0.2">
      <c r="D3033" s="16"/>
      <c r="E3033" s="316"/>
    </row>
    <row r="3034" spans="4:5" x14ac:dyDescent="0.2">
      <c r="D3034" s="16"/>
      <c r="E3034" s="316"/>
    </row>
    <row r="3035" spans="4:5" x14ac:dyDescent="0.2">
      <c r="D3035" s="16"/>
      <c r="E3035" s="316"/>
    </row>
    <row r="3036" spans="4:5" x14ac:dyDescent="0.2">
      <c r="D3036" s="16"/>
      <c r="E3036" s="316"/>
    </row>
    <row r="3037" spans="4:5" x14ac:dyDescent="0.2">
      <c r="D3037" s="16"/>
      <c r="E3037" s="316"/>
    </row>
    <row r="3038" spans="4:5" x14ac:dyDescent="0.2">
      <c r="D3038" s="16"/>
      <c r="E3038" s="316"/>
    </row>
    <row r="3039" spans="4:5" x14ac:dyDescent="0.2">
      <c r="D3039" s="16"/>
      <c r="E3039" s="316"/>
    </row>
    <row r="3040" spans="4:5" x14ac:dyDescent="0.2">
      <c r="D3040" s="16"/>
      <c r="E3040" s="316"/>
    </row>
    <row r="3041" spans="4:5" x14ac:dyDescent="0.2">
      <c r="D3041" s="16"/>
      <c r="E3041" s="316"/>
    </row>
    <row r="3042" spans="4:5" x14ac:dyDescent="0.2">
      <c r="D3042" s="16"/>
      <c r="E3042" s="316"/>
    </row>
    <row r="3043" spans="4:5" x14ac:dyDescent="0.2">
      <c r="D3043" s="16"/>
      <c r="E3043" s="316"/>
    </row>
    <row r="3044" spans="4:5" x14ac:dyDescent="0.2">
      <c r="D3044" s="16"/>
      <c r="E3044" s="316"/>
    </row>
    <row r="3045" spans="4:5" x14ac:dyDescent="0.2">
      <c r="D3045" s="16"/>
      <c r="E3045" s="316"/>
    </row>
    <row r="3046" spans="4:5" x14ac:dyDescent="0.2">
      <c r="D3046" s="16"/>
      <c r="E3046" s="316"/>
    </row>
    <row r="3047" spans="4:5" x14ac:dyDescent="0.2">
      <c r="D3047" s="16"/>
      <c r="E3047" s="316"/>
    </row>
    <row r="3048" spans="4:5" x14ac:dyDescent="0.2">
      <c r="D3048" s="16"/>
      <c r="E3048" s="316"/>
    </row>
    <row r="3049" spans="4:5" x14ac:dyDescent="0.2">
      <c r="D3049" s="16"/>
      <c r="E3049" s="316"/>
    </row>
    <row r="3050" spans="4:5" x14ac:dyDescent="0.2">
      <c r="D3050" s="16"/>
      <c r="E3050" s="316"/>
    </row>
    <row r="3051" spans="4:5" x14ac:dyDescent="0.2">
      <c r="D3051" s="16"/>
      <c r="E3051" s="316"/>
    </row>
    <row r="3052" spans="4:5" x14ac:dyDescent="0.2">
      <c r="D3052" s="16"/>
      <c r="E3052" s="316"/>
    </row>
    <row r="3053" spans="4:5" x14ac:dyDescent="0.2">
      <c r="D3053" s="16"/>
      <c r="E3053" s="316"/>
    </row>
    <row r="3054" spans="4:5" x14ac:dyDescent="0.2">
      <c r="D3054" s="16"/>
      <c r="E3054" s="316"/>
    </row>
    <row r="3055" spans="4:5" x14ac:dyDescent="0.2">
      <c r="D3055" s="16"/>
      <c r="E3055" s="316"/>
    </row>
    <row r="3056" spans="4:5" x14ac:dyDescent="0.2">
      <c r="D3056" s="16"/>
      <c r="E3056" s="316"/>
    </row>
    <row r="3057" spans="4:5" x14ac:dyDescent="0.2">
      <c r="D3057" s="16"/>
      <c r="E3057" s="316"/>
    </row>
    <row r="3058" spans="4:5" x14ac:dyDescent="0.2">
      <c r="D3058" s="16"/>
      <c r="E3058" s="316"/>
    </row>
    <row r="3059" spans="4:5" x14ac:dyDescent="0.2">
      <c r="D3059" s="16"/>
      <c r="E3059" s="316"/>
    </row>
    <row r="3060" spans="4:5" x14ac:dyDescent="0.2">
      <c r="D3060" s="16"/>
      <c r="E3060" s="316"/>
    </row>
    <row r="3061" spans="4:5" x14ac:dyDescent="0.2">
      <c r="D3061" s="16"/>
      <c r="E3061" s="316"/>
    </row>
    <row r="3062" spans="4:5" x14ac:dyDescent="0.2">
      <c r="D3062" s="16"/>
      <c r="E3062" s="316"/>
    </row>
    <row r="3063" spans="4:5" x14ac:dyDescent="0.2">
      <c r="D3063" s="16"/>
      <c r="E3063" s="316"/>
    </row>
    <row r="3064" spans="4:5" x14ac:dyDescent="0.2">
      <c r="D3064" s="16"/>
      <c r="E3064" s="316"/>
    </row>
    <row r="3065" spans="4:5" x14ac:dyDescent="0.2">
      <c r="D3065" s="16"/>
      <c r="E3065" s="316"/>
    </row>
    <row r="3066" spans="4:5" x14ac:dyDescent="0.2">
      <c r="D3066" s="16"/>
      <c r="E3066" s="316"/>
    </row>
    <row r="3067" spans="4:5" x14ac:dyDescent="0.2">
      <c r="D3067" s="16"/>
      <c r="E3067" s="316"/>
    </row>
    <row r="3068" spans="4:5" x14ac:dyDescent="0.2">
      <c r="D3068" s="16"/>
      <c r="E3068" s="316"/>
    </row>
    <row r="3069" spans="4:5" x14ac:dyDescent="0.2">
      <c r="D3069" s="16"/>
      <c r="E3069" s="316"/>
    </row>
    <row r="3070" spans="4:5" x14ac:dyDescent="0.2">
      <c r="D3070" s="16"/>
      <c r="E3070" s="316"/>
    </row>
    <row r="3071" spans="4:5" x14ac:dyDescent="0.2">
      <c r="D3071" s="16"/>
      <c r="E3071" s="316"/>
    </row>
    <row r="3072" spans="4:5" x14ac:dyDescent="0.2">
      <c r="D3072" s="16"/>
      <c r="E3072" s="316"/>
    </row>
    <row r="3073" spans="4:5" x14ac:dyDescent="0.2">
      <c r="D3073" s="16"/>
      <c r="E3073" s="316"/>
    </row>
    <row r="3074" spans="4:5" x14ac:dyDescent="0.2">
      <c r="D3074" s="16"/>
      <c r="E3074" s="316"/>
    </row>
    <row r="3075" spans="4:5" x14ac:dyDescent="0.2">
      <c r="D3075" s="16"/>
      <c r="E3075" s="316"/>
    </row>
    <row r="3076" spans="4:5" x14ac:dyDescent="0.2">
      <c r="D3076" s="16"/>
      <c r="E3076" s="316"/>
    </row>
    <row r="3077" spans="4:5" x14ac:dyDescent="0.2">
      <c r="D3077" s="16"/>
      <c r="E3077" s="316"/>
    </row>
    <row r="3078" spans="4:5" x14ac:dyDescent="0.2">
      <c r="D3078" s="16"/>
      <c r="E3078" s="316"/>
    </row>
    <row r="3079" spans="4:5" x14ac:dyDescent="0.2">
      <c r="D3079" s="16"/>
      <c r="E3079" s="316"/>
    </row>
    <row r="3080" spans="4:5" x14ac:dyDescent="0.2">
      <c r="D3080" s="16"/>
      <c r="E3080" s="316"/>
    </row>
    <row r="3081" spans="4:5" x14ac:dyDescent="0.2">
      <c r="D3081" s="16"/>
      <c r="E3081" s="316"/>
    </row>
    <row r="3082" spans="4:5" x14ac:dyDescent="0.2">
      <c r="D3082" s="16"/>
      <c r="E3082" s="316"/>
    </row>
    <row r="3083" spans="4:5" x14ac:dyDescent="0.2">
      <c r="D3083" s="16"/>
      <c r="E3083" s="316"/>
    </row>
    <row r="3084" spans="4:5" x14ac:dyDescent="0.2">
      <c r="D3084" s="16"/>
      <c r="E3084" s="316"/>
    </row>
    <row r="3085" spans="4:5" x14ac:dyDescent="0.2">
      <c r="D3085" s="16"/>
      <c r="E3085" s="316"/>
    </row>
    <row r="3086" spans="4:5" x14ac:dyDescent="0.2">
      <c r="D3086" s="16"/>
      <c r="E3086" s="316"/>
    </row>
    <row r="3087" spans="4:5" x14ac:dyDescent="0.2">
      <c r="D3087" s="16"/>
      <c r="E3087" s="316"/>
    </row>
    <row r="3088" spans="4:5" x14ac:dyDescent="0.2">
      <c r="D3088" s="16"/>
      <c r="E3088" s="316"/>
    </row>
    <row r="3089" spans="4:5" x14ac:dyDescent="0.2">
      <c r="D3089" s="16"/>
      <c r="E3089" s="316"/>
    </row>
    <row r="3090" spans="4:5" x14ac:dyDescent="0.2">
      <c r="D3090" s="16"/>
      <c r="E3090" s="316"/>
    </row>
    <row r="3091" spans="4:5" x14ac:dyDescent="0.2">
      <c r="D3091" s="16"/>
      <c r="E3091" s="316"/>
    </row>
    <row r="3092" spans="4:5" x14ac:dyDescent="0.2">
      <c r="D3092" s="16"/>
      <c r="E3092" s="316"/>
    </row>
    <row r="3093" spans="4:5" x14ac:dyDescent="0.2">
      <c r="D3093" s="16"/>
      <c r="E3093" s="316"/>
    </row>
    <row r="3094" spans="4:5" x14ac:dyDescent="0.2">
      <c r="D3094" s="16"/>
      <c r="E3094" s="316"/>
    </row>
    <row r="3095" spans="4:5" x14ac:dyDescent="0.2">
      <c r="D3095" s="16"/>
      <c r="E3095" s="316"/>
    </row>
    <row r="3096" spans="4:5" x14ac:dyDescent="0.2">
      <c r="D3096" s="16"/>
      <c r="E3096" s="316"/>
    </row>
    <row r="3097" spans="4:5" x14ac:dyDescent="0.2">
      <c r="D3097" s="16"/>
      <c r="E3097" s="316"/>
    </row>
    <row r="3098" spans="4:5" x14ac:dyDescent="0.2">
      <c r="D3098" s="16"/>
      <c r="E3098" s="316"/>
    </row>
    <row r="3099" spans="4:5" x14ac:dyDescent="0.2">
      <c r="D3099" s="16"/>
      <c r="E3099" s="316"/>
    </row>
    <row r="3100" spans="4:5" x14ac:dyDescent="0.2">
      <c r="D3100" s="16"/>
      <c r="E3100" s="316"/>
    </row>
    <row r="3101" spans="4:5" x14ac:dyDescent="0.2">
      <c r="D3101" s="16"/>
      <c r="E3101" s="316"/>
    </row>
    <row r="3102" spans="4:5" x14ac:dyDescent="0.2">
      <c r="D3102" s="16"/>
      <c r="E3102" s="316"/>
    </row>
    <row r="3103" spans="4:5" x14ac:dyDescent="0.2">
      <c r="D3103" s="16"/>
      <c r="E3103" s="316"/>
    </row>
    <row r="3104" spans="4:5" x14ac:dyDescent="0.2">
      <c r="D3104" s="16"/>
      <c r="E3104" s="316"/>
    </row>
    <row r="3105" spans="4:5" x14ac:dyDescent="0.2">
      <c r="D3105" s="16"/>
      <c r="E3105" s="316"/>
    </row>
    <row r="3106" spans="4:5" x14ac:dyDescent="0.2">
      <c r="D3106" s="16"/>
      <c r="E3106" s="316"/>
    </row>
    <row r="3107" spans="4:5" x14ac:dyDescent="0.2">
      <c r="D3107" s="16"/>
      <c r="E3107" s="316"/>
    </row>
    <row r="3108" spans="4:5" x14ac:dyDescent="0.2">
      <c r="D3108" s="16"/>
      <c r="E3108" s="316"/>
    </row>
    <row r="3109" spans="4:5" x14ac:dyDescent="0.2">
      <c r="D3109" s="16"/>
      <c r="E3109" s="316"/>
    </row>
    <row r="3110" spans="4:5" x14ac:dyDescent="0.2">
      <c r="D3110" s="16"/>
      <c r="E3110" s="316"/>
    </row>
    <row r="3111" spans="4:5" x14ac:dyDescent="0.2">
      <c r="D3111" s="16"/>
      <c r="E3111" s="316"/>
    </row>
    <row r="3112" spans="4:5" x14ac:dyDescent="0.2">
      <c r="D3112" s="16"/>
      <c r="E3112" s="316"/>
    </row>
    <row r="3113" spans="4:5" x14ac:dyDescent="0.2">
      <c r="D3113" s="16"/>
      <c r="E3113" s="316"/>
    </row>
    <row r="3114" spans="4:5" x14ac:dyDescent="0.2">
      <c r="D3114" s="16"/>
      <c r="E3114" s="316"/>
    </row>
    <row r="3115" spans="4:5" x14ac:dyDescent="0.2">
      <c r="D3115" s="16"/>
      <c r="E3115" s="316"/>
    </row>
    <row r="3116" spans="4:5" x14ac:dyDescent="0.2">
      <c r="D3116" s="16"/>
      <c r="E3116" s="316"/>
    </row>
    <row r="3117" spans="4:5" x14ac:dyDescent="0.2">
      <c r="D3117" s="16"/>
      <c r="E3117" s="316"/>
    </row>
    <row r="3118" spans="4:5" x14ac:dyDescent="0.2">
      <c r="D3118" s="16"/>
      <c r="E3118" s="316"/>
    </row>
    <row r="3119" spans="4:5" x14ac:dyDescent="0.2">
      <c r="D3119" s="16"/>
      <c r="E3119" s="316"/>
    </row>
    <row r="3120" spans="4:5" x14ac:dyDescent="0.2">
      <c r="D3120" s="16"/>
      <c r="E3120" s="316"/>
    </row>
    <row r="3121" spans="4:5" x14ac:dyDescent="0.2">
      <c r="D3121" s="16"/>
      <c r="E3121" s="316"/>
    </row>
    <row r="3122" spans="4:5" x14ac:dyDescent="0.2">
      <c r="D3122" s="16"/>
      <c r="E3122" s="316"/>
    </row>
    <row r="3123" spans="4:5" x14ac:dyDescent="0.2">
      <c r="D3123" s="16"/>
      <c r="E3123" s="316"/>
    </row>
    <row r="3124" spans="4:5" x14ac:dyDescent="0.2">
      <c r="D3124" s="16"/>
      <c r="E3124" s="316"/>
    </row>
    <row r="3125" spans="4:5" x14ac:dyDescent="0.2">
      <c r="D3125" s="16"/>
      <c r="E3125" s="316"/>
    </row>
    <row r="3126" spans="4:5" x14ac:dyDescent="0.2">
      <c r="D3126" s="16"/>
      <c r="E3126" s="316"/>
    </row>
    <row r="3127" spans="4:5" x14ac:dyDescent="0.2">
      <c r="D3127" s="16"/>
      <c r="E3127" s="316"/>
    </row>
    <row r="3128" spans="4:5" x14ac:dyDescent="0.2">
      <c r="D3128" s="16"/>
      <c r="E3128" s="316"/>
    </row>
    <row r="3129" spans="4:5" x14ac:dyDescent="0.2">
      <c r="D3129" s="16"/>
      <c r="E3129" s="316"/>
    </row>
    <row r="3130" spans="4:5" x14ac:dyDescent="0.2">
      <c r="D3130" s="16"/>
      <c r="E3130" s="316"/>
    </row>
    <row r="3131" spans="4:5" x14ac:dyDescent="0.2">
      <c r="D3131" s="16"/>
      <c r="E3131" s="316"/>
    </row>
    <row r="3132" spans="4:5" x14ac:dyDescent="0.2">
      <c r="D3132" s="16"/>
      <c r="E3132" s="316"/>
    </row>
    <row r="3133" spans="4:5" x14ac:dyDescent="0.2">
      <c r="D3133" s="16"/>
      <c r="E3133" s="316"/>
    </row>
    <row r="3134" spans="4:5" x14ac:dyDescent="0.2">
      <c r="D3134" s="16"/>
      <c r="E3134" s="316"/>
    </row>
    <row r="3135" spans="4:5" x14ac:dyDescent="0.2">
      <c r="D3135" s="16"/>
      <c r="E3135" s="316"/>
    </row>
    <row r="3136" spans="4:5" x14ac:dyDescent="0.2">
      <c r="D3136" s="16"/>
      <c r="E3136" s="316"/>
    </row>
    <row r="3137" spans="4:5" x14ac:dyDescent="0.2">
      <c r="D3137" s="16"/>
      <c r="E3137" s="316"/>
    </row>
    <row r="3138" spans="4:5" x14ac:dyDescent="0.2">
      <c r="D3138" s="16"/>
      <c r="E3138" s="316"/>
    </row>
    <row r="3139" spans="4:5" x14ac:dyDescent="0.2">
      <c r="D3139" s="16"/>
      <c r="E3139" s="316"/>
    </row>
    <row r="3140" spans="4:5" x14ac:dyDescent="0.2">
      <c r="D3140" s="16"/>
      <c r="E3140" s="316"/>
    </row>
    <row r="3141" spans="4:5" x14ac:dyDescent="0.2">
      <c r="D3141" s="16"/>
      <c r="E3141" s="316"/>
    </row>
    <row r="3142" spans="4:5" x14ac:dyDescent="0.2">
      <c r="D3142" s="16"/>
      <c r="E3142" s="316"/>
    </row>
    <row r="3143" spans="4:5" x14ac:dyDescent="0.2">
      <c r="D3143" s="16"/>
      <c r="E3143" s="316"/>
    </row>
    <row r="3144" spans="4:5" x14ac:dyDescent="0.2">
      <c r="D3144" s="16"/>
      <c r="E3144" s="316"/>
    </row>
    <row r="3145" spans="4:5" x14ac:dyDescent="0.2">
      <c r="D3145" s="16"/>
      <c r="E3145" s="316"/>
    </row>
    <row r="3146" spans="4:5" x14ac:dyDescent="0.2">
      <c r="D3146" s="16"/>
      <c r="E3146" s="316"/>
    </row>
    <row r="3147" spans="4:5" x14ac:dyDescent="0.2">
      <c r="D3147" s="16"/>
      <c r="E3147" s="316"/>
    </row>
    <row r="3148" spans="4:5" x14ac:dyDescent="0.2">
      <c r="D3148" s="16"/>
      <c r="E3148" s="316"/>
    </row>
    <row r="3149" spans="4:5" x14ac:dyDescent="0.2">
      <c r="D3149" s="16"/>
      <c r="E3149" s="316"/>
    </row>
    <row r="3150" spans="4:5" x14ac:dyDescent="0.2">
      <c r="D3150" s="16"/>
      <c r="E3150" s="316"/>
    </row>
    <row r="3151" spans="4:5" x14ac:dyDescent="0.2">
      <c r="D3151" s="16"/>
      <c r="E3151" s="316"/>
    </row>
    <row r="3152" spans="4:5" x14ac:dyDescent="0.2">
      <c r="D3152" s="16"/>
      <c r="E3152" s="316"/>
    </row>
    <row r="3153" spans="4:5" x14ac:dyDescent="0.2">
      <c r="D3153" s="16"/>
      <c r="E3153" s="316"/>
    </row>
    <row r="3154" spans="4:5" x14ac:dyDescent="0.2">
      <c r="D3154" s="16"/>
      <c r="E3154" s="316"/>
    </row>
    <row r="3155" spans="4:5" x14ac:dyDescent="0.2">
      <c r="D3155" s="16"/>
      <c r="E3155" s="316"/>
    </row>
    <row r="3156" spans="4:5" x14ac:dyDescent="0.2">
      <c r="D3156" s="16"/>
      <c r="E3156" s="316"/>
    </row>
    <row r="3157" spans="4:5" x14ac:dyDescent="0.2">
      <c r="D3157" s="16"/>
      <c r="E3157" s="316"/>
    </row>
    <row r="3158" spans="4:5" x14ac:dyDescent="0.2">
      <c r="D3158" s="16"/>
      <c r="E3158" s="316"/>
    </row>
    <row r="3159" spans="4:5" x14ac:dyDescent="0.2">
      <c r="D3159" s="16"/>
      <c r="E3159" s="316"/>
    </row>
    <row r="3160" spans="4:5" x14ac:dyDescent="0.2">
      <c r="D3160" s="16"/>
      <c r="E3160" s="316"/>
    </row>
    <row r="3161" spans="4:5" x14ac:dyDescent="0.2">
      <c r="D3161" s="16"/>
      <c r="E3161" s="316"/>
    </row>
    <row r="3162" spans="4:5" x14ac:dyDescent="0.2">
      <c r="D3162" s="16"/>
      <c r="E3162" s="316"/>
    </row>
    <row r="3163" spans="4:5" x14ac:dyDescent="0.2">
      <c r="D3163" s="16"/>
      <c r="E3163" s="316"/>
    </row>
    <row r="3164" spans="4:5" x14ac:dyDescent="0.2">
      <c r="D3164" s="16"/>
      <c r="E3164" s="316"/>
    </row>
    <row r="3165" spans="4:5" x14ac:dyDescent="0.2">
      <c r="D3165" s="16"/>
      <c r="E3165" s="316"/>
    </row>
    <row r="3166" spans="4:5" x14ac:dyDescent="0.2">
      <c r="D3166" s="16"/>
      <c r="E3166" s="316"/>
    </row>
    <row r="3167" spans="4:5" x14ac:dyDescent="0.2">
      <c r="D3167" s="16"/>
      <c r="E3167" s="316"/>
    </row>
    <row r="3168" spans="4:5" x14ac:dyDescent="0.2">
      <c r="D3168" s="16"/>
      <c r="E3168" s="316"/>
    </row>
    <row r="3169" spans="4:5" x14ac:dyDescent="0.2">
      <c r="D3169" s="16"/>
      <c r="E3169" s="316"/>
    </row>
    <row r="3170" spans="4:5" x14ac:dyDescent="0.2">
      <c r="D3170" s="16"/>
      <c r="E3170" s="316"/>
    </row>
    <row r="3171" spans="4:5" x14ac:dyDescent="0.2">
      <c r="D3171" s="16"/>
      <c r="E3171" s="316"/>
    </row>
    <row r="3172" spans="4:5" x14ac:dyDescent="0.2">
      <c r="D3172" s="16"/>
      <c r="E3172" s="316"/>
    </row>
    <row r="3173" spans="4:5" x14ac:dyDescent="0.2">
      <c r="D3173" s="16"/>
      <c r="E3173" s="316"/>
    </row>
    <row r="3174" spans="4:5" x14ac:dyDescent="0.2">
      <c r="D3174" s="16"/>
      <c r="E3174" s="316"/>
    </row>
    <row r="3175" spans="4:5" x14ac:dyDescent="0.2">
      <c r="D3175" s="16"/>
      <c r="E3175" s="316"/>
    </row>
    <row r="3176" spans="4:5" x14ac:dyDescent="0.2">
      <c r="D3176" s="16"/>
      <c r="E3176" s="316"/>
    </row>
    <row r="3177" spans="4:5" x14ac:dyDescent="0.2">
      <c r="D3177" s="16"/>
      <c r="E3177" s="316"/>
    </row>
    <row r="3178" spans="4:5" x14ac:dyDescent="0.2">
      <c r="D3178" s="16"/>
      <c r="E3178" s="316"/>
    </row>
    <row r="3179" spans="4:5" x14ac:dyDescent="0.2">
      <c r="D3179" s="16"/>
      <c r="E3179" s="316"/>
    </row>
    <row r="3180" spans="4:5" x14ac:dyDescent="0.2">
      <c r="D3180" s="16"/>
      <c r="E3180" s="316"/>
    </row>
    <row r="3181" spans="4:5" x14ac:dyDescent="0.2">
      <c r="D3181" s="16"/>
      <c r="E3181" s="316"/>
    </row>
    <row r="3182" spans="4:5" x14ac:dyDescent="0.2">
      <c r="D3182" s="16"/>
      <c r="E3182" s="316"/>
    </row>
    <row r="3183" spans="4:5" x14ac:dyDescent="0.2">
      <c r="D3183" s="16"/>
      <c r="E3183" s="316"/>
    </row>
    <row r="3184" spans="4:5" x14ac:dyDescent="0.2">
      <c r="D3184" s="16"/>
      <c r="E3184" s="316"/>
    </row>
    <row r="3185" spans="4:5" x14ac:dyDescent="0.2">
      <c r="D3185" s="16"/>
      <c r="E3185" s="316"/>
    </row>
    <row r="3186" spans="4:5" x14ac:dyDescent="0.2">
      <c r="D3186" s="16"/>
      <c r="E3186" s="316"/>
    </row>
    <row r="3187" spans="4:5" x14ac:dyDescent="0.2">
      <c r="D3187" s="16"/>
      <c r="E3187" s="316"/>
    </row>
    <row r="3188" spans="4:5" x14ac:dyDescent="0.2">
      <c r="D3188" s="16"/>
      <c r="E3188" s="316"/>
    </row>
    <row r="3189" spans="4:5" x14ac:dyDescent="0.2">
      <c r="D3189" s="16"/>
      <c r="E3189" s="316"/>
    </row>
    <row r="3190" spans="4:5" x14ac:dyDescent="0.2">
      <c r="D3190" s="16"/>
      <c r="E3190" s="316"/>
    </row>
    <row r="3191" spans="4:5" x14ac:dyDescent="0.2">
      <c r="D3191" s="16"/>
      <c r="E3191" s="316"/>
    </row>
    <row r="3192" spans="4:5" x14ac:dyDescent="0.2">
      <c r="D3192" s="16"/>
      <c r="E3192" s="316"/>
    </row>
    <row r="3193" spans="4:5" x14ac:dyDescent="0.2">
      <c r="D3193" s="16"/>
      <c r="E3193" s="316"/>
    </row>
    <row r="3194" spans="4:5" x14ac:dyDescent="0.2">
      <c r="D3194" s="16"/>
      <c r="E3194" s="316"/>
    </row>
    <row r="3195" spans="4:5" x14ac:dyDescent="0.2">
      <c r="D3195" s="16"/>
      <c r="E3195" s="316"/>
    </row>
    <row r="3196" spans="4:5" x14ac:dyDescent="0.2">
      <c r="D3196" s="16"/>
      <c r="E3196" s="316"/>
    </row>
    <row r="3197" spans="4:5" x14ac:dyDescent="0.2">
      <c r="D3197" s="16"/>
      <c r="E3197" s="316"/>
    </row>
    <row r="3198" spans="4:5" x14ac:dyDescent="0.2">
      <c r="D3198" s="16"/>
      <c r="E3198" s="316"/>
    </row>
    <row r="3199" spans="4:5" x14ac:dyDescent="0.2">
      <c r="D3199" s="16"/>
      <c r="E3199" s="316"/>
    </row>
    <row r="3200" spans="4:5" x14ac:dyDescent="0.2">
      <c r="D3200" s="16"/>
      <c r="E3200" s="316"/>
    </row>
    <row r="3201" spans="4:5" x14ac:dyDescent="0.2">
      <c r="D3201" s="16"/>
      <c r="E3201" s="316"/>
    </row>
    <row r="3202" spans="4:5" x14ac:dyDescent="0.2">
      <c r="D3202" s="16"/>
      <c r="E3202" s="316"/>
    </row>
    <row r="3203" spans="4:5" x14ac:dyDescent="0.2">
      <c r="D3203" s="16"/>
      <c r="E3203" s="316"/>
    </row>
    <row r="3204" spans="4:5" x14ac:dyDescent="0.2">
      <c r="D3204" s="16"/>
      <c r="E3204" s="316"/>
    </row>
    <row r="3205" spans="4:5" x14ac:dyDescent="0.2">
      <c r="D3205" s="16"/>
      <c r="E3205" s="316"/>
    </row>
    <row r="3206" spans="4:5" x14ac:dyDescent="0.2">
      <c r="D3206" s="16"/>
      <c r="E3206" s="316"/>
    </row>
    <row r="3207" spans="4:5" x14ac:dyDescent="0.2">
      <c r="D3207" s="16"/>
      <c r="E3207" s="316"/>
    </row>
    <row r="3208" spans="4:5" x14ac:dyDescent="0.2">
      <c r="D3208" s="16"/>
      <c r="E3208" s="316"/>
    </row>
    <row r="3209" spans="4:5" x14ac:dyDescent="0.2">
      <c r="D3209" s="16"/>
      <c r="E3209" s="316"/>
    </row>
    <row r="3210" spans="4:5" x14ac:dyDescent="0.2">
      <c r="D3210" s="16"/>
      <c r="E3210" s="316"/>
    </row>
    <row r="3211" spans="4:5" x14ac:dyDescent="0.2">
      <c r="D3211" s="16"/>
      <c r="E3211" s="316"/>
    </row>
    <row r="3212" spans="4:5" x14ac:dyDescent="0.2">
      <c r="D3212" s="16"/>
      <c r="E3212" s="316"/>
    </row>
    <row r="3213" spans="4:5" x14ac:dyDescent="0.2">
      <c r="D3213" s="16"/>
      <c r="E3213" s="316"/>
    </row>
    <row r="3214" spans="4:5" x14ac:dyDescent="0.2">
      <c r="D3214" s="16"/>
      <c r="E3214" s="316"/>
    </row>
    <row r="3215" spans="4:5" x14ac:dyDescent="0.2">
      <c r="D3215" s="16"/>
      <c r="E3215" s="316"/>
    </row>
    <row r="3216" spans="4:5" x14ac:dyDescent="0.2">
      <c r="D3216" s="16"/>
      <c r="E3216" s="316"/>
    </row>
    <row r="3217" spans="4:5" x14ac:dyDescent="0.2">
      <c r="D3217" s="16"/>
      <c r="E3217" s="316"/>
    </row>
    <row r="3218" spans="4:5" x14ac:dyDescent="0.2">
      <c r="D3218" s="16"/>
      <c r="E3218" s="316"/>
    </row>
    <row r="3219" spans="4:5" x14ac:dyDescent="0.2">
      <c r="D3219" s="16"/>
      <c r="E3219" s="316"/>
    </row>
    <row r="3220" spans="4:5" x14ac:dyDescent="0.2">
      <c r="D3220" s="16"/>
      <c r="E3220" s="316"/>
    </row>
    <row r="3221" spans="4:5" x14ac:dyDescent="0.2">
      <c r="D3221" s="16"/>
      <c r="E3221" s="316"/>
    </row>
    <row r="3222" spans="4:5" x14ac:dyDescent="0.2">
      <c r="D3222" s="16"/>
      <c r="E3222" s="316"/>
    </row>
    <row r="3223" spans="4:5" x14ac:dyDescent="0.2">
      <c r="D3223" s="16"/>
      <c r="E3223" s="316"/>
    </row>
    <row r="3224" spans="4:5" x14ac:dyDescent="0.2">
      <c r="D3224" s="16"/>
      <c r="E3224" s="316"/>
    </row>
    <row r="3225" spans="4:5" x14ac:dyDescent="0.2">
      <c r="D3225" s="16"/>
      <c r="E3225" s="316"/>
    </row>
    <row r="3226" spans="4:5" x14ac:dyDescent="0.2">
      <c r="D3226" s="16"/>
      <c r="E3226" s="316"/>
    </row>
    <row r="3227" spans="4:5" x14ac:dyDescent="0.2">
      <c r="D3227" s="16"/>
      <c r="E3227" s="316"/>
    </row>
    <row r="3228" spans="4:5" x14ac:dyDescent="0.2">
      <c r="D3228" s="16"/>
      <c r="E3228" s="316"/>
    </row>
    <row r="3229" spans="4:5" x14ac:dyDescent="0.2">
      <c r="D3229" s="16"/>
      <c r="E3229" s="316"/>
    </row>
    <row r="3230" spans="4:5" x14ac:dyDescent="0.2">
      <c r="D3230" s="16"/>
      <c r="E3230" s="316"/>
    </row>
    <row r="3231" spans="4:5" x14ac:dyDescent="0.2">
      <c r="D3231" s="16"/>
      <c r="E3231" s="316"/>
    </row>
    <row r="3232" spans="4:5" x14ac:dyDescent="0.2">
      <c r="D3232" s="16"/>
      <c r="E3232" s="316"/>
    </row>
    <row r="3233" spans="4:5" x14ac:dyDescent="0.2">
      <c r="D3233" s="16"/>
      <c r="E3233" s="316"/>
    </row>
    <row r="3234" spans="4:5" x14ac:dyDescent="0.2">
      <c r="D3234" s="16"/>
      <c r="E3234" s="316"/>
    </row>
    <row r="3235" spans="4:5" x14ac:dyDescent="0.2">
      <c r="D3235" s="16"/>
      <c r="E3235" s="316"/>
    </row>
    <row r="3236" spans="4:5" x14ac:dyDescent="0.2">
      <c r="D3236" s="16"/>
      <c r="E3236" s="316"/>
    </row>
    <row r="3237" spans="4:5" x14ac:dyDescent="0.2">
      <c r="D3237" s="16"/>
      <c r="E3237" s="316"/>
    </row>
    <row r="3238" spans="4:5" x14ac:dyDescent="0.2">
      <c r="D3238" s="16"/>
      <c r="E3238" s="316"/>
    </row>
    <row r="3239" spans="4:5" x14ac:dyDescent="0.2">
      <c r="D3239" s="16"/>
      <c r="E3239" s="316"/>
    </row>
    <row r="3240" spans="4:5" x14ac:dyDescent="0.2">
      <c r="D3240" s="16"/>
      <c r="E3240" s="316"/>
    </row>
    <row r="3241" spans="4:5" x14ac:dyDescent="0.2">
      <c r="D3241" s="16"/>
      <c r="E3241" s="316"/>
    </row>
    <row r="3242" spans="4:5" x14ac:dyDescent="0.2">
      <c r="D3242" s="16"/>
      <c r="E3242" s="316"/>
    </row>
    <row r="3243" spans="4:5" x14ac:dyDescent="0.2">
      <c r="D3243" s="16"/>
      <c r="E3243" s="316"/>
    </row>
    <row r="3244" spans="4:5" x14ac:dyDescent="0.2">
      <c r="D3244" s="16"/>
      <c r="E3244" s="316"/>
    </row>
    <row r="3245" spans="4:5" x14ac:dyDescent="0.2">
      <c r="D3245" s="16"/>
      <c r="E3245" s="316"/>
    </row>
    <row r="3246" spans="4:5" x14ac:dyDescent="0.2">
      <c r="D3246" s="16"/>
      <c r="E3246" s="316"/>
    </row>
    <row r="3247" spans="4:5" x14ac:dyDescent="0.2">
      <c r="D3247" s="16"/>
      <c r="E3247" s="316"/>
    </row>
    <row r="3248" spans="4:5" x14ac:dyDescent="0.2">
      <c r="D3248" s="16"/>
      <c r="E3248" s="316"/>
    </row>
    <row r="3249" spans="4:5" x14ac:dyDescent="0.2">
      <c r="D3249" s="16"/>
      <c r="E3249" s="316"/>
    </row>
    <row r="3250" spans="4:5" x14ac:dyDescent="0.2">
      <c r="D3250" s="16"/>
      <c r="E3250" s="316"/>
    </row>
    <row r="3251" spans="4:5" x14ac:dyDescent="0.2">
      <c r="D3251" s="16"/>
      <c r="E3251" s="316"/>
    </row>
    <row r="3252" spans="4:5" x14ac:dyDescent="0.2">
      <c r="D3252" s="16"/>
      <c r="E3252" s="316"/>
    </row>
    <row r="3253" spans="4:5" x14ac:dyDescent="0.2">
      <c r="D3253" s="16"/>
      <c r="E3253" s="316"/>
    </row>
    <row r="3254" spans="4:5" x14ac:dyDescent="0.2">
      <c r="D3254" s="16"/>
      <c r="E3254" s="316"/>
    </row>
    <row r="3255" spans="4:5" x14ac:dyDescent="0.2">
      <c r="D3255" s="16"/>
      <c r="E3255" s="316"/>
    </row>
    <row r="3256" spans="4:5" x14ac:dyDescent="0.2">
      <c r="D3256" s="16"/>
      <c r="E3256" s="316"/>
    </row>
    <row r="3257" spans="4:5" x14ac:dyDescent="0.2">
      <c r="D3257" s="16"/>
      <c r="E3257" s="316"/>
    </row>
    <row r="3258" spans="4:5" x14ac:dyDescent="0.2">
      <c r="D3258" s="16"/>
      <c r="E3258" s="316"/>
    </row>
    <row r="3259" spans="4:5" x14ac:dyDescent="0.2">
      <c r="D3259" s="16"/>
      <c r="E3259" s="316"/>
    </row>
    <row r="3260" spans="4:5" x14ac:dyDescent="0.2">
      <c r="D3260" s="16"/>
      <c r="E3260" s="316"/>
    </row>
    <row r="3261" spans="4:5" x14ac:dyDescent="0.2">
      <c r="D3261" s="16"/>
      <c r="E3261" s="316"/>
    </row>
    <row r="3262" spans="4:5" x14ac:dyDescent="0.2">
      <c r="D3262" s="16"/>
      <c r="E3262" s="316"/>
    </row>
    <row r="3263" spans="4:5" x14ac:dyDescent="0.2">
      <c r="D3263" s="16"/>
      <c r="E3263" s="316"/>
    </row>
    <row r="3264" spans="4:5" x14ac:dyDescent="0.2">
      <c r="D3264" s="16"/>
      <c r="E3264" s="316"/>
    </row>
    <row r="3265" spans="4:5" x14ac:dyDescent="0.2">
      <c r="D3265" s="16"/>
      <c r="E3265" s="316"/>
    </row>
    <row r="3266" spans="4:5" x14ac:dyDescent="0.2">
      <c r="D3266" s="16"/>
      <c r="E3266" s="316"/>
    </row>
    <row r="3267" spans="4:5" x14ac:dyDescent="0.2">
      <c r="D3267" s="16"/>
      <c r="E3267" s="316"/>
    </row>
    <row r="3268" spans="4:5" x14ac:dyDescent="0.2">
      <c r="D3268" s="16"/>
      <c r="E3268" s="316"/>
    </row>
    <row r="3269" spans="4:5" x14ac:dyDescent="0.2">
      <c r="D3269" s="16"/>
      <c r="E3269" s="316"/>
    </row>
    <row r="3270" spans="4:5" x14ac:dyDescent="0.2">
      <c r="D3270" s="16"/>
      <c r="E3270" s="316"/>
    </row>
    <row r="3271" spans="4:5" x14ac:dyDescent="0.2">
      <c r="D3271" s="16"/>
      <c r="E3271" s="316"/>
    </row>
    <row r="3272" spans="4:5" x14ac:dyDescent="0.2">
      <c r="D3272" s="16"/>
      <c r="E3272" s="316"/>
    </row>
    <row r="3273" spans="4:5" x14ac:dyDescent="0.2">
      <c r="D3273" s="16"/>
      <c r="E3273" s="316"/>
    </row>
    <row r="3274" spans="4:5" x14ac:dyDescent="0.2">
      <c r="D3274" s="16"/>
      <c r="E3274" s="316"/>
    </row>
    <row r="3275" spans="4:5" x14ac:dyDescent="0.2">
      <c r="D3275" s="16"/>
      <c r="E3275" s="316"/>
    </row>
    <row r="3276" spans="4:5" x14ac:dyDescent="0.2">
      <c r="D3276" s="16"/>
      <c r="E3276" s="316"/>
    </row>
    <row r="3277" spans="4:5" x14ac:dyDescent="0.2">
      <c r="D3277" s="16"/>
      <c r="E3277" s="316"/>
    </row>
    <row r="3278" spans="4:5" x14ac:dyDescent="0.2">
      <c r="D3278" s="16"/>
      <c r="E3278" s="316"/>
    </row>
    <row r="3279" spans="4:5" x14ac:dyDescent="0.2">
      <c r="D3279" s="16"/>
      <c r="E3279" s="316"/>
    </row>
    <row r="3280" spans="4:5" x14ac:dyDescent="0.2">
      <c r="D3280" s="16"/>
      <c r="E3280" s="316"/>
    </row>
    <row r="3281" spans="4:5" x14ac:dyDescent="0.2">
      <c r="D3281" s="16"/>
      <c r="E3281" s="316"/>
    </row>
    <row r="3282" spans="4:5" x14ac:dyDescent="0.2">
      <c r="D3282" s="16"/>
      <c r="E3282" s="316"/>
    </row>
    <row r="3283" spans="4:5" x14ac:dyDescent="0.2">
      <c r="D3283" s="16"/>
      <c r="E3283" s="316"/>
    </row>
    <row r="3284" spans="4:5" x14ac:dyDescent="0.2">
      <c r="D3284" s="16"/>
      <c r="E3284" s="316"/>
    </row>
    <row r="3285" spans="4:5" x14ac:dyDescent="0.2">
      <c r="D3285" s="16"/>
      <c r="E3285" s="316"/>
    </row>
    <row r="3286" spans="4:5" x14ac:dyDescent="0.2">
      <c r="D3286" s="16"/>
      <c r="E3286" s="316"/>
    </row>
    <row r="3287" spans="4:5" x14ac:dyDescent="0.2">
      <c r="D3287" s="16"/>
      <c r="E3287" s="316"/>
    </row>
    <row r="3288" spans="4:5" x14ac:dyDescent="0.2">
      <c r="D3288" s="16"/>
      <c r="E3288" s="316"/>
    </row>
    <row r="3289" spans="4:5" x14ac:dyDescent="0.2">
      <c r="D3289" s="16"/>
      <c r="E3289" s="316"/>
    </row>
    <row r="3290" spans="4:5" x14ac:dyDescent="0.2">
      <c r="D3290" s="16"/>
      <c r="E3290" s="316"/>
    </row>
    <row r="3291" spans="4:5" x14ac:dyDescent="0.2">
      <c r="D3291" s="16"/>
      <c r="E3291" s="316"/>
    </row>
    <row r="3292" spans="4:5" x14ac:dyDescent="0.2">
      <c r="D3292" s="16"/>
      <c r="E3292" s="316"/>
    </row>
    <row r="3293" spans="4:5" x14ac:dyDescent="0.2">
      <c r="D3293" s="16"/>
      <c r="E3293" s="316"/>
    </row>
    <row r="3294" spans="4:5" x14ac:dyDescent="0.2">
      <c r="D3294" s="16"/>
      <c r="E3294" s="316"/>
    </row>
    <row r="3295" spans="4:5" x14ac:dyDescent="0.2">
      <c r="D3295" s="16"/>
      <c r="E3295" s="316"/>
    </row>
    <row r="3296" spans="4:5" x14ac:dyDescent="0.2">
      <c r="D3296" s="16"/>
      <c r="E3296" s="316"/>
    </row>
    <row r="3297" spans="4:5" x14ac:dyDescent="0.2">
      <c r="D3297" s="16"/>
      <c r="E3297" s="316"/>
    </row>
    <row r="3298" spans="4:5" x14ac:dyDescent="0.2">
      <c r="D3298" s="16"/>
      <c r="E3298" s="316"/>
    </row>
    <row r="3299" spans="4:5" x14ac:dyDescent="0.2">
      <c r="D3299" s="16"/>
      <c r="E3299" s="316"/>
    </row>
    <row r="3300" spans="4:5" x14ac:dyDescent="0.2">
      <c r="D3300" s="16"/>
      <c r="E3300" s="316"/>
    </row>
    <row r="3301" spans="4:5" x14ac:dyDescent="0.2">
      <c r="D3301" s="16"/>
      <c r="E3301" s="316"/>
    </row>
    <row r="3302" spans="4:5" x14ac:dyDescent="0.2">
      <c r="D3302" s="16"/>
      <c r="E3302" s="316"/>
    </row>
    <row r="3303" spans="4:5" x14ac:dyDescent="0.2">
      <c r="D3303" s="16"/>
      <c r="E3303" s="316"/>
    </row>
    <row r="3304" spans="4:5" x14ac:dyDescent="0.2">
      <c r="D3304" s="16"/>
      <c r="E3304" s="316"/>
    </row>
    <row r="3305" spans="4:5" x14ac:dyDescent="0.2">
      <c r="D3305" s="16"/>
      <c r="E3305" s="316"/>
    </row>
    <row r="3306" spans="4:5" x14ac:dyDescent="0.2">
      <c r="D3306" s="16"/>
      <c r="E3306" s="316"/>
    </row>
    <row r="3307" spans="4:5" x14ac:dyDescent="0.2">
      <c r="D3307" s="16"/>
      <c r="E3307" s="316"/>
    </row>
    <row r="3308" spans="4:5" x14ac:dyDescent="0.2">
      <c r="D3308" s="16"/>
      <c r="E3308" s="316"/>
    </row>
    <row r="3309" spans="4:5" x14ac:dyDescent="0.2">
      <c r="D3309" s="16"/>
      <c r="E3309" s="316"/>
    </row>
    <row r="3310" spans="4:5" x14ac:dyDescent="0.2">
      <c r="D3310" s="16"/>
      <c r="E3310" s="316"/>
    </row>
    <row r="3311" spans="4:5" x14ac:dyDescent="0.2">
      <c r="D3311" s="16"/>
      <c r="E3311" s="316"/>
    </row>
    <row r="3312" spans="4:5" x14ac:dyDescent="0.2">
      <c r="D3312" s="16"/>
      <c r="E3312" s="316"/>
    </row>
    <row r="3313" spans="4:5" x14ac:dyDescent="0.2">
      <c r="D3313" s="16"/>
      <c r="E3313" s="316"/>
    </row>
    <row r="3314" spans="4:5" x14ac:dyDescent="0.2">
      <c r="D3314" s="16"/>
      <c r="E3314" s="316"/>
    </row>
    <row r="3315" spans="4:5" x14ac:dyDescent="0.2">
      <c r="D3315" s="16"/>
      <c r="E3315" s="316"/>
    </row>
    <row r="3316" spans="4:5" x14ac:dyDescent="0.2">
      <c r="D3316" s="16"/>
      <c r="E3316" s="316"/>
    </row>
    <row r="3317" spans="4:5" x14ac:dyDescent="0.2">
      <c r="D3317" s="16"/>
      <c r="E3317" s="316"/>
    </row>
    <row r="3318" spans="4:5" x14ac:dyDescent="0.2">
      <c r="D3318" s="16"/>
      <c r="E3318" s="316"/>
    </row>
    <row r="3319" spans="4:5" x14ac:dyDescent="0.2">
      <c r="D3319" s="16"/>
      <c r="E3319" s="316"/>
    </row>
    <row r="3320" spans="4:5" x14ac:dyDescent="0.2">
      <c r="D3320" s="16"/>
      <c r="E3320" s="316"/>
    </row>
    <row r="3321" spans="4:5" x14ac:dyDescent="0.2">
      <c r="D3321" s="16"/>
      <c r="E3321" s="316"/>
    </row>
    <row r="3322" spans="4:5" x14ac:dyDescent="0.2">
      <c r="D3322" s="16"/>
      <c r="E3322" s="316"/>
    </row>
    <row r="3323" spans="4:5" x14ac:dyDescent="0.2">
      <c r="D3323" s="16"/>
      <c r="E3323" s="316"/>
    </row>
    <row r="3324" spans="4:5" x14ac:dyDescent="0.2">
      <c r="D3324" s="16"/>
      <c r="E3324" s="316"/>
    </row>
    <row r="3325" spans="4:5" x14ac:dyDescent="0.2">
      <c r="D3325" s="16"/>
      <c r="E3325" s="316"/>
    </row>
    <row r="3326" spans="4:5" x14ac:dyDescent="0.2">
      <c r="D3326" s="16"/>
      <c r="E3326" s="316"/>
    </row>
    <row r="3327" spans="4:5" x14ac:dyDescent="0.2">
      <c r="D3327" s="16"/>
      <c r="E3327" s="316"/>
    </row>
    <row r="3328" spans="4:5" x14ac:dyDescent="0.2">
      <c r="D3328" s="16"/>
      <c r="E3328" s="316"/>
    </row>
    <row r="3329" spans="4:5" x14ac:dyDescent="0.2">
      <c r="D3329" s="16"/>
      <c r="E3329" s="316"/>
    </row>
    <row r="3330" spans="4:5" x14ac:dyDescent="0.2">
      <c r="D3330" s="16"/>
      <c r="E3330" s="316"/>
    </row>
    <row r="3331" spans="4:5" x14ac:dyDescent="0.2">
      <c r="D3331" s="16"/>
      <c r="E3331" s="316"/>
    </row>
    <row r="3332" spans="4:5" x14ac:dyDescent="0.2">
      <c r="D3332" s="16"/>
      <c r="E3332" s="316"/>
    </row>
    <row r="3333" spans="4:5" x14ac:dyDescent="0.2">
      <c r="D3333" s="16"/>
      <c r="E3333" s="316"/>
    </row>
    <row r="3334" spans="4:5" x14ac:dyDescent="0.2">
      <c r="D3334" s="16"/>
      <c r="E3334" s="316"/>
    </row>
    <row r="3335" spans="4:5" x14ac:dyDescent="0.2">
      <c r="D3335" s="16"/>
      <c r="E3335" s="316"/>
    </row>
    <row r="3336" spans="4:5" x14ac:dyDescent="0.2">
      <c r="D3336" s="16"/>
      <c r="E3336" s="316"/>
    </row>
    <row r="3337" spans="4:5" x14ac:dyDescent="0.2">
      <c r="D3337" s="16"/>
      <c r="E3337" s="316"/>
    </row>
    <row r="3338" spans="4:5" x14ac:dyDescent="0.2">
      <c r="D3338" s="16"/>
      <c r="E3338" s="316"/>
    </row>
    <row r="3339" spans="4:5" x14ac:dyDescent="0.2">
      <c r="D3339" s="16"/>
      <c r="E3339" s="316"/>
    </row>
    <row r="3340" spans="4:5" x14ac:dyDescent="0.2">
      <c r="D3340" s="16"/>
      <c r="E3340" s="316"/>
    </row>
    <row r="3341" spans="4:5" x14ac:dyDescent="0.2">
      <c r="D3341" s="16"/>
      <c r="E3341" s="316"/>
    </row>
    <row r="3342" spans="4:5" x14ac:dyDescent="0.2">
      <c r="D3342" s="16"/>
      <c r="E3342" s="316"/>
    </row>
    <row r="3343" spans="4:5" x14ac:dyDescent="0.2">
      <c r="D3343" s="16"/>
      <c r="E3343" s="316"/>
    </row>
    <row r="3344" spans="4:5" x14ac:dyDescent="0.2">
      <c r="D3344" s="16"/>
      <c r="E3344" s="316"/>
    </row>
    <row r="3345" spans="4:5" x14ac:dyDescent="0.2">
      <c r="D3345" s="16"/>
      <c r="E3345" s="316"/>
    </row>
    <row r="3346" spans="4:5" x14ac:dyDescent="0.2">
      <c r="D3346" s="16"/>
      <c r="E3346" s="316"/>
    </row>
    <row r="3347" spans="4:5" x14ac:dyDescent="0.2">
      <c r="D3347" s="16"/>
      <c r="E3347" s="316"/>
    </row>
    <row r="3348" spans="4:5" x14ac:dyDescent="0.2">
      <c r="D3348" s="16"/>
      <c r="E3348" s="316"/>
    </row>
    <row r="3349" spans="4:5" x14ac:dyDescent="0.2">
      <c r="D3349" s="16"/>
      <c r="E3349" s="316"/>
    </row>
    <row r="3350" spans="4:5" x14ac:dyDescent="0.2">
      <c r="D3350" s="16"/>
      <c r="E3350" s="316"/>
    </row>
    <row r="3351" spans="4:5" x14ac:dyDescent="0.2">
      <c r="D3351" s="16"/>
      <c r="E3351" s="316"/>
    </row>
    <row r="3352" spans="4:5" x14ac:dyDescent="0.2">
      <c r="D3352" s="16"/>
      <c r="E3352" s="316"/>
    </row>
    <row r="3353" spans="4:5" x14ac:dyDescent="0.2">
      <c r="D3353" s="16"/>
      <c r="E3353" s="316"/>
    </row>
    <row r="3354" spans="4:5" x14ac:dyDescent="0.2">
      <c r="D3354" s="16"/>
      <c r="E3354" s="316"/>
    </row>
    <row r="3355" spans="4:5" x14ac:dyDescent="0.2">
      <c r="D3355" s="16"/>
      <c r="E3355" s="316"/>
    </row>
    <row r="3356" spans="4:5" x14ac:dyDescent="0.2">
      <c r="D3356" s="16"/>
      <c r="E3356" s="316"/>
    </row>
    <row r="3357" spans="4:5" x14ac:dyDescent="0.2">
      <c r="D3357" s="16"/>
      <c r="E3357" s="316"/>
    </row>
    <row r="3358" spans="4:5" x14ac:dyDescent="0.2">
      <c r="D3358" s="16"/>
      <c r="E3358" s="316"/>
    </row>
    <row r="3359" spans="4:5" x14ac:dyDescent="0.2">
      <c r="D3359" s="16"/>
      <c r="E3359" s="316"/>
    </row>
    <row r="3360" spans="4:5" x14ac:dyDescent="0.2">
      <c r="D3360" s="16"/>
      <c r="E3360" s="316"/>
    </row>
    <row r="3361" spans="4:5" x14ac:dyDescent="0.2">
      <c r="D3361" s="16"/>
      <c r="E3361" s="316"/>
    </row>
    <row r="3362" spans="4:5" x14ac:dyDescent="0.2">
      <c r="D3362" s="16"/>
      <c r="E3362" s="316"/>
    </row>
    <row r="3363" spans="4:5" x14ac:dyDescent="0.2">
      <c r="D3363" s="16"/>
      <c r="E3363" s="316"/>
    </row>
    <row r="3364" spans="4:5" x14ac:dyDescent="0.2">
      <c r="D3364" s="16"/>
      <c r="E3364" s="316"/>
    </row>
    <row r="3365" spans="4:5" x14ac:dyDescent="0.2">
      <c r="D3365" s="16"/>
      <c r="E3365" s="316"/>
    </row>
    <row r="3366" spans="4:5" x14ac:dyDescent="0.2">
      <c r="D3366" s="16"/>
      <c r="E3366" s="316"/>
    </row>
    <row r="3367" spans="4:5" x14ac:dyDescent="0.2">
      <c r="D3367" s="16"/>
      <c r="E3367" s="316"/>
    </row>
    <row r="3368" spans="4:5" x14ac:dyDescent="0.2">
      <c r="D3368" s="16"/>
      <c r="E3368" s="316"/>
    </row>
    <row r="3369" spans="4:5" x14ac:dyDescent="0.2">
      <c r="D3369" s="16"/>
      <c r="E3369" s="316"/>
    </row>
    <row r="3370" spans="4:5" x14ac:dyDescent="0.2">
      <c r="D3370" s="16"/>
      <c r="E3370" s="316"/>
    </row>
    <row r="3371" spans="4:5" x14ac:dyDescent="0.2">
      <c r="D3371" s="16"/>
      <c r="E3371" s="316"/>
    </row>
    <row r="3372" spans="4:5" x14ac:dyDescent="0.2">
      <c r="D3372" s="16"/>
      <c r="E3372" s="316"/>
    </row>
    <row r="3373" spans="4:5" x14ac:dyDescent="0.2">
      <c r="D3373" s="16"/>
      <c r="E3373" s="316"/>
    </row>
    <row r="3374" spans="4:5" x14ac:dyDescent="0.2">
      <c r="D3374" s="16"/>
      <c r="E3374" s="316"/>
    </row>
    <row r="3375" spans="4:5" x14ac:dyDescent="0.2">
      <c r="D3375" s="16"/>
      <c r="E3375" s="316"/>
    </row>
    <row r="3376" spans="4:5" x14ac:dyDescent="0.2">
      <c r="D3376" s="16"/>
      <c r="E3376" s="316"/>
    </row>
    <row r="3377" spans="4:5" x14ac:dyDescent="0.2">
      <c r="D3377" s="16"/>
      <c r="E3377" s="316"/>
    </row>
    <row r="3378" spans="4:5" x14ac:dyDescent="0.2">
      <c r="D3378" s="16"/>
      <c r="E3378" s="316"/>
    </row>
    <row r="3379" spans="4:5" x14ac:dyDescent="0.2">
      <c r="D3379" s="16"/>
      <c r="E3379" s="316"/>
    </row>
    <row r="3380" spans="4:5" x14ac:dyDescent="0.2">
      <c r="D3380" s="16"/>
      <c r="E3380" s="316"/>
    </row>
    <row r="3381" spans="4:5" x14ac:dyDescent="0.2">
      <c r="D3381" s="16"/>
      <c r="E3381" s="316"/>
    </row>
    <row r="3382" spans="4:5" x14ac:dyDescent="0.2">
      <c r="D3382" s="16"/>
      <c r="E3382" s="316"/>
    </row>
    <row r="3383" spans="4:5" x14ac:dyDescent="0.2">
      <c r="D3383" s="16"/>
      <c r="E3383" s="316"/>
    </row>
    <row r="3384" spans="4:5" x14ac:dyDescent="0.2">
      <c r="D3384" s="16"/>
      <c r="E3384" s="316"/>
    </row>
    <row r="3385" spans="4:5" x14ac:dyDescent="0.2">
      <c r="D3385" s="16"/>
      <c r="E3385" s="316"/>
    </row>
    <row r="3386" spans="4:5" x14ac:dyDescent="0.2">
      <c r="D3386" s="16"/>
      <c r="E3386" s="316"/>
    </row>
    <row r="3387" spans="4:5" x14ac:dyDescent="0.2">
      <c r="D3387" s="16"/>
      <c r="E3387" s="316"/>
    </row>
    <row r="3388" spans="4:5" x14ac:dyDescent="0.2">
      <c r="D3388" s="16"/>
      <c r="E3388" s="316"/>
    </row>
    <row r="3389" spans="4:5" x14ac:dyDescent="0.2">
      <c r="D3389" s="16"/>
      <c r="E3389" s="316"/>
    </row>
    <row r="3390" spans="4:5" x14ac:dyDescent="0.2">
      <c r="D3390" s="16"/>
      <c r="E3390" s="316"/>
    </row>
    <row r="3391" spans="4:5" x14ac:dyDescent="0.2">
      <c r="D3391" s="16"/>
      <c r="E3391" s="316"/>
    </row>
    <row r="3392" spans="4:5" x14ac:dyDescent="0.2">
      <c r="D3392" s="16"/>
      <c r="E3392" s="316"/>
    </row>
    <row r="3393" spans="4:5" x14ac:dyDescent="0.2">
      <c r="D3393" s="16"/>
      <c r="E3393" s="316"/>
    </row>
    <row r="3394" spans="4:5" x14ac:dyDescent="0.2">
      <c r="D3394" s="16"/>
      <c r="E3394" s="316"/>
    </row>
    <row r="3395" spans="4:5" x14ac:dyDescent="0.2">
      <c r="D3395" s="16"/>
      <c r="E3395" s="316"/>
    </row>
    <row r="3396" spans="4:5" x14ac:dyDescent="0.2">
      <c r="D3396" s="16"/>
      <c r="E3396" s="316"/>
    </row>
    <row r="3397" spans="4:5" x14ac:dyDescent="0.2">
      <c r="D3397" s="16"/>
      <c r="E3397" s="316"/>
    </row>
    <row r="3398" spans="4:5" x14ac:dyDescent="0.2">
      <c r="D3398" s="16"/>
      <c r="E3398" s="316"/>
    </row>
    <row r="3399" spans="4:5" x14ac:dyDescent="0.2">
      <c r="D3399" s="16"/>
      <c r="E3399" s="316"/>
    </row>
    <row r="3400" spans="4:5" x14ac:dyDescent="0.2">
      <c r="D3400" s="16"/>
      <c r="E3400" s="316"/>
    </row>
    <row r="3401" spans="4:5" x14ac:dyDescent="0.2">
      <c r="D3401" s="16"/>
      <c r="E3401" s="316"/>
    </row>
    <row r="3402" spans="4:5" x14ac:dyDescent="0.2">
      <c r="D3402" s="16"/>
      <c r="E3402" s="316"/>
    </row>
    <row r="3403" spans="4:5" x14ac:dyDescent="0.2">
      <c r="D3403" s="16"/>
      <c r="E3403" s="316"/>
    </row>
    <row r="3404" spans="4:5" x14ac:dyDescent="0.2">
      <c r="D3404" s="16"/>
      <c r="E3404" s="316"/>
    </row>
    <row r="3405" spans="4:5" x14ac:dyDescent="0.2">
      <c r="D3405" s="16"/>
      <c r="E3405" s="316"/>
    </row>
    <row r="3406" spans="4:5" x14ac:dyDescent="0.2">
      <c r="D3406" s="16"/>
      <c r="E3406" s="316"/>
    </row>
    <row r="3407" spans="4:5" x14ac:dyDescent="0.2">
      <c r="D3407" s="16"/>
      <c r="E3407" s="316"/>
    </row>
    <row r="3408" spans="4:5" x14ac:dyDescent="0.2">
      <c r="D3408" s="16"/>
      <c r="E3408" s="316"/>
    </row>
    <row r="3409" spans="4:5" x14ac:dyDescent="0.2">
      <c r="D3409" s="16"/>
      <c r="E3409" s="316"/>
    </row>
    <row r="3410" spans="4:5" x14ac:dyDescent="0.2">
      <c r="D3410" s="16"/>
      <c r="E3410" s="316"/>
    </row>
    <row r="3411" spans="4:5" x14ac:dyDescent="0.2">
      <c r="D3411" s="16"/>
      <c r="E3411" s="316"/>
    </row>
    <row r="3412" spans="4:5" x14ac:dyDescent="0.2">
      <c r="D3412" s="16"/>
      <c r="E3412" s="316"/>
    </row>
    <row r="3413" spans="4:5" x14ac:dyDescent="0.2">
      <c r="D3413" s="16"/>
      <c r="E3413" s="316"/>
    </row>
    <row r="3414" spans="4:5" x14ac:dyDescent="0.2">
      <c r="D3414" s="16"/>
      <c r="E3414" s="316"/>
    </row>
    <row r="3415" spans="4:5" x14ac:dyDescent="0.2">
      <c r="D3415" s="16"/>
      <c r="E3415" s="316"/>
    </row>
    <row r="3416" spans="4:5" x14ac:dyDescent="0.2">
      <c r="D3416" s="16"/>
      <c r="E3416" s="316"/>
    </row>
    <row r="3417" spans="4:5" x14ac:dyDescent="0.2">
      <c r="D3417" s="16"/>
      <c r="E3417" s="316"/>
    </row>
    <row r="3418" spans="4:5" x14ac:dyDescent="0.2">
      <c r="D3418" s="16"/>
      <c r="E3418" s="316"/>
    </row>
    <row r="3419" spans="4:5" x14ac:dyDescent="0.2">
      <c r="D3419" s="16"/>
      <c r="E3419" s="316"/>
    </row>
    <row r="3420" spans="4:5" x14ac:dyDescent="0.2">
      <c r="D3420" s="16"/>
      <c r="E3420" s="316"/>
    </row>
    <row r="3421" spans="4:5" x14ac:dyDescent="0.2">
      <c r="D3421" s="16"/>
      <c r="E3421" s="316"/>
    </row>
    <row r="3422" spans="4:5" x14ac:dyDescent="0.2">
      <c r="D3422" s="16"/>
      <c r="E3422" s="316"/>
    </row>
    <row r="3423" spans="4:5" x14ac:dyDescent="0.2">
      <c r="D3423" s="16"/>
      <c r="E3423" s="316"/>
    </row>
    <row r="3424" spans="4:5" x14ac:dyDescent="0.2">
      <c r="D3424" s="16"/>
      <c r="E3424" s="316"/>
    </row>
    <row r="3425" spans="4:5" x14ac:dyDescent="0.2">
      <c r="D3425" s="16"/>
      <c r="E3425" s="316"/>
    </row>
    <row r="3426" spans="4:5" x14ac:dyDescent="0.2">
      <c r="D3426" s="16"/>
      <c r="E3426" s="316"/>
    </row>
    <row r="3427" spans="4:5" x14ac:dyDescent="0.2">
      <c r="D3427" s="16"/>
      <c r="E3427" s="316"/>
    </row>
    <row r="3428" spans="4:5" x14ac:dyDescent="0.2">
      <c r="D3428" s="16"/>
      <c r="E3428" s="316"/>
    </row>
    <row r="3429" spans="4:5" x14ac:dyDescent="0.2">
      <c r="D3429" s="16"/>
      <c r="E3429" s="316"/>
    </row>
    <row r="3430" spans="4:5" x14ac:dyDescent="0.2">
      <c r="D3430" s="16"/>
      <c r="E3430" s="316"/>
    </row>
    <row r="3431" spans="4:5" x14ac:dyDescent="0.2">
      <c r="D3431" s="16"/>
      <c r="E3431" s="316"/>
    </row>
    <row r="3432" spans="4:5" x14ac:dyDescent="0.2">
      <c r="D3432" s="16"/>
      <c r="E3432" s="316"/>
    </row>
    <row r="3433" spans="4:5" x14ac:dyDescent="0.2">
      <c r="D3433" s="16"/>
      <c r="E3433" s="316"/>
    </row>
    <row r="3434" spans="4:5" x14ac:dyDescent="0.2">
      <c r="D3434" s="16"/>
      <c r="E3434" s="316"/>
    </row>
    <row r="3435" spans="4:5" x14ac:dyDescent="0.2">
      <c r="D3435" s="16"/>
      <c r="E3435" s="316"/>
    </row>
    <row r="3436" spans="4:5" x14ac:dyDescent="0.2">
      <c r="D3436" s="16"/>
      <c r="E3436" s="316"/>
    </row>
    <row r="3437" spans="4:5" x14ac:dyDescent="0.2">
      <c r="D3437" s="16"/>
      <c r="E3437" s="316"/>
    </row>
    <row r="3438" spans="4:5" x14ac:dyDescent="0.2">
      <c r="D3438" s="16"/>
      <c r="E3438" s="316"/>
    </row>
    <row r="3439" spans="4:5" x14ac:dyDescent="0.2">
      <c r="D3439" s="16"/>
      <c r="E3439" s="316"/>
    </row>
    <row r="3440" spans="4:5" x14ac:dyDescent="0.2">
      <c r="D3440" s="16"/>
      <c r="E3440" s="316"/>
    </row>
    <row r="3441" spans="4:5" x14ac:dyDescent="0.2">
      <c r="D3441" s="16"/>
      <c r="E3441" s="316"/>
    </row>
    <row r="3442" spans="4:5" x14ac:dyDescent="0.2">
      <c r="D3442" s="16"/>
      <c r="E3442" s="316"/>
    </row>
    <row r="3443" spans="4:5" x14ac:dyDescent="0.2">
      <c r="D3443" s="16"/>
      <c r="E3443" s="316"/>
    </row>
    <row r="3444" spans="4:5" x14ac:dyDescent="0.2">
      <c r="D3444" s="16"/>
      <c r="E3444" s="316"/>
    </row>
    <row r="3445" spans="4:5" x14ac:dyDescent="0.2">
      <c r="D3445" s="16"/>
      <c r="E3445" s="316"/>
    </row>
    <row r="3446" spans="4:5" x14ac:dyDescent="0.2">
      <c r="D3446" s="16"/>
      <c r="E3446" s="316"/>
    </row>
    <row r="3447" spans="4:5" x14ac:dyDescent="0.2">
      <c r="D3447" s="16"/>
      <c r="E3447" s="316"/>
    </row>
    <row r="3448" spans="4:5" x14ac:dyDescent="0.2">
      <c r="D3448" s="16"/>
      <c r="E3448" s="316"/>
    </row>
    <row r="3449" spans="4:5" x14ac:dyDescent="0.2">
      <c r="D3449" s="16"/>
      <c r="E3449" s="316"/>
    </row>
    <row r="3450" spans="4:5" x14ac:dyDescent="0.2">
      <c r="D3450" s="16"/>
      <c r="E3450" s="316"/>
    </row>
    <row r="3451" spans="4:5" x14ac:dyDescent="0.2">
      <c r="D3451" s="16"/>
      <c r="E3451" s="316"/>
    </row>
    <row r="3452" spans="4:5" x14ac:dyDescent="0.2">
      <c r="D3452" s="16"/>
      <c r="E3452" s="316"/>
    </row>
    <row r="3453" spans="4:5" x14ac:dyDescent="0.2">
      <c r="D3453" s="16"/>
      <c r="E3453" s="316"/>
    </row>
    <row r="3454" spans="4:5" x14ac:dyDescent="0.2">
      <c r="D3454" s="16"/>
      <c r="E3454" s="316"/>
    </row>
    <row r="3455" spans="4:5" x14ac:dyDescent="0.2">
      <c r="D3455" s="16"/>
      <c r="E3455" s="316"/>
    </row>
    <row r="3456" spans="4:5" x14ac:dyDescent="0.2">
      <c r="D3456" s="16"/>
      <c r="E3456" s="316"/>
    </row>
    <row r="3457" spans="4:5" x14ac:dyDescent="0.2">
      <c r="D3457" s="16"/>
      <c r="E3457" s="316"/>
    </row>
    <row r="3458" spans="4:5" x14ac:dyDescent="0.2">
      <c r="D3458" s="16"/>
      <c r="E3458" s="316"/>
    </row>
    <row r="3459" spans="4:5" x14ac:dyDescent="0.2">
      <c r="D3459" s="16"/>
      <c r="E3459" s="316"/>
    </row>
    <row r="3460" spans="4:5" x14ac:dyDescent="0.2">
      <c r="D3460" s="16"/>
      <c r="E3460" s="316"/>
    </row>
    <row r="3461" spans="4:5" x14ac:dyDescent="0.2">
      <c r="D3461" s="16"/>
      <c r="E3461" s="316"/>
    </row>
    <row r="3462" spans="4:5" x14ac:dyDescent="0.2">
      <c r="D3462" s="16"/>
      <c r="E3462" s="316"/>
    </row>
    <row r="3463" spans="4:5" x14ac:dyDescent="0.2">
      <c r="D3463" s="16"/>
      <c r="E3463" s="316"/>
    </row>
    <row r="3464" spans="4:5" x14ac:dyDescent="0.2">
      <c r="D3464" s="16"/>
      <c r="E3464" s="316"/>
    </row>
    <row r="3465" spans="4:5" x14ac:dyDescent="0.2">
      <c r="D3465" s="16"/>
      <c r="E3465" s="316"/>
    </row>
    <row r="3466" spans="4:5" x14ac:dyDescent="0.2">
      <c r="D3466" s="16"/>
      <c r="E3466" s="316"/>
    </row>
    <row r="3467" spans="4:5" x14ac:dyDescent="0.2">
      <c r="D3467" s="16"/>
      <c r="E3467" s="316"/>
    </row>
    <row r="3468" spans="4:5" x14ac:dyDescent="0.2">
      <c r="D3468" s="16"/>
      <c r="E3468" s="316"/>
    </row>
    <row r="3469" spans="4:5" x14ac:dyDescent="0.2">
      <c r="D3469" s="16"/>
      <c r="E3469" s="316"/>
    </row>
    <row r="3470" spans="4:5" x14ac:dyDescent="0.2">
      <c r="D3470" s="16"/>
      <c r="E3470" s="316"/>
    </row>
    <row r="3471" spans="4:5" x14ac:dyDescent="0.2">
      <c r="D3471" s="16"/>
      <c r="E3471" s="316"/>
    </row>
    <row r="3472" spans="4:5" x14ac:dyDescent="0.2">
      <c r="D3472" s="16"/>
      <c r="E3472" s="316"/>
    </row>
    <row r="3473" spans="4:5" x14ac:dyDescent="0.2">
      <c r="D3473" s="16"/>
      <c r="E3473" s="316"/>
    </row>
    <row r="3474" spans="4:5" x14ac:dyDescent="0.2">
      <c r="D3474" s="16"/>
      <c r="E3474" s="316"/>
    </row>
    <row r="3475" spans="4:5" x14ac:dyDescent="0.2">
      <c r="D3475" s="16"/>
      <c r="E3475" s="316"/>
    </row>
    <row r="3476" spans="4:5" x14ac:dyDescent="0.2">
      <c r="D3476" s="16"/>
      <c r="E3476" s="316"/>
    </row>
    <row r="3477" spans="4:5" x14ac:dyDescent="0.2">
      <c r="D3477" s="16"/>
      <c r="E3477" s="316"/>
    </row>
    <row r="3478" spans="4:5" x14ac:dyDescent="0.2">
      <c r="D3478" s="16"/>
      <c r="E3478" s="316"/>
    </row>
    <row r="3479" spans="4:5" x14ac:dyDescent="0.2">
      <c r="D3479" s="16"/>
      <c r="E3479" s="316"/>
    </row>
    <row r="3480" spans="4:5" x14ac:dyDescent="0.2">
      <c r="D3480" s="16"/>
      <c r="E3480" s="316"/>
    </row>
    <row r="3481" spans="4:5" x14ac:dyDescent="0.2">
      <c r="D3481" s="16"/>
      <c r="E3481" s="316"/>
    </row>
    <row r="3482" spans="4:5" x14ac:dyDescent="0.2">
      <c r="D3482" s="16"/>
      <c r="E3482" s="316"/>
    </row>
    <row r="3483" spans="4:5" x14ac:dyDescent="0.2">
      <c r="D3483" s="16"/>
      <c r="E3483" s="316"/>
    </row>
    <row r="3484" spans="4:5" x14ac:dyDescent="0.2">
      <c r="D3484" s="16"/>
      <c r="E3484" s="316"/>
    </row>
    <row r="3485" spans="4:5" x14ac:dyDescent="0.2">
      <c r="D3485" s="16"/>
      <c r="E3485" s="316"/>
    </row>
    <row r="3486" spans="4:5" x14ac:dyDescent="0.2">
      <c r="D3486" s="16"/>
      <c r="E3486" s="316"/>
    </row>
    <row r="3487" spans="4:5" x14ac:dyDescent="0.2">
      <c r="D3487" s="16"/>
      <c r="E3487" s="316"/>
    </row>
    <row r="3488" spans="4:5" x14ac:dyDescent="0.2">
      <c r="D3488" s="16"/>
      <c r="E3488" s="316"/>
    </row>
    <row r="3489" spans="4:5" x14ac:dyDescent="0.2">
      <c r="D3489" s="16"/>
      <c r="E3489" s="316"/>
    </row>
    <row r="3490" spans="4:5" x14ac:dyDescent="0.2">
      <c r="D3490" s="16"/>
      <c r="E3490" s="316"/>
    </row>
    <row r="3491" spans="4:5" x14ac:dyDescent="0.2">
      <c r="D3491" s="16"/>
      <c r="E3491" s="316"/>
    </row>
    <row r="3492" spans="4:5" x14ac:dyDescent="0.2">
      <c r="D3492" s="16"/>
      <c r="E3492" s="316"/>
    </row>
    <row r="3493" spans="4:5" x14ac:dyDescent="0.2">
      <c r="D3493" s="16"/>
      <c r="E3493" s="316"/>
    </row>
    <row r="3494" spans="4:5" x14ac:dyDescent="0.2">
      <c r="D3494" s="16"/>
      <c r="E3494" s="316"/>
    </row>
    <row r="3495" spans="4:5" x14ac:dyDescent="0.2">
      <c r="D3495" s="16"/>
      <c r="E3495" s="316"/>
    </row>
    <row r="3496" spans="4:5" x14ac:dyDescent="0.2">
      <c r="D3496" s="16"/>
      <c r="E3496" s="316"/>
    </row>
    <row r="3497" spans="4:5" x14ac:dyDescent="0.2">
      <c r="D3497" s="16"/>
      <c r="E3497" s="316"/>
    </row>
    <row r="3498" spans="4:5" x14ac:dyDescent="0.2">
      <c r="D3498" s="16"/>
      <c r="E3498" s="316"/>
    </row>
    <row r="3499" spans="4:5" x14ac:dyDescent="0.2">
      <c r="D3499" s="16"/>
      <c r="E3499" s="316"/>
    </row>
    <row r="3500" spans="4:5" x14ac:dyDescent="0.2">
      <c r="D3500" s="16"/>
      <c r="E3500" s="316"/>
    </row>
    <row r="3501" spans="4:5" x14ac:dyDescent="0.2">
      <c r="D3501" s="16"/>
      <c r="E3501" s="316"/>
    </row>
    <row r="3502" spans="4:5" x14ac:dyDescent="0.2">
      <c r="D3502" s="16"/>
      <c r="E3502" s="316"/>
    </row>
    <row r="3503" spans="4:5" x14ac:dyDescent="0.2">
      <c r="D3503" s="16"/>
      <c r="E3503" s="316"/>
    </row>
    <row r="3504" spans="4:5" x14ac:dyDescent="0.2">
      <c r="D3504" s="16"/>
      <c r="E3504" s="316"/>
    </row>
    <row r="3505" spans="4:5" x14ac:dyDescent="0.2">
      <c r="D3505" s="16"/>
      <c r="E3505" s="316"/>
    </row>
    <row r="3506" spans="4:5" x14ac:dyDescent="0.2">
      <c r="D3506" s="16"/>
      <c r="E3506" s="316"/>
    </row>
    <row r="3507" spans="4:5" x14ac:dyDescent="0.2">
      <c r="D3507" s="16"/>
      <c r="E3507" s="316"/>
    </row>
    <row r="3508" spans="4:5" x14ac:dyDescent="0.2">
      <c r="D3508" s="16"/>
      <c r="E3508" s="316"/>
    </row>
    <row r="3509" spans="4:5" x14ac:dyDescent="0.2">
      <c r="D3509" s="16"/>
      <c r="E3509" s="316"/>
    </row>
    <row r="3510" spans="4:5" x14ac:dyDescent="0.2">
      <c r="D3510" s="16"/>
      <c r="E3510" s="316"/>
    </row>
    <row r="3511" spans="4:5" x14ac:dyDescent="0.2">
      <c r="D3511" s="16"/>
      <c r="E3511" s="316"/>
    </row>
    <row r="3512" spans="4:5" x14ac:dyDescent="0.2">
      <c r="D3512" s="16"/>
      <c r="E3512" s="316"/>
    </row>
    <row r="3513" spans="4:5" x14ac:dyDescent="0.2">
      <c r="D3513" s="16"/>
      <c r="E3513" s="316"/>
    </row>
    <row r="3514" spans="4:5" x14ac:dyDescent="0.2">
      <c r="D3514" s="16"/>
      <c r="E3514" s="316"/>
    </row>
    <row r="3515" spans="4:5" x14ac:dyDescent="0.2">
      <c r="D3515" s="16"/>
      <c r="E3515" s="316"/>
    </row>
    <row r="3516" spans="4:5" x14ac:dyDescent="0.2">
      <c r="D3516" s="16"/>
      <c r="E3516" s="316"/>
    </row>
    <row r="3517" spans="4:5" x14ac:dyDescent="0.2">
      <c r="D3517" s="16"/>
      <c r="E3517" s="316"/>
    </row>
    <row r="3518" spans="4:5" x14ac:dyDescent="0.2">
      <c r="D3518" s="16"/>
      <c r="E3518" s="316"/>
    </row>
    <row r="3519" spans="4:5" x14ac:dyDescent="0.2">
      <c r="D3519" s="16"/>
      <c r="E3519" s="316"/>
    </row>
    <row r="3520" spans="4:5" x14ac:dyDescent="0.2">
      <c r="D3520" s="16"/>
      <c r="E3520" s="316"/>
    </row>
    <row r="3521" spans="4:5" x14ac:dyDescent="0.2">
      <c r="D3521" s="16"/>
      <c r="E3521" s="316"/>
    </row>
    <row r="3522" spans="4:5" x14ac:dyDescent="0.2">
      <c r="D3522" s="16"/>
      <c r="E3522" s="316"/>
    </row>
    <row r="3523" spans="4:5" x14ac:dyDescent="0.2">
      <c r="D3523" s="16"/>
      <c r="E3523" s="316"/>
    </row>
    <row r="3524" spans="4:5" x14ac:dyDescent="0.2">
      <c r="D3524" s="16"/>
      <c r="E3524" s="316"/>
    </row>
    <row r="3525" spans="4:5" x14ac:dyDescent="0.2">
      <c r="D3525" s="16"/>
      <c r="E3525" s="316"/>
    </row>
    <row r="3526" spans="4:5" x14ac:dyDescent="0.2">
      <c r="D3526" s="16"/>
      <c r="E3526" s="316"/>
    </row>
    <row r="3527" spans="4:5" x14ac:dyDescent="0.2">
      <c r="D3527" s="16"/>
      <c r="E3527" s="316"/>
    </row>
    <row r="3528" spans="4:5" x14ac:dyDescent="0.2">
      <c r="D3528" s="16"/>
      <c r="E3528" s="316"/>
    </row>
    <row r="3529" spans="4:5" x14ac:dyDescent="0.2">
      <c r="D3529" s="16"/>
      <c r="E3529" s="316"/>
    </row>
    <row r="3530" spans="4:5" x14ac:dyDescent="0.2">
      <c r="D3530" s="16"/>
      <c r="E3530" s="316"/>
    </row>
    <row r="3531" spans="4:5" x14ac:dyDescent="0.2">
      <c r="D3531" s="16"/>
      <c r="E3531" s="316"/>
    </row>
    <row r="3532" spans="4:5" x14ac:dyDescent="0.2">
      <c r="D3532" s="16"/>
      <c r="E3532" s="316"/>
    </row>
    <row r="3533" spans="4:5" x14ac:dyDescent="0.2">
      <c r="D3533" s="16"/>
      <c r="E3533" s="316"/>
    </row>
    <row r="3534" spans="4:5" x14ac:dyDescent="0.2">
      <c r="D3534" s="16"/>
      <c r="E3534" s="316"/>
    </row>
    <row r="3535" spans="4:5" x14ac:dyDescent="0.2">
      <c r="D3535" s="16"/>
      <c r="E3535" s="316"/>
    </row>
    <row r="3536" spans="4:5" x14ac:dyDescent="0.2">
      <c r="D3536" s="16"/>
      <c r="E3536" s="316"/>
    </row>
    <row r="3537" spans="4:5" x14ac:dyDescent="0.2">
      <c r="D3537" s="16"/>
      <c r="E3537" s="316"/>
    </row>
    <row r="3538" spans="4:5" x14ac:dyDescent="0.2">
      <c r="D3538" s="16"/>
      <c r="E3538" s="316"/>
    </row>
    <row r="3539" spans="4:5" x14ac:dyDescent="0.2">
      <c r="D3539" s="16"/>
      <c r="E3539" s="316"/>
    </row>
    <row r="3540" spans="4:5" x14ac:dyDescent="0.2">
      <c r="D3540" s="16"/>
      <c r="E3540" s="316"/>
    </row>
    <row r="3541" spans="4:5" x14ac:dyDescent="0.2">
      <c r="D3541" s="16"/>
      <c r="E3541" s="316"/>
    </row>
    <row r="3542" spans="4:5" x14ac:dyDescent="0.2">
      <c r="D3542" s="16"/>
      <c r="E3542" s="316"/>
    </row>
    <row r="3543" spans="4:5" x14ac:dyDescent="0.2">
      <c r="D3543" s="16"/>
      <c r="E3543" s="316"/>
    </row>
    <row r="3544" spans="4:5" x14ac:dyDescent="0.2">
      <c r="D3544" s="16"/>
      <c r="E3544" s="316"/>
    </row>
    <row r="3545" spans="4:5" x14ac:dyDescent="0.2">
      <c r="D3545" s="16"/>
      <c r="E3545" s="316"/>
    </row>
    <row r="3546" spans="4:5" x14ac:dyDescent="0.2">
      <c r="D3546" s="16"/>
      <c r="E3546" s="316"/>
    </row>
    <row r="3547" spans="4:5" x14ac:dyDescent="0.2">
      <c r="D3547" s="16"/>
      <c r="E3547" s="316"/>
    </row>
    <row r="3548" spans="4:5" x14ac:dyDescent="0.2">
      <c r="D3548" s="16"/>
      <c r="E3548" s="316"/>
    </row>
    <row r="3549" spans="4:5" x14ac:dyDescent="0.2">
      <c r="D3549" s="16"/>
      <c r="E3549" s="316"/>
    </row>
    <row r="3550" spans="4:5" x14ac:dyDescent="0.2">
      <c r="D3550" s="16"/>
      <c r="E3550" s="316"/>
    </row>
    <row r="3551" spans="4:5" x14ac:dyDescent="0.2">
      <c r="D3551" s="16"/>
      <c r="E3551" s="316"/>
    </row>
    <row r="3552" spans="4:5" x14ac:dyDescent="0.2">
      <c r="D3552" s="16"/>
      <c r="E3552" s="316"/>
    </row>
    <row r="3553" spans="4:5" x14ac:dyDescent="0.2">
      <c r="D3553" s="16"/>
      <c r="E3553" s="316"/>
    </row>
    <row r="3554" spans="4:5" x14ac:dyDescent="0.2">
      <c r="D3554" s="16"/>
      <c r="E3554" s="316"/>
    </row>
    <row r="3555" spans="4:5" x14ac:dyDescent="0.2">
      <c r="D3555" s="16"/>
      <c r="E3555" s="316"/>
    </row>
    <row r="3556" spans="4:5" x14ac:dyDescent="0.2">
      <c r="D3556" s="16"/>
      <c r="E3556" s="316"/>
    </row>
    <row r="3557" spans="4:5" x14ac:dyDescent="0.2">
      <c r="D3557" s="16"/>
      <c r="E3557" s="316"/>
    </row>
    <row r="3558" spans="4:5" x14ac:dyDescent="0.2">
      <c r="D3558" s="16"/>
      <c r="E3558" s="316"/>
    </row>
    <row r="3559" spans="4:5" x14ac:dyDescent="0.2">
      <c r="D3559" s="16"/>
      <c r="E3559" s="316"/>
    </row>
    <row r="3560" spans="4:5" x14ac:dyDescent="0.2">
      <c r="D3560" s="16"/>
      <c r="E3560" s="316"/>
    </row>
    <row r="3561" spans="4:5" x14ac:dyDescent="0.2">
      <c r="D3561" s="16"/>
      <c r="E3561" s="316"/>
    </row>
    <row r="3562" spans="4:5" x14ac:dyDescent="0.2">
      <c r="D3562" s="16"/>
      <c r="E3562" s="316"/>
    </row>
    <row r="3563" spans="4:5" x14ac:dyDescent="0.2">
      <c r="D3563" s="16"/>
      <c r="E3563" s="316"/>
    </row>
    <row r="3564" spans="4:5" x14ac:dyDescent="0.2">
      <c r="D3564" s="16"/>
      <c r="E3564" s="316"/>
    </row>
    <row r="3565" spans="4:5" x14ac:dyDescent="0.2">
      <c r="D3565" s="16"/>
      <c r="E3565" s="316"/>
    </row>
    <row r="3566" spans="4:5" x14ac:dyDescent="0.2">
      <c r="D3566" s="16"/>
      <c r="E3566" s="316"/>
    </row>
    <row r="3567" spans="4:5" x14ac:dyDescent="0.2">
      <c r="D3567" s="16"/>
      <c r="E3567" s="316"/>
    </row>
    <row r="3568" spans="4:5" x14ac:dyDescent="0.2">
      <c r="D3568" s="16"/>
      <c r="E3568" s="316"/>
    </row>
    <row r="3569" spans="4:5" x14ac:dyDescent="0.2">
      <c r="D3569" s="16"/>
      <c r="E3569" s="316"/>
    </row>
    <row r="3570" spans="4:5" x14ac:dyDescent="0.2">
      <c r="D3570" s="16"/>
      <c r="E3570" s="316"/>
    </row>
    <row r="3571" spans="4:5" x14ac:dyDescent="0.2">
      <c r="D3571" s="16"/>
      <c r="E3571" s="316"/>
    </row>
    <row r="3572" spans="4:5" x14ac:dyDescent="0.2">
      <c r="D3572" s="16"/>
      <c r="E3572" s="316"/>
    </row>
    <row r="3573" spans="4:5" x14ac:dyDescent="0.2">
      <c r="D3573" s="16"/>
      <c r="E3573" s="316"/>
    </row>
    <row r="3574" spans="4:5" x14ac:dyDescent="0.2">
      <c r="D3574" s="16"/>
      <c r="E3574" s="316"/>
    </row>
    <row r="3575" spans="4:5" x14ac:dyDescent="0.2">
      <c r="D3575" s="16"/>
      <c r="E3575" s="316"/>
    </row>
    <row r="3576" spans="4:5" x14ac:dyDescent="0.2">
      <c r="D3576" s="16"/>
      <c r="E3576" s="316"/>
    </row>
    <row r="3577" spans="4:5" x14ac:dyDescent="0.2">
      <c r="D3577" s="16"/>
      <c r="E3577" s="316"/>
    </row>
    <row r="3578" spans="4:5" x14ac:dyDescent="0.2">
      <c r="D3578" s="16"/>
      <c r="E3578" s="316"/>
    </row>
    <row r="3579" spans="4:5" x14ac:dyDescent="0.2">
      <c r="D3579" s="16"/>
      <c r="E3579" s="316"/>
    </row>
    <row r="3580" spans="4:5" x14ac:dyDescent="0.2">
      <c r="D3580" s="16"/>
      <c r="E3580" s="316"/>
    </row>
    <row r="3581" spans="4:5" x14ac:dyDescent="0.2">
      <c r="D3581" s="16"/>
      <c r="E3581" s="316"/>
    </row>
    <row r="3582" spans="4:5" x14ac:dyDescent="0.2">
      <c r="D3582" s="16"/>
      <c r="E3582" s="316"/>
    </row>
    <row r="3583" spans="4:5" x14ac:dyDescent="0.2">
      <c r="D3583" s="16"/>
      <c r="E3583" s="316"/>
    </row>
    <row r="3584" spans="4:5" x14ac:dyDescent="0.2">
      <c r="D3584" s="16"/>
      <c r="E3584" s="316"/>
    </row>
    <row r="3585" spans="4:5" x14ac:dyDescent="0.2">
      <c r="D3585" s="16"/>
      <c r="E3585" s="316"/>
    </row>
    <row r="3586" spans="4:5" x14ac:dyDescent="0.2">
      <c r="D3586" s="16"/>
      <c r="E3586" s="316"/>
    </row>
    <row r="3587" spans="4:5" x14ac:dyDescent="0.2">
      <c r="D3587" s="16"/>
      <c r="E3587" s="316"/>
    </row>
    <row r="3588" spans="4:5" x14ac:dyDescent="0.2">
      <c r="D3588" s="16"/>
      <c r="E3588" s="316"/>
    </row>
    <row r="3589" spans="4:5" x14ac:dyDescent="0.2">
      <c r="D3589" s="16"/>
      <c r="E3589" s="316"/>
    </row>
    <row r="3590" spans="4:5" x14ac:dyDescent="0.2">
      <c r="D3590" s="16"/>
      <c r="E3590" s="316"/>
    </row>
    <row r="3591" spans="4:5" x14ac:dyDescent="0.2">
      <c r="D3591" s="16"/>
      <c r="E3591" s="316"/>
    </row>
    <row r="3592" spans="4:5" x14ac:dyDescent="0.2">
      <c r="D3592" s="16"/>
      <c r="E3592" s="316"/>
    </row>
    <row r="3593" spans="4:5" x14ac:dyDescent="0.2">
      <c r="D3593" s="16"/>
      <c r="E3593" s="316"/>
    </row>
    <row r="3594" spans="4:5" x14ac:dyDescent="0.2">
      <c r="D3594" s="16"/>
      <c r="E3594" s="316"/>
    </row>
    <row r="3595" spans="4:5" x14ac:dyDescent="0.2">
      <c r="D3595" s="16"/>
      <c r="E3595" s="316"/>
    </row>
    <row r="3596" spans="4:5" x14ac:dyDescent="0.2">
      <c r="D3596" s="16"/>
      <c r="E3596" s="316"/>
    </row>
    <row r="3597" spans="4:5" x14ac:dyDescent="0.2">
      <c r="D3597" s="16"/>
      <c r="E3597" s="316"/>
    </row>
    <row r="3598" spans="4:5" x14ac:dyDescent="0.2">
      <c r="D3598" s="16"/>
      <c r="E3598" s="316"/>
    </row>
    <row r="3599" spans="4:5" x14ac:dyDescent="0.2">
      <c r="D3599" s="16"/>
      <c r="E3599" s="316"/>
    </row>
    <row r="3600" spans="4:5" x14ac:dyDescent="0.2">
      <c r="D3600" s="16"/>
      <c r="E3600" s="316"/>
    </row>
    <row r="3601" spans="4:5" x14ac:dyDescent="0.2">
      <c r="D3601" s="16"/>
      <c r="E3601" s="316"/>
    </row>
    <row r="3602" spans="4:5" x14ac:dyDescent="0.2">
      <c r="D3602" s="16"/>
      <c r="E3602" s="316"/>
    </row>
    <row r="3603" spans="4:5" x14ac:dyDescent="0.2">
      <c r="D3603" s="16"/>
      <c r="E3603" s="316"/>
    </row>
    <row r="3604" spans="4:5" x14ac:dyDescent="0.2">
      <c r="D3604" s="16"/>
      <c r="E3604" s="316"/>
    </row>
    <row r="3605" spans="4:5" x14ac:dyDescent="0.2">
      <c r="D3605" s="16"/>
      <c r="E3605" s="316"/>
    </row>
    <row r="3606" spans="4:5" x14ac:dyDescent="0.2">
      <c r="D3606" s="16"/>
      <c r="E3606" s="316"/>
    </row>
    <row r="3607" spans="4:5" x14ac:dyDescent="0.2">
      <c r="D3607" s="16"/>
      <c r="E3607" s="316"/>
    </row>
    <row r="3608" spans="4:5" x14ac:dyDescent="0.2">
      <c r="D3608" s="16"/>
      <c r="E3608" s="316"/>
    </row>
    <row r="3609" spans="4:5" x14ac:dyDescent="0.2">
      <c r="D3609" s="16"/>
      <c r="E3609" s="316"/>
    </row>
    <row r="3610" spans="4:5" x14ac:dyDescent="0.2">
      <c r="D3610" s="16"/>
      <c r="E3610" s="316"/>
    </row>
    <row r="3611" spans="4:5" x14ac:dyDescent="0.2">
      <c r="D3611" s="16"/>
      <c r="E3611" s="316"/>
    </row>
    <row r="3612" spans="4:5" x14ac:dyDescent="0.2">
      <c r="D3612" s="16"/>
      <c r="E3612" s="316"/>
    </row>
    <row r="3613" spans="4:5" x14ac:dyDescent="0.2">
      <c r="D3613" s="16"/>
      <c r="E3613" s="316"/>
    </row>
    <row r="3614" spans="4:5" x14ac:dyDescent="0.2">
      <c r="D3614" s="16"/>
      <c r="E3614" s="316"/>
    </row>
    <row r="3615" spans="4:5" x14ac:dyDescent="0.2">
      <c r="D3615" s="16"/>
      <c r="E3615" s="316"/>
    </row>
    <row r="3616" spans="4:5" x14ac:dyDescent="0.2">
      <c r="D3616" s="16"/>
      <c r="E3616" s="316"/>
    </row>
    <row r="3617" spans="4:5" x14ac:dyDescent="0.2">
      <c r="D3617" s="16"/>
      <c r="E3617" s="316"/>
    </row>
    <row r="3618" spans="4:5" x14ac:dyDescent="0.2">
      <c r="D3618" s="16"/>
      <c r="E3618" s="316"/>
    </row>
    <row r="3619" spans="4:5" x14ac:dyDescent="0.2">
      <c r="D3619" s="16"/>
      <c r="E3619" s="316"/>
    </row>
    <row r="3620" spans="4:5" x14ac:dyDescent="0.2">
      <c r="D3620" s="16"/>
      <c r="E3620" s="316"/>
    </row>
    <row r="3621" spans="4:5" x14ac:dyDescent="0.2">
      <c r="D3621" s="16"/>
      <c r="E3621" s="316"/>
    </row>
    <row r="3622" spans="4:5" x14ac:dyDescent="0.2">
      <c r="D3622" s="16"/>
      <c r="E3622" s="316"/>
    </row>
    <row r="3623" spans="4:5" x14ac:dyDescent="0.2">
      <c r="D3623" s="16"/>
      <c r="E3623" s="316"/>
    </row>
    <row r="3624" spans="4:5" x14ac:dyDescent="0.2">
      <c r="D3624" s="16"/>
      <c r="E3624" s="316"/>
    </row>
    <row r="3625" spans="4:5" x14ac:dyDescent="0.2">
      <c r="D3625" s="16"/>
      <c r="E3625" s="316"/>
    </row>
    <row r="3626" spans="4:5" x14ac:dyDescent="0.2">
      <c r="D3626" s="16"/>
      <c r="E3626" s="316"/>
    </row>
    <row r="3627" spans="4:5" x14ac:dyDescent="0.2">
      <c r="D3627" s="16"/>
      <c r="E3627" s="316"/>
    </row>
    <row r="3628" spans="4:5" x14ac:dyDescent="0.2">
      <c r="D3628" s="16"/>
      <c r="E3628" s="316"/>
    </row>
    <row r="3629" spans="4:5" x14ac:dyDescent="0.2">
      <c r="D3629" s="16"/>
      <c r="E3629" s="316"/>
    </row>
    <row r="3630" spans="4:5" x14ac:dyDescent="0.2">
      <c r="D3630" s="16"/>
      <c r="E3630" s="316"/>
    </row>
    <row r="3631" spans="4:5" x14ac:dyDescent="0.2">
      <c r="D3631" s="16"/>
      <c r="E3631" s="316"/>
    </row>
    <row r="3632" spans="4:5" x14ac:dyDescent="0.2">
      <c r="D3632" s="16"/>
      <c r="E3632" s="316"/>
    </row>
    <row r="3633" spans="4:5" x14ac:dyDescent="0.2">
      <c r="D3633" s="16"/>
      <c r="E3633" s="316"/>
    </row>
    <row r="3634" spans="4:5" x14ac:dyDescent="0.2">
      <c r="D3634" s="16"/>
      <c r="E3634" s="316"/>
    </row>
    <row r="3635" spans="4:5" x14ac:dyDescent="0.2">
      <c r="D3635" s="16"/>
      <c r="E3635" s="316"/>
    </row>
    <row r="3636" spans="4:5" x14ac:dyDescent="0.2">
      <c r="D3636" s="16"/>
      <c r="E3636" s="316"/>
    </row>
    <row r="3637" spans="4:5" x14ac:dyDescent="0.2">
      <c r="D3637" s="16"/>
      <c r="E3637" s="316"/>
    </row>
    <row r="3638" spans="4:5" x14ac:dyDescent="0.2">
      <c r="D3638" s="16"/>
      <c r="E3638" s="316"/>
    </row>
    <row r="3639" spans="4:5" x14ac:dyDescent="0.2">
      <c r="D3639" s="16"/>
      <c r="E3639" s="316"/>
    </row>
    <row r="3640" spans="4:5" x14ac:dyDescent="0.2">
      <c r="D3640" s="16"/>
      <c r="E3640" s="316"/>
    </row>
    <row r="3641" spans="4:5" x14ac:dyDescent="0.2">
      <c r="D3641" s="16"/>
      <c r="E3641" s="316"/>
    </row>
    <row r="3642" spans="4:5" x14ac:dyDescent="0.2">
      <c r="D3642" s="16"/>
      <c r="E3642" s="316"/>
    </row>
    <row r="3643" spans="4:5" x14ac:dyDescent="0.2">
      <c r="D3643" s="16"/>
      <c r="E3643" s="316"/>
    </row>
    <row r="3644" spans="4:5" x14ac:dyDescent="0.2">
      <c r="D3644" s="16"/>
      <c r="E3644" s="316"/>
    </row>
    <row r="3645" spans="4:5" x14ac:dyDescent="0.2">
      <c r="D3645" s="16"/>
      <c r="E3645" s="316"/>
    </row>
    <row r="3646" spans="4:5" x14ac:dyDescent="0.2">
      <c r="D3646" s="16"/>
      <c r="E3646" s="316"/>
    </row>
    <row r="3647" spans="4:5" x14ac:dyDescent="0.2">
      <c r="D3647" s="16"/>
      <c r="E3647" s="316"/>
    </row>
    <row r="3648" spans="4:5" x14ac:dyDescent="0.2">
      <c r="D3648" s="16"/>
      <c r="E3648" s="316"/>
    </row>
    <row r="3649" spans="4:5" x14ac:dyDescent="0.2">
      <c r="D3649" s="16"/>
      <c r="E3649" s="316"/>
    </row>
    <row r="3650" spans="4:5" x14ac:dyDescent="0.2">
      <c r="D3650" s="16"/>
      <c r="E3650" s="316"/>
    </row>
    <row r="3651" spans="4:5" x14ac:dyDescent="0.2">
      <c r="D3651" s="16"/>
      <c r="E3651" s="316"/>
    </row>
    <row r="3652" spans="4:5" x14ac:dyDescent="0.2">
      <c r="D3652" s="16"/>
      <c r="E3652" s="316"/>
    </row>
    <row r="3653" spans="4:5" x14ac:dyDescent="0.2">
      <c r="D3653" s="16"/>
      <c r="E3653" s="316"/>
    </row>
    <row r="3654" spans="4:5" x14ac:dyDescent="0.2">
      <c r="D3654" s="16"/>
      <c r="E3654" s="316"/>
    </row>
    <row r="3655" spans="4:5" x14ac:dyDescent="0.2">
      <c r="D3655" s="16"/>
      <c r="E3655" s="316"/>
    </row>
    <row r="3656" spans="4:5" x14ac:dyDescent="0.2">
      <c r="D3656" s="16"/>
      <c r="E3656" s="316"/>
    </row>
    <row r="3657" spans="4:5" x14ac:dyDescent="0.2">
      <c r="D3657" s="16"/>
      <c r="E3657" s="316"/>
    </row>
    <row r="3658" spans="4:5" x14ac:dyDescent="0.2">
      <c r="D3658" s="16"/>
      <c r="E3658" s="316"/>
    </row>
    <row r="3659" spans="4:5" x14ac:dyDescent="0.2">
      <c r="D3659" s="16"/>
      <c r="E3659" s="316"/>
    </row>
    <row r="3660" spans="4:5" x14ac:dyDescent="0.2">
      <c r="D3660" s="16"/>
      <c r="E3660" s="316"/>
    </row>
    <row r="3661" spans="4:5" x14ac:dyDescent="0.2">
      <c r="D3661" s="16"/>
      <c r="E3661" s="316"/>
    </row>
    <row r="3662" spans="4:5" x14ac:dyDescent="0.2">
      <c r="D3662" s="16"/>
      <c r="E3662" s="316"/>
    </row>
    <row r="3663" spans="4:5" x14ac:dyDescent="0.2">
      <c r="D3663" s="16"/>
      <c r="E3663" s="316"/>
    </row>
    <row r="3664" spans="4:5" x14ac:dyDescent="0.2">
      <c r="D3664" s="16"/>
      <c r="E3664" s="316"/>
    </row>
    <row r="3665" spans="4:5" x14ac:dyDescent="0.2">
      <c r="D3665" s="16"/>
      <c r="E3665" s="316"/>
    </row>
    <row r="3666" spans="4:5" x14ac:dyDescent="0.2">
      <c r="D3666" s="16"/>
      <c r="E3666" s="316"/>
    </row>
    <row r="3667" spans="4:5" x14ac:dyDescent="0.2">
      <c r="D3667" s="16"/>
      <c r="E3667" s="316"/>
    </row>
    <row r="3668" spans="4:5" x14ac:dyDescent="0.2">
      <c r="D3668" s="16"/>
      <c r="E3668" s="316"/>
    </row>
    <row r="3669" spans="4:5" x14ac:dyDescent="0.2">
      <c r="D3669" s="16"/>
      <c r="E3669" s="316"/>
    </row>
    <row r="3670" spans="4:5" x14ac:dyDescent="0.2">
      <c r="D3670" s="16"/>
      <c r="E3670" s="316"/>
    </row>
    <row r="3671" spans="4:5" x14ac:dyDescent="0.2">
      <c r="D3671" s="16"/>
      <c r="E3671" s="316"/>
    </row>
    <row r="3672" spans="4:5" x14ac:dyDescent="0.2">
      <c r="D3672" s="16"/>
      <c r="E3672" s="316"/>
    </row>
    <row r="3673" spans="4:5" x14ac:dyDescent="0.2">
      <c r="D3673" s="16"/>
      <c r="E3673" s="316"/>
    </row>
    <row r="3674" spans="4:5" x14ac:dyDescent="0.2">
      <c r="D3674" s="16"/>
      <c r="E3674" s="316"/>
    </row>
    <row r="3675" spans="4:5" x14ac:dyDescent="0.2">
      <c r="D3675" s="16"/>
      <c r="E3675" s="316"/>
    </row>
    <row r="3676" spans="4:5" x14ac:dyDescent="0.2">
      <c r="D3676" s="16"/>
      <c r="E3676" s="316"/>
    </row>
    <row r="3677" spans="4:5" x14ac:dyDescent="0.2">
      <c r="D3677" s="16"/>
      <c r="E3677" s="316"/>
    </row>
    <row r="3678" spans="4:5" x14ac:dyDescent="0.2">
      <c r="D3678" s="16"/>
      <c r="E3678" s="316"/>
    </row>
    <row r="3679" spans="4:5" x14ac:dyDescent="0.2">
      <c r="D3679" s="16"/>
      <c r="E3679" s="316"/>
    </row>
    <row r="3680" spans="4:5" x14ac:dyDescent="0.2">
      <c r="D3680" s="16"/>
      <c r="E3680" s="316"/>
    </row>
    <row r="3681" spans="4:5" x14ac:dyDescent="0.2">
      <c r="D3681" s="16"/>
      <c r="E3681" s="316"/>
    </row>
    <row r="3682" spans="4:5" x14ac:dyDescent="0.2">
      <c r="D3682" s="16"/>
      <c r="E3682" s="316"/>
    </row>
    <row r="3683" spans="4:5" x14ac:dyDescent="0.2">
      <c r="D3683" s="16"/>
      <c r="E3683" s="316"/>
    </row>
    <row r="3684" spans="4:5" x14ac:dyDescent="0.2">
      <c r="D3684" s="16"/>
      <c r="E3684" s="316"/>
    </row>
    <row r="3685" spans="4:5" x14ac:dyDescent="0.2">
      <c r="D3685" s="16"/>
      <c r="E3685" s="316"/>
    </row>
    <row r="3686" spans="4:5" x14ac:dyDescent="0.2">
      <c r="D3686" s="16"/>
      <c r="E3686" s="316"/>
    </row>
    <row r="3687" spans="4:5" x14ac:dyDescent="0.2">
      <c r="D3687" s="16"/>
      <c r="E3687" s="316"/>
    </row>
    <row r="3688" spans="4:5" x14ac:dyDescent="0.2">
      <c r="D3688" s="16"/>
      <c r="E3688" s="316"/>
    </row>
    <row r="3689" spans="4:5" x14ac:dyDescent="0.2">
      <c r="D3689" s="16"/>
      <c r="E3689" s="316"/>
    </row>
    <row r="3690" spans="4:5" x14ac:dyDescent="0.2">
      <c r="D3690" s="16"/>
      <c r="E3690" s="316"/>
    </row>
    <row r="3691" spans="4:5" x14ac:dyDescent="0.2">
      <c r="D3691" s="16"/>
      <c r="E3691" s="316"/>
    </row>
    <row r="3692" spans="4:5" x14ac:dyDescent="0.2">
      <c r="D3692" s="16"/>
      <c r="E3692" s="316"/>
    </row>
    <row r="3693" spans="4:5" x14ac:dyDescent="0.2">
      <c r="D3693" s="16"/>
      <c r="E3693" s="316"/>
    </row>
    <row r="3694" spans="4:5" x14ac:dyDescent="0.2">
      <c r="D3694" s="16"/>
      <c r="E3694" s="316"/>
    </row>
    <row r="3695" spans="4:5" x14ac:dyDescent="0.2">
      <c r="D3695" s="16"/>
      <c r="E3695" s="316"/>
    </row>
    <row r="3696" spans="4:5" x14ac:dyDescent="0.2">
      <c r="D3696" s="16"/>
      <c r="E3696" s="316"/>
    </row>
    <row r="3697" spans="4:5" x14ac:dyDescent="0.2">
      <c r="D3697" s="16"/>
      <c r="E3697" s="316"/>
    </row>
    <row r="3698" spans="4:5" x14ac:dyDescent="0.2">
      <c r="D3698" s="16"/>
      <c r="E3698" s="316"/>
    </row>
    <row r="3699" spans="4:5" x14ac:dyDescent="0.2">
      <c r="D3699" s="16"/>
      <c r="E3699" s="316"/>
    </row>
    <row r="3700" spans="4:5" x14ac:dyDescent="0.2">
      <c r="D3700" s="16"/>
      <c r="E3700" s="316"/>
    </row>
    <row r="3701" spans="4:5" x14ac:dyDescent="0.2">
      <c r="D3701" s="16"/>
      <c r="E3701" s="316"/>
    </row>
    <row r="3702" spans="4:5" x14ac:dyDescent="0.2">
      <c r="D3702" s="16"/>
      <c r="E3702" s="316"/>
    </row>
    <row r="3703" spans="4:5" x14ac:dyDescent="0.2">
      <c r="D3703" s="16"/>
      <c r="E3703" s="316"/>
    </row>
    <row r="3704" spans="4:5" x14ac:dyDescent="0.2">
      <c r="D3704" s="16"/>
      <c r="E3704" s="316"/>
    </row>
    <row r="3705" spans="4:5" x14ac:dyDescent="0.2">
      <c r="D3705" s="16"/>
      <c r="E3705" s="316"/>
    </row>
    <row r="3706" spans="4:5" x14ac:dyDescent="0.2">
      <c r="D3706" s="16"/>
      <c r="E3706" s="316"/>
    </row>
    <row r="3707" spans="4:5" x14ac:dyDescent="0.2">
      <c r="D3707" s="16"/>
      <c r="E3707" s="316"/>
    </row>
    <row r="3708" spans="4:5" x14ac:dyDescent="0.2">
      <c r="D3708" s="16"/>
      <c r="E3708" s="316"/>
    </row>
    <row r="3709" spans="4:5" x14ac:dyDescent="0.2">
      <c r="D3709" s="16"/>
      <c r="E3709" s="316"/>
    </row>
    <row r="3710" spans="4:5" x14ac:dyDescent="0.2">
      <c r="D3710" s="16"/>
      <c r="E3710" s="316"/>
    </row>
    <row r="3711" spans="4:5" x14ac:dyDescent="0.2">
      <c r="D3711" s="16"/>
      <c r="E3711" s="316"/>
    </row>
    <row r="3712" spans="4:5" x14ac:dyDescent="0.2">
      <c r="D3712" s="16"/>
      <c r="E3712" s="316"/>
    </row>
    <row r="3713" spans="4:5" x14ac:dyDescent="0.2">
      <c r="D3713" s="16"/>
      <c r="E3713" s="316"/>
    </row>
    <row r="3714" spans="4:5" x14ac:dyDescent="0.2">
      <c r="D3714" s="16"/>
      <c r="E3714" s="316"/>
    </row>
    <row r="3715" spans="4:5" x14ac:dyDescent="0.2">
      <c r="D3715" s="16"/>
      <c r="E3715" s="316"/>
    </row>
    <row r="3716" spans="4:5" x14ac:dyDescent="0.2">
      <c r="D3716" s="16"/>
      <c r="E3716" s="316"/>
    </row>
    <row r="3717" spans="4:5" x14ac:dyDescent="0.2">
      <c r="D3717" s="16"/>
      <c r="E3717" s="316"/>
    </row>
    <row r="3718" spans="4:5" x14ac:dyDescent="0.2">
      <c r="D3718" s="16"/>
      <c r="E3718" s="316"/>
    </row>
    <row r="3719" spans="4:5" x14ac:dyDescent="0.2">
      <c r="D3719" s="16"/>
      <c r="E3719" s="316"/>
    </row>
    <row r="3720" spans="4:5" x14ac:dyDescent="0.2">
      <c r="D3720" s="16"/>
      <c r="E3720" s="316"/>
    </row>
    <row r="3721" spans="4:5" x14ac:dyDescent="0.2">
      <c r="D3721" s="16"/>
      <c r="E3721" s="316"/>
    </row>
    <row r="3722" spans="4:5" x14ac:dyDescent="0.2">
      <c r="D3722" s="16"/>
      <c r="E3722" s="316"/>
    </row>
    <row r="3723" spans="4:5" x14ac:dyDescent="0.2">
      <c r="D3723" s="16"/>
      <c r="E3723" s="316"/>
    </row>
    <row r="3724" spans="4:5" x14ac:dyDescent="0.2">
      <c r="D3724" s="16"/>
      <c r="E3724" s="316"/>
    </row>
    <row r="3725" spans="4:5" x14ac:dyDescent="0.2">
      <c r="D3725" s="16"/>
      <c r="E3725" s="316"/>
    </row>
    <row r="3726" spans="4:5" x14ac:dyDescent="0.2">
      <c r="D3726" s="16"/>
      <c r="E3726" s="316"/>
    </row>
    <row r="3727" spans="4:5" x14ac:dyDescent="0.2">
      <c r="D3727" s="16"/>
      <c r="E3727" s="316"/>
    </row>
    <row r="3728" spans="4:5" x14ac:dyDescent="0.2">
      <c r="D3728" s="16"/>
      <c r="E3728" s="316"/>
    </row>
    <row r="3729" spans="4:5" x14ac:dyDescent="0.2">
      <c r="D3729" s="16"/>
      <c r="E3729" s="316"/>
    </row>
    <row r="3730" spans="4:5" x14ac:dyDescent="0.2">
      <c r="D3730" s="16"/>
      <c r="E3730" s="316"/>
    </row>
    <row r="3731" spans="4:5" x14ac:dyDescent="0.2">
      <c r="D3731" s="16"/>
      <c r="E3731" s="316"/>
    </row>
    <row r="3732" spans="4:5" x14ac:dyDescent="0.2">
      <c r="D3732" s="16"/>
      <c r="E3732" s="316"/>
    </row>
    <row r="3733" spans="4:5" x14ac:dyDescent="0.2">
      <c r="D3733" s="16"/>
      <c r="E3733" s="316"/>
    </row>
    <row r="3734" spans="4:5" x14ac:dyDescent="0.2">
      <c r="D3734" s="16"/>
      <c r="E3734" s="316"/>
    </row>
    <row r="3735" spans="4:5" x14ac:dyDescent="0.2">
      <c r="D3735" s="16"/>
      <c r="E3735" s="316"/>
    </row>
    <row r="3736" spans="4:5" x14ac:dyDescent="0.2">
      <c r="D3736" s="16"/>
      <c r="E3736" s="316"/>
    </row>
    <row r="3737" spans="4:5" x14ac:dyDescent="0.2">
      <c r="D3737" s="16"/>
      <c r="E3737" s="316"/>
    </row>
    <row r="3738" spans="4:5" x14ac:dyDescent="0.2">
      <c r="D3738" s="16"/>
      <c r="E3738" s="316"/>
    </row>
    <row r="3739" spans="4:5" x14ac:dyDescent="0.2">
      <c r="D3739" s="16"/>
      <c r="E3739" s="316"/>
    </row>
    <row r="3740" spans="4:5" x14ac:dyDescent="0.2">
      <c r="D3740" s="16"/>
      <c r="E3740" s="316"/>
    </row>
    <row r="3741" spans="4:5" x14ac:dyDescent="0.2">
      <c r="D3741" s="16"/>
      <c r="E3741" s="316"/>
    </row>
    <row r="3742" spans="4:5" x14ac:dyDescent="0.2">
      <c r="D3742" s="16"/>
      <c r="E3742" s="316"/>
    </row>
    <row r="3743" spans="4:5" x14ac:dyDescent="0.2">
      <c r="D3743" s="16"/>
      <c r="E3743" s="316"/>
    </row>
    <row r="3744" spans="4:5" x14ac:dyDescent="0.2">
      <c r="D3744" s="16"/>
      <c r="E3744" s="316"/>
    </row>
    <row r="3745" spans="4:5" x14ac:dyDescent="0.2">
      <c r="D3745" s="16"/>
      <c r="E3745" s="316"/>
    </row>
    <row r="3746" spans="4:5" x14ac:dyDescent="0.2">
      <c r="D3746" s="16"/>
      <c r="E3746" s="316"/>
    </row>
    <row r="3747" spans="4:5" x14ac:dyDescent="0.2">
      <c r="D3747" s="16"/>
      <c r="E3747" s="316"/>
    </row>
    <row r="3748" spans="4:5" x14ac:dyDescent="0.2">
      <c r="D3748" s="16"/>
      <c r="E3748" s="316"/>
    </row>
    <row r="3749" spans="4:5" x14ac:dyDescent="0.2">
      <c r="D3749" s="16"/>
      <c r="E3749" s="316"/>
    </row>
    <row r="3750" spans="4:5" x14ac:dyDescent="0.2">
      <c r="D3750" s="16"/>
      <c r="E3750" s="316"/>
    </row>
    <row r="3751" spans="4:5" x14ac:dyDescent="0.2">
      <c r="D3751" s="16"/>
      <c r="E3751" s="316"/>
    </row>
    <row r="3752" spans="4:5" x14ac:dyDescent="0.2">
      <c r="D3752" s="16"/>
      <c r="E3752" s="316"/>
    </row>
    <row r="3753" spans="4:5" x14ac:dyDescent="0.2">
      <c r="D3753" s="16"/>
      <c r="E3753" s="316"/>
    </row>
    <row r="3754" spans="4:5" x14ac:dyDescent="0.2">
      <c r="D3754" s="16"/>
      <c r="E3754" s="316"/>
    </row>
    <row r="3755" spans="4:5" x14ac:dyDescent="0.2">
      <c r="D3755" s="16"/>
      <c r="E3755" s="316"/>
    </row>
    <row r="3756" spans="4:5" x14ac:dyDescent="0.2">
      <c r="D3756" s="16"/>
      <c r="E3756" s="316"/>
    </row>
    <row r="3757" spans="4:5" x14ac:dyDescent="0.2">
      <c r="D3757" s="16"/>
      <c r="E3757" s="316"/>
    </row>
    <row r="3758" spans="4:5" x14ac:dyDescent="0.2">
      <c r="D3758" s="16"/>
      <c r="E3758" s="316"/>
    </row>
    <row r="3759" spans="4:5" x14ac:dyDescent="0.2">
      <c r="D3759" s="16"/>
      <c r="E3759" s="316"/>
    </row>
    <row r="3760" spans="4:5" x14ac:dyDescent="0.2">
      <c r="D3760" s="16"/>
      <c r="E3760" s="316"/>
    </row>
    <row r="3761" spans="4:5" x14ac:dyDescent="0.2">
      <c r="D3761" s="16"/>
      <c r="E3761" s="316"/>
    </row>
    <row r="3762" spans="4:5" x14ac:dyDescent="0.2">
      <c r="D3762" s="16"/>
      <c r="E3762" s="316"/>
    </row>
    <row r="3763" spans="4:5" x14ac:dyDescent="0.2">
      <c r="D3763" s="16"/>
      <c r="E3763" s="316"/>
    </row>
    <row r="3764" spans="4:5" x14ac:dyDescent="0.2">
      <c r="D3764" s="16"/>
      <c r="E3764" s="316"/>
    </row>
    <row r="3765" spans="4:5" x14ac:dyDescent="0.2">
      <c r="D3765" s="16"/>
      <c r="E3765" s="316"/>
    </row>
    <row r="3766" spans="4:5" x14ac:dyDescent="0.2">
      <c r="D3766" s="16"/>
      <c r="E3766" s="316"/>
    </row>
    <row r="3767" spans="4:5" x14ac:dyDescent="0.2">
      <c r="D3767" s="16"/>
      <c r="E3767" s="316"/>
    </row>
    <row r="3768" spans="4:5" x14ac:dyDescent="0.2">
      <c r="D3768" s="16"/>
      <c r="E3768" s="316"/>
    </row>
    <row r="3769" spans="4:5" x14ac:dyDescent="0.2">
      <c r="D3769" s="16"/>
      <c r="E3769" s="316"/>
    </row>
    <row r="3770" spans="4:5" x14ac:dyDescent="0.2">
      <c r="D3770" s="16"/>
      <c r="E3770" s="316"/>
    </row>
    <row r="3771" spans="4:5" x14ac:dyDescent="0.2">
      <c r="D3771" s="16"/>
      <c r="E3771" s="316"/>
    </row>
    <row r="3772" spans="4:5" x14ac:dyDescent="0.2">
      <c r="D3772" s="16"/>
      <c r="E3772" s="316"/>
    </row>
    <row r="3773" spans="4:5" x14ac:dyDescent="0.2">
      <c r="D3773" s="16"/>
      <c r="E3773" s="316"/>
    </row>
    <row r="3774" spans="4:5" x14ac:dyDescent="0.2">
      <c r="D3774" s="16"/>
      <c r="E3774" s="316"/>
    </row>
    <row r="3775" spans="4:5" x14ac:dyDescent="0.2">
      <c r="D3775" s="16"/>
      <c r="E3775" s="316"/>
    </row>
    <row r="3776" spans="4:5" x14ac:dyDescent="0.2">
      <c r="D3776" s="16"/>
      <c r="E3776" s="316"/>
    </row>
    <row r="3777" spans="4:5" x14ac:dyDescent="0.2">
      <c r="D3777" s="16"/>
      <c r="E3777" s="316"/>
    </row>
    <row r="3778" spans="4:5" x14ac:dyDescent="0.2">
      <c r="D3778" s="16"/>
      <c r="E3778" s="316"/>
    </row>
    <row r="3779" spans="4:5" x14ac:dyDescent="0.2">
      <c r="D3779" s="16"/>
      <c r="E3779" s="316"/>
    </row>
    <row r="3780" spans="4:5" x14ac:dyDescent="0.2">
      <c r="D3780" s="16"/>
      <c r="E3780" s="316"/>
    </row>
    <row r="3781" spans="4:5" x14ac:dyDescent="0.2">
      <c r="D3781" s="16"/>
      <c r="E3781" s="316"/>
    </row>
    <row r="3782" spans="4:5" x14ac:dyDescent="0.2">
      <c r="D3782" s="16"/>
      <c r="E3782" s="316"/>
    </row>
    <row r="3783" spans="4:5" x14ac:dyDescent="0.2">
      <c r="D3783" s="16"/>
      <c r="E3783" s="316"/>
    </row>
    <row r="3784" spans="4:5" x14ac:dyDescent="0.2">
      <c r="D3784" s="16"/>
      <c r="E3784" s="316"/>
    </row>
    <row r="3785" spans="4:5" x14ac:dyDescent="0.2">
      <c r="D3785" s="16"/>
      <c r="E3785" s="316"/>
    </row>
    <row r="3786" spans="4:5" x14ac:dyDescent="0.2">
      <c r="D3786" s="16"/>
      <c r="E3786" s="316"/>
    </row>
    <row r="3787" spans="4:5" x14ac:dyDescent="0.2">
      <c r="D3787" s="16"/>
      <c r="E3787" s="316"/>
    </row>
    <row r="3788" spans="4:5" x14ac:dyDescent="0.2">
      <c r="D3788" s="16"/>
      <c r="E3788" s="316"/>
    </row>
    <row r="3789" spans="4:5" x14ac:dyDescent="0.2">
      <c r="D3789" s="16"/>
      <c r="E3789" s="316"/>
    </row>
    <row r="3790" spans="4:5" x14ac:dyDescent="0.2">
      <c r="D3790" s="16"/>
      <c r="E3790" s="316"/>
    </row>
    <row r="3791" spans="4:5" x14ac:dyDescent="0.2">
      <c r="D3791" s="16"/>
      <c r="E3791" s="316"/>
    </row>
    <row r="3792" spans="4:5" x14ac:dyDescent="0.2">
      <c r="D3792" s="16"/>
      <c r="E3792" s="316"/>
    </row>
    <row r="3793" spans="4:5" x14ac:dyDescent="0.2">
      <c r="D3793" s="16"/>
      <c r="E3793" s="316"/>
    </row>
    <row r="3794" spans="4:5" x14ac:dyDescent="0.2">
      <c r="D3794" s="16"/>
      <c r="E3794" s="316"/>
    </row>
    <row r="3795" spans="4:5" x14ac:dyDescent="0.2">
      <c r="D3795" s="16"/>
      <c r="E3795" s="316"/>
    </row>
    <row r="3796" spans="4:5" x14ac:dyDescent="0.2">
      <c r="D3796" s="16"/>
      <c r="E3796" s="316"/>
    </row>
    <row r="3797" spans="4:5" x14ac:dyDescent="0.2">
      <c r="D3797" s="16"/>
      <c r="E3797" s="316"/>
    </row>
    <row r="3798" spans="4:5" x14ac:dyDescent="0.2">
      <c r="D3798" s="16"/>
      <c r="E3798" s="316"/>
    </row>
    <row r="3799" spans="4:5" x14ac:dyDescent="0.2">
      <c r="D3799" s="16"/>
      <c r="E3799" s="316"/>
    </row>
    <row r="3800" spans="4:5" x14ac:dyDescent="0.2">
      <c r="D3800" s="16"/>
      <c r="E3800" s="316"/>
    </row>
    <row r="3801" spans="4:5" x14ac:dyDescent="0.2">
      <c r="D3801" s="16"/>
      <c r="E3801" s="316"/>
    </row>
    <row r="3802" spans="4:5" x14ac:dyDescent="0.2">
      <c r="D3802" s="16"/>
      <c r="E3802" s="316"/>
    </row>
    <row r="3803" spans="4:5" x14ac:dyDescent="0.2">
      <c r="D3803" s="16"/>
      <c r="E3803" s="316"/>
    </row>
    <row r="3804" spans="4:5" x14ac:dyDescent="0.2">
      <c r="D3804" s="16"/>
      <c r="E3804" s="316"/>
    </row>
    <row r="3805" spans="4:5" x14ac:dyDescent="0.2">
      <c r="D3805" s="16"/>
      <c r="E3805" s="316"/>
    </row>
    <row r="3806" spans="4:5" x14ac:dyDescent="0.2">
      <c r="D3806" s="16"/>
      <c r="E3806" s="316"/>
    </row>
    <row r="3807" spans="4:5" x14ac:dyDescent="0.2">
      <c r="D3807" s="16"/>
      <c r="E3807" s="316"/>
    </row>
    <row r="3808" spans="4:5" x14ac:dyDescent="0.2">
      <c r="D3808" s="16"/>
      <c r="E3808" s="316"/>
    </row>
    <row r="3809" spans="4:5" x14ac:dyDescent="0.2">
      <c r="D3809" s="16"/>
      <c r="E3809" s="316"/>
    </row>
    <row r="3810" spans="4:5" x14ac:dyDescent="0.2">
      <c r="D3810" s="16"/>
      <c r="E3810" s="316"/>
    </row>
    <row r="3811" spans="4:5" x14ac:dyDescent="0.2">
      <c r="D3811" s="16"/>
      <c r="E3811" s="316"/>
    </row>
    <row r="3812" spans="4:5" x14ac:dyDescent="0.2">
      <c r="D3812" s="16"/>
      <c r="E3812" s="316"/>
    </row>
    <row r="3813" spans="4:5" x14ac:dyDescent="0.2">
      <c r="D3813" s="16"/>
      <c r="E3813" s="316"/>
    </row>
    <row r="3814" spans="4:5" x14ac:dyDescent="0.2">
      <c r="D3814" s="16"/>
      <c r="E3814" s="316"/>
    </row>
    <row r="3815" spans="4:5" x14ac:dyDescent="0.2">
      <c r="D3815" s="16"/>
      <c r="E3815" s="316"/>
    </row>
    <row r="3816" spans="4:5" x14ac:dyDescent="0.2">
      <c r="D3816" s="16"/>
      <c r="E3816" s="316"/>
    </row>
    <row r="3817" spans="4:5" x14ac:dyDescent="0.2">
      <c r="D3817" s="16"/>
      <c r="E3817" s="316"/>
    </row>
    <row r="3818" spans="4:5" x14ac:dyDescent="0.2">
      <c r="D3818" s="16"/>
      <c r="E3818" s="316"/>
    </row>
    <row r="3819" spans="4:5" x14ac:dyDescent="0.2">
      <c r="D3819" s="16"/>
      <c r="E3819" s="316"/>
    </row>
    <row r="3820" spans="4:5" x14ac:dyDescent="0.2">
      <c r="D3820" s="16"/>
      <c r="E3820" s="316"/>
    </row>
    <row r="3821" spans="4:5" x14ac:dyDescent="0.2">
      <c r="D3821" s="16"/>
      <c r="E3821" s="316"/>
    </row>
    <row r="3822" spans="4:5" x14ac:dyDescent="0.2">
      <c r="D3822" s="16"/>
      <c r="E3822" s="316"/>
    </row>
    <row r="3823" spans="4:5" x14ac:dyDescent="0.2">
      <c r="D3823" s="16"/>
      <c r="E3823" s="316"/>
    </row>
    <row r="3824" spans="4:5" x14ac:dyDescent="0.2">
      <c r="D3824" s="16"/>
      <c r="E3824" s="316"/>
    </row>
    <row r="3825" spans="4:5" x14ac:dyDescent="0.2">
      <c r="D3825" s="16"/>
      <c r="E3825" s="316"/>
    </row>
    <row r="3826" spans="4:5" x14ac:dyDescent="0.2">
      <c r="D3826" s="16"/>
      <c r="E3826" s="316"/>
    </row>
    <row r="3827" spans="4:5" x14ac:dyDescent="0.2">
      <c r="D3827" s="16"/>
      <c r="E3827" s="316"/>
    </row>
    <row r="3828" spans="4:5" x14ac:dyDescent="0.2">
      <c r="D3828" s="16"/>
      <c r="E3828" s="316"/>
    </row>
    <row r="3829" spans="4:5" x14ac:dyDescent="0.2">
      <c r="D3829" s="16"/>
      <c r="E3829" s="316"/>
    </row>
    <row r="3830" spans="4:5" x14ac:dyDescent="0.2">
      <c r="D3830" s="16"/>
      <c r="E3830" s="316"/>
    </row>
    <row r="3831" spans="4:5" x14ac:dyDescent="0.2">
      <c r="D3831" s="16"/>
      <c r="E3831" s="316"/>
    </row>
    <row r="3832" spans="4:5" x14ac:dyDescent="0.2">
      <c r="D3832" s="16"/>
      <c r="E3832" s="316"/>
    </row>
    <row r="3833" spans="4:5" x14ac:dyDescent="0.2">
      <c r="D3833" s="16"/>
      <c r="E3833" s="316"/>
    </row>
    <row r="3834" spans="4:5" x14ac:dyDescent="0.2">
      <c r="D3834" s="16"/>
      <c r="E3834" s="316"/>
    </row>
    <row r="3835" spans="4:5" x14ac:dyDescent="0.2">
      <c r="D3835" s="16"/>
      <c r="E3835" s="316"/>
    </row>
    <row r="3836" spans="4:5" x14ac:dyDescent="0.2">
      <c r="D3836" s="16"/>
      <c r="E3836" s="316"/>
    </row>
    <row r="3837" spans="4:5" x14ac:dyDescent="0.2">
      <c r="D3837" s="16"/>
      <c r="E3837" s="316"/>
    </row>
    <row r="3838" spans="4:5" x14ac:dyDescent="0.2">
      <c r="D3838" s="16"/>
      <c r="E3838" s="316"/>
    </row>
    <row r="3839" spans="4:5" x14ac:dyDescent="0.2">
      <c r="D3839" s="16"/>
      <c r="E3839" s="316"/>
    </row>
    <row r="3840" spans="4:5" x14ac:dyDescent="0.2">
      <c r="D3840" s="16"/>
      <c r="E3840" s="316"/>
    </row>
    <row r="3841" spans="4:5" x14ac:dyDescent="0.2">
      <c r="D3841" s="16"/>
      <c r="E3841" s="316"/>
    </row>
    <row r="3842" spans="4:5" x14ac:dyDescent="0.2">
      <c r="D3842" s="16"/>
      <c r="E3842" s="316"/>
    </row>
    <row r="3843" spans="4:5" x14ac:dyDescent="0.2">
      <c r="D3843" s="16"/>
      <c r="E3843" s="316"/>
    </row>
    <row r="3844" spans="4:5" x14ac:dyDescent="0.2">
      <c r="D3844" s="16"/>
      <c r="E3844" s="316"/>
    </row>
    <row r="3845" spans="4:5" x14ac:dyDescent="0.2">
      <c r="D3845" s="16"/>
      <c r="E3845" s="316"/>
    </row>
    <row r="3846" spans="4:5" x14ac:dyDescent="0.2">
      <c r="D3846" s="16"/>
      <c r="E3846" s="316"/>
    </row>
    <row r="3847" spans="4:5" x14ac:dyDescent="0.2">
      <c r="D3847" s="16"/>
      <c r="E3847" s="316"/>
    </row>
    <row r="3848" spans="4:5" x14ac:dyDescent="0.2">
      <c r="D3848" s="16"/>
      <c r="E3848" s="316"/>
    </row>
    <row r="3849" spans="4:5" x14ac:dyDescent="0.2">
      <c r="D3849" s="16"/>
      <c r="E3849" s="316"/>
    </row>
    <row r="3850" spans="4:5" x14ac:dyDescent="0.2">
      <c r="D3850" s="16"/>
      <c r="E3850" s="316"/>
    </row>
    <row r="3851" spans="4:5" x14ac:dyDescent="0.2">
      <c r="D3851" s="16"/>
      <c r="E3851" s="316"/>
    </row>
    <row r="3852" spans="4:5" x14ac:dyDescent="0.2">
      <c r="D3852" s="16"/>
      <c r="E3852" s="316"/>
    </row>
    <row r="3853" spans="4:5" x14ac:dyDescent="0.2">
      <c r="D3853" s="16"/>
      <c r="E3853" s="316"/>
    </row>
    <row r="3854" spans="4:5" x14ac:dyDescent="0.2">
      <c r="D3854" s="16"/>
      <c r="E3854" s="316"/>
    </row>
    <row r="3855" spans="4:5" x14ac:dyDescent="0.2">
      <c r="D3855" s="16"/>
      <c r="E3855" s="316"/>
    </row>
    <row r="3856" spans="4:5" x14ac:dyDescent="0.2">
      <c r="D3856" s="16"/>
      <c r="E3856" s="316"/>
    </row>
    <row r="3857" spans="4:5" x14ac:dyDescent="0.2">
      <c r="D3857" s="16"/>
      <c r="E3857" s="316"/>
    </row>
    <row r="3858" spans="4:5" x14ac:dyDescent="0.2">
      <c r="D3858" s="16"/>
      <c r="E3858" s="316"/>
    </row>
    <row r="3859" spans="4:5" x14ac:dyDescent="0.2">
      <c r="D3859" s="16"/>
      <c r="E3859" s="316"/>
    </row>
    <row r="3860" spans="4:5" x14ac:dyDescent="0.2">
      <c r="D3860" s="16"/>
      <c r="E3860" s="316"/>
    </row>
    <row r="3861" spans="4:5" x14ac:dyDescent="0.2">
      <c r="D3861" s="16"/>
      <c r="E3861" s="316"/>
    </row>
    <row r="3862" spans="4:5" x14ac:dyDescent="0.2">
      <c r="D3862" s="16"/>
      <c r="E3862" s="316"/>
    </row>
    <row r="3863" spans="4:5" x14ac:dyDescent="0.2">
      <c r="D3863" s="16"/>
      <c r="E3863" s="316"/>
    </row>
    <row r="3864" spans="4:5" x14ac:dyDescent="0.2">
      <c r="D3864" s="16"/>
      <c r="E3864" s="316"/>
    </row>
    <row r="3865" spans="4:5" x14ac:dyDescent="0.2">
      <c r="D3865" s="16"/>
      <c r="E3865" s="316"/>
    </row>
    <row r="3866" spans="4:5" x14ac:dyDescent="0.2">
      <c r="D3866" s="16"/>
      <c r="E3866" s="316"/>
    </row>
    <row r="3867" spans="4:5" x14ac:dyDescent="0.2">
      <c r="D3867" s="16"/>
      <c r="E3867" s="316"/>
    </row>
    <row r="3868" spans="4:5" x14ac:dyDescent="0.2">
      <c r="D3868" s="16"/>
      <c r="E3868" s="316"/>
    </row>
    <row r="3869" spans="4:5" x14ac:dyDescent="0.2">
      <c r="D3869" s="16"/>
      <c r="E3869" s="316"/>
    </row>
    <row r="3870" spans="4:5" x14ac:dyDescent="0.2">
      <c r="D3870" s="16"/>
      <c r="E3870" s="316"/>
    </row>
    <row r="3871" spans="4:5" x14ac:dyDescent="0.2">
      <c r="D3871" s="16"/>
      <c r="E3871" s="316"/>
    </row>
    <row r="3872" spans="4:5" x14ac:dyDescent="0.2">
      <c r="D3872" s="16"/>
      <c r="E3872" s="316"/>
    </row>
    <row r="3873" spans="4:5" x14ac:dyDescent="0.2">
      <c r="D3873" s="16"/>
      <c r="E3873" s="316"/>
    </row>
    <row r="3874" spans="4:5" x14ac:dyDescent="0.2">
      <c r="D3874" s="16"/>
      <c r="E3874" s="316"/>
    </row>
    <row r="3875" spans="4:5" x14ac:dyDescent="0.2">
      <c r="D3875" s="16"/>
      <c r="E3875" s="316"/>
    </row>
    <row r="3876" spans="4:5" x14ac:dyDescent="0.2">
      <c r="D3876" s="16"/>
      <c r="E3876" s="316"/>
    </row>
    <row r="3877" spans="4:5" x14ac:dyDescent="0.2">
      <c r="D3877" s="16"/>
      <c r="E3877" s="316"/>
    </row>
    <row r="3878" spans="4:5" x14ac:dyDescent="0.2">
      <c r="D3878" s="16"/>
      <c r="E3878" s="316"/>
    </row>
    <row r="3879" spans="4:5" x14ac:dyDescent="0.2">
      <c r="D3879" s="16"/>
      <c r="E3879" s="316"/>
    </row>
    <row r="3880" spans="4:5" x14ac:dyDescent="0.2">
      <c r="D3880" s="16"/>
      <c r="E3880" s="316"/>
    </row>
    <row r="3881" spans="4:5" x14ac:dyDescent="0.2">
      <c r="D3881" s="16"/>
      <c r="E3881" s="316"/>
    </row>
    <row r="3882" spans="4:5" x14ac:dyDescent="0.2">
      <c r="D3882" s="16"/>
      <c r="E3882" s="316"/>
    </row>
    <row r="3883" spans="4:5" x14ac:dyDescent="0.2">
      <c r="D3883" s="16"/>
      <c r="E3883" s="316"/>
    </row>
    <row r="3884" spans="4:5" x14ac:dyDescent="0.2">
      <c r="D3884" s="16"/>
      <c r="E3884" s="316"/>
    </row>
    <row r="3885" spans="4:5" x14ac:dyDescent="0.2">
      <c r="D3885" s="16"/>
      <c r="E3885" s="316"/>
    </row>
    <row r="3886" spans="4:5" x14ac:dyDescent="0.2">
      <c r="D3886" s="16"/>
      <c r="E3886" s="316"/>
    </row>
    <row r="3887" spans="4:5" x14ac:dyDescent="0.2">
      <c r="D3887" s="16"/>
      <c r="E3887" s="316"/>
    </row>
    <row r="3888" spans="4:5" x14ac:dyDescent="0.2">
      <c r="D3888" s="16"/>
      <c r="E3888" s="316"/>
    </row>
    <row r="3889" spans="4:5" x14ac:dyDescent="0.2">
      <c r="D3889" s="16"/>
      <c r="E3889" s="316"/>
    </row>
    <row r="3890" spans="4:5" x14ac:dyDescent="0.2">
      <c r="D3890" s="16"/>
      <c r="E3890" s="316"/>
    </row>
    <row r="3891" spans="4:5" x14ac:dyDescent="0.2">
      <c r="D3891" s="16"/>
      <c r="E3891" s="316"/>
    </row>
    <row r="3892" spans="4:5" x14ac:dyDescent="0.2">
      <c r="D3892" s="16"/>
      <c r="E3892" s="316"/>
    </row>
    <row r="3893" spans="4:5" x14ac:dyDescent="0.2">
      <c r="D3893" s="16"/>
      <c r="E3893" s="316"/>
    </row>
    <row r="3894" spans="4:5" x14ac:dyDescent="0.2">
      <c r="D3894" s="16"/>
      <c r="E3894" s="316"/>
    </row>
    <row r="3895" spans="4:5" x14ac:dyDescent="0.2">
      <c r="D3895" s="16"/>
      <c r="E3895" s="316"/>
    </row>
    <row r="3896" spans="4:5" x14ac:dyDescent="0.2">
      <c r="D3896" s="16"/>
      <c r="E3896" s="316"/>
    </row>
    <row r="3897" spans="4:5" x14ac:dyDescent="0.2">
      <c r="D3897" s="16"/>
      <c r="E3897" s="316"/>
    </row>
    <row r="3898" spans="4:5" x14ac:dyDescent="0.2">
      <c r="D3898" s="16"/>
      <c r="E3898" s="316"/>
    </row>
    <row r="3899" spans="4:5" x14ac:dyDescent="0.2">
      <c r="D3899" s="16"/>
      <c r="E3899" s="316"/>
    </row>
    <row r="3900" spans="4:5" x14ac:dyDescent="0.2">
      <c r="D3900" s="16"/>
      <c r="E3900" s="316"/>
    </row>
    <row r="3901" spans="4:5" x14ac:dyDescent="0.2">
      <c r="D3901" s="16"/>
      <c r="E3901" s="316"/>
    </row>
    <row r="3902" spans="4:5" x14ac:dyDescent="0.2">
      <c r="D3902" s="16"/>
      <c r="E3902" s="316"/>
    </row>
    <row r="3903" spans="4:5" x14ac:dyDescent="0.2">
      <c r="D3903" s="16"/>
      <c r="E3903" s="316"/>
    </row>
    <row r="3904" spans="4:5" x14ac:dyDescent="0.2">
      <c r="D3904" s="16"/>
      <c r="E3904" s="316"/>
    </row>
    <row r="3905" spans="4:5" x14ac:dyDescent="0.2">
      <c r="D3905" s="16"/>
      <c r="E3905" s="316"/>
    </row>
    <row r="3906" spans="4:5" x14ac:dyDescent="0.2">
      <c r="D3906" s="16"/>
      <c r="E3906" s="316"/>
    </row>
    <row r="3907" spans="4:5" x14ac:dyDescent="0.2">
      <c r="D3907" s="16"/>
      <c r="E3907" s="316"/>
    </row>
    <row r="3908" spans="4:5" x14ac:dyDescent="0.2">
      <c r="D3908" s="16"/>
      <c r="E3908" s="316"/>
    </row>
    <row r="3909" spans="4:5" x14ac:dyDescent="0.2">
      <c r="D3909" s="16"/>
      <c r="E3909" s="316"/>
    </row>
    <row r="3910" spans="4:5" x14ac:dyDescent="0.2">
      <c r="D3910" s="16"/>
      <c r="E3910" s="316"/>
    </row>
    <row r="3911" spans="4:5" x14ac:dyDescent="0.2">
      <c r="D3911" s="16"/>
      <c r="E3911" s="316"/>
    </row>
    <row r="3912" spans="4:5" x14ac:dyDescent="0.2">
      <c r="D3912" s="16"/>
      <c r="E3912" s="316"/>
    </row>
    <row r="3913" spans="4:5" x14ac:dyDescent="0.2">
      <c r="D3913" s="16"/>
      <c r="E3913" s="316"/>
    </row>
    <row r="3914" spans="4:5" x14ac:dyDescent="0.2">
      <c r="D3914" s="16"/>
      <c r="E3914" s="316"/>
    </row>
    <row r="3915" spans="4:5" x14ac:dyDescent="0.2">
      <c r="D3915" s="16"/>
      <c r="E3915" s="316"/>
    </row>
    <row r="3916" spans="4:5" x14ac:dyDescent="0.2">
      <c r="D3916" s="16"/>
      <c r="E3916" s="316"/>
    </row>
    <row r="3917" spans="4:5" x14ac:dyDescent="0.2">
      <c r="D3917" s="16"/>
      <c r="E3917" s="316"/>
    </row>
    <row r="3918" spans="4:5" x14ac:dyDescent="0.2">
      <c r="D3918" s="16"/>
      <c r="E3918" s="316"/>
    </row>
    <row r="3919" spans="4:5" x14ac:dyDescent="0.2">
      <c r="D3919" s="16"/>
      <c r="E3919" s="316"/>
    </row>
    <row r="3920" spans="4:5" x14ac:dyDescent="0.2">
      <c r="D3920" s="16"/>
      <c r="E3920" s="316"/>
    </row>
    <row r="3921" spans="4:5" x14ac:dyDescent="0.2">
      <c r="D3921" s="16"/>
      <c r="E3921" s="316"/>
    </row>
    <row r="3922" spans="4:5" x14ac:dyDescent="0.2">
      <c r="D3922" s="16"/>
      <c r="E3922" s="316"/>
    </row>
    <row r="3923" spans="4:5" x14ac:dyDescent="0.2">
      <c r="D3923" s="16"/>
      <c r="E3923" s="316"/>
    </row>
    <row r="3924" spans="4:5" x14ac:dyDescent="0.2">
      <c r="D3924" s="16"/>
      <c r="E3924" s="316"/>
    </row>
    <row r="3925" spans="4:5" x14ac:dyDescent="0.2">
      <c r="D3925" s="16"/>
      <c r="E3925" s="316"/>
    </row>
    <row r="3926" spans="4:5" x14ac:dyDescent="0.2">
      <c r="D3926" s="16"/>
      <c r="E3926" s="316"/>
    </row>
    <row r="3927" spans="4:5" x14ac:dyDescent="0.2">
      <c r="D3927" s="16"/>
      <c r="E3927" s="316"/>
    </row>
    <row r="3928" spans="4:5" x14ac:dyDescent="0.2">
      <c r="D3928" s="16"/>
      <c r="E3928" s="316"/>
    </row>
    <row r="3929" spans="4:5" x14ac:dyDescent="0.2">
      <c r="D3929" s="16"/>
      <c r="E3929" s="316"/>
    </row>
    <row r="3930" spans="4:5" x14ac:dyDescent="0.2">
      <c r="D3930" s="16"/>
      <c r="E3930" s="316"/>
    </row>
    <row r="3931" spans="4:5" x14ac:dyDescent="0.2">
      <c r="D3931" s="16"/>
      <c r="E3931" s="316"/>
    </row>
    <row r="3932" spans="4:5" x14ac:dyDescent="0.2">
      <c r="D3932" s="16"/>
      <c r="E3932" s="316"/>
    </row>
    <row r="3933" spans="4:5" x14ac:dyDescent="0.2">
      <c r="D3933" s="16"/>
      <c r="E3933" s="316"/>
    </row>
    <row r="3934" spans="4:5" x14ac:dyDescent="0.2">
      <c r="D3934" s="16"/>
      <c r="E3934" s="316"/>
    </row>
    <row r="3935" spans="4:5" x14ac:dyDescent="0.2">
      <c r="D3935" s="16"/>
      <c r="E3935" s="316"/>
    </row>
    <row r="3936" spans="4:5" x14ac:dyDescent="0.2">
      <c r="D3936" s="16"/>
      <c r="E3936" s="316"/>
    </row>
    <row r="3937" spans="4:5" x14ac:dyDescent="0.2">
      <c r="D3937" s="16"/>
      <c r="E3937" s="316"/>
    </row>
    <row r="3938" spans="4:5" x14ac:dyDescent="0.2">
      <c r="D3938" s="16"/>
      <c r="E3938" s="316"/>
    </row>
    <row r="3939" spans="4:5" x14ac:dyDescent="0.2">
      <c r="D3939" s="16"/>
      <c r="E3939" s="316"/>
    </row>
    <row r="3940" spans="4:5" x14ac:dyDescent="0.2">
      <c r="D3940" s="16"/>
      <c r="E3940" s="316"/>
    </row>
    <row r="3941" spans="4:5" x14ac:dyDescent="0.2">
      <c r="D3941" s="16"/>
      <c r="E3941" s="316"/>
    </row>
    <row r="3942" spans="4:5" x14ac:dyDescent="0.2">
      <c r="D3942" s="16"/>
      <c r="E3942" s="316"/>
    </row>
    <row r="3943" spans="4:5" x14ac:dyDescent="0.2">
      <c r="D3943" s="16"/>
      <c r="E3943" s="316"/>
    </row>
    <row r="3944" spans="4:5" x14ac:dyDescent="0.2">
      <c r="D3944" s="16"/>
      <c r="E3944" s="316"/>
    </row>
    <row r="3945" spans="4:5" x14ac:dyDescent="0.2">
      <c r="D3945" s="16"/>
      <c r="E3945" s="316"/>
    </row>
    <row r="3946" spans="4:5" x14ac:dyDescent="0.2">
      <c r="D3946" s="16"/>
      <c r="E3946" s="316"/>
    </row>
    <row r="3947" spans="4:5" x14ac:dyDescent="0.2">
      <c r="D3947" s="16"/>
      <c r="E3947" s="316"/>
    </row>
    <row r="3948" spans="4:5" x14ac:dyDescent="0.2">
      <c r="D3948" s="16"/>
      <c r="E3948" s="316"/>
    </row>
    <row r="3949" spans="4:5" x14ac:dyDescent="0.2">
      <c r="D3949" s="16"/>
      <c r="E3949" s="316"/>
    </row>
    <row r="3950" spans="4:5" x14ac:dyDescent="0.2">
      <c r="D3950" s="16"/>
      <c r="E3950" s="316"/>
    </row>
    <row r="3951" spans="4:5" x14ac:dyDescent="0.2">
      <c r="D3951" s="16"/>
      <c r="E3951" s="316"/>
    </row>
    <row r="3952" spans="4:5" x14ac:dyDescent="0.2">
      <c r="D3952" s="16"/>
      <c r="E3952" s="316"/>
    </row>
    <row r="3953" spans="4:5" x14ac:dyDescent="0.2">
      <c r="D3953" s="16"/>
      <c r="E3953" s="316"/>
    </row>
    <row r="3954" spans="4:5" x14ac:dyDescent="0.2">
      <c r="D3954" s="16"/>
      <c r="E3954" s="316"/>
    </row>
    <row r="3955" spans="4:5" x14ac:dyDescent="0.2">
      <c r="D3955" s="16"/>
      <c r="E3955" s="316"/>
    </row>
    <row r="3956" spans="4:5" x14ac:dyDescent="0.2">
      <c r="D3956" s="16"/>
      <c r="E3956" s="316"/>
    </row>
    <row r="3957" spans="4:5" x14ac:dyDescent="0.2">
      <c r="D3957" s="16"/>
      <c r="E3957" s="316"/>
    </row>
    <row r="3958" spans="4:5" x14ac:dyDescent="0.2">
      <c r="D3958" s="16"/>
      <c r="E3958" s="316"/>
    </row>
    <row r="3959" spans="4:5" x14ac:dyDescent="0.2">
      <c r="D3959" s="16"/>
      <c r="E3959" s="316"/>
    </row>
    <row r="3960" spans="4:5" x14ac:dyDescent="0.2">
      <c r="D3960" s="16"/>
      <c r="E3960" s="316"/>
    </row>
    <row r="3961" spans="4:5" x14ac:dyDescent="0.2">
      <c r="D3961" s="16"/>
      <c r="E3961" s="316"/>
    </row>
    <row r="3962" spans="4:5" x14ac:dyDescent="0.2">
      <c r="D3962" s="16"/>
      <c r="E3962" s="316"/>
    </row>
    <row r="3963" spans="4:5" x14ac:dyDescent="0.2">
      <c r="D3963" s="16"/>
      <c r="E3963" s="316"/>
    </row>
    <row r="3964" spans="4:5" x14ac:dyDescent="0.2">
      <c r="D3964" s="16"/>
      <c r="E3964" s="316"/>
    </row>
    <row r="3965" spans="4:5" x14ac:dyDescent="0.2">
      <c r="D3965" s="16"/>
      <c r="E3965" s="316"/>
    </row>
    <row r="3966" spans="4:5" x14ac:dyDescent="0.2">
      <c r="D3966" s="16"/>
      <c r="E3966" s="316"/>
    </row>
    <row r="3967" spans="4:5" x14ac:dyDescent="0.2">
      <c r="D3967" s="16"/>
      <c r="E3967" s="316"/>
    </row>
    <row r="3968" spans="4:5" x14ac:dyDescent="0.2">
      <c r="D3968" s="16"/>
      <c r="E3968" s="316"/>
    </row>
    <row r="3969" spans="4:5" x14ac:dyDescent="0.2">
      <c r="D3969" s="16"/>
      <c r="E3969" s="316"/>
    </row>
    <row r="3970" spans="4:5" x14ac:dyDescent="0.2">
      <c r="D3970" s="16"/>
      <c r="E3970" s="316"/>
    </row>
    <row r="3971" spans="4:5" x14ac:dyDescent="0.2">
      <c r="D3971" s="16"/>
      <c r="E3971" s="316"/>
    </row>
    <row r="3972" spans="4:5" x14ac:dyDescent="0.2">
      <c r="D3972" s="16"/>
      <c r="E3972" s="316"/>
    </row>
    <row r="3973" spans="4:5" x14ac:dyDescent="0.2">
      <c r="D3973" s="16"/>
      <c r="E3973" s="316"/>
    </row>
    <row r="3974" spans="4:5" x14ac:dyDescent="0.2">
      <c r="D3974" s="16"/>
      <c r="E3974" s="316"/>
    </row>
    <row r="3975" spans="4:5" x14ac:dyDescent="0.2">
      <c r="D3975" s="16"/>
      <c r="E3975" s="316"/>
    </row>
    <row r="3976" spans="4:5" x14ac:dyDescent="0.2">
      <c r="D3976" s="16"/>
      <c r="E3976" s="316"/>
    </row>
    <row r="3977" spans="4:5" x14ac:dyDescent="0.2">
      <c r="D3977" s="16"/>
      <c r="E3977" s="316"/>
    </row>
    <row r="3978" spans="4:5" x14ac:dyDescent="0.2">
      <c r="D3978" s="16"/>
      <c r="E3978" s="316"/>
    </row>
    <row r="3979" spans="4:5" x14ac:dyDescent="0.2">
      <c r="D3979" s="16"/>
      <c r="E3979" s="316"/>
    </row>
    <row r="3980" spans="4:5" x14ac:dyDescent="0.2">
      <c r="D3980" s="16"/>
      <c r="E3980" s="316"/>
    </row>
    <row r="3981" spans="4:5" x14ac:dyDescent="0.2">
      <c r="D3981" s="16"/>
      <c r="E3981" s="316"/>
    </row>
    <row r="3982" spans="4:5" x14ac:dyDescent="0.2">
      <c r="D3982" s="16"/>
      <c r="E3982" s="316"/>
    </row>
    <row r="3983" spans="4:5" x14ac:dyDescent="0.2">
      <c r="D3983" s="16"/>
      <c r="E3983" s="316"/>
    </row>
    <row r="3984" spans="4:5" x14ac:dyDescent="0.2">
      <c r="D3984" s="16"/>
      <c r="E3984" s="316"/>
    </row>
    <row r="3985" spans="4:5" x14ac:dyDescent="0.2">
      <c r="D3985" s="16"/>
      <c r="E3985" s="316"/>
    </row>
    <row r="3986" spans="4:5" x14ac:dyDescent="0.2">
      <c r="D3986" s="16"/>
      <c r="E3986" s="316"/>
    </row>
    <row r="3987" spans="4:5" x14ac:dyDescent="0.2">
      <c r="D3987" s="16"/>
      <c r="E3987" s="316"/>
    </row>
    <row r="3988" spans="4:5" x14ac:dyDescent="0.2">
      <c r="D3988" s="16"/>
      <c r="E3988" s="316"/>
    </row>
    <row r="3989" spans="4:5" x14ac:dyDescent="0.2">
      <c r="D3989" s="16"/>
      <c r="E3989" s="316"/>
    </row>
    <row r="3990" spans="4:5" x14ac:dyDescent="0.2">
      <c r="D3990" s="16"/>
      <c r="E3990" s="316"/>
    </row>
    <row r="3991" spans="4:5" x14ac:dyDescent="0.2">
      <c r="D3991" s="16"/>
      <c r="E3991" s="316"/>
    </row>
    <row r="3992" spans="4:5" x14ac:dyDescent="0.2">
      <c r="D3992" s="16"/>
      <c r="E3992" s="316"/>
    </row>
    <row r="3993" spans="4:5" x14ac:dyDescent="0.2">
      <c r="D3993" s="16"/>
      <c r="E3993" s="316"/>
    </row>
    <row r="3994" spans="4:5" x14ac:dyDescent="0.2">
      <c r="D3994" s="16"/>
      <c r="E3994" s="316"/>
    </row>
    <row r="3995" spans="4:5" x14ac:dyDescent="0.2">
      <c r="D3995" s="16"/>
      <c r="E3995" s="316"/>
    </row>
    <row r="3996" spans="4:5" x14ac:dyDescent="0.2">
      <c r="D3996" s="16"/>
      <c r="E3996" s="316"/>
    </row>
    <row r="3997" spans="4:5" x14ac:dyDescent="0.2">
      <c r="D3997" s="16"/>
      <c r="E3997" s="316"/>
    </row>
    <row r="3998" spans="4:5" x14ac:dyDescent="0.2">
      <c r="D3998" s="16"/>
      <c r="E3998" s="316"/>
    </row>
    <row r="3999" spans="4:5" x14ac:dyDescent="0.2">
      <c r="D3999" s="16"/>
      <c r="E3999" s="316"/>
    </row>
    <row r="4000" spans="4:5" x14ac:dyDescent="0.2">
      <c r="D4000" s="16"/>
      <c r="E4000" s="316"/>
    </row>
    <row r="4001" spans="4:5" x14ac:dyDescent="0.2">
      <c r="D4001" s="16"/>
      <c r="E4001" s="316"/>
    </row>
    <row r="4002" spans="4:5" x14ac:dyDescent="0.2">
      <c r="D4002" s="16"/>
      <c r="E4002" s="316"/>
    </row>
    <row r="4003" spans="4:5" x14ac:dyDescent="0.2">
      <c r="D4003" s="16"/>
      <c r="E4003" s="316"/>
    </row>
    <row r="4004" spans="4:5" x14ac:dyDescent="0.2">
      <c r="D4004" s="16"/>
      <c r="E4004" s="316"/>
    </row>
    <row r="4005" spans="4:5" x14ac:dyDescent="0.2">
      <c r="D4005" s="16"/>
      <c r="E4005" s="316"/>
    </row>
    <row r="4006" spans="4:5" x14ac:dyDescent="0.2">
      <c r="D4006" s="16"/>
      <c r="E4006" s="316"/>
    </row>
    <row r="4007" spans="4:5" x14ac:dyDescent="0.2">
      <c r="D4007" s="16"/>
      <c r="E4007" s="316"/>
    </row>
    <row r="4008" spans="4:5" x14ac:dyDescent="0.2">
      <c r="D4008" s="16"/>
      <c r="E4008" s="316"/>
    </row>
    <row r="4009" spans="4:5" x14ac:dyDescent="0.2">
      <c r="D4009" s="16"/>
      <c r="E4009" s="316"/>
    </row>
    <row r="4010" spans="4:5" x14ac:dyDescent="0.2">
      <c r="D4010" s="16"/>
      <c r="E4010" s="316"/>
    </row>
    <row r="4011" spans="4:5" x14ac:dyDescent="0.2">
      <c r="D4011" s="16"/>
      <c r="E4011" s="316"/>
    </row>
    <row r="4012" spans="4:5" x14ac:dyDescent="0.2">
      <c r="D4012" s="16"/>
      <c r="E4012" s="316"/>
    </row>
    <row r="4013" spans="4:5" x14ac:dyDescent="0.2">
      <c r="D4013" s="16"/>
      <c r="E4013" s="316"/>
    </row>
    <row r="4014" spans="4:5" x14ac:dyDescent="0.2">
      <c r="D4014" s="16"/>
      <c r="E4014" s="316"/>
    </row>
    <row r="4015" spans="4:5" x14ac:dyDescent="0.2">
      <c r="D4015" s="16"/>
      <c r="E4015" s="316"/>
    </row>
    <row r="4016" spans="4:5" x14ac:dyDescent="0.2">
      <c r="D4016" s="16"/>
      <c r="E4016" s="316"/>
    </row>
    <row r="4017" spans="4:5" x14ac:dyDescent="0.2">
      <c r="D4017" s="16"/>
      <c r="E4017" s="316"/>
    </row>
    <row r="4018" spans="4:5" x14ac:dyDescent="0.2">
      <c r="D4018" s="16"/>
      <c r="E4018" s="316"/>
    </row>
    <row r="4019" spans="4:5" x14ac:dyDescent="0.2">
      <c r="D4019" s="16"/>
      <c r="E4019" s="316"/>
    </row>
    <row r="4020" spans="4:5" x14ac:dyDescent="0.2">
      <c r="D4020" s="16"/>
      <c r="E4020" s="316"/>
    </row>
    <row r="4021" spans="4:5" x14ac:dyDescent="0.2">
      <c r="D4021" s="16"/>
      <c r="E4021" s="316"/>
    </row>
    <row r="4022" spans="4:5" x14ac:dyDescent="0.2">
      <c r="D4022" s="16"/>
      <c r="E4022" s="316"/>
    </row>
    <row r="4023" spans="4:5" x14ac:dyDescent="0.2">
      <c r="D4023" s="16"/>
      <c r="E4023" s="316"/>
    </row>
    <row r="4024" spans="4:5" x14ac:dyDescent="0.2">
      <c r="D4024" s="16"/>
      <c r="E4024" s="316"/>
    </row>
    <row r="4025" spans="4:5" x14ac:dyDescent="0.2">
      <c r="D4025" s="16"/>
      <c r="E4025" s="316"/>
    </row>
    <row r="4026" spans="4:5" x14ac:dyDescent="0.2">
      <c r="D4026" s="16"/>
      <c r="E4026" s="316"/>
    </row>
    <row r="4027" spans="4:5" x14ac:dyDescent="0.2">
      <c r="D4027" s="16"/>
      <c r="E4027" s="316"/>
    </row>
    <row r="4028" spans="4:5" x14ac:dyDescent="0.2">
      <c r="D4028" s="16"/>
      <c r="E4028" s="316"/>
    </row>
    <row r="4029" spans="4:5" x14ac:dyDescent="0.2">
      <c r="D4029" s="16"/>
      <c r="E4029" s="316"/>
    </row>
    <row r="4030" spans="4:5" x14ac:dyDescent="0.2">
      <c r="D4030" s="16"/>
      <c r="E4030" s="316"/>
    </row>
    <row r="4031" spans="4:5" x14ac:dyDescent="0.2">
      <c r="D4031" s="16"/>
      <c r="E4031" s="316"/>
    </row>
    <row r="4032" spans="4:5" x14ac:dyDescent="0.2">
      <c r="D4032" s="16"/>
      <c r="E4032" s="316"/>
    </row>
    <row r="4033" spans="4:5" x14ac:dyDescent="0.2">
      <c r="D4033" s="16"/>
      <c r="E4033" s="316"/>
    </row>
    <row r="4034" spans="4:5" x14ac:dyDescent="0.2">
      <c r="D4034" s="16"/>
      <c r="E4034" s="316"/>
    </row>
    <row r="4035" spans="4:5" x14ac:dyDescent="0.2">
      <c r="D4035" s="16"/>
      <c r="E4035" s="316"/>
    </row>
    <row r="4036" spans="4:5" x14ac:dyDescent="0.2">
      <c r="D4036" s="16"/>
      <c r="E4036" s="316"/>
    </row>
    <row r="4037" spans="4:5" x14ac:dyDescent="0.2">
      <c r="D4037" s="16"/>
      <c r="E4037" s="316"/>
    </row>
    <row r="4038" spans="4:5" x14ac:dyDescent="0.2">
      <c r="D4038" s="16"/>
      <c r="E4038" s="316"/>
    </row>
    <row r="4039" spans="4:5" x14ac:dyDescent="0.2">
      <c r="D4039" s="16"/>
      <c r="E4039" s="316"/>
    </row>
    <row r="4040" spans="4:5" x14ac:dyDescent="0.2">
      <c r="D4040" s="16"/>
      <c r="E4040" s="316"/>
    </row>
    <row r="4041" spans="4:5" x14ac:dyDescent="0.2">
      <c r="D4041" s="16"/>
      <c r="E4041" s="316"/>
    </row>
    <row r="4042" spans="4:5" x14ac:dyDescent="0.2">
      <c r="D4042" s="16"/>
      <c r="E4042" s="316"/>
    </row>
    <row r="4043" spans="4:5" x14ac:dyDescent="0.2">
      <c r="D4043" s="16"/>
      <c r="E4043" s="316"/>
    </row>
    <row r="4044" spans="4:5" x14ac:dyDescent="0.2">
      <c r="D4044" s="16"/>
      <c r="E4044" s="316"/>
    </row>
    <row r="4045" spans="4:5" x14ac:dyDescent="0.2">
      <c r="D4045" s="16"/>
      <c r="E4045" s="316"/>
    </row>
    <row r="4046" spans="4:5" x14ac:dyDescent="0.2">
      <c r="D4046" s="16"/>
      <c r="E4046" s="316"/>
    </row>
    <row r="4047" spans="4:5" x14ac:dyDescent="0.2">
      <c r="D4047" s="16"/>
      <c r="E4047" s="316"/>
    </row>
    <row r="4048" spans="4:5" x14ac:dyDescent="0.2">
      <c r="D4048" s="16"/>
      <c r="E4048" s="316"/>
    </row>
    <row r="4049" spans="4:5" x14ac:dyDescent="0.2">
      <c r="D4049" s="16"/>
      <c r="E4049" s="316"/>
    </row>
    <row r="4050" spans="4:5" x14ac:dyDescent="0.2">
      <c r="D4050" s="16"/>
      <c r="E4050" s="316"/>
    </row>
    <row r="4051" spans="4:5" x14ac:dyDescent="0.2">
      <c r="D4051" s="16"/>
      <c r="E4051" s="316"/>
    </row>
    <row r="4052" spans="4:5" x14ac:dyDescent="0.2">
      <c r="D4052" s="16"/>
      <c r="E4052" s="316"/>
    </row>
    <row r="4053" spans="4:5" x14ac:dyDescent="0.2">
      <c r="D4053" s="16"/>
      <c r="E4053" s="316"/>
    </row>
    <row r="4054" spans="4:5" x14ac:dyDescent="0.2">
      <c r="D4054" s="16"/>
      <c r="E4054" s="316"/>
    </row>
    <row r="4055" spans="4:5" x14ac:dyDescent="0.2">
      <c r="D4055" s="16"/>
      <c r="E4055" s="316"/>
    </row>
    <row r="4056" spans="4:5" x14ac:dyDescent="0.2">
      <c r="D4056" s="16"/>
      <c r="E4056" s="316"/>
    </row>
    <row r="4057" spans="4:5" x14ac:dyDescent="0.2">
      <c r="D4057" s="16"/>
      <c r="E4057" s="316"/>
    </row>
    <row r="4058" spans="4:5" x14ac:dyDescent="0.2">
      <c r="D4058" s="16"/>
      <c r="E4058" s="316"/>
    </row>
    <row r="4059" spans="4:5" x14ac:dyDescent="0.2">
      <c r="D4059" s="16"/>
      <c r="E4059" s="316"/>
    </row>
    <row r="4060" spans="4:5" x14ac:dyDescent="0.2">
      <c r="D4060" s="16"/>
      <c r="E4060" s="316"/>
    </row>
    <row r="4061" spans="4:5" x14ac:dyDescent="0.2">
      <c r="D4061" s="16"/>
      <c r="E4061" s="316"/>
    </row>
    <row r="4062" spans="4:5" x14ac:dyDescent="0.2">
      <c r="D4062" s="16"/>
      <c r="E4062" s="316"/>
    </row>
    <row r="4063" spans="4:5" x14ac:dyDescent="0.2">
      <c r="D4063" s="16"/>
      <c r="E4063" s="316"/>
    </row>
    <row r="4064" spans="4:5" x14ac:dyDescent="0.2">
      <c r="D4064" s="16"/>
      <c r="E4064" s="316"/>
    </row>
    <row r="4065" spans="4:5" x14ac:dyDescent="0.2">
      <c r="D4065" s="16"/>
      <c r="E4065" s="316"/>
    </row>
    <row r="4066" spans="4:5" x14ac:dyDescent="0.2">
      <c r="D4066" s="16"/>
      <c r="E4066" s="316"/>
    </row>
    <row r="4067" spans="4:5" x14ac:dyDescent="0.2">
      <c r="D4067" s="16"/>
      <c r="E4067" s="316"/>
    </row>
    <row r="4068" spans="4:5" x14ac:dyDescent="0.2">
      <c r="D4068" s="16"/>
      <c r="E4068" s="316"/>
    </row>
    <row r="4069" spans="4:5" x14ac:dyDescent="0.2">
      <c r="D4069" s="16"/>
      <c r="E4069" s="316"/>
    </row>
    <row r="4070" spans="4:5" x14ac:dyDescent="0.2">
      <c r="D4070" s="16"/>
      <c r="E4070" s="316"/>
    </row>
    <row r="4071" spans="4:5" x14ac:dyDescent="0.2">
      <c r="D4071" s="16"/>
      <c r="E4071" s="316"/>
    </row>
    <row r="4072" spans="4:5" x14ac:dyDescent="0.2">
      <c r="D4072" s="16"/>
      <c r="E4072" s="316"/>
    </row>
    <row r="4073" spans="4:5" x14ac:dyDescent="0.2">
      <c r="D4073" s="16"/>
      <c r="E4073" s="316"/>
    </row>
    <row r="4074" spans="4:5" x14ac:dyDescent="0.2">
      <c r="D4074" s="16"/>
      <c r="E4074" s="316"/>
    </row>
    <row r="4075" spans="4:5" x14ac:dyDescent="0.2">
      <c r="D4075" s="16"/>
      <c r="E4075" s="316"/>
    </row>
    <row r="4076" spans="4:5" x14ac:dyDescent="0.2">
      <c r="D4076" s="16"/>
      <c r="E4076" s="316"/>
    </row>
    <row r="4077" spans="4:5" x14ac:dyDescent="0.2">
      <c r="D4077" s="16"/>
      <c r="E4077" s="316"/>
    </row>
    <row r="4078" spans="4:5" x14ac:dyDescent="0.2">
      <c r="D4078" s="16"/>
      <c r="E4078" s="316"/>
    </row>
    <row r="4079" spans="4:5" x14ac:dyDescent="0.2">
      <c r="D4079" s="16"/>
      <c r="E4079" s="316"/>
    </row>
    <row r="4080" spans="4:5" x14ac:dyDescent="0.2">
      <c r="D4080" s="16"/>
      <c r="E4080" s="316"/>
    </row>
    <row r="4081" spans="4:5" x14ac:dyDescent="0.2">
      <c r="D4081" s="16"/>
      <c r="E4081" s="316"/>
    </row>
    <row r="4082" spans="4:5" x14ac:dyDescent="0.2">
      <c r="D4082" s="16"/>
      <c r="E4082" s="316"/>
    </row>
    <row r="4083" spans="4:5" x14ac:dyDescent="0.2">
      <c r="D4083" s="16"/>
      <c r="E4083" s="316"/>
    </row>
    <row r="4084" spans="4:5" x14ac:dyDescent="0.2">
      <c r="D4084" s="16"/>
      <c r="E4084" s="316"/>
    </row>
    <row r="4085" spans="4:5" x14ac:dyDescent="0.2">
      <c r="D4085" s="16"/>
      <c r="E4085" s="316"/>
    </row>
    <row r="4086" spans="4:5" x14ac:dyDescent="0.2">
      <c r="D4086" s="16"/>
      <c r="E4086" s="316"/>
    </row>
    <row r="4087" spans="4:5" x14ac:dyDescent="0.2">
      <c r="D4087" s="16"/>
      <c r="E4087" s="316"/>
    </row>
    <row r="4088" spans="4:5" x14ac:dyDescent="0.2">
      <c r="D4088" s="16"/>
      <c r="E4088" s="316"/>
    </row>
    <row r="4089" spans="4:5" x14ac:dyDescent="0.2">
      <c r="D4089" s="16"/>
      <c r="E4089" s="316"/>
    </row>
    <row r="4090" spans="4:5" x14ac:dyDescent="0.2">
      <c r="D4090" s="16"/>
      <c r="E4090" s="316"/>
    </row>
    <row r="4091" spans="4:5" x14ac:dyDescent="0.2">
      <c r="D4091" s="16"/>
      <c r="E4091" s="316"/>
    </row>
    <row r="4092" spans="4:5" x14ac:dyDescent="0.2">
      <c r="D4092" s="16"/>
      <c r="E4092" s="316"/>
    </row>
    <row r="4093" spans="4:5" x14ac:dyDescent="0.2">
      <c r="D4093" s="16"/>
      <c r="E4093" s="316"/>
    </row>
    <row r="4094" spans="4:5" x14ac:dyDescent="0.2">
      <c r="D4094" s="16"/>
      <c r="E4094" s="316"/>
    </row>
    <row r="4095" spans="4:5" x14ac:dyDescent="0.2">
      <c r="D4095" s="16"/>
      <c r="E4095" s="316"/>
    </row>
    <row r="4096" spans="4:5" x14ac:dyDescent="0.2">
      <c r="D4096" s="16"/>
      <c r="E4096" s="316"/>
    </row>
    <row r="4097" spans="4:5" x14ac:dyDescent="0.2">
      <c r="D4097" s="16"/>
      <c r="E4097" s="316"/>
    </row>
    <row r="4098" spans="4:5" x14ac:dyDescent="0.2">
      <c r="D4098" s="16"/>
      <c r="E4098" s="316"/>
    </row>
    <row r="4099" spans="4:5" x14ac:dyDescent="0.2">
      <c r="D4099" s="16"/>
      <c r="E4099" s="316"/>
    </row>
    <row r="4100" spans="4:5" x14ac:dyDescent="0.2">
      <c r="D4100" s="16"/>
      <c r="E4100" s="316"/>
    </row>
    <row r="4101" spans="4:5" x14ac:dyDescent="0.2">
      <c r="D4101" s="16"/>
      <c r="E4101" s="316"/>
    </row>
    <row r="4102" spans="4:5" x14ac:dyDescent="0.2">
      <c r="D4102" s="16"/>
      <c r="E4102" s="316"/>
    </row>
    <row r="4103" spans="4:5" x14ac:dyDescent="0.2">
      <c r="D4103" s="16"/>
      <c r="E4103" s="316"/>
    </row>
    <row r="4104" spans="4:5" x14ac:dyDescent="0.2">
      <c r="D4104" s="16"/>
      <c r="E4104" s="316"/>
    </row>
    <row r="4105" spans="4:5" x14ac:dyDescent="0.2">
      <c r="D4105" s="16"/>
      <c r="E4105" s="316"/>
    </row>
    <row r="4106" spans="4:5" x14ac:dyDescent="0.2">
      <c r="D4106" s="16"/>
      <c r="E4106" s="316"/>
    </row>
    <row r="4107" spans="4:5" x14ac:dyDescent="0.2">
      <c r="D4107" s="16"/>
      <c r="E4107" s="316"/>
    </row>
    <row r="4108" spans="4:5" x14ac:dyDescent="0.2">
      <c r="D4108" s="16"/>
      <c r="E4108" s="316"/>
    </row>
    <row r="4109" spans="4:5" x14ac:dyDescent="0.2">
      <c r="D4109" s="16"/>
      <c r="E4109" s="316"/>
    </row>
    <row r="4110" spans="4:5" x14ac:dyDescent="0.2">
      <c r="D4110" s="16"/>
      <c r="E4110" s="316"/>
    </row>
    <row r="4111" spans="4:5" x14ac:dyDescent="0.2">
      <c r="D4111" s="16"/>
      <c r="E4111" s="316"/>
    </row>
    <row r="4112" spans="4:5" x14ac:dyDescent="0.2">
      <c r="D4112" s="16"/>
      <c r="E4112" s="316"/>
    </row>
    <row r="4113" spans="4:5" x14ac:dyDescent="0.2">
      <c r="D4113" s="16"/>
      <c r="E4113" s="316"/>
    </row>
    <row r="4114" spans="4:5" x14ac:dyDescent="0.2">
      <c r="D4114" s="16"/>
      <c r="E4114" s="316"/>
    </row>
    <row r="4115" spans="4:5" x14ac:dyDescent="0.2">
      <c r="D4115" s="16"/>
      <c r="E4115" s="316"/>
    </row>
    <row r="4116" spans="4:5" x14ac:dyDescent="0.2">
      <c r="D4116" s="16"/>
      <c r="E4116" s="316"/>
    </row>
    <row r="4117" spans="4:5" x14ac:dyDescent="0.2">
      <c r="D4117" s="16"/>
      <c r="E4117" s="316"/>
    </row>
    <row r="4118" spans="4:5" x14ac:dyDescent="0.2">
      <c r="D4118" s="16"/>
      <c r="E4118" s="316"/>
    </row>
    <row r="4119" spans="4:5" x14ac:dyDescent="0.2">
      <c r="D4119" s="16"/>
      <c r="E4119" s="316"/>
    </row>
    <row r="4120" spans="4:5" x14ac:dyDescent="0.2">
      <c r="D4120" s="16"/>
      <c r="E4120" s="316"/>
    </row>
    <row r="4121" spans="4:5" x14ac:dyDescent="0.2">
      <c r="D4121" s="16"/>
      <c r="E4121" s="316"/>
    </row>
    <row r="4122" spans="4:5" x14ac:dyDescent="0.2">
      <c r="D4122" s="16"/>
      <c r="E4122" s="316"/>
    </row>
    <row r="4123" spans="4:5" x14ac:dyDescent="0.2">
      <c r="D4123" s="16"/>
      <c r="E4123" s="316"/>
    </row>
    <row r="4124" spans="4:5" x14ac:dyDescent="0.2">
      <c r="D4124" s="16"/>
      <c r="E4124" s="316"/>
    </row>
    <row r="4125" spans="4:5" x14ac:dyDescent="0.2">
      <c r="D4125" s="16"/>
      <c r="E4125" s="316"/>
    </row>
    <row r="4126" spans="4:5" x14ac:dyDescent="0.2">
      <c r="D4126" s="16"/>
      <c r="E4126" s="316"/>
    </row>
    <row r="4127" spans="4:5" x14ac:dyDescent="0.2">
      <c r="D4127" s="16"/>
      <c r="E4127" s="316"/>
    </row>
    <row r="4128" spans="4:5" x14ac:dyDescent="0.2">
      <c r="D4128" s="16"/>
      <c r="E4128" s="316"/>
    </row>
    <row r="4129" spans="4:5" x14ac:dyDescent="0.2">
      <c r="D4129" s="16"/>
      <c r="E4129" s="316"/>
    </row>
    <row r="4130" spans="4:5" x14ac:dyDescent="0.2">
      <c r="D4130" s="16"/>
      <c r="E4130" s="316"/>
    </row>
    <row r="4131" spans="4:5" x14ac:dyDescent="0.2">
      <c r="D4131" s="16"/>
      <c r="E4131" s="316"/>
    </row>
    <row r="4132" spans="4:5" x14ac:dyDescent="0.2">
      <c r="D4132" s="16"/>
      <c r="E4132" s="316"/>
    </row>
    <row r="4133" spans="4:5" x14ac:dyDescent="0.2">
      <c r="D4133" s="16"/>
      <c r="E4133" s="316"/>
    </row>
    <row r="4134" spans="4:5" x14ac:dyDescent="0.2">
      <c r="D4134" s="16"/>
      <c r="E4134" s="316"/>
    </row>
    <row r="4135" spans="4:5" x14ac:dyDescent="0.2">
      <c r="D4135" s="16"/>
      <c r="E4135" s="316"/>
    </row>
    <row r="4136" spans="4:5" x14ac:dyDescent="0.2">
      <c r="D4136" s="16"/>
      <c r="E4136" s="316"/>
    </row>
    <row r="4137" spans="4:5" x14ac:dyDescent="0.2">
      <c r="D4137" s="16"/>
      <c r="E4137" s="316"/>
    </row>
    <row r="4138" spans="4:5" x14ac:dyDescent="0.2">
      <c r="D4138" s="16"/>
      <c r="E4138" s="316"/>
    </row>
    <row r="4139" spans="4:5" x14ac:dyDescent="0.2">
      <c r="D4139" s="16"/>
      <c r="E4139" s="316"/>
    </row>
    <row r="4140" spans="4:5" x14ac:dyDescent="0.2">
      <c r="D4140" s="16"/>
      <c r="E4140" s="316"/>
    </row>
    <row r="4141" spans="4:5" x14ac:dyDescent="0.2">
      <c r="D4141" s="16"/>
      <c r="E4141" s="316"/>
    </row>
    <row r="4142" spans="4:5" x14ac:dyDescent="0.2">
      <c r="D4142" s="16"/>
      <c r="E4142" s="316"/>
    </row>
    <row r="4143" spans="4:5" x14ac:dyDescent="0.2">
      <c r="D4143" s="16"/>
      <c r="E4143" s="316"/>
    </row>
    <row r="4144" spans="4:5" x14ac:dyDescent="0.2">
      <c r="D4144" s="16"/>
      <c r="E4144" s="316"/>
    </row>
    <row r="4145" spans="4:5" x14ac:dyDescent="0.2">
      <c r="D4145" s="16"/>
      <c r="E4145" s="316"/>
    </row>
    <row r="4146" spans="4:5" x14ac:dyDescent="0.2">
      <c r="D4146" s="16"/>
      <c r="E4146" s="316"/>
    </row>
    <row r="4147" spans="4:5" x14ac:dyDescent="0.2">
      <c r="D4147" s="16"/>
      <c r="E4147" s="316"/>
    </row>
    <row r="4148" spans="4:5" x14ac:dyDescent="0.2">
      <c r="D4148" s="16"/>
      <c r="E4148" s="316"/>
    </row>
    <row r="4149" spans="4:5" x14ac:dyDescent="0.2">
      <c r="D4149" s="16"/>
      <c r="E4149" s="316"/>
    </row>
    <row r="4150" spans="4:5" x14ac:dyDescent="0.2">
      <c r="D4150" s="16"/>
      <c r="E4150" s="316"/>
    </row>
    <row r="4151" spans="4:5" x14ac:dyDescent="0.2">
      <c r="D4151" s="16"/>
      <c r="E4151" s="316"/>
    </row>
    <row r="4152" spans="4:5" x14ac:dyDescent="0.2">
      <c r="D4152" s="16"/>
      <c r="E4152" s="316"/>
    </row>
    <row r="4153" spans="4:5" x14ac:dyDescent="0.2">
      <c r="D4153" s="16"/>
      <c r="E4153" s="316"/>
    </row>
    <row r="4154" spans="4:5" x14ac:dyDescent="0.2">
      <c r="D4154" s="16"/>
      <c r="E4154" s="316"/>
    </row>
    <row r="4155" spans="4:5" x14ac:dyDescent="0.2">
      <c r="D4155" s="16"/>
      <c r="E4155" s="316"/>
    </row>
    <row r="4156" spans="4:5" x14ac:dyDescent="0.2">
      <c r="D4156" s="16"/>
      <c r="E4156" s="316"/>
    </row>
    <row r="4157" spans="4:5" x14ac:dyDescent="0.2">
      <c r="D4157" s="16"/>
      <c r="E4157" s="316"/>
    </row>
    <row r="4158" spans="4:5" x14ac:dyDescent="0.2">
      <c r="D4158" s="16"/>
      <c r="E4158" s="316"/>
    </row>
    <row r="4159" spans="4:5" x14ac:dyDescent="0.2">
      <c r="D4159" s="16"/>
      <c r="E4159" s="316"/>
    </row>
    <row r="4160" spans="4:5" x14ac:dyDescent="0.2">
      <c r="D4160" s="16"/>
      <c r="E4160" s="316"/>
    </row>
    <row r="4161" spans="4:5" x14ac:dyDescent="0.2">
      <c r="D4161" s="16"/>
      <c r="E4161" s="316"/>
    </row>
    <row r="4162" spans="4:5" x14ac:dyDescent="0.2">
      <c r="D4162" s="16"/>
      <c r="E4162" s="316"/>
    </row>
    <row r="4163" spans="4:5" x14ac:dyDescent="0.2">
      <c r="D4163" s="16"/>
      <c r="E4163" s="316"/>
    </row>
    <row r="4164" spans="4:5" x14ac:dyDescent="0.2">
      <c r="D4164" s="16"/>
      <c r="E4164" s="316"/>
    </row>
    <row r="4165" spans="4:5" x14ac:dyDescent="0.2">
      <c r="D4165" s="16"/>
      <c r="E4165" s="316"/>
    </row>
    <row r="4166" spans="4:5" x14ac:dyDescent="0.2">
      <c r="D4166" s="16"/>
      <c r="E4166" s="316"/>
    </row>
    <row r="4167" spans="4:5" x14ac:dyDescent="0.2">
      <c r="D4167" s="16"/>
      <c r="E4167" s="316"/>
    </row>
    <row r="4168" spans="4:5" x14ac:dyDescent="0.2">
      <c r="D4168" s="16"/>
      <c r="E4168" s="316"/>
    </row>
    <row r="4169" spans="4:5" x14ac:dyDescent="0.2">
      <c r="D4169" s="16"/>
      <c r="E4169" s="316"/>
    </row>
    <row r="4170" spans="4:5" x14ac:dyDescent="0.2">
      <c r="D4170" s="16"/>
      <c r="E4170" s="316"/>
    </row>
    <row r="4171" spans="4:5" x14ac:dyDescent="0.2">
      <c r="D4171" s="16"/>
      <c r="E4171" s="316"/>
    </row>
    <row r="4172" spans="4:5" x14ac:dyDescent="0.2">
      <c r="D4172" s="16"/>
      <c r="E4172" s="316"/>
    </row>
    <row r="4173" spans="4:5" x14ac:dyDescent="0.2">
      <c r="D4173" s="16"/>
      <c r="E4173" s="316"/>
    </row>
    <row r="4174" spans="4:5" x14ac:dyDescent="0.2">
      <c r="D4174" s="16"/>
      <c r="E4174" s="316"/>
    </row>
    <row r="4175" spans="4:5" x14ac:dyDescent="0.2">
      <c r="D4175" s="16"/>
      <c r="E4175" s="316"/>
    </row>
    <row r="4176" spans="4:5" x14ac:dyDescent="0.2">
      <c r="D4176" s="16"/>
      <c r="E4176" s="316"/>
    </row>
    <row r="4177" spans="4:5" x14ac:dyDescent="0.2">
      <c r="D4177" s="16"/>
      <c r="E4177" s="316"/>
    </row>
    <row r="4178" spans="4:5" x14ac:dyDescent="0.2">
      <c r="D4178" s="16"/>
      <c r="E4178" s="316"/>
    </row>
    <row r="4179" spans="4:5" x14ac:dyDescent="0.2">
      <c r="D4179" s="16"/>
      <c r="E4179" s="316"/>
    </row>
    <row r="4180" spans="4:5" x14ac:dyDescent="0.2">
      <c r="D4180" s="16"/>
      <c r="E4180" s="316"/>
    </row>
    <row r="4181" spans="4:5" x14ac:dyDescent="0.2">
      <c r="D4181" s="16"/>
      <c r="E4181" s="316"/>
    </row>
    <row r="4182" spans="4:5" x14ac:dyDescent="0.2">
      <c r="D4182" s="16"/>
      <c r="E4182" s="316"/>
    </row>
    <row r="4183" spans="4:5" x14ac:dyDescent="0.2">
      <c r="D4183" s="16"/>
      <c r="E4183" s="316"/>
    </row>
    <row r="4184" spans="4:5" x14ac:dyDescent="0.2">
      <c r="D4184" s="16"/>
      <c r="E4184" s="316"/>
    </row>
    <row r="4185" spans="4:5" x14ac:dyDescent="0.2">
      <c r="D4185" s="16"/>
      <c r="E4185" s="316"/>
    </row>
    <row r="4186" spans="4:5" x14ac:dyDescent="0.2">
      <c r="D4186" s="16"/>
      <c r="E4186" s="316"/>
    </row>
    <row r="4187" spans="4:5" x14ac:dyDescent="0.2">
      <c r="D4187" s="16"/>
      <c r="E4187" s="316"/>
    </row>
    <row r="4188" spans="4:5" x14ac:dyDescent="0.2">
      <c r="D4188" s="16"/>
      <c r="E4188" s="316"/>
    </row>
    <row r="4189" spans="4:5" x14ac:dyDescent="0.2">
      <c r="D4189" s="16"/>
      <c r="E4189" s="316"/>
    </row>
    <row r="4190" spans="4:5" x14ac:dyDescent="0.2">
      <c r="D4190" s="16"/>
      <c r="E4190" s="316"/>
    </row>
    <row r="4191" spans="4:5" x14ac:dyDescent="0.2">
      <c r="D4191" s="16"/>
      <c r="E4191" s="316"/>
    </row>
    <row r="4192" spans="4:5" x14ac:dyDescent="0.2">
      <c r="D4192" s="16"/>
      <c r="E4192" s="316"/>
    </row>
    <row r="4193" spans="4:5" x14ac:dyDescent="0.2">
      <c r="D4193" s="16"/>
      <c r="E4193" s="316"/>
    </row>
    <row r="4194" spans="4:5" x14ac:dyDescent="0.2">
      <c r="D4194" s="16"/>
      <c r="E4194" s="316"/>
    </row>
    <row r="4195" spans="4:5" x14ac:dyDescent="0.2">
      <c r="D4195" s="16"/>
      <c r="E4195" s="316"/>
    </row>
    <row r="4196" spans="4:5" x14ac:dyDescent="0.2">
      <c r="D4196" s="16"/>
      <c r="E4196" s="316"/>
    </row>
    <row r="4197" spans="4:5" x14ac:dyDescent="0.2">
      <c r="D4197" s="16"/>
      <c r="E4197" s="316"/>
    </row>
    <row r="4198" spans="4:5" x14ac:dyDescent="0.2">
      <c r="D4198" s="16"/>
      <c r="E4198" s="316"/>
    </row>
    <row r="4199" spans="4:5" x14ac:dyDescent="0.2">
      <c r="D4199" s="16"/>
      <c r="E4199" s="316"/>
    </row>
    <row r="4200" spans="4:5" x14ac:dyDescent="0.2">
      <c r="D4200" s="16"/>
      <c r="E4200" s="316"/>
    </row>
    <row r="4201" spans="4:5" x14ac:dyDescent="0.2">
      <c r="D4201" s="16"/>
      <c r="E4201" s="316"/>
    </row>
    <row r="4202" spans="4:5" x14ac:dyDescent="0.2">
      <c r="D4202" s="16"/>
      <c r="E4202" s="316"/>
    </row>
    <row r="4203" spans="4:5" x14ac:dyDescent="0.2">
      <c r="D4203" s="16"/>
      <c r="E4203" s="316"/>
    </row>
    <row r="4204" spans="4:5" x14ac:dyDescent="0.2">
      <c r="D4204" s="16"/>
      <c r="E4204" s="316"/>
    </row>
    <row r="4205" spans="4:5" x14ac:dyDescent="0.2">
      <c r="D4205" s="16"/>
      <c r="E4205" s="316"/>
    </row>
    <row r="4206" spans="4:5" x14ac:dyDescent="0.2">
      <c r="D4206" s="16"/>
      <c r="E4206" s="316"/>
    </row>
    <row r="4207" spans="4:5" x14ac:dyDescent="0.2">
      <c r="D4207" s="16"/>
      <c r="E4207" s="316"/>
    </row>
    <row r="4208" spans="4:5" x14ac:dyDescent="0.2">
      <c r="D4208" s="16"/>
      <c r="E4208" s="316"/>
    </row>
    <row r="4209" spans="4:5" x14ac:dyDescent="0.2">
      <c r="D4209" s="16"/>
      <c r="E4209" s="316"/>
    </row>
    <row r="4210" spans="4:5" x14ac:dyDescent="0.2">
      <c r="D4210" s="16"/>
      <c r="E4210" s="316"/>
    </row>
    <row r="4211" spans="4:5" x14ac:dyDescent="0.2">
      <c r="D4211" s="16"/>
      <c r="E4211" s="316"/>
    </row>
    <row r="4212" spans="4:5" x14ac:dyDescent="0.2">
      <c r="D4212" s="16"/>
      <c r="E4212" s="316"/>
    </row>
    <row r="4213" spans="4:5" x14ac:dyDescent="0.2">
      <c r="D4213" s="16"/>
      <c r="E4213" s="316"/>
    </row>
    <row r="4214" spans="4:5" x14ac:dyDescent="0.2">
      <c r="D4214" s="16"/>
      <c r="E4214" s="316"/>
    </row>
    <row r="4215" spans="4:5" x14ac:dyDescent="0.2">
      <c r="D4215" s="16"/>
      <c r="E4215" s="316"/>
    </row>
    <row r="4216" spans="4:5" x14ac:dyDescent="0.2">
      <c r="D4216" s="16"/>
      <c r="E4216" s="316"/>
    </row>
    <row r="4217" spans="4:5" x14ac:dyDescent="0.2">
      <c r="D4217" s="16"/>
      <c r="E4217" s="316"/>
    </row>
    <row r="4218" spans="4:5" x14ac:dyDescent="0.2">
      <c r="D4218" s="16"/>
      <c r="E4218" s="316"/>
    </row>
    <row r="4219" spans="4:5" x14ac:dyDescent="0.2">
      <c r="D4219" s="16"/>
      <c r="E4219" s="316"/>
    </row>
    <row r="4220" spans="4:5" x14ac:dyDescent="0.2">
      <c r="D4220" s="16"/>
      <c r="E4220" s="316"/>
    </row>
    <row r="4221" spans="4:5" x14ac:dyDescent="0.2">
      <c r="D4221" s="16"/>
      <c r="E4221" s="316"/>
    </row>
    <row r="4222" spans="4:5" x14ac:dyDescent="0.2">
      <c r="D4222" s="16"/>
      <c r="E4222" s="316"/>
    </row>
    <row r="4223" spans="4:5" x14ac:dyDescent="0.2">
      <c r="D4223" s="16"/>
      <c r="E4223" s="316"/>
    </row>
    <row r="4224" spans="4:5" x14ac:dyDescent="0.2">
      <c r="D4224" s="16"/>
      <c r="E4224" s="316"/>
    </row>
    <row r="4225" spans="4:5" x14ac:dyDescent="0.2">
      <c r="D4225" s="16"/>
      <c r="E4225" s="316"/>
    </row>
    <row r="4226" spans="4:5" x14ac:dyDescent="0.2">
      <c r="D4226" s="16"/>
      <c r="E4226" s="316"/>
    </row>
    <row r="4227" spans="4:5" x14ac:dyDescent="0.2">
      <c r="D4227" s="16"/>
      <c r="E4227" s="316"/>
    </row>
    <row r="4228" spans="4:5" x14ac:dyDescent="0.2">
      <c r="D4228" s="16"/>
      <c r="E4228" s="316"/>
    </row>
    <row r="4229" spans="4:5" x14ac:dyDescent="0.2">
      <c r="D4229" s="16"/>
      <c r="E4229" s="316"/>
    </row>
    <row r="4230" spans="4:5" x14ac:dyDescent="0.2">
      <c r="D4230" s="16"/>
      <c r="E4230" s="316"/>
    </row>
    <row r="4231" spans="4:5" x14ac:dyDescent="0.2">
      <c r="D4231" s="16"/>
      <c r="E4231" s="316"/>
    </row>
    <row r="4232" spans="4:5" x14ac:dyDescent="0.2">
      <c r="D4232" s="16"/>
      <c r="E4232" s="316"/>
    </row>
    <row r="4233" spans="4:5" x14ac:dyDescent="0.2">
      <c r="D4233" s="16"/>
      <c r="E4233" s="316"/>
    </row>
    <row r="4234" spans="4:5" x14ac:dyDescent="0.2">
      <c r="D4234" s="16"/>
      <c r="E4234" s="316"/>
    </row>
    <row r="4235" spans="4:5" x14ac:dyDescent="0.2">
      <c r="D4235" s="16"/>
      <c r="E4235" s="316"/>
    </row>
    <row r="4236" spans="4:5" x14ac:dyDescent="0.2">
      <c r="D4236" s="16"/>
      <c r="E4236" s="316"/>
    </row>
    <row r="4237" spans="4:5" x14ac:dyDescent="0.2">
      <c r="D4237" s="16"/>
      <c r="E4237" s="316"/>
    </row>
    <row r="4238" spans="4:5" x14ac:dyDescent="0.2">
      <c r="D4238" s="16"/>
      <c r="E4238" s="316"/>
    </row>
    <row r="4239" spans="4:5" x14ac:dyDescent="0.2">
      <c r="D4239" s="16"/>
      <c r="E4239" s="316"/>
    </row>
    <row r="4240" spans="4:5" x14ac:dyDescent="0.2">
      <c r="D4240" s="16"/>
      <c r="E4240" s="316"/>
    </row>
    <row r="4241" spans="4:5" x14ac:dyDescent="0.2">
      <c r="D4241" s="16"/>
      <c r="E4241" s="316"/>
    </row>
    <row r="4242" spans="4:5" x14ac:dyDescent="0.2">
      <c r="D4242" s="16"/>
      <c r="E4242" s="316"/>
    </row>
    <row r="4243" spans="4:5" x14ac:dyDescent="0.2">
      <c r="D4243" s="16"/>
      <c r="E4243" s="316"/>
    </row>
    <row r="4244" spans="4:5" x14ac:dyDescent="0.2">
      <c r="D4244" s="16"/>
      <c r="E4244" s="316"/>
    </row>
    <row r="4245" spans="4:5" x14ac:dyDescent="0.2">
      <c r="D4245" s="16"/>
      <c r="E4245" s="316"/>
    </row>
    <row r="4246" spans="4:5" x14ac:dyDescent="0.2">
      <c r="D4246" s="16"/>
      <c r="E4246" s="316"/>
    </row>
    <row r="4247" spans="4:5" x14ac:dyDescent="0.2">
      <c r="D4247" s="16"/>
      <c r="E4247" s="316"/>
    </row>
    <row r="4248" spans="4:5" x14ac:dyDescent="0.2">
      <c r="D4248" s="16"/>
      <c r="E4248" s="316"/>
    </row>
    <row r="4249" spans="4:5" x14ac:dyDescent="0.2">
      <c r="D4249" s="16"/>
      <c r="E4249" s="316"/>
    </row>
    <row r="4250" spans="4:5" x14ac:dyDescent="0.2">
      <c r="D4250" s="16"/>
      <c r="E4250" s="316"/>
    </row>
    <row r="4251" spans="4:5" x14ac:dyDescent="0.2">
      <c r="D4251" s="16"/>
      <c r="E4251" s="316"/>
    </row>
    <row r="4252" spans="4:5" x14ac:dyDescent="0.2">
      <c r="D4252" s="16"/>
      <c r="E4252" s="316"/>
    </row>
    <row r="4253" spans="4:5" x14ac:dyDescent="0.2">
      <c r="D4253" s="16"/>
      <c r="E4253" s="316"/>
    </row>
    <row r="4254" spans="4:5" x14ac:dyDescent="0.2">
      <c r="D4254" s="16"/>
      <c r="E4254" s="316"/>
    </row>
    <row r="4255" spans="4:5" x14ac:dyDescent="0.2">
      <c r="D4255" s="16"/>
      <c r="E4255" s="316"/>
    </row>
    <row r="4256" spans="4:5" x14ac:dyDescent="0.2">
      <c r="D4256" s="16"/>
      <c r="E4256" s="316"/>
    </row>
    <row r="4257" spans="4:5" x14ac:dyDescent="0.2">
      <c r="D4257" s="16"/>
      <c r="E4257" s="316"/>
    </row>
    <row r="4258" spans="4:5" x14ac:dyDescent="0.2">
      <c r="D4258" s="16"/>
      <c r="E4258" s="316"/>
    </row>
    <row r="4259" spans="4:5" x14ac:dyDescent="0.2">
      <c r="D4259" s="16"/>
      <c r="E4259" s="316"/>
    </row>
    <row r="4260" spans="4:5" x14ac:dyDescent="0.2">
      <c r="D4260" s="16"/>
      <c r="E4260" s="316"/>
    </row>
    <row r="4261" spans="4:5" x14ac:dyDescent="0.2">
      <c r="D4261" s="16"/>
      <c r="E4261" s="316"/>
    </row>
    <row r="4262" spans="4:5" x14ac:dyDescent="0.2">
      <c r="D4262" s="16"/>
      <c r="E4262" s="316"/>
    </row>
    <row r="4263" spans="4:5" x14ac:dyDescent="0.2">
      <c r="D4263" s="16"/>
      <c r="E4263" s="316"/>
    </row>
    <row r="4264" spans="4:5" x14ac:dyDescent="0.2">
      <c r="D4264" s="16"/>
      <c r="E4264" s="316"/>
    </row>
    <row r="4265" spans="4:5" x14ac:dyDescent="0.2">
      <c r="D4265" s="16"/>
      <c r="E4265" s="316"/>
    </row>
    <row r="4266" spans="4:5" x14ac:dyDescent="0.2">
      <c r="D4266" s="16"/>
      <c r="E4266" s="316"/>
    </row>
    <row r="4267" spans="4:5" x14ac:dyDescent="0.2">
      <c r="D4267" s="16"/>
      <c r="E4267" s="316"/>
    </row>
    <row r="4268" spans="4:5" x14ac:dyDescent="0.2">
      <c r="D4268" s="16"/>
      <c r="E4268" s="316"/>
    </row>
    <row r="4269" spans="4:5" x14ac:dyDescent="0.2">
      <c r="D4269" s="16"/>
      <c r="E4269" s="316"/>
    </row>
    <row r="4270" spans="4:5" x14ac:dyDescent="0.2">
      <c r="D4270" s="16"/>
      <c r="E4270" s="316"/>
    </row>
    <row r="4271" spans="4:5" x14ac:dyDescent="0.2">
      <c r="D4271" s="16"/>
      <c r="E4271" s="316"/>
    </row>
    <row r="4272" spans="4:5" x14ac:dyDescent="0.2">
      <c r="D4272" s="16"/>
      <c r="E4272" s="316"/>
    </row>
    <row r="4273" spans="4:5" x14ac:dyDescent="0.2">
      <c r="D4273" s="16"/>
      <c r="E4273" s="316"/>
    </row>
    <row r="4274" spans="4:5" x14ac:dyDescent="0.2">
      <c r="D4274" s="16"/>
      <c r="E4274" s="316"/>
    </row>
    <row r="4275" spans="4:5" x14ac:dyDescent="0.2">
      <c r="D4275" s="16"/>
      <c r="E4275" s="316"/>
    </row>
    <row r="4276" spans="4:5" x14ac:dyDescent="0.2">
      <c r="D4276" s="16"/>
      <c r="E4276" s="316"/>
    </row>
    <row r="4277" spans="4:5" x14ac:dyDescent="0.2">
      <c r="D4277" s="16"/>
      <c r="E4277" s="316"/>
    </row>
    <row r="4278" spans="4:5" x14ac:dyDescent="0.2">
      <c r="D4278" s="16"/>
      <c r="E4278" s="316"/>
    </row>
    <row r="4279" spans="4:5" x14ac:dyDescent="0.2">
      <c r="D4279" s="16"/>
      <c r="E4279" s="316"/>
    </row>
    <row r="4280" spans="4:5" x14ac:dyDescent="0.2">
      <c r="D4280" s="16"/>
      <c r="E4280" s="316"/>
    </row>
    <row r="4281" spans="4:5" x14ac:dyDescent="0.2">
      <c r="D4281" s="16"/>
      <c r="E4281" s="316"/>
    </row>
    <row r="4282" spans="4:5" x14ac:dyDescent="0.2">
      <c r="D4282" s="16"/>
      <c r="E4282" s="316"/>
    </row>
    <row r="4283" spans="4:5" x14ac:dyDescent="0.2">
      <c r="D4283" s="16"/>
      <c r="E4283" s="316"/>
    </row>
    <row r="4284" spans="4:5" x14ac:dyDescent="0.2">
      <c r="D4284" s="16"/>
      <c r="E4284" s="316"/>
    </row>
    <row r="4285" spans="4:5" x14ac:dyDescent="0.2">
      <c r="D4285" s="16"/>
      <c r="E4285" s="316"/>
    </row>
    <row r="4286" spans="4:5" x14ac:dyDescent="0.2">
      <c r="D4286" s="16"/>
      <c r="E4286" s="316"/>
    </row>
    <row r="4287" spans="4:5" x14ac:dyDescent="0.2">
      <c r="D4287" s="16"/>
      <c r="E4287" s="316"/>
    </row>
    <row r="4288" spans="4:5" x14ac:dyDescent="0.2">
      <c r="D4288" s="16"/>
      <c r="E4288" s="316"/>
    </row>
    <row r="4289" spans="4:5" x14ac:dyDescent="0.2">
      <c r="D4289" s="16"/>
      <c r="E4289" s="316"/>
    </row>
    <row r="4290" spans="4:5" x14ac:dyDescent="0.2">
      <c r="D4290" s="16"/>
      <c r="E4290" s="316"/>
    </row>
    <row r="4291" spans="4:5" x14ac:dyDescent="0.2">
      <c r="D4291" s="16"/>
      <c r="E4291" s="316"/>
    </row>
    <row r="4292" spans="4:5" x14ac:dyDescent="0.2">
      <c r="D4292" s="16"/>
      <c r="E4292" s="316"/>
    </row>
    <row r="4293" spans="4:5" x14ac:dyDescent="0.2">
      <c r="D4293" s="16"/>
      <c r="E4293" s="316"/>
    </row>
    <row r="4294" spans="4:5" x14ac:dyDescent="0.2">
      <c r="D4294" s="16"/>
      <c r="E4294" s="316"/>
    </row>
    <row r="4295" spans="4:5" x14ac:dyDescent="0.2">
      <c r="D4295" s="16"/>
      <c r="E4295" s="316"/>
    </row>
    <row r="4296" spans="4:5" x14ac:dyDescent="0.2">
      <c r="D4296" s="16"/>
      <c r="E4296" s="316"/>
    </row>
    <row r="4297" spans="4:5" x14ac:dyDescent="0.2">
      <c r="D4297" s="16"/>
      <c r="E4297" s="316"/>
    </row>
    <row r="4298" spans="4:5" x14ac:dyDescent="0.2">
      <c r="D4298" s="16"/>
      <c r="E4298" s="316"/>
    </row>
    <row r="4299" spans="4:5" x14ac:dyDescent="0.2">
      <c r="D4299" s="16"/>
      <c r="E4299" s="316"/>
    </row>
    <row r="4300" spans="4:5" x14ac:dyDescent="0.2">
      <c r="D4300" s="16"/>
      <c r="E4300" s="316"/>
    </row>
    <row r="4301" spans="4:5" x14ac:dyDescent="0.2">
      <c r="D4301" s="16"/>
      <c r="E4301" s="316"/>
    </row>
    <row r="4302" spans="4:5" x14ac:dyDescent="0.2">
      <c r="D4302" s="16"/>
      <c r="E4302" s="316"/>
    </row>
    <row r="4303" spans="4:5" x14ac:dyDescent="0.2">
      <c r="D4303" s="16"/>
      <c r="E4303" s="316"/>
    </row>
    <row r="4304" spans="4:5" x14ac:dyDescent="0.2">
      <c r="D4304" s="16"/>
      <c r="E4304" s="316"/>
    </row>
    <row r="4305" spans="4:5" x14ac:dyDescent="0.2">
      <c r="D4305" s="16"/>
      <c r="E4305" s="316"/>
    </row>
    <row r="4306" spans="4:5" x14ac:dyDescent="0.2">
      <c r="D4306" s="16"/>
      <c r="E4306" s="316"/>
    </row>
    <row r="4307" spans="4:5" x14ac:dyDescent="0.2">
      <c r="D4307" s="16"/>
      <c r="E4307" s="316"/>
    </row>
    <row r="4308" spans="4:5" x14ac:dyDescent="0.2">
      <c r="D4308" s="16"/>
      <c r="E4308" s="316"/>
    </row>
    <row r="4309" spans="4:5" x14ac:dyDescent="0.2">
      <c r="D4309" s="16"/>
      <c r="E4309" s="316"/>
    </row>
    <row r="4310" spans="4:5" x14ac:dyDescent="0.2">
      <c r="D4310" s="16"/>
      <c r="E4310" s="316"/>
    </row>
    <row r="4311" spans="4:5" x14ac:dyDescent="0.2">
      <c r="D4311" s="16"/>
      <c r="E4311" s="316"/>
    </row>
    <row r="4312" spans="4:5" x14ac:dyDescent="0.2">
      <c r="D4312" s="16"/>
      <c r="E4312" s="316"/>
    </row>
    <row r="4313" spans="4:5" x14ac:dyDescent="0.2">
      <c r="D4313" s="16"/>
      <c r="E4313" s="316"/>
    </row>
    <row r="4314" spans="4:5" x14ac:dyDescent="0.2">
      <c r="D4314" s="16"/>
      <c r="E4314" s="316"/>
    </row>
    <row r="4315" spans="4:5" x14ac:dyDescent="0.2">
      <c r="D4315" s="16"/>
      <c r="E4315" s="316"/>
    </row>
    <row r="4316" spans="4:5" x14ac:dyDescent="0.2">
      <c r="D4316" s="16"/>
      <c r="E4316" s="316"/>
    </row>
    <row r="4317" spans="4:5" x14ac:dyDescent="0.2">
      <c r="D4317" s="16"/>
      <c r="E4317" s="316"/>
    </row>
    <row r="4318" spans="4:5" x14ac:dyDescent="0.2">
      <c r="D4318" s="16"/>
      <c r="E4318" s="316"/>
    </row>
    <row r="4319" spans="4:5" x14ac:dyDescent="0.2">
      <c r="D4319" s="16"/>
      <c r="E4319" s="316"/>
    </row>
    <row r="4320" spans="4:5" x14ac:dyDescent="0.2">
      <c r="D4320" s="16"/>
      <c r="E4320" s="316"/>
    </row>
    <row r="4321" spans="4:5" x14ac:dyDescent="0.2">
      <c r="D4321" s="16"/>
      <c r="E4321" s="316"/>
    </row>
    <row r="4322" spans="4:5" x14ac:dyDescent="0.2">
      <c r="D4322" s="16"/>
      <c r="E4322" s="316"/>
    </row>
    <row r="4323" spans="4:5" x14ac:dyDescent="0.2">
      <c r="D4323" s="16"/>
      <c r="E4323" s="316"/>
    </row>
    <row r="4324" spans="4:5" x14ac:dyDescent="0.2">
      <c r="D4324" s="16"/>
      <c r="E4324" s="316"/>
    </row>
    <row r="4325" spans="4:5" x14ac:dyDescent="0.2">
      <c r="D4325" s="16"/>
      <c r="E4325" s="316"/>
    </row>
    <row r="4326" spans="4:5" x14ac:dyDescent="0.2">
      <c r="D4326" s="16"/>
      <c r="E4326" s="316"/>
    </row>
    <row r="4327" spans="4:5" x14ac:dyDescent="0.2">
      <c r="D4327" s="16"/>
      <c r="E4327" s="316"/>
    </row>
    <row r="4328" spans="4:5" x14ac:dyDescent="0.2">
      <c r="D4328" s="16"/>
      <c r="E4328" s="316"/>
    </row>
    <row r="4329" spans="4:5" x14ac:dyDescent="0.2">
      <c r="D4329" s="16"/>
      <c r="E4329" s="316"/>
    </row>
    <row r="4330" spans="4:5" x14ac:dyDescent="0.2">
      <c r="D4330" s="16"/>
      <c r="E4330" s="316"/>
    </row>
    <row r="4331" spans="4:5" x14ac:dyDescent="0.2">
      <c r="D4331" s="16"/>
      <c r="E4331" s="316"/>
    </row>
    <row r="4332" spans="4:5" x14ac:dyDescent="0.2">
      <c r="D4332" s="16"/>
      <c r="E4332" s="316"/>
    </row>
    <row r="4333" spans="4:5" x14ac:dyDescent="0.2">
      <c r="D4333" s="16"/>
      <c r="E4333" s="316"/>
    </row>
    <row r="4334" spans="4:5" x14ac:dyDescent="0.2">
      <c r="D4334" s="16"/>
      <c r="E4334" s="316"/>
    </row>
    <row r="4335" spans="4:5" x14ac:dyDescent="0.2">
      <c r="D4335" s="16"/>
      <c r="E4335" s="316"/>
    </row>
    <row r="4336" spans="4:5" x14ac:dyDescent="0.2">
      <c r="D4336" s="16"/>
      <c r="E4336" s="316"/>
    </row>
    <row r="4337" spans="4:5" x14ac:dyDescent="0.2">
      <c r="D4337" s="16"/>
      <c r="E4337" s="316"/>
    </row>
    <row r="4338" spans="4:5" x14ac:dyDescent="0.2">
      <c r="D4338" s="16"/>
      <c r="E4338" s="316"/>
    </row>
    <row r="4339" spans="4:5" x14ac:dyDescent="0.2">
      <c r="D4339" s="16"/>
      <c r="E4339" s="316"/>
    </row>
    <row r="4340" spans="4:5" x14ac:dyDescent="0.2">
      <c r="D4340" s="16"/>
      <c r="E4340" s="316"/>
    </row>
    <row r="4341" spans="4:5" x14ac:dyDescent="0.2">
      <c r="D4341" s="16"/>
      <c r="E4341" s="316"/>
    </row>
    <row r="4342" spans="4:5" x14ac:dyDescent="0.2">
      <c r="D4342" s="16"/>
      <c r="E4342" s="316"/>
    </row>
    <row r="4343" spans="4:5" x14ac:dyDescent="0.2">
      <c r="D4343" s="16"/>
      <c r="E4343" s="316"/>
    </row>
    <row r="4344" spans="4:5" x14ac:dyDescent="0.2">
      <c r="D4344" s="16"/>
      <c r="E4344" s="316"/>
    </row>
    <row r="4345" spans="4:5" x14ac:dyDescent="0.2">
      <c r="D4345" s="16"/>
      <c r="E4345" s="316"/>
    </row>
    <row r="4346" spans="4:5" x14ac:dyDescent="0.2">
      <c r="D4346" s="16"/>
      <c r="E4346" s="316"/>
    </row>
    <row r="4347" spans="4:5" x14ac:dyDescent="0.2">
      <c r="D4347" s="16"/>
      <c r="E4347" s="316"/>
    </row>
    <row r="4348" spans="4:5" x14ac:dyDescent="0.2">
      <c r="D4348" s="16"/>
      <c r="E4348" s="316"/>
    </row>
    <row r="4349" spans="4:5" x14ac:dyDescent="0.2">
      <c r="D4349" s="16"/>
      <c r="E4349" s="316"/>
    </row>
    <row r="4350" spans="4:5" x14ac:dyDescent="0.2">
      <c r="D4350" s="16"/>
      <c r="E4350" s="316"/>
    </row>
    <row r="4351" spans="4:5" x14ac:dyDescent="0.2">
      <c r="D4351" s="16"/>
      <c r="E4351" s="316"/>
    </row>
    <row r="4352" spans="4:5" x14ac:dyDescent="0.2">
      <c r="D4352" s="16"/>
      <c r="E4352" s="316"/>
    </row>
    <row r="4353" spans="4:5" x14ac:dyDescent="0.2">
      <c r="D4353" s="16"/>
      <c r="E4353" s="316"/>
    </row>
    <row r="4354" spans="4:5" x14ac:dyDescent="0.2">
      <c r="D4354" s="16"/>
      <c r="E4354" s="316"/>
    </row>
    <row r="4355" spans="4:5" x14ac:dyDescent="0.2">
      <c r="D4355" s="16"/>
      <c r="E4355" s="316"/>
    </row>
    <row r="4356" spans="4:5" x14ac:dyDescent="0.2">
      <c r="D4356" s="16"/>
      <c r="E4356" s="316"/>
    </row>
    <row r="4357" spans="4:5" x14ac:dyDescent="0.2">
      <c r="D4357" s="16"/>
      <c r="E4357" s="316"/>
    </row>
    <row r="4358" spans="4:5" x14ac:dyDescent="0.2">
      <c r="D4358" s="16"/>
      <c r="E4358" s="316"/>
    </row>
    <row r="4359" spans="4:5" x14ac:dyDescent="0.2">
      <c r="D4359" s="16"/>
      <c r="E4359" s="316"/>
    </row>
    <row r="4360" spans="4:5" x14ac:dyDescent="0.2">
      <c r="D4360" s="16"/>
      <c r="E4360" s="316"/>
    </row>
    <row r="4361" spans="4:5" x14ac:dyDescent="0.2">
      <c r="D4361" s="16"/>
      <c r="E4361" s="316"/>
    </row>
    <row r="4362" spans="4:5" x14ac:dyDescent="0.2">
      <c r="D4362" s="16"/>
      <c r="E4362" s="316"/>
    </row>
    <row r="4363" spans="4:5" x14ac:dyDescent="0.2">
      <c r="D4363" s="16"/>
      <c r="E4363" s="316"/>
    </row>
    <row r="4364" spans="4:5" x14ac:dyDescent="0.2">
      <c r="D4364" s="16"/>
      <c r="E4364" s="316"/>
    </row>
    <row r="4365" spans="4:5" x14ac:dyDescent="0.2">
      <c r="D4365" s="16"/>
      <c r="E4365" s="316"/>
    </row>
    <row r="4366" spans="4:5" x14ac:dyDescent="0.2">
      <c r="D4366" s="16"/>
      <c r="E4366" s="316"/>
    </row>
    <row r="4367" spans="4:5" x14ac:dyDescent="0.2">
      <c r="D4367" s="16"/>
      <c r="E4367" s="316"/>
    </row>
    <row r="4368" spans="4:5" x14ac:dyDescent="0.2">
      <c r="D4368" s="16"/>
      <c r="E4368" s="316"/>
    </row>
    <row r="4369" spans="4:5" x14ac:dyDescent="0.2">
      <c r="D4369" s="16"/>
      <c r="E4369" s="316"/>
    </row>
    <row r="4370" spans="4:5" x14ac:dyDescent="0.2">
      <c r="D4370" s="16"/>
      <c r="E4370" s="316"/>
    </row>
    <row r="4371" spans="4:5" x14ac:dyDescent="0.2">
      <c r="D4371" s="16"/>
      <c r="E4371" s="316"/>
    </row>
    <row r="4372" spans="4:5" x14ac:dyDescent="0.2">
      <c r="D4372" s="16"/>
      <c r="E4372" s="316"/>
    </row>
    <row r="4373" spans="4:5" x14ac:dyDescent="0.2">
      <c r="D4373" s="16"/>
      <c r="E4373" s="316"/>
    </row>
    <row r="4374" spans="4:5" x14ac:dyDescent="0.2">
      <c r="D4374" s="16"/>
      <c r="E4374" s="316"/>
    </row>
    <row r="4375" spans="4:5" x14ac:dyDescent="0.2">
      <c r="D4375" s="16"/>
      <c r="E4375" s="316"/>
    </row>
    <row r="4376" spans="4:5" x14ac:dyDescent="0.2">
      <c r="D4376" s="16"/>
      <c r="E4376" s="316"/>
    </row>
    <row r="4377" spans="4:5" x14ac:dyDescent="0.2">
      <c r="D4377" s="16"/>
      <c r="E4377" s="316"/>
    </row>
    <row r="4378" spans="4:5" x14ac:dyDescent="0.2">
      <c r="D4378" s="16"/>
      <c r="E4378" s="316"/>
    </row>
    <row r="4379" spans="4:5" x14ac:dyDescent="0.2">
      <c r="D4379" s="16"/>
      <c r="E4379" s="316"/>
    </row>
    <row r="4380" spans="4:5" x14ac:dyDescent="0.2">
      <c r="D4380" s="16"/>
      <c r="E4380" s="316"/>
    </row>
    <row r="4381" spans="4:5" x14ac:dyDescent="0.2">
      <c r="D4381" s="16"/>
      <c r="E4381" s="316"/>
    </row>
    <row r="4382" spans="4:5" x14ac:dyDescent="0.2">
      <c r="D4382" s="16"/>
      <c r="E4382" s="316"/>
    </row>
    <row r="4383" spans="4:5" x14ac:dyDescent="0.2">
      <c r="D4383" s="16"/>
      <c r="E4383" s="316"/>
    </row>
    <row r="4384" spans="4:5" x14ac:dyDescent="0.2">
      <c r="D4384" s="16"/>
      <c r="E4384" s="316"/>
    </row>
    <row r="4385" spans="4:5" x14ac:dyDescent="0.2">
      <c r="D4385" s="16"/>
      <c r="E4385" s="316"/>
    </row>
    <row r="4386" spans="4:5" x14ac:dyDescent="0.2">
      <c r="D4386" s="16"/>
      <c r="E4386" s="316"/>
    </row>
    <row r="4387" spans="4:5" x14ac:dyDescent="0.2">
      <c r="D4387" s="16"/>
      <c r="E4387" s="316"/>
    </row>
    <row r="4388" spans="4:5" x14ac:dyDescent="0.2">
      <c r="D4388" s="16"/>
      <c r="E4388" s="316"/>
    </row>
    <row r="4389" spans="4:5" x14ac:dyDescent="0.2">
      <c r="D4389" s="16"/>
      <c r="E4389" s="316"/>
    </row>
    <row r="4390" spans="4:5" x14ac:dyDescent="0.2">
      <c r="D4390" s="16"/>
      <c r="E4390" s="316"/>
    </row>
    <row r="4391" spans="4:5" x14ac:dyDescent="0.2">
      <c r="D4391" s="16"/>
      <c r="E4391" s="316"/>
    </row>
    <row r="4392" spans="4:5" x14ac:dyDescent="0.2">
      <c r="D4392" s="16"/>
      <c r="E4392" s="316"/>
    </row>
    <row r="4393" spans="4:5" x14ac:dyDescent="0.2">
      <c r="D4393" s="16"/>
      <c r="E4393" s="316"/>
    </row>
    <row r="4394" spans="4:5" x14ac:dyDescent="0.2">
      <c r="D4394" s="16"/>
      <c r="E4394" s="316"/>
    </row>
    <row r="4395" spans="4:5" x14ac:dyDescent="0.2">
      <c r="D4395" s="16"/>
      <c r="E4395" s="316"/>
    </row>
    <row r="4396" spans="4:5" x14ac:dyDescent="0.2">
      <c r="D4396" s="16"/>
      <c r="E4396" s="316"/>
    </row>
    <row r="4397" spans="4:5" x14ac:dyDescent="0.2">
      <c r="D4397" s="16"/>
      <c r="E4397" s="316"/>
    </row>
    <row r="4398" spans="4:5" x14ac:dyDescent="0.2">
      <c r="D4398" s="16"/>
      <c r="E4398" s="316"/>
    </row>
    <row r="4399" spans="4:5" x14ac:dyDescent="0.2">
      <c r="D4399" s="16"/>
      <c r="E4399" s="316"/>
    </row>
    <row r="4400" spans="4:5" x14ac:dyDescent="0.2">
      <c r="D4400" s="16"/>
      <c r="E4400" s="316"/>
    </row>
    <row r="4401" spans="4:5" x14ac:dyDescent="0.2">
      <c r="D4401" s="16"/>
      <c r="E4401" s="316"/>
    </row>
    <row r="4402" spans="4:5" x14ac:dyDescent="0.2">
      <c r="D4402" s="16"/>
      <c r="E4402" s="316"/>
    </row>
    <row r="4403" spans="4:5" x14ac:dyDescent="0.2">
      <c r="D4403" s="16"/>
      <c r="E4403" s="316"/>
    </row>
    <row r="4404" spans="4:5" x14ac:dyDescent="0.2">
      <c r="D4404" s="16"/>
      <c r="E4404" s="316"/>
    </row>
    <row r="4405" spans="4:5" x14ac:dyDescent="0.2">
      <c r="D4405" s="16"/>
      <c r="E4405" s="316"/>
    </row>
    <row r="4406" spans="4:5" x14ac:dyDescent="0.2">
      <c r="D4406" s="16"/>
      <c r="E4406" s="316"/>
    </row>
    <row r="4407" spans="4:5" x14ac:dyDescent="0.2">
      <c r="D4407" s="16"/>
      <c r="E4407" s="316"/>
    </row>
    <row r="4408" spans="4:5" x14ac:dyDescent="0.2">
      <c r="D4408" s="16"/>
      <c r="E4408" s="316"/>
    </row>
    <row r="4409" spans="4:5" x14ac:dyDescent="0.2">
      <c r="D4409" s="16"/>
      <c r="E4409" s="316"/>
    </row>
    <row r="4410" spans="4:5" x14ac:dyDescent="0.2">
      <c r="D4410" s="16"/>
      <c r="E4410" s="316"/>
    </row>
    <row r="4411" spans="4:5" x14ac:dyDescent="0.2">
      <c r="D4411" s="16"/>
      <c r="E4411" s="316"/>
    </row>
    <row r="4412" spans="4:5" x14ac:dyDescent="0.2">
      <c r="D4412" s="16"/>
      <c r="E4412" s="316"/>
    </row>
    <row r="4413" spans="4:5" x14ac:dyDescent="0.2">
      <c r="D4413" s="16"/>
      <c r="E4413" s="316"/>
    </row>
    <row r="4414" spans="4:5" x14ac:dyDescent="0.2">
      <c r="D4414" s="16"/>
      <c r="E4414" s="316"/>
    </row>
    <row r="4415" spans="4:5" x14ac:dyDescent="0.2">
      <c r="D4415" s="16"/>
      <c r="E4415" s="316"/>
    </row>
    <row r="4416" spans="4:5" x14ac:dyDescent="0.2">
      <c r="D4416" s="16"/>
      <c r="E4416" s="316"/>
    </row>
    <row r="4417" spans="4:5" x14ac:dyDescent="0.2">
      <c r="D4417" s="16"/>
      <c r="E4417" s="316"/>
    </row>
    <row r="4418" spans="4:5" x14ac:dyDescent="0.2">
      <c r="D4418" s="16"/>
      <c r="E4418" s="316"/>
    </row>
    <row r="4419" spans="4:5" x14ac:dyDescent="0.2">
      <c r="D4419" s="16"/>
      <c r="E4419" s="316"/>
    </row>
    <row r="4420" spans="4:5" x14ac:dyDescent="0.2">
      <c r="D4420" s="16"/>
      <c r="E4420" s="316"/>
    </row>
    <row r="4421" spans="4:5" x14ac:dyDescent="0.2">
      <c r="D4421" s="16"/>
      <c r="E4421" s="316"/>
    </row>
    <row r="4422" spans="4:5" x14ac:dyDescent="0.2">
      <c r="D4422" s="16"/>
      <c r="E4422" s="316"/>
    </row>
    <row r="4423" spans="4:5" x14ac:dyDescent="0.2">
      <c r="D4423" s="16"/>
      <c r="E4423" s="316"/>
    </row>
    <row r="4424" spans="4:5" x14ac:dyDescent="0.2">
      <c r="D4424" s="16"/>
      <c r="E4424" s="316"/>
    </row>
    <row r="4425" spans="4:5" x14ac:dyDescent="0.2">
      <c r="D4425" s="16"/>
      <c r="E4425" s="316"/>
    </row>
    <row r="4426" spans="4:5" x14ac:dyDescent="0.2">
      <c r="D4426" s="16"/>
      <c r="E4426" s="316"/>
    </row>
    <row r="4427" spans="4:5" x14ac:dyDescent="0.2">
      <c r="D4427" s="16"/>
      <c r="E4427" s="316"/>
    </row>
    <row r="4428" spans="4:5" x14ac:dyDescent="0.2">
      <c r="D4428" s="16"/>
      <c r="E4428" s="316"/>
    </row>
    <row r="4429" spans="4:5" x14ac:dyDescent="0.2">
      <c r="D4429" s="16"/>
      <c r="E4429" s="316"/>
    </row>
    <row r="4430" spans="4:5" x14ac:dyDescent="0.2">
      <c r="D4430" s="16"/>
      <c r="E4430" s="316"/>
    </row>
    <row r="4431" spans="4:5" x14ac:dyDescent="0.2">
      <c r="D4431" s="16"/>
      <c r="E4431" s="316"/>
    </row>
    <row r="4432" spans="4:5" x14ac:dyDescent="0.2">
      <c r="D4432" s="16"/>
      <c r="E4432" s="316"/>
    </row>
    <row r="4433" spans="4:5" x14ac:dyDescent="0.2">
      <c r="D4433" s="16"/>
      <c r="E4433" s="316"/>
    </row>
    <row r="4434" spans="4:5" x14ac:dyDescent="0.2">
      <c r="D4434" s="16"/>
      <c r="E4434" s="316"/>
    </row>
    <row r="4435" spans="4:5" x14ac:dyDescent="0.2">
      <c r="D4435" s="16"/>
      <c r="E4435" s="316"/>
    </row>
    <row r="4436" spans="4:5" x14ac:dyDescent="0.2">
      <c r="D4436" s="16"/>
      <c r="E4436" s="316"/>
    </row>
    <row r="4437" spans="4:5" x14ac:dyDescent="0.2">
      <c r="D4437" s="16"/>
      <c r="E4437" s="316"/>
    </row>
    <row r="4438" spans="4:5" x14ac:dyDescent="0.2">
      <c r="D4438" s="16"/>
      <c r="E4438" s="316"/>
    </row>
    <row r="4439" spans="4:5" x14ac:dyDescent="0.2">
      <c r="D4439" s="16"/>
      <c r="E4439" s="316"/>
    </row>
    <row r="4440" spans="4:5" x14ac:dyDescent="0.2">
      <c r="D4440" s="16"/>
      <c r="E4440" s="316"/>
    </row>
    <row r="4441" spans="4:5" x14ac:dyDescent="0.2">
      <c r="D4441" s="16"/>
      <c r="E4441" s="316"/>
    </row>
    <row r="4442" spans="4:5" x14ac:dyDescent="0.2">
      <c r="D4442" s="16"/>
      <c r="E4442" s="316"/>
    </row>
    <row r="4443" spans="4:5" x14ac:dyDescent="0.2">
      <c r="D4443" s="16"/>
      <c r="E4443" s="316"/>
    </row>
    <row r="4444" spans="4:5" x14ac:dyDescent="0.2">
      <c r="D4444" s="16"/>
      <c r="E4444" s="316"/>
    </row>
    <row r="4445" spans="4:5" x14ac:dyDescent="0.2">
      <c r="D4445" s="16"/>
      <c r="E4445" s="316"/>
    </row>
    <row r="4446" spans="4:5" x14ac:dyDescent="0.2">
      <c r="D4446" s="16"/>
      <c r="E4446" s="316"/>
    </row>
    <row r="4447" spans="4:5" x14ac:dyDescent="0.2">
      <c r="D4447" s="16"/>
      <c r="E4447" s="316"/>
    </row>
    <row r="4448" spans="4:5" x14ac:dyDescent="0.2">
      <c r="D4448" s="16"/>
      <c r="E4448" s="316"/>
    </row>
    <row r="4449" spans="4:5" x14ac:dyDescent="0.2">
      <c r="D4449" s="16"/>
      <c r="E4449" s="316"/>
    </row>
    <row r="4450" spans="4:5" x14ac:dyDescent="0.2">
      <c r="D4450" s="16"/>
      <c r="E4450" s="316"/>
    </row>
    <row r="4451" spans="4:5" x14ac:dyDescent="0.2">
      <c r="D4451" s="16"/>
      <c r="E4451" s="316"/>
    </row>
    <row r="4452" spans="4:5" x14ac:dyDescent="0.2">
      <c r="D4452" s="16"/>
      <c r="E4452" s="316"/>
    </row>
    <row r="4453" spans="4:5" x14ac:dyDescent="0.2">
      <c r="D4453" s="16"/>
      <c r="E4453" s="316"/>
    </row>
    <row r="4454" spans="4:5" x14ac:dyDescent="0.2">
      <c r="D4454" s="16"/>
      <c r="E4454" s="316"/>
    </row>
    <row r="4455" spans="4:5" x14ac:dyDescent="0.2">
      <c r="D4455" s="16"/>
      <c r="E4455" s="316"/>
    </row>
    <row r="4456" spans="4:5" x14ac:dyDescent="0.2">
      <c r="D4456" s="16"/>
      <c r="E4456" s="316"/>
    </row>
    <row r="4457" spans="4:5" x14ac:dyDescent="0.2">
      <c r="D4457" s="16"/>
      <c r="E4457" s="316"/>
    </row>
    <row r="4458" spans="4:5" x14ac:dyDescent="0.2">
      <c r="D4458" s="16"/>
      <c r="E4458" s="316"/>
    </row>
    <row r="4459" spans="4:5" x14ac:dyDescent="0.2">
      <c r="D4459" s="16"/>
      <c r="E4459" s="316"/>
    </row>
    <row r="4460" spans="4:5" x14ac:dyDescent="0.2">
      <c r="D4460" s="16"/>
      <c r="E4460" s="316"/>
    </row>
    <row r="4461" spans="4:5" x14ac:dyDescent="0.2">
      <c r="D4461" s="16"/>
      <c r="E4461" s="316"/>
    </row>
    <row r="4462" spans="4:5" x14ac:dyDescent="0.2">
      <c r="D4462" s="16"/>
      <c r="E4462" s="316"/>
    </row>
    <row r="4463" spans="4:5" x14ac:dyDescent="0.2">
      <c r="D4463" s="16"/>
      <c r="E4463" s="316"/>
    </row>
    <row r="4464" spans="4:5" x14ac:dyDescent="0.2">
      <c r="D4464" s="16"/>
      <c r="E4464" s="316"/>
    </row>
    <row r="4465" spans="4:5" x14ac:dyDescent="0.2">
      <c r="D4465" s="16"/>
      <c r="E4465" s="316"/>
    </row>
    <row r="4466" spans="4:5" x14ac:dyDescent="0.2">
      <c r="D4466" s="16"/>
      <c r="E4466" s="316"/>
    </row>
    <row r="4467" spans="4:5" x14ac:dyDescent="0.2">
      <c r="D4467" s="16"/>
      <c r="E4467" s="316"/>
    </row>
    <row r="4468" spans="4:5" x14ac:dyDescent="0.2">
      <c r="D4468" s="16"/>
      <c r="E4468" s="316"/>
    </row>
    <row r="4469" spans="4:5" x14ac:dyDescent="0.2">
      <c r="D4469" s="16"/>
      <c r="E4469" s="316"/>
    </row>
    <row r="4470" spans="4:5" x14ac:dyDescent="0.2">
      <c r="D4470" s="16"/>
      <c r="E4470" s="316"/>
    </row>
    <row r="4471" spans="4:5" x14ac:dyDescent="0.2">
      <c r="D4471" s="16"/>
      <c r="E4471" s="316"/>
    </row>
    <row r="4472" spans="4:5" x14ac:dyDescent="0.2">
      <c r="D4472" s="16"/>
      <c r="E4472" s="316"/>
    </row>
    <row r="4473" spans="4:5" x14ac:dyDescent="0.2">
      <c r="D4473" s="16"/>
      <c r="E4473" s="316"/>
    </row>
    <row r="4474" spans="4:5" x14ac:dyDescent="0.2">
      <c r="D4474" s="16"/>
      <c r="E4474" s="316"/>
    </row>
    <row r="4475" spans="4:5" x14ac:dyDescent="0.2">
      <c r="D4475" s="16"/>
      <c r="E4475" s="316"/>
    </row>
    <row r="4476" spans="4:5" x14ac:dyDescent="0.2">
      <c r="D4476" s="16"/>
      <c r="E4476" s="316"/>
    </row>
    <row r="4477" spans="4:5" x14ac:dyDescent="0.2">
      <c r="D4477" s="16"/>
      <c r="E4477" s="316"/>
    </row>
    <row r="4478" spans="4:5" x14ac:dyDescent="0.2">
      <c r="D4478" s="16"/>
      <c r="E4478" s="316"/>
    </row>
    <row r="4479" spans="4:5" x14ac:dyDescent="0.2">
      <c r="D4479" s="16"/>
      <c r="E4479" s="316"/>
    </row>
    <row r="4480" spans="4:5" x14ac:dyDescent="0.2">
      <c r="D4480" s="16"/>
      <c r="E4480" s="316"/>
    </row>
    <row r="4481" spans="4:5" x14ac:dyDescent="0.2">
      <c r="D4481" s="16"/>
      <c r="E4481" s="316"/>
    </row>
    <row r="4482" spans="4:5" x14ac:dyDescent="0.2">
      <c r="D4482" s="16"/>
      <c r="E4482" s="316"/>
    </row>
    <row r="4483" spans="4:5" x14ac:dyDescent="0.2">
      <c r="D4483" s="16"/>
      <c r="E4483" s="316"/>
    </row>
    <row r="4484" spans="4:5" x14ac:dyDescent="0.2">
      <c r="D4484" s="16"/>
      <c r="E4484" s="316"/>
    </row>
    <row r="4485" spans="4:5" x14ac:dyDescent="0.2">
      <c r="D4485" s="16"/>
      <c r="E4485" s="316"/>
    </row>
    <row r="4486" spans="4:5" x14ac:dyDescent="0.2">
      <c r="D4486" s="16"/>
      <c r="E4486" s="316"/>
    </row>
    <row r="4487" spans="4:5" x14ac:dyDescent="0.2">
      <c r="D4487" s="16"/>
      <c r="E4487" s="316"/>
    </row>
    <row r="4488" spans="4:5" x14ac:dyDescent="0.2">
      <c r="D4488" s="16"/>
      <c r="E4488" s="316"/>
    </row>
    <row r="4489" spans="4:5" x14ac:dyDescent="0.2">
      <c r="D4489" s="16"/>
      <c r="E4489" s="316"/>
    </row>
    <row r="4490" spans="4:5" x14ac:dyDescent="0.2">
      <c r="D4490" s="16"/>
      <c r="E4490" s="316"/>
    </row>
    <row r="4491" spans="4:5" x14ac:dyDescent="0.2">
      <c r="D4491" s="16"/>
      <c r="E4491" s="316"/>
    </row>
    <row r="4492" spans="4:5" x14ac:dyDescent="0.2">
      <c r="D4492" s="16"/>
      <c r="E4492" s="316"/>
    </row>
    <row r="4493" spans="4:5" x14ac:dyDescent="0.2">
      <c r="D4493" s="16"/>
      <c r="E4493" s="316"/>
    </row>
    <row r="4494" spans="4:5" x14ac:dyDescent="0.2">
      <c r="D4494" s="16"/>
      <c r="E4494" s="316"/>
    </row>
    <row r="4495" spans="4:5" x14ac:dyDescent="0.2">
      <c r="D4495" s="16"/>
      <c r="E4495" s="316"/>
    </row>
    <row r="4496" spans="4:5" x14ac:dyDescent="0.2">
      <c r="D4496" s="16"/>
      <c r="E4496" s="316"/>
    </row>
    <row r="4497" spans="4:5" x14ac:dyDescent="0.2">
      <c r="D4497" s="16"/>
      <c r="E4497" s="316"/>
    </row>
    <row r="4498" spans="4:5" x14ac:dyDescent="0.2">
      <c r="D4498" s="16"/>
      <c r="E4498" s="316"/>
    </row>
    <row r="4499" spans="4:5" x14ac:dyDescent="0.2">
      <c r="D4499" s="16"/>
      <c r="E4499" s="316"/>
    </row>
    <row r="4500" spans="4:5" x14ac:dyDescent="0.2">
      <c r="D4500" s="16"/>
      <c r="E4500" s="316"/>
    </row>
    <row r="4501" spans="4:5" x14ac:dyDescent="0.2">
      <c r="D4501" s="16"/>
      <c r="E4501" s="316"/>
    </row>
    <row r="4502" spans="4:5" x14ac:dyDescent="0.2">
      <c r="D4502" s="16"/>
      <c r="E4502" s="316"/>
    </row>
    <row r="4503" spans="4:5" x14ac:dyDescent="0.2">
      <c r="D4503" s="16"/>
      <c r="E4503" s="316"/>
    </row>
    <row r="4504" spans="4:5" x14ac:dyDescent="0.2">
      <c r="D4504" s="16"/>
      <c r="E4504" s="316"/>
    </row>
    <row r="4505" spans="4:5" x14ac:dyDescent="0.2">
      <c r="D4505" s="16"/>
      <c r="E4505" s="316"/>
    </row>
    <row r="4506" spans="4:5" x14ac:dyDescent="0.2">
      <c r="D4506" s="16"/>
      <c r="E4506" s="316"/>
    </row>
    <row r="4507" spans="4:5" x14ac:dyDescent="0.2">
      <c r="D4507" s="16"/>
      <c r="E4507" s="316"/>
    </row>
    <row r="4508" spans="4:5" x14ac:dyDescent="0.2">
      <c r="D4508" s="16"/>
      <c r="E4508" s="316"/>
    </row>
    <row r="4509" spans="4:5" x14ac:dyDescent="0.2">
      <c r="D4509" s="16"/>
      <c r="E4509" s="316"/>
    </row>
    <row r="4510" spans="4:5" x14ac:dyDescent="0.2">
      <c r="D4510" s="16"/>
      <c r="E4510" s="316"/>
    </row>
    <row r="4511" spans="4:5" x14ac:dyDescent="0.2">
      <c r="D4511" s="16"/>
      <c r="E4511" s="316"/>
    </row>
    <row r="4512" spans="4:5" x14ac:dyDescent="0.2">
      <c r="D4512" s="16"/>
      <c r="E4512" s="316"/>
    </row>
    <row r="4513" spans="4:5" x14ac:dyDescent="0.2">
      <c r="D4513" s="16"/>
      <c r="E4513" s="316"/>
    </row>
    <row r="4514" spans="4:5" x14ac:dyDescent="0.2">
      <c r="D4514" s="16"/>
      <c r="E4514" s="316"/>
    </row>
    <row r="4515" spans="4:5" x14ac:dyDescent="0.2">
      <c r="D4515" s="16"/>
      <c r="E4515" s="316"/>
    </row>
    <row r="4516" spans="4:5" x14ac:dyDescent="0.2">
      <c r="D4516" s="16"/>
      <c r="E4516" s="316"/>
    </row>
    <row r="4517" spans="4:5" x14ac:dyDescent="0.2">
      <c r="D4517" s="16"/>
      <c r="E4517" s="316"/>
    </row>
    <row r="4518" spans="4:5" x14ac:dyDescent="0.2">
      <c r="D4518" s="16"/>
      <c r="E4518" s="316"/>
    </row>
    <row r="4519" spans="4:5" x14ac:dyDescent="0.2">
      <c r="D4519" s="16"/>
      <c r="E4519" s="316"/>
    </row>
    <row r="4520" spans="4:5" x14ac:dyDescent="0.2">
      <c r="D4520" s="16"/>
      <c r="E4520" s="316"/>
    </row>
    <row r="4521" spans="4:5" x14ac:dyDescent="0.2">
      <c r="D4521" s="16"/>
      <c r="E4521" s="316"/>
    </row>
    <row r="4522" spans="4:5" x14ac:dyDescent="0.2">
      <c r="D4522" s="16"/>
      <c r="E4522" s="316"/>
    </row>
    <row r="4523" spans="4:5" x14ac:dyDescent="0.2">
      <c r="D4523" s="16"/>
      <c r="E4523" s="316"/>
    </row>
    <row r="4524" spans="4:5" x14ac:dyDescent="0.2">
      <c r="D4524" s="16"/>
      <c r="E4524" s="316"/>
    </row>
    <row r="4525" spans="4:5" x14ac:dyDescent="0.2">
      <c r="D4525" s="16"/>
      <c r="E4525" s="316"/>
    </row>
    <row r="4526" spans="4:5" x14ac:dyDescent="0.2">
      <c r="D4526" s="16"/>
      <c r="E4526" s="316"/>
    </row>
    <row r="4527" spans="4:5" x14ac:dyDescent="0.2">
      <c r="D4527" s="16"/>
      <c r="E4527" s="316"/>
    </row>
    <row r="4528" spans="4:5" x14ac:dyDescent="0.2">
      <c r="D4528" s="16"/>
      <c r="E4528" s="316"/>
    </row>
    <row r="4529" spans="4:5" x14ac:dyDescent="0.2">
      <c r="D4529" s="16"/>
      <c r="E4529" s="316"/>
    </row>
    <row r="4530" spans="4:5" x14ac:dyDescent="0.2">
      <c r="D4530" s="16"/>
      <c r="E4530" s="316"/>
    </row>
    <row r="4531" spans="4:5" x14ac:dyDescent="0.2">
      <c r="D4531" s="16"/>
      <c r="E4531" s="316"/>
    </row>
    <row r="4532" spans="4:5" x14ac:dyDescent="0.2">
      <c r="D4532" s="16"/>
      <c r="E4532" s="316"/>
    </row>
    <row r="4533" spans="4:5" x14ac:dyDescent="0.2">
      <c r="D4533" s="16"/>
      <c r="E4533" s="316"/>
    </row>
    <row r="4534" spans="4:5" x14ac:dyDescent="0.2">
      <c r="D4534" s="16"/>
      <c r="E4534" s="316"/>
    </row>
    <row r="4535" spans="4:5" x14ac:dyDescent="0.2">
      <c r="D4535" s="16"/>
      <c r="E4535" s="316"/>
    </row>
    <row r="4536" spans="4:5" x14ac:dyDescent="0.2">
      <c r="D4536" s="16"/>
      <c r="E4536" s="316"/>
    </row>
    <row r="4537" spans="4:5" x14ac:dyDescent="0.2">
      <c r="D4537" s="16"/>
      <c r="E4537" s="316"/>
    </row>
    <row r="4538" spans="4:5" x14ac:dyDescent="0.2">
      <c r="D4538" s="16"/>
      <c r="E4538" s="316"/>
    </row>
    <row r="4539" spans="4:5" x14ac:dyDescent="0.2">
      <c r="D4539" s="16"/>
      <c r="E4539" s="316"/>
    </row>
    <row r="4540" spans="4:5" x14ac:dyDescent="0.2">
      <c r="D4540" s="16"/>
      <c r="E4540" s="316"/>
    </row>
    <row r="4541" spans="4:5" x14ac:dyDescent="0.2">
      <c r="D4541" s="16"/>
      <c r="E4541" s="316"/>
    </row>
    <row r="4542" spans="4:5" x14ac:dyDescent="0.2">
      <c r="D4542" s="16"/>
      <c r="E4542" s="316"/>
    </row>
    <row r="4543" spans="4:5" x14ac:dyDescent="0.2">
      <c r="D4543" s="16"/>
      <c r="E4543" s="316"/>
    </row>
    <row r="4544" spans="4:5" x14ac:dyDescent="0.2">
      <c r="D4544" s="16"/>
      <c r="E4544" s="316"/>
    </row>
    <row r="4545" spans="4:5" x14ac:dyDescent="0.2">
      <c r="D4545" s="16"/>
      <c r="E4545" s="316"/>
    </row>
    <row r="4546" spans="4:5" x14ac:dyDescent="0.2">
      <c r="D4546" s="16"/>
      <c r="E4546" s="316"/>
    </row>
    <row r="4547" spans="4:5" x14ac:dyDescent="0.2">
      <c r="D4547" s="16"/>
      <c r="E4547" s="316"/>
    </row>
    <row r="4548" spans="4:5" x14ac:dyDescent="0.2">
      <c r="D4548" s="16"/>
      <c r="E4548" s="316"/>
    </row>
    <row r="4549" spans="4:5" x14ac:dyDescent="0.2">
      <c r="D4549" s="16"/>
      <c r="E4549" s="316"/>
    </row>
    <row r="4550" spans="4:5" x14ac:dyDescent="0.2">
      <c r="D4550" s="16"/>
      <c r="E4550" s="316"/>
    </row>
    <row r="4551" spans="4:5" x14ac:dyDescent="0.2">
      <c r="D4551" s="16"/>
      <c r="E4551" s="316"/>
    </row>
    <row r="4552" spans="4:5" x14ac:dyDescent="0.2">
      <c r="D4552" s="16"/>
      <c r="E4552" s="316"/>
    </row>
    <row r="4553" spans="4:5" x14ac:dyDescent="0.2">
      <c r="D4553" s="16"/>
      <c r="E4553" s="316"/>
    </row>
    <row r="4554" spans="4:5" x14ac:dyDescent="0.2">
      <c r="D4554" s="16"/>
      <c r="E4554" s="316"/>
    </row>
    <row r="4555" spans="4:5" x14ac:dyDescent="0.2">
      <c r="D4555" s="16"/>
      <c r="E4555" s="316"/>
    </row>
    <row r="4556" spans="4:5" x14ac:dyDescent="0.2">
      <c r="D4556" s="16"/>
      <c r="E4556" s="316"/>
    </row>
    <row r="4557" spans="4:5" x14ac:dyDescent="0.2">
      <c r="D4557" s="16"/>
      <c r="E4557" s="316"/>
    </row>
    <row r="4558" spans="4:5" x14ac:dyDescent="0.2">
      <c r="D4558" s="16"/>
      <c r="E4558" s="316"/>
    </row>
    <row r="4559" spans="4:5" x14ac:dyDescent="0.2">
      <c r="D4559" s="16"/>
      <c r="E4559" s="316"/>
    </row>
    <row r="4560" spans="4:5" x14ac:dyDescent="0.2">
      <c r="D4560" s="16"/>
      <c r="E4560" s="316"/>
    </row>
    <row r="4561" spans="4:5" x14ac:dyDescent="0.2">
      <c r="D4561" s="16"/>
      <c r="E4561" s="316"/>
    </row>
    <row r="4562" spans="4:5" x14ac:dyDescent="0.2">
      <c r="D4562" s="16"/>
      <c r="E4562" s="316"/>
    </row>
    <row r="4563" spans="4:5" x14ac:dyDescent="0.2">
      <c r="D4563" s="16"/>
      <c r="E4563" s="316"/>
    </row>
    <row r="4564" spans="4:5" x14ac:dyDescent="0.2">
      <c r="D4564" s="16"/>
      <c r="E4564" s="316"/>
    </row>
    <row r="4565" spans="4:5" x14ac:dyDescent="0.2">
      <c r="D4565" s="16"/>
      <c r="E4565" s="316"/>
    </row>
    <row r="4566" spans="4:5" x14ac:dyDescent="0.2">
      <c r="D4566" s="16"/>
      <c r="E4566" s="316"/>
    </row>
    <row r="4567" spans="4:5" x14ac:dyDescent="0.2">
      <c r="D4567" s="16"/>
      <c r="E4567" s="316"/>
    </row>
    <row r="4568" spans="4:5" x14ac:dyDescent="0.2">
      <c r="D4568" s="16"/>
      <c r="E4568" s="316"/>
    </row>
    <row r="4569" spans="4:5" x14ac:dyDescent="0.2">
      <c r="D4569" s="16"/>
      <c r="E4569" s="316"/>
    </row>
    <row r="4570" spans="4:5" x14ac:dyDescent="0.2">
      <c r="D4570" s="16"/>
      <c r="E4570" s="316"/>
    </row>
    <row r="4571" spans="4:5" x14ac:dyDescent="0.2">
      <c r="D4571" s="16"/>
      <c r="E4571" s="316"/>
    </row>
    <row r="4572" spans="4:5" x14ac:dyDescent="0.2">
      <c r="D4572" s="16"/>
      <c r="E4572" s="316"/>
    </row>
    <row r="4573" spans="4:5" x14ac:dyDescent="0.2">
      <c r="D4573" s="16"/>
      <c r="E4573" s="316"/>
    </row>
    <row r="4574" spans="4:5" x14ac:dyDescent="0.2">
      <c r="D4574" s="16"/>
      <c r="E4574" s="316"/>
    </row>
    <row r="4575" spans="4:5" x14ac:dyDescent="0.2">
      <c r="D4575" s="16"/>
      <c r="E4575" s="316"/>
    </row>
    <row r="4576" spans="4:5" x14ac:dyDescent="0.2">
      <c r="D4576" s="16"/>
      <c r="E4576" s="316"/>
    </row>
    <row r="4577" spans="4:5" x14ac:dyDescent="0.2">
      <c r="D4577" s="16"/>
      <c r="E4577" s="316"/>
    </row>
    <row r="4578" spans="4:5" x14ac:dyDescent="0.2">
      <c r="D4578" s="16"/>
      <c r="E4578" s="316"/>
    </row>
    <row r="4579" spans="4:5" x14ac:dyDescent="0.2">
      <c r="D4579" s="16"/>
      <c r="E4579" s="316"/>
    </row>
    <row r="4580" spans="4:5" x14ac:dyDescent="0.2">
      <c r="D4580" s="16"/>
      <c r="E4580" s="316"/>
    </row>
    <row r="4581" spans="4:5" x14ac:dyDescent="0.2">
      <c r="D4581" s="16"/>
      <c r="E4581" s="316"/>
    </row>
    <row r="4582" spans="4:5" x14ac:dyDescent="0.2">
      <c r="D4582" s="16"/>
      <c r="E4582" s="316"/>
    </row>
    <row r="4583" spans="4:5" x14ac:dyDescent="0.2">
      <c r="D4583" s="16"/>
      <c r="E4583" s="316"/>
    </row>
    <row r="4584" spans="4:5" x14ac:dyDescent="0.2">
      <c r="D4584" s="16"/>
      <c r="E4584" s="316"/>
    </row>
    <row r="4585" spans="4:5" x14ac:dyDescent="0.2">
      <c r="D4585" s="16"/>
      <c r="E4585" s="316"/>
    </row>
    <row r="4586" spans="4:5" x14ac:dyDescent="0.2">
      <c r="D4586" s="16"/>
      <c r="E4586" s="316"/>
    </row>
    <row r="4587" spans="4:5" x14ac:dyDescent="0.2">
      <c r="D4587" s="16"/>
      <c r="E4587" s="316"/>
    </row>
    <row r="4588" spans="4:5" x14ac:dyDescent="0.2">
      <c r="D4588" s="16"/>
      <c r="E4588" s="316"/>
    </row>
    <row r="4589" spans="4:5" x14ac:dyDescent="0.2">
      <c r="D4589" s="16"/>
      <c r="E4589" s="316"/>
    </row>
    <row r="4590" spans="4:5" x14ac:dyDescent="0.2">
      <c r="D4590" s="16"/>
      <c r="E4590" s="316"/>
    </row>
    <row r="4591" spans="4:5" x14ac:dyDescent="0.2">
      <c r="D4591" s="16"/>
      <c r="E4591" s="316"/>
    </row>
    <row r="4592" spans="4:5" x14ac:dyDescent="0.2">
      <c r="D4592" s="16"/>
      <c r="E4592" s="316"/>
    </row>
    <row r="4593" spans="4:5" x14ac:dyDescent="0.2">
      <c r="D4593" s="16"/>
      <c r="E4593" s="316"/>
    </row>
    <row r="4594" spans="4:5" x14ac:dyDescent="0.2">
      <c r="D4594" s="16"/>
      <c r="E4594" s="316"/>
    </row>
    <row r="4595" spans="4:5" x14ac:dyDescent="0.2">
      <c r="D4595" s="16"/>
      <c r="E4595" s="316"/>
    </row>
    <row r="4596" spans="4:5" x14ac:dyDescent="0.2">
      <c r="D4596" s="16"/>
      <c r="E4596" s="316"/>
    </row>
    <row r="4597" spans="4:5" x14ac:dyDescent="0.2">
      <c r="D4597" s="16"/>
      <c r="E4597" s="316"/>
    </row>
    <row r="4598" spans="4:5" x14ac:dyDescent="0.2">
      <c r="D4598" s="16"/>
      <c r="E4598" s="316"/>
    </row>
    <row r="4599" spans="4:5" x14ac:dyDescent="0.2">
      <c r="D4599" s="16"/>
      <c r="E4599" s="316"/>
    </row>
    <row r="4600" spans="4:5" x14ac:dyDescent="0.2">
      <c r="D4600" s="16"/>
      <c r="E4600" s="316"/>
    </row>
    <row r="4601" spans="4:5" x14ac:dyDescent="0.2">
      <c r="D4601" s="16"/>
      <c r="E4601" s="316"/>
    </row>
    <row r="4602" spans="4:5" x14ac:dyDescent="0.2">
      <c r="D4602" s="16"/>
      <c r="E4602" s="316"/>
    </row>
    <row r="4603" spans="4:5" x14ac:dyDescent="0.2">
      <c r="D4603" s="16"/>
      <c r="E4603" s="316"/>
    </row>
    <row r="4604" spans="4:5" x14ac:dyDescent="0.2">
      <c r="D4604" s="16"/>
      <c r="E4604" s="316"/>
    </row>
    <row r="4605" spans="4:5" x14ac:dyDescent="0.2">
      <c r="D4605" s="16"/>
      <c r="E4605" s="316"/>
    </row>
    <row r="4606" spans="4:5" x14ac:dyDescent="0.2">
      <c r="D4606" s="16"/>
      <c r="E4606" s="316"/>
    </row>
    <row r="4607" spans="4:5" x14ac:dyDescent="0.2">
      <c r="D4607" s="16"/>
      <c r="E4607" s="316"/>
    </row>
    <row r="4608" spans="4:5" x14ac:dyDescent="0.2">
      <c r="D4608" s="16"/>
      <c r="E4608" s="316"/>
    </row>
    <row r="4609" spans="4:5" x14ac:dyDescent="0.2">
      <c r="D4609" s="16"/>
      <c r="E4609" s="316"/>
    </row>
    <row r="4610" spans="4:5" x14ac:dyDescent="0.2">
      <c r="D4610" s="16"/>
      <c r="E4610" s="316"/>
    </row>
    <row r="4611" spans="4:5" x14ac:dyDescent="0.2">
      <c r="D4611" s="16"/>
      <c r="E4611" s="316"/>
    </row>
    <row r="4612" spans="4:5" x14ac:dyDescent="0.2">
      <c r="D4612" s="16"/>
      <c r="E4612" s="316"/>
    </row>
    <row r="4613" spans="4:5" x14ac:dyDescent="0.2">
      <c r="D4613" s="16"/>
      <c r="E4613" s="316"/>
    </row>
    <row r="4614" spans="4:5" x14ac:dyDescent="0.2">
      <c r="D4614" s="16"/>
      <c r="E4614" s="316"/>
    </row>
    <row r="4615" spans="4:5" x14ac:dyDescent="0.2">
      <c r="D4615" s="16"/>
      <c r="E4615" s="316"/>
    </row>
    <row r="4616" spans="4:5" x14ac:dyDescent="0.2">
      <c r="D4616" s="16"/>
      <c r="E4616" s="316"/>
    </row>
    <row r="4617" spans="4:5" x14ac:dyDescent="0.2">
      <c r="D4617" s="16"/>
      <c r="E4617" s="316"/>
    </row>
    <row r="4618" spans="4:5" x14ac:dyDescent="0.2">
      <c r="D4618" s="16"/>
      <c r="E4618" s="316"/>
    </row>
    <row r="4619" spans="4:5" x14ac:dyDescent="0.2">
      <c r="D4619" s="16"/>
      <c r="E4619" s="316"/>
    </row>
    <row r="4620" spans="4:5" x14ac:dyDescent="0.2">
      <c r="D4620" s="16"/>
      <c r="E4620" s="316"/>
    </row>
    <row r="4621" spans="4:5" x14ac:dyDescent="0.2">
      <c r="D4621" s="16"/>
      <c r="E4621" s="316"/>
    </row>
    <row r="4622" spans="4:5" x14ac:dyDescent="0.2">
      <c r="D4622" s="16"/>
      <c r="E4622" s="316"/>
    </row>
    <row r="4623" spans="4:5" x14ac:dyDescent="0.2">
      <c r="D4623" s="16"/>
      <c r="E4623" s="316"/>
    </row>
    <row r="4624" spans="4:5" x14ac:dyDescent="0.2">
      <c r="D4624" s="16"/>
      <c r="E4624" s="316"/>
    </row>
    <row r="4625" spans="4:5" x14ac:dyDescent="0.2">
      <c r="D4625" s="16"/>
      <c r="E4625" s="316"/>
    </row>
    <row r="4626" spans="4:5" x14ac:dyDescent="0.2">
      <c r="D4626" s="16"/>
      <c r="E4626" s="316"/>
    </row>
    <row r="4627" spans="4:5" x14ac:dyDescent="0.2">
      <c r="D4627" s="16"/>
      <c r="E4627" s="316"/>
    </row>
    <row r="4628" spans="4:5" x14ac:dyDescent="0.2">
      <c r="D4628" s="16"/>
      <c r="E4628" s="316"/>
    </row>
    <row r="4629" spans="4:5" x14ac:dyDescent="0.2">
      <c r="D4629" s="16"/>
      <c r="E4629" s="316"/>
    </row>
    <row r="4630" spans="4:5" x14ac:dyDescent="0.2">
      <c r="D4630" s="16"/>
      <c r="E4630" s="316"/>
    </row>
    <row r="4631" spans="4:5" x14ac:dyDescent="0.2">
      <c r="D4631" s="16"/>
      <c r="E4631" s="316"/>
    </row>
    <row r="4632" spans="4:5" x14ac:dyDescent="0.2">
      <c r="D4632" s="16"/>
      <c r="E4632" s="316"/>
    </row>
    <row r="4633" spans="4:5" x14ac:dyDescent="0.2">
      <c r="D4633" s="16"/>
      <c r="E4633" s="316"/>
    </row>
    <row r="4634" spans="4:5" x14ac:dyDescent="0.2">
      <c r="D4634" s="16"/>
      <c r="E4634" s="316"/>
    </row>
    <row r="4635" spans="4:5" x14ac:dyDescent="0.2">
      <c r="D4635" s="16"/>
      <c r="E4635" s="316"/>
    </row>
    <row r="4636" spans="4:5" x14ac:dyDescent="0.2">
      <c r="D4636" s="16"/>
      <c r="E4636" s="316"/>
    </row>
    <row r="4637" spans="4:5" x14ac:dyDescent="0.2">
      <c r="D4637" s="16"/>
      <c r="E4637" s="316"/>
    </row>
    <row r="4638" spans="4:5" x14ac:dyDescent="0.2">
      <c r="D4638" s="16"/>
      <c r="E4638" s="316"/>
    </row>
    <row r="4639" spans="4:5" x14ac:dyDescent="0.2">
      <c r="D4639" s="16"/>
      <c r="E4639" s="316"/>
    </row>
    <row r="4640" spans="4:5" x14ac:dyDescent="0.2">
      <c r="D4640" s="16"/>
      <c r="E4640" s="316"/>
    </row>
    <row r="4641" spans="4:5" x14ac:dyDescent="0.2">
      <c r="D4641" s="16"/>
      <c r="E4641" s="316"/>
    </row>
    <row r="4642" spans="4:5" x14ac:dyDescent="0.2">
      <c r="D4642" s="16"/>
      <c r="E4642" s="316"/>
    </row>
    <row r="4643" spans="4:5" x14ac:dyDescent="0.2">
      <c r="D4643" s="16"/>
      <c r="E4643" s="316"/>
    </row>
    <row r="4644" spans="4:5" x14ac:dyDescent="0.2">
      <c r="D4644" s="16"/>
      <c r="E4644" s="316"/>
    </row>
    <row r="4645" spans="4:5" x14ac:dyDescent="0.2">
      <c r="D4645" s="16"/>
      <c r="E4645" s="316"/>
    </row>
    <row r="4646" spans="4:5" x14ac:dyDescent="0.2">
      <c r="D4646" s="16"/>
      <c r="E4646" s="316"/>
    </row>
    <row r="4647" spans="4:5" x14ac:dyDescent="0.2">
      <c r="D4647" s="16"/>
      <c r="E4647" s="316"/>
    </row>
    <row r="4648" spans="4:5" x14ac:dyDescent="0.2">
      <c r="D4648" s="16"/>
      <c r="E4648" s="316"/>
    </row>
    <row r="4649" spans="4:5" x14ac:dyDescent="0.2">
      <c r="D4649" s="16"/>
      <c r="E4649" s="316"/>
    </row>
    <row r="4650" spans="4:5" x14ac:dyDescent="0.2">
      <c r="D4650" s="16"/>
      <c r="E4650" s="316"/>
    </row>
    <row r="4651" spans="4:5" x14ac:dyDescent="0.2">
      <c r="D4651" s="16"/>
      <c r="E4651" s="316"/>
    </row>
    <row r="4652" spans="4:5" x14ac:dyDescent="0.2">
      <c r="D4652" s="16"/>
      <c r="E4652" s="316"/>
    </row>
    <row r="4653" spans="4:5" x14ac:dyDescent="0.2">
      <c r="D4653" s="16"/>
      <c r="E4653" s="316"/>
    </row>
    <row r="4654" spans="4:5" x14ac:dyDescent="0.2">
      <c r="D4654" s="16"/>
      <c r="E4654" s="316"/>
    </row>
    <row r="4655" spans="4:5" x14ac:dyDescent="0.2">
      <c r="D4655" s="16"/>
      <c r="E4655" s="316"/>
    </row>
    <row r="4656" spans="4:5" x14ac:dyDescent="0.2">
      <c r="D4656" s="16"/>
      <c r="E4656" s="316"/>
    </row>
    <row r="4657" spans="4:5" x14ac:dyDescent="0.2">
      <c r="D4657" s="16"/>
      <c r="E4657" s="316"/>
    </row>
    <row r="4658" spans="4:5" x14ac:dyDescent="0.2">
      <c r="D4658" s="16"/>
      <c r="E4658" s="316"/>
    </row>
    <row r="4659" spans="4:5" x14ac:dyDescent="0.2">
      <c r="D4659" s="16"/>
      <c r="E4659" s="316"/>
    </row>
    <row r="4660" spans="4:5" x14ac:dyDescent="0.2">
      <c r="D4660" s="16"/>
      <c r="E4660" s="316"/>
    </row>
    <row r="4661" spans="4:5" x14ac:dyDescent="0.2">
      <c r="D4661" s="16"/>
      <c r="E4661" s="316"/>
    </row>
    <row r="4662" spans="4:5" x14ac:dyDescent="0.2">
      <c r="D4662" s="16"/>
      <c r="E4662" s="316"/>
    </row>
    <row r="4663" spans="4:5" x14ac:dyDescent="0.2">
      <c r="D4663" s="16"/>
      <c r="E4663" s="316"/>
    </row>
    <row r="4664" spans="4:5" x14ac:dyDescent="0.2">
      <c r="D4664" s="16"/>
      <c r="E4664" s="316"/>
    </row>
    <row r="4665" spans="4:5" x14ac:dyDescent="0.2">
      <c r="D4665" s="16"/>
      <c r="E4665" s="316"/>
    </row>
    <row r="4666" spans="4:5" x14ac:dyDescent="0.2">
      <c r="D4666" s="16"/>
      <c r="E4666" s="316"/>
    </row>
    <row r="4667" spans="4:5" x14ac:dyDescent="0.2">
      <c r="D4667" s="16"/>
      <c r="E4667" s="316"/>
    </row>
    <row r="4668" spans="4:5" x14ac:dyDescent="0.2">
      <c r="D4668" s="16"/>
      <c r="E4668" s="316"/>
    </row>
    <row r="4669" spans="4:5" x14ac:dyDescent="0.2">
      <c r="D4669" s="16"/>
      <c r="E4669" s="316"/>
    </row>
    <row r="4670" spans="4:5" x14ac:dyDescent="0.2">
      <c r="D4670" s="16"/>
      <c r="E4670" s="316"/>
    </row>
    <row r="4671" spans="4:5" x14ac:dyDescent="0.2">
      <c r="D4671" s="16"/>
      <c r="E4671" s="316"/>
    </row>
    <row r="4672" spans="4:5" x14ac:dyDescent="0.2">
      <c r="D4672" s="16"/>
      <c r="E4672" s="316"/>
    </row>
    <row r="4673" spans="4:5" x14ac:dyDescent="0.2">
      <c r="D4673" s="16"/>
      <c r="E4673" s="316"/>
    </row>
    <row r="4674" spans="4:5" x14ac:dyDescent="0.2">
      <c r="D4674" s="16"/>
      <c r="E4674" s="316"/>
    </row>
    <row r="4675" spans="4:5" x14ac:dyDescent="0.2">
      <c r="D4675" s="16"/>
      <c r="E4675" s="316"/>
    </row>
    <row r="4676" spans="4:5" x14ac:dyDescent="0.2">
      <c r="D4676" s="16"/>
      <c r="E4676" s="316"/>
    </row>
    <row r="4677" spans="4:5" x14ac:dyDescent="0.2">
      <c r="D4677" s="16"/>
      <c r="E4677" s="316"/>
    </row>
    <row r="4678" spans="4:5" x14ac:dyDescent="0.2">
      <c r="D4678" s="16"/>
      <c r="E4678" s="316"/>
    </row>
    <row r="4679" spans="4:5" x14ac:dyDescent="0.2">
      <c r="D4679" s="16"/>
      <c r="E4679" s="316"/>
    </row>
    <row r="4680" spans="4:5" x14ac:dyDescent="0.2">
      <c r="D4680" s="16"/>
      <c r="E4680" s="316"/>
    </row>
    <row r="4681" spans="4:5" x14ac:dyDescent="0.2">
      <c r="D4681" s="16"/>
      <c r="E4681" s="316"/>
    </row>
    <row r="4682" spans="4:5" x14ac:dyDescent="0.2">
      <c r="D4682" s="16"/>
      <c r="E4682" s="316"/>
    </row>
    <row r="4683" spans="4:5" x14ac:dyDescent="0.2">
      <c r="D4683" s="16"/>
      <c r="E4683" s="316"/>
    </row>
    <row r="4684" spans="4:5" x14ac:dyDescent="0.2">
      <c r="D4684" s="16"/>
      <c r="E4684" s="316"/>
    </row>
    <row r="4685" spans="4:5" x14ac:dyDescent="0.2">
      <c r="D4685" s="16"/>
      <c r="E4685" s="316"/>
    </row>
    <row r="4686" spans="4:5" x14ac:dyDescent="0.2">
      <c r="D4686" s="16"/>
      <c r="E4686" s="316"/>
    </row>
    <row r="4687" spans="4:5" x14ac:dyDescent="0.2">
      <c r="D4687" s="16"/>
      <c r="E4687" s="316"/>
    </row>
    <row r="4688" spans="4:5" x14ac:dyDescent="0.2">
      <c r="D4688" s="16"/>
      <c r="E4688" s="316"/>
    </row>
    <row r="4689" spans="4:5" x14ac:dyDescent="0.2">
      <c r="D4689" s="16"/>
      <c r="E4689" s="316"/>
    </row>
    <row r="4690" spans="4:5" x14ac:dyDescent="0.2">
      <c r="D4690" s="16"/>
      <c r="E4690" s="316"/>
    </row>
    <row r="4691" spans="4:5" x14ac:dyDescent="0.2">
      <c r="D4691" s="16"/>
      <c r="E4691" s="316"/>
    </row>
    <row r="4692" spans="4:5" x14ac:dyDescent="0.2">
      <c r="D4692" s="16"/>
      <c r="E4692" s="316"/>
    </row>
    <row r="4693" spans="4:5" x14ac:dyDescent="0.2">
      <c r="D4693" s="16"/>
      <c r="E4693" s="316"/>
    </row>
    <row r="4694" spans="4:5" x14ac:dyDescent="0.2">
      <c r="D4694" s="16"/>
      <c r="E4694" s="316"/>
    </row>
    <row r="4695" spans="4:5" x14ac:dyDescent="0.2">
      <c r="D4695" s="16"/>
      <c r="E4695" s="316"/>
    </row>
    <row r="4696" spans="4:5" x14ac:dyDescent="0.2">
      <c r="D4696" s="16"/>
      <c r="E4696" s="316"/>
    </row>
    <row r="4697" spans="4:5" x14ac:dyDescent="0.2">
      <c r="D4697" s="16"/>
      <c r="E4697" s="316"/>
    </row>
    <row r="4698" spans="4:5" x14ac:dyDescent="0.2">
      <c r="D4698" s="16"/>
      <c r="E4698" s="316"/>
    </row>
    <row r="4699" spans="4:5" x14ac:dyDescent="0.2">
      <c r="D4699" s="16"/>
      <c r="E4699" s="316"/>
    </row>
    <row r="4700" spans="4:5" x14ac:dyDescent="0.2">
      <c r="D4700" s="16"/>
      <c r="E4700" s="316"/>
    </row>
    <row r="4701" spans="4:5" x14ac:dyDescent="0.2">
      <c r="D4701" s="16"/>
      <c r="E4701" s="316"/>
    </row>
    <row r="4702" spans="4:5" x14ac:dyDescent="0.2">
      <c r="D4702" s="16"/>
      <c r="E4702" s="316"/>
    </row>
    <row r="4703" spans="4:5" x14ac:dyDescent="0.2">
      <c r="D4703" s="16"/>
      <c r="E4703" s="316"/>
    </row>
    <row r="4704" spans="4:5" x14ac:dyDescent="0.2">
      <c r="D4704" s="16"/>
      <c r="E4704" s="316"/>
    </row>
    <row r="4705" spans="4:5" x14ac:dyDescent="0.2">
      <c r="D4705" s="16"/>
      <c r="E4705" s="316"/>
    </row>
    <row r="4706" spans="4:5" x14ac:dyDescent="0.2">
      <c r="D4706" s="16"/>
      <c r="E4706" s="316"/>
    </row>
    <row r="4707" spans="4:5" x14ac:dyDescent="0.2">
      <c r="D4707" s="16"/>
      <c r="E4707" s="316"/>
    </row>
    <row r="4708" spans="4:5" x14ac:dyDescent="0.2">
      <c r="D4708" s="16"/>
      <c r="E4708" s="316"/>
    </row>
    <row r="4709" spans="4:5" x14ac:dyDescent="0.2">
      <c r="D4709" s="16"/>
      <c r="E4709" s="316"/>
    </row>
    <row r="4710" spans="4:5" x14ac:dyDescent="0.2">
      <c r="D4710" s="16"/>
      <c r="E4710" s="316"/>
    </row>
    <row r="4711" spans="4:5" x14ac:dyDescent="0.2">
      <c r="D4711" s="16"/>
      <c r="E4711" s="316"/>
    </row>
    <row r="4712" spans="4:5" x14ac:dyDescent="0.2">
      <c r="D4712" s="16"/>
      <c r="E4712" s="316"/>
    </row>
    <row r="4713" spans="4:5" x14ac:dyDescent="0.2">
      <c r="D4713" s="16"/>
      <c r="E4713" s="316"/>
    </row>
    <row r="4714" spans="4:5" x14ac:dyDescent="0.2">
      <c r="D4714" s="16"/>
      <c r="E4714" s="316"/>
    </row>
    <row r="4715" spans="4:5" x14ac:dyDescent="0.2">
      <c r="D4715" s="16"/>
      <c r="E4715" s="316"/>
    </row>
    <row r="4716" spans="4:5" x14ac:dyDescent="0.2">
      <c r="D4716" s="16"/>
      <c r="E4716" s="316"/>
    </row>
    <row r="4717" spans="4:5" x14ac:dyDescent="0.2">
      <c r="D4717" s="16"/>
      <c r="E4717" s="316"/>
    </row>
    <row r="4718" spans="4:5" x14ac:dyDescent="0.2">
      <c r="D4718" s="16"/>
      <c r="E4718" s="316"/>
    </row>
    <row r="4719" spans="4:5" x14ac:dyDescent="0.2">
      <c r="D4719" s="16"/>
      <c r="E4719" s="316"/>
    </row>
    <row r="4720" spans="4:5" x14ac:dyDescent="0.2">
      <c r="D4720" s="16"/>
      <c r="E4720" s="316"/>
    </row>
    <row r="4721" spans="4:5" x14ac:dyDescent="0.2">
      <c r="D4721" s="16"/>
      <c r="E4721" s="316"/>
    </row>
    <row r="4722" spans="4:5" x14ac:dyDescent="0.2">
      <c r="D4722" s="16"/>
      <c r="E4722" s="316"/>
    </row>
    <row r="4723" spans="4:5" x14ac:dyDescent="0.2">
      <c r="D4723" s="16"/>
      <c r="E4723" s="316"/>
    </row>
    <row r="4724" spans="4:5" x14ac:dyDescent="0.2">
      <c r="D4724" s="16"/>
      <c r="E4724" s="316"/>
    </row>
    <row r="4725" spans="4:5" x14ac:dyDescent="0.2">
      <c r="D4725" s="16"/>
      <c r="E4725" s="316"/>
    </row>
    <row r="4726" spans="4:5" x14ac:dyDescent="0.2">
      <c r="D4726" s="16"/>
      <c r="E4726" s="316"/>
    </row>
    <row r="4727" spans="4:5" x14ac:dyDescent="0.2">
      <c r="D4727" s="16"/>
      <c r="E4727" s="316"/>
    </row>
    <row r="4728" spans="4:5" x14ac:dyDescent="0.2">
      <c r="D4728" s="16"/>
      <c r="E4728" s="316"/>
    </row>
    <row r="4729" spans="4:5" x14ac:dyDescent="0.2">
      <c r="D4729" s="16"/>
      <c r="E4729" s="316"/>
    </row>
    <row r="4730" spans="4:5" x14ac:dyDescent="0.2">
      <c r="D4730" s="16"/>
      <c r="E4730" s="316"/>
    </row>
    <row r="4731" spans="4:5" x14ac:dyDescent="0.2">
      <c r="D4731" s="16"/>
      <c r="E4731" s="316"/>
    </row>
    <row r="4732" spans="4:5" x14ac:dyDescent="0.2">
      <c r="D4732" s="16"/>
      <c r="E4732" s="316"/>
    </row>
    <row r="4733" spans="4:5" x14ac:dyDescent="0.2">
      <c r="D4733" s="16"/>
      <c r="E4733" s="316"/>
    </row>
    <row r="4734" spans="4:5" x14ac:dyDescent="0.2">
      <c r="D4734" s="16"/>
      <c r="E4734" s="316"/>
    </row>
    <row r="4735" spans="4:5" x14ac:dyDescent="0.2">
      <c r="D4735" s="16"/>
      <c r="E4735" s="316"/>
    </row>
    <row r="4736" spans="4:5" x14ac:dyDescent="0.2">
      <c r="D4736" s="16"/>
      <c r="E4736" s="316"/>
    </row>
    <row r="4737" spans="4:5" x14ac:dyDescent="0.2">
      <c r="D4737" s="16"/>
      <c r="E4737" s="316"/>
    </row>
    <row r="4738" spans="4:5" x14ac:dyDescent="0.2">
      <c r="D4738" s="16"/>
      <c r="E4738" s="316"/>
    </row>
    <row r="4739" spans="4:5" x14ac:dyDescent="0.2">
      <c r="D4739" s="16"/>
      <c r="E4739" s="316"/>
    </row>
    <row r="4740" spans="4:5" x14ac:dyDescent="0.2">
      <c r="D4740" s="16"/>
      <c r="E4740" s="316"/>
    </row>
    <row r="4741" spans="4:5" x14ac:dyDescent="0.2">
      <c r="D4741" s="16"/>
      <c r="E4741" s="316"/>
    </row>
    <row r="4742" spans="4:5" x14ac:dyDescent="0.2">
      <c r="D4742" s="16"/>
      <c r="E4742" s="316"/>
    </row>
    <row r="4743" spans="4:5" x14ac:dyDescent="0.2">
      <c r="D4743" s="16"/>
      <c r="E4743" s="316"/>
    </row>
    <row r="4744" spans="4:5" x14ac:dyDescent="0.2">
      <c r="D4744" s="16"/>
      <c r="E4744" s="316"/>
    </row>
    <row r="4745" spans="4:5" x14ac:dyDescent="0.2">
      <c r="D4745" s="16"/>
      <c r="E4745" s="316"/>
    </row>
    <row r="4746" spans="4:5" x14ac:dyDescent="0.2">
      <c r="D4746" s="16"/>
      <c r="E4746" s="316"/>
    </row>
    <row r="4747" spans="4:5" x14ac:dyDescent="0.2">
      <c r="D4747" s="16"/>
      <c r="E4747" s="316"/>
    </row>
    <row r="4748" spans="4:5" x14ac:dyDescent="0.2">
      <c r="D4748" s="16"/>
      <c r="E4748" s="316"/>
    </row>
    <row r="4749" spans="4:5" x14ac:dyDescent="0.2">
      <c r="D4749" s="16"/>
      <c r="E4749" s="316"/>
    </row>
    <row r="4750" spans="4:5" x14ac:dyDescent="0.2">
      <c r="D4750" s="16"/>
      <c r="E4750" s="316"/>
    </row>
    <row r="4751" spans="4:5" x14ac:dyDescent="0.2">
      <c r="D4751" s="16"/>
      <c r="E4751" s="316"/>
    </row>
    <row r="4752" spans="4:5" x14ac:dyDescent="0.2">
      <c r="D4752" s="16"/>
      <c r="E4752" s="316"/>
    </row>
    <row r="4753" spans="4:5" x14ac:dyDescent="0.2">
      <c r="D4753" s="16"/>
      <c r="E4753" s="316"/>
    </row>
    <row r="4754" spans="4:5" x14ac:dyDescent="0.2">
      <c r="D4754" s="16"/>
      <c r="E4754" s="316"/>
    </row>
    <row r="4755" spans="4:5" x14ac:dyDescent="0.2">
      <c r="D4755" s="16"/>
      <c r="E4755" s="316"/>
    </row>
    <row r="4756" spans="4:5" x14ac:dyDescent="0.2">
      <c r="D4756" s="16"/>
      <c r="E4756" s="316"/>
    </row>
    <row r="4757" spans="4:5" x14ac:dyDescent="0.2">
      <c r="D4757" s="16"/>
      <c r="E4757" s="316"/>
    </row>
    <row r="4758" spans="4:5" x14ac:dyDescent="0.2">
      <c r="D4758" s="16"/>
      <c r="E4758" s="316"/>
    </row>
    <row r="4759" spans="4:5" x14ac:dyDescent="0.2">
      <c r="D4759" s="16"/>
      <c r="E4759" s="316"/>
    </row>
    <row r="4760" spans="4:5" x14ac:dyDescent="0.2">
      <c r="D4760" s="16"/>
      <c r="E4760" s="316"/>
    </row>
    <row r="4761" spans="4:5" x14ac:dyDescent="0.2">
      <c r="D4761" s="16"/>
      <c r="E4761" s="316"/>
    </row>
    <row r="4762" spans="4:5" x14ac:dyDescent="0.2">
      <c r="D4762" s="16"/>
      <c r="E4762" s="316"/>
    </row>
    <row r="4763" spans="4:5" x14ac:dyDescent="0.2">
      <c r="D4763" s="16"/>
      <c r="E4763" s="316"/>
    </row>
    <row r="4764" spans="4:5" x14ac:dyDescent="0.2">
      <c r="D4764" s="16"/>
      <c r="E4764" s="316"/>
    </row>
    <row r="4765" spans="4:5" x14ac:dyDescent="0.2">
      <c r="D4765" s="16"/>
      <c r="E4765" s="316"/>
    </row>
    <row r="4766" spans="4:5" x14ac:dyDescent="0.2">
      <c r="D4766" s="16"/>
      <c r="E4766" s="316"/>
    </row>
    <row r="4767" spans="4:5" x14ac:dyDescent="0.2">
      <c r="D4767" s="16"/>
      <c r="E4767" s="316"/>
    </row>
    <row r="4768" spans="4:5" x14ac:dyDescent="0.2">
      <c r="D4768" s="16"/>
      <c r="E4768" s="316"/>
    </row>
    <row r="4769" spans="4:5" x14ac:dyDescent="0.2">
      <c r="D4769" s="16"/>
      <c r="E4769" s="316"/>
    </row>
    <row r="4770" spans="4:5" x14ac:dyDescent="0.2">
      <c r="D4770" s="16"/>
      <c r="E4770" s="316"/>
    </row>
    <row r="4771" spans="4:5" x14ac:dyDescent="0.2">
      <c r="D4771" s="16"/>
      <c r="E4771" s="316"/>
    </row>
    <row r="4772" spans="4:5" x14ac:dyDescent="0.2">
      <c r="D4772" s="16"/>
      <c r="E4772" s="316"/>
    </row>
    <row r="4773" spans="4:5" x14ac:dyDescent="0.2">
      <c r="D4773" s="16"/>
      <c r="E4773" s="316"/>
    </row>
    <row r="4774" spans="4:5" x14ac:dyDescent="0.2">
      <c r="D4774" s="16"/>
      <c r="E4774" s="316"/>
    </row>
    <row r="4775" spans="4:5" x14ac:dyDescent="0.2">
      <c r="D4775" s="16"/>
      <c r="E4775" s="316"/>
    </row>
    <row r="4776" spans="4:5" x14ac:dyDescent="0.2">
      <c r="D4776" s="16"/>
      <c r="E4776" s="316"/>
    </row>
    <row r="4777" spans="4:5" x14ac:dyDescent="0.2">
      <c r="D4777" s="16"/>
      <c r="E4777" s="316"/>
    </row>
    <row r="4778" spans="4:5" x14ac:dyDescent="0.2">
      <c r="D4778" s="16"/>
      <c r="E4778" s="316"/>
    </row>
    <row r="4779" spans="4:5" x14ac:dyDescent="0.2">
      <c r="D4779" s="16"/>
      <c r="E4779" s="316"/>
    </row>
    <row r="4780" spans="4:5" x14ac:dyDescent="0.2">
      <c r="D4780" s="16"/>
      <c r="E4780" s="316"/>
    </row>
    <row r="4781" spans="4:5" x14ac:dyDescent="0.2">
      <c r="D4781" s="16"/>
      <c r="E4781" s="316"/>
    </row>
    <row r="4782" spans="4:5" x14ac:dyDescent="0.2">
      <c r="D4782" s="16"/>
      <c r="E4782" s="316"/>
    </row>
    <row r="4783" spans="4:5" x14ac:dyDescent="0.2">
      <c r="D4783" s="16"/>
      <c r="E4783" s="316"/>
    </row>
    <row r="4784" spans="4:5" x14ac:dyDescent="0.2">
      <c r="D4784" s="16"/>
      <c r="E4784" s="316"/>
    </row>
    <row r="4785" spans="4:5" x14ac:dyDescent="0.2">
      <c r="D4785" s="16"/>
      <c r="E4785" s="316"/>
    </row>
    <row r="4786" spans="4:5" x14ac:dyDescent="0.2">
      <c r="D4786" s="16"/>
      <c r="E4786" s="316"/>
    </row>
    <row r="4787" spans="4:5" x14ac:dyDescent="0.2">
      <c r="D4787" s="16"/>
      <c r="E4787" s="316"/>
    </row>
    <row r="4788" spans="4:5" x14ac:dyDescent="0.2">
      <c r="D4788" s="16"/>
      <c r="E4788" s="316"/>
    </row>
    <row r="4789" spans="4:5" x14ac:dyDescent="0.2">
      <c r="D4789" s="16"/>
      <c r="E4789" s="316"/>
    </row>
    <row r="4790" spans="4:5" x14ac:dyDescent="0.2">
      <c r="D4790" s="16"/>
      <c r="E4790" s="316"/>
    </row>
    <row r="4791" spans="4:5" x14ac:dyDescent="0.2">
      <c r="D4791" s="16"/>
      <c r="E4791" s="316"/>
    </row>
    <row r="4792" spans="4:5" x14ac:dyDescent="0.2">
      <c r="D4792" s="16"/>
      <c r="E4792" s="316"/>
    </row>
    <row r="4793" spans="4:5" x14ac:dyDescent="0.2">
      <c r="D4793" s="16"/>
      <c r="E4793" s="316"/>
    </row>
    <row r="4794" spans="4:5" x14ac:dyDescent="0.2">
      <c r="D4794" s="16"/>
      <c r="E4794" s="316"/>
    </row>
    <row r="4795" spans="4:5" x14ac:dyDescent="0.2">
      <c r="D4795" s="16"/>
      <c r="E4795" s="316"/>
    </row>
    <row r="4796" spans="4:5" x14ac:dyDescent="0.2">
      <c r="D4796" s="16"/>
      <c r="E4796" s="316"/>
    </row>
    <row r="4797" spans="4:5" x14ac:dyDescent="0.2">
      <c r="D4797" s="16"/>
      <c r="E4797" s="316"/>
    </row>
    <row r="4798" spans="4:5" x14ac:dyDescent="0.2">
      <c r="D4798" s="16"/>
      <c r="E4798" s="316"/>
    </row>
    <row r="4799" spans="4:5" x14ac:dyDescent="0.2">
      <c r="D4799" s="16"/>
      <c r="E4799" s="316"/>
    </row>
    <row r="4800" spans="4:5" x14ac:dyDescent="0.2">
      <c r="D4800" s="16"/>
      <c r="E4800" s="316"/>
    </row>
    <row r="4801" spans="4:5" x14ac:dyDescent="0.2">
      <c r="D4801" s="16"/>
      <c r="E4801" s="316"/>
    </row>
    <row r="4802" spans="4:5" x14ac:dyDescent="0.2">
      <c r="D4802" s="16"/>
      <c r="E4802" s="316"/>
    </row>
    <row r="4803" spans="4:5" x14ac:dyDescent="0.2">
      <c r="D4803" s="16"/>
      <c r="E4803" s="316"/>
    </row>
    <row r="4804" spans="4:5" x14ac:dyDescent="0.2">
      <c r="D4804" s="16"/>
      <c r="E4804" s="316"/>
    </row>
    <row r="4805" spans="4:5" x14ac:dyDescent="0.2">
      <c r="D4805" s="16"/>
      <c r="E4805" s="316"/>
    </row>
    <row r="4806" spans="4:5" x14ac:dyDescent="0.2">
      <c r="D4806" s="16"/>
      <c r="E4806" s="316"/>
    </row>
    <row r="4807" spans="4:5" x14ac:dyDescent="0.2">
      <c r="D4807" s="16"/>
      <c r="E4807" s="316"/>
    </row>
    <row r="4808" spans="4:5" x14ac:dyDescent="0.2">
      <c r="D4808" s="16"/>
      <c r="E4808" s="316"/>
    </row>
    <row r="4809" spans="4:5" x14ac:dyDescent="0.2">
      <c r="D4809" s="16"/>
      <c r="E4809" s="316"/>
    </row>
    <row r="4810" spans="4:5" x14ac:dyDescent="0.2">
      <c r="D4810" s="16"/>
      <c r="E4810" s="316"/>
    </row>
    <row r="4811" spans="4:5" x14ac:dyDescent="0.2">
      <c r="D4811" s="16"/>
      <c r="E4811" s="316"/>
    </row>
    <row r="4812" spans="4:5" x14ac:dyDescent="0.2">
      <c r="D4812" s="16"/>
      <c r="E4812" s="316"/>
    </row>
    <row r="4813" spans="4:5" x14ac:dyDescent="0.2">
      <c r="D4813" s="16"/>
      <c r="E4813" s="316"/>
    </row>
    <row r="4814" spans="4:5" x14ac:dyDescent="0.2">
      <c r="D4814" s="16"/>
      <c r="E4814" s="316"/>
    </row>
    <row r="4815" spans="4:5" x14ac:dyDescent="0.2">
      <c r="D4815" s="16"/>
      <c r="E4815" s="316"/>
    </row>
    <row r="4816" spans="4:5" x14ac:dyDescent="0.2">
      <c r="D4816" s="16"/>
      <c r="E4816" s="316"/>
    </row>
    <row r="4817" spans="4:5" x14ac:dyDescent="0.2">
      <c r="D4817" s="16"/>
      <c r="E4817" s="316"/>
    </row>
    <row r="4818" spans="4:5" x14ac:dyDescent="0.2">
      <c r="D4818" s="16"/>
      <c r="E4818" s="316"/>
    </row>
    <row r="4819" spans="4:5" x14ac:dyDescent="0.2">
      <c r="D4819" s="16"/>
      <c r="E4819" s="316"/>
    </row>
    <row r="4820" spans="4:5" x14ac:dyDescent="0.2">
      <c r="D4820" s="16"/>
      <c r="E4820" s="316"/>
    </row>
    <row r="4821" spans="4:5" x14ac:dyDescent="0.2">
      <c r="D4821" s="16"/>
      <c r="E4821" s="316"/>
    </row>
    <row r="4822" spans="4:5" x14ac:dyDescent="0.2">
      <c r="D4822" s="16"/>
      <c r="E4822" s="316"/>
    </row>
    <row r="4823" spans="4:5" x14ac:dyDescent="0.2">
      <c r="D4823" s="16"/>
      <c r="E4823" s="316"/>
    </row>
    <row r="4824" spans="4:5" x14ac:dyDescent="0.2">
      <c r="D4824" s="16"/>
      <c r="E4824" s="316"/>
    </row>
    <row r="4825" spans="4:5" x14ac:dyDescent="0.2">
      <c r="D4825" s="16"/>
      <c r="E4825" s="316"/>
    </row>
    <row r="4826" spans="4:5" x14ac:dyDescent="0.2">
      <c r="D4826" s="16"/>
      <c r="E4826" s="316"/>
    </row>
    <row r="4827" spans="4:5" x14ac:dyDescent="0.2">
      <c r="D4827" s="16"/>
      <c r="E4827" s="316"/>
    </row>
    <row r="4828" spans="4:5" x14ac:dyDescent="0.2">
      <c r="D4828" s="16"/>
      <c r="E4828" s="316"/>
    </row>
    <row r="4829" spans="4:5" x14ac:dyDescent="0.2">
      <c r="D4829" s="16"/>
      <c r="E4829" s="316"/>
    </row>
    <row r="4830" spans="4:5" x14ac:dyDescent="0.2">
      <c r="D4830" s="16"/>
      <c r="E4830" s="316"/>
    </row>
    <row r="4831" spans="4:5" x14ac:dyDescent="0.2">
      <c r="D4831" s="16"/>
      <c r="E4831" s="316"/>
    </row>
    <row r="4832" spans="4:5" x14ac:dyDescent="0.2">
      <c r="D4832" s="16"/>
      <c r="E4832" s="316"/>
    </row>
    <row r="4833" spans="4:5" x14ac:dyDescent="0.2">
      <c r="D4833" s="16"/>
      <c r="E4833" s="316"/>
    </row>
    <row r="4834" spans="4:5" x14ac:dyDescent="0.2">
      <c r="D4834" s="16"/>
      <c r="E4834" s="316"/>
    </row>
    <row r="4835" spans="4:5" x14ac:dyDescent="0.2">
      <c r="D4835" s="16"/>
      <c r="E4835" s="316"/>
    </row>
    <row r="4836" spans="4:5" x14ac:dyDescent="0.2">
      <c r="D4836" s="16"/>
      <c r="E4836" s="316"/>
    </row>
    <row r="4837" spans="4:5" x14ac:dyDescent="0.2">
      <c r="D4837" s="16"/>
      <c r="E4837" s="316"/>
    </row>
    <row r="4838" spans="4:5" x14ac:dyDescent="0.2">
      <c r="D4838" s="16"/>
      <c r="E4838" s="316"/>
    </row>
    <row r="4839" spans="4:5" x14ac:dyDescent="0.2">
      <c r="D4839" s="16"/>
      <c r="E4839" s="316"/>
    </row>
    <row r="4840" spans="4:5" x14ac:dyDescent="0.2">
      <c r="D4840" s="16"/>
      <c r="E4840" s="316"/>
    </row>
    <row r="4841" spans="4:5" x14ac:dyDescent="0.2">
      <c r="D4841" s="16"/>
      <c r="E4841" s="316"/>
    </row>
    <row r="4842" spans="4:5" x14ac:dyDescent="0.2">
      <c r="D4842" s="16"/>
      <c r="E4842" s="316"/>
    </row>
    <row r="4843" spans="4:5" x14ac:dyDescent="0.2">
      <c r="D4843" s="16"/>
      <c r="E4843" s="316"/>
    </row>
    <row r="4844" spans="4:5" x14ac:dyDescent="0.2">
      <c r="D4844" s="16"/>
      <c r="E4844" s="316"/>
    </row>
    <row r="4845" spans="4:5" x14ac:dyDescent="0.2">
      <c r="D4845" s="16"/>
      <c r="E4845" s="316"/>
    </row>
    <row r="4846" spans="4:5" x14ac:dyDescent="0.2">
      <c r="D4846" s="16"/>
      <c r="E4846" s="316"/>
    </row>
    <row r="4847" spans="4:5" x14ac:dyDescent="0.2">
      <c r="D4847" s="16"/>
      <c r="E4847" s="316"/>
    </row>
    <row r="4848" spans="4:5" x14ac:dyDescent="0.2">
      <c r="D4848" s="16"/>
      <c r="E4848" s="316"/>
    </row>
    <row r="4849" spans="4:5" x14ac:dyDescent="0.2">
      <c r="D4849" s="16"/>
      <c r="E4849" s="316"/>
    </row>
    <row r="4850" spans="4:5" x14ac:dyDescent="0.2">
      <c r="D4850" s="16"/>
      <c r="E4850" s="316"/>
    </row>
    <row r="4851" spans="4:5" x14ac:dyDescent="0.2">
      <c r="D4851" s="16"/>
      <c r="E4851" s="316"/>
    </row>
    <row r="4852" spans="4:5" x14ac:dyDescent="0.2">
      <c r="D4852" s="16"/>
      <c r="E4852" s="316"/>
    </row>
    <row r="4853" spans="4:5" x14ac:dyDescent="0.2">
      <c r="D4853" s="16"/>
      <c r="E4853" s="316"/>
    </row>
    <row r="4854" spans="4:5" x14ac:dyDescent="0.2">
      <c r="D4854" s="16"/>
      <c r="E4854" s="316"/>
    </row>
    <row r="4855" spans="4:5" x14ac:dyDescent="0.2">
      <c r="D4855" s="16"/>
      <c r="E4855" s="316"/>
    </row>
    <row r="4856" spans="4:5" x14ac:dyDescent="0.2">
      <c r="D4856" s="16"/>
      <c r="E4856" s="316"/>
    </row>
    <row r="4857" spans="4:5" x14ac:dyDescent="0.2">
      <c r="D4857" s="16"/>
      <c r="E4857" s="316"/>
    </row>
    <row r="4858" spans="4:5" x14ac:dyDescent="0.2">
      <c r="D4858" s="16"/>
      <c r="E4858" s="316"/>
    </row>
    <row r="4859" spans="4:5" x14ac:dyDescent="0.2">
      <c r="D4859" s="16"/>
      <c r="E4859" s="316"/>
    </row>
    <row r="4860" spans="4:5" x14ac:dyDescent="0.2">
      <c r="D4860" s="16"/>
      <c r="E4860" s="316"/>
    </row>
    <row r="4861" spans="4:5" x14ac:dyDescent="0.2">
      <c r="D4861" s="16"/>
      <c r="E4861" s="316"/>
    </row>
    <row r="4862" spans="4:5" x14ac:dyDescent="0.2">
      <c r="D4862" s="16"/>
      <c r="E4862" s="316"/>
    </row>
    <row r="4863" spans="4:5" x14ac:dyDescent="0.2">
      <c r="D4863" s="16"/>
      <c r="E4863" s="316"/>
    </row>
    <row r="4864" spans="4:5" x14ac:dyDescent="0.2">
      <c r="D4864" s="16"/>
      <c r="E4864" s="316"/>
    </row>
    <row r="4865" spans="4:5" x14ac:dyDescent="0.2">
      <c r="D4865" s="16"/>
      <c r="E4865" s="316"/>
    </row>
    <row r="4866" spans="4:5" x14ac:dyDescent="0.2">
      <c r="D4866" s="16"/>
      <c r="E4866" s="316"/>
    </row>
    <row r="4867" spans="4:5" x14ac:dyDescent="0.2">
      <c r="D4867" s="16"/>
      <c r="E4867" s="316"/>
    </row>
    <row r="4868" spans="4:5" x14ac:dyDescent="0.2">
      <c r="D4868" s="16"/>
      <c r="E4868" s="316"/>
    </row>
    <row r="4869" spans="4:5" x14ac:dyDescent="0.2">
      <c r="D4869" s="16"/>
      <c r="E4869" s="316"/>
    </row>
    <row r="4870" spans="4:5" x14ac:dyDescent="0.2">
      <c r="D4870" s="16"/>
      <c r="E4870" s="316"/>
    </row>
    <row r="4871" spans="4:5" x14ac:dyDescent="0.2">
      <c r="D4871" s="16"/>
      <c r="E4871" s="316"/>
    </row>
    <row r="4872" spans="4:5" x14ac:dyDescent="0.2">
      <c r="D4872" s="16"/>
      <c r="E4872" s="316"/>
    </row>
    <row r="4873" spans="4:5" x14ac:dyDescent="0.2">
      <c r="D4873" s="16"/>
      <c r="E4873" s="316"/>
    </row>
    <row r="4874" spans="4:5" x14ac:dyDescent="0.2">
      <c r="D4874" s="16"/>
      <c r="E4874" s="316"/>
    </row>
    <row r="4875" spans="4:5" x14ac:dyDescent="0.2">
      <c r="D4875" s="16"/>
      <c r="E4875" s="316"/>
    </row>
    <row r="4876" spans="4:5" x14ac:dyDescent="0.2">
      <c r="D4876" s="16"/>
      <c r="E4876" s="316"/>
    </row>
    <row r="4877" spans="4:5" x14ac:dyDescent="0.2">
      <c r="D4877" s="16"/>
      <c r="E4877" s="316"/>
    </row>
    <row r="4878" spans="4:5" x14ac:dyDescent="0.2">
      <c r="D4878" s="16"/>
      <c r="E4878" s="316"/>
    </row>
    <row r="4879" spans="4:5" x14ac:dyDescent="0.2">
      <c r="D4879" s="16"/>
      <c r="E4879" s="316"/>
    </row>
    <row r="4880" spans="4:5" x14ac:dyDescent="0.2">
      <c r="D4880" s="16"/>
      <c r="E4880" s="316"/>
    </row>
    <row r="4881" spans="4:5" x14ac:dyDescent="0.2">
      <c r="D4881" s="16"/>
      <c r="E4881" s="316"/>
    </row>
    <row r="4882" spans="4:5" x14ac:dyDescent="0.2">
      <c r="D4882" s="16"/>
      <c r="E4882" s="316"/>
    </row>
    <row r="4883" spans="4:5" x14ac:dyDescent="0.2">
      <c r="D4883" s="16"/>
      <c r="E4883" s="316"/>
    </row>
    <row r="4884" spans="4:5" x14ac:dyDescent="0.2">
      <c r="D4884" s="16"/>
      <c r="E4884" s="316"/>
    </row>
    <row r="4885" spans="4:5" x14ac:dyDescent="0.2">
      <c r="D4885" s="16"/>
      <c r="E4885" s="316"/>
    </row>
    <row r="4886" spans="4:5" x14ac:dyDescent="0.2">
      <c r="D4886" s="16"/>
      <c r="E4886" s="316"/>
    </row>
    <row r="4887" spans="4:5" x14ac:dyDescent="0.2">
      <c r="D4887" s="16"/>
      <c r="E4887" s="316"/>
    </row>
    <row r="4888" spans="4:5" x14ac:dyDescent="0.2">
      <c r="D4888" s="16"/>
      <c r="E4888" s="316"/>
    </row>
    <row r="4889" spans="4:5" x14ac:dyDescent="0.2">
      <c r="D4889" s="16"/>
      <c r="E4889" s="316"/>
    </row>
    <row r="4890" spans="4:5" x14ac:dyDescent="0.2">
      <c r="D4890" s="16"/>
      <c r="E4890" s="316"/>
    </row>
    <row r="4891" spans="4:5" x14ac:dyDescent="0.2">
      <c r="D4891" s="16"/>
      <c r="E4891" s="316"/>
    </row>
    <row r="4892" spans="4:5" x14ac:dyDescent="0.2">
      <c r="D4892" s="16"/>
      <c r="E4892" s="316"/>
    </row>
    <row r="4893" spans="4:5" x14ac:dyDescent="0.2">
      <c r="D4893" s="16"/>
      <c r="E4893" s="316"/>
    </row>
    <row r="4894" spans="4:5" x14ac:dyDescent="0.2">
      <c r="D4894" s="16"/>
      <c r="E4894" s="316"/>
    </row>
    <row r="4895" spans="4:5" x14ac:dyDescent="0.2">
      <c r="D4895" s="16"/>
      <c r="E4895" s="316"/>
    </row>
    <row r="4896" spans="4:5" x14ac:dyDescent="0.2">
      <c r="D4896" s="16"/>
      <c r="E4896" s="316"/>
    </row>
    <row r="4897" spans="4:5" x14ac:dyDescent="0.2">
      <c r="D4897" s="16"/>
      <c r="E4897" s="316"/>
    </row>
    <row r="4898" spans="4:5" x14ac:dyDescent="0.2">
      <c r="D4898" s="16"/>
      <c r="E4898" s="316"/>
    </row>
    <row r="4899" spans="4:5" x14ac:dyDescent="0.2">
      <c r="D4899" s="16"/>
      <c r="E4899" s="316"/>
    </row>
    <row r="4900" spans="4:5" x14ac:dyDescent="0.2">
      <c r="D4900" s="16"/>
      <c r="E4900" s="316"/>
    </row>
    <row r="4901" spans="4:5" x14ac:dyDescent="0.2">
      <c r="D4901" s="16"/>
      <c r="E4901" s="316"/>
    </row>
    <row r="4902" spans="4:5" x14ac:dyDescent="0.2">
      <c r="D4902" s="16"/>
      <c r="E4902" s="316"/>
    </row>
    <row r="4903" spans="4:5" x14ac:dyDescent="0.2">
      <c r="D4903" s="16"/>
      <c r="E4903" s="316"/>
    </row>
    <row r="4904" spans="4:5" x14ac:dyDescent="0.2">
      <c r="D4904" s="16"/>
      <c r="E4904" s="316"/>
    </row>
    <row r="4905" spans="4:5" x14ac:dyDescent="0.2">
      <c r="D4905" s="16"/>
      <c r="E4905" s="316"/>
    </row>
    <row r="4906" spans="4:5" x14ac:dyDescent="0.2">
      <c r="D4906" s="16"/>
      <c r="E4906" s="316"/>
    </row>
    <row r="4907" spans="4:5" x14ac:dyDescent="0.2">
      <c r="D4907" s="16"/>
      <c r="E4907" s="316"/>
    </row>
    <row r="4908" spans="4:5" x14ac:dyDescent="0.2">
      <c r="D4908" s="16"/>
      <c r="E4908" s="316"/>
    </row>
    <row r="4909" spans="4:5" x14ac:dyDescent="0.2">
      <c r="D4909" s="16"/>
      <c r="E4909" s="316"/>
    </row>
    <row r="4910" spans="4:5" x14ac:dyDescent="0.2">
      <c r="D4910" s="16"/>
      <c r="E4910" s="316"/>
    </row>
    <row r="4911" spans="4:5" x14ac:dyDescent="0.2">
      <c r="D4911" s="16"/>
      <c r="E4911" s="316"/>
    </row>
    <row r="4912" spans="4:5" x14ac:dyDescent="0.2">
      <c r="D4912" s="16"/>
      <c r="E4912" s="316"/>
    </row>
    <row r="4913" spans="4:5" x14ac:dyDescent="0.2">
      <c r="D4913" s="16"/>
      <c r="E4913" s="316"/>
    </row>
    <row r="4914" spans="4:5" x14ac:dyDescent="0.2">
      <c r="D4914" s="16"/>
      <c r="E4914" s="316"/>
    </row>
    <row r="4915" spans="4:5" x14ac:dyDescent="0.2">
      <c r="D4915" s="16"/>
      <c r="E4915" s="316"/>
    </row>
    <row r="4916" spans="4:5" x14ac:dyDescent="0.2">
      <c r="D4916" s="16"/>
      <c r="E4916" s="316"/>
    </row>
    <row r="4917" spans="4:5" x14ac:dyDescent="0.2">
      <c r="D4917" s="16"/>
      <c r="E4917" s="316"/>
    </row>
    <row r="4918" spans="4:5" x14ac:dyDescent="0.2">
      <c r="D4918" s="16"/>
      <c r="E4918" s="316"/>
    </row>
    <row r="4919" spans="4:5" x14ac:dyDescent="0.2">
      <c r="D4919" s="16"/>
      <c r="E4919" s="316"/>
    </row>
    <row r="4920" spans="4:5" x14ac:dyDescent="0.2">
      <c r="D4920" s="16"/>
      <c r="E4920" s="316"/>
    </row>
    <row r="4921" spans="4:5" x14ac:dyDescent="0.2">
      <c r="D4921" s="16"/>
      <c r="E4921" s="316"/>
    </row>
    <row r="4922" spans="4:5" x14ac:dyDescent="0.2">
      <c r="D4922" s="16"/>
      <c r="E4922" s="316"/>
    </row>
    <row r="4923" spans="4:5" x14ac:dyDescent="0.2">
      <c r="D4923" s="16"/>
      <c r="E4923" s="316"/>
    </row>
    <row r="4924" spans="4:5" x14ac:dyDescent="0.2">
      <c r="D4924" s="16"/>
      <c r="E4924" s="316"/>
    </row>
    <row r="4925" spans="4:5" x14ac:dyDescent="0.2">
      <c r="D4925" s="16"/>
      <c r="E4925" s="316"/>
    </row>
    <row r="4926" spans="4:5" x14ac:dyDescent="0.2">
      <c r="D4926" s="16"/>
      <c r="E4926" s="316"/>
    </row>
    <row r="4927" spans="4:5" x14ac:dyDescent="0.2">
      <c r="D4927" s="16"/>
      <c r="E4927" s="316"/>
    </row>
    <row r="4928" spans="4:5" x14ac:dyDescent="0.2">
      <c r="D4928" s="16"/>
      <c r="E4928" s="316"/>
    </row>
    <row r="4929" spans="4:5" x14ac:dyDescent="0.2">
      <c r="D4929" s="16"/>
      <c r="E4929" s="316"/>
    </row>
    <row r="4930" spans="4:5" x14ac:dyDescent="0.2">
      <c r="D4930" s="16"/>
      <c r="E4930" s="316"/>
    </row>
    <row r="4931" spans="4:5" x14ac:dyDescent="0.2">
      <c r="D4931" s="16"/>
      <c r="E4931" s="316"/>
    </row>
    <row r="4932" spans="4:5" x14ac:dyDescent="0.2">
      <c r="D4932" s="16"/>
      <c r="E4932" s="316"/>
    </row>
    <row r="4933" spans="4:5" x14ac:dyDescent="0.2">
      <c r="D4933" s="16"/>
      <c r="E4933" s="316"/>
    </row>
    <row r="4934" spans="4:5" x14ac:dyDescent="0.2">
      <c r="D4934" s="16"/>
      <c r="E4934" s="316"/>
    </row>
    <row r="4935" spans="4:5" x14ac:dyDescent="0.2">
      <c r="D4935" s="16"/>
      <c r="E4935" s="316"/>
    </row>
    <row r="4936" spans="4:5" x14ac:dyDescent="0.2">
      <c r="D4936" s="16"/>
      <c r="E4936" s="316"/>
    </row>
    <row r="4937" spans="4:5" x14ac:dyDescent="0.2">
      <c r="D4937" s="16"/>
      <c r="E4937" s="316"/>
    </row>
    <row r="4938" spans="4:5" x14ac:dyDescent="0.2">
      <c r="D4938" s="16"/>
      <c r="E4938" s="316"/>
    </row>
    <row r="4939" spans="4:5" x14ac:dyDescent="0.2">
      <c r="D4939" s="16"/>
      <c r="E4939" s="316"/>
    </row>
    <row r="4940" spans="4:5" x14ac:dyDescent="0.2">
      <c r="D4940" s="16"/>
      <c r="E4940" s="316"/>
    </row>
    <row r="4941" spans="4:5" x14ac:dyDescent="0.2">
      <c r="D4941" s="16"/>
      <c r="E4941" s="316"/>
    </row>
    <row r="4942" spans="4:5" x14ac:dyDescent="0.2">
      <c r="D4942" s="16"/>
      <c r="E4942" s="316"/>
    </row>
    <row r="4943" spans="4:5" x14ac:dyDescent="0.2">
      <c r="D4943" s="16"/>
      <c r="E4943" s="316"/>
    </row>
    <row r="4944" spans="4:5" x14ac:dyDescent="0.2">
      <c r="D4944" s="16"/>
      <c r="E4944" s="316"/>
    </row>
    <row r="4945" spans="4:5" x14ac:dyDescent="0.2">
      <c r="D4945" s="16"/>
      <c r="E4945" s="316"/>
    </row>
    <row r="4946" spans="4:5" x14ac:dyDescent="0.2">
      <c r="D4946" s="16"/>
      <c r="E4946" s="316"/>
    </row>
    <row r="4947" spans="4:5" x14ac:dyDescent="0.2">
      <c r="D4947" s="16"/>
      <c r="E4947" s="316"/>
    </row>
    <row r="4948" spans="4:5" x14ac:dyDescent="0.2">
      <c r="D4948" s="16"/>
      <c r="E4948" s="316"/>
    </row>
    <row r="4949" spans="4:5" x14ac:dyDescent="0.2">
      <c r="D4949" s="16"/>
      <c r="E4949" s="316"/>
    </row>
    <row r="4950" spans="4:5" x14ac:dyDescent="0.2">
      <c r="D4950" s="16"/>
      <c r="E4950" s="316"/>
    </row>
    <row r="4951" spans="4:5" x14ac:dyDescent="0.2">
      <c r="D4951" s="16"/>
      <c r="E4951" s="316"/>
    </row>
    <row r="4952" spans="4:5" x14ac:dyDescent="0.2">
      <c r="D4952" s="16"/>
      <c r="E4952" s="316"/>
    </row>
    <row r="4953" spans="4:5" x14ac:dyDescent="0.2">
      <c r="D4953" s="16"/>
      <c r="E4953" s="316"/>
    </row>
    <row r="4954" spans="4:5" x14ac:dyDescent="0.2">
      <c r="D4954" s="16"/>
      <c r="E4954" s="316"/>
    </row>
    <row r="4955" spans="4:5" x14ac:dyDescent="0.2">
      <c r="D4955" s="16"/>
      <c r="E4955" s="316"/>
    </row>
    <row r="4956" spans="4:5" x14ac:dyDescent="0.2">
      <c r="D4956" s="16"/>
      <c r="E4956" s="316"/>
    </row>
    <row r="4957" spans="4:5" x14ac:dyDescent="0.2">
      <c r="D4957" s="16"/>
      <c r="E4957" s="316"/>
    </row>
    <row r="4958" spans="4:5" x14ac:dyDescent="0.2">
      <c r="D4958" s="16"/>
      <c r="E4958" s="316"/>
    </row>
    <row r="4959" spans="4:5" x14ac:dyDescent="0.2">
      <c r="D4959" s="16"/>
      <c r="E4959" s="316"/>
    </row>
    <row r="4960" spans="4:5" x14ac:dyDescent="0.2">
      <c r="D4960" s="16"/>
      <c r="E4960" s="316"/>
    </row>
    <row r="4961" spans="4:5" x14ac:dyDescent="0.2">
      <c r="D4961" s="16"/>
      <c r="E4961" s="316"/>
    </row>
    <row r="4962" spans="4:5" x14ac:dyDescent="0.2">
      <c r="D4962" s="16"/>
      <c r="E4962" s="316"/>
    </row>
    <row r="4963" spans="4:5" x14ac:dyDescent="0.2">
      <c r="D4963" s="16"/>
      <c r="E4963" s="316"/>
    </row>
    <row r="4964" spans="4:5" x14ac:dyDescent="0.2">
      <c r="D4964" s="16"/>
      <c r="E4964" s="316"/>
    </row>
    <row r="4965" spans="4:5" x14ac:dyDescent="0.2">
      <c r="D4965" s="16"/>
      <c r="E4965" s="316"/>
    </row>
    <row r="4966" spans="4:5" x14ac:dyDescent="0.2">
      <c r="D4966" s="16"/>
      <c r="E4966" s="316"/>
    </row>
    <row r="4967" spans="4:5" x14ac:dyDescent="0.2">
      <c r="D4967" s="16"/>
      <c r="E4967" s="316"/>
    </row>
    <row r="4968" spans="4:5" x14ac:dyDescent="0.2">
      <c r="D4968" s="16"/>
      <c r="E4968" s="316"/>
    </row>
    <row r="4969" spans="4:5" x14ac:dyDescent="0.2">
      <c r="D4969" s="16"/>
      <c r="E4969" s="316"/>
    </row>
    <row r="4970" spans="4:5" x14ac:dyDescent="0.2">
      <c r="D4970" s="16"/>
      <c r="E4970" s="316"/>
    </row>
    <row r="4971" spans="4:5" x14ac:dyDescent="0.2">
      <c r="D4971" s="16"/>
      <c r="E4971" s="316"/>
    </row>
    <row r="4972" spans="4:5" x14ac:dyDescent="0.2">
      <c r="D4972" s="16"/>
      <c r="E4972" s="316"/>
    </row>
    <row r="4973" spans="4:5" x14ac:dyDescent="0.2">
      <c r="D4973" s="16"/>
      <c r="E4973" s="316"/>
    </row>
    <row r="4974" spans="4:5" x14ac:dyDescent="0.2">
      <c r="D4974" s="16"/>
      <c r="E4974" s="316"/>
    </row>
    <row r="4975" spans="4:5" x14ac:dyDescent="0.2">
      <c r="D4975" s="16"/>
      <c r="E4975" s="316"/>
    </row>
    <row r="4976" spans="4:5" x14ac:dyDescent="0.2">
      <c r="D4976" s="16"/>
      <c r="E4976" s="316"/>
    </row>
    <row r="4977" spans="4:5" x14ac:dyDescent="0.2">
      <c r="D4977" s="16"/>
      <c r="E4977" s="316"/>
    </row>
    <row r="4978" spans="4:5" x14ac:dyDescent="0.2">
      <c r="D4978" s="16"/>
      <c r="E4978" s="316"/>
    </row>
    <row r="4979" spans="4:5" x14ac:dyDescent="0.2">
      <c r="D4979" s="16"/>
      <c r="E4979" s="316"/>
    </row>
    <row r="4980" spans="4:5" x14ac:dyDescent="0.2">
      <c r="D4980" s="16"/>
      <c r="E4980" s="316"/>
    </row>
    <row r="4981" spans="4:5" x14ac:dyDescent="0.2">
      <c r="D4981" s="16"/>
      <c r="E4981" s="316"/>
    </row>
    <row r="4982" spans="4:5" x14ac:dyDescent="0.2">
      <c r="D4982" s="16"/>
      <c r="E4982" s="316"/>
    </row>
    <row r="4983" spans="4:5" x14ac:dyDescent="0.2">
      <c r="D4983" s="16"/>
      <c r="E4983" s="316"/>
    </row>
    <row r="4984" spans="4:5" x14ac:dyDescent="0.2">
      <c r="D4984" s="16"/>
      <c r="E4984" s="316"/>
    </row>
    <row r="4985" spans="4:5" x14ac:dyDescent="0.2">
      <c r="D4985" s="16"/>
      <c r="E4985" s="316"/>
    </row>
    <row r="4986" spans="4:5" x14ac:dyDescent="0.2">
      <c r="D4986" s="16"/>
      <c r="E4986" s="316"/>
    </row>
    <row r="4987" spans="4:5" x14ac:dyDescent="0.2">
      <c r="D4987" s="16"/>
      <c r="E4987" s="316"/>
    </row>
    <row r="4988" spans="4:5" x14ac:dyDescent="0.2">
      <c r="D4988" s="16"/>
      <c r="E4988" s="316"/>
    </row>
    <row r="4989" spans="4:5" x14ac:dyDescent="0.2">
      <c r="D4989" s="16"/>
      <c r="E4989" s="316"/>
    </row>
    <row r="4990" spans="4:5" x14ac:dyDescent="0.2">
      <c r="D4990" s="16"/>
      <c r="E4990" s="316"/>
    </row>
    <row r="4991" spans="4:5" x14ac:dyDescent="0.2">
      <c r="D4991" s="16"/>
      <c r="E4991" s="316"/>
    </row>
    <row r="4992" spans="4:5" x14ac:dyDescent="0.2">
      <c r="D4992" s="16"/>
      <c r="E4992" s="316"/>
    </row>
    <row r="4993" spans="4:5" x14ac:dyDescent="0.2">
      <c r="D4993" s="16"/>
      <c r="E4993" s="316"/>
    </row>
    <row r="4994" spans="4:5" x14ac:dyDescent="0.2">
      <c r="D4994" s="16"/>
      <c r="E4994" s="316"/>
    </row>
    <row r="4995" spans="4:5" x14ac:dyDescent="0.2">
      <c r="D4995" s="16"/>
      <c r="E4995" s="316"/>
    </row>
    <row r="4996" spans="4:5" x14ac:dyDescent="0.2">
      <c r="D4996" s="16"/>
      <c r="E4996" s="316"/>
    </row>
    <row r="4997" spans="4:5" x14ac:dyDescent="0.2">
      <c r="D4997" s="16"/>
      <c r="E4997" s="316"/>
    </row>
    <row r="4998" spans="4:5" x14ac:dyDescent="0.2">
      <c r="D4998" s="16"/>
      <c r="E4998" s="316"/>
    </row>
    <row r="4999" spans="4:5" x14ac:dyDescent="0.2">
      <c r="D4999" s="16"/>
      <c r="E4999" s="316"/>
    </row>
    <row r="5000" spans="4:5" x14ac:dyDescent="0.2">
      <c r="D5000" s="16"/>
      <c r="E5000" s="316"/>
    </row>
    <row r="5001" spans="4:5" x14ac:dyDescent="0.2">
      <c r="D5001" s="16"/>
      <c r="E5001" s="316"/>
    </row>
    <row r="5002" spans="4:5" x14ac:dyDescent="0.2">
      <c r="D5002" s="16"/>
      <c r="E5002" s="316"/>
    </row>
    <row r="5003" spans="4:5" x14ac:dyDescent="0.2">
      <c r="D5003" s="16"/>
      <c r="E5003" s="316"/>
    </row>
    <row r="5004" spans="4:5" x14ac:dyDescent="0.2">
      <c r="D5004" s="16"/>
      <c r="E5004" s="316"/>
    </row>
    <row r="5005" spans="4:5" x14ac:dyDescent="0.2">
      <c r="D5005" s="16"/>
      <c r="E5005" s="316"/>
    </row>
    <row r="5006" spans="4:5" x14ac:dyDescent="0.2">
      <c r="D5006" s="16"/>
      <c r="E5006" s="316"/>
    </row>
    <row r="5007" spans="4:5" x14ac:dyDescent="0.2">
      <c r="D5007" s="16"/>
      <c r="E5007" s="316"/>
    </row>
    <row r="5008" spans="4:5" x14ac:dyDescent="0.2">
      <c r="D5008" s="16"/>
      <c r="E5008" s="316"/>
    </row>
    <row r="5009" spans="4:5" x14ac:dyDescent="0.2">
      <c r="D5009" s="16"/>
      <c r="E5009" s="316"/>
    </row>
    <row r="5010" spans="4:5" x14ac:dyDescent="0.2">
      <c r="D5010" s="16"/>
      <c r="E5010" s="316"/>
    </row>
    <row r="5011" spans="4:5" x14ac:dyDescent="0.2">
      <c r="D5011" s="16"/>
      <c r="E5011" s="316"/>
    </row>
    <row r="5012" spans="4:5" x14ac:dyDescent="0.2">
      <c r="D5012" s="16"/>
      <c r="E5012" s="316"/>
    </row>
    <row r="5013" spans="4:5" x14ac:dyDescent="0.2">
      <c r="D5013" s="16"/>
      <c r="E5013" s="316"/>
    </row>
    <row r="5014" spans="4:5" x14ac:dyDescent="0.2">
      <c r="D5014" s="16"/>
      <c r="E5014" s="316"/>
    </row>
    <row r="5015" spans="4:5" x14ac:dyDescent="0.2">
      <c r="D5015" s="16"/>
      <c r="E5015" s="316"/>
    </row>
    <row r="5016" spans="4:5" x14ac:dyDescent="0.2">
      <c r="D5016" s="16"/>
      <c r="E5016" s="316"/>
    </row>
    <row r="5017" spans="4:5" x14ac:dyDescent="0.2">
      <c r="D5017" s="16"/>
      <c r="E5017" s="316"/>
    </row>
    <row r="5018" spans="4:5" x14ac:dyDescent="0.2">
      <c r="D5018" s="16"/>
      <c r="E5018" s="316"/>
    </row>
    <row r="5019" spans="4:5" x14ac:dyDescent="0.2">
      <c r="D5019" s="16"/>
      <c r="E5019" s="316"/>
    </row>
    <row r="5020" spans="4:5" x14ac:dyDescent="0.2">
      <c r="D5020" s="16"/>
      <c r="E5020" s="316"/>
    </row>
    <row r="5021" spans="4:5" x14ac:dyDescent="0.2">
      <c r="D5021" s="16"/>
      <c r="E5021" s="316"/>
    </row>
    <row r="5022" spans="4:5" x14ac:dyDescent="0.2">
      <c r="D5022" s="16"/>
      <c r="E5022" s="316"/>
    </row>
    <row r="5023" spans="4:5" x14ac:dyDescent="0.2">
      <c r="D5023" s="16"/>
      <c r="E5023" s="316"/>
    </row>
    <row r="5024" spans="4:5" x14ac:dyDescent="0.2">
      <c r="D5024" s="16"/>
      <c r="E5024" s="316"/>
    </row>
    <row r="5025" spans="4:5" x14ac:dyDescent="0.2">
      <c r="D5025" s="16"/>
      <c r="E5025" s="316"/>
    </row>
    <row r="5026" spans="4:5" x14ac:dyDescent="0.2">
      <c r="D5026" s="16"/>
      <c r="E5026" s="316"/>
    </row>
    <row r="5027" spans="4:5" x14ac:dyDescent="0.2">
      <c r="D5027" s="16"/>
      <c r="E5027" s="316"/>
    </row>
    <row r="5028" spans="4:5" x14ac:dyDescent="0.2">
      <c r="D5028" s="16"/>
      <c r="E5028" s="316"/>
    </row>
    <row r="5029" spans="4:5" x14ac:dyDescent="0.2">
      <c r="D5029" s="16"/>
      <c r="E5029" s="316"/>
    </row>
    <row r="5030" spans="4:5" x14ac:dyDescent="0.2">
      <c r="D5030" s="16"/>
      <c r="E5030" s="316"/>
    </row>
    <row r="5031" spans="4:5" x14ac:dyDescent="0.2">
      <c r="D5031" s="16"/>
      <c r="E5031" s="316"/>
    </row>
    <row r="5032" spans="4:5" x14ac:dyDescent="0.2">
      <c r="D5032" s="16"/>
      <c r="E5032" s="316"/>
    </row>
    <row r="5033" spans="4:5" x14ac:dyDescent="0.2">
      <c r="D5033" s="16"/>
      <c r="E5033" s="316"/>
    </row>
    <row r="5034" spans="4:5" x14ac:dyDescent="0.2">
      <c r="D5034" s="16"/>
      <c r="E5034" s="316"/>
    </row>
    <row r="5035" spans="4:5" x14ac:dyDescent="0.2">
      <c r="D5035" s="16"/>
      <c r="E5035" s="316"/>
    </row>
    <row r="5036" spans="4:5" x14ac:dyDescent="0.2">
      <c r="D5036" s="16"/>
      <c r="E5036" s="316"/>
    </row>
    <row r="5037" spans="4:5" x14ac:dyDescent="0.2">
      <c r="D5037" s="16"/>
      <c r="E5037" s="316"/>
    </row>
    <row r="5038" spans="4:5" x14ac:dyDescent="0.2">
      <c r="D5038" s="16"/>
      <c r="E5038" s="316"/>
    </row>
    <row r="5039" spans="4:5" x14ac:dyDescent="0.2">
      <c r="D5039" s="16"/>
      <c r="E5039" s="316"/>
    </row>
    <row r="5040" spans="4:5" x14ac:dyDescent="0.2">
      <c r="D5040" s="16"/>
      <c r="E5040" s="316"/>
    </row>
    <row r="5041" spans="4:5" x14ac:dyDescent="0.2">
      <c r="D5041" s="16"/>
      <c r="E5041" s="316"/>
    </row>
    <row r="5042" spans="4:5" x14ac:dyDescent="0.2">
      <c r="D5042" s="16"/>
      <c r="E5042" s="316"/>
    </row>
    <row r="5043" spans="4:5" x14ac:dyDescent="0.2">
      <c r="D5043" s="16"/>
      <c r="E5043" s="316"/>
    </row>
    <row r="5044" spans="4:5" x14ac:dyDescent="0.2">
      <c r="D5044" s="16"/>
      <c r="E5044" s="316"/>
    </row>
    <row r="5045" spans="4:5" x14ac:dyDescent="0.2">
      <c r="D5045" s="16"/>
      <c r="E5045" s="316"/>
    </row>
    <row r="5046" spans="4:5" x14ac:dyDescent="0.2">
      <c r="D5046" s="16"/>
      <c r="E5046" s="316"/>
    </row>
    <row r="5047" spans="4:5" x14ac:dyDescent="0.2">
      <c r="D5047" s="16"/>
      <c r="E5047" s="316"/>
    </row>
    <row r="5048" spans="4:5" x14ac:dyDescent="0.2">
      <c r="D5048" s="16"/>
      <c r="E5048" s="316"/>
    </row>
    <row r="5049" spans="4:5" x14ac:dyDescent="0.2">
      <c r="D5049" s="16"/>
      <c r="E5049" s="316"/>
    </row>
    <row r="5050" spans="4:5" x14ac:dyDescent="0.2">
      <c r="D5050" s="16"/>
      <c r="E5050" s="316"/>
    </row>
    <row r="5051" spans="4:5" x14ac:dyDescent="0.2">
      <c r="D5051" s="16"/>
      <c r="E5051" s="316"/>
    </row>
    <row r="5052" spans="4:5" x14ac:dyDescent="0.2">
      <c r="D5052" s="16"/>
      <c r="E5052" s="316"/>
    </row>
    <row r="5053" spans="4:5" x14ac:dyDescent="0.2">
      <c r="D5053" s="16"/>
      <c r="E5053" s="316"/>
    </row>
    <row r="5054" spans="4:5" x14ac:dyDescent="0.2">
      <c r="D5054" s="16"/>
      <c r="E5054" s="316"/>
    </row>
    <row r="5055" spans="4:5" x14ac:dyDescent="0.2">
      <c r="D5055" s="16"/>
      <c r="E5055" s="316"/>
    </row>
    <row r="5056" spans="4:5" x14ac:dyDescent="0.2">
      <c r="D5056" s="16"/>
      <c r="E5056" s="316"/>
    </row>
    <row r="5057" spans="4:5" x14ac:dyDescent="0.2">
      <c r="D5057" s="16"/>
      <c r="E5057" s="316"/>
    </row>
    <row r="5058" spans="4:5" x14ac:dyDescent="0.2">
      <c r="D5058" s="16"/>
      <c r="E5058" s="316"/>
    </row>
    <row r="5059" spans="4:5" x14ac:dyDescent="0.2">
      <c r="D5059" s="16"/>
      <c r="E5059" s="316"/>
    </row>
    <row r="5060" spans="4:5" x14ac:dyDescent="0.2">
      <c r="D5060" s="16"/>
      <c r="E5060" s="316"/>
    </row>
    <row r="5061" spans="4:5" x14ac:dyDescent="0.2">
      <c r="D5061" s="16"/>
      <c r="E5061" s="316"/>
    </row>
    <row r="5062" spans="4:5" x14ac:dyDescent="0.2">
      <c r="D5062" s="16"/>
      <c r="E5062" s="316"/>
    </row>
    <row r="5063" spans="4:5" x14ac:dyDescent="0.2">
      <c r="D5063" s="16"/>
      <c r="E5063" s="316"/>
    </row>
    <row r="5064" spans="4:5" x14ac:dyDescent="0.2">
      <c r="D5064" s="16"/>
      <c r="E5064" s="316"/>
    </row>
    <row r="5065" spans="4:5" x14ac:dyDescent="0.2">
      <c r="D5065" s="16"/>
      <c r="E5065" s="316"/>
    </row>
    <row r="5066" spans="4:5" x14ac:dyDescent="0.2">
      <c r="D5066" s="16"/>
      <c r="E5066" s="316"/>
    </row>
    <row r="5067" spans="4:5" x14ac:dyDescent="0.2">
      <c r="D5067" s="16"/>
      <c r="E5067" s="316"/>
    </row>
    <row r="5068" spans="4:5" x14ac:dyDescent="0.2">
      <c r="D5068" s="16"/>
      <c r="E5068" s="316"/>
    </row>
    <row r="5069" spans="4:5" x14ac:dyDescent="0.2">
      <c r="D5069" s="16"/>
      <c r="E5069" s="316"/>
    </row>
    <row r="5070" spans="4:5" x14ac:dyDescent="0.2">
      <c r="D5070" s="16"/>
      <c r="E5070" s="316"/>
    </row>
    <row r="5071" spans="4:5" x14ac:dyDescent="0.2">
      <c r="D5071" s="16"/>
      <c r="E5071" s="316"/>
    </row>
    <row r="5072" spans="4:5" x14ac:dyDescent="0.2">
      <c r="D5072" s="16"/>
      <c r="E5072" s="316"/>
    </row>
    <row r="5073" spans="4:5" x14ac:dyDescent="0.2">
      <c r="D5073" s="16"/>
      <c r="E5073" s="316"/>
    </row>
    <row r="5074" spans="4:5" x14ac:dyDescent="0.2">
      <c r="D5074" s="16"/>
      <c r="E5074" s="316"/>
    </row>
    <row r="5075" spans="4:5" x14ac:dyDescent="0.2">
      <c r="D5075" s="16"/>
      <c r="E5075" s="316"/>
    </row>
    <row r="5076" spans="4:5" x14ac:dyDescent="0.2">
      <c r="D5076" s="16"/>
      <c r="E5076" s="316"/>
    </row>
    <row r="5077" spans="4:5" x14ac:dyDescent="0.2">
      <c r="D5077" s="16"/>
      <c r="E5077" s="316"/>
    </row>
    <row r="5078" spans="4:5" x14ac:dyDescent="0.2">
      <c r="D5078" s="16"/>
      <c r="E5078" s="316"/>
    </row>
    <row r="5079" spans="4:5" x14ac:dyDescent="0.2">
      <c r="D5079" s="16"/>
      <c r="E5079" s="316"/>
    </row>
    <row r="5080" spans="4:5" x14ac:dyDescent="0.2">
      <c r="D5080" s="16"/>
      <c r="E5080" s="316"/>
    </row>
    <row r="5081" spans="4:5" x14ac:dyDescent="0.2">
      <c r="D5081" s="16"/>
      <c r="E5081" s="316"/>
    </row>
    <row r="5082" spans="4:5" x14ac:dyDescent="0.2">
      <c r="D5082" s="16"/>
      <c r="E5082" s="316"/>
    </row>
    <row r="5083" spans="4:5" x14ac:dyDescent="0.2">
      <c r="D5083" s="16"/>
      <c r="E5083" s="316"/>
    </row>
    <row r="5084" spans="4:5" x14ac:dyDescent="0.2">
      <c r="D5084" s="16"/>
      <c r="E5084" s="316"/>
    </row>
    <row r="5085" spans="4:5" x14ac:dyDescent="0.2">
      <c r="D5085" s="16"/>
      <c r="E5085" s="316"/>
    </row>
    <row r="5086" spans="4:5" x14ac:dyDescent="0.2">
      <c r="D5086" s="16"/>
      <c r="E5086" s="316"/>
    </row>
    <row r="5087" spans="4:5" x14ac:dyDescent="0.2">
      <c r="D5087" s="16"/>
      <c r="E5087" s="316"/>
    </row>
    <row r="5088" spans="4:5" x14ac:dyDescent="0.2">
      <c r="D5088" s="16"/>
      <c r="E5088" s="316"/>
    </row>
    <row r="5089" spans="4:5" x14ac:dyDescent="0.2">
      <c r="D5089" s="16"/>
      <c r="E5089" s="316"/>
    </row>
    <row r="5090" spans="4:5" x14ac:dyDescent="0.2">
      <c r="D5090" s="16"/>
      <c r="E5090" s="316"/>
    </row>
    <row r="5091" spans="4:5" x14ac:dyDescent="0.2">
      <c r="D5091" s="16"/>
      <c r="E5091" s="316"/>
    </row>
    <row r="5092" spans="4:5" x14ac:dyDescent="0.2">
      <c r="D5092" s="16"/>
      <c r="E5092" s="316"/>
    </row>
    <row r="5093" spans="4:5" x14ac:dyDescent="0.2">
      <c r="D5093" s="16"/>
      <c r="E5093" s="316"/>
    </row>
    <row r="5094" spans="4:5" x14ac:dyDescent="0.2">
      <c r="D5094" s="16"/>
      <c r="E5094" s="316"/>
    </row>
    <row r="5095" spans="4:5" x14ac:dyDescent="0.2">
      <c r="D5095" s="16"/>
      <c r="E5095" s="316"/>
    </row>
    <row r="5096" spans="4:5" x14ac:dyDescent="0.2">
      <c r="D5096" s="16"/>
      <c r="E5096" s="316"/>
    </row>
    <row r="5097" spans="4:5" x14ac:dyDescent="0.2">
      <c r="D5097" s="16"/>
      <c r="E5097" s="316"/>
    </row>
    <row r="5098" spans="4:5" x14ac:dyDescent="0.2">
      <c r="D5098" s="16"/>
      <c r="E5098" s="316"/>
    </row>
    <row r="5099" spans="4:5" x14ac:dyDescent="0.2">
      <c r="D5099" s="16"/>
      <c r="E5099" s="316"/>
    </row>
    <row r="5100" spans="4:5" x14ac:dyDescent="0.2">
      <c r="D5100" s="16"/>
      <c r="E5100" s="316"/>
    </row>
    <row r="5101" spans="4:5" x14ac:dyDescent="0.2">
      <c r="D5101" s="16"/>
      <c r="E5101" s="316"/>
    </row>
    <row r="5102" spans="4:5" x14ac:dyDescent="0.2">
      <c r="D5102" s="16"/>
      <c r="E5102" s="316"/>
    </row>
    <row r="5103" spans="4:5" x14ac:dyDescent="0.2">
      <c r="D5103" s="16"/>
      <c r="E5103" s="316"/>
    </row>
    <row r="5104" spans="4:5" x14ac:dyDescent="0.2">
      <c r="D5104" s="16"/>
      <c r="E5104" s="316"/>
    </row>
    <row r="5105" spans="4:5" x14ac:dyDescent="0.2">
      <c r="D5105" s="16"/>
      <c r="E5105" s="316"/>
    </row>
    <row r="5106" spans="4:5" x14ac:dyDescent="0.2">
      <c r="D5106" s="16"/>
      <c r="E5106" s="316"/>
    </row>
    <row r="5107" spans="4:5" x14ac:dyDescent="0.2">
      <c r="D5107" s="16"/>
      <c r="E5107" s="316"/>
    </row>
    <row r="5108" spans="4:5" x14ac:dyDescent="0.2">
      <c r="D5108" s="16"/>
      <c r="E5108" s="316"/>
    </row>
    <row r="5109" spans="4:5" x14ac:dyDescent="0.2">
      <c r="D5109" s="16"/>
      <c r="E5109" s="316"/>
    </row>
    <row r="5110" spans="4:5" x14ac:dyDescent="0.2">
      <c r="D5110" s="16"/>
      <c r="E5110" s="316"/>
    </row>
    <row r="5111" spans="4:5" x14ac:dyDescent="0.2">
      <c r="D5111" s="16"/>
      <c r="E5111" s="316"/>
    </row>
    <row r="5112" spans="4:5" x14ac:dyDescent="0.2">
      <c r="D5112" s="16"/>
      <c r="E5112" s="316"/>
    </row>
    <row r="5113" spans="4:5" x14ac:dyDescent="0.2">
      <c r="D5113" s="16"/>
      <c r="E5113" s="316"/>
    </row>
    <row r="5114" spans="4:5" x14ac:dyDescent="0.2">
      <c r="D5114" s="16"/>
      <c r="E5114" s="316"/>
    </row>
    <row r="5115" spans="4:5" x14ac:dyDescent="0.2">
      <c r="D5115" s="16"/>
      <c r="E5115" s="316"/>
    </row>
    <row r="5116" spans="4:5" x14ac:dyDescent="0.2">
      <c r="D5116" s="16"/>
      <c r="E5116" s="316"/>
    </row>
    <row r="5117" spans="4:5" x14ac:dyDescent="0.2">
      <c r="D5117" s="16"/>
      <c r="E5117" s="316"/>
    </row>
    <row r="5118" spans="4:5" x14ac:dyDescent="0.2">
      <c r="D5118" s="16"/>
      <c r="E5118" s="316"/>
    </row>
    <row r="5119" spans="4:5" x14ac:dyDescent="0.2">
      <c r="D5119" s="16"/>
      <c r="E5119" s="316"/>
    </row>
    <row r="5120" spans="4:5" x14ac:dyDescent="0.2">
      <c r="D5120" s="16"/>
      <c r="E5120" s="316"/>
    </row>
    <row r="5121" spans="4:5" x14ac:dyDescent="0.2">
      <c r="D5121" s="16"/>
      <c r="E5121" s="316"/>
    </row>
    <row r="5122" spans="4:5" x14ac:dyDescent="0.2">
      <c r="D5122" s="16"/>
      <c r="E5122" s="316"/>
    </row>
    <row r="5123" spans="4:5" x14ac:dyDescent="0.2">
      <c r="D5123" s="16"/>
      <c r="E5123" s="316"/>
    </row>
    <row r="5124" spans="4:5" x14ac:dyDescent="0.2">
      <c r="D5124" s="16"/>
      <c r="E5124" s="316"/>
    </row>
    <row r="5125" spans="4:5" x14ac:dyDescent="0.2">
      <c r="D5125" s="16"/>
      <c r="E5125" s="316"/>
    </row>
    <row r="5126" spans="4:5" x14ac:dyDescent="0.2">
      <c r="D5126" s="16"/>
      <c r="E5126" s="316"/>
    </row>
    <row r="5127" spans="4:5" x14ac:dyDescent="0.2">
      <c r="D5127" s="16"/>
      <c r="E5127" s="316"/>
    </row>
    <row r="5128" spans="4:5" x14ac:dyDescent="0.2">
      <c r="D5128" s="16"/>
      <c r="E5128" s="316"/>
    </row>
    <row r="5129" spans="4:5" x14ac:dyDescent="0.2">
      <c r="D5129" s="16"/>
      <c r="E5129" s="316"/>
    </row>
    <row r="5130" spans="4:5" x14ac:dyDescent="0.2">
      <c r="D5130" s="16"/>
      <c r="E5130" s="316"/>
    </row>
    <row r="5131" spans="4:5" x14ac:dyDescent="0.2">
      <c r="D5131" s="16"/>
      <c r="E5131" s="316"/>
    </row>
    <row r="5132" spans="4:5" x14ac:dyDescent="0.2">
      <c r="D5132" s="16"/>
      <c r="E5132" s="316"/>
    </row>
    <row r="5133" spans="4:5" x14ac:dyDescent="0.2">
      <c r="D5133" s="16"/>
      <c r="E5133" s="316"/>
    </row>
    <row r="5134" spans="4:5" x14ac:dyDescent="0.2">
      <c r="D5134" s="16"/>
      <c r="E5134" s="316"/>
    </row>
    <row r="5135" spans="4:5" x14ac:dyDescent="0.2">
      <c r="D5135" s="16"/>
      <c r="E5135" s="316"/>
    </row>
    <row r="5136" spans="4:5" x14ac:dyDescent="0.2">
      <c r="D5136" s="16"/>
      <c r="E5136" s="316"/>
    </row>
    <row r="5137" spans="4:5" x14ac:dyDescent="0.2">
      <c r="D5137" s="16"/>
      <c r="E5137" s="316"/>
    </row>
    <row r="5138" spans="4:5" x14ac:dyDescent="0.2">
      <c r="D5138" s="16"/>
      <c r="E5138" s="316"/>
    </row>
    <row r="5139" spans="4:5" x14ac:dyDescent="0.2">
      <c r="D5139" s="16"/>
      <c r="E5139" s="316"/>
    </row>
    <row r="5140" spans="4:5" x14ac:dyDescent="0.2">
      <c r="D5140" s="16"/>
      <c r="E5140" s="316"/>
    </row>
    <row r="5141" spans="4:5" x14ac:dyDescent="0.2">
      <c r="D5141" s="16"/>
      <c r="E5141" s="316"/>
    </row>
    <row r="5142" spans="4:5" x14ac:dyDescent="0.2">
      <c r="D5142" s="16"/>
      <c r="E5142" s="316"/>
    </row>
    <row r="5143" spans="4:5" x14ac:dyDescent="0.2">
      <c r="D5143" s="16"/>
      <c r="E5143" s="316"/>
    </row>
    <row r="5144" spans="4:5" x14ac:dyDescent="0.2">
      <c r="D5144" s="16"/>
      <c r="E5144" s="316"/>
    </row>
    <row r="5145" spans="4:5" x14ac:dyDescent="0.2">
      <c r="D5145" s="16"/>
      <c r="E5145" s="316"/>
    </row>
    <row r="5146" spans="4:5" x14ac:dyDescent="0.2">
      <c r="D5146" s="16"/>
      <c r="E5146" s="316"/>
    </row>
    <row r="5147" spans="4:5" x14ac:dyDescent="0.2">
      <c r="D5147" s="16"/>
      <c r="E5147" s="316"/>
    </row>
    <row r="5148" spans="4:5" x14ac:dyDescent="0.2">
      <c r="D5148" s="16"/>
      <c r="E5148" s="316"/>
    </row>
    <row r="5149" spans="4:5" x14ac:dyDescent="0.2">
      <c r="D5149" s="16"/>
      <c r="E5149" s="316"/>
    </row>
    <row r="5150" spans="4:5" x14ac:dyDescent="0.2">
      <c r="D5150" s="16"/>
      <c r="E5150" s="316"/>
    </row>
    <row r="5151" spans="4:5" x14ac:dyDescent="0.2">
      <c r="D5151" s="16"/>
      <c r="E5151" s="316"/>
    </row>
    <row r="5152" spans="4:5" x14ac:dyDescent="0.2">
      <c r="D5152" s="16"/>
      <c r="E5152" s="316"/>
    </row>
    <row r="5153" spans="4:5" x14ac:dyDescent="0.2">
      <c r="D5153" s="16"/>
      <c r="E5153" s="316"/>
    </row>
    <row r="5154" spans="4:5" x14ac:dyDescent="0.2">
      <c r="D5154" s="16"/>
      <c r="E5154" s="316"/>
    </row>
    <row r="5155" spans="4:5" x14ac:dyDescent="0.2">
      <c r="D5155" s="16"/>
      <c r="E5155" s="316"/>
    </row>
    <row r="5156" spans="4:5" x14ac:dyDescent="0.2">
      <c r="D5156" s="16"/>
      <c r="E5156" s="316"/>
    </row>
    <row r="5157" spans="4:5" x14ac:dyDescent="0.2">
      <c r="D5157" s="16"/>
      <c r="E5157" s="316"/>
    </row>
    <row r="5158" spans="4:5" x14ac:dyDescent="0.2">
      <c r="D5158" s="16"/>
      <c r="E5158" s="316"/>
    </row>
    <row r="5159" spans="4:5" x14ac:dyDescent="0.2">
      <c r="D5159" s="16"/>
      <c r="E5159" s="316"/>
    </row>
    <row r="5160" spans="4:5" x14ac:dyDescent="0.2">
      <c r="D5160" s="16"/>
      <c r="E5160" s="316"/>
    </row>
    <row r="5161" spans="4:5" x14ac:dyDescent="0.2">
      <c r="D5161" s="16"/>
      <c r="E5161" s="316"/>
    </row>
    <row r="5162" spans="4:5" x14ac:dyDescent="0.2">
      <c r="D5162" s="16"/>
      <c r="E5162" s="316"/>
    </row>
    <row r="5163" spans="4:5" x14ac:dyDescent="0.2">
      <c r="D5163" s="16"/>
      <c r="E5163" s="316"/>
    </row>
    <row r="5164" spans="4:5" x14ac:dyDescent="0.2">
      <c r="D5164" s="16"/>
      <c r="E5164" s="316"/>
    </row>
    <row r="5165" spans="4:5" x14ac:dyDescent="0.2">
      <c r="D5165" s="16"/>
      <c r="E5165" s="316"/>
    </row>
    <row r="5166" spans="4:5" x14ac:dyDescent="0.2">
      <c r="D5166" s="16"/>
      <c r="E5166" s="316"/>
    </row>
    <row r="5167" spans="4:5" x14ac:dyDescent="0.2">
      <c r="D5167" s="16"/>
      <c r="E5167" s="316"/>
    </row>
    <row r="5168" spans="4:5" x14ac:dyDescent="0.2">
      <c r="D5168" s="16"/>
      <c r="E5168" s="316"/>
    </row>
    <row r="5169" spans="4:5" x14ac:dyDescent="0.2">
      <c r="D5169" s="16"/>
      <c r="E5169" s="316"/>
    </row>
    <row r="5170" spans="4:5" x14ac:dyDescent="0.2">
      <c r="D5170" s="16"/>
      <c r="E5170" s="316"/>
    </row>
    <row r="5171" spans="4:5" x14ac:dyDescent="0.2">
      <c r="D5171" s="16"/>
      <c r="E5171" s="316"/>
    </row>
    <row r="5172" spans="4:5" x14ac:dyDescent="0.2">
      <c r="D5172" s="16"/>
      <c r="E5172" s="316"/>
    </row>
    <row r="5173" spans="4:5" x14ac:dyDescent="0.2">
      <c r="D5173" s="16"/>
      <c r="E5173" s="316"/>
    </row>
    <row r="5174" spans="4:5" x14ac:dyDescent="0.2">
      <c r="D5174" s="16"/>
      <c r="E5174" s="316"/>
    </row>
    <row r="5175" spans="4:5" x14ac:dyDescent="0.2">
      <c r="D5175" s="16"/>
      <c r="E5175" s="316"/>
    </row>
    <row r="5176" spans="4:5" x14ac:dyDescent="0.2">
      <c r="D5176" s="16"/>
      <c r="E5176" s="316"/>
    </row>
    <row r="5177" spans="4:5" x14ac:dyDescent="0.2">
      <c r="D5177" s="16"/>
      <c r="E5177" s="316"/>
    </row>
    <row r="5178" spans="4:5" x14ac:dyDescent="0.2">
      <c r="D5178" s="16"/>
      <c r="E5178" s="316"/>
    </row>
    <row r="5179" spans="4:5" x14ac:dyDescent="0.2">
      <c r="D5179" s="16"/>
      <c r="E5179" s="316"/>
    </row>
    <row r="5180" spans="4:5" x14ac:dyDescent="0.2">
      <c r="D5180" s="16"/>
      <c r="E5180" s="316"/>
    </row>
    <row r="5181" spans="4:5" x14ac:dyDescent="0.2">
      <c r="D5181" s="16"/>
      <c r="E5181" s="316"/>
    </row>
    <row r="5182" spans="4:5" x14ac:dyDescent="0.2">
      <c r="D5182" s="16"/>
      <c r="E5182" s="316"/>
    </row>
    <row r="5183" spans="4:5" x14ac:dyDescent="0.2">
      <c r="D5183" s="16"/>
      <c r="E5183" s="316"/>
    </row>
    <row r="5184" spans="4:5" x14ac:dyDescent="0.2">
      <c r="D5184" s="16"/>
      <c r="E5184" s="316"/>
    </row>
    <row r="5185" spans="4:5" x14ac:dyDescent="0.2">
      <c r="D5185" s="16"/>
      <c r="E5185" s="316"/>
    </row>
    <row r="5186" spans="4:5" x14ac:dyDescent="0.2">
      <c r="D5186" s="16"/>
      <c r="E5186" s="316"/>
    </row>
    <row r="5187" spans="4:5" x14ac:dyDescent="0.2">
      <c r="D5187" s="16"/>
      <c r="E5187" s="316"/>
    </row>
    <row r="5188" spans="4:5" x14ac:dyDescent="0.2">
      <c r="D5188" s="16"/>
      <c r="E5188" s="316"/>
    </row>
    <row r="5189" spans="4:5" x14ac:dyDescent="0.2">
      <c r="D5189" s="16"/>
      <c r="E5189" s="316"/>
    </row>
    <row r="5190" spans="4:5" x14ac:dyDescent="0.2">
      <c r="D5190" s="16"/>
      <c r="E5190" s="316"/>
    </row>
    <row r="5191" spans="4:5" x14ac:dyDescent="0.2">
      <c r="D5191" s="16"/>
      <c r="E5191" s="316"/>
    </row>
    <row r="5192" spans="4:5" x14ac:dyDescent="0.2">
      <c r="D5192" s="16"/>
      <c r="E5192" s="316"/>
    </row>
    <row r="5193" spans="4:5" x14ac:dyDescent="0.2">
      <c r="D5193" s="16"/>
      <c r="E5193" s="316"/>
    </row>
    <row r="5194" spans="4:5" x14ac:dyDescent="0.2">
      <c r="D5194" s="16"/>
      <c r="E5194" s="316"/>
    </row>
    <row r="5195" spans="4:5" x14ac:dyDescent="0.2">
      <c r="D5195" s="16"/>
      <c r="E5195" s="316"/>
    </row>
    <row r="5196" spans="4:5" x14ac:dyDescent="0.2">
      <c r="D5196" s="16"/>
      <c r="E5196" s="316"/>
    </row>
    <row r="5197" spans="4:5" x14ac:dyDescent="0.2">
      <c r="D5197" s="16"/>
      <c r="E5197" s="316"/>
    </row>
    <row r="5198" spans="4:5" x14ac:dyDescent="0.2">
      <c r="D5198" s="16"/>
      <c r="E5198" s="316"/>
    </row>
    <row r="5199" spans="4:5" x14ac:dyDescent="0.2">
      <c r="D5199" s="16"/>
      <c r="E5199" s="316"/>
    </row>
    <row r="5200" spans="4:5" x14ac:dyDescent="0.2">
      <c r="D5200" s="16"/>
      <c r="E5200" s="316"/>
    </row>
    <row r="5201" spans="4:5" x14ac:dyDescent="0.2">
      <c r="D5201" s="16"/>
      <c r="E5201" s="316"/>
    </row>
    <row r="5202" spans="4:5" x14ac:dyDescent="0.2">
      <c r="D5202" s="16"/>
      <c r="E5202" s="316"/>
    </row>
    <row r="5203" spans="4:5" x14ac:dyDescent="0.2">
      <c r="D5203" s="16"/>
      <c r="E5203" s="316"/>
    </row>
    <row r="5204" spans="4:5" x14ac:dyDescent="0.2">
      <c r="D5204" s="16"/>
      <c r="E5204" s="316"/>
    </row>
    <row r="5205" spans="4:5" x14ac:dyDescent="0.2">
      <c r="D5205" s="16"/>
      <c r="E5205" s="316"/>
    </row>
    <row r="5206" spans="4:5" x14ac:dyDescent="0.2">
      <c r="D5206" s="16"/>
      <c r="E5206" s="316"/>
    </row>
    <row r="5207" spans="4:5" x14ac:dyDescent="0.2">
      <c r="D5207" s="16"/>
      <c r="E5207" s="316"/>
    </row>
    <row r="5208" spans="4:5" x14ac:dyDescent="0.2">
      <c r="D5208" s="16"/>
      <c r="E5208" s="316"/>
    </row>
    <row r="5209" spans="4:5" x14ac:dyDescent="0.2">
      <c r="D5209" s="16"/>
      <c r="E5209" s="316"/>
    </row>
    <row r="5210" spans="4:5" x14ac:dyDescent="0.2">
      <c r="D5210" s="16"/>
      <c r="E5210" s="316"/>
    </row>
    <row r="5211" spans="4:5" x14ac:dyDescent="0.2">
      <c r="D5211" s="16"/>
      <c r="E5211" s="316"/>
    </row>
    <row r="5212" spans="4:5" x14ac:dyDescent="0.2">
      <c r="D5212" s="16"/>
      <c r="E5212" s="316"/>
    </row>
    <row r="5213" spans="4:5" x14ac:dyDescent="0.2">
      <c r="D5213" s="16"/>
      <c r="E5213" s="316"/>
    </row>
    <row r="5214" spans="4:5" x14ac:dyDescent="0.2">
      <c r="D5214" s="16"/>
      <c r="E5214" s="316"/>
    </row>
    <row r="5215" spans="4:5" x14ac:dyDescent="0.2">
      <c r="D5215" s="16"/>
      <c r="E5215" s="316"/>
    </row>
    <row r="5216" spans="4:5" x14ac:dyDescent="0.2">
      <c r="D5216" s="16"/>
      <c r="E5216" s="316"/>
    </row>
    <row r="5217" spans="4:5" x14ac:dyDescent="0.2">
      <c r="D5217" s="16"/>
      <c r="E5217" s="316"/>
    </row>
    <row r="5218" spans="4:5" x14ac:dyDescent="0.2">
      <c r="D5218" s="16"/>
      <c r="E5218" s="316"/>
    </row>
    <row r="5219" spans="4:5" x14ac:dyDescent="0.2">
      <c r="D5219" s="16"/>
      <c r="E5219" s="316"/>
    </row>
    <row r="5220" spans="4:5" x14ac:dyDescent="0.2">
      <c r="D5220" s="16"/>
      <c r="E5220" s="316"/>
    </row>
    <row r="5221" spans="4:5" x14ac:dyDescent="0.2">
      <c r="D5221" s="16"/>
      <c r="E5221" s="316"/>
    </row>
    <row r="5222" spans="4:5" x14ac:dyDescent="0.2">
      <c r="D5222" s="16"/>
      <c r="E5222" s="316"/>
    </row>
    <row r="5223" spans="4:5" x14ac:dyDescent="0.2">
      <c r="D5223" s="16"/>
      <c r="E5223" s="316"/>
    </row>
    <row r="5224" spans="4:5" x14ac:dyDescent="0.2">
      <c r="D5224" s="16"/>
      <c r="E5224" s="316"/>
    </row>
    <row r="5225" spans="4:5" x14ac:dyDescent="0.2">
      <c r="D5225" s="16"/>
      <c r="E5225" s="316"/>
    </row>
    <row r="5226" spans="4:5" x14ac:dyDescent="0.2">
      <c r="D5226" s="16"/>
      <c r="E5226" s="316"/>
    </row>
    <row r="5227" spans="4:5" x14ac:dyDescent="0.2">
      <c r="D5227" s="16"/>
      <c r="E5227" s="316"/>
    </row>
    <row r="5228" spans="4:5" x14ac:dyDescent="0.2">
      <c r="D5228" s="16"/>
      <c r="E5228" s="316"/>
    </row>
    <row r="5229" spans="4:5" x14ac:dyDescent="0.2">
      <c r="D5229" s="16"/>
      <c r="E5229" s="316"/>
    </row>
    <row r="5230" spans="4:5" x14ac:dyDescent="0.2">
      <c r="D5230" s="16"/>
      <c r="E5230" s="316"/>
    </row>
    <row r="5231" spans="4:5" x14ac:dyDescent="0.2">
      <c r="D5231" s="16"/>
      <c r="E5231" s="316"/>
    </row>
    <row r="5232" spans="4:5" x14ac:dyDescent="0.2">
      <c r="D5232" s="16"/>
      <c r="E5232" s="316"/>
    </row>
    <row r="5233" spans="4:5" x14ac:dyDescent="0.2">
      <c r="D5233" s="16"/>
      <c r="E5233" s="316"/>
    </row>
    <row r="5234" spans="4:5" x14ac:dyDescent="0.2">
      <c r="D5234" s="16"/>
      <c r="E5234" s="316"/>
    </row>
    <row r="5235" spans="4:5" x14ac:dyDescent="0.2">
      <c r="D5235" s="16"/>
      <c r="E5235" s="316"/>
    </row>
    <row r="5236" spans="4:5" x14ac:dyDescent="0.2">
      <c r="D5236" s="16"/>
      <c r="E5236" s="316"/>
    </row>
    <row r="5237" spans="4:5" x14ac:dyDescent="0.2">
      <c r="D5237" s="16"/>
      <c r="E5237" s="316"/>
    </row>
    <row r="5238" spans="4:5" x14ac:dyDescent="0.2">
      <c r="D5238" s="16"/>
      <c r="E5238" s="316"/>
    </row>
    <row r="5239" spans="4:5" x14ac:dyDescent="0.2">
      <c r="D5239" s="16"/>
      <c r="E5239" s="316"/>
    </row>
    <row r="5240" spans="4:5" x14ac:dyDescent="0.2">
      <c r="D5240" s="16"/>
      <c r="E5240" s="316"/>
    </row>
    <row r="5241" spans="4:5" x14ac:dyDescent="0.2">
      <c r="D5241" s="16"/>
      <c r="E5241" s="316"/>
    </row>
    <row r="5242" spans="4:5" x14ac:dyDescent="0.2">
      <c r="D5242" s="16"/>
      <c r="E5242" s="316"/>
    </row>
    <row r="5243" spans="4:5" x14ac:dyDescent="0.2">
      <c r="D5243" s="16"/>
      <c r="E5243" s="316"/>
    </row>
    <row r="5244" spans="4:5" x14ac:dyDescent="0.2">
      <c r="D5244" s="16"/>
      <c r="E5244" s="316"/>
    </row>
    <row r="5245" spans="4:5" x14ac:dyDescent="0.2">
      <c r="D5245" s="16"/>
      <c r="E5245" s="316"/>
    </row>
    <row r="5246" spans="4:5" x14ac:dyDescent="0.2">
      <c r="D5246" s="16"/>
      <c r="E5246" s="316"/>
    </row>
    <row r="5247" spans="4:5" x14ac:dyDescent="0.2">
      <c r="D5247" s="16"/>
      <c r="E5247" s="316"/>
    </row>
    <row r="5248" spans="4:5" x14ac:dyDescent="0.2">
      <c r="D5248" s="16"/>
      <c r="E5248" s="316"/>
    </row>
    <row r="5249" spans="4:5" x14ac:dyDescent="0.2">
      <c r="D5249" s="16"/>
      <c r="E5249" s="316"/>
    </row>
    <row r="5250" spans="4:5" x14ac:dyDescent="0.2">
      <c r="D5250" s="16"/>
      <c r="E5250" s="316"/>
    </row>
    <row r="5251" spans="4:5" x14ac:dyDescent="0.2">
      <c r="D5251" s="16"/>
      <c r="E5251" s="316"/>
    </row>
    <row r="5252" spans="4:5" x14ac:dyDescent="0.2">
      <c r="D5252" s="16"/>
      <c r="E5252" s="316"/>
    </row>
    <row r="5253" spans="4:5" x14ac:dyDescent="0.2">
      <c r="D5253" s="16"/>
      <c r="E5253" s="316"/>
    </row>
    <row r="5254" spans="4:5" x14ac:dyDescent="0.2">
      <c r="D5254" s="16"/>
      <c r="E5254" s="316"/>
    </row>
    <row r="5255" spans="4:5" x14ac:dyDescent="0.2">
      <c r="D5255" s="16"/>
      <c r="E5255" s="316"/>
    </row>
    <row r="5256" spans="4:5" x14ac:dyDescent="0.2">
      <c r="D5256" s="16"/>
      <c r="E5256" s="316"/>
    </row>
    <row r="5257" spans="4:5" x14ac:dyDescent="0.2">
      <c r="D5257" s="16"/>
      <c r="E5257" s="316"/>
    </row>
    <row r="5258" spans="4:5" x14ac:dyDescent="0.2">
      <c r="D5258" s="16"/>
      <c r="E5258" s="316"/>
    </row>
    <row r="5259" spans="4:5" x14ac:dyDescent="0.2">
      <c r="D5259" s="16"/>
      <c r="E5259" s="316"/>
    </row>
    <row r="5260" spans="4:5" x14ac:dyDescent="0.2">
      <c r="D5260" s="16"/>
      <c r="E5260" s="316"/>
    </row>
    <row r="5261" spans="4:5" x14ac:dyDescent="0.2">
      <c r="D5261" s="16"/>
      <c r="E5261" s="316"/>
    </row>
    <row r="5262" spans="4:5" x14ac:dyDescent="0.2">
      <c r="D5262" s="16"/>
      <c r="E5262" s="316"/>
    </row>
    <row r="5263" spans="4:5" x14ac:dyDescent="0.2">
      <c r="D5263" s="16"/>
      <c r="E5263" s="316"/>
    </row>
    <row r="5264" spans="4:5" x14ac:dyDescent="0.2">
      <c r="D5264" s="16"/>
      <c r="E5264" s="316"/>
    </row>
    <row r="5265" spans="4:5" x14ac:dyDescent="0.2">
      <c r="D5265" s="16"/>
      <c r="E5265" s="316"/>
    </row>
    <row r="5266" spans="4:5" x14ac:dyDescent="0.2">
      <c r="D5266" s="16"/>
      <c r="E5266" s="316"/>
    </row>
    <row r="5267" spans="4:5" x14ac:dyDescent="0.2">
      <c r="D5267" s="16"/>
      <c r="E5267" s="316"/>
    </row>
    <row r="5268" spans="4:5" x14ac:dyDescent="0.2">
      <c r="D5268" s="16"/>
      <c r="E5268" s="316"/>
    </row>
    <row r="5269" spans="4:5" x14ac:dyDescent="0.2">
      <c r="D5269" s="16"/>
      <c r="E5269" s="316"/>
    </row>
    <row r="5270" spans="4:5" x14ac:dyDescent="0.2">
      <c r="D5270" s="16"/>
      <c r="E5270" s="316"/>
    </row>
    <row r="5271" spans="4:5" x14ac:dyDescent="0.2">
      <c r="D5271" s="16"/>
      <c r="E5271" s="316"/>
    </row>
    <row r="5272" spans="4:5" x14ac:dyDescent="0.2">
      <c r="D5272" s="16"/>
      <c r="E5272" s="316"/>
    </row>
    <row r="5273" spans="4:5" x14ac:dyDescent="0.2">
      <c r="D5273" s="16"/>
      <c r="E5273" s="316"/>
    </row>
    <row r="5274" spans="4:5" x14ac:dyDescent="0.2">
      <c r="D5274" s="16"/>
      <c r="E5274" s="316"/>
    </row>
    <row r="5275" spans="4:5" x14ac:dyDescent="0.2">
      <c r="D5275" s="16"/>
      <c r="E5275" s="316"/>
    </row>
    <row r="5276" spans="4:5" x14ac:dyDescent="0.2">
      <c r="D5276" s="16"/>
      <c r="E5276" s="316"/>
    </row>
    <row r="5277" spans="4:5" x14ac:dyDescent="0.2">
      <c r="D5277" s="16"/>
      <c r="E5277" s="316"/>
    </row>
    <row r="5278" spans="4:5" x14ac:dyDescent="0.2">
      <c r="D5278" s="16"/>
      <c r="E5278" s="316"/>
    </row>
    <row r="5279" spans="4:5" x14ac:dyDescent="0.2">
      <c r="D5279" s="16"/>
      <c r="E5279" s="316"/>
    </row>
    <row r="5280" spans="4:5" x14ac:dyDescent="0.2">
      <c r="D5280" s="16"/>
      <c r="E5280" s="316"/>
    </row>
    <row r="5281" spans="4:5" x14ac:dyDescent="0.2">
      <c r="D5281" s="16"/>
      <c r="E5281" s="316"/>
    </row>
    <row r="5282" spans="4:5" x14ac:dyDescent="0.2">
      <c r="D5282" s="16"/>
      <c r="E5282" s="316"/>
    </row>
    <row r="5283" spans="4:5" x14ac:dyDescent="0.2">
      <c r="D5283" s="16"/>
      <c r="E5283" s="316"/>
    </row>
    <row r="5284" spans="4:5" x14ac:dyDescent="0.2">
      <c r="D5284" s="16"/>
      <c r="E5284" s="316"/>
    </row>
    <row r="5285" spans="4:5" x14ac:dyDescent="0.2">
      <c r="D5285" s="16"/>
      <c r="E5285" s="316"/>
    </row>
    <row r="5286" spans="4:5" x14ac:dyDescent="0.2">
      <c r="D5286" s="16"/>
      <c r="E5286" s="316"/>
    </row>
    <row r="5287" spans="4:5" x14ac:dyDescent="0.2">
      <c r="D5287" s="16"/>
      <c r="E5287" s="316"/>
    </row>
    <row r="5288" spans="4:5" x14ac:dyDescent="0.2">
      <c r="D5288" s="16"/>
      <c r="E5288" s="316"/>
    </row>
    <row r="5289" spans="4:5" x14ac:dyDescent="0.2">
      <c r="D5289" s="16"/>
      <c r="E5289" s="316"/>
    </row>
    <row r="5290" spans="4:5" x14ac:dyDescent="0.2">
      <c r="D5290" s="16"/>
      <c r="E5290" s="316"/>
    </row>
    <row r="5291" spans="4:5" x14ac:dyDescent="0.2">
      <c r="D5291" s="16"/>
      <c r="E5291" s="316"/>
    </row>
    <row r="5292" spans="4:5" x14ac:dyDescent="0.2">
      <c r="D5292" s="16"/>
      <c r="E5292" s="316"/>
    </row>
    <row r="5293" spans="4:5" x14ac:dyDescent="0.2">
      <c r="D5293" s="16"/>
      <c r="E5293" s="316"/>
    </row>
    <row r="5294" spans="4:5" x14ac:dyDescent="0.2">
      <c r="D5294" s="16"/>
      <c r="E5294" s="316"/>
    </row>
    <row r="5295" spans="4:5" x14ac:dyDescent="0.2">
      <c r="D5295" s="16"/>
      <c r="E5295" s="316"/>
    </row>
    <row r="5296" spans="4:5" x14ac:dyDescent="0.2">
      <c r="D5296" s="16"/>
      <c r="E5296" s="316"/>
    </row>
    <row r="5297" spans="4:5" x14ac:dyDescent="0.2">
      <c r="D5297" s="16"/>
      <c r="E5297" s="316"/>
    </row>
    <row r="5298" spans="4:5" x14ac:dyDescent="0.2">
      <c r="D5298" s="16"/>
      <c r="E5298" s="316"/>
    </row>
    <row r="5299" spans="4:5" x14ac:dyDescent="0.2">
      <c r="D5299" s="16"/>
      <c r="E5299" s="316"/>
    </row>
    <row r="5300" spans="4:5" x14ac:dyDescent="0.2">
      <c r="D5300" s="16"/>
      <c r="E5300" s="316"/>
    </row>
    <row r="5301" spans="4:5" x14ac:dyDescent="0.2">
      <c r="D5301" s="16"/>
      <c r="E5301" s="316"/>
    </row>
    <row r="5302" spans="4:5" x14ac:dyDescent="0.2">
      <c r="D5302" s="16"/>
      <c r="E5302" s="316"/>
    </row>
    <row r="5303" spans="4:5" x14ac:dyDescent="0.2">
      <c r="D5303" s="16"/>
      <c r="E5303" s="316"/>
    </row>
    <row r="5304" spans="4:5" x14ac:dyDescent="0.2">
      <c r="D5304" s="16"/>
      <c r="E5304" s="316"/>
    </row>
    <row r="5305" spans="4:5" x14ac:dyDescent="0.2">
      <c r="D5305" s="16"/>
      <c r="E5305" s="316"/>
    </row>
    <row r="5306" spans="4:5" x14ac:dyDescent="0.2">
      <c r="D5306" s="16"/>
      <c r="E5306" s="316"/>
    </row>
    <row r="5307" spans="4:5" x14ac:dyDescent="0.2">
      <c r="D5307" s="16"/>
      <c r="E5307" s="316"/>
    </row>
    <row r="5308" spans="4:5" x14ac:dyDescent="0.2">
      <c r="D5308" s="16"/>
      <c r="E5308" s="316"/>
    </row>
    <row r="5309" spans="4:5" x14ac:dyDescent="0.2">
      <c r="D5309" s="16"/>
      <c r="E5309" s="316"/>
    </row>
    <row r="5310" spans="4:5" x14ac:dyDescent="0.2">
      <c r="D5310" s="16"/>
      <c r="E5310" s="316"/>
    </row>
    <row r="5311" spans="4:5" x14ac:dyDescent="0.2">
      <c r="D5311" s="16"/>
      <c r="E5311" s="316"/>
    </row>
    <row r="5312" spans="4:5" x14ac:dyDescent="0.2">
      <c r="D5312" s="16"/>
      <c r="E5312" s="316"/>
    </row>
    <row r="5313" spans="4:5" x14ac:dyDescent="0.2">
      <c r="D5313" s="16"/>
      <c r="E5313" s="316"/>
    </row>
    <row r="5314" spans="4:5" x14ac:dyDescent="0.2">
      <c r="D5314" s="16"/>
      <c r="E5314" s="316"/>
    </row>
    <row r="5315" spans="4:5" x14ac:dyDescent="0.2">
      <c r="D5315" s="16"/>
      <c r="E5315" s="316"/>
    </row>
    <row r="5316" spans="4:5" x14ac:dyDescent="0.2">
      <c r="D5316" s="16"/>
      <c r="E5316" s="316"/>
    </row>
    <row r="5317" spans="4:5" x14ac:dyDescent="0.2">
      <c r="D5317" s="16"/>
      <c r="E5317" s="316"/>
    </row>
    <row r="5318" spans="4:5" x14ac:dyDescent="0.2">
      <c r="D5318" s="16"/>
      <c r="E5318" s="316"/>
    </row>
    <row r="5319" spans="4:5" x14ac:dyDescent="0.2">
      <c r="D5319" s="16"/>
      <c r="E5319" s="316"/>
    </row>
    <row r="5320" spans="4:5" x14ac:dyDescent="0.2">
      <c r="D5320" s="16"/>
      <c r="E5320" s="316"/>
    </row>
    <row r="5321" spans="4:5" x14ac:dyDescent="0.2">
      <c r="D5321" s="16"/>
      <c r="E5321" s="316"/>
    </row>
    <row r="5322" spans="4:5" x14ac:dyDescent="0.2">
      <c r="D5322" s="16"/>
      <c r="E5322" s="316"/>
    </row>
    <row r="5323" spans="4:5" x14ac:dyDescent="0.2">
      <c r="D5323" s="16"/>
      <c r="E5323" s="316"/>
    </row>
    <row r="5324" spans="4:5" x14ac:dyDescent="0.2">
      <c r="D5324" s="16"/>
      <c r="E5324" s="316"/>
    </row>
    <row r="5325" spans="4:5" x14ac:dyDescent="0.2">
      <c r="D5325" s="16"/>
      <c r="E5325" s="316"/>
    </row>
    <row r="5326" spans="4:5" x14ac:dyDescent="0.2">
      <c r="D5326" s="16"/>
      <c r="E5326" s="316"/>
    </row>
    <row r="5327" spans="4:5" x14ac:dyDescent="0.2">
      <c r="D5327" s="16"/>
      <c r="E5327" s="316"/>
    </row>
    <row r="5328" spans="4:5" x14ac:dyDescent="0.2">
      <c r="D5328" s="16"/>
      <c r="E5328" s="316"/>
    </row>
    <row r="5329" spans="4:5" x14ac:dyDescent="0.2">
      <c r="D5329" s="16"/>
      <c r="E5329" s="316"/>
    </row>
    <row r="5330" spans="4:5" x14ac:dyDescent="0.2">
      <c r="D5330" s="16"/>
      <c r="E5330" s="316"/>
    </row>
    <row r="5331" spans="4:5" x14ac:dyDescent="0.2">
      <c r="D5331" s="16"/>
      <c r="E5331" s="316"/>
    </row>
    <row r="5332" spans="4:5" x14ac:dyDescent="0.2">
      <c r="D5332" s="16"/>
      <c r="E5332" s="316"/>
    </row>
    <row r="5333" spans="4:5" x14ac:dyDescent="0.2">
      <c r="D5333" s="16"/>
      <c r="E5333" s="316"/>
    </row>
    <row r="5334" spans="4:5" x14ac:dyDescent="0.2">
      <c r="D5334" s="16"/>
      <c r="E5334" s="316"/>
    </row>
    <row r="5335" spans="4:5" x14ac:dyDescent="0.2">
      <c r="D5335" s="16"/>
      <c r="E5335" s="316"/>
    </row>
    <row r="5336" spans="4:5" x14ac:dyDescent="0.2">
      <c r="D5336" s="16"/>
      <c r="E5336" s="316"/>
    </row>
    <row r="5337" spans="4:5" x14ac:dyDescent="0.2">
      <c r="D5337" s="16"/>
      <c r="E5337" s="316"/>
    </row>
    <row r="5338" spans="4:5" x14ac:dyDescent="0.2">
      <c r="D5338" s="16"/>
      <c r="E5338" s="316"/>
    </row>
    <row r="5339" spans="4:5" x14ac:dyDescent="0.2">
      <c r="D5339" s="16"/>
      <c r="E5339" s="316"/>
    </row>
    <row r="5340" spans="4:5" x14ac:dyDescent="0.2">
      <c r="D5340" s="16"/>
      <c r="E5340" s="316"/>
    </row>
    <row r="5341" spans="4:5" x14ac:dyDescent="0.2">
      <c r="D5341" s="16"/>
      <c r="E5341" s="316"/>
    </row>
    <row r="5342" spans="4:5" x14ac:dyDescent="0.2">
      <c r="D5342" s="16"/>
      <c r="E5342" s="316"/>
    </row>
    <row r="5343" spans="4:5" x14ac:dyDescent="0.2">
      <c r="D5343" s="16"/>
      <c r="E5343" s="316"/>
    </row>
    <row r="5344" spans="4:5" x14ac:dyDescent="0.2">
      <c r="D5344" s="16"/>
      <c r="E5344" s="316"/>
    </row>
    <row r="5345" spans="4:5" x14ac:dyDescent="0.2">
      <c r="D5345" s="16"/>
      <c r="E5345" s="316"/>
    </row>
    <row r="5346" spans="4:5" x14ac:dyDescent="0.2">
      <c r="D5346" s="16"/>
      <c r="E5346" s="316"/>
    </row>
    <row r="5347" spans="4:5" x14ac:dyDescent="0.2">
      <c r="D5347" s="16"/>
      <c r="E5347" s="316"/>
    </row>
    <row r="5348" spans="4:5" x14ac:dyDescent="0.2">
      <c r="D5348" s="16"/>
      <c r="E5348" s="316"/>
    </row>
    <row r="5349" spans="4:5" x14ac:dyDescent="0.2">
      <c r="D5349" s="16"/>
      <c r="E5349" s="316"/>
    </row>
    <row r="5350" spans="4:5" x14ac:dyDescent="0.2">
      <c r="D5350" s="16"/>
      <c r="E5350" s="316"/>
    </row>
    <row r="5351" spans="4:5" x14ac:dyDescent="0.2">
      <c r="D5351" s="16"/>
      <c r="E5351" s="316"/>
    </row>
    <row r="5352" spans="4:5" x14ac:dyDescent="0.2">
      <c r="D5352" s="16"/>
      <c r="E5352" s="316"/>
    </row>
    <row r="5353" spans="4:5" x14ac:dyDescent="0.2">
      <c r="D5353" s="16"/>
      <c r="E5353" s="316"/>
    </row>
    <row r="5354" spans="4:5" x14ac:dyDescent="0.2">
      <c r="D5354" s="16"/>
      <c r="E5354" s="316"/>
    </row>
    <row r="5355" spans="4:5" x14ac:dyDescent="0.2">
      <c r="D5355" s="16"/>
      <c r="E5355" s="316"/>
    </row>
    <row r="5356" spans="4:5" x14ac:dyDescent="0.2">
      <c r="D5356" s="16"/>
      <c r="E5356" s="316"/>
    </row>
    <row r="5357" spans="4:5" x14ac:dyDescent="0.2">
      <c r="D5357" s="16"/>
      <c r="E5357" s="316"/>
    </row>
    <row r="5358" spans="4:5" x14ac:dyDescent="0.2">
      <c r="D5358" s="16"/>
      <c r="E5358" s="316"/>
    </row>
    <row r="5359" spans="4:5" x14ac:dyDescent="0.2">
      <c r="D5359" s="16"/>
      <c r="E5359" s="316"/>
    </row>
    <row r="5360" spans="4:5" x14ac:dyDescent="0.2">
      <c r="D5360" s="16"/>
      <c r="E5360" s="316"/>
    </row>
    <row r="5361" spans="4:5" x14ac:dyDescent="0.2">
      <c r="D5361" s="16"/>
      <c r="E5361" s="316"/>
    </row>
    <row r="5362" spans="4:5" x14ac:dyDescent="0.2">
      <c r="D5362" s="16"/>
      <c r="E5362" s="316"/>
    </row>
    <row r="5363" spans="4:5" x14ac:dyDescent="0.2">
      <c r="D5363" s="16"/>
      <c r="E5363" s="316"/>
    </row>
    <row r="5364" spans="4:5" x14ac:dyDescent="0.2">
      <c r="D5364" s="16"/>
      <c r="E5364" s="316"/>
    </row>
    <row r="5365" spans="4:5" x14ac:dyDescent="0.2">
      <c r="D5365" s="16"/>
      <c r="E5365" s="316"/>
    </row>
    <row r="5366" spans="4:5" x14ac:dyDescent="0.2">
      <c r="D5366" s="16"/>
      <c r="E5366" s="316"/>
    </row>
    <row r="5367" spans="4:5" x14ac:dyDescent="0.2">
      <c r="D5367" s="16"/>
      <c r="E5367" s="316"/>
    </row>
    <row r="5368" spans="4:5" x14ac:dyDescent="0.2">
      <c r="D5368" s="16"/>
      <c r="E5368" s="316"/>
    </row>
    <row r="5369" spans="4:5" x14ac:dyDescent="0.2">
      <c r="D5369" s="16"/>
      <c r="E5369" s="316"/>
    </row>
    <row r="5370" spans="4:5" x14ac:dyDescent="0.2">
      <c r="D5370" s="16"/>
      <c r="E5370" s="316"/>
    </row>
    <row r="5371" spans="4:5" x14ac:dyDescent="0.2">
      <c r="D5371" s="16"/>
      <c r="E5371" s="316"/>
    </row>
    <row r="5372" spans="4:5" x14ac:dyDescent="0.2">
      <c r="D5372" s="16"/>
      <c r="E5372" s="316"/>
    </row>
    <row r="5373" spans="4:5" x14ac:dyDescent="0.2">
      <c r="D5373" s="16"/>
      <c r="E5373" s="316"/>
    </row>
    <row r="5374" spans="4:5" x14ac:dyDescent="0.2">
      <c r="D5374" s="16"/>
      <c r="E5374" s="316"/>
    </row>
    <row r="5375" spans="4:5" x14ac:dyDescent="0.2">
      <c r="D5375" s="16"/>
      <c r="E5375" s="316"/>
    </row>
    <row r="5376" spans="4:5" x14ac:dyDescent="0.2">
      <c r="D5376" s="16"/>
      <c r="E5376" s="316"/>
    </row>
    <row r="5377" spans="4:5" x14ac:dyDescent="0.2">
      <c r="D5377" s="16"/>
      <c r="E5377" s="316"/>
    </row>
    <row r="5378" spans="4:5" x14ac:dyDescent="0.2">
      <c r="D5378" s="16"/>
      <c r="E5378" s="316"/>
    </row>
    <row r="5379" spans="4:5" x14ac:dyDescent="0.2">
      <c r="D5379" s="16"/>
      <c r="E5379" s="316"/>
    </row>
    <row r="5380" spans="4:5" x14ac:dyDescent="0.2">
      <c r="D5380" s="16"/>
      <c r="E5380" s="316"/>
    </row>
    <row r="5381" spans="4:5" x14ac:dyDescent="0.2">
      <c r="D5381" s="16"/>
      <c r="E5381" s="316"/>
    </row>
    <row r="5382" spans="4:5" x14ac:dyDescent="0.2">
      <c r="D5382" s="16"/>
      <c r="E5382" s="316"/>
    </row>
    <row r="5383" spans="4:5" x14ac:dyDescent="0.2">
      <c r="D5383" s="16"/>
      <c r="E5383" s="316"/>
    </row>
    <row r="5384" spans="4:5" x14ac:dyDescent="0.2">
      <c r="D5384" s="16"/>
      <c r="E5384" s="316"/>
    </row>
    <row r="5385" spans="4:5" x14ac:dyDescent="0.2">
      <c r="D5385" s="16"/>
      <c r="E5385" s="316"/>
    </row>
    <row r="5386" spans="4:5" x14ac:dyDescent="0.2">
      <c r="D5386" s="16"/>
      <c r="E5386" s="316"/>
    </row>
    <row r="5387" spans="4:5" x14ac:dyDescent="0.2">
      <c r="D5387" s="16"/>
      <c r="E5387" s="316"/>
    </row>
    <row r="5388" spans="4:5" x14ac:dyDescent="0.2">
      <c r="D5388" s="16"/>
      <c r="E5388" s="316"/>
    </row>
    <row r="5389" spans="4:5" x14ac:dyDescent="0.2">
      <c r="D5389" s="16"/>
      <c r="E5389" s="316"/>
    </row>
    <row r="5390" spans="4:5" x14ac:dyDescent="0.2">
      <c r="D5390" s="16"/>
      <c r="E5390" s="316"/>
    </row>
    <row r="5391" spans="4:5" x14ac:dyDescent="0.2">
      <c r="D5391" s="16"/>
      <c r="E5391" s="316"/>
    </row>
    <row r="5392" spans="4:5" x14ac:dyDescent="0.2">
      <c r="D5392" s="16"/>
      <c r="E5392" s="316"/>
    </row>
    <row r="5393" spans="4:5" x14ac:dyDescent="0.2">
      <c r="D5393" s="16"/>
      <c r="E5393" s="316"/>
    </row>
    <row r="5394" spans="4:5" x14ac:dyDescent="0.2">
      <c r="D5394" s="16"/>
      <c r="E5394" s="316"/>
    </row>
    <row r="5395" spans="4:5" x14ac:dyDescent="0.2">
      <c r="D5395" s="16"/>
      <c r="E5395" s="316"/>
    </row>
    <row r="5396" spans="4:5" x14ac:dyDescent="0.2">
      <c r="D5396" s="16"/>
      <c r="E5396" s="316"/>
    </row>
    <row r="5397" spans="4:5" x14ac:dyDescent="0.2">
      <c r="D5397" s="16"/>
      <c r="E5397" s="316"/>
    </row>
    <row r="5398" spans="4:5" x14ac:dyDescent="0.2">
      <c r="D5398" s="16"/>
      <c r="E5398" s="316"/>
    </row>
    <row r="5399" spans="4:5" x14ac:dyDescent="0.2">
      <c r="D5399" s="16"/>
      <c r="E5399" s="316"/>
    </row>
    <row r="5400" spans="4:5" x14ac:dyDescent="0.2">
      <c r="D5400" s="16"/>
      <c r="E5400" s="316"/>
    </row>
    <row r="5401" spans="4:5" x14ac:dyDescent="0.2">
      <c r="D5401" s="16"/>
      <c r="E5401" s="316"/>
    </row>
    <row r="5402" spans="4:5" x14ac:dyDescent="0.2">
      <c r="D5402" s="16"/>
      <c r="E5402" s="316"/>
    </row>
    <row r="5403" spans="4:5" x14ac:dyDescent="0.2">
      <c r="D5403" s="16"/>
      <c r="E5403" s="316"/>
    </row>
    <row r="5404" spans="4:5" x14ac:dyDescent="0.2">
      <c r="D5404" s="16"/>
      <c r="E5404" s="316"/>
    </row>
    <row r="5405" spans="4:5" x14ac:dyDescent="0.2">
      <c r="D5405" s="16"/>
      <c r="E5405" s="316"/>
    </row>
    <row r="5406" spans="4:5" x14ac:dyDescent="0.2">
      <c r="D5406" s="16"/>
      <c r="E5406" s="316"/>
    </row>
    <row r="5407" spans="4:5" x14ac:dyDescent="0.2">
      <c r="D5407" s="16"/>
      <c r="E5407" s="316"/>
    </row>
    <row r="5408" spans="4:5" x14ac:dyDescent="0.2">
      <c r="D5408" s="16"/>
      <c r="E5408" s="316"/>
    </row>
    <row r="5409" spans="4:5" x14ac:dyDescent="0.2">
      <c r="D5409" s="16"/>
      <c r="E5409" s="316"/>
    </row>
    <row r="5410" spans="4:5" x14ac:dyDescent="0.2">
      <c r="D5410" s="16"/>
      <c r="E5410" s="316"/>
    </row>
    <row r="5411" spans="4:5" x14ac:dyDescent="0.2">
      <c r="D5411" s="16"/>
      <c r="E5411" s="316"/>
    </row>
    <row r="5412" spans="4:5" x14ac:dyDescent="0.2">
      <c r="D5412" s="16"/>
      <c r="E5412" s="316"/>
    </row>
    <row r="5413" spans="4:5" x14ac:dyDescent="0.2">
      <c r="D5413" s="16"/>
      <c r="E5413" s="316"/>
    </row>
    <row r="5414" spans="4:5" x14ac:dyDescent="0.2">
      <c r="D5414" s="16"/>
      <c r="E5414" s="316"/>
    </row>
    <row r="5415" spans="4:5" x14ac:dyDescent="0.2">
      <c r="D5415" s="16"/>
      <c r="E5415" s="316"/>
    </row>
    <row r="5416" spans="4:5" x14ac:dyDescent="0.2">
      <c r="D5416" s="16"/>
      <c r="E5416" s="316"/>
    </row>
    <row r="5417" spans="4:5" x14ac:dyDescent="0.2">
      <c r="D5417" s="16"/>
      <c r="E5417" s="316"/>
    </row>
    <row r="5418" spans="4:5" x14ac:dyDescent="0.2">
      <c r="D5418" s="16"/>
      <c r="E5418" s="316"/>
    </row>
    <row r="5419" spans="4:5" x14ac:dyDescent="0.2">
      <c r="D5419" s="16"/>
      <c r="E5419" s="316"/>
    </row>
    <row r="5420" spans="4:5" x14ac:dyDescent="0.2">
      <c r="D5420" s="16"/>
      <c r="E5420" s="316"/>
    </row>
    <row r="5421" spans="4:5" x14ac:dyDescent="0.2">
      <c r="D5421" s="16"/>
      <c r="E5421" s="316"/>
    </row>
    <row r="5422" spans="4:5" x14ac:dyDescent="0.2">
      <c r="D5422" s="16"/>
      <c r="E5422" s="316"/>
    </row>
    <row r="5423" spans="4:5" x14ac:dyDescent="0.2">
      <c r="D5423" s="16"/>
      <c r="E5423" s="316"/>
    </row>
    <row r="5424" spans="4:5" x14ac:dyDescent="0.2">
      <c r="D5424" s="16"/>
      <c r="E5424" s="316"/>
    </row>
    <row r="5425" spans="4:5" x14ac:dyDescent="0.2">
      <c r="D5425" s="16"/>
      <c r="E5425" s="316"/>
    </row>
    <row r="5426" spans="4:5" x14ac:dyDescent="0.2">
      <c r="D5426" s="16"/>
      <c r="E5426" s="316"/>
    </row>
    <row r="5427" spans="4:5" x14ac:dyDescent="0.2">
      <c r="D5427" s="16"/>
      <c r="E5427" s="316"/>
    </row>
    <row r="5428" spans="4:5" x14ac:dyDescent="0.2">
      <c r="D5428" s="16"/>
      <c r="E5428" s="316"/>
    </row>
    <row r="5429" spans="4:5" x14ac:dyDescent="0.2">
      <c r="D5429" s="16"/>
      <c r="E5429" s="316"/>
    </row>
    <row r="5430" spans="4:5" x14ac:dyDescent="0.2">
      <c r="D5430" s="16"/>
      <c r="E5430" s="316"/>
    </row>
    <row r="5431" spans="4:5" x14ac:dyDescent="0.2">
      <c r="D5431" s="16"/>
      <c r="E5431" s="316"/>
    </row>
    <row r="5432" spans="4:5" x14ac:dyDescent="0.2">
      <c r="D5432" s="16"/>
      <c r="E5432" s="316"/>
    </row>
    <row r="5433" spans="4:5" x14ac:dyDescent="0.2">
      <c r="D5433" s="16"/>
      <c r="E5433" s="316"/>
    </row>
    <row r="5434" spans="4:5" x14ac:dyDescent="0.2">
      <c r="D5434" s="16"/>
      <c r="E5434" s="316"/>
    </row>
    <row r="5435" spans="4:5" x14ac:dyDescent="0.2">
      <c r="D5435" s="16"/>
      <c r="E5435" s="316"/>
    </row>
    <row r="5436" spans="4:5" x14ac:dyDescent="0.2">
      <c r="D5436" s="16"/>
      <c r="E5436" s="316"/>
    </row>
    <row r="5437" spans="4:5" x14ac:dyDescent="0.2">
      <c r="D5437" s="16"/>
      <c r="E5437" s="316"/>
    </row>
    <row r="5438" spans="4:5" x14ac:dyDescent="0.2">
      <c r="D5438" s="16"/>
      <c r="E5438" s="316"/>
    </row>
    <row r="5439" spans="4:5" x14ac:dyDescent="0.2">
      <c r="D5439" s="16"/>
      <c r="E5439" s="316"/>
    </row>
    <row r="5440" spans="4:5" x14ac:dyDescent="0.2">
      <c r="D5440" s="16"/>
      <c r="E5440" s="316"/>
    </row>
    <row r="5441" spans="4:5" x14ac:dyDescent="0.2">
      <c r="D5441" s="16"/>
      <c r="E5441" s="316"/>
    </row>
    <row r="5442" spans="4:5" x14ac:dyDescent="0.2">
      <c r="D5442" s="16"/>
      <c r="E5442" s="316"/>
    </row>
    <row r="5443" spans="4:5" x14ac:dyDescent="0.2">
      <c r="D5443" s="16"/>
      <c r="E5443" s="316"/>
    </row>
    <row r="5444" spans="4:5" x14ac:dyDescent="0.2">
      <c r="D5444" s="16"/>
      <c r="E5444" s="316"/>
    </row>
    <row r="5445" spans="4:5" x14ac:dyDescent="0.2">
      <c r="D5445" s="16"/>
      <c r="E5445" s="316"/>
    </row>
    <row r="5446" spans="4:5" x14ac:dyDescent="0.2">
      <c r="D5446" s="16"/>
      <c r="E5446" s="316"/>
    </row>
    <row r="5447" spans="4:5" x14ac:dyDescent="0.2">
      <c r="D5447" s="16"/>
      <c r="E5447" s="316"/>
    </row>
    <row r="5448" spans="4:5" x14ac:dyDescent="0.2">
      <c r="D5448" s="16"/>
      <c r="E5448" s="316"/>
    </row>
    <row r="5449" spans="4:5" x14ac:dyDescent="0.2">
      <c r="D5449" s="16"/>
      <c r="E5449" s="316"/>
    </row>
    <row r="5450" spans="4:5" x14ac:dyDescent="0.2">
      <c r="D5450" s="16"/>
      <c r="E5450" s="316"/>
    </row>
    <row r="5451" spans="4:5" x14ac:dyDescent="0.2">
      <c r="D5451" s="16"/>
      <c r="E5451" s="316"/>
    </row>
    <row r="5452" spans="4:5" x14ac:dyDescent="0.2">
      <c r="D5452" s="16"/>
      <c r="E5452" s="316"/>
    </row>
    <row r="5453" spans="4:5" x14ac:dyDescent="0.2">
      <c r="D5453" s="16"/>
      <c r="E5453" s="316"/>
    </row>
    <row r="5454" spans="4:5" x14ac:dyDescent="0.2">
      <c r="D5454" s="16"/>
      <c r="E5454" s="316"/>
    </row>
    <row r="5455" spans="4:5" x14ac:dyDescent="0.2">
      <c r="D5455" s="16"/>
      <c r="E5455" s="316"/>
    </row>
    <row r="5456" spans="4:5" x14ac:dyDescent="0.2">
      <c r="D5456" s="16"/>
      <c r="E5456" s="316"/>
    </row>
    <row r="5457" spans="4:5" x14ac:dyDescent="0.2">
      <c r="D5457" s="16"/>
      <c r="E5457" s="316"/>
    </row>
    <row r="5458" spans="4:5" x14ac:dyDescent="0.2">
      <c r="D5458" s="16"/>
      <c r="E5458" s="316"/>
    </row>
    <row r="5459" spans="4:5" x14ac:dyDescent="0.2">
      <c r="D5459" s="16"/>
      <c r="E5459" s="316"/>
    </row>
    <row r="5460" spans="4:5" x14ac:dyDescent="0.2">
      <c r="D5460" s="16"/>
      <c r="E5460" s="316"/>
    </row>
    <row r="5461" spans="4:5" x14ac:dyDescent="0.2">
      <c r="D5461" s="16"/>
      <c r="E5461" s="316"/>
    </row>
    <row r="5462" spans="4:5" x14ac:dyDescent="0.2">
      <c r="D5462" s="16"/>
      <c r="E5462" s="316"/>
    </row>
    <row r="5463" spans="4:5" x14ac:dyDescent="0.2">
      <c r="D5463" s="16"/>
      <c r="E5463" s="316"/>
    </row>
    <row r="5464" spans="4:5" x14ac:dyDescent="0.2">
      <c r="D5464" s="16"/>
      <c r="E5464" s="316"/>
    </row>
    <row r="5465" spans="4:5" x14ac:dyDescent="0.2">
      <c r="D5465" s="16"/>
      <c r="E5465" s="316"/>
    </row>
    <row r="5466" spans="4:5" x14ac:dyDescent="0.2">
      <c r="D5466" s="16"/>
      <c r="E5466" s="316"/>
    </row>
    <row r="5467" spans="4:5" x14ac:dyDescent="0.2">
      <c r="D5467" s="16"/>
      <c r="E5467" s="316"/>
    </row>
    <row r="5468" spans="4:5" x14ac:dyDescent="0.2">
      <c r="D5468" s="16"/>
      <c r="E5468" s="316"/>
    </row>
    <row r="5469" spans="4:5" x14ac:dyDescent="0.2">
      <c r="D5469" s="16"/>
      <c r="E5469" s="316"/>
    </row>
    <row r="5470" spans="4:5" x14ac:dyDescent="0.2">
      <c r="D5470" s="16"/>
      <c r="E5470" s="316"/>
    </row>
    <row r="5471" spans="4:5" x14ac:dyDescent="0.2">
      <c r="D5471" s="16"/>
      <c r="E5471" s="316"/>
    </row>
    <row r="5472" spans="4:5" x14ac:dyDescent="0.2">
      <c r="D5472" s="16"/>
      <c r="E5472" s="316"/>
    </row>
    <row r="5473" spans="4:5" x14ac:dyDescent="0.2">
      <c r="D5473" s="16"/>
      <c r="E5473" s="316"/>
    </row>
    <row r="5474" spans="4:5" x14ac:dyDescent="0.2">
      <c r="D5474" s="16"/>
      <c r="E5474" s="316"/>
    </row>
    <row r="5475" spans="4:5" x14ac:dyDescent="0.2">
      <c r="D5475" s="16"/>
      <c r="E5475" s="316"/>
    </row>
    <row r="5476" spans="4:5" x14ac:dyDescent="0.2">
      <c r="D5476" s="16"/>
      <c r="E5476" s="316"/>
    </row>
    <row r="5477" spans="4:5" x14ac:dyDescent="0.2">
      <c r="D5477" s="16"/>
      <c r="E5477" s="316"/>
    </row>
    <row r="5478" spans="4:5" x14ac:dyDescent="0.2">
      <c r="D5478" s="16"/>
      <c r="E5478" s="316"/>
    </row>
    <row r="5479" spans="4:5" x14ac:dyDescent="0.2">
      <c r="D5479" s="16"/>
      <c r="E5479" s="316"/>
    </row>
    <row r="5480" spans="4:5" x14ac:dyDescent="0.2">
      <c r="D5480" s="16"/>
      <c r="E5480" s="316"/>
    </row>
    <row r="5481" spans="4:5" x14ac:dyDescent="0.2">
      <c r="D5481" s="16"/>
      <c r="E5481" s="316"/>
    </row>
    <row r="5482" spans="4:5" x14ac:dyDescent="0.2">
      <c r="D5482" s="16"/>
      <c r="E5482" s="316"/>
    </row>
    <row r="5483" spans="4:5" x14ac:dyDescent="0.2">
      <c r="D5483" s="16"/>
      <c r="E5483" s="316"/>
    </row>
    <row r="5484" spans="4:5" x14ac:dyDescent="0.2">
      <c r="D5484" s="16"/>
      <c r="E5484" s="316"/>
    </row>
    <row r="5485" spans="4:5" x14ac:dyDescent="0.2">
      <c r="D5485" s="16"/>
      <c r="E5485" s="316"/>
    </row>
    <row r="5486" spans="4:5" x14ac:dyDescent="0.2">
      <c r="D5486" s="16"/>
      <c r="E5486" s="316"/>
    </row>
    <row r="5487" spans="4:5" x14ac:dyDescent="0.2">
      <c r="D5487" s="16"/>
      <c r="E5487" s="316"/>
    </row>
    <row r="5488" spans="4:5" x14ac:dyDescent="0.2">
      <c r="D5488" s="16"/>
      <c r="E5488" s="316"/>
    </row>
    <row r="5489" spans="4:5" x14ac:dyDescent="0.2">
      <c r="D5489" s="16"/>
      <c r="E5489" s="316"/>
    </row>
    <row r="5490" spans="4:5" x14ac:dyDescent="0.2">
      <c r="D5490" s="16"/>
      <c r="E5490" s="316"/>
    </row>
    <row r="5491" spans="4:5" x14ac:dyDescent="0.2">
      <c r="D5491" s="16"/>
      <c r="E5491" s="316"/>
    </row>
    <row r="5492" spans="4:5" x14ac:dyDescent="0.2">
      <c r="D5492" s="16"/>
      <c r="E5492" s="316"/>
    </row>
    <row r="5493" spans="4:5" x14ac:dyDescent="0.2">
      <c r="D5493" s="16"/>
      <c r="E5493" s="316"/>
    </row>
    <row r="5494" spans="4:5" x14ac:dyDescent="0.2">
      <c r="D5494" s="16"/>
      <c r="E5494" s="316"/>
    </row>
    <row r="5495" spans="4:5" x14ac:dyDescent="0.2">
      <c r="D5495" s="16"/>
      <c r="E5495" s="316"/>
    </row>
    <row r="5496" spans="4:5" x14ac:dyDescent="0.2">
      <c r="D5496" s="16"/>
      <c r="E5496" s="316"/>
    </row>
    <row r="5497" spans="4:5" x14ac:dyDescent="0.2">
      <c r="D5497" s="16"/>
      <c r="E5497" s="316"/>
    </row>
    <row r="5498" spans="4:5" x14ac:dyDescent="0.2">
      <c r="D5498" s="16"/>
      <c r="E5498" s="316"/>
    </row>
    <row r="5499" spans="4:5" x14ac:dyDescent="0.2">
      <c r="D5499" s="16"/>
      <c r="E5499" s="316"/>
    </row>
    <row r="5500" spans="4:5" x14ac:dyDescent="0.2">
      <c r="D5500" s="16"/>
      <c r="E5500" s="316"/>
    </row>
    <row r="5501" spans="4:5" x14ac:dyDescent="0.2">
      <c r="D5501" s="16"/>
      <c r="E5501" s="316"/>
    </row>
    <row r="5502" spans="4:5" x14ac:dyDescent="0.2">
      <c r="D5502" s="16"/>
      <c r="E5502" s="316"/>
    </row>
    <row r="5503" spans="4:5" x14ac:dyDescent="0.2">
      <c r="D5503" s="16"/>
      <c r="E5503" s="316"/>
    </row>
    <row r="5504" spans="4:5" x14ac:dyDescent="0.2">
      <c r="D5504" s="16"/>
      <c r="E5504" s="316"/>
    </row>
    <row r="5505" spans="4:5" x14ac:dyDescent="0.2">
      <c r="D5505" s="16"/>
      <c r="E5505" s="316"/>
    </row>
    <row r="5506" spans="4:5" x14ac:dyDescent="0.2">
      <c r="D5506" s="16"/>
      <c r="E5506" s="316"/>
    </row>
    <row r="5507" spans="4:5" x14ac:dyDescent="0.2">
      <c r="D5507" s="16"/>
      <c r="E5507" s="316"/>
    </row>
    <row r="5508" spans="4:5" x14ac:dyDescent="0.2">
      <c r="D5508" s="16"/>
      <c r="E5508" s="316"/>
    </row>
    <row r="5509" spans="4:5" x14ac:dyDescent="0.2">
      <c r="D5509" s="16"/>
      <c r="E5509" s="316"/>
    </row>
    <row r="5510" spans="4:5" x14ac:dyDescent="0.2">
      <c r="D5510" s="16"/>
      <c r="E5510" s="316"/>
    </row>
    <row r="5511" spans="4:5" x14ac:dyDescent="0.2">
      <c r="D5511" s="16"/>
      <c r="E5511" s="316"/>
    </row>
    <row r="5512" spans="4:5" x14ac:dyDescent="0.2">
      <c r="D5512" s="16"/>
      <c r="E5512" s="316"/>
    </row>
    <row r="5513" spans="4:5" x14ac:dyDescent="0.2">
      <c r="D5513" s="16"/>
      <c r="E5513" s="316"/>
    </row>
    <row r="5514" spans="4:5" x14ac:dyDescent="0.2">
      <c r="D5514" s="16"/>
      <c r="E5514" s="316"/>
    </row>
    <row r="5515" spans="4:5" x14ac:dyDescent="0.2">
      <c r="D5515" s="16"/>
      <c r="E5515" s="316"/>
    </row>
    <row r="5516" spans="4:5" x14ac:dyDescent="0.2">
      <c r="D5516" s="16"/>
      <c r="E5516" s="316"/>
    </row>
    <row r="5517" spans="4:5" x14ac:dyDescent="0.2">
      <c r="D5517" s="16"/>
      <c r="E5517" s="316"/>
    </row>
    <row r="5518" spans="4:5" x14ac:dyDescent="0.2">
      <c r="D5518" s="16"/>
      <c r="E5518" s="316"/>
    </row>
    <row r="5519" spans="4:5" x14ac:dyDescent="0.2">
      <c r="D5519" s="16"/>
      <c r="E5519" s="316"/>
    </row>
    <row r="5520" spans="4:5" x14ac:dyDescent="0.2">
      <c r="D5520" s="16"/>
      <c r="E5520" s="316"/>
    </row>
    <row r="5521" spans="4:5" x14ac:dyDescent="0.2">
      <c r="D5521" s="16"/>
      <c r="E5521" s="316"/>
    </row>
    <row r="5522" spans="4:5" x14ac:dyDescent="0.2">
      <c r="D5522" s="16"/>
      <c r="E5522" s="316"/>
    </row>
    <row r="5523" spans="4:5" x14ac:dyDescent="0.2">
      <c r="D5523" s="16"/>
      <c r="E5523" s="316"/>
    </row>
    <row r="5524" spans="4:5" x14ac:dyDescent="0.2">
      <c r="D5524" s="16"/>
      <c r="E5524" s="316"/>
    </row>
    <row r="5525" spans="4:5" x14ac:dyDescent="0.2">
      <c r="D5525" s="16"/>
      <c r="E5525" s="316"/>
    </row>
    <row r="5526" spans="4:5" x14ac:dyDescent="0.2">
      <c r="D5526" s="16"/>
      <c r="E5526" s="316"/>
    </row>
    <row r="5527" spans="4:5" x14ac:dyDescent="0.2">
      <c r="D5527" s="16"/>
      <c r="E5527" s="316"/>
    </row>
    <row r="5528" spans="4:5" x14ac:dyDescent="0.2">
      <c r="D5528" s="16"/>
      <c r="E5528" s="316"/>
    </row>
    <row r="5529" spans="4:5" x14ac:dyDescent="0.2">
      <c r="D5529" s="16"/>
      <c r="E5529" s="316"/>
    </row>
    <row r="5530" spans="4:5" x14ac:dyDescent="0.2">
      <c r="D5530" s="16"/>
      <c r="E5530" s="316"/>
    </row>
    <row r="5531" spans="4:5" x14ac:dyDescent="0.2">
      <c r="D5531" s="16"/>
      <c r="E5531" s="316"/>
    </row>
    <row r="5532" spans="4:5" x14ac:dyDescent="0.2">
      <c r="D5532" s="16"/>
      <c r="E5532" s="316"/>
    </row>
    <row r="5533" spans="4:5" x14ac:dyDescent="0.2">
      <c r="D5533" s="16"/>
      <c r="E5533" s="316"/>
    </row>
    <row r="5534" spans="4:5" x14ac:dyDescent="0.2">
      <c r="D5534" s="16"/>
      <c r="E5534" s="316"/>
    </row>
    <row r="5535" spans="4:5" x14ac:dyDescent="0.2">
      <c r="D5535" s="16"/>
      <c r="E5535" s="316"/>
    </row>
    <row r="5536" spans="4:5" x14ac:dyDescent="0.2">
      <c r="D5536" s="16"/>
      <c r="E5536" s="316"/>
    </row>
    <row r="5537" spans="4:5" x14ac:dyDescent="0.2">
      <c r="D5537" s="16"/>
      <c r="E5537" s="316"/>
    </row>
    <row r="5538" spans="4:5" x14ac:dyDescent="0.2">
      <c r="D5538" s="16"/>
      <c r="E5538" s="316"/>
    </row>
    <row r="5539" spans="4:5" x14ac:dyDescent="0.2">
      <c r="D5539" s="16"/>
      <c r="E5539" s="316"/>
    </row>
    <row r="5540" spans="4:5" x14ac:dyDescent="0.2">
      <c r="D5540" s="16"/>
      <c r="E5540" s="316"/>
    </row>
    <row r="5541" spans="4:5" x14ac:dyDescent="0.2">
      <c r="D5541" s="16"/>
      <c r="E5541" s="316"/>
    </row>
    <row r="5542" spans="4:5" x14ac:dyDescent="0.2">
      <c r="D5542" s="16"/>
      <c r="E5542" s="316"/>
    </row>
    <row r="5543" spans="4:5" x14ac:dyDescent="0.2">
      <c r="D5543" s="16"/>
      <c r="E5543" s="316"/>
    </row>
    <row r="5544" spans="4:5" x14ac:dyDescent="0.2">
      <c r="D5544" s="16"/>
      <c r="E5544" s="316"/>
    </row>
    <row r="5545" spans="4:5" x14ac:dyDescent="0.2">
      <c r="D5545" s="16"/>
      <c r="E5545" s="316"/>
    </row>
    <row r="5546" spans="4:5" x14ac:dyDescent="0.2">
      <c r="D5546" s="16"/>
      <c r="E5546" s="316"/>
    </row>
    <row r="5547" spans="4:5" x14ac:dyDescent="0.2">
      <c r="D5547" s="16"/>
      <c r="E5547" s="316"/>
    </row>
    <row r="5548" spans="4:5" x14ac:dyDescent="0.2">
      <c r="D5548" s="16"/>
      <c r="E5548" s="316"/>
    </row>
    <row r="5549" spans="4:5" x14ac:dyDescent="0.2">
      <c r="D5549" s="16"/>
      <c r="E5549" s="316"/>
    </row>
    <row r="5550" spans="4:5" x14ac:dyDescent="0.2">
      <c r="D5550" s="16"/>
      <c r="E5550" s="316"/>
    </row>
    <row r="5551" spans="4:5" x14ac:dyDescent="0.2">
      <c r="D5551" s="16"/>
      <c r="E5551" s="316"/>
    </row>
    <row r="5552" spans="4:5" x14ac:dyDescent="0.2">
      <c r="D5552" s="16"/>
      <c r="E5552" s="316"/>
    </row>
    <row r="5553" spans="4:5" x14ac:dyDescent="0.2">
      <c r="D5553" s="16"/>
      <c r="E5553" s="316"/>
    </row>
    <row r="5554" spans="4:5" x14ac:dyDescent="0.2">
      <c r="D5554" s="16"/>
      <c r="E5554" s="316"/>
    </row>
    <row r="5555" spans="4:5" x14ac:dyDescent="0.2">
      <c r="D5555" s="16"/>
      <c r="E5555" s="316"/>
    </row>
    <row r="5556" spans="4:5" x14ac:dyDescent="0.2">
      <c r="D5556" s="16"/>
      <c r="E5556" s="316"/>
    </row>
    <row r="5557" spans="4:5" x14ac:dyDescent="0.2">
      <c r="D5557" s="16"/>
      <c r="E5557" s="316"/>
    </row>
    <row r="5558" spans="4:5" x14ac:dyDescent="0.2">
      <c r="D5558" s="16"/>
      <c r="E5558" s="316"/>
    </row>
    <row r="5559" spans="4:5" x14ac:dyDescent="0.2">
      <c r="D5559" s="16"/>
      <c r="E5559" s="316"/>
    </row>
    <row r="5560" spans="4:5" x14ac:dyDescent="0.2">
      <c r="D5560" s="16"/>
      <c r="E5560" s="316"/>
    </row>
    <row r="5561" spans="4:5" x14ac:dyDescent="0.2">
      <c r="D5561" s="16"/>
      <c r="E5561" s="316"/>
    </row>
    <row r="5562" spans="4:5" x14ac:dyDescent="0.2">
      <c r="D5562" s="16"/>
      <c r="E5562" s="316"/>
    </row>
    <row r="5563" spans="4:5" x14ac:dyDescent="0.2">
      <c r="D5563" s="16"/>
      <c r="E5563" s="316"/>
    </row>
    <row r="5564" spans="4:5" x14ac:dyDescent="0.2">
      <c r="D5564" s="16"/>
      <c r="E5564" s="316"/>
    </row>
    <row r="5565" spans="4:5" x14ac:dyDescent="0.2">
      <c r="D5565" s="16"/>
      <c r="E5565" s="316"/>
    </row>
    <row r="5566" spans="4:5" x14ac:dyDescent="0.2">
      <c r="D5566" s="16"/>
      <c r="E5566" s="316"/>
    </row>
    <row r="5567" spans="4:5" x14ac:dyDescent="0.2">
      <c r="D5567" s="16"/>
      <c r="E5567" s="316"/>
    </row>
    <row r="5568" spans="4:5" x14ac:dyDescent="0.2">
      <c r="D5568" s="16"/>
      <c r="E5568" s="316"/>
    </row>
    <row r="5569" spans="4:5" x14ac:dyDescent="0.2">
      <c r="D5569" s="16"/>
      <c r="E5569" s="316"/>
    </row>
    <row r="5570" spans="4:5" x14ac:dyDescent="0.2">
      <c r="D5570" s="16"/>
      <c r="E5570" s="316"/>
    </row>
    <row r="5571" spans="4:5" x14ac:dyDescent="0.2">
      <c r="D5571" s="16"/>
      <c r="E5571" s="316"/>
    </row>
    <row r="5572" spans="4:5" x14ac:dyDescent="0.2">
      <c r="D5572" s="16"/>
      <c r="E5572" s="316"/>
    </row>
    <row r="5573" spans="4:5" x14ac:dyDescent="0.2">
      <c r="D5573" s="16"/>
      <c r="E5573" s="316"/>
    </row>
    <row r="5574" spans="4:5" x14ac:dyDescent="0.2">
      <c r="D5574" s="16"/>
      <c r="E5574" s="316"/>
    </row>
    <row r="5575" spans="4:5" x14ac:dyDescent="0.2">
      <c r="D5575" s="16"/>
      <c r="E5575" s="316"/>
    </row>
    <row r="5576" spans="4:5" x14ac:dyDescent="0.2">
      <c r="D5576" s="16"/>
      <c r="E5576" s="316"/>
    </row>
    <row r="5577" spans="4:5" x14ac:dyDescent="0.2">
      <c r="D5577" s="16"/>
      <c r="E5577" s="316"/>
    </row>
    <row r="5578" spans="4:5" x14ac:dyDescent="0.2">
      <c r="D5578" s="16"/>
      <c r="E5578" s="316"/>
    </row>
    <row r="5579" spans="4:5" x14ac:dyDescent="0.2">
      <c r="D5579" s="16"/>
      <c r="E5579" s="316"/>
    </row>
    <row r="5580" spans="4:5" x14ac:dyDescent="0.2">
      <c r="D5580" s="16"/>
      <c r="E5580" s="316"/>
    </row>
    <row r="5581" spans="4:5" x14ac:dyDescent="0.2">
      <c r="D5581" s="16"/>
      <c r="E5581" s="316"/>
    </row>
    <row r="5582" spans="4:5" x14ac:dyDescent="0.2">
      <c r="D5582" s="16"/>
      <c r="E5582" s="316"/>
    </row>
    <row r="5583" spans="4:5" x14ac:dyDescent="0.2">
      <c r="D5583" s="16"/>
      <c r="E5583" s="316"/>
    </row>
    <row r="5584" spans="4:5" x14ac:dyDescent="0.2">
      <c r="D5584" s="16"/>
      <c r="E5584" s="316"/>
    </row>
    <row r="5585" spans="4:5" x14ac:dyDescent="0.2">
      <c r="D5585" s="16"/>
      <c r="E5585" s="316"/>
    </row>
    <row r="5586" spans="4:5" x14ac:dyDescent="0.2">
      <c r="D5586" s="16"/>
      <c r="E5586" s="316"/>
    </row>
    <row r="5587" spans="4:5" x14ac:dyDescent="0.2">
      <c r="D5587" s="16"/>
      <c r="E5587" s="316"/>
    </row>
    <row r="5588" spans="4:5" x14ac:dyDescent="0.2">
      <c r="D5588" s="16"/>
      <c r="E5588" s="316"/>
    </row>
    <row r="5589" spans="4:5" x14ac:dyDescent="0.2">
      <c r="D5589" s="16"/>
      <c r="E5589" s="316"/>
    </row>
    <row r="5590" spans="4:5" x14ac:dyDescent="0.2">
      <c r="D5590" s="16"/>
      <c r="E5590" s="316"/>
    </row>
    <row r="5591" spans="4:5" x14ac:dyDescent="0.2">
      <c r="D5591" s="16"/>
      <c r="E5591" s="316"/>
    </row>
    <row r="5592" spans="4:5" x14ac:dyDescent="0.2">
      <c r="D5592" s="16"/>
      <c r="E5592" s="316"/>
    </row>
    <row r="5593" spans="4:5" x14ac:dyDescent="0.2">
      <c r="D5593" s="16"/>
      <c r="E5593" s="316"/>
    </row>
    <row r="5594" spans="4:5" x14ac:dyDescent="0.2">
      <c r="D5594" s="16"/>
      <c r="E5594" s="316"/>
    </row>
    <row r="5595" spans="4:5" x14ac:dyDescent="0.2">
      <c r="D5595" s="16"/>
      <c r="E5595" s="316"/>
    </row>
    <row r="5596" spans="4:5" x14ac:dyDescent="0.2">
      <c r="D5596" s="16"/>
      <c r="E5596" s="316"/>
    </row>
    <row r="5597" spans="4:5" x14ac:dyDescent="0.2">
      <c r="D5597" s="16"/>
      <c r="E5597" s="316"/>
    </row>
    <row r="5598" spans="4:5" x14ac:dyDescent="0.2">
      <c r="D5598" s="16"/>
      <c r="E5598" s="316"/>
    </row>
    <row r="5599" spans="4:5" x14ac:dyDescent="0.2">
      <c r="D5599" s="16"/>
      <c r="E5599" s="316"/>
    </row>
    <row r="5600" spans="4:5" x14ac:dyDescent="0.2">
      <c r="D5600" s="16"/>
      <c r="E5600" s="316"/>
    </row>
    <row r="5601" spans="4:5" x14ac:dyDescent="0.2">
      <c r="D5601" s="16"/>
      <c r="E5601" s="316"/>
    </row>
    <row r="5602" spans="4:5" x14ac:dyDescent="0.2">
      <c r="D5602" s="16"/>
      <c r="E5602" s="316"/>
    </row>
    <row r="5603" spans="4:5" x14ac:dyDescent="0.2">
      <c r="D5603" s="16"/>
      <c r="E5603" s="316"/>
    </row>
    <row r="5604" spans="4:5" x14ac:dyDescent="0.2">
      <c r="D5604" s="16"/>
      <c r="E5604" s="316"/>
    </row>
    <row r="5605" spans="4:5" x14ac:dyDescent="0.2">
      <c r="D5605" s="16"/>
      <c r="E5605" s="316"/>
    </row>
    <row r="5606" spans="4:5" x14ac:dyDescent="0.2">
      <c r="D5606" s="16"/>
      <c r="E5606" s="316"/>
    </row>
    <row r="5607" spans="4:5" x14ac:dyDescent="0.2">
      <c r="D5607" s="16"/>
      <c r="E5607" s="316"/>
    </row>
    <row r="5608" spans="4:5" x14ac:dyDescent="0.2">
      <c r="D5608" s="16"/>
      <c r="E5608" s="316"/>
    </row>
    <row r="5609" spans="4:5" x14ac:dyDescent="0.2">
      <c r="D5609" s="16"/>
      <c r="E5609" s="316"/>
    </row>
    <row r="5610" spans="4:5" x14ac:dyDescent="0.2">
      <c r="D5610" s="16"/>
      <c r="E5610" s="316"/>
    </row>
    <row r="5611" spans="4:5" x14ac:dyDescent="0.2">
      <c r="D5611" s="16"/>
      <c r="E5611" s="316"/>
    </row>
    <row r="5612" spans="4:5" x14ac:dyDescent="0.2">
      <c r="D5612" s="16"/>
      <c r="E5612" s="316"/>
    </row>
    <row r="5613" spans="4:5" x14ac:dyDescent="0.2">
      <c r="D5613" s="16"/>
      <c r="E5613" s="316"/>
    </row>
    <row r="5614" spans="4:5" x14ac:dyDescent="0.2">
      <c r="D5614" s="16"/>
      <c r="E5614" s="316"/>
    </row>
    <row r="5615" spans="4:5" x14ac:dyDescent="0.2">
      <c r="D5615" s="16"/>
      <c r="E5615" s="316"/>
    </row>
    <row r="5616" spans="4:5" x14ac:dyDescent="0.2">
      <c r="D5616" s="16"/>
      <c r="E5616" s="316"/>
    </row>
    <row r="5617" spans="4:5" x14ac:dyDescent="0.2">
      <c r="D5617" s="16"/>
      <c r="E5617" s="316"/>
    </row>
    <row r="5618" spans="4:5" x14ac:dyDescent="0.2">
      <c r="D5618" s="16"/>
      <c r="E5618" s="316"/>
    </row>
    <row r="5619" spans="4:5" x14ac:dyDescent="0.2">
      <c r="D5619" s="16"/>
      <c r="E5619" s="316"/>
    </row>
    <row r="5620" spans="4:5" x14ac:dyDescent="0.2">
      <c r="D5620" s="16"/>
      <c r="E5620" s="316"/>
    </row>
    <row r="5621" spans="4:5" x14ac:dyDescent="0.2">
      <c r="D5621" s="16"/>
      <c r="E5621" s="316"/>
    </row>
    <row r="5622" spans="4:5" x14ac:dyDescent="0.2">
      <c r="D5622" s="16"/>
      <c r="E5622" s="316"/>
    </row>
    <row r="5623" spans="4:5" x14ac:dyDescent="0.2">
      <c r="D5623" s="16"/>
      <c r="E5623" s="316"/>
    </row>
    <row r="5624" spans="4:5" x14ac:dyDescent="0.2">
      <c r="D5624" s="16"/>
      <c r="E5624" s="316"/>
    </row>
    <row r="5625" spans="4:5" x14ac:dyDescent="0.2">
      <c r="D5625" s="16"/>
      <c r="E5625" s="316"/>
    </row>
    <row r="5626" spans="4:5" x14ac:dyDescent="0.2">
      <c r="D5626" s="16"/>
      <c r="E5626" s="316"/>
    </row>
    <row r="5627" spans="4:5" x14ac:dyDescent="0.2">
      <c r="D5627" s="16"/>
      <c r="E5627" s="316"/>
    </row>
    <row r="5628" spans="4:5" x14ac:dyDescent="0.2">
      <c r="D5628" s="16"/>
      <c r="E5628" s="316"/>
    </row>
    <row r="5629" spans="4:5" x14ac:dyDescent="0.2">
      <c r="D5629" s="16"/>
      <c r="E5629" s="316"/>
    </row>
    <row r="5630" spans="4:5" x14ac:dyDescent="0.2">
      <c r="D5630" s="16"/>
      <c r="E5630" s="316"/>
    </row>
    <row r="5631" spans="4:5" x14ac:dyDescent="0.2">
      <c r="D5631" s="16"/>
      <c r="E5631" s="316"/>
    </row>
    <row r="5632" spans="4:5" x14ac:dyDescent="0.2">
      <c r="D5632" s="16"/>
      <c r="E5632" s="316"/>
    </row>
    <row r="5633" spans="4:5" x14ac:dyDescent="0.2">
      <c r="D5633" s="16"/>
      <c r="E5633" s="316"/>
    </row>
    <row r="5634" spans="4:5" x14ac:dyDescent="0.2">
      <c r="D5634" s="16"/>
      <c r="E5634" s="316"/>
    </row>
    <row r="5635" spans="4:5" x14ac:dyDescent="0.2">
      <c r="D5635" s="16"/>
      <c r="E5635" s="316"/>
    </row>
    <row r="5636" spans="4:5" x14ac:dyDescent="0.2">
      <c r="D5636" s="16"/>
      <c r="E5636" s="316"/>
    </row>
    <row r="5637" spans="4:5" x14ac:dyDescent="0.2">
      <c r="D5637" s="16"/>
      <c r="E5637" s="316"/>
    </row>
    <row r="5638" spans="4:5" x14ac:dyDescent="0.2">
      <c r="D5638" s="16"/>
      <c r="E5638" s="316"/>
    </row>
    <row r="5639" spans="4:5" x14ac:dyDescent="0.2">
      <c r="D5639" s="16"/>
      <c r="E5639" s="316"/>
    </row>
    <row r="5640" spans="4:5" x14ac:dyDescent="0.2">
      <c r="D5640" s="16"/>
      <c r="E5640" s="316"/>
    </row>
    <row r="5641" spans="4:5" x14ac:dyDescent="0.2">
      <c r="D5641" s="16"/>
      <c r="E5641" s="316"/>
    </row>
    <row r="5642" spans="4:5" x14ac:dyDescent="0.2">
      <c r="D5642" s="16"/>
      <c r="E5642" s="316"/>
    </row>
    <row r="5643" spans="4:5" x14ac:dyDescent="0.2">
      <c r="D5643" s="16"/>
      <c r="E5643" s="316"/>
    </row>
    <row r="5644" spans="4:5" x14ac:dyDescent="0.2">
      <c r="D5644" s="16"/>
      <c r="E5644" s="316"/>
    </row>
    <row r="5645" spans="4:5" x14ac:dyDescent="0.2">
      <c r="D5645" s="16"/>
      <c r="E5645" s="316"/>
    </row>
    <row r="5646" spans="4:5" x14ac:dyDescent="0.2">
      <c r="D5646" s="16"/>
      <c r="E5646" s="316"/>
    </row>
    <row r="5647" spans="4:5" x14ac:dyDescent="0.2">
      <c r="D5647" s="16"/>
      <c r="E5647" s="316"/>
    </row>
    <row r="5648" spans="4:5" x14ac:dyDescent="0.2">
      <c r="D5648" s="16"/>
      <c r="E5648" s="316"/>
    </row>
    <row r="5649" spans="4:5" x14ac:dyDescent="0.2">
      <c r="D5649" s="16"/>
      <c r="E5649" s="316"/>
    </row>
    <row r="5650" spans="4:5" x14ac:dyDescent="0.2">
      <c r="D5650" s="16"/>
      <c r="E5650" s="316"/>
    </row>
    <row r="5651" spans="4:5" x14ac:dyDescent="0.2">
      <c r="D5651" s="16"/>
      <c r="E5651" s="316"/>
    </row>
    <row r="5652" spans="4:5" x14ac:dyDescent="0.2">
      <c r="D5652" s="16"/>
      <c r="E5652" s="316"/>
    </row>
    <row r="5653" spans="4:5" x14ac:dyDescent="0.2">
      <c r="D5653" s="16"/>
      <c r="E5653" s="316"/>
    </row>
    <row r="5654" spans="4:5" x14ac:dyDescent="0.2">
      <c r="D5654" s="16"/>
      <c r="E5654" s="316"/>
    </row>
    <row r="5655" spans="4:5" x14ac:dyDescent="0.2">
      <c r="D5655" s="16"/>
      <c r="E5655" s="316"/>
    </row>
    <row r="5656" spans="4:5" x14ac:dyDescent="0.2">
      <c r="D5656" s="16"/>
      <c r="E5656" s="316"/>
    </row>
    <row r="5657" spans="4:5" x14ac:dyDescent="0.2">
      <c r="D5657" s="16"/>
      <c r="E5657" s="316"/>
    </row>
    <row r="5658" spans="4:5" x14ac:dyDescent="0.2">
      <c r="D5658" s="16"/>
      <c r="E5658" s="316"/>
    </row>
    <row r="5659" spans="4:5" x14ac:dyDescent="0.2">
      <c r="D5659" s="16"/>
      <c r="E5659" s="316"/>
    </row>
    <row r="5660" spans="4:5" x14ac:dyDescent="0.2">
      <c r="D5660" s="16"/>
      <c r="E5660" s="316"/>
    </row>
    <row r="5661" spans="4:5" x14ac:dyDescent="0.2">
      <c r="D5661" s="16"/>
      <c r="E5661" s="316"/>
    </row>
    <row r="5662" spans="4:5" x14ac:dyDescent="0.2">
      <c r="D5662" s="16"/>
      <c r="E5662" s="316"/>
    </row>
    <row r="5663" spans="4:5" x14ac:dyDescent="0.2">
      <c r="D5663" s="16"/>
      <c r="E5663" s="316"/>
    </row>
    <row r="5664" spans="4:5" x14ac:dyDescent="0.2">
      <c r="D5664" s="16"/>
      <c r="E5664" s="316"/>
    </row>
    <row r="5665" spans="4:5" x14ac:dyDescent="0.2">
      <c r="D5665" s="16"/>
      <c r="E5665" s="316"/>
    </row>
    <row r="5666" spans="4:5" x14ac:dyDescent="0.2">
      <c r="D5666" s="16"/>
      <c r="E5666" s="316"/>
    </row>
    <row r="5667" spans="4:5" x14ac:dyDescent="0.2">
      <c r="D5667" s="16"/>
      <c r="E5667" s="316"/>
    </row>
    <row r="5668" spans="4:5" x14ac:dyDescent="0.2">
      <c r="D5668" s="16"/>
      <c r="E5668" s="316"/>
    </row>
    <row r="5669" spans="4:5" x14ac:dyDescent="0.2">
      <c r="D5669" s="16"/>
      <c r="E5669" s="316"/>
    </row>
    <row r="5670" spans="4:5" x14ac:dyDescent="0.2">
      <c r="D5670" s="16"/>
      <c r="E5670" s="316"/>
    </row>
    <row r="5671" spans="4:5" x14ac:dyDescent="0.2">
      <c r="D5671" s="16"/>
      <c r="E5671" s="316"/>
    </row>
    <row r="5672" spans="4:5" x14ac:dyDescent="0.2">
      <c r="D5672" s="16"/>
      <c r="E5672" s="316"/>
    </row>
    <row r="5673" spans="4:5" x14ac:dyDescent="0.2">
      <c r="D5673" s="16"/>
      <c r="E5673" s="316"/>
    </row>
    <row r="5674" spans="4:5" x14ac:dyDescent="0.2">
      <c r="D5674" s="16"/>
      <c r="E5674" s="316"/>
    </row>
    <row r="5675" spans="4:5" x14ac:dyDescent="0.2">
      <c r="D5675" s="16"/>
      <c r="E5675" s="316"/>
    </row>
    <row r="5676" spans="4:5" x14ac:dyDescent="0.2">
      <c r="D5676" s="16"/>
      <c r="E5676" s="316"/>
    </row>
    <row r="5677" spans="4:5" x14ac:dyDescent="0.2">
      <c r="D5677" s="16"/>
      <c r="E5677" s="316"/>
    </row>
    <row r="5678" spans="4:5" x14ac:dyDescent="0.2">
      <c r="D5678" s="16"/>
      <c r="E5678" s="316"/>
    </row>
    <row r="5679" spans="4:5" x14ac:dyDescent="0.2">
      <c r="D5679" s="16"/>
      <c r="E5679" s="316"/>
    </row>
    <row r="5680" spans="4:5" x14ac:dyDescent="0.2">
      <c r="D5680" s="16"/>
      <c r="E5680" s="316"/>
    </row>
    <row r="5681" spans="4:5" x14ac:dyDescent="0.2">
      <c r="D5681" s="16"/>
      <c r="E5681" s="316"/>
    </row>
    <row r="5682" spans="4:5" x14ac:dyDescent="0.2">
      <c r="D5682" s="16"/>
      <c r="E5682" s="316"/>
    </row>
    <row r="5683" spans="4:5" x14ac:dyDescent="0.2">
      <c r="D5683" s="16"/>
      <c r="E5683" s="316"/>
    </row>
    <row r="5684" spans="4:5" x14ac:dyDescent="0.2">
      <c r="D5684" s="16"/>
      <c r="E5684" s="316"/>
    </row>
    <row r="5685" spans="4:5" x14ac:dyDescent="0.2">
      <c r="D5685" s="16"/>
      <c r="E5685" s="316"/>
    </row>
    <row r="5686" spans="4:5" x14ac:dyDescent="0.2">
      <c r="D5686" s="16"/>
      <c r="E5686" s="316"/>
    </row>
    <row r="5687" spans="4:5" x14ac:dyDescent="0.2">
      <c r="D5687" s="16"/>
      <c r="E5687" s="316"/>
    </row>
    <row r="5688" spans="4:5" x14ac:dyDescent="0.2">
      <c r="D5688" s="16"/>
      <c r="E5688" s="316"/>
    </row>
    <row r="5689" spans="4:5" x14ac:dyDescent="0.2">
      <c r="D5689" s="16"/>
      <c r="E5689" s="316"/>
    </row>
    <row r="5690" spans="4:5" x14ac:dyDescent="0.2">
      <c r="D5690" s="16"/>
      <c r="E5690" s="316"/>
    </row>
    <row r="5691" spans="4:5" x14ac:dyDescent="0.2">
      <c r="D5691" s="16"/>
      <c r="E5691" s="316"/>
    </row>
    <row r="5692" spans="4:5" x14ac:dyDescent="0.2">
      <c r="D5692" s="16"/>
      <c r="E5692" s="316"/>
    </row>
    <row r="5693" spans="4:5" x14ac:dyDescent="0.2">
      <c r="D5693" s="16"/>
      <c r="E5693" s="316"/>
    </row>
    <row r="5694" spans="4:5" x14ac:dyDescent="0.2">
      <c r="D5694" s="16"/>
      <c r="E5694" s="316"/>
    </row>
    <row r="5695" spans="4:5" x14ac:dyDescent="0.2">
      <c r="D5695" s="16"/>
      <c r="E5695" s="316"/>
    </row>
    <row r="5696" spans="4:5" x14ac:dyDescent="0.2">
      <c r="D5696" s="16"/>
      <c r="E5696" s="316"/>
    </row>
    <row r="5697" spans="4:5" x14ac:dyDescent="0.2">
      <c r="D5697" s="16"/>
      <c r="E5697" s="316"/>
    </row>
    <row r="5698" spans="4:5" x14ac:dyDescent="0.2">
      <c r="D5698" s="16"/>
      <c r="E5698" s="316"/>
    </row>
    <row r="5699" spans="4:5" x14ac:dyDescent="0.2">
      <c r="D5699" s="16"/>
      <c r="E5699" s="316"/>
    </row>
    <row r="5700" spans="4:5" x14ac:dyDescent="0.2">
      <c r="D5700" s="16"/>
      <c r="E5700" s="316"/>
    </row>
    <row r="5701" spans="4:5" x14ac:dyDescent="0.2">
      <c r="D5701" s="16"/>
      <c r="E5701" s="316"/>
    </row>
    <row r="5702" spans="4:5" x14ac:dyDescent="0.2">
      <c r="D5702" s="16"/>
      <c r="E5702" s="316"/>
    </row>
    <row r="5703" spans="4:5" x14ac:dyDescent="0.2">
      <c r="D5703" s="16"/>
      <c r="E5703" s="316"/>
    </row>
    <row r="5704" spans="4:5" x14ac:dyDescent="0.2">
      <c r="D5704" s="16"/>
      <c r="E5704" s="316"/>
    </row>
    <row r="5705" spans="4:5" x14ac:dyDescent="0.2">
      <c r="D5705" s="16"/>
      <c r="E5705" s="316"/>
    </row>
    <row r="5706" spans="4:5" x14ac:dyDescent="0.2">
      <c r="D5706" s="16"/>
      <c r="E5706" s="316"/>
    </row>
    <row r="5707" spans="4:5" x14ac:dyDescent="0.2">
      <c r="D5707" s="16"/>
      <c r="E5707" s="316"/>
    </row>
    <row r="5708" spans="4:5" x14ac:dyDescent="0.2">
      <c r="D5708" s="16"/>
      <c r="E5708" s="316"/>
    </row>
    <row r="5709" spans="4:5" x14ac:dyDescent="0.2">
      <c r="D5709" s="16"/>
      <c r="E5709" s="316"/>
    </row>
    <row r="5710" spans="4:5" x14ac:dyDescent="0.2">
      <c r="D5710" s="16"/>
      <c r="E5710" s="316"/>
    </row>
    <row r="5711" spans="4:5" x14ac:dyDescent="0.2">
      <c r="D5711" s="16"/>
      <c r="E5711" s="316"/>
    </row>
    <row r="5712" spans="4:5" x14ac:dyDescent="0.2">
      <c r="D5712" s="16"/>
      <c r="E5712" s="316"/>
    </row>
    <row r="5713" spans="4:5" x14ac:dyDescent="0.2">
      <c r="D5713" s="16"/>
      <c r="E5713" s="316"/>
    </row>
    <row r="5714" spans="4:5" x14ac:dyDescent="0.2">
      <c r="D5714" s="16"/>
      <c r="E5714" s="316"/>
    </row>
    <row r="5715" spans="4:5" x14ac:dyDescent="0.2">
      <c r="D5715" s="16"/>
      <c r="E5715" s="316"/>
    </row>
    <row r="5716" spans="4:5" x14ac:dyDescent="0.2">
      <c r="D5716" s="16"/>
      <c r="E5716" s="316"/>
    </row>
    <row r="5717" spans="4:5" x14ac:dyDescent="0.2">
      <c r="D5717" s="16"/>
      <c r="E5717" s="316"/>
    </row>
    <row r="5718" spans="4:5" x14ac:dyDescent="0.2">
      <c r="D5718" s="16"/>
      <c r="E5718" s="316"/>
    </row>
    <row r="5719" spans="4:5" x14ac:dyDescent="0.2">
      <c r="D5719" s="16"/>
      <c r="E5719" s="316"/>
    </row>
    <row r="5720" spans="4:5" x14ac:dyDescent="0.2">
      <c r="D5720" s="16"/>
      <c r="E5720" s="316"/>
    </row>
    <row r="5721" spans="4:5" x14ac:dyDescent="0.2">
      <c r="D5721" s="16"/>
      <c r="E5721" s="316"/>
    </row>
    <row r="5722" spans="4:5" x14ac:dyDescent="0.2">
      <c r="D5722" s="16"/>
      <c r="E5722" s="316"/>
    </row>
    <row r="5723" spans="4:5" x14ac:dyDescent="0.2">
      <c r="D5723" s="16"/>
      <c r="E5723" s="316"/>
    </row>
    <row r="5724" spans="4:5" x14ac:dyDescent="0.2">
      <c r="D5724" s="16"/>
      <c r="E5724" s="316"/>
    </row>
    <row r="5725" spans="4:5" x14ac:dyDescent="0.2">
      <c r="D5725" s="16"/>
      <c r="E5725" s="316"/>
    </row>
    <row r="5726" spans="4:5" x14ac:dyDescent="0.2">
      <c r="D5726" s="16"/>
      <c r="E5726" s="316"/>
    </row>
    <row r="5727" spans="4:5" x14ac:dyDescent="0.2">
      <c r="D5727" s="16"/>
      <c r="E5727" s="316"/>
    </row>
    <row r="5728" spans="4:5" x14ac:dyDescent="0.2">
      <c r="D5728" s="16"/>
      <c r="E5728" s="316"/>
    </row>
    <row r="5729" spans="4:5" x14ac:dyDescent="0.2">
      <c r="D5729" s="16"/>
      <c r="E5729" s="316"/>
    </row>
    <row r="5730" spans="4:5" x14ac:dyDescent="0.2">
      <c r="D5730" s="16"/>
      <c r="E5730" s="316"/>
    </row>
    <row r="5731" spans="4:5" x14ac:dyDescent="0.2">
      <c r="D5731" s="16"/>
      <c r="E5731" s="316"/>
    </row>
    <row r="5732" spans="4:5" x14ac:dyDescent="0.2">
      <c r="D5732" s="16"/>
      <c r="E5732" s="316"/>
    </row>
    <row r="5733" spans="4:5" x14ac:dyDescent="0.2">
      <c r="D5733" s="16"/>
      <c r="E5733" s="316"/>
    </row>
    <row r="5734" spans="4:5" x14ac:dyDescent="0.2">
      <c r="D5734" s="16"/>
      <c r="E5734" s="316"/>
    </row>
    <row r="5735" spans="4:5" x14ac:dyDescent="0.2">
      <c r="D5735" s="16"/>
      <c r="E5735" s="316"/>
    </row>
    <row r="5736" spans="4:5" x14ac:dyDescent="0.2">
      <c r="D5736" s="16"/>
      <c r="E5736" s="316"/>
    </row>
    <row r="5737" spans="4:5" x14ac:dyDescent="0.2">
      <c r="D5737" s="16"/>
      <c r="E5737" s="316"/>
    </row>
    <row r="5738" spans="4:5" x14ac:dyDescent="0.2">
      <c r="D5738" s="16"/>
      <c r="E5738" s="316"/>
    </row>
    <row r="5739" spans="4:5" x14ac:dyDescent="0.2">
      <c r="D5739" s="16"/>
      <c r="E5739" s="316"/>
    </row>
    <row r="5740" spans="4:5" x14ac:dyDescent="0.2">
      <c r="D5740" s="16"/>
      <c r="E5740" s="316"/>
    </row>
    <row r="5741" spans="4:5" x14ac:dyDescent="0.2">
      <c r="D5741" s="16"/>
      <c r="E5741" s="316"/>
    </row>
    <row r="5742" spans="4:5" x14ac:dyDescent="0.2">
      <c r="D5742" s="16"/>
      <c r="E5742" s="316"/>
    </row>
    <row r="5743" spans="4:5" x14ac:dyDescent="0.2">
      <c r="D5743" s="16"/>
      <c r="E5743" s="316"/>
    </row>
    <row r="5744" spans="4:5" x14ac:dyDescent="0.2">
      <c r="D5744" s="16"/>
      <c r="E5744" s="316"/>
    </row>
    <row r="5745" spans="4:5" x14ac:dyDescent="0.2">
      <c r="D5745" s="16"/>
      <c r="E5745" s="316"/>
    </row>
    <row r="5746" spans="4:5" x14ac:dyDescent="0.2">
      <c r="D5746" s="16"/>
      <c r="E5746" s="316"/>
    </row>
    <row r="5747" spans="4:5" x14ac:dyDescent="0.2">
      <c r="D5747" s="16"/>
      <c r="E5747" s="316"/>
    </row>
    <row r="5748" spans="4:5" x14ac:dyDescent="0.2">
      <c r="D5748" s="16"/>
      <c r="E5748" s="316"/>
    </row>
    <row r="5749" spans="4:5" x14ac:dyDescent="0.2">
      <c r="D5749" s="16"/>
      <c r="E5749" s="316"/>
    </row>
    <row r="5750" spans="4:5" x14ac:dyDescent="0.2">
      <c r="D5750" s="16"/>
      <c r="E5750" s="316"/>
    </row>
    <row r="5751" spans="4:5" x14ac:dyDescent="0.2">
      <c r="D5751" s="16"/>
      <c r="E5751" s="316"/>
    </row>
    <row r="5752" spans="4:5" x14ac:dyDescent="0.2">
      <c r="D5752" s="16"/>
      <c r="E5752" s="316"/>
    </row>
    <row r="5753" spans="4:5" x14ac:dyDescent="0.2">
      <c r="D5753" s="16"/>
      <c r="E5753" s="316"/>
    </row>
    <row r="5754" spans="4:5" x14ac:dyDescent="0.2">
      <c r="D5754" s="16"/>
      <c r="E5754" s="316"/>
    </row>
    <row r="5755" spans="4:5" x14ac:dyDescent="0.2">
      <c r="D5755" s="16"/>
      <c r="E5755" s="316"/>
    </row>
    <row r="5756" spans="4:5" x14ac:dyDescent="0.2">
      <c r="D5756" s="16"/>
      <c r="E5756" s="316"/>
    </row>
    <row r="5757" spans="4:5" x14ac:dyDescent="0.2">
      <c r="D5757" s="16"/>
      <c r="E5757" s="316"/>
    </row>
    <row r="5758" spans="4:5" x14ac:dyDescent="0.2">
      <c r="D5758" s="16"/>
      <c r="E5758" s="316"/>
    </row>
    <row r="5759" spans="4:5" x14ac:dyDescent="0.2">
      <c r="D5759" s="16"/>
      <c r="E5759" s="316"/>
    </row>
    <row r="5760" spans="4:5" x14ac:dyDescent="0.2">
      <c r="D5760" s="16"/>
      <c r="E5760" s="316"/>
    </row>
    <row r="5761" spans="4:5" x14ac:dyDescent="0.2">
      <c r="D5761" s="16"/>
      <c r="E5761" s="316"/>
    </row>
    <row r="5762" spans="4:5" x14ac:dyDescent="0.2">
      <c r="D5762" s="16"/>
      <c r="E5762" s="316"/>
    </row>
    <row r="5763" spans="4:5" x14ac:dyDescent="0.2">
      <c r="D5763" s="16"/>
      <c r="E5763" s="316"/>
    </row>
    <row r="5764" spans="4:5" x14ac:dyDescent="0.2">
      <c r="D5764" s="16"/>
      <c r="E5764" s="316"/>
    </row>
    <row r="5765" spans="4:5" x14ac:dyDescent="0.2">
      <c r="D5765" s="16"/>
      <c r="E5765" s="316"/>
    </row>
    <row r="5766" spans="4:5" x14ac:dyDescent="0.2">
      <c r="D5766" s="16"/>
      <c r="E5766" s="316"/>
    </row>
    <row r="5767" spans="4:5" x14ac:dyDescent="0.2">
      <c r="D5767" s="16"/>
      <c r="E5767" s="316"/>
    </row>
    <row r="5768" spans="4:5" x14ac:dyDescent="0.2">
      <c r="D5768" s="16"/>
      <c r="E5768" s="316"/>
    </row>
    <row r="5769" spans="4:5" x14ac:dyDescent="0.2">
      <c r="D5769" s="16"/>
      <c r="E5769" s="316"/>
    </row>
    <row r="5770" spans="4:5" x14ac:dyDescent="0.2">
      <c r="D5770" s="16"/>
      <c r="E5770" s="316"/>
    </row>
    <row r="5771" spans="4:5" x14ac:dyDescent="0.2">
      <c r="D5771" s="16"/>
      <c r="E5771" s="316"/>
    </row>
    <row r="5772" spans="4:5" x14ac:dyDescent="0.2">
      <c r="D5772" s="16"/>
      <c r="E5772" s="316"/>
    </row>
    <row r="5773" spans="4:5" x14ac:dyDescent="0.2">
      <c r="D5773" s="16"/>
      <c r="E5773" s="316"/>
    </row>
    <row r="5774" spans="4:5" x14ac:dyDescent="0.2">
      <c r="D5774" s="16"/>
      <c r="E5774" s="316"/>
    </row>
    <row r="5775" spans="4:5" x14ac:dyDescent="0.2">
      <c r="D5775" s="16"/>
      <c r="E5775" s="316"/>
    </row>
    <row r="5776" spans="4:5" x14ac:dyDescent="0.2">
      <c r="D5776" s="16"/>
      <c r="E5776" s="316"/>
    </row>
    <row r="5777" spans="4:5" x14ac:dyDescent="0.2">
      <c r="D5777" s="16"/>
      <c r="E5777" s="316"/>
    </row>
    <row r="5778" spans="4:5" x14ac:dyDescent="0.2">
      <c r="D5778" s="16"/>
      <c r="E5778" s="316"/>
    </row>
    <row r="5779" spans="4:5" x14ac:dyDescent="0.2">
      <c r="D5779" s="16"/>
      <c r="E5779" s="316"/>
    </row>
    <row r="5780" spans="4:5" x14ac:dyDescent="0.2">
      <c r="D5780" s="16"/>
      <c r="E5780" s="316"/>
    </row>
    <row r="5781" spans="4:5" x14ac:dyDescent="0.2">
      <c r="D5781" s="16"/>
      <c r="E5781" s="316"/>
    </row>
    <row r="5782" spans="4:5" x14ac:dyDescent="0.2">
      <c r="D5782" s="16"/>
      <c r="E5782" s="316"/>
    </row>
    <row r="5783" spans="4:5" x14ac:dyDescent="0.2">
      <c r="D5783" s="16"/>
      <c r="E5783" s="316"/>
    </row>
    <row r="5784" spans="4:5" x14ac:dyDescent="0.2">
      <c r="D5784" s="16"/>
      <c r="E5784" s="316"/>
    </row>
    <row r="5785" spans="4:5" x14ac:dyDescent="0.2">
      <c r="D5785" s="16"/>
      <c r="E5785" s="316"/>
    </row>
    <row r="5786" spans="4:5" x14ac:dyDescent="0.2">
      <c r="D5786" s="16"/>
      <c r="E5786" s="316"/>
    </row>
    <row r="5787" spans="4:5" x14ac:dyDescent="0.2">
      <c r="D5787" s="16"/>
      <c r="E5787" s="316"/>
    </row>
    <row r="5788" spans="4:5" x14ac:dyDescent="0.2">
      <c r="D5788" s="16"/>
      <c r="E5788" s="316"/>
    </row>
    <row r="5789" spans="4:5" x14ac:dyDescent="0.2">
      <c r="D5789" s="16"/>
      <c r="E5789" s="316"/>
    </row>
    <row r="5790" spans="4:5" x14ac:dyDescent="0.2">
      <c r="D5790" s="16"/>
      <c r="E5790" s="316"/>
    </row>
    <row r="5791" spans="4:5" x14ac:dyDescent="0.2">
      <c r="D5791" s="16"/>
      <c r="E5791" s="316"/>
    </row>
    <row r="5792" spans="4:5" x14ac:dyDescent="0.2">
      <c r="D5792" s="16"/>
      <c r="E5792" s="316"/>
    </row>
    <row r="5793" spans="4:5" x14ac:dyDescent="0.2">
      <c r="D5793" s="16"/>
      <c r="E5793" s="316"/>
    </row>
    <row r="5794" spans="4:5" x14ac:dyDescent="0.2">
      <c r="D5794" s="16"/>
      <c r="E5794" s="316"/>
    </row>
    <row r="5795" spans="4:5" x14ac:dyDescent="0.2">
      <c r="D5795" s="16"/>
      <c r="E5795" s="316"/>
    </row>
    <row r="5796" spans="4:5" x14ac:dyDescent="0.2">
      <c r="D5796" s="16"/>
      <c r="E5796" s="316"/>
    </row>
    <row r="5797" spans="4:5" x14ac:dyDescent="0.2">
      <c r="D5797" s="16"/>
      <c r="E5797" s="316"/>
    </row>
    <row r="5798" spans="4:5" x14ac:dyDescent="0.2">
      <c r="D5798" s="16"/>
      <c r="E5798" s="316"/>
    </row>
    <row r="5799" spans="4:5" x14ac:dyDescent="0.2">
      <c r="D5799" s="16"/>
      <c r="E5799" s="316"/>
    </row>
    <row r="5800" spans="4:5" x14ac:dyDescent="0.2">
      <c r="D5800" s="16"/>
      <c r="E5800" s="316"/>
    </row>
    <row r="5801" spans="4:5" x14ac:dyDescent="0.2">
      <c r="D5801" s="16"/>
      <c r="E5801" s="316"/>
    </row>
    <row r="5802" spans="4:5" x14ac:dyDescent="0.2">
      <c r="D5802" s="16"/>
      <c r="E5802" s="316"/>
    </row>
    <row r="5803" spans="4:5" x14ac:dyDescent="0.2">
      <c r="D5803" s="16"/>
      <c r="E5803" s="316"/>
    </row>
    <row r="5804" spans="4:5" x14ac:dyDescent="0.2">
      <c r="D5804" s="16"/>
      <c r="E5804" s="316"/>
    </row>
    <row r="5805" spans="4:5" x14ac:dyDescent="0.2">
      <c r="D5805" s="16"/>
      <c r="E5805" s="316"/>
    </row>
    <row r="5806" spans="4:5" x14ac:dyDescent="0.2">
      <c r="D5806" s="16"/>
      <c r="E5806" s="316"/>
    </row>
    <row r="5807" spans="4:5" x14ac:dyDescent="0.2">
      <c r="D5807" s="16"/>
      <c r="E5807" s="316"/>
    </row>
    <row r="5808" spans="4:5" x14ac:dyDescent="0.2">
      <c r="D5808" s="16"/>
      <c r="E5808" s="316"/>
    </row>
    <row r="5809" spans="4:5" x14ac:dyDescent="0.2">
      <c r="D5809" s="16"/>
      <c r="E5809" s="316"/>
    </row>
    <row r="5810" spans="4:5" x14ac:dyDescent="0.2">
      <c r="D5810" s="16"/>
      <c r="E5810" s="316"/>
    </row>
    <row r="5811" spans="4:5" x14ac:dyDescent="0.2">
      <c r="D5811" s="16"/>
      <c r="E5811" s="316"/>
    </row>
    <row r="5812" spans="4:5" x14ac:dyDescent="0.2">
      <c r="D5812" s="16"/>
      <c r="E5812" s="316"/>
    </row>
    <row r="5813" spans="4:5" x14ac:dyDescent="0.2">
      <c r="D5813" s="16"/>
      <c r="E5813" s="316"/>
    </row>
    <row r="5814" spans="4:5" x14ac:dyDescent="0.2">
      <c r="D5814" s="16"/>
      <c r="E5814" s="316"/>
    </row>
    <row r="5815" spans="4:5" x14ac:dyDescent="0.2">
      <c r="D5815" s="16"/>
      <c r="E5815" s="316"/>
    </row>
    <row r="5816" spans="4:5" x14ac:dyDescent="0.2">
      <c r="D5816" s="16"/>
      <c r="E5816" s="316"/>
    </row>
    <row r="5817" spans="4:5" x14ac:dyDescent="0.2">
      <c r="D5817" s="16"/>
      <c r="E5817" s="316"/>
    </row>
    <row r="5818" spans="4:5" x14ac:dyDescent="0.2">
      <c r="D5818" s="16"/>
      <c r="E5818" s="316"/>
    </row>
    <row r="5819" spans="4:5" x14ac:dyDescent="0.2">
      <c r="D5819" s="16"/>
      <c r="E5819" s="316"/>
    </row>
    <row r="5820" spans="4:5" x14ac:dyDescent="0.2">
      <c r="D5820" s="16"/>
      <c r="E5820" s="316"/>
    </row>
    <row r="5821" spans="4:5" x14ac:dyDescent="0.2">
      <c r="D5821" s="16"/>
      <c r="E5821" s="316"/>
    </row>
    <row r="5822" spans="4:5" x14ac:dyDescent="0.2">
      <c r="D5822" s="16"/>
      <c r="E5822" s="316"/>
    </row>
    <row r="5823" spans="4:5" x14ac:dyDescent="0.2">
      <c r="D5823" s="16"/>
      <c r="E5823" s="316"/>
    </row>
    <row r="5824" spans="4:5" x14ac:dyDescent="0.2">
      <c r="D5824" s="16"/>
      <c r="E5824" s="316"/>
    </row>
    <row r="5825" spans="4:5" x14ac:dyDescent="0.2">
      <c r="D5825" s="16"/>
      <c r="E5825" s="316"/>
    </row>
    <row r="5826" spans="4:5" x14ac:dyDescent="0.2">
      <c r="D5826" s="16"/>
      <c r="E5826" s="316"/>
    </row>
    <row r="5827" spans="4:5" x14ac:dyDescent="0.2">
      <c r="D5827" s="16"/>
      <c r="E5827" s="316"/>
    </row>
    <row r="5828" spans="4:5" x14ac:dyDescent="0.2">
      <c r="D5828" s="16"/>
      <c r="E5828" s="316"/>
    </row>
    <row r="5829" spans="4:5" x14ac:dyDescent="0.2">
      <c r="D5829" s="16"/>
      <c r="E5829" s="316"/>
    </row>
    <row r="5830" spans="4:5" x14ac:dyDescent="0.2">
      <c r="D5830" s="16"/>
      <c r="E5830" s="316"/>
    </row>
    <row r="5831" spans="4:5" x14ac:dyDescent="0.2">
      <c r="D5831" s="16"/>
      <c r="E5831" s="316"/>
    </row>
    <row r="5832" spans="4:5" x14ac:dyDescent="0.2">
      <c r="D5832" s="16"/>
      <c r="E5832" s="316"/>
    </row>
    <row r="5833" spans="4:5" x14ac:dyDescent="0.2">
      <c r="D5833" s="16"/>
      <c r="E5833" s="316"/>
    </row>
    <row r="5834" spans="4:5" x14ac:dyDescent="0.2">
      <c r="D5834" s="16"/>
      <c r="E5834" s="316"/>
    </row>
    <row r="5835" spans="4:5" x14ac:dyDescent="0.2">
      <c r="D5835" s="16"/>
      <c r="E5835" s="316"/>
    </row>
    <row r="5836" spans="4:5" x14ac:dyDescent="0.2">
      <c r="D5836" s="16"/>
      <c r="E5836" s="316"/>
    </row>
    <row r="5837" spans="4:5" x14ac:dyDescent="0.2">
      <c r="D5837" s="16"/>
      <c r="E5837" s="316"/>
    </row>
    <row r="5838" spans="4:5" x14ac:dyDescent="0.2">
      <c r="D5838" s="16"/>
      <c r="E5838" s="316"/>
    </row>
    <row r="5839" spans="4:5" x14ac:dyDescent="0.2">
      <c r="D5839" s="16"/>
      <c r="E5839" s="316"/>
    </row>
    <row r="5840" spans="4:5" x14ac:dyDescent="0.2">
      <c r="D5840" s="16"/>
      <c r="E5840" s="316"/>
    </row>
    <row r="5841" spans="4:5" x14ac:dyDescent="0.2">
      <c r="D5841" s="16"/>
      <c r="E5841" s="316"/>
    </row>
    <row r="5842" spans="4:5" x14ac:dyDescent="0.2">
      <c r="D5842" s="16"/>
      <c r="E5842" s="316"/>
    </row>
    <row r="5843" spans="4:5" x14ac:dyDescent="0.2">
      <c r="D5843" s="16"/>
      <c r="E5843" s="316"/>
    </row>
    <row r="5844" spans="4:5" x14ac:dyDescent="0.2">
      <c r="D5844" s="16"/>
      <c r="E5844" s="316"/>
    </row>
    <row r="5845" spans="4:5" x14ac:dyDescent="0.2">
      <c r="D5845" s="16"/>
      <c r="E5845" s="316"/>
    </row>
    <row r="5846" spans="4:5" x14ac:dyDescent="0.2">
      <c r="D5846" s="16"/>
      <c r="E5846" s="316"/>
    </row>
    <row r="5847" spans="4:5" x14ac:dyDescent="0.2">
      <c r="D5847" s="16"/>
      <c r="E5847" s="316"/>
    </row>
    <row r="5848" spans="4:5" x14ac:dyDescent="0.2">
      <c r="D5848" s="16"/>
      <c r="E5848" s="316"/>
    </row>
    <row r="5849" spans="4:5" x14ac:dyDescent="0.2">
      <c r="D5849" s="16"/>
      <c r="E5849" s="316"/>
    </row>
    <row r="5850" spans="4:5" x14ac:dyDescent="0.2">
      <c r="D5850" s="16"/>
      <c r="E5850" s="316"/>
    </row>
    <row r="5851" spans="4:5" x14ac:dyDescent="0.2">
      <c r="D5851" s="16"/>
      <c r="E5851" s="316"/>
    </row>
    <row r="5852" spans="4:5" x14ac:dyDescent="0.2">
      <c r="D5852" s="16"/>
      <c r="E5852" s="316"/>
    </row>
    <row r="5853" spans="4:5" x14ac:dyDescent="0.2">
      <c r="D5853" s="16"/>
      <c r="E5853" s="316"/>
    </row>
    <row r="5854" spans="4:5" x14ac:dyDescent="0.2">
      <c r="D5854" s="16"/>
      <c r="E5854" s="316"/>
    </row>
    <row r="5855" spans="4:5" x14ac:dyDescent="0.2">
      <c r="D5855" s="16"/>
      <c r="E5855" s="316"/>
    </row>
    <row r="5856" spans="4:5" x14ac:dyDescent="0.2">
      <c r="D5856" s="16"/>
      <c r="E5856" s="316"/>
    </row>
    <row r="5857" spans="4:5" x14ac:dyDescent="0.2">
      <c r="D5857" s="16"/>
      <c r="E5857" s="316"/>
    </row>
    <row r="5858" spans="4:5" x14ac:dyDescent="0.2">
      <c r="D5858" s="16"/>
      <c r="E5858" s="316"/>
    </row>
    <row r="5859" spans="4:5" x14ac:dyDescent="0.2">
      <c r="D5859" s="16"/>
      <c r="E5859" s="316"/>
    </row>
    <row r="5860" spans="4:5" x14ac:dyDescent="0.2">
      <c r="D5860" s="16"/>
      <c r="E5860" s="316"/>
    </row>
    <row r="5861" spans="4:5" x14ac:dyDescent="0.2">
      <c r="D5861" s="16"/>
      <c r="E5861" s="316"/>
    </row>
    <row r="5862" spans="4:5" x14ac:dyDescent="0.2">
      <c r="D5862" s="16"/>
      <c r="E5862" s="316"/>
    </row>
    <row r="5863" spans="4:5" x14ac:dyDescent="0.2">
      <c r="D5863" s="16"/>
      <c r="E5863" s="316"/>
    </row>
    <row r="5864" spans="4:5" x14ac:dyDescent="0.2">
      <c r="D5864" s="16"/>
      <c r="E5864" s="316"/>
    </row>
    <row r="5865" spans="4:5" x14ac:dyDescent="0.2">
      <c r="D5865" s="16"/>
      <c r="E5865" s="316"/>
    </row>
    <row r="5866" spans="4:5" x14ac:dyDescent="0.2">
      <c r="D5866" s="16"/>
      <c r="E5866" s="316"/>
    </row>
    <row r="5867" spans="4:5" x14ac:dyDescent="0.2">
      <c r="D5867" s="16"/>
      <c r="E5867" s="316"/>
    </row>
    <row r="5868" spans="4:5" x14ac:dyDescent="0.2">
      <c r="D5868" s="16"/>
      <c r="E5868" s="316"/>
    </row>
    <row r="5869" spans="4:5" x14ac:dyDescent="0.2">
      <c r="D5869" s="16"/>
      <c r="E5869" s="316"/>
    </row>
    <row r="5870" spans="4:5" x14ac:dyDescent="0.2">
      <c r="D5870" s="16"/>
      <c r="E5870" s="316"/>
    </row>
    <row r="5871" spans="4:5" x14ac:dyDescent="0.2">
      <c r="D5871" s="16"/>
      <c r="E5871" s="316"/>
    </row>
    <row r="5872" spans="4:5" x14ac:dyDescent="0.2">
      <c r="D5872" s="16"/>
      <c r="E5872" s="316"/>
    </row>
    <row r="5873" spans="4:5" x14ac:dyDescent="0.2">
      <c r="D5873" s="16"/>
      <c r="E5873" s="316"/>
    </row>
    <row r="5874" spans="4:5" x14ac:dyDescent="0.2">
      <c r="D5874" s="16"/>
      <c r="E5874" s="316"/>
    </row>
    <row r="5875" spans="4:5" x14ac:dyDescent="0.2">
      <c r="D5875" s="16"/>
      <c r="E5875" s="316"/>
    </row>
    <row r="5876" spans="4:5" x14ac:dyDescent="0.2">
      <c r="D5876" s="16"/>
      <c r="E5876" s="316"/>
    </row>
    <row r="5877" spans="4:5" x14ac:dyDescent="0.2">
      <c r="D5877" s="16"/>
      <c r="E5877" s="316"/>
    </row>
    <row r="5878" spans="4:5" x14ac:dyDescent="0.2">
      <c r="D5878" s="16"/>
      <c r="E5878" s="316"/>
    </row>
    <row r="5879" spans="4:5" x14ac:dyDescent="0.2">
      <c r="D5879" s="16"/>
      <c r="E5879" s="316"/>
    </row>
    <row r="5880" spans="4:5" x14ac:dyDescent="0.2">
      <c r="D5880" s="16"/>
      <c r="E5880" s="316"/>
    </row>
    <row r="5881" spans="4:5" x14ac:dyDescent="0.2">
      <c r="D5881" s="16"/>
      <c r="E5881" s="316"/>
    </row>
    <row r="5882" spans="4:5" x14ac:dyDescent="0.2">
      <c r="D5882" s="16"/>
      <c r="E5882" s="316"/>
    </row>
    <row r="5883" spans="4:5" x14ac:dyDescent="0.2">
      <c r="D5883" s="16"/>
      <c r="E5883" s="316"/>
    </row>
    <row r="5884" spans="4:5" x14ac:dyDescent="0.2">
      <c r="D5884" s="16"/>
      <c r="E5884" s="316"/>
    </row>
    <row r="5885" spans="4:5" x14ac:dyDescent="0.2">
      <c r="D5885" s="16"/>
      <c r="E5885" s="316"/>
    </row>
    <row r="5886" spans="4:5" x14ac:dyDescent="0.2">
      <c r="D5886" s="16"/>
      <c r="E5886" s="316"/>
    </row>
    <row r="5887" spans="4:5" x14ac:dyDescent="0.2">
      <c r="D5887" s="16"/>
      <c r="E5887" s="316"/>
    </row>
    <row r="5888" spans="4:5" x14ac:dyDescent="0.2">
      <c r="D5888" s="16"/>
      <c r="E5888" s="316"/>
    </row>
    <row r="5889" spans="4:5" x14ac:dyDescent="0.2">
      <c r="D5889" s="16"/>
      <c r="E5889" s="316"/>
    </row>
    <row r="5890" spans="4:5" x14ac:dyDescent="0.2">
      <c r="D5890" s="16"/>
      <c r="E5890" s="316"/>
    </row>
    <row r="5891" spans="4:5" x14ac:dyDescent="0.2">
      <c r="D5891" s="16"/>
      <c r="E5891" s="316"/>
    </row>
    <row r="5892" spans="4:5" x14ac:dyDescent="0.2">
      <c r="D5892" s="16"/>
      <c r="E5892" s="316"/>
    </row>
    <row r="5893" spans="4:5" x14ac:dyDescent="0.2">
      <c r="D5893" s="16"/>
      <c r="E5893" s="316"/>
    </row>
    <row r="5894" spans="4:5" x14ac:dyDescent="0.2">
      <c r="D5894" s="16"/>
      <c r="E5894" s="316"/>
    </row>
    <row r="5895" spans="4:5" x14ac:dyDescent="0.2">
      <c r="D5895" s="16"/>
      <c r="E5895" s="316"/>
    </row>
    <row r="5896" spans="4:5" x14ac:dyDescent="0.2">
      <c r="D5896" s="16"/>
      <c r="E5896" s="316"/>
    </row>
    <row r="5897" spans="4:5" x14ac:dyDescent="0.2">
      <c r="D5897" s="16"/>
      <c r="E5897" s="316"/>
    </row>
    <row r="5898" spans="4:5" x14ac:dyDescent="0.2">
      <c r="D5898" s="16"/>
      <c r="E5898" s="316"/>
    </row>
    <row r="5899" spans="4:5" x14ac:dyDescent="0.2">
      <c r="D5899" s="16"/>
      <c r="E5899" s="316"/>
    </row>
    <row r="5900" spans="4:5" x14ac:dyDescent="0.2">
      <c r="D5900" s="16"/>
      <c r="E5900" s="316"/>
    </row>
    <row r="5901" spans="4:5" x14ac:dyDescent="0.2">
      <c r="D5901" s="16"/>
      <c r="E5901" s="316"/>
    </row>
    <row r="5902" spans="4:5" x14ac:dyDescent="0.2">
      <c r="D5902" s="16"/>
      <c r="E5902" s="316"/>
    </row>
    <row r="5903" spans="4:5" x14ac:dyDescent="0.2">
      <c r="D5903" s="16"/>
      <c r="E5903" s="316"/>
    </row>
    <row r="5904" spans="4:5" x14ac:dyDescent="0.2">
      <c r="D5904" s="16"/>
      <c r="E5904" s="316"/>
    </row>
    <row r="5905" spans="4:5" x14ac:dyDescent="0.2">
      <c r="D5905" s="16"/>
      <c r="E5905" s="316"/>
    </row>
    <row r="5906" spans="4:5" x14ac:dyDescent="0.2">
      <c r="D5906" s="16"/>
      <c r="E5906" s="316"/>
    </row>
    <row r="5907" spans="4:5" x14ac:dyDescent="0.2">
      <c r="D5907" s="16"/>
      <c r="E5907" s="316"/>
    </row>
    <row r="5908" spans="4:5" x14ac:dyDescent="0.2">
      <c r="D5908" s="16"/>
      <c r="E5908" s="316"/>
    </row>
    <row r="5909" spans="4:5" x14ac:dyDescent="0.2">
      <c r="D5909" s="16"/>
      <c r="E5909" s="316"/>
    </row>
    <row r="5910" spans="4:5" x14ac:dyDescent="0.2">
      <c r="D5910" s="16"/>
      <c r="E5910" s="316"/>
    </row>
    <row r="5911" spans="4:5" x14ac:dyDescent="0.2">
      <c r="D5911" s="16"/>
      <c r="E5911" s="316"/>
    </row>
    <row r="5912" spans="4:5" x14ac:dyDescent="0.2">
      <c r="D5912" s="16"/>
      <c r="E5912" s="316"/>
    </row>
    <row r="5913" spans="4:5" x14ac:dyDescent="0.2">
      <c r="D5913" s="16"/>
      <c r="E5913" s="316"/>
    </row>
    <row r="5914" spans="4:5" x14ac:dyDescent="0.2">
      <c r="D5914" s="16"/>
      <c r="E5914" s="316"/>
    </row>
    <row r="5915" spans="4:5" x14ac:dyDescent="0.2">
      <c r="D5915" s="16"/>
      <c r="E5915" s="316"/>
    </row>
    <row r="5916" spans="4:5" x14ac:dyDescent="0.2">
      <c r="D5916" s="16"/>
      <c r="E5916" s="316"/>
    </row>
    <row r="5917" spans="4:5" x14ac:dyDescent="0.2">
      <c r="D5917" s="16"/>
      <c r="E5917" s="316"/>
    </row>
    <row r="5918" spans="4:5" x14ac:dyDescent="0.2">
      <c r="D5918" s="16"/>
      <c r="E5918" s="316"/>
    </row>
    <row r="5919" spans="4:5" x14ac:dyDescent="0.2">
      <c r="D5919" s="16"/>
      <c r="E5919" s="316"/>
    </row>
    <row r="5920" spans="4:5" x14ac:dyDescent="0.2">
      <c r="D5920" s="16"/>
      <c r="E5920" s="316"/>
    </row>
    <row r="5921" spans="4:5" x14ac:dyDescent="0.2">
      <c r="D5921" s="16"/>
      <c r="E5921" s="316"/>
    </row>
    <row r="5922" spans="4:5" x14ac:dyDescent="0.2">
      <c r="D5922" s="16"/>
      <c r="E5922" s="316"/>
    </row>
    <row r="5923" spans="4:5" x14ac:dyDescent="0.2">
      <c r="D5923" s="16"/>
      <c r="E5923" s="316"/>
    </row>
    <row r="5924" spans="4:5" x14ac:dyDescent="0.2">
      <c r="D5924" s="16"/>
      <c r="E5924" s="316"/>
    </row>
    <row r="5925" spans="4:5" x14ac:dyDescent="0.2">
      <c r="D5925" s="16"/>
      <c r="E5925" s="316"/>
    </row>
    <row r="5926" spans="4:5" x14ac:dyDescent="0.2">
      <c r="D5926" s="16"/>
      <c r="E5926" s="316"/>
    </row>
    <row r="5927" spans="4:5" x14ac:dyDescent="0.2">
      <c r="D5927" s="16"/>
      <c r="E5927" s="316"/>
    </row>
    <row r="5928" spans="4:5" x14ac:dyDescent="0.2">
      <c r="D5928" s="16"/>
      <c r="E5928" s="316"/>
    </row>
    <row r="5929" spans="4:5" x14ac:dyDescent="0.2">
      <c r="D5929" s="16"/>
      <c r="E5929" s="316"/>
    </row>
    <row r="5930" spans="4:5" x14ac:dyDescent="0.2">
      <c r="D5930" s="16"/>
      <c r="E5930" s="316"/>
    </row>
    <row r="5931" spans="4:5" x14ac:dyDescent="0.2">
      <c r="D5931" s="16"/>
      <c r="E5931" s="316"/>
    </row>
    <row r="5932" spans="4:5" x14ac:dyDescent="0.2">
      <c r="D5932" s="16"/>
      <c r="E5932" s="316"/>
    </row>
    <row r="5933" spans="4:5" x14ac:dyDescent="0.2">
      <c r="D5933" s="16"/>
      <c r="E5933" s="316"/>
    </row>
    <row r="5934" spans="4:5" x14ac:dyDescent="0.2">
      <c r="D5934" s="16"/>
      <c r="E5934" s="316"/>
    </row>
    <row r="5935" spans="4:5" x14ac:dyDescent="0.2">
      <c r="D5935" s="16"/>
      <c r="E5935" s="316"/>
    </row>
    <row r="5936" spans="4:5" x14ac:dyDescent="0.2">
      <c r="D5936" s="16"/>
      <c r="E5936" s="316"/>
    </row>
    <row r="5937" spans="4:5" x14ac:dyDescent="0.2">
      <c r="D5937" s="16"/>
      <c r="E5937" s="316"/>
    </row>
    <row r="5938" spans="4:5" x14ac:dyDescent="0.2">
      <c r="D5938" s="16"/>
      <c r="E5938" s="316"/>
    </row>
    <row r="5939" spans="4:5" x14ac:dyDescent="0.2">
      <c r="D5939" s="16"/>
      <c r="E5939" s="316"/>
    </row>
    <row r="5940" spans="4:5" x14ac:dyDescent="0.2">
      <c r="D5940" s="16"/>
      <c r="E5940" s="316"/>
    </row>
    <row r="5941" spans="4:5" x14ac:dyDescent="0.2">
      <c r="D5941" s="16"/>
      <c r="E5941" s="316"/>
    </row>
    <row r="5942" spans="4:5" x14ac:dyDescent="0.2">
      <c r="D5942" s="16"/>
      <c r="E5942" s="316"/>
    </row>
    <row r="5943" spans="4:5" x14ac:dyDescent="0.2">
      <c r="D5943" s="16"/>
      <c r="E5943" s="316"/>
    </row>
    <row r="5944" spans="4:5" x14ac:dyDescent="0.2">
      <c r="D5944" s="16"/>
      <c r="E5944" s="316"/>
    </row>
    <row r="5945" spans="4:5" x14ac:dyDescent="0.2">
      <c r="D5945" s="16"/>
      <c r="E5945" s="316"/>
    </row>
    <row r="5946" spans="4:5" x14ac:dyDescent="0.2">
      <c r="D5946" s="16"/>
      <c r="E5946" s="316"/>
    </row>
    <row r="5947" spans="4:5" x14ac:dyDescent="0.2">
      <c r="D5947" s="16"/>
      <c r="E5947" s="316"/>
    </row>
    <row r="5948" spans="4:5" x14ac:dyDescent="0.2">
      <c r="D5948" s="16"/>
      <c r="E5948" s="316"/>
    </row>
    <row r="5949" spans="4:5" x14ac:dyDescent="0.2">
      <c r="D5949" s="16"/>
      <c r="E5949" s="316"/>
    </row>
    <row r="5950" spans="4:5" x14ac:dyDescent="0.2">
      <c r="D5950" s="16"/>
      <c r="E5950" s="316"/>
    </row>
    <row r="5951" spans="4:5" x14ac:dyDescent="0.2">
      <c r="D5951" s="16"/>
      <c r="E5951" s="316"/>
    </row>
    <row r="5952" spans="4:5" x14ac:dyDescent="0.2">
      <c r="D5952" s="16"/>
      <c r="E5952" s="316"/>
    </row>
    <row r="5953" spans="4:5" x14ac:dyDescent="0.2">
      <c r="D5953" s="16"/>
      <c r="E5953" s="316"/>
    </row>
    <row r="5954" spans="4:5" x14ac:dyDescent="0.2">
      <c r="D5954" s="16"/>
      <c r="E5954" s="316"/>
    </row>
    <row r="5955" spans="4:5" x14ac:dyDescent="0.2">
      <c r="D5955" s="16"/>
      <c r="E5955" s="316"/>
    </row>
    <row r="5956" spans="4:5" x14ac:dyDescent="0.2">
      <c r="D5956" s="16"/>
      <c r="E5956" s="316"/>
    </row>
    <row r="5957" spans="4:5" x14ac:dyDescent="0.2">
      <c r="D5957" s="16"/>
      <c r="E5957" s="316"/>
    </row>
    <row r="5958" spans="4:5" x14ac:dyDescent="0.2">
      <c r="D5958" s="16"/>
      <c r="E5958" s="316"/>
    </row>
    <row r="5959" spans="4:5" x14ac:dyDescent="0.2">
      <c r="D5959" s="16"/>
      <c r="E5959" s="316"/>
    </row>
    <row r="5960" spans="4:5" x14ac:dyDescent="0.2">
      <c r="D5960" s="16"/>
      <c r="E5960" s="316"/>
    </row>
    <row r="5961" spans="4:5" x14ac:dyDescent="0.2">
      <c r="D5961" s="16"/>
      <c r="E5961" s="316"/>
    </row>
    <row r="5962" spans="4:5" x14ac:dyDescent="0.2">
      <c r="D5962" s="16"/>
      <c r="E5962" s="316"/>
    </row>
    <row r="5963" spans="4:5" x14ac:dyDescent="0.2">
      <c r="D5963" s="16"/>
      <c r="E5963" s="316"/>
    </row>
    <row r="5964" spans="4:5" x14ac:dyDescent="0.2">
      <c r="D5964" s="16"/>
      <c r="E5964" s="316"/>
    </row>
    <row r="5965" spans="4:5" x14ac:dyDescent="0.2">
      <c r="D5965" s="16"/>
      <c r="E5965" s="316"/>
    </row>
    <row r="5966" spans="4:5" x14ac:dyDescent="0.2">
      <c r="D5966" s="16"/>
      <c r="E5966" s="316"/>
    </row>
    <row r="5967" spans="4:5" x14ac:dyDescent="0.2">
      <c r="D5967" s="16"/>
      <c r="E5967" s="316"/>
    </row>
    <row r="5968" spans="4:5" x14ac:dyDescent="0.2">
      <c r="D5968" s="16"/>
      <c r="E5968" s="316"/>
    </row>
    <row r="5969" spans="4:5" x14ac:dyDescent="0.2">
      <c r="D5969" s="16"/>
      <c r="E5969" s="316"/>
    </row>
    <row r="5970" spans="4:5" x14ac:dyDescent="0.2">
      <c r="D5970" s="16"/>
      <c r="E5970" s="316"/>
    </row>
    <row r="5971" spans="4:5" x14ac:dyDescent="0.2">
      <c r="D5971" s="16"/>
      <c r="E5971" s="316"/>
    </row>
    <row r="5972" spans="4:5" x14ac:dyDescent="0.2">
      <c r="D5972" s="16"/>
      <c r="E5972" s="316"/>
    </row>
    <row r="5973" spans="4:5" x14ac:dyDescent="0.2">
      <c r="D5973" s="16"/>
      <c r="E5973" s="316"/>
    </row>
    <row r="5974" spans="4:5" x14ac:dyDescent="0.2">
      <c r="D5974" s="16"/>
      <c r="E5974" s="316"/>
    </row>
    <row r="5975" spans="4:5" x14ac:dyDescent="0.2">
      <c r="D5975" s="16"/>
      <c r="E5975" s="316"/>
    </row>
    <row r="5976" spans="4:5" x14ac:dyDescent="0.2">
      <c r="D5976" s="16"/>
      <c r="E5976" s="316"/>
    </row>
    <row r="5977" spans="4:5" x14ac:dyDescent="0.2">
      <c r="D5977" s="16"/>
      <c r="E5977" s="316"/>
    </row>
    <row r="5978" spans="4:5" x14ac:dyDescent="0.2">
      <c r="D5978" s="16"/>
      <c r="E5978" s="316"/>
    </row>
    <row r="5979" spans="4:5" x14ac:dyDescent="0.2">
      <c r="D5979" s="16"/>
      <c r="E5979" s="316"/>
    </row>
    <row r="5980" spans="4:5" x14ac:dyDescent="0.2">
      <c r="D5980" s="16"/>
      <c r="E5980" s="316"/>
    </row>
    <row r="5981" spans="4:5" x14ac:dyDescent="0.2">
      <c r="D5981" s="16"/>
      <c r="E5981" s="316"/>
    </row>
    <row r="5982" spans="4:5" x14ac:dyDescent="0.2">
      <c r="D5982" s="16"/>
      <c r="E5982" s="316"/>
    </row>
    <row r="5983" spans="4:5" x14ac:dyDescent="0.2">
      <c r="D5983" s="16"/>
      <c r="E5983" s="316"/>
    </row>
    <row r="5984" spans="4:5" x14ac:dyDescent="0.2">
      <c r="D5984" s="16"/>
      <c r="E5984" s="316"/>
    </row>
    <row r="5985" spans="4:5" x14ac:dyDescent="0.2">
      <c r="D5985" s="16"/>
      <c r="E5985" s="316"/>
    </row>
    <row r="5986" spans="4:5" x14ac:dyDescent="0.2">
      <c r="D5986" s="16"/>
      <c r="E5986" s="316"/>
    </row>
    <row r="5987" spans="4:5" x14ac:dyDescent="0.2">
      <c r="D5987" s="16"/>
      <c r="E5987" s="316"/>
    </row>
    <row r="5988" spans="4:5" x14ac:dyDescent="0.2">
      <c r="D5988" s="16"/>
      <c r="E5988" s="316"/>
    </row>
    <row r="5989" spans="4:5" x14ac:dyDescent="0.2">
      <c r="D5989" s="16"/>
      <c r="E5989" s="316"/>
    </row>
    <row r="5990" spans="4:5" x14ac:dyDescent="0.2">
      <c r="D5990" s="16"/>
      <c r="E5990" s="316"/>
    </row>
    <row r="5991" spans="4:5" x14ac:dyDescent="0.2">
      <c r="D5991" s="16"/>
      <c r="E5991" s="316"/>
    </row>
    <row r="5992" spans="4:5" x14ac:dyDescent="0.2">
      <c r="D5992" s="16"/>
      <c r="E5992" s="316"/>
    </row>
    <row r="5993" spans="4:5" x14ac:dyDescent="0.2">
      <c r="D5993" s="16"/>
      <c r="E5993" s="316"/>
    </row>
    <row r="5994" spans="4:5" x14ac:dyDescent="0.2">
      <c r="D5994" s="16"/>
      <c r="E5994" s="316"/>
    </row>
    <row r="5995" spans="4:5" x14ac:dyDescent="0.2">
      <c r="D5995" s="16"/>
      <c r="E5995" s="316"/>
    </row>
    <row r="5996" spans="4:5" x14ac:dyDescent="0.2">
      <c r="D5996" s="16"/>
      <c r="E5996" s="316"/>
    </row>
    <row r="5997" spans="4:5" x14ac:dyDescent="0.2">
      <c r="D5997" s="16"/>
      <c r="E5997" s="316"/>
    </row>
    <row r="5998" spans="4:5" x14ac:dyDescent="0.2">
      <c r="D5998" s="16"/>
      <c r="E5998" s="316"/>
    </row>
    <row r="5999" spans="4:5" x14ac:dyDescent="0.2">
      <c r="D5999" s="16"/>
      <c r="E5999" s="316"/>
    </row>
    <row r="6000" spans="4:5" x14ac:dyDescent="0.2">
      <c r="D6000" s="16"/>
      <c r="E6000" s="316"/>
    </row>
    <row r="6001" spans="4:5" x14ac:dyDescent="0.2">
      <c r="D6001" s="16"/>
      <c r="E6001" s="316"/>
    </row>
    <row r="6002" spans="4:5" x14ac:dyDescent="0.2">
      <c r="D6002" s="16"/>
      <c r="E6002" s="316"/>
    </row>
    <row r="6003" spans="4:5" x14ac:dyDescent="0.2">
      <c r="D6003" s="16"/>
      <c r="E6003" s="316"/>
    </row>
    <row r="6004" spans="4:5" x14ac:dyDescent="0.2">
      <c r="D6004" s="16"/>
      <c r="E6004" s="316"/>
    </row>
    <row r="6005" spans="4:5" x14ac:dyDescent="0.2">
      <c r="D6005" s="16"/>
      <c r="E6005" s="316"/>
    </row>
    <row r="6006" spans="4:5" x14ac:dyDescent="0.2">
      <c r="D6006" s="16"/>
      <c r="E6006" s="316"/>
    </row>
    <row r="6007" spans="4:5" x14ac:dyDescent="0.2">
      <c r="D6007" s="16"/>
      <c r="E6007" s="316"/>
    </row>
    <row r="6008" spans="4:5" x14ac:dyDescent="0.2">
      <c r="D6008" s="16"/>
      <c r="E6008" s="316"/>
    </row>
    <row r="6009" spans="4:5" x14ac:dyDescent="0.2">
      <c r="D6009" s="16"/>
      <c r="E6009" s="316"/>
    </row>
    <row r="6010" spans="4:5" x14ac:dyDescent="0.2">
      <c r="D6010" s="16"/>
      <c r="E6010" s="316"/>
    </row>
    <row r="6011" spans="4:5" x14ac:dyDescent="0.2">
      <c r="D6011" s="16"/>
      <c r="E6011" s="316"/>
    </row>
    <row r="6012" spans="4:5" x14ac:dyDescent="0.2">
      <c r="D6012" s="16"/>
      <c r="E6012" s="316"/>
    </row>
    <row r="6013" spans="4:5" x14ac:dyDescent="0.2">
      <c r="D6013" s="16"/>
      <c r="E6013" s="316"/>
    </row>
    <row r="6014" spans="4:5" x14ac:dyDescent="0.2">
      <c r="D6014" s="16"/>
      <c r="E6014" s="316"/>
    </row>
    <row r="6015" spans="4:5" x14ac:dyDescent="0.2">
      <c r="D6015" s="16"/>
      <c r="E6015" s="316"/>
    </row>
    <row r="6016" spans="4:5" x14ac:dyDescent="0.2">
      <c r="D6016" s="16"/>
      <c r="E6016" s="316"/>
    </row>
    <row r="6017" spans="4:5" x14ac:dyDescent="0.2">
      <c r="D6017" s="16"/>
      <c r="E6017" s="316"/>
    </row>
    <row r="6018" spans="4:5" x14ac:dyDescent="0.2">
      <c r="D6018" s="16"/>
      <c r="E6018" s="316"/>
    </row>
    <row r="6019" spans="4:5" x14ac:dyDescent="0.2">
      <c r="D6019" s="16"/>
      <c r="E6019" s="316"/>
    </row>
    <row r="6020" spans="4:5" x14ac:dyDescent="0.2">
      <c r="D6020" s="16"/>
      <c r="E6020" s="316"/>
    </row>
    <row r="6021" spans="4:5" x14ac:dyDescent="0.2">
      <c r="D6021" s="16"/>
      <c r="E6021" s="316"/>
    </row>
    <row r="6022" spans="4:5" x14ac:dyDescent="0.2">
      <c r="D6022" s="16"/>
      <c r="E6022" s="316"/>
    </row>
    <row r="6023" spans="4:5" x14ac:dyDescent="0.2">
      <c r="D6023" s="16"/>
      <c r="E6023" s="316"/>
    </row>
    <row r="6024" spans="4:5" x14ac:dyDescent="0.2">
      <c r="D6024" s="16"/>
      <c r="E6024" s="316"/>
    </row>
    <row r="6025" spans="4:5" x14ac:dyDescent="0.2">
      <c r="D6025" s="16"/>
      <c r="E6025" s="316"/>
    </row>
    <row r="6026" spans="4:5" x14ac:dyDescent="0.2">
      <c r="D6026" s="16"/>
      <c r="E6026" s="316"/>
    </row>
    <row r="6027" spans="4:5" x14ac:dyDescent="0.2">
      <c r="D6027" s="16"/>
      <c r="E6027" s="316"/>
    </row>
    <row r="6028" spans="4:5" x14ac:dyDescent="0.2">
      <c r="D6028" s="16"/>
      <c r="E6028" s="316"/>
    </row>
    <row r="6029" spans="4:5" x14ac:dyDescent="0.2">
      <c r="D6029" s="16"/>
      <c r="E6029" s="316"/>
    </row>
    <row r="6030" spans="4:5" x14ac:dyDescent="0.2">
      <c r="D6030" s="16"/>
      <c r="E6030" s="316"/>
    </row>
    <row r="6031" spans="4:5" x14ac:dyDescent="0.2">
      <c r="D6031" s="16"/>
      <c r="E6031" s="316"/>
    </row>
    <row r="6032" spans="4:5" x14ac:dyDescent="0.2">
      <c r="D6032" s="16"/>
      <c r="E6032" s="316"/>
    </row>
    <row r="6033" spans="4:5" x14ac:dyDescent="0.2">
      <c r="D6033" s="16"/>
      <c r="E6033" s="316"/>
    </row>
    <row r="6034" spans="4:5" x14ac:dyDescent="0.2">
      <c r="D6034" s="16"/>
      <c r="E6034" s="316"/>
    </row>
    <row r="6035" spans="4:5" x14ac:dyDescent="0.2">
      <c r="D6035" s="16"/>
      <c r="E6035" s="316"/>
    </row>
    <row r="6036" spans="4:5" x14ac:dyDescent="0.2">
      <c r="D6036" s="16"/>
      <c r="E6036" s="316"/>
    </row>
    <row r="6037" spans="4:5" x14ac:dyDescent="0.2">
      <c r="D6037" s="16"/>
      <c r="E6037" s="316"/>
    </row>
    <row r="6038" spans="4:5" x14ac:dyDescent="0.2">
      <c r="D6038" s="16"/>
      <c r="E6038" s="316"/>
    </row>
    <row r="6039" spans="4:5" x14ac:dyDescent="0.2">
      <c r="D6039" s="16"/>
      <c r="E6039" s="316"/>
    </row>
    <row r="6040" spans="4:5" x14ac:dyDescent="0.2">
      <c r="D6040" s="16"/>
      <c r="E6040" s="316"/>
    </row>
    <row r="6041" spans="4:5" x14ac:dyDescent="0.2">
      <c r="D6041" s="16"/>
      <c r="E6041" s="316"/>
    </row>
    <row r="6042" spans="4:5" x14ac:dyDescent="0.2">
      <c r="D6042" s="16"/>
      <c r="E6042" s="316"/>
    </row>
    <row r="6043" spans="4:5" x14ac:dyDescent="0.2">
      <c r="D6043" s="16"/>
      <c r="E6043" s="316"/>
    </row>
    <row r="6044" spans="4:5" x14ac:dyDescent="0.2">
      <c r="D6044" s="16"/>
      <c r="E6044" s="316"/>
    </row>
    <row r="6045" spans="4:5" x14ac:dyDescent="0.2">
      <c r="D6045" s="16"/>
      <c r="E6045" s="316"/>
    </row>
    <row r="6046" spans="4:5" x14ac:dyDescent="0.2">
      <c r="D6046" s="16"/>
      <c r="E6046" s="316"/>
    </row>
    <row r="6047" spans="4:5" x14ac:dyDescent="0.2">
      <c r="D6047" s="16"/>
      <c r="E6047" s="316"/>
    </row>
    <row r="6048" spans="4:5" x14ac:dyDescent="0.2">
      <c r="D6048" s="16"/>
      <c r="E6048" s="316"/>
    </row>
    <row r="6049" spans="4:5" x14ac:dyDescent="0.2">
      <c r="D6049" s="16"/>
      <c r="E6049" s="316"/>
    </row>
    <row r="6050" spans="4:5" x14ac:dyDescent="0.2">
      <c r="D6050" s="16"/>
      <c r="E6050" s="316"/>
    </row>
    <row r="6051" spans="4:5" x14ac:dyDescent="0.2">
      <c r="D6051" s="16"/>
      <c r="E6051" s="316"/>
    </row>
    <row r="6052" spans="4:5" x14ac:dyDescent="0.2">
      <c r="D6052" s="16"/>
      <c r="E6052" s="316"/>
    </row>
    <row r="6053" spans="4:5" x14ac:dyDescent="0.2">
      <c r="D6053" s="16"/>
      <c r="E6053" s="316"/>
    </row>
    <row r="6054" spans="4:5" x14ac:dyDescent="0.2">
      <c r="D6054" s="16"/>
      <c r="E6054" s="316"/>
    </row>
    <row r="6055" spans="4:5" x14ac:dyDescent="0.2">
      <c r="D6055" s="16"/>
      <c r="E6055" s="316"/>
    </row>
    <row r="6056" spans="4:5" x14ac:dyDescent="0.2">
      <c r="D6056" s="16"/>
      <c r="E6056" s="316"/>
    </row>
    <row r="6057" spans="4:5" x14ac:dyDescent="0.2">
      <c r="D6057" s="16"/>
      <c r="E6057" s="316"/>
    </row>
    <row r="6058" spans="4:5" x14ac:dyDescent="0.2">
      <c r="D6058" s="16"/>
      <c r="E6058" s="316"/>
    </row>
    <row r="6059" spans="4:5" x14ac:dyDescent="0.2">
      <c r="D6059" s="16"/>
      <c r="E6059" s="316"/>
    </row>
    <row r="6060" spans="4:5" x14ac:dyDescent="0.2">
      <c r="D6060" s="16"/>
      <c r="E6060" s="316"/>
    </row>
    <row r="6061" spans="4:5" x14ac:dyDescent="0.2">
      <c r="D6061" s="16"/>
      <c r="E6061" s="316"/>
    </row>
    <row r="6062" spans="4:5" x14ac:dyDescent="0.2">
      <c r="D6062" s="16"/>
      <c r="E6062" s="316"/>
    </row>
    <row r="6063" spans="4:5" x14ac:dyDescent="0.2">
      <c r="D6063" s="16"/>
      <c r="E6063" s="316"/>
    </row>
    <row r="6064" spans="4:5" x14ac:dyDescent="0.2">
      <c r="D6064" s="16"/>
      <c r="E6064" s="316"/>
    </row>
    <row r="6065" spans="4:5" x14ac:dyDescent="0.2">
      <c r="D6065" s="16"/>
      <c r="E6065" s="316"/>
    </row>
    <row r="6066" spans="4:5" x14ac:dyDescent="0.2">
      <c r="D6066" s="16"/>
      <c r="E6066" s="316"/>
    </row>
    <row r="6067" spans="4:5" x14ac:dyDescent="0.2">
      <c r="D6067" s="16"/>
      <c r="E6067" s="316"/>
    </row>
    <row r="6068" spans="4:5" x14ac:dyDescent="0.2">
      <c r="D6068" s="16"/>
      <c r="E6068" s="316"/>
    </row>
    <row r="6069" spans="4:5" x14ac:dyDescent="0.2">
      <c r="D6069" s="16"/>
      <c r="E6069" s="316"/>
    </row>
    <row r="6070" spans="4:5" x14ac:dyDescent="0.2">
      <c r="D6070" s="16"/>
      <c r="E6070" s="316"/>
    </row>
    <row r="6071" spans="4:5" x14ac:dyDescent="0.2">
      <c r="D6071" s="16"/>
      <c r="E6071" s="316"/>
    </row>
    <row r="6072" spans="4:5" x14ac:dyDescent="0.2">
      <c r="D6072" s="16"/>
      <c r="E6072" s="316"/>
    </row>
    <row r="6073" spans="4:5" x14ac:dyDescent="0.2">
      <c r="D6073" s="16"/>
      <c r="E6073" s="316"/>
    </row>
    <row r="6074" spans="4:5" x14ac:dyDescent="0.2">
      <c r="D6074" s="16"/>
      <c r="E6074" s="316"/>
    </row>
    <row r="6075" spans="4:5" x14ac:dyDescent="0.2">
      <c r="D6075" s="16"/>
      <c r="E6075" s="316"/>
    </row>
    <row r="6076" spans="4:5" x14ac:dyDescent="0.2">
      <c r="D6076" s="16"/>
      <c r="E6076" s="316"/>
    </row>
    <row r="6077" spans="4:5" x14ac:dyDescent="0.2">
      <c r="D6077" s="16"/>
      <c r="E6077" s="316"/>
    </row>
    <row r="6078" spans="4:5" x14ac:dyDescent="0.2">
      <c r="D6078" s="16"/>
      <c r="E6078" s="316"/>
    </row>
    <row r="6079" spans="4:5" x14ac:dyDescent="0.2">
      <c r="D6079" s="16"/>
      <c r="E6079" s="316"/>
    </row>
    <row r="6080" spans="4:5" x14ac:dyDescent="0.2">
      <c r="D6080" s="16"/>
      <c r="E6080" s="316"/>
    </row>
    <row r="6081" spans="4:5" x14ac:dyDescent="0.2">
      <c r="D6081" s="16"/>
      <c r="E6081" s="316"/>
    </row>
    <row r="6082" spans="4:5" x14ac:dyDescent="0.2">
      <c r="D6082" s="16"/>
      <c r="E6082" s="316"/>
    </row>
    <row r="6083" spans="4:5" x14ac:dyDescent="0.2">
      <c r="D6083" s="16"/>
      <c r="E6083" s="316"/>
    </row>
    <row r="6084" spans="4:5" x14ac:dyDescent="0.2">
      <c r="D6084" s="16"/>
      <c r="E6084" s="316"/>
    </row>
    <row r="6085" spans="4:5" x14ac:dyDescent="0.2">
      <c r="D6085" s="16"/>
      <c r="E6085" s="316"/>
    </row>
    <row r="6086" spans="4:5" x14ac:dyDescent="0.2">
      <c r="D6086" s="16"/>
      <c r="E6086" s="316"/>
    </row>
    <row r="6087" spans="4:5" x14ac:dyDescent="0.2">
      <c r="D6087" s="16"/>
      <c r="E6087" s="316"/>
    </row>
    <row r="6088" spans="4:5" x14ac:dyDescent="0.2">
      <c r="D6088" s="16"/>
      <c r="E6088" s="316"/>
    </row>
    <row r="6089" spans="4:5" x14ac:dyDescent="0.2">
      <c r="D6089" s="16"/>
      <c r="E6089" s="316"/>
    </row>
    <row r="6090" spans="4:5" x14ac:dyDescent="0.2">
      <c r="D6090" s="16"/>
      <c r="E6090" s="316"/>
    </row>
    <row r="6091" spans="4:5" x14ac:dyDescent="0.2">
      <c r="D6091" s="16"/>
      <c r="E6091" s="316"/>
    </row>
    <row r="6092" spans="4:5" x14ac:dyDescent="0.2">
      <c r="D6092" s="16"/>
      <c r="E6092" s="316"/>
    </row>
    <row r="6093" spans="4:5" x14ac:dyDescent="0.2">
      <c r="D6093" s="16"/>
      <c r="E6093" s="316"/>
    </row>
    <row r="6094" spans="4:5" x14ac:dyDescent="0.2">
      <c r="D6094" s="16"/>
      <c r="E6094" s="316"/>
    </row>
    <row r="6095" spans="4:5" x14ac:dyDescent="0.2">
      <c r="D6095" s="16"/>
      <c r="E6095" s="316"/>
    </row>
    <row r="6096" spans="4:5" x14ac:dyDescent="0.2">
      <c r="D6096" s="16"/>
      <c r="E6096" s="316"/>
    </row>
    <row r="6097" spans="4:5" x14ac:dyDescent="0.2">
      <c r="D6097" s="16"/>
      <c r="E6097" s="316"/>
    </row>
    <row r="6098" spans="4:5" x14ac:dyDescent="0.2">
      <c r="D6098" s="16"/>
      <c r="E6098" s="316"/>
    </row>
    <row r="6099" spans="4:5" x14ac:dyDescent="0.2">
      <c r="D6099" s="16"/>
      <c r="E6099" s="316"/>
    </row>
    <row r="6100" spans="4:5" x14ac:dyDescent="0.2">
      <c r="D6100" s="16"/>
      <c r="E6100" s="316"/>
    </row>
    <row r="6101" spans="4:5" x14ac:dyDescent="0.2">
      <c r="D6101" s="16"/>
      <c r="E6101" s="316"/>
    </row>
    <row r="6102" spans="4:5" x14ac:dyDescent="0.2">
      <c r="D6102" s="16"/>
      <c r="E6102" s="316"/>
    </row>
    <row r="6103" spans="4:5" x14ac:dyDescent="0.2">
      <c r="D6103" s="16"/>
      <c r="E6103" s="316"/>
    </row>
    <row r="6104" spans="4:5" x14ac:dyDescent="0.2">
      <c r="D6104" s="16"/>
      <c r="E6104" s="316"/>
    </row>
    <row r="6105" spans="4:5" x14ac:dyDescent="0.2">
      <c r="D6105" s="16"/>
      <c r="E6105" s="316"/>
    </row>
    <row r="6106" spans="4:5" x14ac:dyDescent="0.2">
      <c r="D6106" s="16"/>
      <c r="E6106" s="316"/>
    </row>
    <row r="6107" spans="4:5" x14ac:dyDescent="0.2">
      <c r="D6107" s="16"/>
      <c r="E6107" s="316"/>
    </row>
    <row r="6108" spans="4:5" x14ac:dyDescent="0.2">
      <c r="D6108" s="16"/>
      <c r="E6108" s="316"/>
    </row>
    <row r="6109" spans="4:5" x14ac:dyDescent="0.2">
      <c r="D6109" s="16"/>
      <c r="E6109" s="316"/>
    </row>
    <row r="6110" spans="4:5" x14ac:dyDescent="0.2">
      <c r="D6110" s="16"/>
      <c r="E6110" s="316"/>
    </row>
    <row r="6111" spans="4:5" x14ac:dyDescent="0.2">
      <c r="D6111" s="16"/>
      <c r="E6111" s="316"/>
    </row>
    <row r="6112" spans="4:5" x14ac:dyDescent="0.2">
      <c r="D6112" s="16"/>
      <c r="E6112" s="316"/>
    </row>
    <row r="6113" spans="4:5" x14ac:dyDescent="0.2">
      <c r="D6113" s="16"/>
      <c r="E6113" s="316"/>
    </row>
    <row r="6114" spans="4:5" x14ac:dyDescent="0.2">
      <c r="D6114" s="16"/>
      <c r="E6114" s="316"/>
    </row>
    <row r="6115" spans="4:5" x14ac:dyDescent="0.2">
      <c r="D6115" s="16"/>
      <c r="E6115" s="316"/>
    </row>
    <row r="6116" spans="4:5" x14ac:dyDescent="0.2">
      <c r="D6116" s="16"/>
      <c r="E6116" s="316"/>
    </row>
    <row r="6117" spans="4:5" x14ac:dyDescent="0.2">
      <c r="D6117" s="16"/>
      <c r="E6117" s="316"/>
    </row>
    <row r="6118" spans="4:5" x14ac:dyDescent="0.2">
      <c r="D6118" s="16"/>
      <c r="E6118" s="316"/>
    </row>
    <row r="6119" spans="4:5" x14ac:dyDescent="0.2">
      <c r="D6119" s="16"/>
      <c r="E6119" s="316"/>
    </row>
    <row r="6120" spans="4:5" x14ac:dyDescent="0.2">
      <c r="D6120" s="16"/>
      <c r="E6120" s="316"/>
    </row>
    <row r="6121" spans="4:5" x14ac:dyDescent="0.2">
      <c r="D6121" s="16"/>
      <c r="E6121" s="316"/>
    </row>
    <row r="6122" spans="4:5" x14ac:dyDescent="0.2">
      <c r="D6122" s="16"/>
      <c r="E6122" s="316"/>
    </row>
    <row r="6123" spans="4:5" x14ac:dyDescent="0.2">
      <c r="D6123" s="16"/>
      <c r="E6123" s="316"/>
    </row>
    <row r="6124" spans="4:5" x14ac:dyDescent="0.2">
      <c r="D6124" s="16"/>
      <c r="E6124" s="316"/>
    </row>
    <row r="6125" spans="4:5" x14ac:dyDescent="0.2">
      <c r="D6125" s="16"/>
      <c r="E6125" s="316"/>
    </row>
    <row r="6126" spans="4:5" x14ac:dyDescent="0.2">
      <c r="D6126" s="16"/>
      <c r="E6126" s="316"/>
    </row>
    <row r="6127" spans="4:5" x14ac:dyDescent="0.2">
      <c r="D6127" s="16"/>
      <c r="E6127" s="316"/>
    </row>
    <row r="6128" spans="4:5" x14ac:dyDescent="0.2">
      <c r="D6128" s="16"/>
      <c r="E6128" s="316"/>
    </row>
    <row r="6129" spans="4:5" x14ac:dyDescent="0.2">
      <c r="D6129" s="16"/>
      <c r="E6129" s="316"/>
    </row>
    <row r="6130" spans="4:5" x14ac:dyDescent="0.2">
      <c r="D6130" s="16"/>
      <c r="E6130" s="316"/>
    </row>
    <row r="6131" spans="4:5" x14ac:dyDescent="0.2">
      <c r="D6131" s="16"/>
      <c r="E6131" s="316"/>
    </row>
    <row r="6132" spans="4:5" x14ac:dyDescent="0.2">
      <c r="D6132" s="16"/>
      <c r="E6132" s="316"/>
    </row>
    <row r="6133" spans="4:5" x14ac:dyDescent="0.2">
      <c r="D6133" s="16"/>
      <c r="E6133" s="316"/>
    </row>
    <row r="6134" spans="4:5" x14ac:dyDescent="0.2">
      <c r="D6134" s="16"/>
      <c r="E6134" s="316"/>
    </row>
    <row r="6135" spans="4:5" x14ac:dyDescent="0.2">
      <c r="D6135" s="16"/>
      <c r="E6135" s="316"/>
    </row>
    <row r="6136" spans="4:5" x14ac:dyDescent="0.2">
      <c r="D6136" s="16"/>
      <c r="E6136" s="316"/>
    </row>
    <row r="6137" spans="4:5" x14ac:dyDescent="0.2">
      <c r="D6137" s="16"/>
      <c r="E6137" s="316"/>
    </row>
    <row r="6138" spans="4:5" x14ac:dyDescent="0.2">
      <c r="D6138" s="16"/>
      <c r="E6138" s="316"/>
    </row>
    <row r="6139" spans="4:5" x14ac:dyDescent="0.2">
      <c r="D6139" s="16"/>
      <c r="E6139" s="316"/>
    </row>
    <row r="6140" spans="4:5" x14ac:dyDescent="0.2">
      <c r="D6140" s="16"/>
      <c r="E6140" s="316"/>
    </row>
    <row r="6141" spans="4:5" x14ac:dyDescent="0.2">
      <c r="D6141" s="16"/>
      <c r="E6141" s="316"/>
    </row>
    <row r="6142" spans="4:5" x14ac:dyDescent="0.2">
      <c r="D6142" s="16"/>
      <c r="E6142" s="316"/>
    </row>
    <row r="6143" spans="4:5" x14ac:dyDescent="0.2">
      <c r="D6143" s="16"/>
      <c r="E6143" s="316"/>
    </row>
    <row r="6144" spans="4:5" x14ac:dyDescent="0.2">
      <c r="D6144" s="16"/>
      <c r="E6144" s="316"/>
    </row>
    <row r="6145" spans="4:5" x14ac:dyDescent="0.2">
      <c r="D6145" s="16"/>
      <c r="E6145" s="316"/>
    </row>
    <row r="6146" spans="4:5" x14ac:dyDescent="0.2">
      <c r="D6146" s="16"/>
      <c r="E6146" s="316"/>
    </row>
    <row r="6147" spans="4:5" x14ac:dyDescent="0.2">
      <c r="D6147" s="16"/>
      <c r="E6147" s="316"/>
    </row>
    <row r="6148" spans="4:5" x14ac:dyDescent="0.2">
      <c r="D6148" s="16"/>
      <c r="E6148" s="316"/>
    </row>
    <row r="6149" spans="4:5" x14ac:dyDescent="0.2">
      <c r="D6149" s="16"/>
      <c r="E6149" s="316"/>
    </row>
    <row r="6150" spans="4:5" x14ac:dyDescent="0.2">
      <c r="D6150" s="16"/>
      <c r="E6150" s="316"/>
    </row>
    <row r="6151" spans="4:5" x14ac:dyDescent="0.2">
      <c r="D6151" s="16"/>
      <c r="E6151" s="316"/>
    </row>
    <row r="6152" spans="4:5" x14ac:dyDescent="0.2">
      <c r="D6152" s="16"/>
      <c r="E6152" s="316"/>
    </row>
    <row r="6153" spans="4:5" x14ac:dyDescent="0.2">
      <c r="D6153" s="16"/>
      <c r="E6153" s="316"/>
    </row>
    <row r="6154" spans="4:5" x14ac:dyDescent="0.2">
      <c r="D6154" s="16"/>
      <c r="E6154" s="316"/>
    </row>
    <row r="6155" spans="4:5" x14ac:dyDescent="0.2">
      <c r="D6155" s="16"/>
      <c r="E6155" s="316"/>
    </row>
    <row r="6156" spans="4:5" x14ac:dyDescent="0.2">
      <c r="D6156" s="16"/>
      <c r="E6156" s="316"/>
    </row>
    <row r="6157" spans="4:5" x14ac:dyDescent="0.2">
      <c r="D6157" s="16"/>
      <c r="E6157" s="316"/>
    </row>
    <row r="6158" spans="4:5" x14ac:dyDescent="0.2">
      <c r="D6158" s="16"/>
      <c r="E6158" s="316"/>
    </row>
    <row r="6159" spans="4:5" x14ac:dyDescent="0.2">
      <c r="D6159" s="16"/>
      <c r="E6159" s="316"/>
    </row>
    <row r="6160" spans="4:5" x14ac:dyDescent="0.2">
      <c r="D6160" s="16"/>
      <c r="E6160" s="316"/>
    </row>
    <row r="6161" spans="4:5" x14ac:dyDescent="0.2">
      <c r="D6161" s="16"/>
      <c r="E6161" s="316"/>
    </row>
    <row r="6162" spans="4:5" x14ac:dyDescent="0.2">
      <c r="D6162" s="16"/>
      <c r="E6162" s="316"/>
    </row>
    <row r="6163" spans="4:5" x14ac:dyDescent="0.2">
      <c r="D6163" s="16"/>
      <c r="E6163" s="316"/>
    </row>
    <row r="6164" spans="4:5" x14ac:dyDescent="0.2">
      <c r="D6164" s="16"/>
      <c r="E6164" s="316"/>
    </row>
    <row r="6165" spans="4:5" x14ac:dyDescent="0.2">
      <c r="D6165" s="16"/>
      <c r="E6165" s="316"/>
    </row>
    <row r="6166" spans="4:5" x14ac:dyDescent="0.2">
      <c r="D6166" s="16"/>
      <c r="E6166" s="316"/>
    </row>
    <row r="6167" spans="4:5" x14ac:dyDescent="0.2">
      <c r="D6167" s="16"/>
      <c r="E6167" s="316"/>
    </row>
    <row r="6168" spans="4:5" x14ac:dyDescent="0.2">
      <c r="D6168" s="16"/>
      <c r="E6168" s="316"/>
    </row>
    <row r="6169" spans="4:5" x14ac:dyDescent="0.2">
      <c r="D6169" s="16"/>
      <c r="E6169" s="316"/>
    </row>
    <row r="6170" spans="4:5" x14ac:dyDescent="0.2">
      <c r="D6170" s="16"/>
      <c r="E6170" s="316"/>
    </row>
    <row r="6171" spans="4:5" x14ac:dyDescent="0.2">
      <c r="D6171" s="16"/>
      <c r="E6171" s="316"/>
    </row>
    <row r="6172" spans="4:5" x14ac:dyDescent="0.2">
      <c r="D6172" s="16"/>
      <c r="E6172" s="316"/>
    </row>
    <row r="6173" spans="4:5" x14ac:dyDescent="0.2">
      <c r="D6173" s="16"/>
      <c r="E6173" s="316"/>
    </row>
    <row r="6174" spans="4:5" x14ac:dyDescent="0.2">
      <c r="D6174" s="16"/>
      <c r="E6174" s="316"/>
    </row>
    <row r="6175" spans="4:5" x14ac:dyDescent="0.2">
      <c r="D6175" s="16"/>
      <c r="E6175" s="316"/>
    </row>
    <row r="6176" spans="4:5" x14ac:dyDescent="0.2">
      <c r="D6176" s="16"/>
      <c r="E6176" s="316"/>
    </row>
    <row r="6177" spans="4:5" x14ac:dyDescent="0.2">
      <c r="D6177" s="16"/>
      <c r="E6177" s="316"/>
    </row>
    <row r="6178" spans="4:5" x14ac:dyDescent="0.2">
      <c r="D6178" s="16"/>
      <c r="E6178" s="316"/>
    </row>
    <row r="6179" spans="4:5" x14ac:dyDescent="0.2">
      <c r="D6179" s="16"/>
      <c r="E6179" s="316"/>
    </row>
    <row r="6180" spans="4:5" x14ac:dyDescent="0.2">
      <c r="D6180" s="16"/>
      <c r="E6180" s="316"/>
    </row>
    <row r="6181" spans="4:5" x14ac:dyDescent="0.2">
      <c r="D6181" s="16"/>
      <c r="E6181" s="316"/>
    </row>
    <row r="6182" spans="4:5" x14ac:dyDescent="0.2">
      <c r="D6182" s="16"/>
      <c r="E6182" s="316"/>
    </row>
    <row r="6183" spans="4:5" x14ac:dyDescent="0.2">
      <c r="D6183" s="16"/>
      <c r="E6183" s="316"/>
    </row>
    <row r="6184" spans="4:5" x14ac:dyDescent="0.2">
      <c r="D6184" s="16"/>
      <c r="E6184" s="316"/>
    </row>
    <row r="6185" spans="4:5" x14ac:dyDescent="0.2">
      <c r="D6185" s="16"/>
      <c r="E6185" s="316"/>
    </row>
    <row r="6186" spans="4:5" x14ac:dyDescent="0.2">
      <c r="D6186" s="16"/>
      <c r="E6186" s="316"/>
    </row>
    <row r="6187" spans="4:5" x14ac:dyDescent="0.2">
      <c r="D6187" s="16"/>
      <c r="E6187" s="316"/>
    </row>
    <row r="6188" spans="4:5" x14ac:dyDescent="0.2">
      <c r="D6188" s="16"/>
      <c r="E6188" s="316"/>
    </row>
    <row r="6189" spans="4:5" x14ac:dyDescent="0.2">
      <c r="D6189" s="16"/>
      <c r="E6189" s="316"/>
    </row>
    <row r="6190" spans="4:5" x14ac:dyDescent="0.2">
      <c r="D6190" s="16"/>
      <c r="E6190" s="316"/>
    </row>
    <row r="6191" spans="4:5" x14ac:dyDescent="0.2">
      <c r="D6191" s="16"/>
      <c r="E6191" s="316"/>
    </row>
    <row r="6192" spans="4:5" x14ac:dyDescent="0.2">
      <c r="D6192" s="16"/>
      <c r="E6192" s="316"/>
    </row>
    <row r="6193" spans="4:5" x14ac:dyDescent="0.2">
      <c r="D6193" s="16"/>
      <c r="E6193" s="316"/>
    </row>
    <row r="6194" spans="4:5" x14ac:dyDescent="0.2">
      <c r="D6194" s="16"/>
      <c r="E6194" s="316"/>
    </row>
    <row r="6195" spans="4:5" x14ac:dyDescent="0.2">
      <c r="D6195" s="16"/>
      <c r="E6195" s="316"/>
    </row>
    <row r="6196" spans="4:5" x14ac:dyDescent="0.2">
      <c r="D6196" s="16"/>
      <c r="E6196" s="316"/>
    </row>
    <row r="6197" spans="4:5" x14ac:dyDescent="0.2">
      <c r="D6197" s="16"/>
      <c r="E6197" s="316"/>
    </row>
    <row r="6198" spans="4:5" x14ac:dyDescent="0.2">
      <c r="D6198" s="16"/>
      <c r="E6198" s="316"/>
    </row>
    <row r="6199" spans="4:5" x14ac:dyDescent="0.2">
      <c r="D6199" s="16"/>
      <c r="E6199" s="316"/>
    </row>
    <row r="6200" spans="4:5" x14ac:dyDescent="0.2">
      <c r="D6200" s="16"/>
      <c r="E6200" s="316"/>
    </row>
    <row r="6201" spans="4:5" x14ac:dyDescent="0.2">
      <c r="D6201" s="16"/>
      <c r="E6201" s="316"/>
    </row>
    <row r="6202" spans="4:5" x14ac:dyDescent="0.2">
      <c r="D6202" s="16"/>
      <c r="E6202" s="316"/>
    </row>
    <row r="6203" spans="4:5" x14ac:dyDescent="0.2">
      <c r="D6203" s="16"/>
      <c r="E6203" s="316"/>
    </row>
    <row r="6204" spans="4:5" x14ac:dyDescent="0.2">
      <c r="D6204" s="16"/>
      <c r="E6204" s="316"/>
    </row>
    <row r="6205" spans="4:5" x14ac:dyDescent="0.2">
      <c r="D6205" s="16"/>
      <c r="E6205" s="316"/>
    </row>
    <row r="6206" spans="4:5" x14ac:dyDescent="0.2">
      <c r="D6206" s="16"/>
      <c r="E6206" s="316"/>
    </row>
    <row r="6207" spans="4:5" x14ac:dyDescent="0.2">
      <c r="D6207" s="16"/>
      <c r="E6207" s="316"/>
    </row>
    <row r="6208" spans="4:5" x14ac:dyDescent="0.2">
      <c r="D6208" s="16"/>
      <c r="E6208" s="316"/>
    </row>
    <row r="6209" spans="4:5" x14ac:dyDescent="0.2">
      <c r="D6209" s="16"/>
      <c r="E6209" s="316"/>
    </row>
    <row r="6210" spans="4:5" x14ac:dyDescent="0.2">
      <c r="D6210" s="16"/>
      <c r="E6210" s="316"/>
    </row>
    <row r="6211" spans="4:5" x14ac:dyDescent="0.2">
      <c r="D6211" s="16"/>
      <c r="E6211" s="316"/>
    </row>
    <row r="6212" spans="4:5" x14ac:dyDescent="0.2">
      <c r="D6212" s="16"/>
      <c r="E6212" s="316"/>
    </row>
    <row r="6213" spans="4:5" x14ac:dyDescent="0.2">
      <c r="D6213" s="16"/>
      <c r="E6213" s="316"/>
    </row>
    <row r="6214" spans="4:5" x14ac:dyDescent="0.2">
      <c r="D6214" s="16"/>
      <c r="E6214" s="316"/>
    </row>
    <row r="6215" spans="4:5" x14ac:dyDescent="0.2">
      <c r="D6215" s="16"/>
      <c r="E6215" s="316"/>
    </row>
    <row r="6216" spans="4:5" x14ac:dyDescent="0.2">
      <c r="D6216" s="16"/>
      <c r="E6216" s="316"/>
    </row>
    <row r="6217" spans="4:5" x14ac:dyDescent="0.2">
      <c r="D6217" s="16"/>
      <c r="E6217" s="316"/>
    </row>
    <row r="6218" spans="4:5" x14ac:dyDescent="0.2">
      <c r="D6218" s="16"/>
      <c r="E6218" s="316"/>
    </row>
    <row r="6219" spans="4:5" x14ac:dyDescent="0.2">
      <c r="D6219" s="16"/>
      <c r="E6219" s="316"/>
    </row>
    <row r="6220" spans="4:5" x14ac:dyDescent="0.2">
      <c r="D6220" s="16"/>
      <c r="E6220" s="316"/>
    </row>
    <row r="6221" spans="4:5" x14ac:dyDescent="0.2">
      <c r="D6221" s="16"/>
      <c r="E6221" s="316"/>
    </row>
    <row r="6222" spans="4:5" x14ac:dyDescent="0.2">
      <c r="D6222" s="16"/>
      <c r="E6222" s="316"/>
    </row>
    <row r="6223" spans="4:5" x14ac:dyDescent="0.2">
      <c r="D6223" s="16"/>
      <c r="E6223" s="316"/>
    </row>
    <row r="6224" spans="4:5" x14ac:dyDescent="0.2">
      <c r="D6224" s="16"/>
      <c r="E6224" s="316"/>
    </row>
    <row r="6225" spans="4:5" x14ac:dyDescent="0.2">
      <c r="D6225" s="16"/>
      <c r="E6225" s="316"/>
    </row>
    <row r="6226" spans="4:5" x14ac:dyDescent="0.2">
      <c r="D6226" s="16"/>
      <c r="E6226" s="316"/>
    </row>
    <row r="6227" spans="4:5" x14ac:dyDescent="0.2">
      <c r="D6227" s="16"/>
      <c r="E6227" s="316"/>
    </row>
    <row r="6228" spans="4:5" x14ac:dyDescent="0.2">
      <c r="D6228" s="16"/>
      <c r="E6228" s="316"/>
    </row>
    <row r="6229" spans="4:5" x14ac:dyDescent="0.2">
      <c r="D6229" s="16"/>
      <c r="E6229" s="316"/>
    </row>
    <row r="6230" spans="4:5" x14ac:dyDescent="0.2">
      <c r="D6230" s="16"/>
      <c r="E6230" s="316"/>
    </row>
    <row r="6231" spans="4:5" x14ac:dyDescent="0.2">
      <c r="D6231" s="16"/>
      <c r="E6231" s="316"/>
    </row>
    <row r="6232" spans="4:5" x14ac:dyDescent="0.2">
      <c r="D6232" s="16"/>
      <c r="E6232" s="316"/>
    </row>
    <row r="6233" spans="4:5" x14ac:dyDescent="0.2">
      <c r="D6233" s="16"/>
      <c r="E6233" s="316"/>
    </row>
    <row r="6234" spans="4:5" x14ac:dyDescent="0.2">
      <c r="D6234" s="16"/>
      <c r="E6234" s="316"/>
    </row>
    <row r="6235" spans="4:5" x14ac:dyDescent="0.2">
      <c r="D6235" s="16"/>
      <c r="E6235" s="316"/>
    </row>
    <row r="6236" spans="4:5" x14ac:dyDescent="0.2">
      <c r="D6236" s="16"/>
      <c r="E6236" s="316"/>
    </row>
    <row r="6237" spans="4:5" x14ac:dyDescent="0.2">
      <c r="D6237" s="16"/>
      <c r="E6237" s="316"/>
    </row>
    <row r="6238" spans="4:5" x14ac:dyDescent="0.2">
      <c r="D6238" s="16"/>
      <c r="E6238" s="316"/>
    </row>
    <row r="6239" spans="4:5" x14ac:dyDescent="0.2">
      <c r="D6239" s="16"/>
      <c r="E6239" s="316"/>
    </row>
    <row r="6240" spans="4:5" x14ac:dyDescent="0.2">
      <c r="D6240" s="16"/>
      <c r="E6240" s="316"/>
    </row>
    <row r="6241" spans="4:5" x14ac:dyDescent="0.2">
      <c r="D6241" s="16"/>
      <c r="E6241" s="316"/>
    </row>
    <row r="6242" spans="4:5" x14ac:dyDescent="0.2">
      <c r="D6242" s="16"/>
      <c r="E6242" s="316"/>
    </row>
    <row r="6243" spans="4:5" x14ac:dyDescent="0.2">
      <c r="D6243" s="16"/>
      <c r="E6243" s="316"/>
    </row>
    <row r="6244" spans="4:5" x14ac:dyDescent="0.2">
      <c r="D6244" s="16"/>
      <c r="E6244" s="316"/>
    </row>
    <row r="6245" spans="4:5" x14ac:dyDescent="0.2">
      <c r="D6245" s="16"/>
      <c r="E6245" s="316"/>
    </row>
    <row r="6246" spans="4:5" x14ac:dyDescent="0.2">
      <c r="D6246" s="16"/>
      <c r="E6246" s="316"/>
    </row>
    <row r="6247" spans="4:5" x14ac:dyDescent="0.2">
      <c r="D6247" s="16"/>
      <c r="E6247" s="316"/>
    </row>
    <row r="6248" spans="4:5" x14ac:dyDescent="0.2">
      <c r="D6248" s="16"/>
      <c r="E6248" s="316"/>
    </row>
    <row r="6249" spans="4:5" x14ac:dyDescent="0.2">
      <c r="D6249" s="16"/>
      <c r="E6249" s="316"/>
    </row>
    <row r="6250" spans="4:5" x14ac:dyDescent="0.2">
      <c r="D6250" s="16"/>
      <c r="E6250" s="316"/>
    </row>
    <row r="6251" spans="4:5" x14ac:dyDescent="0.2">
      <c r="D6251" s="16"/>
      <c r="E6251" s="316"/>
    </row>
    <row r="6252" spans="4:5" x14ac:dyDescent="0.2">
      <c r="D6252" s="16"/>
      <c r="E6252" s="316"/>
    </row>
    <row r="6253" spans="4:5" x14ac:dyDescent="0.2">
      <c r="D6253" s="16"/>
      <c r="E6253" s="316"/>
    </row>
    <row r="6254" spans="4:5" x14ac:dyDescent="0.2">
      <c r="D6254" s="16"/>
      <c r="E6254" s="316"/>
    </row>
    <row r="6255" spans="4:5" x14ac:dyDescent="0.2">
      <c r="D6255" s="16"/>
      <c r="E6255" s="316"/>
    </row>
    <row r="6256" spans="4:5" x14ac:dyDescent="0.2">
      <c r="D6256" s="16"/>
      <c r="E6256" s="316"/>
    </row>
    <row r="6257" spans="4:5" x14ac:dyDescent="0.2">
      <c r="D6257" s="16"/>
      <c r="E6257" s="316"/>
    </row>
    <row r="6258" spans="4:5" x14ac:dyDescent="0.2">
      <c r="D6258" s="16"/>
      <c r="E6258" s="316"/>
    </row>
    <row r="6259" spans="4:5" x14ac:dyDescent="0.2">
      <c r="D6259" s="16"/>
      <c r="E6259" s="316"/>
    </row>
    <row r="6260" spans="4:5" x14ac:dyDescent="0.2">
      <c r="D6260" s="16"/>
      <c r="E6260" s="316"/>
    </row>
    <row r="6261" spans="4:5" x14ac:dyDescent="0.2">
      <c r="D6261" s="16"/>
      <c r="E6261" s="316"/>
    </row>
    <row r="6262" spans="4:5" x14ac:dyDescent="0.2">
      <c r="D6262" s="16"/>
      <c r="E6262" s="316"/>
    </row>
    <row r="6263" spans="4:5" x14ac:dyDescent="0.2">
      <c r="D6263" s="16"/>
      <c r="E6263" s="316"/>
    </row>
    <row r="6264" spans="4:5" x14ac:dyDescent="0.2">
      <c r="D6264" s="16"/>
      <c r="E6264" s="316"/>
    </row>
    <row r="6265" spans="4:5" x14ac:dyDescent="0.2">
      <c r="D6265" s="16"/>
      <c r="E6265" s="316"/>
    </row>
    <row r="6266" spans="4:5" x14ac:dyDescent="0.2">
      <c r="D6266" s="16"/>
      <c r="E6266" s="316"/>
    </row>
    <row r="6267" spans="4:5" x14ac:dyDescent="0.2">
      <c r="D6267" s="16"/>
      <c r="E6267" s="316"/>
    </row>
    <row r="6268" spans="4:5" x14ac:dyDescent="0.2">
      <c r="D6268" s="16"/>
      <c r="E6268" s="316"/>
    </row>
    <row r="6269" spans="4:5" x14ac:dyDescent="0.2">
      <c r="D6269" s="16"/>
      <c r="E6269" s="316"/>
    </row>
    <row r="6270" spans="4:5" x14ac:dyDescent="0.2">
      <c r="D6270" s="16"/>
      <c r="E6270" s="316"/>
    </row>
    <row r="6271" spans="4:5" x14ac:dyDescent="0.2">
      <c r="D6271" s="16"/>
      <c r="E6271" s="316"/>
    </row>
    <row r="6272" spans="4:5" x14ac:dyDescent="0.2">
      <c r="D6272" s="16"/>
      <c r="E6272" s="316"/>
    </row>
    <row r="6273" spans="4:5" x14ac:dyDescent="0.2">
      <c r="D6273" s="16"/>
      <c r="E6273" s="316"/>
    </row>
    <row r="6274" spans="4:5" x14ac:dyDescent="0.2">
      <c r="D6274" s="16"/>
      <c r="E6274" s="316"/>
    </row>
    <row r="6275" spans="4:5" x14ac:dyDescent="0.2">
      <c r="D6275" s="16"/>
      <c r="E6275" s="316"/>
    </row>
    <row r="6276" spans="4:5" x14ac:dyDescent="0.2">
      <c r="D6276" s="16"/>
      <c r="E6276" s="316"/>
    </row>
    <row r="6277" spans="4:5" x14ac:dyDescent="0.2">
      <c r="D6277" s="16"/>
      <c r="E6277" s="316"/>
    </row>
    <row r="6278" spans="4:5" x14ac:dyDescent="0.2">
      <c r="D6278" s="16"/>
      <c r="E6278" s="316"/>
    </row>
    <row r="6279" spans="4:5" x14ac:dyDescent="0.2">
      <c r="D6279" s="16"/>
      <c r="E6279" s="316"/>
    </row>
    <row r="6280" spans="4:5" x14ac:dyDescent="0.2">
      <c r="D6280" s="16"/>
      <c r="E6280" s="316"/>
    </row>
    <row r="6281" spans="4:5" x14ac:dyDescent="0.2">
      <c r="D6281" s="16"/>
      <c r="E6281" s="316"/>
    </row>
    <row r="6282" spans="4:5" x14ac:dyDescent="0.2">
      <c r="D6282" s="16"/>
      <c r="E6282" s="316"/>
    </row>
    <row r="6283" spans="4:5" x14ac:dyDescent="0.2">
      <c r="D6283" s="16"/>
      <c r="E6283" s="316"/>
    </row>
    <row r="6284" spans="4:5" x14ac:dyDescent="0.2">
      <c r="D6284" s="16"/>
      <c r="E6284" s="316"/>
    </row>
    <row r="6285" spans="4:5" x14ac:dyDescent="0.2">
      <c r="D6285" s="16"/>
      <c r="E6285" s="316"/>
    </row>
    <row r="6286" spans="4:5" x14ac:dyDescent="0.2">
      <c r="D6286" s="16"/>
      <c r="E6286" s="316"/>
    </row>
    <row r="6287" spans="4:5" x14ac:dyDescent="0.2">
      <c r="D6287" s="16"/>
      <c r="E6287" s="316"/>
    </row>
    <row r="6288" spans="4:5" x14ac:dyDescent="0.2">
      <c r="D6288" s="16"/>
      <c r="E6288" s="316"/>
    </row>
    <row r="6289" spans="4:5" x14ac:dyDescent="0.2">
      <c r="D6289" s="16"/>
      <c r="E6289" s="316"/>
    </row>
    <row r="6290" spans="4:5" x14ac:dyDescent="0.2">
      <c r="D6290" s="16"/>
      <c r="E6290" s="316"/>
    </row>
    <row r="6291" spans="4:5" x14ac:dyDescent="0.2">
      <c r="D6291" s="16"/>
      <c r="E6291" s="316"/>
    </row>
    <row r="6292" spans="4:5" x14ac:dyDescent="0.2">
      <c r="D6292" s="16"/>
      <c r="E6292" s="316"/>
    </row>
    <row r="6293" spans="4:5" x14ac:dyDescent="0.2">
      <c r="D6293" s="16"/>
      <c r="E6293" s="316"/>
    </row>
    <row r="6294" spans="4:5" x14ac:dyDescent="0.2">
      <c r="D6294" s="16"/>
      <c r="E6294" s="316"/>
    </row>
    <row r="6295" spans="4:5" x14ac:dyDescent="0.2">
      <c r="D6295" s="16"/>
      <c r="E6295" s="316"/>
    </row>
    <row r="6296" spans="4:5" x14ac:dyDescent="0.2">
      <c r="D6296" s="16"/>
      <c r="E6296" s="316"/>
    </row>
    <row r="6297" spans="4:5" x14ac:dyDescent="0.2">
      <c r="D6297" s="16"/>
      <c r="E6297" s="316"/>
    </row>
    <row r="6298" spans="4:5" x14ac:dyDescent="0.2">
      <c r="D6298" s="16"/>
      <c r="E6298" s="316"/>
    </row>
    <row r="6299" spans="4:5" x14ac:dyDescent="0.2">
      <c r="D6299" s="16"/>
      <c r="E6299" s="316"/>
    </row>
    <row r="6300" spans="4:5" x14ac:dyDescent="0.2">
      <c r="D6300" s="16"/>
      <c r="E6300" s="316"/>
    </row>
    <row r="6301" spans="4:5" x14ac:dyDescent="0.2">
      <c r="D6301" s="16"/>
      <c r="E6301" s="316"/>
    </row>
    <row r="6302" spans="4:5" x14ac:dyDescent="0.2">
      <c r="D6302" s="16"/>
      <c r="E6302" s="316"/>
    </row>
    <row r="6303" spans="4:5" x14ac:dyDescent="0.2">
      <c r="D6303" s="16"/>
      <c r="E6303" s="316"/>
    </row>
    <row r="6304" spans="4:5" x14ac:dyDescent="0.2">
      <c r="D6304" s="16"/>
      <c r="E6304" s="316"/>
    </row>
    <row r="6305" spans="4:5" x14ac:dyDescent="0.2">
      <c r="D6305" s="16"/>
      <c r="E6305" s="316"/>
    </row>
    <row r="6306" spans="4:5" x14ac:dyDescent="0.2">
      <c r="D6306" s="16"/>
      <c r="E6306" s="316"/>
    </row>
    <row r="6307" spans="4:5" x14ac:dyDescent="0.2">
      <c r="D6307" s="16"/>
      <c r="E6307" s="316"/>
    </row>
    <row r="6308" spans="4:5" x14ac:dyDescent="0.2">
      <c r="D6308" s="16"/>
      <c r="E6308" s="316"/>
    </row>
    <row r="6309" spans="4:5" x14ac:dyDescent="0.2">
      <c r="D6309" s="16"/>
      <c r="E6309" s="316"/>
    </row>
    <row r="6310" spans="4:5" x14ac:dyDescent="0.2">
      <c r="D6310" s="16"/>
      <c r="E6310" s="316"/>
    </row>
    <row r="6311" spans="4:5" x14ac:dyDescent="0.2">
      <c r="D6311" s="16"/>
      <c r="E6311" s="316"/>
    </row>
    <row r="6312" spans="4:5" x14ac:dyDescent="0.2">
      <c r="D6312" s="16"/>
      <c r="E6312" s="316"/>
    </row>
    <row r="6313" spans="4:5" x14ac:dyDescent="0.2">
      <c r="D6313" s="16"/>
      <c r="E6313" s="316"/>
    </row>
    <row r="6314" spans="4:5" x14ac:dyDescent="0.2">
      <c r="D6314" s="16"/>
      <c r="E6314" s="316"/>
    </row>
    <row r="6315" spans="4:5" x14ac:dyDescent="0.2">
      <c r="D6315" s="16"/>
      <c r="E6315" s="316"/>
    </row>
    <row r="6316" spans="4:5" x14ac:dyDescent="0.2">
      <c r="D6316" s="16"/>
      <c r="E6316" s="316"/>
    </row>
    <row r="6317" spans="4:5" x14ac:dyDescent="0.2">
      <c r="D6317" s="16"/>
      <c r="E6317" s="316"/>
    </row>
    <row r="6318" spans="4:5" x14ac:dyDescent="0.2">
      <c r="D6318" s="16"/>
      <c r="E6318" s="316"/>
    </row>
    <row r="6319" spans="4:5" x14ac:dyDescent="0.2">
      <c r="D6319" s="16"/>
      <c r="E6319" s="316"/>
    </row>
    <row r="6320" spans="4:5" x14ac:dyDescent="0.2">
      <c r="D6320" s="16"/>
      <c r="E6320" s="316"/>
    </row>
    <row r="6321" spans="4:5" x14ac:dyDescent="0.2">
      <c r="D6321" s="16"/>
      <c r="E6321" s="316"/>
    </row>
    <row r="6322" spans="4:5" x14ac:dyDescent="0.2">
      <c r="D6322" s="16"/>
      <c r="E6322" s="316"/>
    </row>
    <row r="6323" spans="4:5" x14ac:dyDescent="0.2">
      <c r="D6323" s="16"/>
      <c r="E6323" s="316"/>
    </row>
    <row r="6324" spans="4:5" x14ac:dyDescent="0.2">
      <c r="D6324" s="16"/>
      <c r="E6324" s="316"/>
    </row>
    <row r="6325" spans="4:5" x14ac:dyDescent="0.2">
      <c r="D6325" s="16"/>
      <c r="E6325" s="316"/>
    </row>
    <row r="6326" spans="4:5" x14ac:dyDescent="0.2">
      <c r="D6326" s="16"/>
      <c r="E6326" s="316"/>
    </row>
    <row r="6327" spans="4:5" x14ac:dyDescent="0.2">
      <c r="D6327" s="16"/>
      <c r="E6327" s="316"/>
    </row>
    <row r="6328" spans="4:5" x14ac:dyDescent="0.2">
      <c r="D6328" s="16"/>
      <c r="E6328" s="316"/>
    </row>
    <row r="6329" spans="4:5" x14ac:dyDescent="0.2">
      <c r="D6329" s="16"/>
      <c r="E6329" s="316"/>
    </row>
    <row r="6330" spans="4:5" x14ac:dyDescent="0.2">
      <c r="D6330" s="16"/>
      <c r="E6330" s="316"/>
    </row>
    <row r="6331" spans="4:5" x14ac:dyDescent="0.2">
      <c r="D6331" s="16"/>
      <c r="E6331" s="316"/>
    </row>
    <row r="6332" spans="4:5" x14ac:dyDescent="0.2">
      <c r="D6332" s="16"/>
      <c r="E6332" s="316"/>
    </row>
    <row r="6333" spans="4:5" x14ac:dyDescent="0.2">
      <c r="D6333" s="16"/>
      <c r="E6333" s="316"/>
    </row>
    <row r="6334" spans="4:5" x14ac:dyDescent="0.2">
      <c r="D6334" s="16"/>
      <c r="E6334" s="316"/>
    </row>
    <row r="6335" spans="4:5" x14ac:dyDescent="0.2">
      <c r="D6335" s="16"/>
      <c r="E6335" s="316"/>
    </row>
    <row r="6336" spans="4:5" x14ac:dyDescent="0.2">
      <c r="D6336" s="16"/>
      <c r="E6336" s="316"/>
    </row>
    <row r="6337" spans="4:5" x14ac:dyDescent="0.2">
      <c r="D6337" s="16"/>
      <c r="E6337" s="316"/>
    </row>
    <row r="6338" spans="4:5" x14ac:dyDescent="0.2">
      <c r="D6338" s="16"/>
      <c r="E6338" s="316"/>
    </row>
    <row r="6339" spans="4:5" x14ac:dyDescent="0.2">
      <c r="D6339" s="16"/>
      <c r="E6339" s="316"/>
    </row>
    <row r="6340" spans="4:5" x14ac:dyDescent="0.2">
      <c r="D6340" s="16"/>
      <c r="E6340" s="316"/>
    </row>
    <row r="6341" spans="4:5" x14ac:dyDescent="0.2">
      <c r="D6341" s="16"/>
      <c r="E6341" s="316"/>
    </row>
    <row r="6342" spans="4:5" x14ac:dyDescent="0.2">
      <c r="D6342" s="16"/>
      <c r="E6342" s="316"/>
    </row>
    <row r="6343" spans="4:5" x14ac:dyDescent="0.2">
      <c r="D6343" s="16"/>
      <c r="E6343" s="316"/>
    </row>
    <row r="6344" spans="4:5" x14ac:dyDescent="0.2">
      <c r="D6344" s="16"/>
      <c r="E6344" s="316"/>
    </row>
    <row r="6345" spans="4:5" x14ac:dyDescent="0.2">
      <c r="D6345" s="16"/>
      <c r="E6345" s="316"/>
    </row>
    <row r="6346" spans="4:5" x14ac:dyDescent="0.2">
      <c r="D6346" s="16"/>
      <c r="E6346" s="316"/>
    </row>
    <row r="6347" spans="4:5" x14ac:dyDescent="0.2">
      <c r="D6347" s="16"/>
      <c r="E6347" s="316"/>
    </row>
    <row r="6348" spans="4:5" x14ac:dyDescent="0.2">
      <c r="D6348" s="16"/>
      <c r="E6348" s="316"/>
    </row>
    <row r="6349" spans="4:5" x14ac:dyDescent="0.2">
      <c r="D6349" s="16"/>
      <c r="E6349" s="316"/>
    </row>
    <row r="6350" spans="4:5" x14ac:dyDescent="0.2">
      <c r="D6350" s="16"/>
      <c r="E6350" s="316"/>
    </row>
    <row r="6351" spans="4:5" x14ac:dyDescent="0.2">
      <c r="D6351" s="16"/>
      <c r="E6351" s="316"/>
    </row>
    <row r="6352" spans="4:5" x14ac:dyDescent="0.2">
      <c r="D6352" s="16"/>
      <c r="E6352" s="316"/>
    </row>
    <row r="6353" spans="4:5" x14ac:dyDescent="0.2">
      <c r="D6353" s="16"/>
      <c r="E6353" s="316"/>
    </row>
    <row r="6354" spans="4:5" x14ac:dyDescent="0.2">
      <c r="D6354" s="16"/>
      <c r="E6354" s="316"/>
    </row>
    <row r="6355" spans="4:5" x14ac:dyDescent="0.2">
      <c r="D6355" s="16"/>
      <c r="E6355" s="316"/>
    </row>
    <row r="6356" spans="4:5" x14ac:dyDescent="0.2">
      <c r="D6356" s="16"/>
      <c r="E6356" s="316"/>
    </row>
    <row r="6357" spans="4:5" x14ac:dyDescent="0.2">
      <c r="D6357" s="16"/>
      <c r="E6357" s="316"/>
    </row>
    <row r="6358" spans="4:5" x14ac:dyDescent="0.2">
      <c r="D6358" s="16"/>
      <c r="E6358" s="316"/>
    </row>
    <row r="6359" spans="4:5" x14ac:dyDescent="0.2">
      <c r="D6359" s="16"/>
      <c r="E6359" s="316"/>
    </row>
    <row r="6360" spans="4:5" x14ac:dyDescent="0.2">
      <c r="D6360" s="16"/>
      <c r="E6360" s="316"/>
    </row>
    <row r="6361" spans="4:5" x14ac:dyDescent="0.2">
      <c r="D6361" s="16"/>
      <c r="E6361" s="316"/>
    </row>
    <row r="6362" spans="4:5" x14ac:dyDescent="0.2">
      <c r="D6362" s="16"/>
      <c r="E6362" s="316"/>
    </row>
    <row r="6363" spans="4:5" x14ac:dyDescent="0.2">
      <c r="D6363" s="16"/>
      <c r="E6363" s="316"/>
    </row>
    <row r="6364" spans="4:5" x14ac:dyDescent="0.2">
      <c r="D6364" s="16"/>
      <c r="E6364" s="316"/>
    </row>
    <row r="6365" spans="4:5" x14ac:dyDescent="0.2">
      <c r="D6365" s="16"/>
      <c r="E6365" s="316"/>
    </row>
    <row r="6366" spans="4:5" x14ac:dyDescent="0.2">
      <c r="D6366" s="16"/>
      <c r="E6366" s="316"/>
    </row>
    <row r="6367" spans="4:5" x14ac:dyDescent="0.2">
      <c r="D6367" s="16"/>
      <c r="E6367" s="316"/>
    </row>
    <row r="6368" spans="4:5" x14ac:dyDescent="0.2">
      <c r="D6368" s="16"/>
      <c r="E6368" s="316"/>
    </row>
    <row r="6369" spans="4:5" x14ac:dyDescent="0.2">
      <c r="D6369" s="16"/>
      <c r="E6369" s="316"/>
    </row>
    <row r="6370" spans="4:5" x14ac:dyDescent="0.2">
      <c r="D6370" s="16"/>
      <c r="E6370" s="316"/>
    </row>
    <row r="6371" spans="4:5" x14ac:dyDescent="0.2">
      <c r="D6371" s="16"/>
      <c r="E6371" s="316"/>
    </row>
    <row r="6372" spans="4:5" x14ac:dyDescent="0.2">
      <c r="D6372" s="16"/>
      <c r="E6372" s="316"/>
    </row>
    <row r="6373" spans="4:5" x14ac:dyDescent="0.2">
      <c r="D6373" s="16"/>
      <c r="E6373" s="316"/>
    </row>
    <row r="6374" spans="4:5" x14ac:dyDescent="0.2">
      <c r="D6374" s="16"/>
      <c r="E6374" s="316"/>
    </row>
    <row r="6375" spans="4:5" x14ac:dyDescent="0.2">
      <c r="D6375" s="16"/>
      <c r="E6375" s="316"/>
    </row>
    <row r="6376" spans="4:5" x14ac:dyDescent="0.2">
      <c r="D6376" s="16"/>
      <c r="E6376" s="316"/>
    </row>
    <row r="6377" spans="4:5" x14ac:dyDescent="0.2">
      <c r="D6377" s="16"/>
      <c r="E6377" s="316"/>
    </row>
    <row r="6378" spans="4:5" x14ac:dyDescent="0.2">
      <c r="D6378" s="16"/>
      <c r="E6378" s="316"/>
    </row>
    <row r="6379" spans="4:5" x14ac:dyDescent="0.2">
      <c r="D6379" s="16"/>
      <c r="E6379" s="316"/>
    </row>
    <row r="6380" spans="4:5" x14ac:dyDescent="0.2">
      <c r="D6380" s="16"/>
      <c r="E6380" s="316"/>
    </row>
    <row r="6381" spans="4:5" x14ac:dyDescent="0.2">
      <c r="D6381" s="16"/>
      <c r="E6381" s="316"/>
    </row>
    <row r="6382" spans="4:5" x14ac:dyDescent="0.2">
      <c r="D6382" s="16"/>
      <c r="E6382" s="316"/>
    </row>
    <row r="6383" spans="4:5" x14ac:dyDescent="0.2">
      <c r="D6383" s="16"/>
      <c r="E6383" s="316"/>
    </row>
    <row r="6384" spans="4:5" x14ac:dyDescent="0.2">
      <c r="D6384" s="16"/>
      <c r="E6384" s="316"/>
    </row>
    <row r="6385" spans="4:5" x14ac:dyDescent="0.2">
      <c r="D6385" s="16"/>
      <c r="E6385" s="316"/>
    </row>
    <row r="6386" spans="4:5" x14ac:dyDescent="0.2">
      <c r="D6386" s="16"/>
      <c r="E6386" s="316"/>
    </row>
    <row r="6387" spans="4:5" x14ac:dyDescent="0.2">
      <c r="D6387" s="16"/>
      <c r="E6387" s="316"/>
    </row>
    <row r="6388" spans="4:5" x14ac:dyDescent="0.2">
      <c r="D6388" s="16"/>
      <c r="E6388" s="316"/>
    </row>
    <row r="6389" spans="4:5" x14ac:dyDescent="0.2">
      <c r="D6389" s="16"/>
      <c r="E6389" s="316"/>
    </row>
    <row r="6390" spans="4:5" x14ac:dyDescent="0.2">
      <c r="D6390" s="16"/>
      <c r="E6390" s="316"/>
    </row>
    <row r="6391" spans="4:5" x14ac:dyDescent="0.2">
      <c r="D6391" s="16"/>
      <c r="E6391" s="316"/>
    </row>
    <row r="6392" spans="4:5" x14ac:dyDescent="0.2">
      <c r="D6392" s="16"/>
      <c r="E6392" s="316"/>
    </row>
    <row r="6393" spans="4:5" x14ac:dyDescent="0.2">
      <c r="D6393" s="16"/>
      <c r="E6393" s="316"/>
    </row>
    <row r="6394" spans="4:5" x14ac:dyDescent="0.2">
      <c r="D6394" s="16"/>
      <c r="E6394" s="316"/>
    </row>
    <row r="6395" spans="4:5" x14ac:dyDescent="0.2">
      <c r="D6395" s="16"/>
      <c r="E6395" s="316"/>
    </row>
    <row r="6396" spans="4:5" x14ac:dyDescent="0.2">
      <c r="D6396" s="16"/>
      <c r="E6396" s="316"/>
    </row>
    <row r="6397" spans="4:5" x14ac:dyDescent="0.2">
      <c r="D6397" s="16"/>
      <c r="E6397" s="316"/>
    </row>
    <row r="6398" spans="4:5" x14ac:dyDescent="0.2">
      <c r="D6398" s="16"/>
      <c r="E6398" s="316"/>
    </row>
    <row r="6399" spans="4:5" x14ac:dyDescent="0.2">
      <c r="D6399" s="16"/>
      <c r="E6399" s="316"/>
    </row>
    <row r="6400" spans="4:5" x14ac:dyDescent="0.2">
      <c r="D6400" s="16"/>
      <c r="E6400" s="316"/>
    </row>
    <row r="6401" spans="4:5" x14ac:dyDescent="0.2">
      <c r="D6401" s="16"/>
      <c r="E6401" s="316"/>
    </row>
    <row r="6402" spans="4:5" x14ac:dyDescent="0.2">
      <c r="D6402" s="16"/>
      <c r="E6402" s="316"/>
    </row>
    <row r="6403" spans="4:5" x14ac:dyDescent="0.2">
      <c r="D6403" s="16"/>
      <c r="E6403" s="316"/>
    </row>
    <row r="6404" spans="4:5" x14ac:dyDescent="0.2">
      <c r="D6404" s="16"/>
      <c r="E6404" s="316"/>
    </row>
    <row r="6405" spans="4:5" x14ac:dyDescent="0.2">
      <c r="D6405" s="16"/>
      <c r="E6405" s="316"/>
    </row>
    <row r="6406" spans="4:5" x14ac:dyDescent="0.2">
      <c r="D6406" s="16"/>
      <c r="E6406" s="316"/>
    </row>
    <row r="6407" spans="4:5" x14ac:dyDescent="0.2">
      <c r="D6407" s="16"/>
      <c r="E6407" s="316"/>
    </row>
    <row r="6408" spans="4:5" x14ac:dyDescent="0.2">
      <c r="D6408" s="16"/>
      <c r="E6408" s="316"/>
    </row>
    <row r="6409" spans="4:5" x14ac:dyDescent="0.2">
      <c r="D6409" s="16"/>
      <c r="E6409" s="316"/>
    </row>
    <row r="6410" spans="4:5" x14ac:dyDescent="0.2">
      <c r="D6410" s="16"/>
      <c r="E6410" s="316"/>
    </row>
    <row r="6411" spans="4:5" x14ac:dyDescent="0.2">
      <c r="D6411" s="16"/>
      <c r="E6411" s="316"/>
    </row>
    <row r="6412" spans="4:5" x14ac:dyDescent="0.2">
      <c r="D6412" s="16"/>
      <c r="E6412" s="316"/>
    </row>
    <row r="6413" spans="4:5" x14ac:dyDescent="0.2">
      <c r="D6413" s="16"/>
      <c r="E6413" s="316"/>
    </row>
    <row r="6414" spans="4:5" x14ac:dyDescent="0.2">
      <c r="D6414" s="16"/>
      <c r="E6414" s="316"/>
    </row>
    <row r="6415" spans="4:5" x14ac:dyDescent="0.2">
      <c r="D6415" s="16"/>
      <c r="E6415" s="316"/>
    </row>
    <row r="6416" spans="4:5" x14ac:dyDescent="0.2">
      <c r="D6416" s="16"/>
      <c r="E6416" s="316"/>
    </row>
    <row r="6417" spans="4:5" x14ac:dyDescent="0.2">
      <c r="D6417" s="16"/>
      <c r="E6417" s="316"/>
    </row>
    <row r="6418" spans="4:5" x14ac:dyDescent="0.2">
      <c r="D6418" s="16"/>
      <c r="E6418" s="316"/>
    </row>
    <row r="6419" spans="4:5" x14ac:dyDescent="0.2">
      <c r="D6419" s="16"/>
      <c r="E6419" s="316"/>
    </row>
    <row r="6420" spans="4:5" x14ac:dyDescent="0.2">
      <c r="D6420" s="16"/>
      <c r="E6420" s="316"/>
    </row>
    <row r="6421" spans="4:5" x14ac:dyDescent="0.2">
      <c r="D6421" s="16"/>
      <c r="E6421" s="316"/>
    </row>
    <row r="6422" spans="4:5" x14ac:dyDescent="0.2">
      <c r="D6422" s="16"/>
      <c r="E6422" s="316"/>
    </row>
    <row r="6423" spans="4:5" x14ac:dyDescent="0.2">
      <c r="D6423" s="16"/>
      <c r="E6423" s="316"/>
    </row>
    <row r="6424" spans="4:5" x14ac:dyDescent="0.2">
      <c r="D6424" s="16"/>
      <c r="E6424" s="316"/>
    </row>
    <row r="6425" spans="4:5" x14ac:dyDescent="0.2">
      <c r="D6425" s="16"/>
      <c r="E6425" s="316"/>
    </row>
    <row r="6426" spans="4:5" x14ac:dyDescent="0.2">
      <c r="D6426" s="16"/>
      <c r="E6426" s="316"/>
    </row>
    <row r="6427" spans="4:5" x14ac:dyDescent="0.2">
      <c r="D6427" s="16"/>
      <c r="E6427" s="316"/>
    </row>
    <row r="6428" spans="4:5" x14ac:dyDescent="0.2">
      <c r="D6428" s="16"/>
      <c r="E6428" s="316"/>
    </row>
    <row r="6429" spans="4:5" x14ac:dyDescent="0.2">
      <c r="D6429" s="16"/>
      <c r="E6429" s="316"/>
    </row>
    <row r="6430" spans="4:5" x14ac:dyDescent="0.2">
      <c r="D6430" s="16"/>
      <c r="E6430" s="316"/>
    </row>
    <row r="6431" spans="4:5" x14ac:dyDescent="0.2">
      <c r="D6431" s="16"/>
      <c r="E6431" s="316"/>
    </row>
    <row r="6432" spans="4:5" x14ac:dyDescent="0.2">
      <c r="D6432" s="16"/>
      <c r="E6432" s="316"/>
    </row>
    <row r="6433" spans="4:5" x14ac:dyDescent="0.2">
      <c r="D6433" s="16"/>
      <c r="E6433" s="316"/>
    </row>
    <row r="6434" spans="4:5" x14ac:dyDescent="0.2">
      <c r="D6434" s="16"/>
      <c r="E6434" s="316"/>
    </row>
    <row r="6435" spans="4:5" x14ac:dyDescent="0.2">
      <c r="D6435" s="16"/>
      <c r="E6435" s="316"/>
    </row>
    <row r="6436" spans="4:5" x14ac:dyDescent="0.2">
      <c r="D6436" s="16"/>
      <c r="E6436" s="316"/>
    </row>
    <row r="6437" spans="4:5" x14ac:dyDescent="0.2">
      <c r="D6437" s="16"/>
      <c r="E6437" s="316"/>
    </row>
    <row r="6438" spans="4:5" x14ac:dyDescent="0.2">
      <c r="D6438" s="16"/>
      <c r="E6438" s="316"/>
    </row>
    <row r="6439" spans="4:5" x14ac:dyDescent="0.2">
      <c r="D6439" s="16"/>
      <c r="E6439" s="316"/>
    </row>
    <row r="6440" spans="4:5" x14ac:dyDescent="0.2">
      <c r="D6440" s="16"/>
      <c r="E6440" s="316"/>
    </row>
    <row r="6441" spans="4:5" x14ac:dyDescent="0.2">
      <c r="D6441" s="16"/>
      <c r="E6441" s="316"/>
    </row>
    <row r="6442" spans="4:5" x14ac:dyDescent="0.2">
      <c r="D6442" s="16"/>
      <c r="E6442" s="316"/>
    </row>
    <row r="6443" spans="4:5" x14ac:dyDescent="0.2">
      <c r="D6443" s="16"/>
      <c r="E6443" s="316"/>
    </row>
    <row r="6444" spans="4:5" x14ac:dyDescent="0.2">
      <c r="D6444" s="16"/>
      <c r="E6444" s="316"/>
    </row>
    <row r="6445" spans="4:5" x14ac:dyDescent="0.2">
      <c r="D6445" s="16"/>
      <c r="E6445" s="316"/>
    </row>
    <row r="6446" spans="4:5" x14ac:dyDescent="0.2">
      <c r="D6446" s="16"/>
      <c r="E6446" s="316"/>
    </row>
    <row r="6447" spans="4:5" x14ac:dyDescent="0.2">
      <c r="D6447" s="16"/>
      <c r="E6447" s="316"/>
    </row>
    <row r="6448" spans="4:5" x14ac:dyDescent="0.2">
      <c r="D6448" s="16"/>
      <c r="E6448" s="316"/>
    </row>
    <row r="6449" spans="4:5" x14ac:dyDescent="0.2">
      <c r="D6449" s="16"/>
      <c r="E6449" s="316"/>
    </row>
    <row r="6450" spans="4:5" x14ac:dyDescent="0.2">
      <c r="D6450" s="16"/>
      <c r="E6450" s="316"/>
    </row>
    <row r="6451" spans="4:5" x14ac:dyDescent="0.2">
      <c r="D6451" s="16"/>
      <c r="E6451" s="316"/>
    </row>
    <row r="6452" spans="4:5" x14ac:dyDescent="0.2">
      <c r="D6452" s="16"/>
      <c r="E6452" s="316"/>
    </row>
    <row r="6453" spans="4:5" x14ac:dyDescent="0.2">
      <c r="D6453" s="16"/>
      <c r="E6453" s="316"/>
    </row>
    <row r="6454" spans="4:5" x14ac:dyDescent="0.2">
      <c r="D6454" s="16"/>
      <c r="E6454" s="316"/>
    </row>
    <row r="6455" spans="4:5" x14ac:dyDescent="0.2">
      <c r="D6455" s="16"/>
      <c r="E6455" s="316"/>
    </row>
    <row r="6456" spans="4:5" x14ac:dyDescent="0.2">
      <c r="D6456" s="16"/>
      <c r="E6456" s="316"/>
    </row>
    <row r="6457" spans="4:5" x14ac:dyDescent="0.2">
      <c r="D6457" s="16"/>
      <c r="E6457" s="316"/>
    </row>
    <row r="6458" spans="4:5" x14ac:dyDescent="0.2">
      <c r="D6458" s="16"/>
      <c r="E6458" s="316"/>
    </row>
    <row r="6459" spans="4:5" x14ac:dyDescent="0.2">
      <c r="D6459" s="16"/>
      <c r="E6459" s="316"/>
    </row>
    <row r="6460" spans="4:5" x14ac:dyDescent="0.2">
      <c r="D6460" s="16"/>
      <c r="E6460" s="316"/>
    </row>
    <row r="6461" spans="4:5" x14ac:dyDescent="0.2">
      <c r="D6461" s="16"/>
      <c r="E6461" s="316"/>
    </row>
    <row r="6462" spans="4:5" x14ac:dyDescent="0.2">
      <c r="D6462" s="16"/>
      <c r="E6462" s="316"/>
    </row>
    <row r="6463" spans="4:5" x14ac:dyDescent="0.2">
      <c r="D6463" s="16"/>
      <c r="E6463" s="316"/>
    </row>
    <row r="6464" spans="4:5" x14ac:dyDescent="0.2">
      <c r="D6464" s="16"/>
      <c r="E6464" s="316"/>
    </row>
    <row r="6465" spans="4:5" x14ac:dyDescent="0.2">
      <c r="D6465" s="16"/>
      <c r="E6465" s="316"/>
    </row>
    <row r="6466" spans="4:5" x14ac:dyDescent="0.2">
      <c r="D6466" s="16"/>
      <c r="E6466" s="316"/>
    </row>
    <row r="6467" spans="4:5" x14ac:dyDescent="0.2">
      <c r="D6467" s="16"/>
      <c r="E6467" s="316"/>
    </row>
    <row r="6468" spans="4:5" x14ac:dyDescent="0.2">
      <c r="D6468" s="16"/>
      <c r="E6468" s="316"/>
    </row>
    <row r="6469" spans="4:5" x14ac:dyDescent="0.2">
      <c r="D6469" s="16"/>
      <c r="E6469" s="316"/>
    </row>
    <row r="6470" spans="4:5" x14ac:dyDescent="0.2">
      <c r="D6470" s="16"/>
      <c r="E6470" s="316"/>
    </row>
    <row r="6471" spans="4:5" x14ac:dyDescent="0.2">
      <c r="D6471" s="16"/>
      <c r="E6471" s="316"/>
    </row>
    <row r="6472" spans="4:5" x14ac:dyDescent="0.2">
      <c r="D6472" s="16"/>
      <c r="E6472" s="316"/>
    </row>
    <row r="6473" spans="4:5" x14ac:dyDescent="0.2">
      <c r="D6473" s="16"/>
      <c r="E6473" s="316"/>
    </row>
    <row r="6474" spans="4:5" x14ac:dyDescent="0.2">
      <c r="D6474" s="16"/>
      <c r="E6474" s="316"/>
    </row>
    <row r="6475" spans="4:5" x14ac:dyDescent="0.2">
      <c r="D6475" s="16"/>
      <c r="E6475" s="316"/>
    </row>
    <row r="6476" spans="4:5" x14ac:dyDescent="0.2">
      <c r="D6476" s="16"/>
      <c r="E6476" s="316"/>
    </row>
    <row r="6477" spans="4:5" x14ac:dyDescent="0.2">
      <c r="D6477" s="16"/>
      <c r="E6477" s="316"/>
    </row>
    <row r="6478" spans="4:5" x14ac:dyDescent="0.2">
      <c r="D6478" s="16"/>
      <c r="E6478" s="316"/>
    </row>
    <row r="6479" spans="4:5" x14ac:dyDescent="0.2">
      <c r="D6479" s="16"/>
      <c r="E6479" s="316"/>
    </row>
    <row r="6480" spans="4:5" x14ac:dyDescent="0.2">
      <c r="D6480" s="16"/>
      <c r="E6480" s="316"/>
    </row>
    <row r="6481" spans="4:5" x14ac:dyDescent="0.2">
      <c r="D6481" s="16"/>
      <c r="E6481" s="316"/>
    </row>
    <row r="6482" spans="4:5" x14ac:dyDescent="0.2">
      <c r="D6482" s="16"/>
      <c r="E6482" s="316"/>
    </row>
    <row r="6483" spans="4:5" x14ac:dyDescent="0.2">
      <c r="D6483" s="16"/>
      <c r="E6483" s="316"/>
    </row>
    <row r="6484" spans="4:5" x14ac:dyDescent="0.2">
      <c r="D6484" s="16"/>
      <c r="E6484" s="316"/>
    </row>
    <row r="6485" spans="4:5" x14ac:dyDescent="0.2">
      <c r="D6485" s="16"/>
      <c r="E6485" s="316"/>
    </row>
    <row r="6486" spans="4:5" x14ac:dyDescent="0.2">
      <c r="D6486" s="16"/>
      <c r="E6486" s="316"/>
    </row>
    <row r="6487" spans="4:5" x14ac:dyDescent="0.2">
      <c r="D6487" s="16"/>
      <c r="E6487" s="316"/>
    </row>
    <row r="6488" spans="4:5" x14ac:dyDescent="0.2">
      <c r="D6488" s="16"/>
      <c r="E6488" s="316"/>
    </row>
    <row r="6489" spans="4:5" x14ac:dyDescent="0.2">
      <c r="D6489" s="16"/>
      <c r="E6489" s="316"/>
    </row>
    <row r="6490" spans="4:5" x14ac:dyDescent="0.2">
      <c r="D6490" s="16"/>
      <c r="E6490" s="316"/>
    </row>
    <row r="6491" spans="4:5" x14ac:dyDescent="0.2">
      <c r="D6491" s="16"/>
      <c r="E6491" s="316"/>
    </row>
    <row r="6492" spans="4:5" x14ac:dyDescent="0.2">
      <c r="D6492" s="16"/>
      <c r="E6492" s="316"/>
    </row>
    <row r="6493" spans="4:5" x14ac:dyDescent="0.2">
      <c r="D6493" s="16"/>
      <c r="E6493" s="316"/>
    </row>
    <row r="6494" spans="4:5" x14ac:dyDescent="0.2">
      <c r="D6494" s="16"/>
      <c r="E6494" s="316"/>
    </row>
    <row r="6495" spans="4:5" x14ac:dyDescent="0.2">
      <c r="D6495" s="16"/>
      <c r="E6495" s="316"/>
    </row>
    <row r="6496" spans="4:5" x14ac:dyDescent="0.2">
      <c r="D6496" s="16"/>
      <c r="E6496" s="316"/>
    </row>
    <row r="6497" spans="4:5" x14ac:dyDescent="0.2">
      <c r="D6497" s="16"/>
      <c r="E6497" s="316"/>
    </row>
    <row r="6498" spans="4:5" x14ac:dyDescent="0.2">
      <c r="D6498" s="16"/>
      <c r="E6498" s="316"/>
    </row>
    <row r="6499" spans="4:5" x14ac:dyDescent="0.2">
      <c r="D6499" s="16"/>
      <c r="E6499" s="316"/>
    </row>
    <row r="6500" spans="4:5" x14ac:dyDescent="0.2">
      <c r="D6500" s="16"/>
      <c r="E6500" s="316"/>
    </row>
    <row r="6501" spans="4:5" x14ac:dyDescent="0.2">
      <c r="D6501" s="16"/>
      <c r="E6501" s="316"/>
    </row>
    <row r="6502" spans="4:5" x14ac:dyDescent="0.2">
      <c r="D6502" s="16"/>
      <c r="E6502" s="316"/>
    </row>
    <row r="6503" spans="4:5" x14ac:dyDescent="0.2">
      <c r="D6503" s="16"/>
      <c r="E6503" s="316"/>
    </row>
    <row r="6504" spans="4:5" x14ac:dyDescent="0.2">
      <c r="D6504" s="16"/>
      <c r="E6504" s="316"/>
    </row>
    <row r="6505" spans="4:5" x14ac:dyDescent="0.2">
      <c r="D6505" s="16"/>
      <c r="E6505" s="316"/>
    </row>
    <row r="6506" spans="4:5" x14ac:dyDescent="0.2">
      <c r="D6506" s="16"/>
      <c r="E6506" s="316"/>
    </row>
    <row r="6507" spans="4:5" x14ac:dyDescent="0.2">
      <c r="D6507" s="16"/>
      <c r="E6507" s="316"/>
    </row>
    <row r="6508" spans="4:5" x14ac:dyDescent="0.2">
      <c r="D6508" s="16"/>
      <c r="E6508" s="316"/>
    </row>
    <row r="6509" spans="4:5" x14ac:dyDescent="0.2">
      <c r="D6509" s="16"/>
      <c r="E6509" s="316"/>
    </row>
    <row r="6510" spans="4:5" x14ac:dyDescent="0.2">
      <c r="D6510" s="16"/>
      <c r="E6510" s="316"/>
    </row>
    <row r="6511" spans="4:5" x14ac:dyDescent="0.2">
      <c r="D6511" s="16"/>
      <c r="E6511" s="316"/>
    </row>
    <row r="6512" spans="4:5" x14ac:dyDescent="0.2">
      <c r="D6512" s="16"/>
      <c r="E6512" s="316"/>
    </row>
    <row r="6513" spans="4:5" x14ac:dyDescent="0.2">
      <c r="D6513" s="16"/>
      <c r="E6513" s="316"/>
    </row>
    <row r="6514" spans="4:5" x14ac:dyDescent="0.2">
      <c r="D6514" s="16"/>
      <c r="E6514" s="316"/>
    </row>
    <row r="6515" spans="4:5" x14ac:dyDescent="0.2">
      <c r="D6515" s="16"/>
      <c r="E6515" s="316"/>
    </row>
    <row r="6516" spans="4:5" x14ac:dyDescent="0.2">
      <c r="D6516" s="16"/>
      <c r="E6516" s="316"/>
    </row>
    <row r="6517" spans="4:5" x14ac:dyDescent="0.2">
      <c r="D6517" s="16"/>
      <c r="E6517" s="316"/>
    </row>
    <row r="6518" spans="4:5" x14ac:dyDescent="0.2">
      <c r="D6518" s="16"/>
      <c r="E6518" s="316"/>
    </row>
    <row r="6519" spans="4:5" x14ac:dyDescent="0.2">
      <c r="D6519" s="16"/>
      <c r="E6519" s="316"/>
    </row>
    <row r="6520" spans="4:5" x14ac:dyDescent="0.2">
      <c r="D6520" s="16"/>
      <c r="E6520" s="316"/>
    </row>
    <row r="6521" spans="4:5" x14ac:dyDescent="0.2">
      <c r="D6521" s="16"/>
      <c r="E6521" s="316"/>
    </row>
    <row r="6522" spans="4:5" x14ac:dyDescent="0.2">
      <c r="D6522" s="16"/>
      <c r="E6522" s="316"/>
    </row>
    <row r="6523" spans="4:5" x14ac:dyDescent="0.2">
      <c r="D6523" s="16"/>
      <c r="E6523" s="316"/>
    </row>
    <row r="6524" spans="4:5" x14ac:dyDescent="0.2">
      <c r="D6524" s="16"/>
      <c r="E6524" s="316"/>
    </row>
    <row r="6525" spans="4:5" x14ac:dyDescent="0.2">
      <c r="D6525" s="16"/>
      <c r="E6525" s="316"/>
    </row>
    <row r="6526" spans="4:5" x14ac:dyDescent="0.2">
      <c r="D6526" s="16"/>
      <c r="E6526" s="316"/>
    </row>
    <row r="6527" spans="4:5" x14ac:dyDescent="0.2">
      <c r="D6527" s="16"/>
      <c r="E6527" s="316"/>
    </row>
    <row r="6528" spans="4:5" x14ac:dyDescent="0.2">
      <c r="D6528" s="16"/>
      <c r="E6528" s="316"/>
    </row>
    <row r="6529" spans="4:5" x14ac:dyDescent="0.2">
      <c r="D6529" s="16"/>
      <c r="E6529" s="316"/>
    </row>
    <row r="6530" spans="4:5" x14ac:dyDescent="0.2">
      <c r="D6530" s="16"/>
      <c r="E6530" s="316"/>
    </row>
    <row r="6531" spans="4:5" x14ac:dyDescent="0.2">
      <c r="D6531" s="16"/>
      <c r="E6531" s="316"/>
    </row>
    <row r="6532" spans="4:5" x14ac:dyDescent="0.2">
      <c r="D6532" s="16"/>
      <c r="E6532" s="316"/>
    </row>
    <row r="6533" spans="4:5" x14ac:dyDescent="0.2">
      <c r="D6533" s="16"/>
      <c r="E6533" s="316"/>
    </row>
    <row r="6534" spans="4:5" x14ac:dyDescent="0.2">
      <c r="D6534" s="16"/>
      <c r="E6534" s="316"/>
    </row>
    <row r="6535" spans="4:5" x14ac:dyDescent="0.2">
      <c r="D6535" s="16"/>
      <c r="E6535" s="316"/>
    </row>
    <row r="6536" spans="4:5" x14ac:dyDescent="0.2">
      <c r="D6536" s="16"/>
      <c r="E6536" s="316"/>
    </row>
    <row r="6537" spans="4:5" x14ac:dyDescent="0.2">
      <c r="D6537" s="16"/>
      <c r="E6537" s="316"/>
    </row>
    <row r="6538" spans="4:5" x14ac:dyDescent="0.2">
      <c r="D6538" s="16"/>
      <c r="E6538" s="316"/>
    </row>
    <row r="6539" spans="4:5" x14ac:dyDescent="0.2">
      <c r="D6539" s="16"/>
      <c r="E6539" s="316"/>
    </row>
    <row r="6540" spans="4:5" x14ac:dyDescent="0.2">
      <c r="D6540" s="16"/>
      <c r="E6540" s="316"/>
    </row>
    <row r="6541" spans="4:5" x14ac:dyDescent="0.2">
      <c r="D6541" s="16"/>
      <c r="E6541" s="316"/>
    </row>
    <row r="6542" spans="4:5" x14ac:dyDescent="0.2">
      <c r="D6542" s="16"/>
      <c r="E6542" s="316"/>
    </row>
    <row r="6543" spans="4:5" x14ac:dyDescent="0.2">
      <c r="D6543" s="16"/>
      <c r="E6543" s="316"/>
    </row>
    <row r="6544" spans="4:5" x14ac:dyDescent="0.2">
      <c r="D6544" s="16"/>
      <c r="E6544" s="316"/>
    </row>
    <row r="6545" spans="4:5" x14ac:dyDescent="0.2">
      <c r="D6545" s="16"/>
      <c r="E6545" s="316"/>
    </row>
    <row r="6546" spans="4:5" x14ac:dyDescent="0.2">
      <c r="D6546" s="16"/>
      <c r="E6546" s="316"/>
    </row>
    <row r="6547" spans="4:5" x14ac:dyDescent="0.2">
      <c r="D6547" s="16"/>
      <c r="E6547" s="316"/>
    </row>
    <row r="6548" spans="4:5" x14ac:dyDescent="0.2">
      <c r="D6548" s="16"/>
      <c r="E6548" s="316"/>
    </row>
    <row r="6549" spans="4:5" x14ac:dyDescent="0.2">
      <c r="D6549" s="16"/>
      <c r="E6549" s="316"/>
    </row>
    <row r="6550" spans="4:5" x14ac:dyDescent="0.2">
      <c r="D6550" s="16"/>
      <c r="E6550" s="316"/>
    </row>
    <row r="6551" spans="4:5" x14ac:dyDescent="0.2">
      <c r="D6551" s="16"/>
      <c r="E6551" s="316"/>
    </row>
    <row r="6552" spans="4:5" x14ac:dyDescent="0.2">
      <c r="D6552" s="16"/>
      <c r="E6552" s="316"/>
    </row>
    <row r="6553" spans="4:5" x14ac:dyDescent="0.2">
      <c r="D6553" s="16"/>
      <c r="E6553" s="316"/>
    </row>
    <row r="6554" spans="4:5" x14ac:dyDescent="0.2">
      <c r="D6554" s="16"/>
      <c r="E6554" s="316"/>
    </row>
    <row r="6555" spans="4:5" x14ac:dyDescent="0.2">
      <c r="D6555" s="16"/>
      <c r="E6555" s="316"/>
    </row>
    <row r="6556" spans="4:5" x14ac:dyDescent="0.2">
      <c r="D6556" s="16"/>
      <c r="E6556" s="316"/>
    </row>
    <row r="6557" spans="4:5" x14ac:dyDescent="0.2">
      <c r="D6557" s="16"/>
      <c r="E6557" s="316"/>
    </row>
    <row r="6558" spans="4:5" x14ac:dyDescent="0.2">
      <c r="D6558" s="16"/>
      <c r="E6558" s="316"/>
    </row>
    <row r="6559" spans="4:5" x14ac:dyDescent="0.2">
      <c r="D6559" s="16"/>
      <c r="E6559" s="316"/>
    </row>
    <row r="6560" spans="4:5" x14ac:dyDescent="0.2">
      <c r="D6560" s="16"/>
      <c r="E6560" s="316"/>
    </row>
    <row r="6561" spans="4:5" x14ac:dyDescent="0.2">
      <c r="D6561" s="16"/>
      <c r="E6561" s="316"/>
    </row>
    <row r="6562" spans="4:5" x14ac:dyDescent="0.2">
      <c r="D6562" s="16"/>
      <c r="E6562" s="316"/>
    </row>
    <row r="6563" spans="4:5" x14ac:dyDescent="0.2">
      <c r="D6563" s="16"/>
      <c r="E6563" s="316"/>
    </row>
    <row r="6564" spans="4:5" x14ac:dyDescent="0.2">
      <c r="D6564" s="16"/>
      <c r="E6564" s="316"/>
    </row>
    <row r="6565" spans="4:5" x14ac:dyDescent="0.2">
      <c r="D6565" s="16"/>
      <c r="E6565" s="316"/>
    </row>
    <row r="6566" spans="4:5" x14ac:dyDescent="0.2">
      <c r="D6566" s="16"/>
      <c r="E6566" s="316"/>
    </row>
    <row r="6567" spans="4:5" x14ac:dyDescent="0.2">
      <c r="D6567" s="16"/>
      <c r="E6567" s="316"/>
    </row>
    <row r="6568" spans="4:5" x14ac:dyDescent="0.2">
      <c r="D6568" s="16"/>
      <c r="E6568" s="316"/>
    </row>
    <row r="6569" spans="4:5" x14ac:dyDescent="0.2">
      <c r="D6569" s="16"/>
      <c r="E6569" s="316"/>
    </row>
    <row r="6570" spans="4:5" x14ac:dyDescent="0.2">
      <c r="D6570" s="16"/>
      <c r="E6570" s="316"/>
    </row>
    <row r="6571" spans="4:5" x14ac:dyDescent="0.2">
      <c r="D6571" s="16"/>
      <c r="E6571" s="316"/>
    </row>
    <row r="6572" spans="4:5" x14ac:dyDescent="0.2">
      <c r="D6572" s="16"/>
      <c r="E6572" s="316"/>
    </row>
    <row r="6573" spans="4:5" x14ac:dyDescent="0.2">
      <c r="D6573" s="16"/>
      <c r="E6573" s="316"/>
    </row>
    <row r="6574" spans="4:5" x14ac:dyDescent="0.2">
      <c r="D6574" s="16"/>
      <c r="E6574" s="316"/>
    </row>
    <row r="6575" spans="4:5" x14ac:dyDescent="0.2">
      <c r="D6575" s="16"/>
      <c r="E6575" s="316"/>
    </row>
    <row r="6576" spans="4:5" x14ac:dyDescent="0.2">
      <c r="D6576" s="16"/>
      <c r="E6576" s="316"/>
    </row>
    <row r="6577" spans="4:5" x14ac:dyDescent="0.2">
      <c r="D6577" s="16"/>
      <c r="E6577" s="316"/>
    </row>
    <row r="6578" spans="4:5" x14ac:dyDescent="0.2">
      <c r="D6578" s="16"/>
      <c r="E6578" s="316"/>
    </row>
    <row r="6579" spans="4:5" x14ac:dyDescent="0.2">
      <c r="D6579" s="16"/>
      <c r="E6579" s="316"/>
    </row>
    <row r="6580" spans="4:5" x14ac:dyDescent="0.2">
      <c r="D6580" s="16"/>
      <c r="E6580" s="316"/>
    </row>
    <row r="6581" spans="4:5" x14ac:dyDescent="0.2">
      <c r="D6581" s="16"/>
      <c r="E6581" s="316"/>
    </row>
    <row r="6582" spans="4:5" x14ac:dyDescent="0.2">
      <c r="D6582" s="16"/>
      <c r="E6582" s="316"/>
    </row>
    <row r="6583" spans="4:5" x14ac:dyDescent="0.2">
      <c r="D6583" s="16"/>
      <c r="E6583" s="316"/>
    </row>
    <row r="6584" spans="4:5" x14ac:dyDescent="0.2">
      <c r="D6584" s="16"/>
      <c r="E6584" s="316"/>
    </row>
    <row r="6585" spans="4:5" x14ac:dyDescent="0.2">
      <c r="D6585" s="16"/>
      <c r="E6585" s="316"/>
    </row>
    <row r="6586" spans="4:5" x14ac:dyDescent="0.2">
      <c r="D6586" s="16"/>
      <c r="E6586" s="316"/>
    </row>
    <row r="6587" spans="4:5" x14ac:dyDescent="0.2">
      <c r="D6587" s="16"/>
      <c r="E6587" s="316"/>
    </row>
    <row r="6588" spans="4:5" x14ac:dyDescent="0.2">
      <c r="D6588" s="16"/>
      <c r="E6588" s="316"/>
    </row>
    <row r="6589" spans="4:5" x14ac:dyDescent="0.2">
      <c r="D6589" s="16"/>
      <c r="E6589" s="316"/>
    </row>
    <row r="6590" spans="4:5" x14ac:dyDescent="0.2">
      <c r="D6590" s="16"/>
      <c r="E6590" s="316"/>
    </row>
    <row r="6591" spans="4:5" x14ac:dyDescent="0.2">
      <c r="D6591" s="16"/>
      <c r="E6591" s="316"/>
    </row>
    <row r="6592" spans="4:5" x14ac:dyDescent="0.2">
      <c r="D6592" s="16"/>
      <c r="E6592" s="316"/>
    </row>
    <row r="6593" spans="4:5" x14ac:dyDescent="0.2">
      <c r="D6593" s="16"/>
      <c r="E6593" s="316"/>
    </row>
    <row r="6594" spans="4:5" x14ac:dyDescent="0.2">
      <c r="D6594" s="16"/>
      <c r="E6594" s="316"/>
    </row>
    <row r="6595" spans="4:5" x14ac:dyDescent="0.2">
      <c r="D6595" s="16"/>
      <c r="E6595" s="316"/>
    </row>
    <row r="6596" spans="4:5" x14ac:dyDescent="0.2">
      <c r="D6596" s="16"/>
      <c r="E6596" s="316"/>
    </row>
    <row r="6597" spans="4:5" x14ac:dyDescent="0.2">
      <c r="D6597" s="16"/>
      <c r="E6597" s="316"/>
    </row>
    <row r="6598" spans="4:5" x14ac:dyDescent="0.2">
      <c r="D6598" s="16"/>
      <c r="E6598" s="316"/>
    </row>
    <row r="6599" spans="4:5" x14ac:dyDescent="0.2">
      <c r="D6599" s="16"/>
      <c r="E6599" s="316"/>
    </row>
    <row r="6600" spans="4:5" x14ac:dyDescent="0.2">
      <c r="D6600" s="16"/>
      <c r="E6600" s="316"/>
    </row>
    <row r="6601" spans="4:5" x14ac:dyDescent="0.2">
      <c r="D6601" s="16"/>
      <c r="E6601" s="316"/>
    </row>
    <row r="6602" spans="4:5" x14ac:dyDescent="0.2">
      <c r="D6602" s="16"/>
      <c r="E6602" s="316"/>
    </row>
    <row r="6603" spans="4:5" x14ac:dyDescent="0.2">
      <c r="D6603" s="16"/>
      <c r="E6603" s="316"/>
    </row>
    <row r="6604" spans="4:5" x14ac:dyDescent="0.2">
      <c r="D6604" s="16"/>
      <c r="E6604" s="316"/>
    </row>
    <row r="6605" spans="4:5" x14ac:dyDescent="0.2">
      <c r="D6605" s="16"/>
      <c r="E6605" s="316"/>
    </row>
    <row r="6606" spans="4:5" x14ac:dyDescent="0.2">
      <c r="D6606" s="16"/>
      <c r="E6606" s="316"/>
    </row>
    <row r="6607" spans="4:5" x14ac:dyDescent="0.2">
      <c r="D6607" s="16"/>
      <c r="E6607" s="316"/>
    </row>
    <row r="6608" spans="4:5" x14ac:dyDescent="0.2">
      <c r="D6608" s="16"/>
      <c r="E6608" s="316"/>
    </row>
    <row r="6609" spans="4:5" x14ac:dyDescent="0.2">
      <c r="D6609" s="16"/>
      <c r="E6609" s="316"/>
    </row>
    <row r="6610" spans="4:5" x14ac:dyDescent="0.2">
      <c r="D6610" s="16"/>
      <c r="E6610" s="316"/>
    </row>
    <row r="6611" spans="4:5" x14ac:dyDescent="0.2">
      <c r="D6611" s="16"/>
      <c r="E6611" s="316"/>
    </row>
    <row r="6612" spans="4:5" x14ac:dyDescent="0.2">
      <c r="D6612" s="16"/>
      <c r="E6612" s="316"/>
    </row>
    <row r="6613" spans="4:5" x14ac:dyDescent="0.2">
      <c r="D6613" s="16"/>
      <c r="E6613" s="316"/>
    </row>
    <row r="6614" spans="4:5" x14ac:dyDescent="0.2">
      <c r="D6614" s="16"/>
      <c r="E6614" s="316"/>
    </row>
    <row r="6615" spans="4:5" x14ac:dyDescent="0.2">
      <c r="D6615" s="16"/>
      <c r="E6615" s="316"/>
    </row>
    <row r="6616" spans="4:5" x14ac:dyDescent="0.2">
      <c r="D6616" s="16"/>
      <c r="E6616" s="316"/>
    </row>
    <row r="6617" spans="4:5" x14ac:dyDescent="0.2">
      <c r="D6617" s="16"/>
      <c r="E6617" s="316"/>
    </row>
    <row r="6618" spans="4:5" x14ac:dyDescent="0.2">
      <c r="D6618" s="16"/>
      <c r="E6618" s="316"/>
    </row>
    <row r="6619" spans="4:5" x14ac:dyDescent="0.2">
      <c r="D6619" s="16"/>
      <c r="E6619" s="316"/>
    </row>
    <row r="6620" spans="4:5" x14ac:dyDescent="0.2">
      <c r="D6620" s="16"/>
      <c r="E6620" s="316"/>
    </row>
    <row r="6621" spans="4:5" x14ac:dyDescent="0.2">
      <c r="D6621" s="16"/>
      <c r="E6621" s="316"/>
    </row>
    <row r="6622" spans="4:5" x14ac:dyDescent="0.2">
      <c r="D6622" s="16"/>
      <c r="E6622" s="316"/>
    </row>
    <row r="6623" spans="4:5" x14ac:dyDescent="0.2">
      <c r="D6623" s="16"/>
      <c r="E6623" s="316"/>
    </row>
    <row r="6624" spans="4:5" x14ac:dyDescent="0.2">
      <c r="D6624" s="16"/>
      <c r="E6624" s="316"/>
    </row>
    <row r="6625" spans="4:5" x14ac:dyDescent="0.2">
      <c r="D6625" s="16"/>
      <c r="E6625" s="316"/>
    </row>
    <row r="6626" spans="4:5" x14ac:dyDescent="0.2">
      <c r="D6626" s="16"/>
      <c r="E6626" s="316"/>
    </row>
    <row r="6627" spans="4:5" x14ac:dyDescent="0.2">
      <c r="D6627" s="16"/>
      <c r="E6627" s="316"/>
    </row>
    <row r="6628" spans="4:5" x14ac:dyDescent="0.2">
      <c r="D6628" s="16"/>
      <c r="E6628" s="316"/>
    </row>
    <row r="6629" spans="4:5" x14ac:dyDescent="0.2">
      <c r="D6629" s="16"/>
      <c r="E6629" s="316"/>
    </row>
    <row r="6630" spans="4:5" x14ac:dyDescent="0.2">
      <c r="D6630" s="16"/>
      <c r="E6630" s="316"/>
    </row>
    <row r="6631" spans="4:5" x14ac:dyDescent="0.2">
      <c r="D6631" s="16"/>
      <c r="E6631" s="316"/>
    </row>
    <row r="6632" spans="4:5" x14ac:dyDescent="0.2">
      <c r="D6632" s="16"/>
      <c r="E6632" s="316"/>
    </row>
    <row r="6633" spans="4:5" x14ac:dyDescent="0.2">
      <c r="D6633" s="16"/>
      <c r="E6633" s="316"/>
    </row>
    <row r="6634" spans="4:5" x14ac:dyDescent="0.2">
      <c r="D6634" s="16"/>
      <c r="E6634" s="316"/>
    </row>
    <row r="6635" spans="4:5" x14ac:dyDescent="0.2">
      <c r="D6635" s="16"/>
      <c r="E6635" s="316"/>
    </row>
    <row r="6636" spans="4:5" x14ac:dyDescent="0.2">
      <c r="D6636" s="16"/>
      <c r="E6636" s="316"/>
    </row>
    <row r="6637" spans="4:5" x14ac:dyDescent="0.2">
      <c r="D6637" s="16"/>
      <c r="E6637" s="316"/>
    </row>
    <row r="6638" spans="4:5" x14ac:dyDescent="0.2">
      <c r="D6638" s="16"/>
      <c r="E6638" s="316"/>
    </row>
    <row r="6639" spans="4:5" x14ac:dyDescent="0.2">
      <c r="D6639" s="16"/>
      <c r="E6639" s="316"/>
    </row>
    <row r="6640" spans="4:5" x14ac:dyDescent="0.2">
      <c r="D6640" s="16"/>
      <c r="E6640" s="316"/>
    </row>
    <row r="6641" spans="4:5" x14ac:dyDescent="0.2">
      <c r="D6641" s="16"/>
      <c r="E6641" s="316"/>
    </row>
    <row r="6642" spans="4:5" x14ac:dyDescent="0.2">
      <c r="D6642" s="16"/>
      <c r="E6642" s="316"/>
    </row>
    <row r="6643" spans="4:5" x14ac:dyDescent="0.2">
      <c r="D6643" s="16"/>
      <c r="E6643" s="316"/>
    </row>
    <row r="6644" spans="4:5" x14ac:dyDescent="0.2">
      <c r="D6644" s="16"/>
      <c r="E6644" s="316"/>
    </row>
    <row r="6645" spans="4:5" x14ac:dyDescent="0.2">
      <c r="D6645" s="16"/>
      <c r="E6645" s="316"/>
    </row>
    <row r="6646" spans="4:5" x14ac:dyDescent="0.2">
      <c r="D6646" s="16"/>
      <c r="E6646" s="316"/>
    </row>
    <row r="6647" spans="4:5" x14ac:dyDescent="0.2">
      <c r="D6647" s="16"/>
      <c r="E6647" s="316"/>
    </row>
    <row r="6648" spans="4:5" x14ac:dyDescent="0.2">
      <c r="D6648" s="16"/>
      <c r="E6648" s="316"/>
    </row>
    <row r="6649" spans="4:5" x14ac:dyDescent="0.2">
      <c r="D6649" s="16"/>
      <c r="E6649" s="316"/>
    </row>
    <row r="6650" spans="4:5" x14ac:dyDescent="0.2">
      <c r="D6650" s="16"/>
      <c r="E6650" s="316"/>
    </row>
    <row r="6651" spans="4:5" x14ac:dyDescent="0.2">
      <c r="D6651" s="16"/>
      <c r="E6651" s="316"/>
    </row>
    <row r="6652" spans="4:5" x14ac:dyDescent="0.2">
      <c r="D6652" s="16"/>
      <c r="E6652" s="316"/>
    </row>
    <row r="6653" spans="4:5" x14ac:dyDescent="0.2">
      <c r="D6653" s="16"/>
      <c r="E6653" s="316"/>
    </row>
    <row r="6654" spans="4:5" x14ac:dyDescent="0.2">
      <c r="D6654" s="16"/>
      <c r="E6654" s="316"/>
    </row>
    <row r="6655" spans="4:5" x14ac:dyDescent="0.2">
      <c r="D6655" s="16"/>
      <c r="E6655" s="316"/>
    </row>
    <row r="6656" spans="4:5" x14ac:dyDescent="0.2">
      <c r="D6656" s="16"/>
      <c r="E6656" s="316"/>
    </row>
    <row r="6657" spans="4:5" x14ac:dyDescent="0.2">
      <c r="D6657" s="16"/>
      <c r="E6657" s="316"/>
    </row>
    <row r="6658" spans="4:5" x14ac:dyDescent="0.2">
      <c r="D6658" s="16"/>
      <c r="E6658" s="316"/>
    </row>
    <row r="6659" spans="4:5" x14ac:dyDescent="0.2">
      <c r="D6659" s="16"/>
      <c r="E6659" s="316"/>
    </row>
    <row r="6660" spans="4:5" x14ac:dyDescent="0.2">
      <c r="D6660" s="16"/>
      <c r="E6660" s="316"/>
    </row>
    <row r="6661" spans="4:5" x14ac:dyDescent="0.2">
      <c r="D6661" s="16"/>
      <c r="E6661" s="316"/>
    </row>
    <row r="6662" spans="4:5" x14ac:dyDescent="0.2">
      <c r="D6662" s="16"/>
      <c r="E6662" s="316"/>
    </row>
    <row r="6663" spans="4:5" x14ac:dyDescent="0.2">
      <c r="D6663" s="16"/>
      <c r="E6663" s="316"/>
    </row>
    <row r="6664" spans="4:5" x14ac:dyDescent="0.2">
      <c r="D6664" s="16"/>
      <c r="E6664" s="316"/>
    </row>
    <row r="6665" spans="4:5" x14ac:dyDescent="0.2">
      <c r="D6665" s="16"/>
      <c r="E6665" s="316"/>
    </row>
    <row r="6666" spans="4:5" x14ac:dyDescent="0.2">
      <c r="D6666" s="16"/>
      <c r="E6666" s="316"/>
    </row>
    <row r="6667" spans="4:5" x14ac:dyDescent="0.2">
      <c r="D6667" s="16"/>
      <c r="E6667" s="316"/>
    </row>
    <row r="6668" spans="4:5" x14ac:dyDescent="0.2">
      <c r="D6668" s="16"/>
      <c r="E6668" s="316"/>
    </row>
    <row r="6669" spans="4:5" x14ac:dyDescent="0.2">
      <c r="D6669" s="16"/>
      <c r="E6669" s="316"/>
    </row>
    <row r="6670" spans="4:5" x14ac:dyDescent="0.2">
      <c r="D6670" s="16"/>
      <c r="E6670" s="316"/>
    </row>
    <row r="6671" spans="4:5" x14ac:dyDescent="0.2">
      <c r="D6671" s="16"/>
      <c r="E6671" s="316"/>
    </row>
    <row r="6672" spans="4:5" x14ac:dyDescent="0.2">
      <c r="D6672" s="16"/>
      <c r="E6672" s="316"/>
    </row>
    <row r="6673" spans="4:5" x14ac:dyDescent="0.2">
      <c r="D6673" s="16"/>
      <c r="E6673" s="316"/>
    </row>
    <row r="6674" spans="4:5" x14ac:dyDescent="0.2">
      <c r="D6674" s="16"/>
      <c r="E6674" s="316"/>
    </row>
    <row r="6675" spans="4:5" x14ac:dyDescent="0.2">
      <c r="D6675" s="16"/>
      <c r="E6675" s="316"/>
    </row>
    <row r="6676" spans="4:5" x14ac:dyDescent="0.2">
      <c r="D6676" s="16"/>
      <c r="E6676" s="316"/>
    </row>
    <row r="6677" spans="4:5" x14ac:dyDescent="0.2">
      <c r="D6677" s="16"/>
      <c r="E6677" s="316"/>
    </row>
    <row r="6678" spans="4:5" x14ac:dyDescent="0.2">
      <c r="D6678" s="16"/>
      <c r="E6678" s="316"/>
    </row>
    <row r="6679" spans="4:5" x14ac:dyDescent="0.2">
      <c r="D6679" s="16"/>
      <c r="E6679" s="316"/>
    </row>
    <row r="6680" spans="4:5" x14ac:dyDescent="0.2">
      <c r="D6680" s="16"/>
      <c r="E6680" s="316"/>
    </row>
    <row r="6681" spans="4:5" x14ac:dyDescent="0.2">
      <c r="D6681" s="16"/>
      <c r="E6681" s="316"/>
    </row>
    <row r="6682" spans="4:5" x14ac:dyDescent="0.2">
      <c r="D6682" s="16"/>
      <c r="E6682" s="316"/>
    </row>
    <row r="6683" spans="4:5" x14ac:dyDescent="0.2">
      <c r="D6683" s="16"/>
      <c r="E6683" s="316"/>
    </row>
    <row r="6684" spans="4:5" x14ac:dyDescent="0.2">
      <c r="D6684" s="16"/>
      <c r="E6684" s="316"/>
    </row>
    <row r="6685" spans="4:5" x14ac:dyDescent="0.2">
      <c r="D6685" s="16"/>
      <c r="E6685" s="316"/>
    </row>
    <row r="6686" spans="4:5" x14ac:dyDescent="0.2">
      <c r="D6686" s="16"/>
      <c r="E6686" s="316"/>
    </row>
    <row r="6687" spans="4:5" x14ac:dyDescent="0.2">
      <c r="D6687" s="16"/>
      <c r="E6687" s="316"/>
    </row>
    <row r="6688" spans="4:5" x14ac:dyDescent="0.2">
      <c r="D6688" s="16"/>
      <c r="E6688" s="316"/>
    </row>
    <row r="6689" spans="4:5" x14ac:dyDescent="0.2">
      <c r="D6689" s="16"/>
      <c r="E6689" s="316"/>
    </row>
    <row r="6690" spans="4:5" x14ac:dyDescent="0.2">
      <c r="D6690" s="16"/>
      <c r="E6690" s="316"/>
    </row>
    <row r="6691" spans="4:5" x14ac:dyDescent="0.2">
      <c r="D6691" s="16"/>
      <c r="E6691" s="316"/>
    </row>
    <row r="6692" spans="4:5" x14ac:dyDescent="0.2">
      <c r="D6692" s="16"/>
      <c r="E6692" s="316"/>
    </row>
    <row r="6693" spans="4:5" x14ac:dyDescent="0.2">
      <c r="D6693" s="16"/>
      <c r="E6693" s="316"/>
    </row>
    <row r="6694" spans="4:5" x14ac:dyDescent="0.2">
      <c r="D6694" s="16"/>
      <c r="E6694" s="316"/>
    </row>
    <row r="6695" spans="4:5" x14ac:dyDescent="0.2">
      <c r="D6695" s="16"/>
      <c r="E6695" s="316"/>
    </row>
    <row r="6696" spans="4:5" x14ac:dyDescent="0.2">
      <c r="D6696" s="16"/>
      <c r="E6696" s="316"/>
    </row>
    <row r="6697" spans="4:5" x14ac:dyDescent="0.2">
      <c r="D6697" s="16"/>
      <c r="E6697" s="316"/>
    </row>
    <row r="6698" spans="4:5" x14ac:dyDescent="0.2">
      <c r="D6698" s="16"/>
      <c r="E6698" s="316"/>
    </row>
    <row r="6699" spans="4:5" x14ac:dyDescent="0.2">
      <c r="D6699" s="16"/>
      <c r="E6699" s="316"/>
    </row>
    <row r="6700" spans="4:5" x14ac:dyDescent="0.2">
      <c r="D6700" s="16"/>
      <c r="E6700" s="316"/>
    </row>
    <row r="6701" spans="4:5" x14ac:dyDescent="0.2">
      <c r="D6701" s="16"/>
      <c r="E6701" s="316"/>
    </row>
    <row r="6702" spans="4:5" x14ac:dyDescent="0.2">
      <c r="D6702" s="16"/>
      <c r="E6702" s="316"/>
    </row>
    <row r="6703" spans="4:5" x14ac:dyDescent="0.2">
      <c r="D6703" s="16"/>
      <c r="E6703" s="316"/>
    </row>
    <row r="6704" spans="4:5" x14ac:dyDescent="0.2">
      <c r="D6704" s="16"/>
      <c r="E6704" s="316"/>
    </row>
    <row r="6705" spans="4:5" x14ac:dyDescent="0.2">
      <c r="D6705" s="16"/>
      <c r="E6705" s="316"/>
    </row>
    <row r="6706" spans="4:5" x14ac:dyDescent="0.2">
      <c r="D6706" s="16"/>
      <c r="E6706" s="316"/>
    </row>
    <row r="6707" spans="4:5" x14ac:dyDescent="0.2">
      <c r="D6707" s="16"/>
      <c r="E6707" s="316"/>
    </row>
    <row r="6708" spans="4:5" x14ac:dyDescent="0.2">
      <c r="D6708" s="16"/>
      <c r="E6708" s="316"/>
    </row>
    <row r="6709" spans="4:5" x14ac:dyDescent="0.2">
      <c r="D6709" s="16"/>
      <c r="E6709" s="316"/>
    </row>
    <row r="6710" spans="4:5" x14ac:dyDescent="0.2">
      <c r="D6710" s="16"/>
      <c r="E6710" s="316"/>
    </row>
    <row r="6711" spans="4:5" x14ac:dyDescent="0.2">
      <c r="D6711" s="16"/>
      <c r="E6711" s="316"/>
    </row>
    <row r="6712" spans="4:5" x14ac:dyDescent="0.2">
      <c r="D6712" s="16"/>
      <c r="E6712" s="316"/>
    </row>
    <row r="6713" spans="4:5" x14ac:dyDescent="0.2">
      <c r="D6713" s="16"/>
      <c r="E6713" s="316"/>
    </row>
    <row r="6714" spans="4:5" x14ac:dyDescent="0.2">
      <c r="D6714" s="16"/>
      <c r="E6714" s="316"/>
    </row>
    <row r="6715" spans="4:5" x14ac:dyDescent="0.2">
      <c r="D6715" s="16"/>
      <c r="E6715" s="316"/>
    </row>
    <row r="6716" spans="4:5" x14ac:dyDescent="0.2">
      <c r="D6716" s="16"/>
      <c r="E6716" s="316"/>
    </row>
    <row r="6717" spans="4:5" x14ac:dyDescent="0.2">
      <c r="D6717" s="16"/>
      <c r="E6717" s="316"/>
    </row>
    <row r="6718" spans="4:5" x14ac:dyDescent="0.2">
      <c r="D6718" s="16"/>
      <c r="E6718" s="316"/>
    </row>
    <row r="6719" spans="4:5" x14ac:dyDescent="0.2">
      <c r="D6719" s="16"/>
      <c r="E6719" s="316"/>
    </row>
    <row r="6720" spans="4:5" x14ac:dyDescent="0.2">
      <c r="D6720" s="16"/>
      <c r="E6720" s="316"/>
    </row>
    <row r="6721" spans="4:5" x14ac:dyDescent="0.2">
      <c r="D6721" s="16"/>
      <c r="E6721" s="316"/>
    </row>
    <row r="6722" spans="4:5" x14ac:dyDescent="0.2">
      <c r="D6722" s="16"/>
      <c r="E6722" s="316"/>
    </row>
    <row r="6723" spans="4:5" x14ac:dyDescent="0.2">
      <c r="D6723" s="16"/>
      <c r="E6723" s="316"/>
    </row>
    <row r="6724" spans="4:5" x14ac:dyDescent="0.2">
      <c r="D6724" s="16"/>
      <c r="E6724" s="316"/>
    </row>
    <row r="6725" spans="4:5" x14ac:dyDescent="0.2">
      <c r="D6725" s="16"/>
      <c r="E6725" s="316"/>
    </row>
    <row r="6726" spans="4:5" x14ac:dyDescent="0.2">
      <c r="D6726" s="16"/>
      <c r="E6726" s="316"/>
    </row>
    <row r="6727" spans="4:5" x14ac:dyDescent="0.2">
      <c r="D6727" s="16"/>
      <c r="E6727" s="316"/>
    </row>
    <row r="6728" spans="4:5" x14ac:dyDescent="0.2">
      <c r="D6728" s="16"/>
      <c r="E6728" s="316"/>
    </row>
    <row r="6729" spans="4:5" x14ac:dyDescent="0.2">
      <c r="D6729" s="16"/>
      <c r="E6729" s="316"/>
    </row>
    <row r="6730" spans="4:5" x14ac:dyDescent="0.2">
      <c r="D6730" s="16"/>
      <c r="E6730" s="316"/>
    </row>
    <row r="6731" spans="4:5" x14ac:dyDescent="0.2">
      <c r="D6731" s="16"/>
      <c r="E6731" s="316"/>
    </row>
    <row r="6732" spans="4:5" x14ac:dyDescent="0.2">
      <c r="D6732" s="16"/>
      <c r="E6732" s="316"/>
    </row>
    <row r="6733" spans="4:5" x14ac:dyDescent="0.2">
      <c r="D6733" s="16"/>
      <c r="E6733" s="316"/>
    </row>
    <row r="6734" spans="4:5" x14ac:dyDescent="0.2">
      <c r="D6734" s="16"/>
      <c r="E6734" s="316"/>
    </row>
    <row r="6735" spans="4:5" x14ac:dyDescent="0.2">
      <c r="D6735" s="16"/>
      <c r="E6735" s="316"/>
    </row>
    <row r="6736" spans="4:5" x14ac:dyDescent="0.2">
      <c r="D6736" s="16"/>
      <c r="E6736" s="316"/>
    </row>
    <row r="6737" spans="4:5" x14ac:dyDescent="0.2">
      <c r="D6737" s="16"/>
      <c r="E6737" s="316"/>
    </row>
    <row r="6738" spans="4:5" x14ac:dyDescent="0.2">
      <c r="D6738" s="16"/>
      <c r="E6738" s="316"/>
    </row>
    <row r="6739" spans="4:5" x14ac:dyDescent="0.2">
      <c r="D6739" s="16"/>
      <c r="E6739" s="316"/>
    </row>
    <row r="6740" spans="4:5" x14ac:dyDescent="0.2">
      <c r="D6740" s="16"/>
      <c r="E6740" s="316"/>
    </row>
    <row r="6741" spans="4:5" x14ac:dyDescent="0.2">
      <c r="D6741" s="16"/>
      <c r="E6741" s="316"/>
    </row>
    <row r="6742" spans="4:5" x14ac:dyDescent="0.2">
      <c r="D6742" s="16"/>
      <c r="E6742" s="316"/>
    </row>
    <row r="6743" spans="4:5" x14ac:dyDescent="0.2">
      <c r="D6743" s="16"/>
      <c r="E6743" s="316"/>
    </row>
    <row r="6744" spans="4:5" x14ac:dyDescent="0.2">
      <c r="D6744" s="16"/>
      <c r="E6744" s="316"/>
    </row>
    <row r="6745" spans="4:5" x14ac:dyDescent="0.2">
      <c r="D6745" s="16"/>
      <c r="E6745" s="316"/>
    </row>
    <row r="6746" spans="4:5" x14ac:dyDescent="0.2">
      <c r="D6746" s="16"/>
      <c r="E6746" s="316"/>
    </row>
    <row r="6747" spans="4:5" x14ac:dyDescent="0.2">
      <c r="D6747" s="16"/>
      <c r="E6747" s="316"/>
    </row>
    <row r="6748" spans="4:5" x14ac:dyDescent="0.2">
      <c r="D6748" s="16"/>
      <c r="E6748" s="316"/>
    </row>
    <row r="6749" spans="4:5" x14ac:dyDescent="0.2">
      <c r="D6749" s="16"/>
      <c r="E6749" s="316"/>
    </row>
    <row r="6750" spans="4:5" x14ac:dyDescent="0.2">
      <c r="D6750" s="16"/>
      <c r="E6750" s="316"/>
    </row>
    <row r="6751" spans="4:5" x14ac:dyDescent="0.2">
      <c r="D6751" s="16"/>
      <c r="E6751" s="316"/>
    </row>
    <row r="6752" spans="4:5" x14ac:dyDescent="0.2">
      <c r="D6752" s="16"/>
      <c r="E6752" s="316"/>
    </row>
    <row r="6753" spans="4:5" x14ac:dyDescent="0.2">
      <c r="D6753" s="16"/>
      <c r="E6753" s="316"/>
    </row>
    <row r="6754" spans="4:5" x14ac:dyDescent="0.2">
      <c r="D6754" s="16"/>
      <c r="E6754" s="316"/>
    </row>
    <row r="6755" spans="4:5" x14ac:dyDescent="0.2">
      <c r="D6755" s="16"/>
      <c r="E6755" s="316"/>
    </row>
    <row r="6756" spans="4:5" x14ac:dyDescent="0.2">
      <c r="D6756" s="16"/>
      <c r="E6756" s="316"/>
    </row>
    <row r="6757" spans="4:5" x14ac:dyDescent="0.2">
      <c r="D6757" s="16"/>
      <c r="E6757" s="316"/>
    </row>
    <row r="6758" spans="4:5" x14ac:dyDescent="0.2">
      <c r="D6758" s="16"/>
      <c r="E6758" s="316"/>
    </row>
    <row r="6759" spans="4:5" x14ac:dyDescent="0.2">
      <c r="D6759" s="16"/>
      <c r="E6759" s="316"/>
    </row>
    <row r="6760" spans="4:5" x14ac:dyDescent="0.2">
      <c r="D6760" s="16"/>
      <c r="E6760" s="316"/>
    </row>
    <row r="6761" spans="4:5" x14ac:dyDescent="0.2">
      <c r="D6761" s="16"/>
      <c r="E6761" s="316"/>
    </row>
    <row r="6762" spans="4:5" x14ac:dyDescent="0.2">
      <c r="D6762" s="16"/>
      <c r="E6762" s="316"/>
    </row>
    <row r="6763" spans="4:5" x14ac:dyDescent="0.2">
      <c r="D6763" s="16"/>
      <c r="E6763" s="316"/>
    </row>
    <row r="6764" spans="4:5" x14ac:dyDescent="0.2">
      <c r="D6764" s="16"/>
      <c r="E6764" s="316"/>
    </row>
    <row r="6765" spans="4:5" x14ac:dyDescent="0.2">
      <c r="D6765" s="16"/>
      <c r="E6765" s="316"/>
    </row>
    <row r="6766" spans="4:5" x14ac:dyDescent="0.2">
      <c r="D6766" s="16"/>
      <c r="E6766" s="316"/>
    </row>
    <row r="6767" spans="4:5" x14ac:dyDescent="0.2">
      <c r="D6767" s="16"/>
      <c r="E6767" s="316"/>
    </row>
    <row r="6768" spans="4:5" x14ac:dyDescent="0.2">
      <c r="D6768" s="16"/>
      <c r="E6768" s="316"/>
    </row>
    <row r="6769" spans="4:5" x14ac:dyDescent="0.2">
      <c r="D6769" s="16"/>
      <c r="E6769" s="316"/>
    </row>
    <row r="6770" spans="4:5" x14ac:dyDescent="0.2">
      <c r="D6770" s="16"/>
      <c r="E6770" s="316"/>
    </row>
    <row r="6771" spans="4:5" x14ac:dyDescent="0.2">
      <c r="D6771" s="16"/>
      <c r="E6771" s="316"/>
    </row>
    <row r="6772" spans="4:5" x14ac:dyDescent="0.2">
      <c r="D6772" s="16"/>
      <c r="E6772" s="316"/>
    </row>
    <row r="6773" spans="4:5" x14ac:dyDescent="0.2">
      <c r="D6773" s="16"/>
      <c r="E6773" s="316"/>
    </row>
    <row r="6774" spans="4:5" x14ac:dyDescent="0.2">
      <c r="D6774" s="16"/>
      <c r="E6774" s="316"/>
    </row>
    <row r="6775" spans="4:5" x14ac:dyDescent="0.2">
      <c r="D6775" s="16"/>
      <c r="E6775" s="316"/>
    </row>
    <row r="6776" spans="4:5" x14ac:dyDescent="0.2">
      <c r="D6776" s="16"/>
      <c r="E6776" s="316"/>
    </row>
    <row r="6777" spans="4:5" x14ac:dyDescent="0.2">
      <c r="D6777" s="16"/>
      <c r="E6777" s="316"/>
    </row>
    <row r="6778" spans="4:5" x14ac:dyDescent="0.2">
      <c r="D6778" s="16"/>
      <c r="E6778" s="316"/>
    </row>
    <row r="6779" spans="4:5" x14ac:dyDescent="0.2">
      <c r="D6779" s="16"/>
      <c r="E6779" s="316"/>
    </row>
    <row r="6780" spans="4:5" x14ac:dyDescent="0.2">
      <c r="D6780" s="16"/>
      <c r="E6780" s="316"/>
    </row>
    <row r="6781" spans="4:5" x14ac:dyDescent="0.2">
      <c r="D6781" s="16"/>
      <c r="E6781" s="316"/>
    </row>
    <row r="6782" spans="4:5" x14ac:dyDescent="0.2">
      <c r="D6782" s="16"/>
      <c r="E6782" s="316"/>
    </row>
    <row r="6783" spans="4:5" x14ac:dyDescent="0.2">
      <c r="D6783" s="16"/>
      <c r="E6783" s="316"/>
    </row>
    <row r="6784" spans="4:5" x14ac:dyDescent="0.2">
      <c r="D6784" s="16"/>
      <c r="E6784" s="316"/>
    </row>
    <row r="6785" spans="4:5" x14ac:dyDescent="0.2">
      <c r="D6785" s="16"/>
      <c r="E6785" s="316"/>
    </row>
    <row r="6786" spans="4:5" x14ac:dyDescent="0.2">
      <c r="D6786" s="16"/>
      <c r="E6786" s="316"/>
    </row>
    <row r="6787" spans="4:5" x14ac:dyDescent="0.2">
      <c r="D6787" s="16"/>
      <c r="E6787" s="316"/>
    </row>
    <row r="6788" spans="4:5" x14ac:dyDescent="0.2">
      <c r="D6788" s="16"/>
      <c r="E6788" s="316"/>
    </row>
    <row r="6789" spans="4:5" x14ac:dyDescent="0.2">
      <c r="D6789" s="16"/>
      <c r="E6789" s="316"/>
    </row>
    <row r="6790" spans="4:5" x14ac:dyDescent="0.2">
      <c r="D6790" s="16"/>
      <c r="E6790" s="316"/>
    </row>
    <row r="6791" spans="4:5" x14ac:dyDescent="0.2">
      <c r="D6791" s="16"/>
      <c r="E6791" s="316"/>
    </row>
    <row r="6792" spans="4:5" x14ac:dyDescent="0.2">
      <c r="D6792" s="16"/>
      <c r="E6792" s="316"/>
    </row>
    <row r="6793" spans="4:5" x14ac:dyDescent="0.2">
      <c r="D6793" s="16"/>
      <c r="E6793" s="316"/>
    </row>
    <row r="6794" spans="4:5" x14ac:dyDescent="0.2">
      <c r="D6794" s="16"/>
      <c r="E6794" s="316"/>
    </row>
    <row r="6795" spans="4:5" x14ac:dyDescent="0.2">
      <c r="D6795" s="16"/>
      <c r="E6795" s="316"/>
    </row>
    <row r="6796" spans="4:5" x14ac:dyDescent="0.2">
      <c r="D6796" s="16"/>
      <c r="E6796" s="316"/>
    </row>
    <row r="6797" spans="4:5" x14ac:dyDescent="0.2">
      <c r="D6797" s="16"/>
      <c r="E6797" s="316"/>
    </row>
    <row r="6798" spans="4:5" x14ac:dyDescent="0.2">
      <c r="D6798" s="16"/>
      <c r="E6798" s="316"/>
    </row>
    <row r="6799" spans="4:5" x14ac:dyDescent="0.2">
      <c r="D6799" s="16"/>
      <c r="E6799" s="316"/>
    </row>
    <row r="6800" spans="4:5" x14ac:dyDescent="0.2">
      <c r="D6800" s="16"/>
      <c r="E6800" s="316"/>
    </row>
    <row r="6801" spans="4:5" x14ac:dyDescent="0.2">
      <c r="D6801" s="16"/>
      <c r="E6801" s="316"/>
    </row>
    <row r="6802" spans="4:5" x14ac:dyDescent="0.2">
      <c r="D6802" s="16"/>
      <c r="E6802" s="316"/>
    </row>
    <row r="6803" spans="4:5" x14ac:dyDescent="0.2">
      <c r="D6803" s="16"/>
      <c r="E6803" s="316"/>
    </row>
    <row r="6804" spans="4:5" x14ac:dyDescent="0.2">
      <c r="D6804" s="16"/>
      <c r="E6804" s="316"/>
    </row>
    <row r="6805" spans="4:5" x14ac:dyDescent="0.2">
      <c r="D6805" s="16"/>
      <c r="E6805" s="316"/>
    </row>
    <row r="6806" spans="4:5" x14ac:dyDescent="0.2">
      <c r="D6806" s="16"/>
      <c r="E6806" s="316"/>
    </row>
    <row r="6807" spans="4:5" x14ac:dyDescent="0.2">
      <c r="D6807" s="16"/>
      <c r="E6807" s="316"/>
    </row>
    <row r="6808" spans="4:5" x14ac:dyDescent="0.2">
      <c r="D6808" s="16"/>
      <c r="E6808" s="316"/>
    </row>
    <row r="6809" spans="4:5" x14ac:dyDescent="0.2">
      <c r="D6809" s="16"/>
      <c r="E6809" s="316"/>
    </row>
    <row r="6810" spans="4:5" x14ac:dyDescent="0.2">
      <c r="D6810" s="16"/>
      <c r="E6810" s="316"/>
    </row>
    <row r="6811" spans="4:5" x14ac:dyDescent="0.2">
      <c r="D6811" s="16"/>
      <c r="E6811" s="316"/>
    </row>
    <row r="6812" spans="4:5" x14ac:dyDescent="0.2">
      <c r="D6812" s="16"/>
      <c r="E6812" s="316"/>
    </row>
    <row r="6813" spans="4:5" x14ac:dyDescent="0.2">
      <c r="D6813" s="16"/>
      <c r="E6813" s="316"/>
    </row>
    <row r="6814" spans="4:5" x14ac:dyDescent="0.2">
      <c r="D6814" s="16"/>
      <c r="E6814" s="316"/>
    </row>
    <row r="6815" spans="4:5" x14ac:dyDescent="0.2">
      <c r="D6815" s="16"/>
      <c r="E6815" s="316"/>
    </row>
    <row r="6816" spans="4:5" x14ac:dyDescent="0.2">
      <c r="D6816" s="16"/>
      <c r="E6816" s="316"/>
    </row>
    <row r="6817" spans="4:5" x14ac:dyDescent="0.2">
      <c r="D6817" s="16"/>
      <c r="E6817" s="316"/>
    </row>
    <row r="6818" spans="4:5" x14ac:dyDescent="0.2">
      <c r="D6818" s="16"/>
      <c r="E6818" s="316"/>
    </row>
    <row r="6819" spans="4:5" x14ac:dyDescent="0.2">
      <c r="D6819" s="16"/>
      <c r="E6819" s="316"/>
    </row>
    <row r="6820" spans="4:5" x14ac:dyDescent="0.2">
      <c r="D6820" s="16"/>
      <c r="E6820" s="316"/>
    </row>
    <row r="6821" spans="4:5" x14ac:dyDescent="0.2">
      <c r="D6821" s="16"/>
      <c r="E6821" s="316"/>
    </row>
    <row r="6822" spans="4:5" x14ac:dyDescent="0.2">
      <c r="D6822" s="16"/>
      <c r="E6822" s="316"/>
    </row>
    <row r="6823" spans="4:5" x14ac:dyDescent="0.2">
      <c r="D6823" s="16"/>
      <c r="E6823" s="316"/>
    </row>
    <row r="6824" spans="4:5" x14ac:dyDescent="0.2">
      <c r="D6824" s="16"/>
      <c r="E6824" s="316"/>
    </row>
    <row r="6825" spans="4:5" x14ac:dyDescent="0.2">
      <c r="D6825" s="16"/>
      <c r="E6825" s="316"/>
    </row>
    <row r="6826" spans="4:5" x14ac:dyDescent="0.2">
      <c r="D6826" s="16"/>
      <c r="E6826" s="316"/>
    </row>
    <row r="6827" spans="4:5" x14ac:dyDescent="0.2">
      <c r="D6827" s="16"/>
      <c r="E6827" s="316"/>
    </row>
    <row r="6828" spans="4:5" x14ac:dyDescent="0.2">
      <c r="D6828" s="16"/>
      <c r="E6828" s="316"/>
    </row>
    <row r="6829" spans="4:5" x14ac:dyDescent="0.2">
      <c r="D6829" s="16"/>
      <c r="E6829" s="316"/>
    </row>
    <row r="6830" spans="4:5" x14ac:dyDescent="0.2">
      <c r="D6830" s="16"/>
      <c r="E6830" s="316"/>
    </row>
    <row r="6831" spans="4:5" x14ac:dyDescent="0.2">
      <c r="D6831" s="16"/>
      <c r="E6831" s="316"/>
    </row>
    <row r="6832" spans="4:5" x14ac:dyDescent="0.2">
      <c r="D6832" s="16"/>
      <c r="E6832" s="316"/>
    </row>
    <row r="6833" spans="4:5" x14ac:dyDescent="0.2">
      <c r="D6833" s="16"/>
      <c r="E6833" s="316"/>
    </row>
    <row r="6834" spans="4:5" x14ac:dyDescent="0.2">
      <c r="D6834" s="16"/>
      <c r="E6834" s="316"/>
    </row>
    <row r="6835" spans="4:5" x14ac:dyDescent="0.2">
      <c r="D6835" s="16"/>
      <c r="E6835" s="316"/>
    </row>
    <row r="6836" spans="4:5" x14ac:dyDescent="0.2">
      <c r="D6836" s="16"/>
      <c r="E6836" s="316"/>
    </row>
    <row r="6837" spans="4:5" x14ac:dyDescent="0.2">
      <c r="D6837" s="16"/>
      <c r="E6837" s="316"/>
    </row>
    <row r="6838" spans="4:5" x14ac:dyDescent="0.2">
      <c r="D6838" s="16"/>
      <c r="E6838" s="316"/>
    </row>
    <row r="6839" spans="4:5" x14ac:dyDescent="0.2">
      <c r="D6839" s="16"/>
      <c r="E6839" s="316"/>
    </row>
    <row r="6840" spans="4:5" x14ac:dyDescent="0.2">
      <c r="D6840" s="16"/>
      <c r="E6840" s="316"/>
    </row>
    <row r="6841" spans="4:5" x14ac:dyDescent="0.2">
      <c r="D6841" s="16"/>
      <c r="E6841" s="316"/>
    </row>
    <row r="6842" spans="4:5" x14ac:dyDescent="0.2">
      <c r="D6842" s="16"/>
      <c r="E6842" s="316"/>
    </row>
    <row r="6843" spans="4:5" x14ac:dyDescent="0.2">
      <c r="D6843" s="16"/>
      <c r="E6843" s="316"/>
    </row>
    <row r="6844" spans="4:5" x14ac:dyDescent="0.2">
      <c r="D6844" s="16"/>
      <c r="E6844" s="316"/>
    </row>
    <row r="6845" spans="4:5" x14ac:dyDescent="0.2">
      <c r="D6845" s="16"/>
      <c r="E6845" s="316"/>
    </row>
    <row r="6846" spans="4:5" x14ac:dyDescent="0.2">
      <c r="D6846" s="16"/>
      <c r="E6846" s="316"/>
    </row>
    <row r="6847" spans="4:5" x14ac:dyDescent="0.2">
      <c r="D6847" s="16"/>
      <c r="E6847" s="316"/>
    </row>
    <row r="6848" spans="4:5" x14ac:dyDescent="0.2">
      <c r="D6848" s="16"/>
      <c r="E6848" s="316"/>
    </row>
    <row r="6849" spans="4:5" x14ac:dyDescent="0.2">
      <c r="D6849" s="16"/>
      <c r="E6849" s="316"/>
    </row>
    <row r="6850" spans="4:5" x14ac:dyDescent="0.2">
      <c r="D6850" s="16"/>
      <c r="E6850" s="316"/>
    </row>
    <row r="6851" spans="4:5" x14ac:dyDescent="0.2">
      <c r="D6851" s="16"/>
      <c r="E6851" s="316"/>
    </row>
    <row r="6852" spans="4:5" x14ac:dyDescent="0.2">
      <c r="D6852" s="16"/>
      <c r="E6852" s="316"/>
    </row>
    <row r="6853" spans="4:5" x14ac:dyDescent="0.2">
      <c r="D6853" s="16"/>
      <c r="E6853" s="316"/>
    </row>
    <row r="6854" spans="4:5" x14ac:dyDescent="0.2">
      <c r="D6854" s="16"/>
      <c r="E6854" s="316"/>
    </row>
    <row r="6855" spans="4:5" x14ac:dyDescent="0.2">
      <c r="D6855" s="16"/>
      <c r="E6855" s="316"/>
    </row>
    <row r="6856" spans="4:5" x14ac:dyDescent="0.2">
      <c r="D6856" s="16"/>
      <c r="E6856" s="316"/>
    </row>
    <row r="6857" spans="4:5" x14ac:dyDescent="0.2">
      <c r="D6857" s="16"/>
      <c r="E6857" s="316"/>
    </row>
    <row r="6858" spans="4:5" x14ac:dyDescent="0.2">
      <c r="D6858" s="16"/>
      <c r="E6858" s="316"/>
    </row>
    <row r="6859" spans="4:5" x14ac:dyDescent="0.2">
      <c r="D6859" s="16"/>
      <c r="E6859" s="316"/>
    </row>
    <row r="6860" spans="4:5" x14ac:dyDescent="0.2">
      <c r="D6860" s="16"/>
      <c r="E6860" s="316"/>
    </row>
    <row r="6861" spans="4:5" x14ac:dyDescent="0.2">
      <c r="D6861" s="16"/>
      <c r="E6861" s="316"/>
    </row>
    <row r="6862" spans="4:5" x14ac:dyDescent="0.2">
      <c r="D6862" s="16"/>
      <c r="E6862" s="316"/>
    </row>
    <row r="6863" spans="4:5" x14ac:dyDescent="0.2">
      <c r="D6863" s="16"/>
      <c r="E6863" s="316"/>
    </row>
    <row r="6864" spans="4:5" x14ac:dyDescent="0.2">
      <c r="D6864" s="16"/>
      <c r="E6864" s="316"/>
    </row>
    <row r="6865" spans="4:5" x14ac:dyDescent="0.2">
      <c r="D6865" s="16"/>
      <c r="E6865" s="316"/>
    </row>
    <row r="6866" spans="4:5" x14ac:dyDescent="0.2">
      <c r="D6866" s="16"/>
      <c r="E6866" s="316"/>
    </row>
    <row r="6867" spans="4:5" x14ac:dyDescent="0.2">
      <c r="D6867" s="16"/>
      <c r="E6867" s="316"/>
    </row>
    <row r="6868" spans="4:5" x14ac:dyDescent="0.2">
      <c r="D6868" s="16"/>
      <c r="E6868" s="316"/>
    </row>
    <row r="6869" spans="4:5" x14ac:dyDescent="0.2">
      <c r="D6869" s="16"/>
      <c r="E6869" s="316"/>
    </row>
    <row r="6870" spans="4:5" x14ac:dyDescent="0.2">
      <c r="D6870" s="16"/>
      <c r="E6870" s="316"/>
    </row>
    <row r="6871" spans="4:5" x14ac:dyDescent="0.2">
      <c r="D6871" s="16"/>
      <c r="E6871" s="316"/>
    </row>
    <row r="6872" spans="4:5" x14ac:dyDescent="0.2">
      <c r="D6872" s="16"/>
      <c r="E6872" s="316"/>
    </row>
    <row r="6873" spans="4:5" x14ac:dyDescent="0.2">
      <c r="D6873" s="16"/>
      <c r="E6873" s="316"/>
    </row>
    <row r="6874" spans="4:5" x14ac:dyDescent="0.2">
      <c r="D6874" s="16"/>
      <c r="E6874" s="316"/>
    </row>
    <row r="6875" spans="4:5" x14ac:dyDescent="0.2">
      <c r="D6875" s="16"/>
      <c r="E6875" s="316"/>
    </row>
    <row r="6876" spans="4:5" x14ac:dyDescent="0.2">
      <c r="D6876" s="16"/>
      <c r="E6876" s="316"/>
    </row>
    <row r="6877" spans="4:5" x14ac:dyDescent="0.2">
      <c r="D6877" s="16"/>
      <c r="E6877" s="316"/>
    </row>
    <row r="6878" spans="4:5" x14ac:dyDescent="0.2">
      <c r="D6878" s="16"/>
      <c r="E6878" s="316"/>
    </row>
    <row r="6879" spans="4:5" x14ac:dyDescent="0.2">
      <c r="D6879" s="16"/>
      <c r="E6879" s="316"/>
    </row>
    <row r="6880" spans="4:5" x14ac:dyDescent="0.2">
      <c r="D6880" s="16"/>
      <c r="E6880" s="316"/>
    </row>
    <row r="6881" spans="4:5" x14ac:dyDescent="0.2">
      <c r="D6881" s="16"/>
      <c r="E6881" s="316"/>
    </row>
    <row r="6882" spans="4:5" x14ac:dyDescent="0.2">
      <c r="D6882" s="16"/>
      <c r="E6882" s="316"/>
    </row>
    <row r="6883" spans="4:5" x14ac:dyDescent="0.2">
      <c r="D6883" s="16"/>
      <c r="E6883" s="316"/>
    </row>
    <row r="6884" spans="4:5" x14ac:dyDescent="0.2">
      <c r="D6884" s="16"/>
      <c r="E6884" s="316"/>
    </row>
    <row r="6885" spans="4:5" x14ac:dyDescent="0.2">
      <c r="D6885" s="16"/>
      <c r="E6885" s="316"/>
    </row>
    <row r="6886" spans="4:5" x14ac:dyDescent="0.2">
      <c r="D6886" s="16"/>
      <c r="E6886" s="316"/>
    </row>
    <row r="6887" spans="4:5" x14ac:dyDescent="0.2">
      <c r="D6887" s="16"/>
      <c r="E6887" s="316"/>
    </row>
    <row r="6888" spans="4:5" x14ac:dyDescent="0.2">
      <c r="D6888" s="16"/>
      <c r="E6888" s="316"/>
    </row>
    <row r="6889" spans="4:5" x14ac:dyDescent="0.2">
      <c r="D6889" s="16"/>
      <c r="E6889" s="316"/>
    </row>
    <row r="6890" spans="4:5" x14ac:dyDescent="0.2">
      <c r="D6890" s="16"/>
      <c r="E6890" s="316"/>
    </row>
    <row r="6891" spans="4:5" x14ac:dyDescent="0.2">
      <c r="D6891" s="16"/>
      <c r="E6891" s="316"/>
    </row>
    <row r="6892" spans="4:5" x14ac:dyDescent="0.2">
      <c r="D6892" s="16"/>
      <c r="E6892" s="316"/>
    </row>
    <row r="6893" spans="4:5" x14ac:dyDescent="0.2">
      <c r="D6893" s="16"/>
      <c r="E6893" s="316"/>
    </row>
    <row r="6894" spans="4:5" x14ac:dyDescent="0.2">
      <c r="D6894" s="16"/>
      <c r="E6894" s="316"/>
    </row>
    <row r="6895" spans="4:5" x14ac:dyDescent="0.2">
      <c r="D6895" s="16"/>
      <c r="E6895" s="316"/>
    </row>
    <row r="6896" spans="4:5" x14ac:dyDescent="0.2">
      <c r="D6896" s="16"/>
      <c r="E6896" s="316"/>
    </row>
    <row r="6897" spans="4:5" x14ac:dyDescent="0.2">
      <c r="D6897" s="16"/>
      <c r="E6897" s="316"/>
    </row>
    <row r="6898" spans="4:5" x14ac:dyDescent="0.2">
      <c r="D6898" s="16"/>
      <c r="E6898" s="316"/>
    </row>
    <row r="6899" spans="4:5" x14ac:dyDescent="0.2">
      <c r="D6899" s="16"/>
      <c r="E6899" s="316"/>
    </row>
    <row r="6900" spans="4:5" x14ac:dyDescent="0.2">
      <c r="D6900" s="16"/>
      <c r="E6900" s="316"/>
    </row>
    <row r="6901" spans="4:5" x14ac:dyDescent="0.2">
      <c r="D6901" s="16"/>
      <c r="E6901" s="316"/>
    </row>
    <row r="6902" spans="4:5" x14ac:dyDescent="0.2">
      <c r="D6902" s="16"/>
      <c r="E6902" s="316"/>
    </row>
    <row r="6903" spans="4:5" x14ac:dyDescent="0.2">
      <c r="D6903" s="16"/>
      <c r="E6903" s="316"/>
    </row>
    <row r="6904" spans="4:5" x14ac:dyDescent="0.2">
      <c r="D6904" s="16"/>
      <c r="E6904" s="316"/>
    </row>
    <row r="6905" spans="4:5" x14ac:dyDescent="0.2">
      <c r="D6905" s="16"/>
      <c r="E6905" s="316"/>
    </row>
    <row r="6906" spans="4:5" x14ac:dyDescent="0.2">
      <c r="D6906" s="16"/>
      <c r="E6906" s="316"/>
    </row>
    <row r="6907" spans="4:5" x14ac:dyDescent="0.2">
      <c r="D6907" s="16"/>
      <c r="E6907" s="316"/>
    </row>
    <row r="6908" spans="4:5" x14ac:dyDescent="0.2">
      <c r="D6908" s="16"/>
      <c r="E6908" s="316"/>
    </row>
    <row r="6909" spans="4:5" x14ac:dyDescent="0.2">
      <c r="D6909" s="16"/>
      <c r="E6909" s="316"/>
    </row>
    <row r="6910" spans="4:5" x14ac:dyDescent="0.2">
      <c r="D6910" s="16"/>
      <c r="E6910" s="316"/>
    </row>
    <row r="6911" spans="4:5" x14ac:dyDescent="0.2">
      <c r="D6911" s="16"/>
      <c r="E6911" s="316"/>
    </row>
    <row r="6912" spans="4:5" x14ac:dyDescent="0.2">
      <c r="D6912" s="16"/>
      <c r="E6912" s="316"/>
    </row>
    <row r="6913" spans="4:5" x14ac:dyDescent="0.2">
      <c r="D6913" s="16"/>
      <c r="E6913" s="316"/>
    </row>
    <row r="6914" spans="4:5" x14ac:dyDescent="0.2">
      <c r="D6914" s="16"/>
      <c r="E6914" s="316"/>
    </row>
    <row r="6915" spans="4:5" x14ac:dyDescent="0.2">
      <c r="D6915" s="16"/>
      <c r="E6915" s="316"/>
    </row>
    <row r="6916" spans="4:5" x14ac:dyDescent="0.2">
      <c r="D6916" s="16"/>
      <c r="E6916" s="316"/>
    </row>
    <row r="6917" spans="4:5" x14ac:dyDescent="0.2">
      <c r="D6917" s="16"/>
      <c r="E6917" s="316"/>
    </row>
    <row r="6918" spans="4:5" x14ac:dyDescent="0.2">
      <c r="D6918" s="16"/>
      <c r="E6918" s="316"/>
    </row>
    <row r="6919" spans="4:5" x14ac:dyDescent="0.2">
      <c r="D6919" s="16"/>
      <c r="E6919" s="316"/>
    </row>
    <row r="6920" spans="4:5" x14ac:dyDescent="0.2">
      <c r="D6920" s="16"/>
      <c r="E6920" s="316"/>
    </row>
    <row r="6921" spans="4:5" x14ac:dyDescent="0.2">
      <c r="D6921" s="16"/>
      <c r="E6921" s="316"/>
    </row>
    <row r="6922" spans="4:5" x14ac:dyDescent="0.2">
      <c r="D6922" s="16"/>
      <c r="E6922" s="316"/>
    </row>
    <row r="6923" spans="4:5" x14ac:dyDescent="0.2">
      <c r="D6923" s="16"/>
      <c r="E6923" s="316"/>
    </row>
    <row r="6924" spans="4:5" x14ac:dyDescent="0.2">
      <c r="D6924" s="16"/>
      <c r="E6924" s="316"/>
    </row>
    <row r="6925" spans="4:5" x14ac:dyDescent="0.2">
      <c r="D6925" s="16"/>
      <c r="E6925" s="316"/>
    </row>
    <row r="6926" spans="4:5" x14ac:dyDescent="0.2">
      <c r="D6926" s="16"/>
      <c r="E6926" s="316"/>
    </row>
    <row r="6927" spans="4:5" x14ac:dyDescent="0.2">
      <c r="D6927" s="16"/>
      <c r="E6927" s="316"/>
    </row>
    <row r="6928" spans="4:5" x14ac:dyDescent="0.2">
      <c r="D6928" s="16"/>
      <c r="E6928" s="316"/>
    </row>
    <row r="6929" spans="4:5" x14ac:dyDescent="0.2">
      <c r="D6929" s="16"/>
      <c r="E6929" s="316"/>
    </row>
    <row r="6930" spans="4:5" x14ac:dyDescent="0.2">
      <c r="D6930" s="16"/>
      <c r="E6930" s="316"/>
    </row>
    <row r="6931" spans="4:5" x14ac:dyDescent="0.2">
      <c r="D6931" s="16"/>
      <c r="E6931" s="316"/>
    </row>
    <row r="6932" spans="4:5" x14ac:dyDescent="0.2">
      <c r="D6932" s="16"/>
      <c r="E6932" s="316"/>
    </row>
    <row r="6933" spans="4:5" x14ac:dyDescent="0.2">
      <c r="D6933" s="16"/>
      <c r="E6933" s="316"/>
    </row>
    <row r="6934" spans="4:5" x14ac:dyDescent="0.2">
      <c r="D6934" s="16"/>
      <c r="E6934" s="316"/>
    </row>
    <row r="6935" spans="4:5" x14ac:dyDescent="0.2">
      <c r="D6935" s="16"/>
      <c r="E6935" s="316"/>
    </row>
    <row r="6936" spans="4:5" x14ac:dyDescent="0.2">
      <c r="D6936" s="16"/>
      <c r="E6936" s="316"/>
    </row>
    <row r="6937" spans="4:5" x14ac:dyDescent="0.2">
      <c r="D6937" s="16"/>
      <c r="E6937" s="316"/>
    </row>
    <row r="6938" spans="4:5" x14ac:dyDescent="0.2">
      <c r="D6938" s="16"/>
      <c r="E6938" s="316"/>
    </row>
    <row r="6939" spans="4:5" x14ac:dyDescent="0.2">
      <c r="D6939" s="16"/>
      <c r="E6939" s="316"/>
    </row>
    <row r="6940" spans="4:5" x14ac:dyDescent="0.2">
      <c r="D6940" s="16"/>
      <c r="E6940" s="316"/>
    </row>
    <row r="6941" spans="4:5" x14ac:dyDescent="0.2">
      <c r="D6941" s="16"/>
      <c r="E6941" s="316"/>
    </row>
    <row r="6942" spans="4:5" x14ac:dyDescent="0.2">
      <c r="D6942" s="16"/>
      <c r="E6942" s="316"/>
    </row>
    <row r="6943" spans="4:5" x14ac:dyDescent="0.2">
      <c r="D6943" s="16"/>
      <c r="E6943" s="316"/>
    </row>
    <row r="6944" spans="4:5" x14ac:dyDescent="0.2">
      <c r="D6944" s="16"/>
      <c r="E6944" s="316"/>
    </row>
    <row r="6945" spans="4:5" x14ac:dyDescent="0.2">
      <c r="D6945" s="16"/>
      <c r="E6945" s="316"/>
    </row>
    <row r="6946" spans="4:5" x14ac:dyDescent="0.2">
      <c r="D6946" s="16"/>
      <c r="E6946" s="316"/>
    </row>
    <row r="6947" spans="4:5" x14ac:dyDescent="0.2">
      <c r="D6947" s="16"/>
      <c r="E6947" s="316"/>
    </row>
    <row r="6948" spans="4:5" x14ac:dyDescent="0.2">
      <c r="D6948" s="16"/>
      <c r="E6948" s="316"/>
    </row>
    <row r="6949" spans="4:5" x14ac:dyDescent="0.2">
      <c r="D6949" s="16"/>
      <c r="E6949" s="316"/>
    </row>
    <row r="6950" spans="4:5" x14ac:dyDescent="0.2">
      <c r="D6950" s="16"/>
      <c r="E6950" s="316"/>
    </row>
    <row r="6951" spans="4:5" x14ac:dyDescent="0.2">
      <c r="D6951" s="16"/>
      <c r="E6951" s="316"/>
    </row>
    <row r="6952" spans="4:5" x14ac:dyDescent="0.2">
      <c r="D6952" s="16"/>
      <c r="E6952" s="316"/>
    </row>
    <row r="6953" spans="4:5" x14ac:dyDescent="0.2">
      <c r="D6953" s="16"/>
      <c r="E6953" s="316"/>
    </row>
    <row r="6954" spans="4:5" x14ac:dyDescent="0.2">
      <c r="D6954" s="16"/>
      <c r="E6954" s="316"/>
    </row>
    <row r="6955" spans="4:5" x14ac:dyDescent="0.2">
      <c r="D6955" s="16"/>
      <c r="E6955" s="316"/>
    </row>
    <row r="6956" spans="4:5" x14ac:dyDescent="0.2">
      <c r="D6956" s="16"/>
      <c r="E6956" s="316"/>
    </row>
    <row r="6957" spans="4:5" x14ac:dyDescent="0.2">
      <c r="D6957" s="16"/>
      <c r="E6957" s="316"/>
    </row>
    <row r="6958" spans="4:5" x14ac:dyDescent="0.2">
      <c r="D6958" s="16"/>
      <c r="E6958" s="316"/>
    </row>
    <row r="6959" spans="4:5" x14ac:dyDescent="0.2">
      <c r="D6959" s="16"/>
      <c r="E6959" s="316"/>
    </row>
    <row r="6960" spans="4:5" x14ac:dyDescent="0.2">
      <c r="D6960" s="16"/>
      <c r="E6960" s="316"/>
    </row>
    <row r="6961" spans="4:5" x14ac:dyDescent="0.2">
      <c r="D6961" s="16"/>
      <c r="E6961" s="316"/>
    </row>
    <row r="6962" spans="4:5" x14ac:dyDescent="0.2">
      <c r="D6962" s="16"/>
      <c r="E6962" s="316"/>
    </row>
    <row r="6963" spans="4:5" x14ac:dyDescent="0.2">
      <c r="D6963" s="16"/>
      <c r="E6963" s="316"/>
    </row>
    <row r="6964" spans="4:5" x14ac:dyDescent="0.2">
      <c r="D6964" s="16"/>
      <c r="E6964" s="316"/>
    </row>
    <row r="6965" spans="4:5" x14ac:dyDescent="0.2">
      <c r="D6965" s="16"/>
      <c r="E6965" s="316"/>
    </row>
    <row r="6966" spans="4:5" x14ac:dyDescent="0.2">
      <c r="D6966" s="16"/>
      <c r="E6966" s="316"/>
    </row>
    <row r="6967" spans="4:5" x14ac:dyDescent="0.2">
      <c r="D6967" s="16"/>
      <c r="E6967" s="316"/>
    </row>
    <row r="6968" spans="4:5" x14ac:dyDescent="0.2">
      <c r="D6968" s="16"/>
      <c r="E6968" s="316"/>
    </row>
    <row r="6969" spans="4:5" x14ac:dyDescent="0.2">
      <c r="D6969" s="16"/>
      <c r="E6969" s="316"/>
    </row>
    <row r="6970" spans="4:5" x14ac:dyDescent="0.2">
      <c r="D6970" s="16"/>
      <c r="E6970" s="316"/>
    </row>
    <row r="6971" spans="4:5" x14ac:dyDescent="0.2">
      <c r="D6971" s="16"/>
      <c r="E6971" s="316"/>
    </row>
    <row r="6972" spans="4:5" x14ac:dyDescent="0.2">
      <c r="D6972" s="16"/>
      <c r="E6972" s="316"/>
    </row>
    <row r="6973" spans="4:5" x14ac:dyDescent="0.2">
      <c r="D6973" s="16"/>
      <c r="E6973" s="316"/>
    </row>
    <row r="6974" spans="4:5" x14ac:dyDescent="0.2">
      <c r="D6974" s="16"/>
      <c r="E6974" s="316"/>
    </row>
    <row r="6975" spans="4:5" x14ac:dyDescent="0.2">
      <c r="D6975" s="16"/>
      <c r="E6975" s="316"/>
    </row>
    <row r="6976" spans="4:5" x14ac:dyDescent="0.2">
      <c r="D6976" s="16"/>
      <c r="E6976" s="316"/>
    </row>
    <row r="6977" spans="4:5" x14ac:dyDescent="0.2">
      <c r="D6977" s="16"/>
      <c r="E6977" s="316"/>
    </row>
    <row r="6978" spans="4:5" x14ac:dyDescent="0.2">
      <c r="D6978" s="16"/>
      <c r="E6978" s="316"/>
    </row>
    <row r="6979" spans="4:5" x14ac:dyDescent="0.2">
      <c r="D6979" s="16"/>
      <c r="E6979" s="316"/>
    </row>
    <row r="6980" spans="4:5" x14ac:dyDescent="0.2">
      <c r="D6980" s="16"/>
      <c r="E6980" s="316"/>
    </row>
    <row r="6981" spans="4:5" x14ac:dyDescent="0.2">
      <c r="D6981" s="16"/>
      <c r="E6981" s="316"/>
    </row>
    <row r="6982" spans="4:5" x14ac:dyDescent="0.2">
      <c r="D6982" s="16"/>
      <c r="E6982" s="316"/>
    </row>
    <row r="6983" spans="4:5" x14ac:dyDescent="0.2">
      <c r="D6983" s="16"/>
      <c r="E6983" s="316"/>
    </row>
    <row r="6984" spans="4:5" x14ac:dyDescent="0.2">
      <c r="D6984" s="16"/>
      <c r="E6984" s="316"/>
    </row>
    <row r="6985" spans="4:5" x14ac:dyDescent="0.2">
      <c r="D6985" s="16"/>
      <c r="E6985" s="316"/>
    </row>
    <row r="6986" spans="4:5" x14ac:dyDescent="0.2">
      <c r="D6986" s="16"/>
      <c r="E6986" s="316"/>
    </row>
    <row r="6987" spans="4:5" x14ac:dyDescent="0.2">
      <c r="D6987" s="16"/>
      <c r="E6987" s="316"/>
    </row>
    <row r="6988" spans="4:5" x14ac:dyDescent="0.2">
      <c r="D6988" s="16"/>
      <c r="E6988" s="316"/>
    </row>
    <row r="6989" spans="4:5" x14ac:dyDescent="0.2">
      <c r="D6989" s="16"/>
      <c r="E6989" s="316"/>
    </row>
    <row r="6990" spans="4:5" x14ac:dyDescent="0.2">
      <c r="D6990" s="16"/>
      <c r="E6990" s="316"/>
    </row>
    <row r="6991" spans="4:5" x14ac:dyDescent="0.2">
      <c r="D6991" s="16"/>
      <c r="E6991" s="316"/>
    </row>
    <row r="6992" spans="4:5" x14ac:dyDescent="0.2">
      <c r="D6992" s="16"/>
      <c r="E6992" s="316"/>
    </row>
    <row r="6993" spans="4:5" x14ac:dyDescent="0.2">
      <c r="D6993" s="16"/>
      <c r="E6993" s="316"/>
    </row>
    <row r="6994" spans="4:5" x14ac:dyDescent="0.2">
      <c r="D6994" s="16"/>
      <c r="E6994" s="316"/>
    </row>
    <row r="6995" spans="4:5" x14ac:dyDescent="0.2">
      <c r="D6995" s="16"/>
      <c r="E6995" s="316"/>
    </row>
    <row r="6996" spans="4:5" x14ac:dyDescent="0.2">
      <c r="D6996" s="16"/>
      <c r="E6996" s="316"/>
    </row>
    <row r="6997" spans="4:5" x14ac:dyDescent="0.2">
      <c r="D6997" s="16"/>
      <c r="E6997" s="316"/>
    </row>
    <row r="6998" spans="4:5" x14ac:dyDescent="0.2">
      <c r="D6998" s="16"/>
      <c r="E6998" s="316"/>
    </row>
    <row r="6999" spans="4:5" x14ac:dyDescent="0.2">
      <c r="D6999" s="16"/>
      <c r="E6999" s="316"/>
    </row>
    <row r="7000" spans="4:5" x14ac:dyDescent="0.2">
      <c r="D7000" s="16"/>
      <c r="E7000" s="316"/>
    </row>
    <row r="7001" spans="4:5" x14ac:dyDescent="0.2">
      <c r="D7001" s="16"/>
      <c r="E7001" s="316"/>
    </row>
    <row r="7002" spans="4:5" x14ac:dyDescent="0.2">
      <c r="D7002" s="16"/>
      <c r="E7002" s="316"/>
    </row>
    <row r="7003" spans="4:5" x14ac:dyDescent="0.2">
      <c r="D7003" s="16"/>
      <c r="E7003" s="316"/>
    </row>
    <row r="7004" spans="4:5" x14ac:dyDescent="0.2">
      <c r="D7004" s="16"/>
      <c r="E7004" s="316"/>
    </row>
    <row r="7005" spans="4:5" x14ac:dyDescent="0.2">
      <c r="D7005" s="16"/>
      <c r="E7005" s="316"/>
    </row>
    <row r="7006" spans="4:5" x14ac:dyDescent="0.2">
      <c r="D7006" s="16"/>
      <c r="E7006" s="316"/>
    </row>
    <row r="7007" spans="4:5" x14ac:dyDescent="0.2">
      <c r="D7007" s="16"/>
      <c r="E7007" s="316"/>
    </row>
    <row r="7008" spans="4:5" x14ac:dyDescent="0.2">
      <c r="D7008" s="16"/>
      <c r="E7008" s="316"/>
    </row>
    <row r="7009" spans="4:5" x14ac:dyDescent="0.2">
      <c r="D7009" s="16"/>
      <c r="E7009" s="316"/>
    </row>
    <row r="7010" spans="4:5" x14ac:dyDescent="0.2">
      <c r="D7010" s="16"/>
      <c r="E7010" s="316"/>
    </row>
    <row r="7011" spans="4:5" x14ac:dyDescent="0.2">
      <c r="D7011" s="16"/>
      <c r="E7011" s="316"/>
    </row>
    <row r="7012" spans="4:5" x14ac:dyDescent="0.2">
      <c r="D7012" s="16"/>
      <c r="E7012" s="316"/>
    </row>
    <row r="7013" spans="4:5" x14ac:dyDescent="0.2">
      <c r="D7013" s="16"/>
      <c r="E7013" s="316"/>
    </row>
    <row r="7014" spans="4:5" x14ac:dyDescent="0.2">
      <c r="D7014" s="16"/>
      <c r="E7014" s="316"/>
    </row>
    <row r="7015" spans="4:5" x14ac:dyDescent="0.2">
      <c r="D7015" s="16"/>
      <c r="E7015" s="316"/>
    </row>
    <row r="7016" spans="4:5" x14ac:dyDescent="0.2">
      <c r="D7016" s="16"/>
      <c r="E7016" s="316"/>
    </row>
    <row r="7017" spans="4:5" x14ac:dyDescent="0.2">
      <c r="D7017" s="16"/>
      <c r="E7017" s="316"/>
    </row>
    <row r="7018" spans="4:5" x14ac:dyDescent="0.2">
      <c r="D7018" s="16"/>
      <c r="E7018" s="316"/>
    </row>
    <row r="7019" spans="4:5" x14ac:dyDescent="0.2">
      <c r="D7019" s="16"/>
      <c r="E7019" s="316"/>
    </row>
    <row r="7020" spans="4:5" x14ac:dyDescent="0.2">
      <c r="D7020" s="16"/>
      <c r="E7020" s="316"/>
    </row>
    <row r="7021" spans="4:5" x14ac:dyDescent="0.2">
      <c r="D7021" s="16"/>
      <c r="E7021" s="316"/>
    </row>
    <row r="7022" spans="4:5" x14ac:dyDescent="0.2">
      <c r="D7022" s="16"/>
      <c r="E7022" s="316"/>
    </row>
    <row r="7023" spans="4:5" x14ac:dyDescent="0.2">
      <c r="D7023" s="16"/>
      <c r="E7023" s="316"/>
    </row>
    <row r="7024" spans="4:5" x14ac:dyDescent="0.2">
      <c r="D7024" s="16"/>
      <c r="E7024" s="316"/>
    </row>
    <row r="7025" spans="4:5" x14ac:dyDescent="0.2">
      <c r="D7025" s="16"/>
      <c r="E7025" s="316"/>
    </row>
    <row r="7026" spans="4:5" x14ac:dyDescent="0.2">
      <c r="D7026" s="16"/>
      <c r="E7026" s="316"/>
    </row>
    <row r="7027" spans="4:5" x14ac:dyDescent="0.2">
      <c r="D7027" s="16"/>
      <c r="E7027" s="316"/>
    </row>
    <row r="7028" spans="4:5" x14ac:dyDescent="0.2">
      <c r="D7028" s="16"/>
      <c r="E7028" s="316"/>
    </row>
    <row r="7029" spans="4:5" x14ac:dyDescent="0.2">
      <c r="D7029" s="16"/>
      <c r="E7029" s="316"/>
    </row>
    <row r="7030" spans="4:5" x14ac:dyDescent="0.2">
      <c r="D7030" s="16"/>
      <c r="E7030" s="316"/>
    </row>
    <row r="7031" spans="4:5" x14ac:dyDescent="0.2">
      <c r="D7031" s="16"/>
      <c r="E7031" s="316"/>
    </row>
    <row r="7032" spans="4:5" x14ac:dyDescent="0.2">
      <c r="D7032" s="16"/>
      <c r="E7032" s="316"/>
    </row>
    <row r="7033" spans="4:5" x14ac:dyDescent="0.2">
      <c r="D7033" s="16"/>
      <c r="E7033" s="316"/>
    </row>
    <row r="7034" spans="4:5" x14ac:dyDescent="0.2">
      <c r="D7034" s="16"/>
      <c r="E7034" s="316"/>
    </row>
    <row r="7035" spans="4:5" x14ac:dyDescent="0.2">
      <c r="D7035" s="16"/>
      <c r="E7035" s="316"/>
    </row>
    <row r="7036" spans="4:5" x14ac:dyDescent="0.2">
      <c r="D7036" s="16"/>
      <c r="E7036" s="316"/>
    </row>
    <row r="7037" spans="4:5" x14ac:dyDescent="0.2">
      <c r="D7037" s="16"/>
      <c r="E7037" s="316"/>
    </row>
    <row r="7038" spans="4:5" x14ac:dyDescent="0.2">
      <c r="D7038" s="16"/>
      <c r="E7038" s="316"/>
    </row>
    <row r="7039" spans="4:5" x14ac:dyDescent="0.2">
      <c r="D7039" s="16"/>
      <c r="E7039" s="316"/>
    </row>
    <row r="7040" spans="4:5" x14ac:dyDescent="0.2">
      <c r="D7040" s="16"/>
      <c r="E7040" s="316"/>
    </row>
    <row r="7041" spans="4:5" x14ac:dyDescent="0.2">
      <c r="D7041" s="16"/>
      <c r="E7041" s="316"/>
    </row>
    <row r="7042" spans="4:5" x14ac:dyDescent="0.2">
      <c r="D7042" s="16"/>
      <c r="E7042" s="316"/>
    </row>
    <row r="7043" spans="4:5" x14ac:dyDescent="0.2">
      <c r="D7043" s="16"/>
      <c r="E7043" s="316"/>
    </row>
    <row r="7044" spans="4:5" x14ac:dyDescent="0.2">
      <c r="D7044" s="16"/>
      <c r="E7044" s="316"/>
    </row>
    <row r="7045" spans="4:5" x14ac:dyDescent="0.2">
      <c r="D7045" s="16"/>
      <c r="E7045" s="316"/>
    </row>
    <row r="7046" spans="4:5" x14ac:dyDescent="0.2">
      <c r="D7046" s="16"/>
      <c r="E7046" s="316"/>
    </row>
    <row r="7047" spans="4:5" x14ac:dyDescent="0.2">
      <c r="D7047" s="16"/>
      <c r="E7047" s="316"/>
    </row>
    <row r="7048" spans="4:5" x14ac:dyDescent="0.2">
      <c r="D7048" s="16"/>
      <c r="E7048" s="316"/>
    </row>
    <row r="7049" spans="4:5" x14ac:dyDescent="0.2">
      <c r="D7049" s="16"/>
      <c r="E7049" s="316"/>
    </row>
    <row r="7050" spans="4:5" x14ac:dyDescent="0.2">
      <c r="D7050" s="16"/>
      <c r="E7050" s="316"/>
    </row>
    <row r="7051" spans="4:5" x14ac:dyDescent="0.2">
      <c r="D7051" s="16"/>
      <c r="E7051" s="316"/>
    </row>
    <row r="7052" spans="4:5" x14ac:dyDescent="0.2">
      <c r="D7052" s="16"/>
      <c r="E7052" s="316"/>
    </row>
    <row r="7053" spans="4:5" x14ac:dyDescent="0.2">
      <c r="D7053" s="16"/>
      <c r="E7053" s="316"/>
    </row>
    <row r="7054" spans="4:5" x14ac:dyDescent="0.2">
      <c r="D7054" s="16"/>
      <c r="E7054" s="316"/>
    </row>
    <row r="7055" spans="4:5" x14ac:dyDescent="0.2">
      <c r="D7055" s="16"/>
      <c r="E7055" s="316"/>
    </row>
    <row r="7056" spans="4:5" x14ac:dyDescent="0.2">
      <c r="D7056" s="16"/>
      <c r="E7056" s="316"/>
    </row>
    <row r="7057" spans="4:5" x14ac:dyDescent="0.2">
      <c r="D7057" s="16"/>
      <c r="E7057" s="316"/>
    </row>
    <row r="7058" spans="4:5" x14ac:dyDescent="0.2">
      <c r="D7058" s="16"/>
      <c r="E7058" s="316"/>
    </row>
    <row r="7059" spans="4:5" x14ac:dyDescent="0.2">
      <c r="D7059" s="16"/>
      <c r="E7059" s="316"/>
    </row>
    <row r="7060" spans="4:5" x14ac:dyDescent="0.2">
      <c r="D7060" s="16"/>
      <c r="E7060" s="316"/>
    </row>
    <row r="7061" spans="4:5" x14ac:dyDescent="0.2">
      <c r="D7061" s="16"/>
      <c r="E7061" s="316"/>
    </row>
    <row r="7062" spans="4:5" x14ac:dyDescent="0.2">
      <c r="D7062" s="16"/>
      <c r="E7062" s="316"/>
    </row>
    <row r="7063" spans="4:5" x14ac:dyDescent="0.2">
      <c r="D7063" s="16"/>
      <c r="E7063" s="316"/>
    </row>
    <row r="7064" spans="4:5" x14ac:dyDescent="0.2">
      <c r="D7064" s="16"/>
      <c r="E7064" s="316"/>
    </row>
    <row r="7065" spans="4:5" x14ac:dyDescent="0.2">
      <c r="D7065" s="16"/>
      <c r="E7065" s="316"/>
    </row>
    <row r="7066" spans="4:5" x14ac:dyDescent="0.2">
      <c r="D7066" s="16"/>
      <c r="E7066" s="316"/>
    </row>
    <row r="7067" spans="4:5" x14ac:dyDescent="0.2">
      <c r="D7067" s="16"/>
      <c r="E7067" s="316"/>
    </row>
    <row r="7068" spans="4:5" x14ac:dyDescent="0.2">
      <c r="D7068" s="16"/>
      <c r="E7068" s="316"/>
    </row>
    <row r="7069" spans="4:5" x14ac:dyDescent="0.2">
      <c r="D7069" s="16"/>
      <c r="E7069" s="316"/>
    </row>
    <row r="7070" spans="4:5" x14ac:dyDescent="0.2">
      <c r="D7070" s="16"/>
      <c r="E7070" s="316"/>
    </row>
    <row r="7071" spans="4:5" x14ac:dyDescent="0.2">
      <c r="D7071" s="16"/>
      <c r="E7071" s="316"/>
    </row>
    <row r="7072" spans="4:5" x14ac:dyDescent="0.2">
      <c r="D7072" s="16"/>
      <c r="E7072" s="316"/>
    </row>
    <row r="7073" spans="4:5" x14ac:dyDescent="0.2">
      <c r="D7073" s="16"/>
      <c r="E7073" s="316"/>
    </row>
    <row r="7074" spans="4:5" x14ac:dyDescent="0.2">
      <c r="D7074" s="16"/>
      <c r="E7074" s="316"/>
    </row>
    <row r="7075" spans="4:5" x14ac:dyDescent="0.2">
      <c r="D7075" s="16"/>
      <c r="E7075" s="316"/>
    </row>
    <row r="7076" spans="4:5" x14ac:dyDescent="0.2">
      <c r="D7076" s="16"/>
      <c r="E7076" s="316"/>
    </row>
    <row r="7077" spans="4:5" x14ac:dyDescent="0.2">
      <c r="D7077" s="16"/>
      <c r="E7077" s="316"/>
    </row>
    <row r="7078" spans="4:5" x14ac:dyDescent="0.2">
      <c r="D7078" s="16"/>
      <c r="E7078" s="316"/>
    </row>
    <row r="7079" spans="4:5" x14ac:dyDescent="0.2">
      <c r="D7079" s="16"/>
      <c r="E7079" s="316"/>
    </row>
    <row r="7080" spans="4:5" x14ac:dyDescent="0.2">
      <c r="D7080" s="16"/>
      <c r="E7080" s="316"/>
    </row>
    <row r="7081" spans="4:5" x14ac:dyDescent="0.2">
      <c r="D7081" s="16"/>
      <c r="E7081" s="316"/>
    </row>
    <row r="7082" spans="4:5" x14ac:dyDescent="0.2">
      <c r="D7082" s="16"/>
      <c r="E7082" s="316"/>
    </row>
    <row r="7083" spans="4:5" x14ac:dyDescent="0.2">
      <c r="D7083" s="16"/>
      <c r="E7083" s="316"/>
    </row>
    <row r="7084" spans="4:5" x14ac:dyDescent="0.2">
      <c r="D7084" s="16"/>
      <c r="E7084" s="316"/>
    </row>
    <row r="7085" spans="4:5" x14ac:dyDescent="0.2">
      <c r="D7085" s="16"/>
      <c r="E7085" s="316"/>
    </row>
    <row r="7086" spans="4:5" x14ac:dyDescent="0.2">
      <c r="D7086" s="16"/>
      <c r="E7086" s="316"/>
    </row>
    <row r="7087" spans="4:5" x14ac:dyDescent="0.2">
      <c r="D7087" s="16"/>
      <c r="E7087" s="316"/>
    </row>
    <row r="7088" spans="4:5" x14ac:dyDescent="0.2">
      <c r="D7088" s="16"/>
      <c r="E7088" s="316"/>
    </row>
    <row r="7089" spans="4:5" x14ac:dyDescent="0.2">
      <c r="D7089" s="16"/>
      <c r="E7089" s="316"/>
    </row>
    <row r="7090" spans="4:5" x14ac:dyDescent="0.2">
      <c r="D7090" s="16"/>
      <c r="E7090" s="316"/>
    </row>
    <row r="7091" spans="4:5" x14ac:dyDescent="0.2">
      <c r="D7091" s="16"/>
      <c r="E7091" s="316"/>
    </row>
    <row r="7092" spans="4:5" x14ac:dyDescent="0.2">
      <c r="D7092" s="16"/>
      <c r="E7092" s="316"/>
    </row>
    <row r="7093" spans="4:5" x14ac:dyDescent="0.2">
      <c r="D7093" s="16"/>
      <c r="E7093" s="316"/>
    </row>
    <row r="7094" spans="4:5" x14ac:dyDescent="0.2">
      <c r="D7094" s="16"/>
      <c r="E7094" s="316"/>
    </row>
    <row r="7095" spans="4:5" x14ac:dyDescent="0.2">
      <c r="D7095" s="16"/>
      <c r="E7095" s="316"/>
    </row>
    <row r="7096" spans="4:5" x14ac:dyDescent="0.2">
      <c r="D7096" s="16"/>
      <c r="E7096" s="316"/>
    </row>
    <row r="7097" spans="4:5" x14ac:dyDescent="0.2">
      <c r="D7097" s="16"/>
      <c r="E7097" s="316"/>
    </row>
    <row r="7098" spans="4:5" x14ac:dyDescent="0.2">
      <c r="D7098" s="16"/>
      <c r="E7098" s="316"/>
    </row>
    <row r="7099" spans="4:5" x14ac:dyDescent="0.2">
      <c r="D7099" s="16"/>
      <c r="E7099" s="316"/>
    </row>
    <row r="7100" spans="4:5" x14ac:dyDescent="0.2">
      <c r="D7100" s="16"/>
      <c r="E7100" s="316"/>
    </row>
    <row r="7101" spans="4:5" x14ac:dyDescent="0.2">
      <c r="D7101" s="16"/>
      <c r="E7101" s="316"/>
    </row>
    <row r="7102" spans="4:5" x14ac:dyDescent="0.2">
      <c r="D7102" s="16"/>
      <c r="E7102" s="316"/>
    </row>
    <row r="7103" spans="4:5" x14ac:dyDescent="0.2">
      <c r="D7103" s="16"/>
      <c r="E7103" s="316"/>
    </row>
    <row r="7104" spans="4:5" x14ac:dyDescent="0.2">
      <c r="D7104" s="16"/>
      <c r="E7104" s="316"/>
    </row>
    <row r="7105" spans="4:5" x14ac:dyDescent="0.2">
      <c r="D7105" s="16"/>
      <c r="E7105" s="316"/>
    </row>
    <row r="7106" spans="4:5" x14ac:dyDescent="0.2">
      <c r="D7106" s="16"/>
      <c r="E7106" s="316"/>
    </row>
    <row r="7107" spans="4:5" x14ac:dyDescent="0.2">
      <c r="D7107" s="16"/>
      <c r="E7107" s="316"/>
    </row>
    <row r="7108" spans="4:5" x14ac:dyDescent="0.2">
      <c r="D7108" s="16"/>
      <c r="E7108" s="316"/>
    </row>
    <row r="7109" spans="4:5" x14ac:dyDescent="0.2">
      <c r="D7109" s="16"/>
      <c r="E7109" s="316"/>
    </row>
    <row r="7110" spans="4:5" x14ac:dyDescent="0.2">
      <c r="D7110" s="16"/>
      <c r="E7110" s="316"/>
    </row>
    <row r="7111" spans="4:5" x14ac:dyDescent="0.2">
      <c r="D7111" s="16"/>
      <c r="E7111" s="316"/>
    </row>
    <row r="7112" spans="4:5" x14ac:dyDescent="0.2">
      <c r="D7112" s="16"/>
      <c r="E7112" s="316"/>
    </row>
    <row r="7113" spans="4:5" x14ac:dyDescent="0.2">
      <c r="D7113" s="16"/>
      <c r="E7113" s="316"/>
    </row>
    <row r="7114" spans="4:5" x14ac:dyDescent="0.2">
      <c r="D7114" s="16"/>
      <c r="E7114" s="316"/>
    </row>
    <row r="7115" spans="4:5" x14ac:dyDescent="0.2">
      <c r="D7115" s="16"/>
      <c r="E7115" s="316"/>
    </row>
    <row r="7116" spans="4:5" x14ac:dyDescent="0.2">
      <c r="D7116" s="16"/>
      <c r="E7116" s="316"/>
    </row>
    <row r="7117" spans="4:5" x14ac:dyDescent="0.2">
      <c r="D7117" s="16"/>
      <c r="E7117" s="316"/>
    </row>
    <row r="7118" spans="4:5" x14ac:dyDescent="0.2">
      <c r="D7118" s="16"/>
      <c r="E7118" s="316"/>
    </row>
    <row r="7119" spans="4:5" x14ac:dyDescent="0.2">
      <c r="D7119" s="16"/>
      <c r="E7119" s="316"/>
    </row>
    <row r="7120" spans="4:5" x14ac:dyDescent="0.2">
      <c r="D7120" s="16"/>
      <c r="E7120" s="316"/>
    </row>
    <row r="7121" spans="4:5" x14ac:dyDescent="0.2">
      <c r="D7121" s="16"/>
      <c r="E7121" s="316"/>
    </row>
    <row r="7122" spans="4:5" x14ac:dyDescent="0.2">
      <c r="D7122" s="16"/>
      <c r="E7122" s="316"/>
    </row>
    <row r="7123" spans="4:5" x14ac:dyDescent="0.2">
      <c r="D7123" s="16"/>
      <c r="E7123" s="316"/>
    </row>
    <row r="7124" spans="4:5" x14ac:dyDescent="0.2">
      <c r="D7124" s="16"/>
      <c r="E7124" s="316"/>
    </row>
    <row r="7125" spans="4:5" x14ac:dyDescent="0.2">
      <c r="D7125" s="16"/>
      <c r="E7125" s="316"/>
    </row>
    <row r="7126" spans="4:5" x14ac:dyDescent="0.2">
      <c r="D7126" s="16"/>
      <c r="E7126" s="316"/>
    </row>
    <row r="7127" spans="4:5" x14ac:dyDescent="0.2">
      <c r="D7127" s="16"/>
      <c r="E7127" s="316"/>
    </row>
    <row r="7128" spans="4:5" x14ac:dyDescent="0.2">
      <c r="D7128" s="16"/>
      <c r="E7128" s="316"/>
    </row>
    <row r="7129" spans="4:5" x14ac:dyDescent="0.2">
      <c r="D7129" s="16"/>
      <c r="E7129" s="316"/>
    </row>
    <row r="7130" spans="4:5" x14ac:dyDescent="0.2">
      <c r="D7130" s="16"/>
      <c r="E7130" s="316"/>
    </row>
    <row r="7131" spans="4:5" x14ac:dyDescent="0.2">
      <c r="D7131" s="16"/>
      <c r="E7131" s="316"/>
    </row>
    <row r="7132" spans="4:5" x14ac:dyDescent="0.2">
      <c r="D7132" s="16"/>
      <c r="E7132" s="316"/>
    </row>
    <row r="7133" spans="4:5" x14ac:dyDescent="0.2">
      <c r="D7133" s="16"/>
      <c r="E7133" s="316"/>
    </row>
    <row r="7134" spans="4:5" x14ac:dyDescent="0.2">
      <c r="D7134" s="16"/>
      <c r="E7134" s="316"/>
    </row>
    <row r="7135" spans="4:5" x14ac:dyDescent="0.2">
      <c r="D7135" s="16"/>
      <c r="E7135" s="316"/>
    </row>
    <row r="7136" spans="4:5" x14ac:dyDescent="0.2">
      <c r="D7136" s="16"/>
      <c r="E7136" s="316"/>
    </row>
    <row r="7137" spans="4:5" x14ac:dyDescent="0.2">
      <c r="D7137" s="16"/>
      <c r="E7137" s="316"/>
    </row>
    <row r="7138" spans="4:5" x14ac:dyDescent="0.2">
      <c r="D7138" s="16"/>
      <c r="E7138" s="316"/>
    </row>
    <row r="7139" spans="4:5" x14ac:dyDescent="0.2">
      <c r="D7139" s="16"/>
      <c r="E7139" s="316"/>
    </row>
    <row r="7140" spans="4:5" x14ac:dyDescent="0.2">
      <c r="D7140" s="16"/>
      <c r="E7140" s="316"/>
    </row>
    <row r="7141" spans="4:5" x14ac:dyDescent="0.2">
      <c r="D7141" s="16"/>
      <c r="E7141" s="316"/>
    </row>
    <row r="7142" spans="4:5" x14ac:dyDescent="0.2">
      <c r="D7142" s="16"/>
      <c r="E7142" s="316"/>
    </row>
    <row r="7143" spans="4:5" x14ac:dyDescent="0.2">
      <c r="D7143" s="16"/>
      <c r="E7143" s="316"/>
    </row>
    <row r="7144" spans="4:5" x14ac:dyDescent="0.2">
      <c r="D7144" s="16"/>
      <c r="E7144" s="316"/>
    </row>
    <row r="7145" spans="4:5" x14ac:dyDescent="0.2">
      <c r="D7145" s="16"/>
      <c r="E7145" s="316"/>
    </row>
    <row r="7146" spans="4:5" x14ac:dyDescent="0.2">
      <c r="D7146" s="16"/>
      <c r="E7146" s="316"/>
    </row>
    <row r="7147" spans="4:5" x14ac:dyDescent="0.2">
      <c r="D7147" s="16"/>
      <c r="E7147" s="316"/>
    </row>
    <row r="7148" spans="4:5" x14ac:dyDescent="0.2">
      <c r="D7148" s="16"/>
      <c r="E7148" s="316"/>
    </row>
    <row r="7149" spans="4:5" x14ac:dyDescent="0.2">
      <c r="D7149" s="16"/>
      <c r="E7149" s="316"/>
    </row>
    <row r="7150" spans="4:5" x14ac:dyDescent="0.2">
      <c r="D7150" s="16"/>
      <c r="E7150" s="316"/>
    </row>
    <row r="7151" spans="4:5" x14ac:dyDescent="0.2">
      <c r="D7151" s="16"/>
      <c r="E7151" s="316"/>
    </row>
    <row r="7152" spans="4:5" x14ac:dyDescent="0.2">
      <c r="D7152" s="16"/>
      <c r="E7152" s="316"/>
    </row>
    <row r="7153" spans="4:5" x14ac:dyDescent="0.2">
      <c r="D7153" s="16"/>
      <c r="E7153" s="316"/>
    </row>
    <row r="7154" spans="4:5" x14ac:dyDescent="0.2">
      <c r="D7154" s="16"/>
      <c r="E7154" s="316"/>
    </row>
    <row r="7155" spans="4:5" x14ac:dyDescent="0.2">
      <c r="D7155" s="16"/>
      <c r="E7155" s="316"/>
    </row>
    <row r="7156" spans="4:5" x14ac:dyDescent="0.2">
      <c r="D7156" s="16"/>
      <c r="E7156" s="316"/>
    </row>
    <row r="7157" spans="4:5" x14ac:dyDescent="0.2">
      <c r="D7157" s="16"/>
      <c r="E7157" s="316"/>
    </row>
    <row r="7158" spans="4:5" x14ac:dyDescent="0.2">
      <c r="D7158" s="16"/>
      <c r="E7158" s="316"/>
    </row>
    <row r="7159" spans="4:5" x14ac:dyDescent="0.2">
      <c r="D7159" s="16"/>
      <c r="E7159" s="316"/>
    </row>
    <row r="7160" spans="4:5" x14ac:dyDescent="0.2">
      <c r="D7160" s="16"/>
      <c r="E7160" s="316"/>
    </row>
    <row r="7161" spans="4:5" x14ac:dyDescent="0.2">
      <c r="D7161" s="16"/>
      <c r="E7161" s="316"/>
    </row>
    <row r="7162" spans="4:5" x14ac:dyDescent="0.2">
      <c r="D7162" s="16"/>
      <c r="E7162" s="316"/>
    </row>
    <row r="7163" spans="4:5" x14ac:dyDescent="0.2">
      <c r="D7163" s="16"/>
      <c r="E7163" s="316"/>
    </row>
    <row r="7164" spans="4:5" x14ac:dyDescent="0.2">
      <c r="D7164" s="16"/>
      <c r="E7164" s="316"/>
    </row>
    <row r="7165" spans="4:5" x14ac:dyDescent="0.2">
      <c r="D7165" s="16"/>
      <c r="E7165" s="316"/>
    </row>
    <row r="7166" spans="4:5" x14ac:dyDescent="0.2">
      <c r="D7166" s="16"/>
      <c r="E7166" s="316"/>
    </row>
    <row r="7167" spans="4:5" x14ac:dyDescent="0.2">
      <c r="D7167" s="16"/>
      <c r="E7167" s="316"/>
    </row>
    <row r="7168" spans="4:5" x14ac:dyDescent="0.2">
      <c r="D7168" s="16"/>
      <c r="E7168" s="316"/>
    </row>
    <row r="7169" spans="4:5" x14ac:dyDescent="0.2">
      <c r="D7169" s="16"/>
      <c r="E7169" s="316"/>
    </row>
    <row r="7170" spans="4:5" x14ac:dyDescent="0.2">
      <c r="D7170" s="16"/>
      <c r="E7170" s="316"/>
    </row>
    <row r="7171" spans="4:5" x14ac:dyDescent="0.2">
      <c r="D7171" s="16"/>
      <c r="E7171" s="316"/>
    </row>
    <row r="7172" spans="4:5" x14ac:dyDescent="0.2">
      <c r="D7172" s="16"/>
      <c r="E7172" s="316"/>
    </row>
    <row r="7173" spans="4:5" x14ac:dyDescent="0.2">
      <c r="D7173" s="16"/>
      <c r="E7173" s="316"/>
    </row>
    <row r="7174" spans="4:5" x14ac:dyDescent="0.2">
      <c r="D7174" s="16"/>
      <c r="E7174" s="316"/>
    </row>
    <row r="7175" spans="4:5" x14ac:dyDescent="0.2">
      <c r="D7175" s="16"/>
      <c r="E7175" s="316"/>
    </row>
    <row r="7176" spans="4:5" x14ac:dyDescent="0.2">
      <c r="D7176" s="16"/>
      <c r="E7176" s="316"/>
    </row>
    <row r="7177" spans="4:5" x14ac:dyDescent="0.2">
      <c r="D7177" s="16"/>
      <c r="E7177" s="316"/>
    </row>
    <row r="7178" spans="4:5" x14ac:dyDescent="0.2">
      <c r="D7178" s="16"/>
      <c r="E7178" s="316"/>
    </row>
    <row r="7179" spans="4:5" x14ac:dyDescent="0.2">
      <c r="D7179" s="16"/>
      <c r="E7179" s="316"/>
    </row>
    <row r="7180" spans="4:5" x14ac:dyDescent="0.2">
      <c r="D7180" s="16"/>
      <c r="E7180" s="316"/>
    </row>
    <row r="7181" spans="4:5" x14ac:dyDescent="0.2">
      <c r="D7181" s="16"/>
      <c r="E7181" s="316"/>
    </row>
    <row r="7182" spans="4:5" x14ac:dyDescent="0.2">
      <c r="D7182" s="16"/>
      <c r="E7182" s="316"/>
    </row>
    <row r="7183" spans="4:5" x14ac:dyDescent="0.2">
      <c r="D7183" s="16"/>
      <c r="E7183" s="316"/>
    </row>
    <row r="7184" spans="4:5" x14ac:dyDescent="0.2">
      <c r="D7184" s="16"/>
      <c r="E7184" s="316"/>
    </row>
    <row r="7185" spans="4:5" x14ac:dyDescent="0.2">
      <c r="D7185" s="16"/>
      <c r="E7185" s="316"/>
    </row>
    <row r="7186" spans="4:5" x14ac:dyDescent="0.2">
      <c r="D7186" s="16"/>
      <c r="E7186" s="316"/>
    </row>
    <row r="7187" spans="4:5" x14ac:dyDescent="0.2">
      <c r="D7187" s="16"/>
      <c r="E7187" s="316"/>
    </row>
    <row r="7188" spans="4:5" x14ac:dyDescent="0.2">
      <c r="D7188" s="16"/>
      <c r="E7188" s="316"/>
    </row>
    <row r="7189" spans="4:5" x14ac:dyDescent="0.2">
      <c r="D7189" s="16"/>
      <c r="E7189" s="316"/>
    </row>
    <row r="7190" spans="4:5" x14ac:dyDescent="0.2">
      <c r="D7190" s="16"/>
      <c r="E7190" s="316"/>
    </row>
    <row r="7191" spans="4:5" x14ac:dyDescent="0.2">
      <c r="D7191" s="16"/>
      <c r="E7191" s="316"/>
    </row>
    <row r="7192" spans="4:5" x14ac:dyDescent="0.2">
      <c r="D7192" s="16"/>
      <c r="E7192" s="316"/>
    </row>
    <row r="7193" spans="4:5" x14ac:dyDescent="0.2">
      <c r="D7193" s="16"/>
      <c r="E7193" s="316"/>
    </row>
    <row r="7194" spans="4:5" x14ac:dyDescent="0.2">
      <c r="D7194" s="16"/>
      <c r="E7194" s="316"/>
    </row>
    <row r="7195" spans="4:5" x14ac:dyDescent="0.2">
      <c r="D7195" s="16"/>
      <c r="E7195" s="316"/>
    </row>
    <row r="7196" spans="4:5" x14ac:dyDescent="0.2">
      <c r="D7196" s="16"/>
      <c r="E7196" s="316"/>
    </row>
    <row r="7197" spans="4:5" x14ac:dyDescent="0.2">
      <c r="D7197" s="16"/>
      <c r="E7197" s="316"/>
    </row>
    <row r="7198" spans="4:5" x14ac:dyDescent="0.2">
      <c r="D7198" s="16"/>
      <c r="E7198" s="316"/>
    </row>
    <row r="7199" spans="4:5" x14ac:dyDescent="0.2">
      <c r="D7199" s="16"/>
      <c r="E7199" s="316"/>
    </row>
    <row r="7200" spans="4:5" x14ac:dyDescent="0.2">
      <c r="D7200" s="16"/>
      <c r="E7200" s="316"/>
    </row>
    <row r="7201" spans="4:5" x14ac:dyDescent="0.2">
      <c r="D7201" s="16"/>
      <c r="E7201" s="316"/>
    </row>
    <row r="7202" spans="4:5" x14ac:dyDescent="0.2">
      <c r="D7202" s="16"/>
      <c r="E7202" s="316"/>
    </row>
    <row r="7203" spans="4:5" x14ac:dyDescent="0.2">
      <c r="D7203" s="16"/>
      <c r="E7203" s="316"/>
    </row>
    <row r="7204" spans="4:5" x14ac:dyDescent="0.2">
      <c r="D7204" s="16"/>
      <c r="E7204" s="316"/>
    </row>
    <row r="7205" spans="4:5" x14ac:dyDescent="0.2">
      <c r="D7205" s="16"/>
      <c r="E7205" s="316"/>
    </row>
    <row r="7206" spans="4:5" x14ac:dyDescent="0.2">
      <c r="D7206" s="16"/>
      <c r="E7206" s="316"/>
    </row>
    <row r="7207" spans="4:5" x14ac:dyDescent="0.2">
      <c r="D7207" s="16"/>
      <c r="E7207" s="316"/>
    </row>
    <row r="7208" spans="4:5" x14ac:dyDescent="0.2">
      <c r="D7208" s="16"/>
      <c r="E7208" s="316"/>
    </row>
    <row r="7209" spans="4:5" x14ac:dyDescent="0.2">
      <c r="D7209" s="16"/>
      <c r="E7209" s="316"/>
    </row>
    <row r="7210" spans="4:5" x14ac:dyDescent="0.2">
      <c r="D7210" s="16"/>
      <c r="E7210" s="316"/>
    </row>
    <row r="7211" spans="4:5" x14ac:dyDescent="0.2">
      <c r="D7211" s="16"/>
      <c r="E7211" s="316"/>
    </row>
    <row r="7212" spans="4:5" x14ac:dyDescent="0.2">
      <c r="D7212" s="16"/>
      <c r="E7212" s="316"/>
    </row>
    <row r="7213" spans="4:5" x14ac:dyDescent="0.2">
      <c r="D7213" s="16"/>
      <c r="E7213" s="316"/>
    </row>
    <row r="7214" spans="4:5" x14ac:dyDescent="0.2">
      <c r="D7214" s="16"/>
      <c r="E7214" s="316"/>
    </row>
    <row r="7215" spans="4:5" x14ac:dyDescent="0.2">
      <c r="D7215" s="16"/>
      <c r="E7215" s="316"/>
    </row>
    <row r="7216" spans="4:5" x14ac:dyDescent="0.2">
      <c r="D7216" s="16"/>
      <c r="E7216" s="316"/>
    </row>
    <row r="7217" spans="4:5" x14ac:dyDescent="0.2">
      <c r="D7217" s="16"/>
      <c r="E7217" s="316"/>
    </row>
    <row r="7218" spans="4:5" x14ac:dyDescent="0.2">
      <c r="D7218" s="16"/>
      <c r="E7218" s="316"/>
    </row>
    <row r="7219" spans="4:5" x14ac:dyDescent="0.2">
      <c r="D7219" s="16"/>
      <c r="E7219" s="316"/>
    </row>
    <row r="7220" spans="4:5" x14ac:dyDescent="0.2">
      <c r="D7220" s="16"/>
      <c r="E7220" s="316"/>
    </row>
    <row r="7221" spans="4:5" x14ac:dyDescent="0.2">
      <c r="D7221" s="16"/>
      <c r="E7221" s="316"/>
    </row>
    <row r="7222" spans="4:5" x14ac:dyDescent="0.2">
      <c r="D7222" s="16"/>
      <c r="E7222" s="316"/>
    </row>
    <row r="7223" spans="4:5" x14ac:dyDescent="0.2">
      <c r="D7223" s="16"/>
      <c r="E7223" s="316"/>
    </row>
    <row r="7224" spans="4:5" x14ac:dyDescent="0.2">
      <c r="D7224" s="16"/>
      <c r="E7224" s="316"/>
    </row>
    <row r="7225" spans="4:5" x14ac:dyDescent="0.2">
      <c r="D7225" s="16"/>
      <c r="E7225" s="316"/>
    </row>
    <row r="7226" spans="4:5" x14ac:dyDescent="0.2">
      <c r="D7226" s="16"/>
      <c r="E7226" s="316"/>
    </row>
    <row r="7227" spans="4:5" x14ac:dyDescent="0.2">
      <c r="D7227" s="16"/>
      <c r="E7227" s="316"/>
    </row>
    <row r="7228" spans="4:5" x14ac:dyDescent="0.2">
      <c r="D7228" s="16"/>
      <c r="E7228" s="316"/>
    </row>
    <row r="7229" spans="4:5" x14ac:dyDescent="0.2">
      <c r="D7229" s="16"/>
      <c r="E7229" s="316"/>
    </row>
    <row r="7230" spans="4:5" x14ac:dyDescent="0.2">
      <c r="D7230" s="16"/>
      <c r="E7230" s="316"/>
    </row>
    <row r="7231" spans="4:5" x14ac:dyDescent="0.2">
      <c r="D7231" s="16"/>
      <c r="E7231" s="316"/>
    </row>
    <row r="7232" spans="4:5" x14ac:dyDescent="0.2">
      <c r="D7232" s="16"/>
      <c r="E7232" s="316"/>
    </row>
    <row r="7233" spans="4:5" x14ac:dyDescent="0.2">
      <c r="D7233" s="16"/>
      <c r="E7233" s="316"/>
    </row>
    <row r="7234" spans="4:5" x14ac:dyDescent="0.2">
      <c r="D7234" s="16"/>
      <c r="E7234" s="316"/>
    </row>
    <row r="7235" spans="4:5" x14ac:dyDescent="0.2">
      <c r="D7235" s="16"/>
      <c r="E7235" s="316"/>
    </row>
    <row r="7236" spans="4:5" x14ac:dyDescent="0.2">
      <c r="D7236" s="16"/>
      <c r="E7236" s="316"/>
    </row>
    <row r="7237" spans="4:5" x14ac:dyDescent="0.2">
      <c r="D7237" s="16"/>
      <c r="E7237" s="316"/>
    </row>
    <row r="7238" spans="4:5" x14ac:dyDescent="0.2">
      <c r="D7238" s="16"/>
      <c r="E7238" s="316"/>
    </row>
    <row r="7239" spans="4:5" x14ac:dyDescent="0.2">
      <c r="D7239" s="16"/>
      <c r="E7239" s="316"/>
    </row>
    <row r="7240" spans="4:5" x14ac:dyDescent="0.2">
      <c r="D7240" s="16"/>
      <c r="E7240" s="316"/>
    </row>
    <row r="7241" spans="4:5" x14ac:dyDescent="0.2">
      <c r="D7241" s="16"/>
      <c r="E7241" s="316"/>
    </row>
    <row r="7242" spans="4:5" x14ac:dyDescent="0.2">
      <c r="D7242" s="16"/>
      <c r="E7242" s="316"/>
    </row>
    <row r="7243" spans="4:5" x14ac:dyDescent="0.2">
      <c r="D7243" s="16"/>
      <c r="E7243" s="316"/>
    </row>
    <row r="7244" spans="4:5" x14ac:dyDescent="0.2">
      <c r="D7244" s="16"/>
      <c r="E7244" s="316"/>
    </row>
    <row r="7245" spans="4:5" x14ac:dyDescent="0.2">
      <c r="D7245" s="16"/>
      <c r="E7245" s="316"/>
    </row>
    <row r="7246" spans="4:5" x14ac:dyDescent="0.2">
      <c r="D7246" s="16"/>
      <c r="E7246" s="316"/>
    </row>
    <row r="7247" spans="4:5" x14ac:dyDescent="0.2">
      <c r="D7247" s="16"/>
      <c r="E7247" s="316"/>
    </row>
    <row r="7248" spans="4:5" x14ac:dyDescent="0.2">
      <c r="D7248" s="16"/>
      <c r="E7248" s="316"/>
    </row>
    <row r="7249" spans="4:5" x14ac:dyDescent="0.2">
      <c r="D7249" s="16"/>
      <c r="E7249" s="316"/>
    </row>
    <row r="7250" spans="4:5" x14ac:dyDescent="0.2">
      <c r="D7250" s="16"/>
      <c r="E7250" s="316"/>
    </row>
    <row r="7251" spans="4:5" x14ac:dyDescent="0.2">
      <c r="D7251" s="16"/>
      <c r="E7251" s="316"/>
    </row>
    <row r="7252" spans="4:5" x14ac:dyDescent="0.2">
      <c r="D7252" s="16"/>
      <c r="E7252" s="316"/>
    </row>
    <row r="7253" spans="4:5" x14ac:dyDescent="0.2">
      <c r="D7253" s="16"/>
      <c r="E7253" s="316"/>
    </row>
    <row r="7254" spans="4:5" x14ac:dyDescent="0.2">
      <c r="D7254" s="16"/>
      <c r="E7254" s="316"/>
    </row>
    <row r="7255" spans="4:5" x14ac:dyDescent="0.2">
      <c r="D7255" s="16"/>
      <c r="E7255" s="316"/>
    </row>
    <row r="7256" spans="4:5" x14ac:dyDescent="0.2">
      <c r="D7256" s="16"/>
      <c r="E7256" s="316"/>
    </row>
    <row r="7257" spans="4:5" x14ac:dyDescent="0.2">
      <c r="D7257" s="16"/>
      <c r="E7257" s="316"/>
    </row>
    <row r="7258" spans="4:5" x14ac:dyDescent="0.2">
      <c r="D7258" s="16"/>
      <c r="E7258" s="316"/>
    </row>
    <row r="7259" spans="4:5" x14ac:dyDescent="0.2">
      <c r="D7259" s="16"/>
      <c r="E7259" s="316"/>
    </row>
    <row r="7260" spans="4:5" x14ac:dyDescent="0.2">
      <c r="D7260" s="16"/>
      <c r="E7260" s="316"/>
    </row>
    <row r="7261" spans="4:5" x14ac:dyDescent="0.2">
      <c r="D7261" s="16"/>
      <c r="E7261" s="316"/>
    </row>
    <row r="7262" spans="4:5" x14ac:dyDescent="0.2">
      <c r="D7262" s="16"/>
      <c r="E7262" s="316"/>
    </row>
    <row r="7263" spans="4:5" x14ac:dyDescent="0.2">
      <c r="D7263" s="16"/>
      <c r="E7263" s="316"/>
    </row>
    <row r="7264" spans="4:5" x14ac:dyDescent="0.2">
      <c r="D7264" s="16"/>
      <c r="E7264" s="316"/>
    </row>
    <row r="7265" spans="4:5" x14ac:dyDescent="0.2">
      <c r="D7265" s="16"/>
      <c r="E7265" s="316"/>
    </row>
    <row r="7266" spans="4:5" x14ac:dyDescent="0.2">
      <c r="D7266" s="16"/>
      <c r="E7266" s="316"/>
    </row>
    <row r="7267" spans="4:5" x14ac:dyDescent="0.2">
      <c r="D7267" s="16"/>
      <c r="E7267" s="316"/>
    </row>
    <row r="7268" spans="4:5" x14ac:dyDescent="0.2">
      <c r="D7268" s="16"/>
      <c r="E7268" s="316"/>
    </row>
    <row r="7269" spans="4:5" x14ac:dyDescent="0.2">
      <c r="D7269" s="16"/>
      <c r="E7269" s="316"/>
    </row>
    <row r="7270" spans="4:5" x14ac:dyDescent="0.2">
      <c r="D7270" s="16"/>
      <c r="E7270" s="316"/>
    </row>
    <row r="7271" spans="4:5" x14ac:dyDescent="0.2">
      <c r="D7271" s="16"/>
      <c r="E7271" s="316"/>
    </row>
    <row r="7272" spans="4:5" x14ac:dyDescent="0.2">
      <c r="D7272" s="16"/>
      <c r="E7272" s="316"/>
    </row>
    <row r="7273" spans="4:5" x14ac:dyDescent="0.2">
      <c r="D7273" s="16"/>
      <c r="E7273" s="316"/>
    </row>
    <row r="7274" spans="4:5" x14ac:dyDescent="0.2">
      <c r="D7274" s="16"/>
      <c r="E7274" s="316"/>
    </row>
    <row r="7275" spans="4:5" x14ac:dyDescent="0.2">
      <c r="D7275" s="16"/>
      <c r="E7275" s="316"/>
    </row>
    <row r="7276" spans="4:5" x14ac:dyDescent="0.2">
      <c r="D7276" s="16"/>
      <c r="E7276" s="316"/>
    </row>
    <row r="7277" spans="4:5" x14ac:dyDescent="0.2">
      <c r="D7277" s="16"/>
      <c r="E7277" s="316"/>
    </row>
    <row r="7278" spans="4:5" x14ac:dyDescent="0.2">
      <c r="D7278" s="16"/>
      <c r="E7278" s="316"/>
    </row>
    <row r="7279" spans="4:5" x14ac:dyDescent="0.2">
      <c r="D7279" s="16"/>
      <c r="E7279" s="316"/>
    </row>
    <row r="7280" spans="4:5" x14ac:dyDescent="0.2">
      <c r="D7280" s="16"/>
      <c r="E7280" s="316"/>
    </row>
    <row r="7281" spans="4:5" x14ac:dyDescent="0.2">
      <c r="D7281" s="16"/>
      <c r="E7281" s="316"/>
    </row>
    <row r="7282" spans="4:5" x14ac:dyDescent="0.2">
      <c r="D7282" s="16"/>
      <c r="E7282" s="316"/>
    </row>
    <row r="7283" spans="4:5" x14ac:dyDescent="0.2">
      <c r="D7283" s="16"/>
      <c r="E7283" s="316"/>
    </row>
    <row r="7284" spans="4:5" x14ac:dyDescent="0.2">
      <c r="D7284" s="16"/>
      <c r="E7284" s="316"/>
    </row>
    <row r="7285" spans="4:5" x14ac:dyDescent="0.2">
      <c r="D7285" s="16"/>
      <c r="E7285" s="316"/>
    </row>
    <row r="7286" spans="4:5" x14ac:dyDescent="0.2">
      <c r="D7286" s="16"/>
      <c r="E7286" s="316"/>
    </row>
    <row r="7287" spans="4:5" x14ac:dyDescent="0.2">
      <c r="D7287" s="16"/>
      <c r="E7287" s="316"/>
    </row>
    <row r="7288" spans="4:5" x14ac:dyDescent="0.2">
      <c r="D7288" s="16"/>
      <c r="E7288" s="316"/>
    </row>
    <row r="7289" spans="4:5" x14ac:dyDescent="0.2">
      <c r="D7289" s="16"/>
      <c r="E7289" s="316"/>
    </row>
    <row r="7290" spans="4:5" x14ac:dyDescent="0.2">
      <c r="D7290" s="16"/>
      <c r="E7290" s="316"/>
    </row>
    <row r="7291" spans="4:5" x14ac:dyDescent="0.2">
      <c r="D7291" s="16"/>
      <c r="E7291" s="316"/>
    </row>
    <row r="7292" spans="4:5" x14ac:dyDescent="0.2">
      <c r="D7292" s="16"/>
      <c r="E7292" s="316"/>
    </row>
    <row r="7293" spans="4:5" x14ac:dyDescent="0.2">
      <c r="D7293" s="16"/>
      <c r="E7293" s="316"/>
    </row>
    <row r="7294" spans="4:5" x14ac:dyDescent="0.2">
      <c r="D7294" s="16"/>
      <c r="E7294" s="316"/>
    </row>
    <row r="7295" spans="4:5" x14ac:dyDescent="0.2">
      <c r="D7295" s="16"/>
      <c r="E7295" s="316"/>
    </row>
    <row r="7296" spans="4:5" x14ac:dyDescent="0.2">
      <c r="D7296" s="16"/>
      <c r="E7296" s="316"/>
    </row>
    <row r="7297" spans="4:5" x14ac:dyDescent="0.2">
      <c r="D7297" s="16"/>
      <c r="E7297" s="316"/>
    </row>
    <row r="7298" spans="4:5" x14ac:dyDescent="0.2">
      <c r="D7298" s="16"/>
      <c r="E7298" s="316"/>
    </row>
    <row r="7299" spans="4:5" x14ac:dyDescent="0.2">
      <c r="D7299" s="16"/>
      <c r="E7299" s="316"/>
    </row>
    <row r="7300" spans="4:5" x14ac:dyDescent="0.2">
      <c r="D7300" s="16"/>
      <c r="E7300" s="316"/>
    </row>
    <row r="7301" spans="4:5" x14ac:dyDescent="0.2">
      <c r="D7301" s="16"/>
      <c r="E7301" s="316"/>
    </row>
    <row r="7302" spans="4:5" x14ac:dyDescent="0.2">
      <c r="D7302" s="16"/>
      <c r="E7302" s="316"/>
    </row>
    <row r="7303" spans="4:5" x14ac:dyDescent="0.2">
      <c r="D7303" s="16"/>
      <c r="E7303" s="316"/>
    </row>
    <row r="7304" spans="4:5" x14ac:dyDescent="0.2">
      <c r="D7304" s="16"/>
      <c r="E7304" s="316"/>
    </row>
    <row r="7305" spans="4:5" x14ac:dyDescent="0.2">
      <c r="D7305" s="16"/>
      <c r="E7305" s="316"/>
    </row>
    <row r="7306" spans="4:5" x14ac:dyDescent="0.2">
      <c r="D7306" s="16"/>
      <c r="E7306" s="316"/>
    </row>
    <row r="7307" spans="4:5" x14ac:dyDescent="0.2">
      <c r="D7307" s="16"/>
      <c r="E7307" s="316"/>
    </row>
    <row r="7308" spans="4:5" x14ac:dyDescent="0.2">
      <c r="D7308" s="16"/>
      <c r="E7308" s="316"/>
    </row>
    <row r="7309" spans="4:5" x14ac:dyDescent="0.2">
      <c r="D7309" s="16"/>
      <c r="E7309" s="316"/>
    </row>
    <row r="7310" spans="4:5" x14ac:dyDescent="0.2">
      <c r="D7310" s="16"/>
      <c r="E7310" s="316"/>
    </row>
    <row r="7311" spans="4:5" x14ac:dyDescent="0.2">
      <c r="D7311" s="16"/>
      <c r="E7311" s="316"/>
    </row>
    <row r="7312" spans="4:5" x14ac:dyDescent="0.2">
      <c r="D7312" s="16"/>
      <c r="E7312" s="316"/>
    </row>
    <row r="7313" spans="4:5" x14ac:dyDescent="0.2">
      <c r="D7313" s="16"/>
      <c r="E7313" s="316"/>
    </row>
    <row r="7314" spans="4:5" x14ac:dyDescent="0.2">
      <c r="D7314" s="16"/>
      <c r="E7314" s="316"/>
    </row>
    <row r="7315" spans="4:5" x14ac:dyDescent="0.2">
      <c r="D7315" s="16"/>
      <c r="E7315" s="316"/>
    </row>
    <row r="7316" spans="4:5" x14ac:dyDescent="0.2">
      <c r="D7316" s="16"/>
      <c r="E7316" s="316"/>
    </row>
    <row r="7317" spans="4:5" x14ac:dyDescent="0.2">
      <c r="D7317" s="16"/>
      <c r="E7317" s="316"/>
    </row>
    <row r="7318" spans="4:5" x14ac:dyDescent="0.2">
      <c r="D7318" s="16"/>
      <c r="E7318" s="316"/>
    </row>
    <row r="7319" spans="4:5" x14ac:dyDescent="0.2">
      <c r="D7319" s="16"/>
      <c r="E7319" s="316"/>
    </row>
    <row r="7320" spans="4:5" x14ac:dyDescent="0.2">
      <c r="D7320" s="16"/>
      <c r="E7320" s="316"/>
    </row>
    <row r="7321" spans="4:5" x14ac:dyDescent="0.2">
      <c r="D7321" s="16"/>
      <c r="E7321" s="316"/>
    </row>
    <row r="7322" spans="4:5" x14ac:dyDescent="0.2">
      <c r="D7322" s="16"/>
      <c r="E7322" s="316"/>
    </row>
    <row r="7323" spans="4:5" x14ac:dyDescent="0.2">
      <c r="D7323" s="16"/>
      <c r="E7323" s="316"/>
    </row>
    <row r="7324" spans="4:5" x14ac:dyDescent="0.2">
      <c r="D7324" s="16"/>
      <c r="E7324" s="316"/>
    </row>
    <row r="7325" spans="4:5" x14ac:dyDescent="0.2">
      <c r="D7325" s="16"/>
      <c r="E7325" s="316"/>
    </row>
    <row r="7326" spans="4:5" x14ac:dyDescent="0.2">
      <c r="D7326" s="16"/>
      <c r="E7326" s="316"/>
    </row>
    <row r="7327" spans="4:5" x14ac:dyDescent="0.2">
      <c r="D7327" s="16"/>
      <c r="E7327" s="316"/>
    </row>
    <row r="7328" spans="4:5" x14ac:dyDescent="0.2">
      <c r="D7328" s="16"/>
      <c r="E7328" s="316"/>
    </row>
    <row r="7329" spans="4:5" x14ac:dyDescent="0.2">
      <c r="D7329" s="16"/>
      <c r="E7329" s="316"/>
    </row>
    <row r="7330" spans="4:5" x14ac:dyDescent="0.2">
      <c r="D7330" s="16"/>
      <c r="E7330" s="316"/>
    </row>
    <row r="7331" spans="4:5" x14ac:dyDescent="0.2">
      <c r="D7331" s="16"/>
      <c r="E7331" s="316"/>
    </row>
    <row r="7332" spans="4:5" x14ac:dyDescent="0.2">
      <c r="D7332" s="16"/>
      <c r="E7332" s="316"/>
    </row>
    <row r="7333" spans="4:5" x14ac:dyDescent="0.2">
      <c r="D7333" s="16"/>
      <c r="E7333" s="316"/>
    </row>
    <row r="7334" spans="4:5" x14ac:dyDescent="0.2">
      <c r="D7334" s="16"/>
      <c r="E7334" s="316"/>
    </row>
    <row r="7335" spans="4:5" x14ac:dyDescent="0.2">
      <c r="D7335" s="16"/>
      <c r="E7335" s="316"/>
    </row>
    <row r="7336" spans="4:5" x14ac:dyDescent="0.2">
      <c r="D7336" s="16"/>
      <c r="E7336" s="316"/>
    </row>
    <row r="7337" spans="4:5" x14ac:dyDescent="0.2">
      <c r="D7337" s="16"/>
      <c r="E7337" s="316"/>
    </row>
    <row r="7338" spans="4:5" x14ac:dyDescent="0.2">
      <c r="D7338" s="16"/>
      <c r="E7338" s="316"/>
    </row>
    <row r="7339" spans="4:5" x14ac:dyDescent="0.2">
      <c r="D7339" s="16"/>
      <c r="E7339" s="316"/>
    </row>
    <row r="7340" spans="4:5" x14ac:dyDescent="0.2">
      <c r="D7340" s="16"/>
      <c r="E7340" s="316"/>
    </row>
    <row r="7341" spans="4:5" x14ac:dyDescent="0.2">
      <c r="D7341" s="16"/>
      <c r="E7341" s="316"/>
    </row>
    <row r="7342" spans="4:5" x14ac:dyDescent="0.2">
      <c r="D7342" s="16"/>
      <c r="E7342" s="316"/>
    </row>
    <row r="7343" spans="4:5" x14ac:dyDescent="0.2">
      <c r="D7343" s="16"/>
      <c r="E7343" s="316"/>
    </row>
    <row r="7344" spans="4:5" x14ac:dyDescent="0.2">
      <c r="D7344" s="16"/>
      <c r="E7344" s="316"/>
    </row>
    <row r="7345" spans="4:5" x14ac:dyDescent="0.2">
      <c r="D7345" s="16"/>
      <c r="E7345" s="316"/>
    </row>
    <row r="7346" spans="4:5" x14ac:dyDescent="0.2">
      <c r="D7346" s="16"/>
      <c r="E7346" s="316"/>
    </row>
    <row r="7347" spans="4:5" x14ac:dyDescent="0.2">
      <c r="D7347" s="16"/>
      <c r="E7347" s="316"/>
    </row>
    <row r="7348" spans="4:5" x14ac:dyDescent="0.2">
      <c r="D7348" s="16"/>
      <c r="E7348" s="316"/>
    </row>
    <row r="7349" spans="4:5" x14ac:dyDescent="0.2">
      <c r="D7349" s="16"/>
      <c r="E7349" s="316"/>
    </row>
    <row r="7350" spans="4:5" x14ac:dyDescent="0.2">
      <c r="D7350" s="16"/>
      <c r="E7350" s="316"/>
    </row>
    <row r="7351" spans="4:5" x14ac:dyDescent="0.2">
      <c r="D7351" s="16"/>
      <c r="E7351" s="316"/>
    </row>
    <row r="7352" spans="4:5" x14ac:dyDescent="0.2">
      <c r="D7352" s="16"/>
      <c r="E7352" s="316"/>
    </row>
    <row r="7353" spans="4:5" x14ac:dyDescent="0.2">
      <c r="D7353" s="16"/>
      <c r="E7353" s="316"/>
    </row>
    <row r="7354" spans="4:5" x14ac:dyDescent="0.2">
      <c r="D7354" s="16"/>
      <c r="E7354" s="316"/>
    </row>
    <row r="7355" spans="4:5" x14ac:dyDescent="0.2">
      <c r="D7355" s="16"/>
      <c r="E7355" s="316"/>
    </row>
    <row r="7356" spans="4:5" x14ac:dyDescent="0.2">
      <c r="D7356" s="16"/>
      <c r="E7356" s="316"/>
    </row>
    <row r="7357" spans="4:5" x14ac:dyDescent="0.2">
      <c r="D7357" s="16"/>
      <c r="E7357" s="316"/>
    </row>
    <row r="7358" spans="4:5" x14ac:dyDescent="0.2">
      <c r="D7358" s="16"/>
      <c r="E7358" s="316"/>
    </row>
    <row r="7359" spans="4:5" x14ac:dyDescent="0.2">
      <c r="D7359" s="16"/>
      <c r="E7359" s="316"/>
    </row>
    <row r="7360" spans="4:5" x14ac:dyDescent="0.2">
      <c r="D7360" s="16"/>
      <c r="E7360" s="316"/>
    </row>
    <row r="7361" spans="4:5" x14ac:dyDescent="0.2">
      <c r="D7361" s="16"/>
      <c r="E7361" s="316"/>
    </row>
    <row r="7362" spans="4:5" x14ac:dyDescent="0.2">
      <c r="D7362" s="16"/>
      <c r="E7362" s="316"/>
    </row>
    <row r="7363" spans="4:5" x14ac:dyDescent="0.2">
      <c r="D7363" s="16"/>
      <c r="E7363" s="316"/>
    </row>
    <row r="7364" spans="4:5" x14ac:dyDescent="0.2">
      <c r="D7364" s="16"/>
      <c r="E7364" s="316"/>
    </row>
    <row r="7365" spans="4:5" x14ac:dyDescent="0.2">
      <c r="D7365" s="16"/>
      <c r="E7365" s="316"/>
    </row>
    <row r="7366" spans="4:5" x14ac:dyDescent="0.2">
      <c r="D7366" s="16"/>
      <c r="E7366" s="316"/>
    </row>
    <row r="7367" spans="4:5" x14ac:dyDescent="0.2">
      <c r="D7367" s="16"/>
      <c r="E7367" s="316"/>
    </row>
    <row r="7368" spans="4:5" x14ac:dyDescent="0.2">
      <c r="D7368" s="16"/>
      <c r="E7368" s="316"/>
    </row>
    <row r="7369" spans="4:5" x14ac:dyDescent="0.2">
      <c r="D7369" s="16"/>
      <c r="E7369" s="316"/>
    </row>
    <row r="7370" spans="4:5" x14ac:dyDescent="0.2">
      <c r="D7370" s="16"/>
      <c r="E7370" s="316"/>
    </row>
    <row r="7371" spans="4:5" x14ac:dyDescent="0.2">
      <c r="D7371" s="16"/>
      <c r="E7371" s="316"/>
    </row>
    <row r="7372" spans="4:5" x14ac:dyDescent="0.2">
      <c r="D7372" s="16"/>
      <c r="E7372" s="316"/>
    </row>
    <row r="7373" spans="4:5" x14ac:dyDescent="0.2">
      <c r="D7373" s="16"/>
      <c r="E7373" s="316"/>
    </row>
    <row r="7374" spans="4:5" x14ac:dyDescent="0.2">
      <c r="D7374" s="16"/>
      <c r="E7374" s="316"/>
    </row>
    <row r="7375" spans="4:5" x14ac:dyDescent="0.2">
      <c r="D7375" s="16"/>
      <c r="E7375" s="316"/>
    </row>
    <row r="7376" spans="4:5" x14ac:dyDescent="0.2">
      <c r="D7376" s="16"/>
      <c r="E7376" s="316"/>
    </row>
    <row r="7377" spans="4:5" x14ac:dyDescent="0.2">
      <c r="D7377" s="16"/>
      <c r="E7377" s="316"/>
    </row>
    <row r="7378" spans="4:5" x14ac:dyDescent="0.2">
      <c r="D7378" s="16"/>
      <c r="E7378" s="316"/>
    </row>
    <row r="7379" spans="4:5" x14ac:dyDescent="0.2">
      <c r="D7379" s="16"/>
      <c r="E7379" s="316"/>
    </row>
    <row r="7380" spans="4:5" x14ac:dyDescent="0.2">
      <c r="D7380" s="16"/>
      <c r="E7380" s="316"/>
    </row>
    <row r="7381" spans="4:5" x14ac:dyDescent="0.2">
      <c r="D7381" s="16"/>
      <c r="E7381" s="316"/>
    </row>
    <row r="7382" spans="4:5" x14ac:dyDescent="0.2">
      <c r="D7382" s="16"/>
      <c r="E7382" s="316"/>
    </row>
    <row r="7383" spans="4:5" x14ac:dyDescent="0.2">
      <c r="D7383" s="16"/>
      <c r="E7383" s="316"/>
    </row>
    <row r="7384" spans="4:5" x14ac:dyDescent="0.2">
      <c r="D7384" s="16"/>
      <c r="E7384" s="316"/>
    </row>
    <row r="7385" spans="4:5" x14ac:dyDescent="0.2">
      <c r="D7385" s="16"/>
      <c r="E7385" s="316"/>
    </row>
    <row r="7386" spans="4:5" x14ac:dyDescent="0.2">
      <c r="D7386" s="16"/>
      <c r="E7386" s="316"/>
    </row>
    <row r="7387" spans="4:5" x14ac:dyDescent="0.2">
      <c r="D7387" s="16"/>
      <c r="E7387" s="316"/>
    </row>
    <row r="7388" spans="4:5" x14ac:dyDescent="0.2">
      <c r="D7388" s="16"/>
      <c r="E7388" s="316"/>
    </row>
    <row r="7389" spans="4:5" x14ac:dyDescent="0.2">
      <c r="D7389" s="16"/>
      <c r="E7389" s="316"/>
    </row>
    <row r="7390" spans="4:5" x14ac:dyDescent="0.2">
      <c r="D7390" s="16"/>
      <c r="E7390" s="316"/>
    </row>
    <row r="7391" spans="4:5" x14ac:dyDescent="0.2">
      <c r="D7391" s="16"/>
      <c r="E7391" s="316"/>
    </row>
    <row r="7392" spans="4:5" x14ac:dyDescent="0.2">
      <c r="D7392" s="16"/>
      <c r="E7392" s="316"/>
    </row>
    <row r="7393" spans="4:5" x14ac:dyDescent="0.2">
      <c r="D7393" s="16"/>
      <c r="E7393" s="316"/>
    </row>
    <row r="7394" spans="4:5" x14ac:dyDescent="0.2">
      <c r="D7394" s="16"/>
      <c r="E7394" s="316"/>
    </row>
    <row r="7395" spans="4:5" x14ac:dyDescent="0.2">
      <c r="D7395" s="16"/>
      <c r="E7395" s="316"/>
    </row>
    <row r="7396" spans="4:5" x14ac:dyDescent="0.2">
      <c r="D7396" s="16"/>
      <c r="E7396" s="316"/>
    </row>
    <row r="7397" spans="4:5" x14ac:dyDescent="0.2">
      <c r="D7397" s="16"/>
      <c r="E7397" s="316"/>
    </row>
    <row r="7398" spans="4:5" x14ac:dyDescent="0.2">
      <c r="D7398" s="16"/>
      <c r="E7398" s="316"/>
    </row>
    <row r="7399" spans="4:5" x14ac:dyDescent="0.2">
      <c r="D7399" s="16"/>
      <c r="E7399" s="316"/>
    </row>
    <row r="7400" spans="4:5" x14ac:dyDescent="0.2">
      <c r="D7400" s="16"/>
      <c r="E7400" s="316"/>
    </row>
    <row r="7401" spans="4:5" x14ac:dyDescent="0.2">
      <c r="D7401" s="16"/>
      <c r="E7401" s="316"/>
    </row>
    <row r="7402" spans="4:5" x14ac:dyDescent="0.2">
      <c r="D7402" s="16"/>
      <c r="E7402" s="316"/>
    </row>
    <row r="7403" spans="4:5" x14ac:dyDescent="0.2">
      <c r="D7403" s="16"/>
      <c r="E7403" s="316"/>
    </row>
    <row r="7404" spans="4:5" x14ac:dyDescent="0.2">
      <c r="D7404" s="16"/>
      <c r="E7404" s="316"/>
    </row>
    <row r="7405" spans="4:5" x14ac:dyDescent="0.2">
      <c r="D7405" s="16"/>
      <c r="E7405" s="316"/>
    </row>
    <row r="7406" spans="4:5" x14ac:dyDescent="0.2">
      <c r="D7406" s="16"/>
      <c r="E7406" s="316"/>
    </row>
    <row r="7407" spans="4:5" x14ac:dyDescent="0.2">
      <c r="D7407" s="16"/>
      <c r="E7407" s="316"/>
    </row>
    <row r="7408" spans="4:5" x14ac:dyDescent="0.2">
      <c r="D7408" s="16"/>
      <c r="E7408" s="316"/>
    </row>
    <row r="7409" spans="4:5" x14ac:dyDescent="0.2">
      <c r="D7409" s="16"/>
      <c r="E7409" s="316"/>
    </row>
    <row r="7410" spans="4:5" x14ac:dyDescent="0.2">
      <c r="D7410" s="16"/>
      <c r="E7410" s="316"/>
    </row>
    <row r="7411" spans="4:5" x14ac:dyDescent="0.2">
      <c r="D7411" s="16"/>
      <c r="E7411" s="316"/>
    </row>
    <row r="7412" spans="4:5" x14ac:dyDescent="0.2">
      <c r="D7412" s="16"/>
      <c r="E7412" s="316"/>
    </row>
    <row r="7413" spans="4:5" x14ac:dyDescent="0.2">
      <c r="D7413" s="16"/>
      <c r="E7413" s="316"/>
    </row>
    <row r="7414" spans="4:5" x14ac:dyDescent="0.2">
      <c r="D7414" s="16"/>
      <c r="E7414" s="316"/>
    </row>
    <row r="7415" spans="4:5" x14ac:dyDescent="0.2">
      <c r="D7415" s="16"/>
      <c r="E7415" s="316"/>
    </row>
    <row r="7416" spans="4:5" x14ac:dyDescent="0.2">
      <c r="D7416" s="16"/>
      <c r="E7416" s="316"/>
    </row>
    <row r="7417" spans="4:5" x14ac:dyDescent="0.2">
      <c r="D7417" s="16"/>
      <c r="E7417" s="316"/>
    </row>
    <row r="7418" spans="4:5" x14ac:dyDescent="0.2">
      <c r="D7418" s="16"/>
      <c r="E7418" s="316"/>
    </row>
    <row r="7419" spans="4:5" x14ac:dyDescent="0.2">
      <c r="D7419" s="16"/>
      <c r="E7419" s="316"/>
    </row>
    <row r="7420" spans="4:5" x14ac:dyDescent="0.2">
      <c r="D7420" s="16"/>
      <c r="E7420" s="316"/>
    </row>
    <row r="7421" spans="4:5" x14ac:dyDescent="0.2">
      <c r="D7421" s="16"/>
      <c r="E7421" s="316"/>
    </row>
    <row r="7422" spans="4:5" x14ac:dyDescent="0.2">
      <c r="D7422" s="16"/>
      <c r="E7422" s="316"/>
    </row>
    <row r="7423" spans="4:5" x14ac:dyDescent="0.2">
      <c r="D7423" s="16"/>
      <c r="E7423" s="316"/>
    </row>
    <row r="7424" spans="4:5" x14ac:dyDescent="0.2">
      <c r="D7424" s="16"/>
      <c r="E7424" s="316"/>
    </row>
    <row r="7425" spans="4:5" x14ac:dyDescent="0.2">
      <c r="D7425" s="16"/>
      <c r="E7425" s="316"/>
    </row>
    <row r="7426" spans="4:5" x14ac:dyDescent="0.2">
      <c r="D7426" s="16"/>
      <c r="E7426" s="316"/>
    </row>
    <row r="7427" spans="4:5" x14ac:dyDescent="0.2">
      <c r="D7427" s="16"/>
      <c r="E7427" s="316"/>
    </row>
    <row r="7428" spans="4:5" x14ac:dyDescent="0.2">
      <c r="D7428" s="16"/>
      <c r="E7428" s="316"/>
    </row>
    <row r="7429" spans="4:5" x14ac:dyDescent="0.2">
      <c r="D7429" s="16"/>
      <c r="E7429" s="316"/>
    </row>
    <row r="7430" spans="4:5" x14ac:dyDescent="0.2">
      <c r="D7430" s="16"/>
      <c r="E7430" s="316"/>
    </row>
    <row r="7431" spans="4:5" x14ac:dyDescent="0.2">
      <c r="D7431" s="16"/>
      <c r="E7431" s="316"/>
    </row>
    <row r="7432" spans="4:5" x14ac:dyDescent="0.2">
      <c r="D7432" s="16"/>
      <c r="E7432" s="316"/>
    </row>
    <row r="7433" spans="4:5" x14ac:dyDescent="0.2">
      <c r="D7433" s="16"/>
      <c r="E7433" s="316"/>
    </row>
    <row r="7434" spans="4:5" x14ac:dyDescent="0.2">
      <c r="D7434" s="16"/>
      <c r="E7434" s="316"/>
    </row>
    <row r="7435" spans="4:5" x14ac:dyDescent="0.2">
      <c r="D7435" s="16"/>
      <c r="E7435" s="316"/>
    </row>
    <row r="7436" spans="4:5" x14ac:dyDescent="0.2">
      <c r="D7436" s="16"/>
      <c r="E7436" s="316"/>
    </row>
    <row r="7437" spans="4:5" x14ac:dyDescent="0.2">
      <c r="D7437" s="16"/>
      <c r="E7437" s="316"/>
    </row>
    <row r="7438" spans="4:5" x14ac:dyDescent="0.2">
      <c r="D7438" s="16"/>
      <c r="E7438" s="316"/>
    </row>
    <row r="7439" spans="4:5" x14ac:dyDescent="0.2">
      <c r="D7439" s="16"/>
      <c r="E7439" s="316"/>
    </row>
    <row r="7440" spans="4:5" x14ac:dyDescent="0.2">
      <c r="D7440" s="16"/>
      <c r="E7440" s="316"/>
    </row>
    <row r="7441" spans="4:5" x14ac:dyDescent="0.2">
      <c r="D7441" s="16"/>
      <c r="E7441" s="316"/>
    </row>
    <row r="7442" spans="4:5" x14ac:dyDescent="0.2">
      <c r="D7442" s="16"/>
      <c r="E7442" s="316"/>
    </row>
    <row r="7443" spans="4:5" x14ac:dyDescent="0.2">
      <c r="D7443" s="16"/>
      <c r="E7443" s="316"/>
    </row>
    <row r="7444" spans="4:5" x14ac:dyDescent="0.2">
      <c r="D7444" s="16"/>
      <c r="E7444" s="316"/>
    </row>
    <row r="7445" spans="4:5" x14ac:dyDescent="0.2">
      <c r="D7445" s="16"/>
      <c r="E7445" s="316"/>
    </row>
    <row r="7446" spans="4:5" x14ac:dyDescent="0.2">
      <c r="D7446" s="16"/>
      <c r="E7446" s="316"/>
    </row>
    <row r="7447" spans="4:5" x14ac:dyDescent="0.2">
      <c r="D7447" s="16"/>
      <c r="E7447" s="316"/>
    </row>
    <row r="7448" spans="4:5" x14ac:dyDescent="0.2">
      <c r="D7448" s="16"/>
      <c r="E7448" s="316"/>
    </row>
    <row r="7449" spans="4:5" x14ac:dyDescent="0.2">
      <c r="D7449" s="16"/>
      <c r="E7449" s="316"/>
    </row>
    <row r="7450" spans="4:5" x14ac:dyDescent="0.2">
      <c r="D7450" s="16"/>
      <c r="E7450" s="316"/>
    </row>
    <row r="7451" spans="4:5" x14ac:dyDescent="0.2">
      <c r="D7451" s="16"/>
      <c r="E7451" s="316"/>
    </row>
    <row r="7452" spans="4:5" x14ac:dyDescent="0.2">
      <c r="D7452" s="16"/>
      <c r="E7452" s="316"/>
    </row>
    <row r="7453" spans="4:5" x14ac:dyDescent="0.2">
      <c r="D7453" s="16"/>
      <c r="E7453" s="316"/>
    </row>
    <row r="7454" spans="4:5" x14ac:dyDescent="0.2">
      <c r="D7454" s="16"/>
      <c r="E7454" s="316"/>
    </row>
    <row r="7455" spans="4:5" x14ac:dyDescent="0.2">
      <c r="D7455" s="16"/>
      <c r="E7455" s="316"/>
    </row>
    <row r="7456" spans="4:5" x14ac:dyDescent="0.2">
      <c r="D7456" s="16"/>
      <c r="E7456" s="316"/>
    </row>
    <row r="7457" spans="4:5" x14ac:dyDescent="0.2">
      <c r="D7457" s="16"/>
      <c r="E7457" s="316"/>
    </row>
    <row r="7458" spans="4:5" x14ac:dyDescent="0.2">
      <c r="D7458" s="16"/>
      <c r="E7458" s="316"/>
    </row>
    <row r="7459" spans="4:5" x14ac:dyDescent="0.2">
      <c r="D7459" s="16"/>
      <c r="E7459" s="316"/>
    </row>
    <row r="7460" spans="4:5" x14ac:dyDescent="0.2">
      <c r="D7460" s="16"/>
      <c r="E7460" s="316"/>
    </row>
    <row r="7461" spans="4:5" x14ac:dyDescent="0.2">
      <c r="D7461" s="16"/>
      <c r="E7461" s="316"/>
    </row>
    <row r="7462" spans="4:5" x14ac:dyDescent="0.2">
      <c r="D7462" s="16"/>
      <c r="E7462" s="316"/>
    </row>
    <row r="7463" spans="4:5" x14ac:dyDescent="0.2">
      <c r="D7463" s="16"/>
      <c r="E7463" s="316"/>
    </row>
    <row r="7464" spans="4:5" x14ac:dyDescent="0.2">
      <c r="D7464" s="16"/>
      <c r="E7464" s="316"/>
    </row>
    <row r="7465" spans="4:5" x14ac:dyDescent="0.2">
      <c r="D7465" s="16"/>
      <c r="E7465" s="316"/>
    </row>
    <row r="7466" spans="4:5" x14ac:dyDescent="0.2">
      <c r="D7466" s="16"/>
      <c r="E7466" s="316"/>
    </row>
    <row r="7467" spans="4:5" x14ac:dyDescent="0.2">
      <c r="D7467" s="16"/>
      <c r="E7467" s="316"/>
    </row>
    <row r="7468" spans="4:5" x14ac:dyDescent="0.2">
      <c r="D7468" s="16"/>
      <c r="E7468" s="316"/>
    </row>
    <row r="7469" spans="4:5" x14ac:dyDescent="0.2">
      <c r="D7469" s="16"/>
      <c r="E7469" s="316"/>
    </row>
    <row r="7470" spans="4:5" x14ac:dyDescent="0.2">
      <c r="D7470" s="16"/>
      <c r="E7470" s="316"/>
    </row>
    <row r="7471" spans="4:5" x14ac:dyDescent="0.2">
      <c r="D7471" s="16"/>
      <c r="E7471" s="316"/>
    </row>
    <row r="7472" spans="4:5" x14ac:dyDescent="0.2">
      <c r="D7472" s="16"/>
      <c r="E7472" s="316"/>
    </row>
    <row r="7473" spans="4:5" x14ac:dyDescent="0.2">
      <c r="D7473" s="16"/>
      <c r="E7473" s="316"/>
    </row>
    <row r="7474" spans="4:5" x14ac:dyDescent="0.2">
      <c r="D7474" s="16"/>
      <c r="E7474" s="316"/>
    </row>
    <row r="7475" spans="4:5" x14ac:dyDescent="0.2">
      <c r="D7475" s="16"/>
      <c r="E7475" s="316"/>
    </row>
    <row r="7476" spans="4:5" x14ac:dyDescent="0.2">
      <c r="D7476" s="16"/>
      <c r="E7476" s="316"/>
    </row>
    <row r="7477" spans="4:5" x14ac:dyDescent="0.2">
      <c r="D7477" s="16"/>
      <c r="E7477" s="316"/>
    </row>
    <row r="7478" spans="4:5" x14ac:dyDescent="0.2">
      <c r="D7478" s="16"/>
      <c r="E7478" s="316"/>
    </row>
    <row r="7479" spans="4:5" x14ac:dyDescent="0.2">
      <c r="D7479" s="16"/>
      <c r="E7479" s="316"/>
    </row>
    <row r="7480" spans="4:5" x14ac:dyDescent="0.2">
      <c r="D7480" s="16"/>
      <c r="E7480" s="316"/>
    </row>
    <row r="7481" spans="4:5" x14ac:dyDescent="0.2">
      <c r="D7481" s="16"/>
      <c r="E7481" s="316"/>
    </row>
    <row r="7482" spans="4:5" x14ac:dyDescent="0.2">
      <c r="D7482" s="16"/>
      <c r="E7482" s="316"/>
    </row>
    <row r="7483" spans="4:5" x14ac:dyDescent="0.2">
      <c r="D7483" s="16"/>
      <c r="E7483" s="316"/>
    </row>
    <row r="7484" spans="4:5" x14ac:dyDescent="0.2">
      <c r="D7484" s="16"/>
      <c r="E7484" s="316"/>
    </row>
    <row r="7485" spans="4:5" x14ac:dyDescent="0.2">
      <c r="D7485" s="16"/>
      <c r="E7485" s="316"/>
    </row>
    <row r="7486" spans="4:5" x14ac:dyDescent="0.2">
      <c r="D7486" s="16"/>
      <c r="E7486" s="316"/>
    </row>
    <row r="7487" spans="4:5" x14ac:dyDescent="0.2">
      <c r="D7487" s="16"/>
      <c r="E7487" s="316"/>
    </row>
    <row r="7488" spans="4:5" x14ac:dyDescent="0.2">
      <c r="D7488" s="16"/>
      <c r="E7488" s="316"/>
    </row>
    <row r="7489" spans="4:5" x14ac:dyDescent="0.2">
      <c r="D7489" s="16"/>
      <c r="E7489" s="316"/>
    </row>
    <row r="7490" spans="4:5" x14ac:dyDescent="0.2">
      <c r="D7490" s="16"/>
      <c r="E7490" s="316"/>
    </row>
    <row r="7491" spans="4:5" x14ac:dyDescent="0.2">
      <c r="D7491" s="16"/>
      <c r="E7491" s="316"/>
    </row>
    <row r="7492" spans="4:5" x14ac:dyDescent="0.2">
      <c r="D7492" s="16"/>
      <c r="E7492" s="316"/>
    </row>
    <row r="7493" spans="4:5" x14ac:dyDescent="0.2">
      <c r="D7493" s="16"/>
      <c r="E7493" s="316"/>
    </row>
    <row r="7494" spans="4:5" x14ac:dyDescent="0.2">
      <c r="D7494" s="16"/>
      <c r="E7494" s="316"/>
    </row>
    <row r="7495" spans="4:5" x14ac:dyDescent="0.2">
      <c r="D7495" s="16"/>
      <c r="E7495" s="316"/>
    </row>
    <row r="7496" spans="4:5" x14ac:dyDescent="0.2">
      <c r="D7496" s="16"/>
      <c r="E7496" s="316"/>
    </row>
    <row r="7497" spans="4:5" x14ac:dyDescent="0.2">
      <c r="D7497" s="16"/>
      <c r="E7497" s="316"/>
    </row>
    <row r="7498" spans="4:5" x14ac:dyDescent="0.2">
      <c r="D7498" s="16"/>
      <c r="E7498" s="316"/>
    </row>
    <row r="7499" spans="4:5" x14ac:dyDescent="0.2">
      <c r="D7499" s="16"/>
      <c r="E7499" s="316"/>
    </row>
    <row r="7500" spans="4:5" x14ac:dyDescent="0.2">
      <c r="D7500" s="16"/>
      <c r="E7500" s="316"/>
    </row>
    <row r="7501" spans="4:5" x14ac:dyDescent="0.2">
      <c r="D7501" s="16"/>
      <c r="E7501" s="316"/>
    </row>
    <row r="7502" spans="4:5" x14ac:dyDescent="0.2">
      <c r="D7502" s="16"/>
      <c r="E7502" s="316"/>
    </row>
    <row r="7503" spans="4:5" x14ac:dyDescent="0.2">
      <c r="D7503" s="16"/>
      <c r="E7503" s="316"/>
    </row>
    <row r="7504" spans="4:5" x14ac:dyDescent="0.2">
      <c r="D7504" s="16"/>
      <c r="E7504" s="316"/>
    </row>
    <row r="7505" spans="4:5" x14ac:dyDescent="0.2">
      <c r="D7505" s="16"/>
      <c r="E7505" s="316"/>
    </row>
    <row r="7506" spans="4:5" x14ac:dyDescent="0.2">
      <c r="D7506" s="16"/>
      <c r="E7506" s="316"/>
    </row>
    <row r="7507" spans="4:5" x14ac:dyDescent="0.2">
      <c r="D7507" s="16"/>
      <c r="E7507" s="316"/>
    </row>
    <row r="7508" spans="4:5" x14ac:dyDescent="0.2">
      <c r="D7508" s="16"/>
      <c r="E7508" s="316"/>
    </row>
    <row r="7509" spans="4:5" x14ac:dyDescent="0.2">
      <c r="D7509" s="16"/>
      <c r="E7509" s="316"/>
    </row>
    <row r="7510" spans="4:5" x14ac:dyDescent="0.2">
      <c r="D7510" s="16"/>
      <c r="E7510" s="316"/>
    </row>
    <row r="7511" spans="4:5" x14ac:dyDescent="0.2">
      <c r="D7511" s="16"/>
      <c r="E7511" s="316"/>
    </row>
    <row r="7512" spans="4:5" x14ac:dyDescent="0.2">
      <c r="D7512" s="16"/>
      <c r="E7512" s="316"/>
    </row>
    <row r="7513" spans="4:5" x14ac:dyDescent="0.2">
      <c r="D7513" s="16"/>
      <c r="E7513" s="316"/>
    </row>
    <row r="7514" spans="4:5" x14ac:dyDescent="0.2">
      <c r="D7514" s="16"/>
      <c r="E7514" s="316"/>
    </row>
    <row r="7515" spans="4:5" x14ac:dyDescent="0.2">
      <c r="D7515" s="16"/>
      <c r="E7515" s="316"/>
    </row>
    <row r="7516" spans="4:5" x14ac:dyDescent="0.2">
      <c r="D7516" s="16"/>
      <c r="E7516" s="316"/>
    </row>
    <row r="7517" spans="4:5" x14ac:dyDescent="0.2">
      <c r="D7517" s="16"/>
      <c r="E7517" s="316"/>
    </row>
    <row r="7518" spans="4:5" x14ac:dyDescent="0.2">
      <c r="D7518" s="16"/>
      <c r="E7518" s="316"/>
    </row>
    <row r="7519" spans="4:5" x14ac:dyDescent="0.2">
      <c r="D7519" s="16"/>
      <c r="E7519" s="316"/>
    </row>
    <row r="7520" spans="4:5" x14ac:dyDescent="0.2">
      <c r="D7520" s="16"/>
      <c r="E7520" s="316"/>
    </row>
    <row r="7521" spans="4:5" x14ac:dyDescent="0.2">
      <c r="D7521" s="16"/>
      <c r="E7521" s="316"/>
    </row>
    <row r="7522" spans="4:5" x14ac:dyDescent="0.2">
      <c r="D7522" s="16"/>
      <c r="E7522" s="316"/>
    </row>
    <row r="7523" spans="4:5" x14ac:dyDescent="0.2">
      <c r="D7523" s="16"/>
      <c r="E7523" s="316"/>
    </row>
    <row r="7524" spans="4:5" x14ac:dyDescent="0.2">
      <c r="D7524" s="16"/>
      <c r="E7524" s="316"/>
    </row>
    <row r="7525" spans="4:5" x14ac:dyDescent="0.2">
      <c r="D7525" s="16"/>
      <c r="E7525" s="316"/>
    </row>
    <row r="7526" spans="4:5" x14ac:dyDescent="0.2">
      <c r="D7526" s="16"/>
      <c r="E7526" s="316"/>
    </row>
    <row r="7527" spans="4:5" x14ac:dyDescent="0.2">
      <c r="D7527" s="16"/>
      <c r="E7527" s="316"/>
    </row>
    <row r="7528" spans="4:5" x14ac:dyDescent="0.2">
      <c r="D7528" s="16"/>
      <c r="E7528" s="316"/>
    </row>
    <row r="7529" spans="4:5" x14ac:dyDescent="0.2">
      <c r="D7529" s="16"/>
      <c r="E7529" s="316"/>
    </row>
    <row r="7530" spans="4:5" x14ac:dyDescent="0.2">
      <c r="D7530" s="16"/>
      <c r="E7530" s="316"/>
    </row>
    <row r="7531" spans="4:5" x14ac:dyDescent="0.2">
      <c r="D7531" s="16"/>
      <c r="E7531" s="316"/>
    </row>
    <row r="7532" spans="4:5" x14ac:dyDescent="0.2">
      <c r="D7532" s="16"/>
      <c r="E7532" s="316"/>
    </row>
    <row r="7533" spans="4:5" x14ac:dyDescent="0.2">
      <c r="D7533" s="16"/>
      <c r="E7533" s="316"/>
    </row>
    <row r="7534" spans="4:5" x14ac:dyDescent="0.2">
      <c r="D7534" s="16"/>
      <c r="E7534" s="316"/>
    </row>
    <row r="7535" spans="4:5" x14ac:dyDescent="0.2">
      <c r="D7535" s="16"/>
      <c r="E7535" s="316"/>
    </row>
    <row r="7536" spans="4:5" x14ac:dyDescent="0.2">
      <c r="D7536" s="16"/>
      <c r="E7536" s="316"/>
    </row>
    <row r="7537" spans="4:5" x14ac:dyDescent="0.2">
      <c r="D7537" s="16"/>
      <c r="E7537" s="316"/>
    </row>
    <row r="7538" spans="4:5" x14ac:dyDescent="0.2">
      <c r="D7538" s="16"/>
      <c r="E7538" s="316"/>
    </row>
    <row r="7539" spans="4:5" x14ac:dyDescent="0.2">
      <c r="D7539" s="16"/>
      <c r="E7539" s="316"/>
    </row>
    <row r="7540" spans="4:5" x14ac:dyDescent="0.2">
      <c r="D7540" s="16"/>
      <c r="E7540" s="316"/>
    </row>
    <row r="7541" spans="4:5" x14ac:dyDescent="0.2">
      <c r="D7541" s="16"/>
      <c r="E7541" s="316"/>
    </row>
    <row r="7542" spans="4:5" x14ac:dyDescent="0.2">
      <c r="D7542" s="16"/>
      <c r="E7542" s="316"/>
    </row>
    <row r="7543" spans="4:5" x14ac:dyDescent="0.2">
      <c r="D7543" s="16"/>
      <c r="E7543" s="316"/>
    </row>
    <row r="7544" spans="4:5" x14ac:dyDescent="0.2">
      <c r="D7544" s="16"/>
      <c r="E7544" s="316"/>
    </row>
    <row r="7545" spans="4:5" x14ac:dyDescent="0.2">
      <c r="D7545" s="16"/>
      <c r="E7545" s="316"/>
    </row>
    <row r="7546" spans="4:5" x14ac:dyDescent="0.2">
      <c r="D7546" s="16"/>
      <c r="E7546" s="316"/>
    </row>
    <row r="7547" spans="4:5" x14ac:dyDescent="0.2">
      <c r="D7547" s="16"/>
      <c r="E7547" s="316"/>
    </row>
    <row r="7548" spans="4:5" x14ac:dyDescent="0.2">
      <c r="D7548" s="16"/>
      <c r="E7548" s="316"/>
    </row>
    <row r="7549" spans="4:5" x14ac:dyDescent="0.2">
      <c r="D7549" s="16"/>
      <c r="E7549" s="316"/>
    </row>
    <row r="7550" spans="4:5" x14ac:dyDescent="0.2">
      <c r="D7550" s="16"/>
      <c r="E7550" s="316"/>
    </row>
    <row r="7551" spans="4:5" x14ac:dyDescent="0.2">
      <c r="D7551" s="16"/>
      <c r="E7551" s="316"/>
    </row>
    <row r="7552" spans="4:5" x14ac:dyDescent="0.2">
      <c r="D7552" s="16"/>
      <c r="E7552" s="316"/>
    </row>
    <row r="7553" spans="4:5" x14ac:dyDescent="0.2">
      <c r="D7553" s="16"/>
      <c r="E7553" s="316"/>
    </row>
    <row r="7554" spans="4:5" x14ac:dyDescent="0.2">
      <c r="D7554" s="16"/>
      <c r="E7554" s="316"/>
    </row>
    <row r="7555" spans="4:5" x14ac:dyDescent="0.2">
      <c r="D7555" s="16"/>
      <c r="E7555" s="316"/>
    </row>
    <row r="7556" spans="4:5" x14ac:dyDescent="0.2">
      <c r="D7556" s="16"/>
      <c r="E7556" s="316"/>
    </row>
    <row r="7557" spans="4:5" x14ac:dyDescent="0.2">
      <c r="D7557" s="16"/>
      <c r="E7557" s="316"/>
    </row>
    <row r="7558" spans="4:5" x14ac:dyDescent="0.2">
      <c r="D7558" s="16"/>
      <c r="E7558" s="316"/>
    </row>
    <row r="7559" spans="4:5" x14ac:dyDescent="0.2">
      <c r="D7559" s="16"/>
      <c r="E7559" s="316"/>
    </row>
    <row r="7560" spans="4:5" x14ac:dyDescent="0.2">
      <c r="D7560" s="16"/>
      <c r="E7560" s="316"/>
    </row>
    <row r="7561" spans="4:5" x14ac:dyDescent="0.2">
      <c r="D7561" s="16"/>
      <c r="E7561" s="316"/>
    </row>
    <row r="7562" spans="4:5" x14ac:dyDescent="0.2">
      <c r="D7562" s="16"/>
      <c r="E7562" s="316"/>
    </row>
    <row r="7563" spans="4:5" x14ac:dyDescent="0.2">
      <c r="D7563" s="16"/>
      <c r="E7563" s="316"/>
    </row>
    <row r="7564" spans="4:5" x14ac:dyDescent="0.2">
      <c r="D7564" s="16"/>
      <c r="E7564" s="316"/>
    </row>
    <row r="7565" spans="4:5" x14ac:dyDescent="0.2">
      <c r="D7565" s="16"/>
      <c r="E7565" s="316"/>
    </row>
    <row r="7566" spans="4:5" x14ac:dyDescent="0.2">
      <c r="D7566" s="16"/>
      <c r="E7566" s="316"/>
    </row>
    <row r="7567" spans="4:5" x14ac:dyDescent="0.2">
      <c r="D7567" s="16"/>
      <c r="E7567" s="316"/>
    </row>
    <row r="7568" spans="4:5" x14ac:dyDescent="0.2">
      <c r="D7568" s="16"/>
      <c r="E7568" s="316"/>
    </row>
    <row r="7569" spans="4:5" x14ac:dyDescent="0.2">
      <c r="D7569" s="16"/>
      <c r="E7569" s="316"/>
    </row>
    <row r="7570" spans="4:5" x14ac:dyDescent="0.2">
      <c r="D7570" s="16"/>
      <c r="E7570" s="316"/>
    </row>
    <row r="7571" spans="4:5" x14ac:dyDescent="0.2">
      <c r="D7571" s="16"/>
      <c r="E7571" s="316"/>
    </row>
    <row r="7572" spans="4:5" x14ac:dyDescent="0.2">
      <c r="D7572" s="16"/>
      <c r="E7572" s="316"/>
    </row>
    <row r="7573" spans="4:5" x14ac:dyDescent="0.2">
      <c r="D7573" s="16"/>
      <c r="E7573" s="316"/>
    </row>
    <row r="7574" spans="4:5" x14ac:dyDescent="0.2">
      <c r="D7574" s="16"/>
      <c r="E7574" s="316"/>
    </row>
    <row r="7575" spans="4:5" x14ac:dyDescent="0.2">
      <c r="D7575" s="16"/>
      <c r="E7575" s="316"/>
    </row>
    <row r="7576" spans="4:5" x14ac:dyDescent="0.2">
      <c r="D7576" s="16"/>
      <c r="E7576" s="316"/>
    </row>
    <row r="7577" spans="4:5" x14ac:dyDescent="0.2">
      <c r="D7577" s="16"/>
      <c r="E7577" s="316"/>
    </row>
    <row r="7578" spans="4:5" x14ac:dyDescent="0.2">
      <c r="D7578" s="16"/>
      <c r="E7578" s="316"/>
    </row>
    <row r="7579" spans="4:5" x14ac:dyDescent="0.2">
      <c r="D7579" s="16"/>
      <c r="E7579" s="316"/>
    </row>
    <row r="7580" spans="4:5" x14ac:dyDescent="0.2">
      <c r="D7580" s="16"/>
      <c r="E7580" s="316"/>
    </row>
    <row r="7581" spans="4:5" x14ac:dyDescent="0.2">
      <c r="D7581" s="16"/>
      <c r="E7581" s="316"/>
    </row>
    <row r="7582" spans="4:5" x14ac:dyDescent="0.2">
      <c r="D7582" s="16"/>
      <c r="E7582" s="316"/>
    </row>
    <row r="7583" spans="4:5" x14ac:dyDescent="0.2">
      <c r="D7583" s="16"/>
      <c r="E7583" s="316"/>
    </row>
    <row r="7584" spans="4:5" x14ac:dyDescent="0.2">
      <c r="D7584" s="16"/>
      <c r="E7584" s="316"/>
    </row>
    <row r="7585" spans="4:5" x14ac:dyDescent="0.2">
      <c r="D7585" s="16"/>
      <c r="E7585" s="316"/>
    </row>
    <row r="7586" spans="4:5" x14ac:dyDescent="0.2">
      <c r="D7586" s="16"/>
      <c r="E7586" s="316"/>
    </row>
    <row r="7587" spans="4:5" x14ac:dyDescent="0.2">
      <c r="D7587" s="16"/>
      <c r="E7587" s="316"/>
    </row>
    <row r="7588" spans="4:5" x14ac:dyDescent="0.2">
      <c r="D7588" s="16"/>
      <c r="E7588" s="316"/>
    </row>
    <row r="7589" spans="4:5" x14ac:dyDescent="0.2">
      <c r="D7589" s="16"/>
      <c r="E7589" s="316"/>
    </row>
    <row r="7590" spans="4:5" x14ac:dyDescent="0.2">
      <c r="D7590" s="16"/>
      <c r="E7590" s="316"/>
    </row>
    <row r="7591" spans="4:5" x14ac:dyDescent="0.2">
      <c r="D7591" s="16"/>
      <c r="E7591" s="316"/>
    </row>
    <row r="7592" spans="4:5" x14ac:dyDescent="0.2">
      <c r="D7592" s="16"/>
      <c r="E7592" s="316"/>
    </row>
    <row r="7593" spans="4:5" x14ac:dyDescent="0.2">
      <c r="D7593" s="16"/>
      <c r="E7593" s="316"/>
    </row>
    <row r="7594" spans="4:5" x14ac:dyDescent="0.2">
      <c r="D7594" s="16"/>
      <c r="E7594" s="316"/>
    </row>
    <row r="7595" spans="4:5" x14ac:dyDescent="0.2">
      <c r="D7595" s="16"/>
      <c r="E7595" s="316"/>
    </row>
    <row r="7596" spans="4:5" x14ac:dyDescent="0.2">
      <c r="D7596" s="16"/>
      <c r="E7596" s="316"/>
    </row>
    <row r="7597" spans="4:5" x14ac:dyDescent="0.2">
      <c r="D7597" s="16"/>
      <c r="E7597" s="316"/>
    </row>
    <row r="7598" spans="4:5" x14ac:dyDescent="0.2">
      <c r="D7598" s="16"/>
      <c r="E7598" s="316"/>
    </row>
    <row r="7599" spans="4:5" x14ac:dyDescent="0.2">
      <c r="D7599" s="16"/>
      <c r="E7599" s="316"/>
    </row>
    <row r="7600" spans="4:5" x14ac:dyDescent="0.2">
      <c r="D7600" s="16"/>
      <c r="E7600" s="316"/>
    </row>
    <row r="7601" spans="4:5" x14ac:dyDescent="0.2">
      <c r="D7601" s="16"/>
      <c r="E7601" s="316"/>
    </row>
    <row r="7602" spans="4:5" x14ac:dyDescent="0.2">
      <c r="D7602" s="16"/>
      <c r="E7602" s="316"/>
    </row>
    <row r="7603" spans="4:5" x14ac:dyDescent="0.2">
      <c r="D7603" s="16"/>
      <c r="E7603" s="316"/>
    </row>
    <row r="7604" spans="4:5" x14ac:dyDescent="0.2">
      <c r="D7604" s="16"/>
      <c r="E7604" s="316"/>
    </row>
    <row r="7605" spans="4:5" x14ac:dyDescent="0.2">
      <c r="D7605" s="16"/>
      <c r="E7605" s="316"/>
    </row>
    <row r="7606" spans="4:5" x14ac:dyDescent="0.2">
      <c r="D7606" s="16"/>
      <c r="E7606" s="316"/>
    </row>
    <row r="7607" spans="4:5" x14ac:dyDescent="0.2">
      <c r="D7607" s="16"/>
      <c r="E7607" s="316"/>
    </row>
    <row r="7608" spans="4:5" x14ac:dyDescent="0.2">
      <c r="D7608" s="16"/>
      <c r="E7608" s="316"/>
    </row>
    <row r="7609" spans="4:5" x14ac:dyDescent="0.2">
      <c r="D7609" s="16"/>
      <c r="E7609" s="316"/>
    </row>
    <row r="7610" spans="4:5" x14ac:dyDescent="0.2">
      <c r="D7610" s="16"/>
      <c r="E7610" s="316"/>
    </row>
    <row r="7611" spans="4:5" x14ac:dyDescent="0.2">
      <c r="D7611" s="16"/>
      <c r="E7611" s="316"/>
    </row>
    <row r="7612" spans="4:5" x14ac:dyDescent="0.2">
      <c r="D7612" s="16"/>
      <c r="E7612" s="316"/>
    </row>
    <row r="7613" spans="4:5" x14ac:dyDescent="0.2">
      <c r="D7613" s="16"/>
      <c r="E7613" s="316"/>
    </row>
    <row r="7614" spans="4:5" x14ac:dyDescent="0.2">
      <c r="D7614" s="16"/>
      <c r="E7614" s="316"/>
    </row>
    <row r="7615" spans="4:5" x14ac:dyDescent="0.2">
      <c r="D7615" s="16"/>
      <c r="E7615" s="316"/>
    </row>
    <row r="7616" spans="4:5" x14ac:dyDescent="0.2">
      <c r="D7616" s="16"/>
      <c r="E7616" s="316"/>
    </row>
    <row r="7617" spans="4:5" x14ac:dyDescent="0.2">
      <c r="D7617" s="16"/>
      <c r="E7617" s="316"/>
    </row>
    <row r="7618" spans="4:5" x14ac:dyDescent="0.2">
      <c r="D7618" s="16"/>
      <c r="E7618" s="316"/>
    </row>
    <row r="7619" spans="4:5" x14ac:dyDescent="0.2">
      <c r="D7619" s="16"/>
      <c r="E7619" s="316"/>
    </row>
    <row r="7620" spans="4:5" x14ac:dyDescent="0.2">
      <c r="D7620" s="16"/>
      <c r="E7620" s="316"/>
    </row>
    <row r="7621" spans="4:5" x14ac:dyDescent="0.2">
      <c r="D7621" s="16"/>
      <c r="E7621" s="316"/>
    </row>
    <row r="7622" spans="4:5" x14ac:dyDescent="0.2">
      <c r="D7622" s="16"/>
      <c r="E7622" s="316"/>
    </row>
    <row r="7623" spans="4:5" x14ac:dyDescent="0.2">
      <c r="D7623" s="16"/>
      <c r="E7623" s="316"/>
    </row>
    <row r="7624" spans="4:5" x14ac:dyDescent="0.2">
      <c r="D7624" s="16"/>
      <c r="E7624" s="316"/>
    </row>
    <row r="7625" spans="4:5" x14ac:dyDescent="0.2">
      <c r="D7625" s="16"/>
      <c r="E7625" s="316"/>
    </row>
    <row r="7626" spans="4:5" x14ac:dyDescent="0.2">
      <c r="D7626" s="16"/>
      <c r="E7626" s="316"/>
    </row>
    <row r="7627" spans="4:5" x14ac:dyDescent="0.2">
      <c r="D7627" s="16"/>
      <c r="E7627" s="316"/>
    </row>
    <row r="7628" spans="4:5" x14ac:dyDescent="0.2">
      <c r="D7628" s="16"/>
      <c r="E7628" s="316"/>
    </row>
    <row r="7629" spans="4:5" x14ac:dyDescent="0.2">
      <c r="D7629" s="16"/>
      <c r="E7629" s="316"/>
    </row>
    <row r="7630" spans="4:5" x14ac:dyDescent="0.2">
      <c r="D7630" s="16"/>
      <c r="E7630" s="316"/>
    </row>
    <row r="7631" spans="4:5" x14ac:dyDescent="0.2">
      <c r="D7631" s="16"/>
      <c r="E7631" s="316"/>
    </row>
    <row r="7632" spans="4:5" x14ac:dyDescent="0.2">
      <c r="D7632" s="16"/>
      <c r="E7632" s="316"/>
    </row>
    <row r="7633" spans="4:5" x14ac:dyDescent="0.2">
      <c r="D7633" s="16"/>
      <c r="E7633" s="316"/>
    </row>
    <row r="7634" spans="4:5" x14ac:dyDescent="0.2">
      <c r="D7634" s="16"/>
      <c r="E7634" s="316"/>
    </row>
    <row r="7635" spans="4:5" x14ac:dyDescent="0.2">
      <c r="D7635" s="16"/>
      <c r="E7635" s="316"/>
    </row>
    <row r="7636" spans="4:5" x14ac:dyDescent="0.2">
      <c r="D7636" s="16"/>
      <c r="E7636" s="316"/>
    </row>
    <row r="7637" spans="4:5" x14ac:dyDescent="0.2">
      <c r="D7637" s="16"/>
      <c r="E7637" s="316"/>
    </row>
    <row r="7638" spans="4:5" x14ac:dyDescent="0.2">
      <c r="D7638" s="16"/>
      <c r="E7638" s="316"/>
    </row>
    <row r="7639" spans="4:5" x14ac:dyDescent="0.2">
      <c r="D7639" s="16"/>
      <c r="E7639" s="316"/>
    </row>
    <row r="7640" spans="4:5" x14ac:dyDescent="0.2">
      <c r="D7640" s="16"/>
      <c r="E7640" s="316"/>
    </row>
    <row r="7641" spans="4:5" x14ac:dyDescent="0.2">
      <c r="D7641" s="16"/>
      <c r="E7641" s="316"/>
    </row>
    <row r="7642" spans="4:5" x14ac:dyDescent="0.2">
      <c r="D7642" s="16"/>
      <c r="E7642" s="316"/>
    </row>
    <row r="7643" spans="4:5" x14ac:dyDescent="0.2">
      <c r="D7643" s="16"/>
      <c r="E7643" s="316"/>
    </row>
    <row r="7644" spans="4:5" x14ac:dyDescent="0.2">
      <c r="D7644" s="16"/>
      <c r="E7644" s="316"/>
    </row>
    <row r="7645" spans="4:5" x14ac:dyDescent="0.2">
      <c r="D7645" s="16"/>
      <c r="E7645" s="316"/>
    </row>
    <row r="7646" spans="4:5" x14ac:dyDescent="0.2">
      <c r="D7646" s="16"/>
      <c r="E7646" s="316"/>
    </row>
    <row r="7647" spans="4:5" x14ac:dyDescent="0.2">
      <c r="D7647" s="16"/>
      <c r="E7647" s="316"/>
    </row>
    <row r="7648" spans="4:5" x14ac:dyDescent="0.2">
      <c r="D7648" s="16"/>
      <c r="E7648" s="316"/>
    </row>
    <row r="7649" spans="4:5" x14ac:dyDescent="0.2">
      <c r="D7649" s="16"/>
      <c r="E7649" s="316"/>
    </row>
    <row r="7650" spans="4:5" x14ac:dyDescent="0.2">
      <c r="D7650" s="16"/>
      <c r="E7650" s="316"/>
    </row>
    <row r="7651" spans="4:5" x14ac:dyDescent="0.2">
      <c r="D7651" s="16"/>
      <c r="E7651" s="316"/>
    </row>
    <row r="7652" spans="4:5" x14ac:dyDescent="0.2">
      <c r="D7652" s="16"/>
      <c r="E7652" s="316"/>
    </row>
    <row r="7653" spans="4:5" x14ac:dyDescent="0.2">
      <c r="D7653" s="16"/>
      <c r="E7653" s="316"/>
    </row>
    <row r="7654" spans="4:5" x14ac:dyDescent="0.2">
      <c r="D7654" s="16"/>
      <c r="E7654" s="316"/>
    </row>
    <row r="7655" spans="4:5" x14ac:dyDescent="0.2">
      <c r="D7655" s="16"/>
      <c r="E7655" s="316"/>
    </row>
    <row r="7656" spans="4:5" x14ac:dyDescent="0.2">
      <c r="D7656" s="16"/>
      <c r="E7656" s="316"/>
    </row>
    <row r="7657" spans="4:5" x14ac:dyDescent="0.2">
      <c r="D7657" s="16"/>
      <c r="E7657" s="316"/>
    </row>
    <row r="7658" spans="4:5" x14ac:dyDescent="0.2">
      <c r="D7658" s="16"/>
      <c r="E7658" s="316"/>
    </row>
    <row r="7659" spans="4:5" x14ac:dyDescent="0.2">
      <c r="D7659" s="16"/>
      <c r="E7659" s="316"/>
    </row>
    <row r="7660" spans="4:5" x14ac:dyDescent="0.2">
      <c r="D7660" s="16"/>
      <c r="E7660" s="316"/>
    </row>
    <row r="7661" spans="4:5" x14ac:dyDescent="0.2">
      <c r="D7661" s="16"/>
      <c r="E7661" s="316"/>
    </row>
    <row r="7662" spans="4:5" x14ac:dyDescent="0.2">
      <c r="D7662" s="16"/>
      <c r="E7662" s="316"/>
    </row>
    <row r="7663" spans="4:5" x14ac:dyDescent="0.2">
      <c r="D7663" s="16"/>
      <c r="E7663" s="316"/>
    </row>
    <row r="7664" spans="4:5" x14ac:dyDescent="0.2">
      <c r="D7664" s="16"/>
      <c r="E7664" s="316"/>
    </row>
    <row r="7665" spans="4:5" x14ac:dyDescent="0.2">
      <c r="D7665" s="16"/>
      <c r="E7665" s="316"/>
    </row>
    <row r="7666" spans="4:5" x14ac:dyDescent="0.2">
      <c r="D7666" s="16"/>
      <c r="E7666" s="316"/>
    </row>
    <row r="7667" spans="4:5" x14ac:dyDescent="0.2">
      <c r="D7667" s="16"/>
      <c r="E7667" s="316"/>
    </row>
    <row r="7668" spans="4:5" x14ac:dyDescent="0.2">
      <c r="D7668" s="16"/>
      <c r="E7668" s="316"/>
    </row>
    <row r="7669" spans="4:5" x14ac:dyDescent="0.2">
      <c r="D7669" s="16"/>
      <c r="E7669" s="316"/>
    </row>
    <row r="7670" spans="4:5" x14ac:dyDescent="0.2">
      <c r="D7670" s="16"/>
      <c r="E7670" s="316"/>
    </row>
    <row r="7671" spans="4:5" x14ac:dyDescent="0.2">
      <c r="D7671" s="16"/>
      <c r="E7671" s="316"/>
    </row>
    <row r="7672" spans="4:5" x14ac:dyDescent="0.2">
      <c r="D7672" s="16"/>
      <c r="E7672" s="316"/>
    </row>
    <row r="7673" spans="4:5" x14ac:dyDescent="0.2">
      <c r="D7673" s="16"/>
      <c r="E7673" s="316"/>
    </row>
    <row r="7674" spans="4:5" x14ac:dyDescent="0.2">
      <c r="D7674" s="16"/>
      <c r="E7674" s="316"/>
    </row>
    <row r="7675" spans="4:5" x14ac:dyDescent="0.2">
      <c r="D7675" s="16"/>
      <c r="E7675" s="316"/>
    </row>
    <row r="7676" spans="4:5" x14ac:dyDescent="0.2">
      <c r="D7676" s="16"/>
      <c r="E7676" s="316"/>
    </row>
    <row r="7677" spans="4:5" x14ac:dyDescent="0.2">
      <c r="D7677" s="16"/>
      <c r="E7677" s="316"/>
    </row>
    <row r="7678" spans="4:5" x14ac:dyDescent="0.2">
      <c r="D7678" s="16"/>
      <c r="E7678" s="316"/>
    </row>
    <row r="7679" spans="4:5" x14ac:dyDescent="0.2">
      <c r="D7679" s="16"/>
      <c r="E7679" s="316"/>
    </row>
    <row r="7680" spans="4:5" x14ac:dyDescent="0.2">
      <c r="D7680" s="16"/>
      <c r="E7680" s="316"/>
    </row>
    <row r="7681" spans="4:5" x14ac:dyDescent="0.2">
      <c r="D7681" s="16"/>
      <c r="E7681" s="316"/>
    </row>
    <row r="7682" spans="4:5" x14ac:dyDescent="0.2">
      <c r="D7682" s="16"/>
      <c r="E7682" s="316"/>
    </row>
    <row r="7683" spans="4:5" x14ac:dyDescent="0.2">
      <c r="D7683" s="16"/>
      <c r="E7683" s="316"/>
    </row>
    <row r="7684" spans="4:5" x14ac:dyDescent="0.2">
      <c r="D7684" s="16"/>
      <c r="E7684" s="316"/>
    </row>
    <row r="7685" spans="4:5" x14ac:dyDescent="0.2">
      <c r="D7685" s="16"/>
      <c r="E7685" s="316"/>
    </row>
    <row r="7686" spans="4:5" x14ac:dyDescent="0.2">
      <c r="D7686" s="16"/>
      <c r="E7686" s="316"/>
    </row>
    <row r="7687" spans="4:5" x14ac:dyDescent="0.2">
      <c r="D7687" s="16"/>
      <c r="E7687" s="316"/>
    </row>
    <row r="7688" spans="4:5" x14ac:dyDescent="0.2">
      <c r="D7688" s="16"/>
      <c r="E7688" s="316"/>
    </row>
    <row r="7689" spans="4:5" x14ac:dyDescent="0.2">
      <c r="D7689" s="16"/>
      <c r="E7689" s="316"/>
    </row>
    <row r="7690" spans="4:5" x14ac:dyDescent="0.2">
      <c r="D7690" s="16"/>
      <c r="E7690" s="316"/>
    </row>
    <row r="7691" spans="4:5" x14ac:dyDescent="0.2">
      <c r="D7691" s="16"/>
      <c r="E7691" s="316"/>
    </row>
    <row r="7692" spans="4:5" x14ac:dyDescent="0.2">
      <c r="D7692" s="16"/>
      <c r="E7692" s="316"/>
    </row>
    <row r="7693" spans="4:5" x14ac:dyDescent="0.2">
      <c r="D7693" s="16"/>
      <c r="E7693" s="316"/>
    </row>
    <row r="7694" spans="4:5" x14ac:dyDescent="0.2">
      <c r="D7694" s="16"/>
      <c r="E7694" s="316"/>
    </row>
    <row r="7695" spans="4:5" x14ac:dyDescent="0.2">
      <c r="D7695" s="16"/>
      <c r="E7695" s="316"/>
    </row>
    <row r="7696" spans="4:5" x14ac:dyDescent="0.2">
      <c r="D7696" s="16"/>
      <c r="E7696" s="316"/>
    </row>
    <row r="7697" spans="4:5" x14ac:dyDescent="0.2">
      <c r="D7697" s="16"/>
      <c r="E7697" s="316"/>
    </row>
    <row r="7698" spans="4:5" x14ac:dyDescent="0.2">
      <c r="D7698" s="16"/>
      <c r="E7698" s="316"/>
    </row>
    <row r="7699" spans="4:5" x14ac:dyDescent="0.2">
      <c r="D7699" s="16"/>
      <c r="E7699" s="316"/>
    </row>
    <row r="7700" spans="4:5" x14ac:dyDescent="0.2">
      <c r="D7700" s="16"/>
      <c r="E7700" s="316"/>
    </row>
    <row r="7701" spans="4:5" x14ac:dyDescent="0.2">
      <c r="D7701" s="16"/>
      <c r="E7701" s="316"/>
    </row>
    <row r="7702" spans="4:5" x14ac:dyDescent="0.2">
      <c r="D7702" s="16"/>
      <c r="E7702" s="316"/>
    </row>
    <row r="7703" spans="4:5" x14ac:dyDescent="0.2">
      <c r="D7703" s="16"/>
      <c r="E7703" s="316"/>
    </row>
    <row r="7704" spans="4:5" x14ac:dyDescent="0.2">
      <c r="D7704" s="16"/>
      <c r="E7704" s="316"/>
    </row>
    <row r="7705" spans="4:5" x14ac:dyDescent="0.2">
      <c r="D7705" s="16"/>
      <c r="E7705" s="316"/>
    </row>
    <row r="7706" spans="4:5" x14ac:dyDescent="0.2">
      <c r="D7706" s="16"/>
      <c r="E7706" s="316"/>
    </row>
    <row r="7707" spans="4:5" x14ac:dyDescent="0.2">
      <c r="D7707" s="16"/>
      <c r="E7707" s="316"/>
    </row>
    <row r="7708" spans="4:5" x14ac:dyDescent="0.2">
      <c r="D7708" s="16"/>
      <c r="E7708" s="316"/>
    </row>
    <row r="7709" spans="4:5" x14ac:dyDescent="0.2">
      <c r="D7709" s="16"/>
      <c r="E7709" s="316"/>
    </row>
    <row r="7710" spans="4:5" x14ac:dyDescent="0.2">
      <c r="D7710" s="16"/>
      <c r="E7710" s="316"/>
    </row>
    <row r="7711" spans="4:5" x14ac:dyDescent="0.2">
      <c r="D7711" s="16"/>
      <c r="E7711" s="316"/>
    </row>
    <row r="7712" spans="4:5" x14ac:dyDescent="0.2">
      <c r="D7712" s="16"/>
      <c r="E7712" s="316"/>
    </row>
    <row r="7713" spans="4:5" x14ac:dyDescent="0.2">
      <c r="D7713" s="16"/>
      <c r="E7713" s="316"/>
    </row>
    <row r="7714" spans="4:5" x14ac:dyDescent="0.2">
      <c r="D7714" s="16"/>
      <c r="E7714" s="316"/>
    </row>
    <row r="7715" spans="4:5" x14ac:dyDescent="0.2">
      <c r="D7715" s="16"/>
      <c r="E7715" s="316"/>
    </row>
    <row r="7716" spans="4:5" x14ac:dyDescent="0.2">
      <c r="D7716" s="16"/>
      <c r="E7716" s="316"/>
    </row>
    <row r="7717" spans="4:5" x14ac:dyDescent="0.2">
      <c r="D7717" s="16"/>
      <c r="E7717" s="316"/>
    </row>
    <row r="7718" spans="4:5" x14ac:dyDescent="0.2">
      <c r="D7718" s="16"/>
      <c r="E7718" s="316"/>
    </row>
    <row r="7719" spans="4:5" x14ac:dyDescent="0.2">
      <c r="D7719" s="16"/>
      <c r="E7719" s="316"/>
    </row>
    <row r="7720" spans="4:5" x14ac:dyDescent="0.2">
      <c r="D7720" s="16"/>
      <c r="E7720" s="316"/>
    </row>
    <row r="7721" spans="4:5" x14ac:dyDescent="0.2">
      <c r="D7721" s="16"/>
      <c r="E7721" s="316"/>
    </row>
    <row r="7722" spans="4:5" x14ac:dyDescent="0.2">
      <c r="D7722" s="16"/>
      <c r="E7722" s="316"/>
    </row>
    <row r="7723" spans="4:5" x14ac:dyDescent="0.2">
      <c r="D7723" s="16"/>
      <c r="E7723" s="316"/>
    </row>
    <row r="7724" spans="4:5" x14ac:dyDescent="0.2">
      <c r="D7724" s="16"/>
      <c r="E7724" s="316"/>
    </row>
    <row r="7725" spans="4:5" x14ac:dyDescent="0.2">
      <c r="D7725" s="16"/>
      <c r="E7725" s="316"/>
    </row>
    <row r="7726" spans="4:5" x14ac:dyDescent="0.2">
      <c r="D7726" s="16"/>
      <c r="E7726" s="316"/>
    </row>
    <row r="7727" spans="4:5" x14ac:dyDescent="0.2">
      <c r="D7727" s="16"/>
      <c r="E7727" s="316"/>
    </row>
    <row r="7728" spans="4:5" x14ac:dyDescent="0.2">
      <c r="D7728" s="16"/>
      <c r="E7728" s="316"/>
    </row>
    <row r="7729" spans="4:5" x14ac:dyDescent="0.2">
      <c r="D7729" s="16"/>
      <c r="E7729" s="316"/>
    </row>
    <row r="7730" spans="4:5" x14ac:dyDescent="0.2">
      <c r="D7730" s="16"/>
      <c r="E7730" s="316"/>
    </row>
    <row r="7731" spans="4:5" x14ac:dyDescent="0.2">
      <c r="D7731" s="16"/>
      <c r="E7731" s="316"/>
    </row>
    <row r="7732" spans="4:5" x14ac:dyDescent="0.2">
      <c r="D7732" s="16"/>
      <c r="E7732" s="316"/>
    </row>
    <row r="7733" spans="4:5" x14ac:dyDescent="0.2">
      <c r="D7733" s="16"/>
      <c r="E7733" s="316"/>
    </row>
    <row r="7734" spans="4:5" x14ac:dyDescent="0.2">
      <c r="D7734" s="16"/>
      <c r="E7734" s="316"/>
    </row>
    <row r="7735" spans="4:5" x14ac:dyDescent="0.2">
      <c r="D7735" s="16"/>
      <c r="E7735" s="316"/>
    </row>
    <row r="7736" spans="4:5" x14ac:dyDescent="0.2">
      <c r="D7736" s="16"/>
      <c r="E7736" s="316"/>
    </row>
    <row r="7737" spans="4:5" x14ac:dyDescent="0.2">
      <c r="D7737" s="16"/>
      <c r="E7737" s="316"/>
    </row>
    <row r="7738" spans="4:5" x14ac:dyDescent="0.2">
      <c r="D7738" s="16"/>
      <c r="E7738" s="316"/>
    </row>
    <row r="7739" spans="4:5" x14ac:dyDescent="0.2">
      <c r="D7739" s="16"/>
      <c r="E7739" s="316"/>
    </row>
    <row r="7740" spans="4:5" x14ac:dyDescent="0.2">
      <c r="D7740" s="16"/>
      <c r="E7740" s="316"/>
    </row>
    <row r="7741" spans="4:5" x14ac:dyDescent="0.2">
      <c r="D7741" s="16"/>
      <c r="E7741" s="316"/>
    </row>
    <row r="7742" spans="4:5" x14ac:dyDescent="0.2">
      <c r="D7742" s="16"/>
      <c r="E7742" s="316"/>
    </row>
    <row r="7743" spans="4:5" x14ac:dyDescent="0.2">
      <c r="D7743" s="16"/>
      <c r="E7743" s="316"/>
    </row>
    <row r="7744" spans="4:5" x14ac:dyDescent="0.2">
      <c r="D7744" s="16"/>
      <c r="E7744" s="316"/>
    </row>
    <row r="7745" spans="4:5" x14ac:dyDescent="0.2">
      <c r="D7745" s="16"/>
      <c r="E7745" s="316"/>
    </row>
    <row r="7746" spans="4:5" x14ac:dyDescent="0.2">
      <c r="D7746" s="16"/>
      <c r="E7746" s="316"/>
    </row>
    <row r="7747" spans="4:5" x14ac:dyDescent="0.2">
      <c r="D7747" s="16"/>
      <c r="E7747" s="316"/>
    </row>
    <row r="7748" spans="4:5" x14ac:dyDescent="0.2">
      <c r="D7748" s="16"/>
      <c r="E7748" s="316"/>
    </row>
    <row r="7749" spans="4:5" x14ac:dyDescent="0.2">
      <c r="D7749" s="16"/>
      <c r="E7749" s="316"/>
    </row>
    <row r="7750" spans="4:5" x14ac:dyDescent="0.2">
      <c r="D7750" s="16"/>
      <c r="E7750" s="316"/>
    </row>
    <row r="7751" spans="4:5" x14ac:dyDescent="0.2">
      <c r="D7751" s="16"/>
      <c r="E7751" s="316"/>
    </row>
    <row r="7752" spans="4:5" x14ac:dyDescent="0.2">
      <c r="D7752" s="16"/>
      <c r="E7752" s="316"/>
    </row>
    <row r="7753" spans="4:5" x14ac:dyDescent="0.2">
      <c r="D7753" s="16"/>
      <c r="E7753" s="316"/>
    </row>
    <row r="7754" spans="4:5" x14ac:dyDescent="0.2">
      <c r="D7754" s="16"/>
      <c r="E7754" s="316"/>
    </row>
    <row r="7755" spans="4:5" x14ac:dyDescent="0.2">
      <c r="D7755" s="16"/>
      <c r="E7755" s="316"/>
    </row>
    <row r="7756" spans="4:5" x14ac:dyDescent="0.2">
      <c r="D7756" s="16"/>
      <c r="E7756" s="316"/>
    </row>
    <row r="7757" spans="4:5" x14ac:dyDescent="0.2">
      <c r="D7757" s="16"/>
      <c r="E7757" s="316"/>
    </row>
    <row r="7758" spans="4:5" x14ac:dyDescent="0.2">
      <c r="D7758" s="16"/>
      <c r="E7758" s="316"/>
    </row>
    <row r="7759" spans="4:5" x14ac:dyDescent="0.2">
      <c r="D7759" s="16"/>
      <c r="E7759" s="316"/>
    </row>
    <row r="7760" spans="4:5" x14ac:dyDescent="0.2">
      <c r="D7760" s="16"/>
      <c r="E7760" s="316"/>
    </row>
    <row r="7761" spans="4:5" x14ac:dyDescent="0.2">
      <c r="D7761" s="16"/>
      <c r="E7761" s="316"/>
    </row>
    <row r="7762" spans="4:5" x14ac:dyDescent="0.2">
      <c r="D7762" s="16"/>
      <c r="E7762" s="316"/>
    </row>
    <row r="7763" spans="4:5" x14ac:dyDescent="0.2">
      <c r="D7763" s="16"/>
      <c r="E7763" s="316"/>
    </row>
    <row r="7764" spans="4:5" x14ac:dyDescent="0.2">
      <c r="D7764" s="16"/>
      <c r="E7764" s="316"/>
    </row>
    <row r="7765" spans="4:5" x14ac:dyDescent="0.2">
      <c r="D7765" s="16"/>
      <c r="E7765" s="316"/>
    </row>
    <row r="7766" spans="4:5" x14ac:dyDescent="0.2">
      <c r="D7766" s="16"/>
      <c r="E7766" s="316"/>
    </row>
    <row r="7767" spans="4:5" x14ac:dyDescent="0.2">
      <c r="D7767" s="16"/>
      <c r="E7767" s="316"/>
    </row>
    <row r="7768" spans="4:5" x14ac:dyDescent="0.2">
      <c r="D7768" s="16"/>
      <c r="E7768" s="316"/>
    </row>
    <row r="7769" spans="4:5" x14ac:dyDescent="0.2">
      <c r="D7769" s="16"/>
      <c r="E7769" s="316"/>
    </row>
    <row r="7770" spans="4:5" x14ac:dyDescent="0.2">
      <c r="D7770" s="16"/>
      <c r="E7770" s="316"/>
    </row>
    <row r="7771" spans="4:5" x14ac:dyDescent="0.2">
      <c r="D7771" s="16"/>
      <c r="E7771" s="316"/>
    </row>
    <row r="7772" spans="4:5" x14ac:dyDescent="0.2">
      <c r="D7772" s="16"/>
      <c r="E7772" s="316"/>
    </row>
    <row r="7773" spans="4:5" x14ac:dyDescent="0.2">
      <c r="D7773" s="16"/>
      <c r="E7773" s="316"/>
    </row>
    <row r="7774" spans="4:5" x14ac:dyDescent="0.2">
      <c r="D7774" s="16"/>
      <c r="E7774" s="316"/>
    </row>
    <row r="7775" spans="4:5" x14ac:dyDescent="0.2">
      <c r="D7775" s="16"/>
      <c r="E7775" s="316"/>
    </row>
    <row r="7776" spans="4:5" x14ac:dyDescent="0.2">
      <c r="D7776" s="16"/>
      <c r="E7776" s="316"/>
    </row>
    <row r="7777" spans="4:5" x14ac:dyDescent="0.2">
      <c r="D7777" s="16"/>
      <c r="E7777" s="316"/>
    </row>
    <row r="7778" spans="4:5" x14ac:dyDescent="0.2">
      <c r="D7778" s="16"/>
      <c r="E7778" s="316"/>
    </row>
    <row r="7779" spans="4:5" x14ac:dyDescent="0.2">
      <c r="D7779" s="16"/>
      <c r="E7779" s="316"/>
    </row>
    <row r="7780" spans="4:5" x14ac:dyDescent="0.2">
      <c r="D7780" s="16"/>
      <c r="E7780" s="316"/>
    </row>
    <row r="7781" spans="4:5" x14ac:dyDescent="0.2">
      <c r="D7781" s="16"/>
      <c r="E7781" s="316"/>
    </row>
    <row r="7782" spans="4:5" x14ac:dyDescent="0.2">
      <c r="D7782" s="16"/>
      <c r="E7782" s="316"/>
    </row>
    <row r="7783" spans="4:5" x14ac:dyDescent="0.2">
      <c r="D7783" s="16"/>
      <c r="E7783" s="316"/>
    </row>
    <row r="7784" spans="4:5" x14ac:dyDescent="0.2">
      <c r="D7784" s="16"/>
      <c r="E7784" s="316"/>
    </row>
    <row r="7785" spans="4:5" x14ac:dyDescent="0.2">
      <c r="D7785" s="16"/>
      <c r="E7785" s="316"/>
    </row>
    <row r="7786" spans="4:5" x14ac:dyDescent="0.2">
      <c r="D7786" s="16"/>
      <c r="E7786" s="316"/>
    </row>
    <row r="7787" spans="4:5" x14ac:dyDescent="0.2">
      <c r="D7787" s="16"/>
      <c r="E7787" s="316"/>
    </row>
    <row r="7788" spans="4:5" x14ac:dyDescent="0.2">
      <c r="D7788" s="16"/>
      <c r="E7788" s="316"/>
    </row>
    <row r="7789" spans="4:5" x14ac:dyDescent="0.2">
      <c r="D7789" s="16"/>
      <c r="E7789" s="316"/>
    </row>
    <row r="7790" spans="4:5" x14ac:dyDescent="0.2">
      <c r="D7790" s="16"/>
      <c r="E7790" s="316"/>
    </row>
    <row r="7791" spans="4:5" x14ac:dyDescent="0.2">
      <c r="D7791" s="16"/>
      <c r="E7791" s="316"/>
    </row>
    <row r="7792" spans="4:5" x14ac:dyDescent="0.2">
      <c r="D7792" s="16"/>
      <c r="E7792" s="316"/>
    </row>
    <row r="7793" spans="4:5" x14ac:dyDescent="0.2">
      <c r="D7793" s="16"/>
      <c r="E7793" s="316"/>
    </row>
    <row r="7794" spans="4:5" x14ac:dyDescent="0.2">
      <c r="D7794" s="16"/>
      <c r="E7794" s="316"/>
    </row>
    <row r="7795" spans="4:5" x14ac:dyDescent="0.2">
      <c r="D7795" s="16"/>
      <c r="E7795" s="316"/>
    </row>
    <row r="7796" spans="4:5" x14ac:dyDescent="0.2">
      <c r="D7796" s="16"/>
      <c r="E7796" s="316"/>
    </row>
    <row r="7797" spans="4:5" x14ac:dyDescent="0.2">
      <c r="D7797" s="16"/>
      <c r="E7797" s="316"/>
    </row>
    <row r="7798" spans="4:5" x14ac:dyDescent="0.2">
      <c r="D7798" s="16"/>
      <c r="E7798" s="316"/>
    </row>
    <row r="7799" spans="4:5" x14ac:dyDescent="0.2">
      <c r="D7799" s="16"/>
      <c r="E7799" s="316"/>
    </row>
    <row r="7800" spans="4:5" x14ac:dyDescent="0.2">
      <c r="D7800" s="16"/>
      <c r="E7800" s="316"/>
    </row>
    <row r="7801" spans="4:5" x14ac:dyDescent="0.2">
      <c r="D7801" s="16"/>
      <c r="E7801" s="316"/>
    </row>
    <row r="7802" spans="4:5" x14ac:dyDescent="0.2">
      <c r="D7802" s="16"/>
      <c r="E7802" s="316"/>
    </row>
    <row r="7803" spans="4:5" x14ac:dyDescent="0.2">
      <c r="D7803" s="16"/>
      <c r="E7803" s="316"/>
    </row>
    <row r="7804" spans="4:5" x14ac:dyDescent="0.2">
      <c r="D7804" s="16"/>
      <c r="E7804" s="316"/>
    </row>
    <row r="7805" spans="4:5" x14ac:dyDescent="0.2">
      <c r="D7805" s="16"/>
      <c r="E7805" s="316"/>
    </row>
    <row r="7806" spans="4:5" x14ac:dyDescent="0.2">
      <c r="D7806" s="16"/>
      <c r="E7806" s="316"/>
    </row>
    <row r="7807" spans="4:5" x14ac:dyDescent="0.2">
      <c r="D7807" s="16"/>
      <c r="E7807" s="316"/>
    </row>
    <row r="7808" spans="4:5" x14ac:dyDescent="0.2">
      <c r="D7808" s="16"/>
      <c r="E7808" s="316"/>
    </row>
    <row r="7809" spans="4:5" x14ac:dyDescent="0.2">
      <c r="D7809" s="16"/>
      <c r="E7809" s="316"/>
    </row>
    <row r="7810" spans="4:5" x14ac:dyDescent="0.2">
      <c r="D7810" s="16"/>
      <c r="E7810" s="316"/>
    </row>
    <row r="7811" spans="4:5" x14ac:dyDescent="0.2">
      <c r="D7811" s="16"/>
      <c r="E7811" s="316"/>
    </row>
    <row r="7812" spans="4:5" x14ac:dyDescent="0.2">
      <c r="D7812" s="16"/>
      <c r="E7812" s="316"/>
    </row>
    <row r="7813" spans="4:5" x14ac:dyDescent="0.2">
      <c r="D7813" s="16"/>
      <c r="E7813" s="316"/>
    </row>
    <row r="7814" spans="4:5" x14ac:dyDescent="0.2">
      <c r="D7814" s="16"/>
      <c r="E7814" s="316"/>
    </row>
    <row r="7815" spans="4:5" x14ac:dyDescent="0.2">
      <c r="D7815" s="16"/>
      <c r="E7815" s="316"/>
    </row>
    <row r="7816" spans="4:5" x14ac:dyDescent="0.2">
      <c r="D7816" s="16"/>
      <c r="E7816" s="316"/>
    </row>
    <row r="7817" spans="4:5" x14ac:dyDescent="0.2">
      <c r="D7817" s="16"/>
      <c r="E7817" s="316"/>
    </row>
    <row r="7818" spans="4:5" x14ac:dyDescent="0.2">
      <c r="D7818" s="16"/>
      <c r="E7818" s="316"/>
    </row>
    <row r="7819" spans="4:5" x14ac:dyDescent="0.2">
      <c r="D7819" s="16"/>
      <c r="E7819" s="316"/>
    </row>
    <row r="7820" spans="4:5" x14ac:dyDescent="0.2">
      <c r="D7820" s="16"/>
      <c r="E7820" s="316"/>
    </row>
    <row r="7821" spans="4:5" x14ac:dyDescent="0.2">
      <c r="D7821" s="16"/>
      <c r="E7821" s="316"/>
    </row>
    <row r="7822" spans="4:5" x14ac:dyDescent="0.2">
      <c r="D7822" s="16"/>
      <c r="E7822" s="316"/>
    </row>
    <row r="7823" spans="4:5" x14ac:dyDescent="0.2">
      <c r="D7823" s="16"/>
      <c r="E7823" s="316"/>
    </row>
    <row r="7824" spans="4:5" x14ac:dyDescent="0.2">
      <c r="D7824" s="16"/>
      <c r="E7824" s="316"/>
    </row>
    <row r="7825" spans="4:5" x14ac:dyDescent="0.2">
      <c r="D7825" s="16"/>
      <c r="E7825" s="316"/>
    </row>
    <row r="7826" spans="4:5" x14ac:dyDescent="0.2">
      <c r="D7826" s="16"/>
      <c r="E7826" s="316"/>
    </row>
    <row r="7827" spans="4:5" x14ac:dyDescent="0.2">
      <c r="D7827" s="16"/>
      <c r="E7827" s="316"/>
    </row>
    <row r="7828" spans="4:5" x14ac:dyDescent="0.2">
      <c r="D7828" s="16"/>
      <c r="E7828" s="316"/>
    </row>
    <row r="7829" spans="4:5" x14ac:dyDescent="0.2">
      <c r="D7829" s="16"/>
      <c r="E7829" s="316"/>
    </row>
    <row r="7830" spans="4:5" x14ac:dyDescent="0.2">
      <c r="D7830" s="16"/>
      <c r="E7830" s="316"/>
    </row>
    <row r="7831" spans="4:5" x14ac:dyDescent="0.2">
      <c r="D7831" s="16"/>
      <c r="E7831" s="316"/>
    </row>
    <row r="7832" spans="4:5" x14ac:dyDescent="0.2">
      <c r="D7832" s="16"/>
      <c r="E7832" s="316"/>
    </row>
    <row r="7833" spans="4:5" x14ac:dyDescent="0.2">
      <c r="D7833" s="16"/>
      <c r="E7833" s="316"/>
    </row>
    <row r="7834" spans="4:5" x14ac:dyDescent="0.2">
      <c r="D7834" s="16"/>
      <c r="E7834" s="316"/>
    </row>
    <row r="7835" spans="4:5" x14ac:dyDescent="0.2">
      <c r="D7835" s="16"/>
      <c r="E7835" s="316"/>
    </row>
    <row r="7836" spans="4:5" x14ac:dyDescent="0.2">
      <c r="D7836" s="16"/>
      <c r="E7836" s="316"/>
    </row>
    <row r="7837" spans="4:5" x14ac:dyDescent="0.2">
      <c r="D7837" s="16"/>
      <c r="E7837" s="316"/>
    </row>
    <row r="7838" spans="4:5" x14ac:dyDescent="0.2">
      <c r="D7838" s="16"/>
      <c r="E7838" s="316"/>
    </row>
    <row r="7839" spans="4:5" x14ac:dyDescent="0.2">
      <c r="D7839" s="16"/>
      <c r="E7839" s="316"/>
    </row>
    <row r="7840" spans="4:5" x14ac:dyDescent="0.2">
      <c r="D7840" s="16"/>
      <c r="E7840" s="316"/>
    </row>
    <row r="7841" spans="4:5" x14ac:dyDescent="0.2">
      <c r="D7841" s="16"/>
      <c r="E7841" s="316"/>
    </row>
    <row r="7842" spans="4:5" x14ac:dyDescent="0.2">
      <c r="D7842" s="16"/>
      <c r="E7842" s="316"/>
    </row>
    <row r="7843" spans="4:5" x14ac:dyDescent="0.2">
      <c r="D7843" s="16"/>
      <c r="E7843" s="316"/>
    </row>
    <row r="7844" spans="4:5" x14ac:dyDescent="0.2">
      <c r="D7844" s="16"/>
      <c r="E7844" s="316"/>
    </row>
    <row r="7845" spans="4:5" x14ac:dyDescent="0.2">
      <c r="D7845" s="16"/>
      <c r="E7845" s="316"/>
    </row>
    <row r="7846" spans="4:5" x14ac:dyDescent="0.2">
      <c r="D7846" s="16"/>
      <c r="E7846" s="316"/>
    </row>
    <row r="7847" spans="4:5" x14ac:dyDescent="0.2">
      <c r="D7847" s="16"/>
      <c r="E7847" s="316"/>
    </row>
    <row r="7848" spans="4:5" x14ac:dyDescent="0.2">
      <c r="D7848" s="16"/>
      <c r="E7848" s="316"/>
    </row>
    <row r="7849" spans="4:5" x14ac:dyDescent="0.2">
      <c r="D7849" s="16"/>
      <c r="E7849" s="316"/>
    </row>
    <row r="7850" spans="4:5" x14ac:dyDescent="0.2">
      <c r="D7850" s="16"/>
      <c r="E7850" s="316"/>
    </row>
    <row r="7851" spans="4:5" x14ac:dyDescent="0.2">
      <c r="D7851" s="16"/>
      <c r="E7851" s="316"/>
    </row>
    <row r="7852" spans="4:5" x14ac:dyDescent="0.2">
      <c r="D7852" s="16"/>
      <c r="E7852" s="316"/>
    </row>
    <row r="7853" spans="4:5" x14ac:dyDescent="0.2">
      <c r="D7853" s="16"/>
      <c r="E7853" s="316"/>
    </row>
    <row r="7854" spans="4:5" x14ac:dyDescent="0.2">
      <c r="D7854" s="16"/>
      <c r="E7854" s="316"/>
    </row>
    <row r="7855" spans="4:5" x14ac:dyDescent="0.2">
      <c r="D7855" s="16"/>
      <c r="E7855" s="316"/>
    </row>
    <row r="7856" spans="4:5" x14ac:dyDescent="0.2">
      <c r="D7856" s="16"/>
      <c r="E7856" s="316"/>
    </row>
    <row r="7857" spans="4:5" x14ac:dyDescent="0.2">
      <c r="D7857" s="16"/>
      <c r="E7857" s="316"/>
    </row>
    <row r="7858" spans="4:5" x14ac:dyDescent="0.2">
      <c r="D7858" s="16"/>
      <c r="E7858" s="316"/>
    </row>
    <row r="7859" spans="4:5" x14ac:dyDescent="0.2">
      <c r="D7859" s="16"/>
      <c r="E7859" s="316"/>
    </row>
    <row r="7860" spans="4:5" x14ac:dyDescent="0.2">
      <c r="D7860" s="16"/>
      <c r="E7860" s="316"/>
    </row>
    <row r="7861" spans="4:5" x14ac:dyDescent="0.2">
      <c r="D7861" s="16"/>
      <c r="E7861" s="316"/>
    </row>
    <row r="7862" spans="4:5" x14ac:dyDescent="0.2">
      <c r="D7862" s="16"/>
      <c r="E7862" s="316"/>
    </row>
    <row r="7863" spans="4:5" x14ac:dyDescent="0.2">
      <c r="D7863" s="16"/>
      <c r="E7863" s="316"/>
    </row>
    <row r="7864" spans="4:5" x14ac:dyDescent="0.2">
      <c r="D7864" s="16"/>
      <c r="E7864" s="316"/>
    </row>
    <row r="7865" spans="4:5" x14ac:dyDescent="0.2">
      <c r="D7865" s="16"/>
      <c r="E7865" s="316"/>
    </row>
    <row r="7866" spans="4:5" x14ac:dyDescent="0.2">
      <c r="D7866" s="16"/>
      <c r="E7866" s="316"/>
    </row>
    <row r="7867" spans="4:5" x14ac:dyDescent="0.2">
      <c r="D7867" s="16"/>
      <c r="E7867" s="316"/>
    </row>
    <row r="7868" spans="4:5" x14ac:dyDescent="0.2">
      <c r="D7868" s="16"/>
      <c r="E7868" s="316"/>
    </row>
    <row r="7869" spans="4:5" x14ac:dyDescent="0.2">
      <c r="D7869" s="16"/>
      <c r="E7869" s="316"/>
    </row>
    <row r="7870" spans="4:5" x14ac:dyDescent="0.2">
      <c r="D7870" s="16"/>
      <c r="E7870" s="316"/>
    </row>
    <row r="7871" spans="4:5" x14ac:dyDescent="0.2">
      <c r="D7871" s="16"/>
      <c r="E7871" s="316"/>
    </row>
    <row r="7872" spans="4:5" x14ac:dyDescent="0.2">
      <c r="D7872" s="16"/>
      <c r="E7872" s="316"/>
    </row>
    <row r="7873" spans="4:5" x14ac:dyDescent="0.2">
      <c r="D7873" s="16"/>
      <c r="E7873" s="316"/>
    </row>
    <row r="7874" spans="4:5" x14ac:dyDescent="0.2">
      <c r="D7874" s="16"/>
      <c r="E7874" s="316"/>
    </row>
    <row r="7875" spans="4:5" x14ac:dyDescent="0.2">
      <c r="D7875" s="16"/>
      <c r="E7875" s="316"/>
    </row>
    <row r="7876" spans="4:5" x14ac:dyDescent="0.2">
      <c r="D7876" s="16"/>
      <c r="E7876" s="316"/>
    </row>
    <row r="7877" spans="4:5" x14ac:dyDescent="0.2">
      <c r="D7877" s="16"/>
      <c r="E7877" s="316"/>
    </row>
    <row r="7878" spans="4:5" x14ac:dyDescent="0.2">
      <c r="D7878" s="16"/>
      <c r="E7878" s="316"/>
    </row>
    <row r="7879" spans="4:5" x14ac:dyDescent="0.2">
      <c r="D7879" s="16"/>
      <c r="E7879" s="316"/>
    </row>
    <row r="7880" spans="4:5" x14ac:dyDescent="0.2">
      <c r="D7880" s="16"/>
      <c r="E7880" s="316"/>
    </row>
    <row r="7881" spans="4:5" x14ac:dyDescent="0.2">
      <c r="D7881" s="16"/>
      <c r="E7881" s="316"/>
    </row>
    <row r="7882" spans="4:5" x14ac:dyDescent="0.2">
      <c r="D7882" s="16"/>
      <c r="E7882" s="316"/>
    </row>
    <row r="7883" spans="4:5" x14ac:dyDescent="0.2">
      <c r="D7883" s="16"/>
      <c r="E7883" s="316"/>
    </row>
    <row r="7884" spans="4:5" x14ac:dyDescent="0.2">
      <c r="D7884" s="16"/>
      <c r="E7884" s="316"/>
    </row>
    <row r="7885" spans="4:5" x14ac:dyDescent="0.2">
      <c r="D7885" s="16"/>
      <c r="E7885" s="316"/>
    </row>
    <row r="7886" spans="4:5" x14ac:dyDescent="0.2">
      <c r="D7886" s="16"/>
      <c r="E7886" s="316"/>
    </row>
    <row r="7887" spans="4:5" x14ac:dyDescent="0.2">
      <c r="D7887" s="16"/>
      <c r="E7887" s="316"/>
    </row>
    <row r="7888" spans="4:5" x14ac:dyDescent="0.2">
      <c r="D7888" s="16"/>
      <c r="E7888" s="316"/>
    </row>
    <row r="7889" spans="4:5" x14ac:dyDescent="0.2">
      <c r="D7889" s="16"/>
      <c r="E7889" s="316"/>
    </row>
    <row r="7890" spans="4:5" x14ac:dyDescent="0.2">
      <c r="D7890" s="16"/>
      <c r="E7890" s="316"/>
    </row>
    <row r="7891" spans="4:5" x14ac:dyDescent="0.2">
      <c r="D7891" s="16"/>
      <c r="E7891" s="316"/>
    </row>
    <row r="7892" spans="4:5" x14ac:dyDescent="0.2">
      <c r="D7892" s="16"/>
      <c r="E7892" s="316"/>
    </row>
    <row r="7893" spans="4:5" x14ac:dyDescent="0.2">
      <c r="D7893" s="16"/>
      <c r="E7893" s="316"/>
    </row>
    <row r="7894" spans="4:5" x14ac:dyDescent="0.2">
      <c r="D7894" s="16"/>
      <c r="E7894" s="316"/>
    </row>
    <row r="7895" spans="4:5" x14ac:dyDescent="0.2">
      <c r="D7895" s="16"/>
      <c r="E7895" s="316"/>
    </row>
    <row r="7896" spans="4:5" x14ac:dyDescent="0.2">
      <c r="D7896" s="16"/>
      <c r="E7896" s="316"/>
    </row>
    <row r="7897" spans="4:5" x14ac:dyDescent="0.2">
      <c r="D7897" s="16"/>
      <c r="E7897" s="316"/>
    </row>
    <row r="7898" spans="4:5" x14ac:dyDescent="0.2">
      <c r="D7898" s="16"/>
      <c r="E7898" s="316"/>
    </row>
    <row r="7899" spans="4:5" x14ac:dyDescent="0.2">
      <c r="D7899" s="16"/>
      <c r="E7899" s="316"/>
    </row>
    <row r="7900" spans="4:5" x14ac:dyDescent="0.2">
      <c r="D7900" s="16"/>
      <c r="E7900" s="316"/>
    </row>
    <row r="7901" spans="4:5" x14ac:dyDescent="0.2">
      <c r="D7901" s="16"/>
      <c r="E7901" s="316"/>
    </row>
    <row r="7902" spans="4:5" x14ac:dyDescent="0.2">
      <c r="D7902" s="16"/>
      <c r="E7902" s="316"/>
    </row>
    <row r="7903" spans="4:5" x14ac:dyDescent="0.2">
      <c r="D7903" s="16"/>
      <c r="E7903" s="316"/>
    </row>
    <row r="7904" spans="4:5" x14ac:dyDescent="0.2">
      <c r="D7904" s="16"/>
      <c r="E7904" s="316"/>
    </row>
    <row r="7905" spans="4:5" x14ac:dyDescent="0.2">
      <c r="D7905" s="16"/>
      <c r="E7905" s="316"/>
    </row>
    <row r="7906" spans="4:5" x14ac:dyDescent="0.2">
      <c r="D7906" s="16"/>
      <c r="E7906" s="316"/>
    </row>
    <row r="7907" spans="4:5" x14ac:dyDescent="0.2">
      <c r="D7907" s="16"/>
      <c r="E7907" s="316"/>
    </row>
    <row r="7908" spans="4:5" x14ac:dyDescent="0.2">
      <c r="D7908" s="16"/>
      <c r="E7908" s="316"/>
    </row>
    <row r="7909" spans="4:5" x14ac:dyDescent="0.2">
      <c r="D7909" s="16"/>
      <c r="E7909" s="316"/>
    </row>
    <row r="7910" spans="4:5" x14ac:dyDescent="0.2">
      <c r="D7910" s="16"/>
      <c r="E7910" s="316"/>
    </row>
    <row r="7911" spans="4:5" x14ac:dyDescent="0.2">
      <c r="D7911" s="16"/>
      <c r="E7911" s="316"/>
    </row>
    <row r="7912" spans="4:5" x14ac:dyDescent="0.2">
      <c r="D7912" s="16"/>
      <c r="E7912" s="316"/>
    </row>
    <row r="7913" spans="4:5" x14ac:dyDescent="0.2">
      <c r="D7913" s="16"/>
      <c r="E7913" s="316"/>
    </row>
    <row r="7914" spans="4:5" x14ac:dyDescent="0.2">
      <c r="D7914" s="16"/>
      <c r="E7914" s="316"/>
    </row>
    <row r="7915" spans="4:5" x14ac:dyDescent="0.2">
      <c r="D7915" s="16"/>
      <c r="E7915" s="316"/>
    </row>
    <row r="7916" spans="4:5" x14ac:dyDescent="0.2">
      <c r="D7916" s="16"/>
      <c r="E7916" s="316"/>
    </row>
    <row r="7917" spans="4:5" x14ac:dyDescent="0.2">
      <c r="D7917" s="16"/>
      <c r="E7917" s="316"/>
    </row>
    <row r="7918" spans="4:5" x14ac:dyDescent="0.2">
      <c r="D7918" s="16"/>
      <c r="E7918" s="316"/>
    </row>
    <row r="7919" spans="4:5" x14ac:dyDescent="0.2">
      <c r="D7919" s="16"/>
      <c r="E7919" s="316"/>
    </row>
    <row r="7920" spans="4:5" x14ac:dyDescent="0.2">
      <c r="D7920" s="16"/>
      <c r="E7920" s="316"/>
    </row>
    <row r="7921" spans="4:5" x14ac:dyDescent="0.2">
      <c r="D7921" s="16"/>
      <c r="E7921" s="316"/>
    </row>
    <row r="7922" spans="4:5" x14ac:dyDescent="0.2">
      <c r="D7922" s="16"/>
      <c r="E7922" s="316"/>
    </row>
    <row r="7923" spans="4:5" x14ac:dyDescent="0.2">
      <c r="D7923" s="16"/>
      <c r="E7923" s="316"/>
    </row>
    <row r="7924" spans="4:5" x14ac:dyDescent="0.2">
      <c r="D7924" s="16"/>
      <c r="E7924" s="316"/>
    </row>
    <row r="7925" spans="4:5" x14ac:dyDescent="0.2">
      <c r="D7925" s="16"/>
      <c r="E7925" s="316"/>
    </row>
    <row r="7926" spans="4:5" x14ac:dyDescent="0.2">
      <c r="D7926" s="16"/>
      <c r="E7926" s="316"/>
    </row>
    <row r="7927" spans="4:5" x14ac:dyDescent="0.2">
      <c r="D7927" s="16"/>
      <c r="E7927" s="316"/>
    </row>
    <row r="7928" spans="4:5" x14ac:dyDescent="0.2">
      <c r="D7928" s="16"/>
      <c r="E7928" s="316"/>
    </row>
    <row r="7929" spans="4:5" x14ac:dyDescent="0.2">
      <c r="D7929" s="16"/>
      <c r="E7929" s="316"/>
    </row>
    <row r="7930" spans="4:5" x14ac:dyDescent="0.2">
      <c r="D7930" s="16"/>
      <c r="E7930" s="316"/>
    </row>
    <row r="7931" spans="4:5" x14ac:dyDescent="0.2">
      <c r="D7931" s="16"/>
      <c r="E7931" s="316"/>
    </row>
    <row r="7932" spans="4:5" x14ac:dyDescent="0.2">
      <c r="D7932" s="16"/>
      <c r="E7932" s="316"/>
    </row>
    <row r="7933" spans="4:5" x14ac:dyDescent="0.2">
      <c r="D7933" s="16"/>
      <c r="E7933" s="316"/>
    </row>
    <row r="7934" spans="4:5" x14ac:dyDescent="0.2">
      <c r="D7934" s="16"/>
      <c r="E7934" s="316"/>
    </row>
    <row r="7935" spans="4:5" x14ac:dyDescent="0.2">
      <c r="D7935" s="16"/>
      <c r="E7935" s="316"/>
    </row>
    <row r="7936" spans="4:5" x14ac:dyDescent="0.2">
      <c r="D7936" s="16"/>
      <c r="E7936" s="316"/>
    </row>
    <row r="7937" spans="4:5" x14ac:dyDescent="0.2">
      <c r="D7937" s="16"/>
      <c r="E7937" s="316"/>
    </row>
    <row r="7938" spans="4:5" x14ac:dyDescent="0.2">
      <c r="D7938" s="16"/>
      <c r="E7938" s="316"/>
    </row>
    <row r="7939" spans="4:5" x14ac:dyDescent="0.2">
      <c r="D7939" s="16"/>
      <c r="E7939" s="316"/>
    </row>
    <row r="7940" spans="4:5" x14ac:dyDescent="0.2">
      <c r="D7940" s="16"/>
      <c r="E7940" s="316"/>
    </row>
    <row r="7941" spans="4:5" x14ac:dyDescent="0.2">
      <c r="D7941" s="16"/>
      <c r="E7941" s="316"/>
    </row>
    <row r="7942" spans="4:5" x14ac:dyDescent="0.2">
      <c r="D7942" s="16"/>
      <c r="E7942" s="316"/>
    </row>
    <row r="7943" spans="4:5" x14ac:dyDescent="0.2">
      <c r="D7943" s="16"/>
      <c r="E7943" s="316"/>
    </row>
    <row r="7944" spans="4:5" x14ac:dyDescent="0.2">
      <c r="D7944" s="16"/>
      <c r="E7944" s="316"/>
    </row>
    <row r="7945" spans="4:5" x14ac:dyDescent="0.2">
      <c r="D7945" s="16"/>
      <c r="E7945" s="316"/>
    </row>
    <row r="7946" spans="4:5" x14ac:dyDescent="0.2">
      <c r="D7946" s="16"/>
      <c r="E7946" s="316"/>
    </row>
    <row r="7947" spans="4:5" x14ac:dyDescent="0.2">
      <c r="D7947" s="16"/>
      <c r="E7947" s="316"/>
    </row>
    <row r="7948" spans="4:5" x14ac:dyDescent="0.2">
      <c r="D7948" s="16"/>
      <c r="E7948" s="316"/>
    </row>
    <row r="7949" spans="4:5" x14ac:dyDescent="0.2">
      <c r="D7949" s="16"/>
      <c r="E7949" s="316"/>
    </row>
    <row r="7950" spans="4:5" x14ac:dyDescent="0.2">
      <c r="D7950" s="16"/>
      <c r="E7950" s="316"/>
    </row>
    <row r="7951" spans="4:5" x14ac:dyDescent="0.2">
      <c r="D7951" s="16"/>
      <c r="E7951" s="316"/>
    </row>
    <row r="7952" spans="4:5" x14ac:dyDescent="0.2">
      <c r="D7952" s="16"/>
      <c r="E7952" s="316"/>
    </row>
    <row r="7953" spans="4:5" x14ac:dyDescent="0.2">
      <c r="D7953" s="16"/>
      <c r="E7953" s="316"/>
    </row>
    <row r="7954" spans="4:5" x14ac:dyDescent="0.2">
      <c r="D7954" s="16"/>
      <c r="E7954" s="316"/>
    </row>
    <row r="7955" spans="4:5" x14ac:dyDescent="0.2">
      <c r="D7955" s="16"/>
      <c r="E7955" s="316"/>
    </row>
    <row r="7956" spans="4:5" x14ac:dyDescent="0.2">
      <c r="D7956" s="16"/>
      <c r="E7956" s="316"/>
    </row>
    <row r="7957" spans="4:5" x14ac:dyDescent="0.2">
      <c r="D7957" s="16"/>
      <c r="E7957" s="316"/>
    </row>
    <row r="7958" spans="4:5" x14ac:dyDescent="0.2">
      <c r="D7958" s="16"/>
      <c r="E7958" s="316"/>
    </row>
    <row r="7959" spans="4:5" x14ac:dyDescent="0.2">
      <c r="D7959" s="16"/>
      <c r="E7959" s="316"/>
    </row>
    <row r="7960" spans="4:5" x14ac:dyDescent="0.2">
      <c r="D7960" s="16"/>
      <c r="E7960" s="316"/>
    </row>
    <row r="7961" spans="4:5" x14ac:dyDescent="0.2">
      <c r="D7961" s="16"/>
      <c r="E7961" s="316"/>
    </row>
    <row r="7962" spans="4:5" x14ac:dyDescent="0.2">
      <c r="D7962" s="16"/>
      <c r="E7962" s="316"/>
    </row>
    <row r="7963" spans="4:5" x14ac:dyDescent="0.2">
      <c r="D7963" s="16"/>
      <c r="E7963" s="316"/>
    </row>
    <row r="7964" spans="4:5" x14ac:dyDescent="0.2">
      <c r="D7964" s="16"/>
      <c r="E7964" s="316"/>
    </row>
    <row r="7965" spans="4:5" x14ac:dyDescent="0.2">
      <c r="D7965" s="16"/>
      <c r="E7965" s="316"/>
    </row>
    <row r="7966" spans="4:5" x14ac:dyDescent="0.2">
      <c r="D7966" s="16"/>
      <c r="E7966" s="316"/>
    </row>
    <row r="7967" spans="4:5" x14ac:dyDescent="0.2">
      <c r="D7967" s="16"/>
      <c r="E7967" s="316"/>
    </row>
    <row r="7968" spans="4:5" x14ac:dyDescent="0.2">
      <c r="D7968" s="16"/>
      <c r="E7968" s="316"/>
    </row>
    <row r="7969" spans="4:5" x14ac:dyDescent="0.2">
      <c r="D7969" s="16"/>
      <c r="E7969" s="316"/>
    </row>
    <row r="7970" spans="4:5" x14ac:dyDescent="0.2">
      <c r="D7970" s="16"/>
      <c r="E7970" s="316"/>
    </row>
    <row r="7971" spans="4:5" x14ac:dyDescent="0.2">
      <c r="D7971" s="16"/>
      <c r="E7971" s="316"/>
    </row>
    <row r="7972" spans="4:5" x14ac:dyDescent="0.2">
      <c r="D7972" s="16"/>
      <c r="E7972" s="316"/>
    </row>
    <row r="7973" spans="4:5" x14ac:dyDescent="0.2">
      <c r="D7973" s="16"/>
      <c r="E7973" s="316"/>
    </row>
    <row r="7974" spans="4:5" x14ac:dyDescent="0.2">
      <c r="D7974" s="16"/>
      <c r="E7974" s="316"/>
    </row>
    <row r="7975" spans="4:5" x14ac:dyDescent="0.2">
      <c r="D7975" s="16"/>
      <c r="E7975" s="316"/>
    </row>
    <row r="7976" spans="4:5" x14ac:dyDescent="0.2">
      <c r="D7976" s="16"/>
      <c r="E7976" s="316"/>
    </row>
    <row r="7977" spans="4:5" x14ac:dyDescent="0.2">
      <c r="D7977" s="16"/>
      <c r="E7977" s="316"/>
    </row>
    <row r="7978" spans="4:5" x14ac:dyDescent="0.2">
      <c r="D7978" s="16"/>
      <c r="E7978" s="316"/>
    </row>
    <row r="7979" spans="4:5" x14ac:dyDescent="0.2">
      <c r="D7979" s="16"/>
      <c r="E7979" s="316"/>
    </row>
    <row r="7980" spans="4:5" x14ac:dyDescent="0.2">
      <c r="D7980" s="16"/>
      <c r="E7980" s="316"/>
    </row>
    <row r="7981" spans="4:5" x14ac:dyDescent="0.2">
      <c r="D7981" s="16"/>
      <c r="E7981" s="316"/>
    </row>
    <row r="7982" spans="4:5" x14ac:dyDescent="0.2">
      <c r="D7982" s="16"/>
      <c r="E7982" s="316"/>
    </row>
    <row r="7983" spans="4:5" x14ac:dyDescent="0.2">
      <c r="D7983" s="16"/>
      <c r="E7983" s="316"/>
    </row>
    <row r="7984" spans="4:5" x14ac:dyDescent="0.2">
      <c r="D7984" s="16"/>
      <c r="E7984" s="316"/>
    </row>
    <row r="7985" spans="4:5" x14ac:dyDescent="0.2">
      <c r="D7985" s="16"/>
      <c r="E7985" s="316"/>
    </row>
    <row r="7986" spans="4:5" x14ac:dyDescent="0.2">
      <c r="D7986" s="16"/>
      <c r="E7986" s="316"/>
    </row>
    <row r="7987" spans="4:5" x14ac:dyDescent="0.2">
      <c r="D7987" s="16"/>
      <c r="E7987" s="316"/>
    </row>
    <row r="7988" spans="4:5" x14ac:dyDescent="0.2">
      <c r="D7988" s="16"/>
      <c r="E7988" s="316"/>
    </row>
    <row r="7989" spans="4:5" x14ac:dyDescent="0.2">
      <c r="D7989" s="16"/>
      <c r="E7989" s="316"/>
    </row>
    <row r="7990" spans="4:5" x14ac:dyDescent="0.2">
      <c r="D7990" s="16"/>
      <c r="E7990" s="316"/>
    </row>
    <row r="7991" spans="4:5" x14ac:dyDescent="0.2">
      <c r="D7991" s="16"/>
      <c r="E7991" s="316"/>
    </row>
    <row r="7992" spans="4:5" x14ac:dyDescent="0.2">
      <c r="D7992" s="16"/>
      <c r="E7992" s="316"/>
    </row>
    <row r="7993" spans="4:5" x14ac:dyDescent="0.2">
      <c r="D7993" s="16"/>
      <c r="E7993" s="316"/>
    </row>
    <row r="7994" spans="4:5" x14ac:dyDescent="0.2">
      <c r="D7994" s="16"/>
      <c r="E7994" s="316"/>
    </row>
    <row r="7995" spans="4:5" x14ac:dyDescent="0.2">
      <c r="D7995" s="16"/>
      <c r="E7995" s="316"/>
    </row>
    <row r="7996" spans="4:5" x14ac:dyDescent="0.2">
      <c r="D7996" s="16"/>
      <c r="E7996" s="316"/>
    </row>
    <row r="7997" spans="4:5" x14ac:dyDescent="0.2">
      <c r="D7997" s="16"/>
      <c r="E7997" s="316"/>
    </row>
    <row r="7998" spans="4:5" x14ac:dyDescent="0.2">
      <c r="D7998" s="16"/>
      <c r="E7998" s="316"/>
    </row>
    <row r="7999" spans="4:5" x14ac:dyDescent="0.2">
      <c r="D7999" s="16"/>
      <c r="E7999" s="316"/>
    </row>
    <row r="8000" spans="4:5" x14ac:dyDescent="0.2">
      <c r="D8000" s="16"/>
      <c r="E8000" s="316"/>
    </row>
    <row r="8001" spans="4:5" x14ac:dyDescent="0.2">
      <c r="D8001" s="16"/>
      <c r="E8001" s="316"/>
    </row>
    <row r="8002" spans="4:5" x14ac:dyDescent="0.2">
      <c r="D8002" s="16"/>
      <c r="E8002" s="316"/>
    </row>
    <row r="8003" spans="4:5" x14ac:dyDescent="0.2">
      <c r="D8003" s="16"/>
      <c r="E8003" s="316"/>
    </row>
    <row r="8004" spans="4:5" x14ac:dyDescent="0.2">
      <c r="D8004" s="16"/>
      <c r="E8004" s="316"/>
    </row>
    <row r="8005" spans="4:5" x14ac:dyDescent="0.2">
      <c r="D8005" s="16"/>
      <c r="E8005" s="316"/>
    </row>
    <row r="8006" spans="4:5" x14ac:dyDescent="0.2">
      <c r="D8006" s="16"/>
      <c r="E8006" s="316"/>
    </row>
    <row r="8007" spans="4:5" x14ac:dyDescent="0.2">
      <c r="D8007" s="16"/>
      <c r="E8007" s="316"/>
    </row>
    <row r="8008" spans="4:5" x14ac:dyDescent="0.2">
      <c r="D8008" s="16"/>
      <c r="E8008" s="316"/>
    </row>
    <row r="8009" spans="4:5" x14ac:dyDescent="0.2">
      <c r="D8009" s="16"/>
      <c r="E8009" s="316"/>
    </row>
    <row r="8010" spans="4:5" x14ac:dyDescent="0.2">
      <c r="D8010" s="16"/>
      <c r="E8010" s="316"/>
    </row>
    <row r="8011" spans="4:5" x14ac:dyDescent="0.2">
      <c r="D8011" s="16"/>
      <c r="E8011" s="316"/>
    </row>
    <row r="8012" spans="4:5" x14ac:dyDescent="0.2">
      <c r="D8012" s="16"/>
      <c r="E8012" s="316"/>
    </row>
    <row r="8013" spans="4:5" x14ac:dyDescent="0.2">
      <c r="D8013" s="16"/>
      <c r="E8013" s="316"/>
    </row>
    <row r="8014" spans="4:5" x14ac:dyDescent="0.2">
      <c r="D8014" s="16"/>
      <c r="E8014" s="316"/>
    </row>
    <row r="8015" spans="4:5" x14ac:dyDescent="0.2">
      <c r="D8015" s="16"/>
      <c r="E8015" s="316"/>
    </row>
    <row r="8016" spans="4:5" x14ac:dyDescent="0.2">
      <c r="D8016" s="16"/>
      <c r="E8016" s="316"/>
    </row>
    <row r="8017" spans="4:5" x14ac:dyDescent="0.2">
      <c r="D8017" s="16"/>
      <c r="E8017" s="316"/>
    </row>
    <row r="8018" spans="4:5" x14ac:dyDescent="0.2">
      <c r="D8018" s="16"/>
      <c r="E8018" s="316"/>
    </row>
    <row r="8019" spans="4:5" x14ac:dyDescent="0.2">
      <c r="D8019" s="16"/>
      <c r="E8019" s="316"/>
    </row>
    <row r="8020" spans="4:5" x14ac:dyDescent="0.2">
      <c r="D8020" s="16"/>
      <c r="E8020" s="316"/>
    </row>
    <row r="8021" spans="4:5" x14ac:dyDescent="0.2">
      <c r="D8021" s="16"/>
      <c r="E8021" s="316"/>
    </row>
    <row r="8022" spans="4:5" x14ac:dyDescent="0.2">
      <c r="D8022" s="16"/>
      <c r="E8022" s="316"/>
    </row>
    <row r="8023" spans="4:5" x14ac:dyDescent="0.2">
      <c r="D8023" s="16"/>
      <c r="E8023" s="316"/>
    </row>
    <row r="8024" spans="4:5" x14ac:dyDescent="0.2">
      <c r="D8024" s="16"/>
      <c r="E8024" s="316"/>
    </row>
    <row r="8025" spans="4:5" x14ac:dyDescent="0.2">
      <c r="D8025" s="16"/>
      <c r="E8025" s="316"/>
    </row>
    <row r="8026" spans="4:5" x14ac:dyDescent="0.2">
      <c r="D8026" s="16"/>
      <c r="E8026" s="316"/>
    </row>
    <row r="8027" spans="4:5" x14ac:dyDescent="0.2">
      <c r="D8027" s="16"/>
      <c r="E8027" s="316"/>
    </row>
    <row r="8028" spans="4:5" x14ac:dyDescent="0.2">
      <c r="D8028" s="16"/>
      <c r="E8028" s="316"/>
    </row>
    <row r="8029" spans="4:5" x14ac:dyDescent="0.2">
      <c r="D8029" s="16"/>
      <c r="E8029" s="316"/>
    </row>
    <row r="8030" spans="4:5" x14ac:dyDescent="0.2">
      <c r="D8030" s="16"/>
      <c r="E8030" s="316"/>
    </row>
    <row r="8031" spans="4:5" x14ac:dyDescent="0.2">
      <c r="D8031" s="16"/>
      <c r="E8031" s="316"/>
    </row>
    <row r="8032" spans="4:5" x14ac:dyDescent="0.2">
      <c r="D8032" s="16"/>
      <c r="E8032" s="316"/>
    </row>
    <row r="8033" spans="4:5" x14ac:dyDescent="0.2">
      <c r="D8033" s="16"/>
      <c r="E8033" s="316"/>
    </row>
    <row r="8034" spans="4:5" x14ac:dyDescent="0.2">
      <c r="D8034" s="16"/>
      <c r="E8034" s="316"/>
    </row>
    <row r="8035" spans="4:5" x14ac:dyDescent="0.2">
      <c r="D8035" s="16"/>
      <c r="E8035" s="316"/>
    </row>
    <row r="8036" spans="4:5" x14ac:dyDescent="0.2">
      <c r="D8036" s="16"/>
      <c r="E8036" s="316"/>
    </row>
    <row r="8037" spans="4:5" x14ac:dyDescent="0.2">
      <c r="D8037" s="16"/>
      <c r="E8037" s="316"/>
    </row>
    <row r="8038" spans="4:5" x14ac:dyDescent="0.2">
      <c r="D8038" s="16"/>
      <c r="E8038" s="316"/>
    </row>
    <row r="8039" spans="4:5" x14ac:dyDescent="0.2">
      <c r="D8039" s="16"/>
      <c r="E8039" s="316"/>
    </row>
    <row r="8040" spans="4:5" x14ac:dyDescent="0.2">
      <c r="D8040" s="16"/>
      <c r="E8040" s="316"/>
    </row>
    <row r="8041" spans="4:5" x14ac:dyDescent="0.2">
      <c r="D8041" s="16"/>
      <c r="E8041" s="316"/>
    </row>
    <row r="8042" spans="4:5" x14ac:dyDescent="0.2">
      <c r="D8042" s="16"/>
      <c r="E8042" s="316"/>
    </row>
    <row r="8043" spans="4:5" x14ac:dyDescent="0.2">
      <c r="D8043" s="16"/>
      <c r="E8043" s="316"/>
    </row>
    <row r="8044" spans="4:5" x14ac:dyDescent="0.2">
      <c r="D8044" s="16"/>
      <c r="E8044" s="316"/>
    </row>
    <row r="8045" spans="4:5" x14ac:dyDescent="0.2">
      <c r="D8045" s="16"/>
      <c r="E8045" s="316"/>
    </row>
    <row r="8046" spans="4:5" x14ac:dyDescent="0.2">
      <c r="D8046" s="16"/>
      <c r="E8046" s="316"/>
    </row>
    <row r="8047" spans="4:5" x14ac:dyDescent="0.2">
      <c r="D8047" s="16"/>
      <c r="E8047" s="316"/>
    </row>
    <row r="8048" spans="4:5" x14ac:dyDescent="0.2">
      <c r="D8048" s="16"/>
      <c r="E8048" s="316"/>
    </row>
    <row r="8049" spans="4:5" x14ac:dyDescent="0.2">
      <c r="D8049" s="16"/>
      <c r="E8049" s="316"/>
    </row>
    <row r="8050" spans="4:5" x14ac:dyDescent="0.2">
      <c r="D8050" s="16"/>
      <c r="E8050" s="316"/>
    </row>
    <row r="8051" spans="4:5" x14ac:dyDescent="0.2">
      <c r="D8051" s="16"/>
      <c r="E8051" s="316"/>
    </row>
    <row r="8052" spans="4:5" x14ac:dyDescent="0.2">
      <c r="D8052" s="16"/>
      <c r="E8052" s="316"/>
    </row>
    <row r="8053" spans="4:5" x14ac:dyDescent="0.2">
      <c r="D8053" s="16"/>
      <c r="E8053" s="316"/>
    </row>
    <row r="8054" spans="4:5" x14ac:dyDescent="0.2">
      <c r="D8054" s="16"/>
      <c r="E8054" s="316"/>
    </row>
    <row r="8055" spans="4:5" x14ac:dyDescent="0.2">
      <c r="D8055" s="16"/>
      <c r="E8055" s="316"/>
    </row>
    <row r="8056" spans="4:5" x14ac:dyDescent="0.2">
      <c r="D8056" s="16"/>
      <c r="E8056" s="316"/>
    </row>
    <row r="8057" spans="4:5" x14ac:dyDescent="0.2">
      <c r="D8057" s="16"/>
      <c r="E8057" s="316"/>
    </row>
    <row r="8058" spans="4:5" x14ac:dyDescent="0.2">
      <c r="D8058" s="16"/>
      <c r="E8058" s="316"/>
    </row>
    <row r="8059" spans="4:5" x14ac:dyDescent="0.2">
      <c r="D8059" s="16"/>
      <c r="E8059" s="316"/>
    </row>
    <row r="8060" spans="4:5" x14ac:dyDescent="0.2">
      <c r="D8060" s="16"/>
      <c r="E8060" s="316"/>
    </row>
    <row r="8061" spans="4:5" x14ac:dyDescent="0.2">
      <c r="D8061" s="16"/>
      <c r="E8061" s="316"/>
    </row>
    <row r="8062" spans="4:5" x14ac:dyDescent="0.2">
      <c r="D8062" s="16"/>
      <c r="E8062" s="316"/>
    </row>
    <row r="8063" spans="4:5" x14ac:dyDescent="0.2">
      <c r="D8063" s="16"/>
      <c r="E8063" s="316"/>
    </row>
    <row r="8064" spans="4:5" x14ac:dyDescent="0.2">
      <c r="D8064" s="16"/>
      <c r="E8064" s="316"/>
    </row>
    <row r="8065" spans="4:5" x14ac:dyDescent="0.2">
      <c r="D8065" s="16"/>
      <c r="E8065" s="316"/>
    </row>
    <row r="8066" spans="4:5" x14ac:dyDescent="0.2">
      <c r="D8066" s="16"/>
      <c r="E8066" s="316"/>
    </row>
    <row r="8067" spans="4:5" x14ac:dyDescent="0.2">
      <c r="D8067" s="16"/>
      <c r="E8067" s="316"/>
    </row>
    <row r="8068" spans="4:5" x14ac:dyDescent="0.2">
      <c r="D8068" s="16"/>
      <c r="E8068" s="316"/>
    </row>
    <row r="8069" spans="4:5" x14ac:dyDescent="0.2">
      <c r="D8069" s="16"/>
      <c r="E8069" s="316"/>
    </row>
    <row r="8070" spans="4:5" x14ac:dyDescent="0.2">
      <c r="D8070" s="16"/>
      <c r="E8070" s="316"/>
    </row>
    <row r="8071" spans="4:5" x14ac:dyDescent="0.2">
      <c r="D8071" s="16"/>
      <c r="E8071" s="316"/>
    </row>
    <row r="8072" spans="4:5" x14ac:dyDescent="0.2">
      <c r="D8072" s="16"/>
      <c r="E8072" s="316"/>
    </row>
    <row r="8073" spans="4:5" x14ac:dyDescent="0.2">
      <c r="D8073" s="16"/>
      <c r="E8073" s="316"/>
    </row>
    <row r="8074" spans="4:5" x14ac:dyDescent="0.2">
      <c r="D8074" s="16"/>
      <c r="E8074" s="316"/>
    </row>
    <row r="8075" spans="4:5" x14ac:dyDescent="0.2">
      <c r="D8075" s="16"/>
      <c r="E8075" s="316"/>
    </row>
    <row r="8076" spans="4:5" x14ac:dyDescent="0.2">
      <c r="D8076" s="16"/>
      <c r="E8076" s="316"/>
    </row>
    <row r="8077" spans="4:5" x14ac:dyDescent="0.2">
      <c r="D8077" s="16"/>
      <c r="E8077" s="316"/>
    </row>
    <row r="8078" spans="4:5" x14ac:dyDescent="0.2">
      <c r="D8078" s="16"/>
      <c r="E8078" s="316"/>
    </row>
    <row r="8079" spans="4:5" x14ac:dyDescent="0.2">
      <c r="D8079" s="16"/>
      <c r="E8079" s="316"/>
    </row>
    <row r="8080" spans="4:5" x14ac:dyDescent="0.2">
      <c r="D8080" s="16"/>
      <c r="E8080" s="316"/>
    </row>
    <row r="8081" spans="4:5" x14ac:dyDescent="0.2">
      <c r="D8081" s="16"/>
      <c r="E8081" s="316"/>
    </row>
    <row r="8082" spans="4:5" x14ac:dyDescent="0.2">
      <c r="D8082" s="16"/>
      <c r="E8082" s="316"/>
    </row>
    <row r="8083" spans="4:5" x14ac:dyDescent="0.2">
      <c r="D8083" s="16"/>
      <c r="E8083" s="316"/>
    </row>
    <row r="8084" spans="4:5" x14ac:dyDescent="0.2">
      <c r="D8084" s="16"/>
      <c r="E8084" s="316"/>
    </row>
    <row r="8085" spans="4:5" x14ac:dyDescent="0.2">
      <c r="D8085" s="16"/>
      <c r="E8085" s="316"/>
    </row>
    <row r="8086" spans="4:5" x14ac:dyDescent="0.2">
      <c r="D8086" s="16"/>
      <c r="E8086" s="316"/>
    </row>
    <row r="8087" spans="4:5" x14ac:dyDescent="0.2">
      <c r="D8087" s="16"/>
      <c r="E8087" s="316"/>
    </row>
    <row r="8088" spans="4:5" x14ac:dyDescent="0.2">
      <c r="D8088" s="16"/>
      <c r="E8088" s="316"/>
    </row>
    <row r="8089" spans="4:5" x14ac:dyDescent="0.2">
      <c r="D8089" s="16"/>
      <c r="E8089" s="316"/>
    </row>
    <row r="8090" spans="4:5" x14ac:dyDescent="0.2">
      <c r="D8090" s="16"/>
      <c r="E8090" s="316"/>
    </row>
    <row r="8091" spans="4:5" x14ac:dyDescent="0.2">
      <c r="D8091" s="16"/>
      <c r="E8091" s="316"/>
    </row>
    <row r="8092" spans="4:5" x14ac:dyDescent="0.2">
      <c r="D8092" s="16"/>
      <c r="E8092" s="316"/>
    </row>
    <row r="8093" spans="4:5" x14ac:dyDescent="0.2">
      <c r="D8093" s="16"/>
      <c r="E8093" s="316"/>
    </row>
    <row r="8094" spans="4:5" x14ac:dyDescent="0.2">
      <c r="D8094" s="16"/>
      <c r="E8094" s="316"/>
    </row>
    <row r="8095" spans="4:5" x14ac:dyDescent="0.2">
      <c r="D8095" s="16"/>
      <c r="E8095" s="316"/>
    </row>
    <row r="8096" spans="4:5" x14ac:dyDescent="0.2">
      <c r="D8096" s="16"/>
      <c r="E8096" s="316"/>
    </row>
    <row r="8097" spans="4:5" x14ac:dyDescent="0.2">
      <c r="D8097" s="16"/>
      <c r="E8097" s="316"/>
    </row>
    <row r="8098" spans="4:5" x14ac:dyDescent="0.2">
      <c r="D8098" s="16"/>
      <c r="E8098" s="316"/>
    </row>
    <row r="8099" spans="4:5" x14ac:dyDescent="0.2">
      <c r="D8099" s="16"/>
      <c r="E8099" s="316"/>
    </row>
    <row r="8100" spans="4:5" x14ac:dyDescent="0.2">
      <c r="D8100" s="16"/>
      <c r="E8100" s="316"/>
    </row>
    <row r="8101" spans="4:5" x14ac:dyDescent="0.2">
      <c r="D8101" s="16"/>
      <c r="E8101" s="316"/>
    </row>
    <row r="8102" spans="4:5" x14ac:dyDescent="0.2">
      <c r="D8102" s="16"/>
      <c r="E8102" s="316"/>
    </row>
    <row r="8103" spans="4:5" x14ac:dyDescent="0.2">
      <c r="D8103" s="16"/>
      <c r="E8103" s="316"/>
    </row>
    <row r="8104" spans="4:5" x14ac:dyDescent="0.2">
      <c r="D8104" s="16"/>
      <c r="E8104" s="316"/>
    </row>
    <row r="8105" spans="4:5" x14ac:dyDescent="0.2">
      <c r="D8105" s="16"/>
      <c r="E8105" s="316"/>
    </row>
    <row r="8106" spans="4:5" x14ac:dyDescent="0.2">
      <c r="D8106" s="16"/>
      <c r="E8106" s="316"/>
    </row>
    <row r="8107" spans="4:5" x14ac:dyDescent="0.2">
      <c r="D8107" s="16"/>
      <c r="E8107" s="316"/>
    </row>
    <row r="8108" spans="4:5" x14ac:dyDescent="0.2">
      <c r="D8108" s="16"/>
      <c r="E8108" s="316"/>
    </row>
    <row r="8109" spans="4:5" x14ac:dyDescent="0.2">
      <c r="D8109" s="16"/>
      <c r="E8109" s="316"/>
    </row>
    <row r="8110" spans="4:5" x14ac:dyDescent="0.2">
      <c r="D8110" s="16"/>
      <c r="E8110" s="316"/>
    </row>
    <row r="8111" spans="4:5" x14ac:dyDescent="0.2">
      <c r="D8111" s="16"/>
      <c r="E8111" s="316"/>
    </row>
    <row r="8112" spans="4:5" x14ac:dyDescent="0.2">
      <c r="D8112" s="16"/>
      <c r="E8112" s="316"/>
    </row>
    <row r="8113" spans="4:5" x14ac:dyDescent="0.2">
      <c r="D8113" s="16"/>
      <c r="E8113" s="316"/>
    </row>
    <row r="8114" spans="4:5" x14ac:dyDescent="0.2">
      <c r="D8114" s="16"/>
      <c r="E8114" s="316"/>
    </row>
    <row r="8115" spans="4:5" x14ac:dyDescent="0.2">
      <c r="D8115" s="16"/>
      <c r="E8115" s="316"/>
    </row>
    <row r="8116" spans="4:5" x14ac:dyDescent="0.2">
      <c r="D8116" s="16"/>
      <c r="E8116" s="316"/>
    </row>
    <row r="8117" spans="4:5" x14ac:dyDescent="0.2">
      <c r="D8117" s="16"/>
      <c r="E8117" s="316"/>
    </row>
    <row r="8118" spans="4:5" x14ac:dyDescent="0.2">
      <c r="D8118" s="16"/>
      <c r="E8118" s="316"/>
    </row>
    <row r="8119" spans="4:5" x14ac:dyDescent="0.2">
      <c r="D8119" s="16"/>
      <c r="E8119" s="316"/>
    </row>
    <row r="8120" spans="4:5" x14ac:dyDescent="0.2">
      <c r="D8120" s="16"/>
      <c r="E8120" s="316"/>
    </row>
    <row r="8121" spans="4:5" x14ac:dyDescent="0.2">
      <c r="D8121" s="16"/>
      <c r="E8121" s="316"/>
    </row>
    <row r="8122" spans="4:5" x14ac:dyDescent="0.2">
      <c r="D8122" s="16"/>
      <c r="E8122" s="316"/>
    </row>
    <row r="8123" spans="4:5" x14ac:dyDescent="0.2">
      <c r="D8123" s="16"/>
      <c r="E8123" s="316"/>
    </row>
    <row r="8124" spans="4:5" x14ac:dyDescent="0.2">
      <c r="D8124" s="16"/>
      <c r="E8124" s="316"/>
    </row>
    <row r="8125" spans="4:5" x14ac:dyDescent="0.2">
      <c r="D8125" s="16"/>
      <c r="E8125" s="316"/>
    </row>
    <row r="8126" spans="4:5" x14ac:dyDescent="0.2">
      <c r="D8126" s="16"/>
      <c r="E8126" s="316"/>
    </row>
    <row r="8127" spans="4:5" x14ac:dyDescent="0.2">
      <c r="D8127" s="16"/>
      <c r="E8127" s="316"/>
    </row>
    <row r="8128" spans="4:5" x14ac:dyDescent="0.2">
      <c r="D8128" s="16"/>
      <c r="E8128" s="316"/>
    </row>
    <row r="8129" spans="4:5" x14ac:dyDescent="0.2">
      <c r="D8129" s="16"/>
      <c r="E8129" s="316"/>
    </row>
    <row r="8130" spans="4:5" x14ac:dyDescent="0.2">
      <c r="D8130" s="16"/>
      <c r="E8130" s="316"/>
    </row>
    <row r="8131" spans="4:5" x14ac:dyDescent="0.2">
      <c r="D8131" s="16"/>
      <c r="E8131" s="316"/>
    </row>
    <row r="8132" spans="4:5" x14ac:dyDescent="0.2">
      <c r="D8132" s="16"/>
      <c r="E8132" s="316"/>
    </row>
    <row r="8133" spans="4:5" x14ac:dyDescent="0.2">
      <c r="D8133" s="16"/>
      <c r="E8133" s="316"/>
    </row>
    <row r="8134" spans="4:5" x14ac:dyDescent="0.2">
      <c r="D8134" s="16"/>
      <c r="E8134" s="316"/>
    </row>
    <row r="8135" spans="4:5" x14ac:dyDescent="0.2">
      <c r="D8135" s="16"/>
      <c r="E8135" s="316"/>
    </row>
    <row r="8136" spans="4:5" x14ac:dyDescent="0.2">
      <c r="D8136" s="16"/>
      <c r="E8136" s="316"/>
    </row>
    <row r="8137" spans="4:5" x14ac:dyDescent="0.2">
      <c r="D8137" s="16"/>
      <c r="E8137" s="316"/>
    </row>
    <row r="8138" spans="4:5" x14ac:dyDescent="0.2">
      <c r="D8138" s="16"/>
      <c r="E8138" s="316"/>
    </row>
    <row r="8139" spans="4:5" x14ac:dyDescent="0.2">
      <c r="D8139" s="16"/>
      <c r="E8139" s="316"/>
    </row>
    <row r="8140" spans="4:5" x14ac:dyDescent="0.2">
      <c r="D8140" s="16"/>
      <c r="E8140" s="316"/>
    </row>
    <row r="8141" spans="4:5" x14ac:dyDescent="0.2">
      <c r="D8141" s="16"/>
      <c r="E8141" s="316"/>
    </row>
    <row r="8142" spans="4:5" x14ac:dyDescent="0.2">
      <c r="D8142" s="16"/>
      <c r="E8142" s="316"/>
    </row>
    <row r="8143" spans="4:5" x14ac:dyDescent="0.2">
      <c r="D8143" s="16"/>
      <c r="E8143" s="316"/>
    </row>
    <row r="8144" spans="4:5" x14ac:dyDescent="0.2">
      <c r="D8144" s="16"/>
      <c r="E8144" s="316"/>
    </row>
    <row r="8145" spans="4:5" x14ac:dyDescent="0.2">
      <c r="D8145" s="16"/>
      <c r="E8145" s="316"/>
    </row>
    <row r="8146" spans="4:5" x14ac:dyDescent="0.2">
      <c r="D8146" s="16"/>
      <c r="E8146" s="316"/>
    </row>
    <row r="8147" spans="4:5" x14ac:dyDescent="0.2">
      <c r="D8147" s="16"/>
      <c r="E8147" s="316"/>
    </row>
    <row r="8148" spans="4:5" x14ac:dyDescent="0.2">
      <c r="D8148" s="16"/>
      <c r="E8148" s="316"/>
    </row>
    <row r="8149" spans="4:5" x14ac:dyDescent="0.2">
      <c r="D8149" s="16"/>
      <c r="E8149" s="316"/>
    </row>
    <row r="8150" spans="4:5" x14ac:dyDescent="0.2">
      <c r="D8150" s="16"/>
      <c r="E8150" s="316"/>
    </row>
    <row r="8151" spans="4:5" x14ac:dyDescent="0.2">
      <c r="D8151" s="16"/>
      <c r="E8151" s="316"/>
    </row>
    <row r="8152" spans="4:5" x14ac:dyDescent="0.2">
      <c r="D8152" s="16"/>
      <c r="E8152" s="316"/>
    </row>
    <row r="8153" spans="4:5" x14ac:dyDescent="0.2">
      <c r="D8153" s="16"/>
      <c r="E8153" s="316"/>
    </row>
    <row r="8154" spans="4:5" x14ac:dyDescent="0.2">
      <c r="D8154" s="16"/>
      <c r="E8154" s="316"/>
    </row>
    <row r="8155" spans="4:5" x14ac:dyDescent="0.2">
      <c r="D8155" s="16"/>
      <c r="E8155" s="316"/>
    </row>
    <row r="8156" spans="4:5" x14ac:dyDescent="0.2">
      <c r="D8156" s="16"/>
      <c r="E8156" s="316"/>
    </row>
    <row r="8157" spans="4:5" x14ac:dyDescent="0.2">
      <c r="D8157" s="16"/>
      <c r="E8157" s="316"/>
    </row>
    <row r="8158" spans="4:5" x14ac:dyDescent="0.2">
      <c r="D8158" s="16"/>
      <c r="E8158" s="316"/>
    </row>
    <row r="8159" spans="4:5" x14ac:dyDescent="0.2">
      <c r="D8159" s="16"/>
      <c r="E8159" s="316"/>
    </row>
    <row r="8160" spans="4:5" x14ac:dyDescent="0.2">
      <c r="D8160" s="16"/>
      <c r="E8160" s="316"/>
    </row>
    <row r="8161" spans="4:5" x14ac:dyDescent="0.2">
      <c r="D8161" s="16"/>
      <c r="E8161" s="316"/>
    </row>
    <row r="8162" spans="4:5" x14ac:dyDescent="0.2">
      <c r="D8162" s="16"/>
      <c r="E8162" s="316"/>
    </row>
    <row r="8163" spans="4:5" x14ac:dyDescent="0.2">
      <c r="D8163" s="16"/>
      <c r="E8163" s="316"/>
    </row>
    <row r="8164" spans="4:5" x14ac:dyDescent="0.2">
      <c r="D8164" s="16"/>
      <c r="E8164" s="316"/>
    </row>
    <row r="8165" spans="4:5" x14ac:dyDescent="0.2">
      <c r="D8165" s="16"/>
      <c r="E8165" s="316"/>
    </row>
    <row r="8166" spans="4:5" x14ac:dyDescent="0.2">
      <c r="D8166" s="16"/>
      <c r="E8166" s="316"/>
    </row>
    <row r="8167" spans="4:5" x14ac:dyDescent="0.2">
      <c r="D8167" s="16"/>
      <c r="E8167" s="316"/>
    </row>
    <row r="8168" spans="4:5" x14ac:dyDescent="0.2">
      <c r="D8168" s="16"/>
      <c r="E8168" s="316"/>
    </row>
    <row r="8169" spans="4:5" x14ac:dyDescent="0.2">
      <c r="D8169" s="16"/>
      <c r="E8169" s="316"/>
    </row>
    <row r="8170" spans="4:5" x14ac:dyDescent="0.2">
      <c r="D8170" s="16"/>
      <c r="E8170" s="316"/>
    </row>
    <row r="8171" spans="4:5" x14ac:dyDescent="0.2">
      <c r="D8171" s="16"/>
      <c r="E8171" s="316"/>
    </row>
    <row r="8172" spans="4:5" x14ac:dyDescent="0.2">
      <c r="D8172" s="16"/>
      <c r="E8172" s="316"/>
    </row>
    <row r="8173" spans="4:5" x14ac:dyDescent="0.2">
      <c r="D8173" s="16"/>
      <c r="E8173" s="316"/>
    </row>
    <row r="8174" spans="4:5" x14ac:dyDescent="0.2">
      <c r="D8174" s="16"/>
      <c r="E8174" s="316"/>
    </row>
    <row r="8175" spans="4:5" x14ac:dyDescent="0.2">
      <c r="D8175" s="16"/>
      <c r="E8175" s="316"/>
    </row>
    <row r="8176" spans="4:5" x14ac:dyDescent="0.2">
      <c r="D8176" s="16"/>
      <c r="E8176" s="316"/>
    </row>
    <row r="8177" spans="4:5" x14ac:dyDescent="0.2">
      <c r="D8177" s="16"/>
      <c r="E8177" s="316"/>
    </row>
    <row r="8178" spans="4:5" x14ac:dyDescent="0.2">
      <c r="D8178" s="16"/>
      <c r="E8178" s="316"/>
    </row>
    <row r="8179" spans="4:5" x14ac:dyDescent="0.2">
      <c r="D8179" s="16"/>
      <c r="E8179" s="316"/>
    </row>
    <row r="8180" spans="4:5" x14ac:dyDescent="0.2">
      <c r="D8180" s="16"/>
      <c r="E8180" s="316"/>
    </row>
    <row r="8181" spans="4:5" x14ac:dyDescent="0.2">
      <c r="D8181" s="16"/>
      <c r="E8181" s="316"/>
    </row>
    <row r="8182" spans="4:5" x14ac:dyDescent="0.2">
      <c r="D8182" s="16"/>
      <c r="E8182" s="316"/>
    </row>
    <row r="8183" spans="4:5" x14ac:dyDescent="0.2">
      <c r="D8183" s="16"/>
      <c r="E8183" s="316"/>
    </row>
    <row r="8184" spans="4:5" x14ac:dyDescent="0.2">
      <c r="D8184" s="16"/>
      <c r="E8184" s="316"/>
    </row>
    <row r="8185" spans="4:5" x14ac:dyDescent="0.2">
      <c r="D8185" s="16"/>
      <c r="E8185" s="316"/>
    </row>
    <row r="8186" spans="4:5" x14ac:dyDescent="0.2">
      <c r="D8186" s="16"/>
      <c r="E8186" s="316"/>
    </row>
    <row r="8187" spans="4:5" x14ac:dyDescent="0.2">
      <c r="D8187" s="16"/>
      <c r="E8187" s="316"/>
    </row>
    <row r="8188" spans="4:5" x14ac:dyDescent="0.2">
      <c r="D8188" s="16"/>
      <c r="E8188" s="316"/>
    </row>
    <row r="8189" spans="4:5" x14ac:dyDescent="0.2">
      <c r="D8189" s="16"/>
      <c r="E8189" s="316"/>
    </row>
    <row r="8190" spans="4:5" x14ac:dyDescent="0.2">
      <c r="D8190" s="16"/>
      <c r="E8190" s="316"/>
    </row>
    <row r="8191" spans="4:5" x14ac:dyDescent="0.2">
      <c r="D8191" s="16"/>
      <c r="E8191" s="316"/>
    </row>
    <row r="8192" spans="4:5" x14ac:dyDescent="0.2">
      <c r="D8192" s="16"/>
      <c r="E8192" s="316"/>
    </row>
    <row r="8193" spans="4:5" x14ac:dyDescent="0.2">
      <c r="D8193" s="16"/>
      <c r="E8193" s="316"/>
    </row>
    <row r="8194" spans="4:5" x14ac:dyDescent="0.2">
      <c r="D8194" s="16"/>
      <c r="E8194" s="316"/>
    </row>
    <row r="8195" spans="4:5" x14ac:dyDescent="0.2">
      <c r="D8195" s="16"/>
      <c r="E8195" s="316"/>
    </row>
    <row r="8196" spans="4:5" x14ac:dyDescent="0.2">
      <c r="D8196" s="16"/>
      <c r="E8196" s="316"/>
    </row>
    <row r="8197" spans="4:5" x14ac:dyDescent="0.2">
      <c r="D8197" s="16"/>
      <c r="E8197" s="316"/>
    </row>
    <row r="8198" spans="4:5" x14ac:dyDescent="0.2">
      <c r="D8198" s="16"/>
      <c r="E8198" s="316"/>
    </row>
    <row r="8199" spans="4:5" x14ac:dyDescent="0.2">
      <c r="D8199" s="16"/>
      <c r="E8199" s="316"/>
    </row>
    <row r="8200" spans="4:5" x14ac:dyDescent="0.2">
      <c r="D8200" s="16"/>
      <c r="E8200" s="316"/>
    </row>
    <row r="8201" spans="4:5" x14ac:dyDescent="0.2">
      <c r="D8201" s="16"/>
      <c r="E8201" s="316"/>
    </row>
    <row r="8202" spans="4:5" x14ac:dyDescent="0.2">
      <c r="D8202" s="16"/>
      <c r="E8202" s="316"/>
    </row>
    <row r="8203" spans="4:5" x14ac:dyDescent="0.2">
      <c r="D8203" s="16"/>
      <c r="E8203" s="316"/>
    </row>
    <row r="8204" spans="4:5" x14ac:dyDescent="0.2">
      <c r="D8204" s="16"/>
      <c r="E8204" s="316"/>
    </row>
    <row r="8205" spans="4:5" x14ac:dyDescent="0.2">
      <c r="D8205" s="16"/>
      <c r="E8205" s="316"/>
    </row>
    <row r="8206" spans="4:5" x14ac:dyDescent="0.2">
      <c r="D8206" s="16"/>
      <c r="E8206" s="316"/>
    </row>
    <row r="8207" spans="4:5" x14ac:dyDescent="0.2">
      <c r="D8207" s="16"/>
      <c r="E8207" s="316"/>
    </row>
    <row r="8208" spans="4:5" x14ac:dyDescent="0.2">
      <c r="D8208" s="16"/>
      <c r="E8208" s="316"/>
    </row>
    <row r="8209" spans="4:5" x14ac:dyDescent="0.2">
      <c r="D8209" s="16"/>
      <c r="E8209" s="316"/>
    </row>
    <row r="8210" spans="4:5" x14ac:dyDescent="0.2">
      <c r="D8210" s="16"/>
      <c r="E8210" s="316"/>
    </row>
    <row r="8211" spans="4:5" x14ac:dyDescent="0.2">
      <c r="D8211" s="16"/>
      <c r="E8211" s="316"/>
    </row>
    <row r="8212" spans="4:5" x14ac:dyDescent="0.2">
      <c r="D8212" s="16"/>
      <c r="E8212" s="316"/>
    </row>
    <row r="8213" spans="4:5" x14ac:dyDescent="0.2">
      <c r="D8213" s="16"/>
      <c r="E8213" s="316"/>
    </row>
    <row r="8214" spans="4:5" x14ac:dyDescent="0.2">
      <c r="D8214" s="16"/>
      <c r="E8214" s="316"/>
    </row>
    <row r="8215" spans="4:5" x14ac:dyDescent="0.2">
      <c r="D8215" s="16"/>
      <c r="E8215" s="316"/>
    </row>
    <row r="8216" spans="4:5" x14ac:dyDescent="0.2">
      <c r="D8216" s="16"/>
      <c r="E8216" s="316"/>
    </row>
    <row r="8217" spans="4:5" x14ac:dyDescent="0.2">
      <c r="D8217" s="16"/>
      <c r="E8217" s="316"/>
    </row>
    <row r="8218" spans="4:5" x14ac:dyDescent="0.2">
      <c r="D8218" s="16"/>
      <c r="E8218" s="316"/>
    </row>
    <row r="8219" spans="4:5" x14ac:dyDescent="0.2">
      <c r="D8219" s="16"/>
      <c r="E8219" s="316"/>
    </row>
    <row r="8220" spans="4:5" x14ac:dyDescent="0.2">
      <c r="D8220" s="16"/>
      <c r="E8220" s="316"/>
    </row>
    <row r="8221" spans="4:5" x14ac:dyDescent="0.2">
      <c r="D8221" s="16"/>
      <c r="E8221" s="316"/>
    </row>
    <row r="8222" spans="4:5" x14ac:dyDescent="0.2">
      <c r="D8222" s="16"/>
      <c r="E8222" s="316"/>
    </row>
    <row r="8223" spans="4:5" x14ac:dyDescent="0.2">
      <c r="D8223" s="16"/>
      <c r="E8223" s="316"/>
    </row>
    <row r="8224" spans="4:5" x14ac:dyDescent="0.2">
      <c r="D8224" s="16"/>
      <c r="E8224" s="316"/>
    </row>
    <row r="8225" spans="4:5" x14ac:dyDescent="0.2">
      <c r="D8225" s="16"/>
      <c r="E8225" s="316"/>
    </row>
    <row r="8226" spans="4:5" x14ac:dyDescent="0.2">
      <c r="D8226" s="16"/>
      <c r="E8226" s="316"/>
    </row>
    <row r="8227" spans="4:5" x14ac:dyDescent="0.2">
      <c r="D8227" s="16"/>
      <c r="E8227" s="316"/>
    </row>
    <row r="8228" spans="4:5" x14ac:dyDescent="0.2">
      <c r="D8228" s="16"/>
      <c r="E8228" s="316"/>
    </row>
    <row r="8229" spans="4:5" x14ac:dyDescent="0.2">
      <c r="D8229" s="16"/>
      <c r="E8229" s="316"/>
    </row>
    <row r="8230" spans="4:5" x14ac:dyDescent="0.2">
      <c r="D8230" s="16"/>
      <c r="E8230" s="316"/>
    </row>
    <row r="8231" spans="4:5" x14ac:dyDescent="0.2">
      <c r="D8231" s="16"/>
      <c r="E8231" s="316"/>
    </row>
    <row r="8232" spans="4:5" x14ac:dyDescent="0.2">
      <c r="D8232" s="16"/>
      <c r="E8232" s="316"/>
    </row>
    <row r="8233" spans="4:5" x14ac:dyDescent="0.2">
      <c r="D8233" s="16"/>
      <c r="E8233" s="316"/>
    </row>
    <row r="8234" spans="4:5" x14ac:dyDescent="0.2">
      <c r="D8234" s="16"/>
      <c r="E8234" s="316"/>
    </row>
    <row r="8235" spans="4:5" x14ac:dyDescent="0.2">
      <c r="D8235" s="16"/>
      <c r="E8235" s="316"/>
    </row>
    <row r="8236" spans="4:5" x14ac:dyDescent="0.2">
      <c r="D8236" s="16"/>
      <c r="E8236" s="316"/>
    </row>
    <row r="8237" spans="4:5" x14ac:dyDescent="0.2">
      <c r="D8237" s="16"/>
      <c r="E8237" s="316"/>
    </row>
    <row r="8238" spans="4:5" x14ac:dyDescent="0.2">
      <c r="D8238" s="16"/>
      <c r="E8238" s="316"/>
    </row>
    <row r="8239" spans="4:5" x14ac:dyDescent="0.2">
      <c r="D8239" s="16"/>
      <c r="E8239" s="316"/>
    </row>
    <row r="8240" spans="4:5" x14ac:dyDescent="0.2">
      <c r="D8240" s="16"/>
      <c r="E8240" s="316"/>
    </row>
    <row r="8241" spans="4:5" x14ac:dyDescent="0.2">
      <c r="D8241" s="16"/>
      <c r="E8241" s="316"/>
    </row>
    <row r="8242" spans="4:5" x14ac:dyDescent="0.2">
      <c r="D8242" s="16"/>
      <c r="E8242" s="316"/>
    </row>
    <row r="8243" spans="4:5" x14ac:dyDescent="0.2">
      <c r="D8243" s="16"/>
      <c r="E8243" s="316"/>
    </row>
    <row r="8244" spans="4:5" x14ac:dyDescent="0.2">
      <c r="D8244" s="16"/>
      <c r="E8244" s="316"/>
    </row>
    <row r="8245" spans="4:5" x14ac:dyDescent="0.2">
      <c r="D8245" s="16"/>
      <c r="E8245" s="316"/>
    </row>
    <row r="8246" spans="4:5" x14ac:dyDescent="0.2">
      <c r="D8246" s="16"/>
      <c r="E8246" s="316"/>
    </row>
    <row r="8247" spans="4:5" x14ac:dyDescent="0.2">
      <c r="D8247" s="16"/>
      <c r="E8247" s="316"/>
    </row>
    <row r="8248" spans="4:5" x14ac:dyDescent="0.2">
      <c r="D8248" s="16"/>
      <c r="E8248" s="316"/>
    </row>
    <row r="8249" spans="4:5" x14ac:dyDescent="0.2">
      <c r="D8249" s="16"/>
      <c r="E8249" s="316"/>
    </row>
    <row r="8250" spans="4:5" x14ac:dyDescent="0.2">
      <c r="D8250" s="16"/>
      <c r="E8250" s="316"/>
    </row>
    <row r="8251" spans="4:5" x14ac:dyDescent="0.2">
      <c r="D8251" s="16"/>
      <c r="E8251" s="316"/>
    </row>
    <row r="8252" spans="4:5" x14ac:dyDescent="0.2">
      <c r="D8252" s="16"/>
      <c r="E8252" s="316"/>
    </row>
    <row r="8253" spans="4:5" x14ac:dyDescent="0.2">
      <c r="D8253" s="16"/>
      <c r="E8253" s="316"/>
    </row>
    <row r="8254" spans="4:5" x14ac:dyDescent="0.2">
      <c r="D8254" s="16"/>
      <c r="E8254" s="316"/>
    </row>
    <row r="8255" spans="4:5" x14ac:dyDescent="0.2">
      <c r="D8255" s="16"/>
      <c r="E8255" s="316"/>
    </row>
    <row r="8256" spans="4:5" x14ac:dyDescent="0.2">
      <c r="D8256" s="16"/>
      <c r="E8256" s="316"/>
    </row>
    <row r="8257" spans="4:5" x14ac:dyDescent="0.2">
      <c r="D8257" s="16"/>
      <c r="E8257" s="316"/>
    </row>
    <row r="8258" spans="4:5" x14ac:dyDescent="0.2">
      <c r="D8258" s="16"/>
      <c r="E8258" s="316"/>
    </row>
    <row r="8259" spans="4:5" x14ac:dyDescent="0.2">
      <c r="D8259" s="16"/>
      <c r="E8259" s="316"/>
    </row>
    <row r="8260" spans="4:5" x14ac:dyDescent="0.2">
      <c r="D8260" s="16"/>
      <c r="E8260" s="316"/>
    </row>
    <row r="8261" spans="4:5" x14ac:dyDescent="0.2">
      <c r="D8261" s="16"/>
      <c r="E8261" s="316"/>
    </row>
    <row r="8262" spans="4:5" x14ac:dyDescent="0.2">
      <c r="D8262" s="16"/>
      <c r="E8262" s="316"/>
    </row>
    <row r="8263" spans="4:5" x14ac:dyDescent="0.2">
      <c r="D8263" s="16"/>
      <c r="E8263" s="316"/>
    </row>
    <row r="8264" spans="4:5" x14ac:dyDescent="0.2">
      <c r="D8264" s="16"/>
      <c r="E8264" s="316"/>
    </row>
    <row r="8265" spans="4:5" x14ac:dyDescent="0.2">
      <c r="D8265" s="16"/>
      <c r="E8265" s="316"/>
    </row>
    <row r="8266" spans="4:5" x14ac:dyDescent="0.2">
      <c r="D8266" s="16"/>
      <c r="E8266" s="316"/>
    </row>
    <row r="8267" spans="4:5" x14ac:dyDescent="0.2">
      <c r="D8267" s="16"/>
      <c r="E8267" s="316"/>
    </row>
    <row r="8268" spans="4:5" x14ac:dyDescent="0.2">
      <c r="D8268" s="16"/>
      <c r="E8268" s="316"/>
    </row>
    <row r="8269" spans="4:5" x14ac:dyDescent="0.2">
      <c r="D8269" s="16"/>
      <c r="E8269" s="316"/>
    </row>
    <row r="8270" spans="4:5" x14ac:dyDescent="0.2">
      <c r="D8270" s="16"/>
      <c r="E8270" s="316"/>
    </row>
    <row r="8271" spans="4:5" x14ac:dyDescent="0.2">
      <c r="D8271" s="16"/>
      <c r="E8271" s="316"/>
    </row>
    <row r="8272" spans="4:5" x14ac:dyDescent="0.2">
      <c r="D8272" s="16"/>
      <c r="E8272" s="316"/>
    </row>
    <row r="8273" spans="4:5" x14ac:dyDescent="0.2">
      <c r="D8273" s="16"/>
      <c r="E8273" s="316"/>
    </row>
    <row r="8274" spans="4:5" x14ac:dyDescent="0.2">
      <c r="D8274" s="16"/>
      <c r="E8274" s="316"/>
    </row>
    <row r="8275" spans="4:5" x14ac:dyDescent="0.2">
      <c r="D8275" s="16"/>
      <c r="E8275" s="316"/>
    </row>
    <row r="8276" spans="4:5" x14ac:dyDescent="0.2">
      <c r="D8276" s="16"/>
      <c r="E8276" s="316"/>
    </row>
    <row r="8277" spans="4:5" x14ac:dyDescent="0.2">
      <c r="D8277" s="16"/>
      <c r="E8277" s="316"/>
    </row>
    <row r="8278" spans="4:5" x14ac:dyDescent="0.2">
      <c r="D8278" s="16"/>
      <c r="E8278" s="316"/>
    </row>
    <row r="8279" spans="4:5" x14ac:dyDescent="0.2">
      <c r="D8279" s="16"/>
      <c r="E8279" s="316"/>
    </row>
    <row r="8280" spans="4:5" x14ac:dyDescent="0.2">
      <c r="D8280" s="16"/>
      <c r="E8280" s="316"/>
    </row>
    <row r="8281" spans="4:5" x14ac:dyDescent="0.2">
      <c r="D8281" s="16"/>
      <c r="E8281" s="316"/>
    </row>
    <row r="8282" spans="4:5" x14ac:dyDescent="0.2">
      <c r="D8282" s="16"/>
      <c r="E8282" s="316"/>
    </row>
    <row r="8283" spans="4:5" x14ac:dyDescent="0.2">
      <c r="D8283" s="16"/>
      <c r="E8283" s="316"/>
    </row>
    <row r="8284" spans="4:5" x14ac:dyDescent="0.2">
      <c r="D8284" s="16"/>
      <c r="E8284" s="316"/>
    </row>
    <row r="8285" spans="4:5" x14ac:dyDescent="0.2">
      <c r="D8285" s="16"/>
      <c r="E8285" s="316"/>
    </row>
    <row r="8286" spans="4:5" x14ac:dyDescent="0.2">
      <c r="D8286" s="16"/>
      <c r="E8286" s="316"/>
    </row>
    <row r="8287" spans="4:5" x14ac:dyDescent="0.2">
      <c r="D8287" s="16"/>
      <c r="E8287" s="316"/>
    </row>
    <row r="8288" spans="4:5" x14ac:dyDescent="0.2">
      <c r="D8288" s="16"/>
      <c r="E8288" s="316"/>
    </row>
    <row r="8289" spans="4:5" x14ac:dyDescent="0.2">
      <c r="D8289" s="16"/>
      <c r="E8289" s="316"/>
    </row>
    <row r="8290" spans="4:5" x14ac:dyDescent="0.2">
      <c r="D8290" s="16"/>
      <c r="E8290" s="316"/>
    </row>
    <row r="8291" spans="4:5" x14ac:dyDescent="0.2">
      <c r="D8291" s="16"/>
      <c r="E8291" s="316"/>
    </row>
    <row r="8292" spans="4:5" x14ac:dyDescent="0.2">
      <c r="D8292" s="16"/>
      <c r="E8292" s="316"/>
    </row>
    <row r="8293" spans="4:5" x14ac:dyDescent="0.2">
      <c r="D8293" s="16"/>
      <c r="E8293" s="316"/>
    </row>
    <row r="8294" spans="4:5" x14ac:dyDescent="0.2">
      <c r="D8294" s="16"/>
      <c r="E8294" s="316"/>
    </row>
    <row r="8295" spans="4:5" x14ac:dyDescent="0.2">
      <c r="D8295" s="16"/>
      <c r="E8295" s="316"/>
    </row>
    <row r="8296" spans="4:5" x14ac:dyDescent="0.2">
      <c r="D8296" s="16"/>
      <c r="E8296" s="316"/>
    </row>
    <row r="8297" spans="4:5" x14ac:dyDescent="0.2">
      <c r="D8297" s="16"/>
      <c r="E8297" s="316"/>
    </row>
    <row r="8298" spans="4:5" x14ac:dyDescent="0.2">
      <c r="D8298" s="16"/>
      <c r="E8298" s="316"/>
    </row>
    <row r="8299" spans="4:5" x14ac:dyDescent="0.2">
      <c r="D8299" s="16"/>
      <c r="E8299" s="316"/>
    </row>
    <row r="8300" spans="4:5" x14ac:dyDescent="0.2">
      <c r="D8300" s="16"/>
      <c r="E8300" s="316"/>
    </row>
    <row r="8301" spans="4:5" x14ac:dyDescent="0.2">
      <c r="D8301" s="16"/>
      <c r="E8301" s="316"/>
    </row>
    <row r="8302" spans="4:5" x14ac:dyDescent="0.2">
      <c r="D8302" s="16"/>
      <c r="E8302" s="316"/>
    </row>
    <row r="8303" spans="4:5" x14ac:dyDescent="0.2">
      <c r="D8303" s="16"/>
      <c r="E8303" s="316"/>
    </row>
    <row r="8304" spans="4:5" x14ac:dyDescent="0.2">
      <c r="D8304" s="16"/>
      <c r="E8304" s="316"/>
    </row>
    <row r="8305" spans="4:5" x14ac:dyDescent="0.2">
      <c r="D8305" s="16"/>
      <c r="E8305" s="316"/>
    </row>
    <row r="8306" spans="4:5" x14ac:dyDescent="0.2">
      <c r="D8306" s="16"/>
      <c r="E8306" s="316"/>
    </row>
    <row r="8307" spans="4:5" x14ac:dyDescent="0.2">
      <c r="D8307" s="16"/>
      <c r="E8307" s="316"/>
    </row>
    <row r="8308" spans="4:5" x14ac:dyDescent="0.2">
      <c r="D8308" s="16"/>
      <c r="E8308" s="316"/>
    </row>
    <row r="8309" spans="4:5" x14ac:dyDescent="0.2">
      <c r="D8309" s="16"/>
      <c r="E8309" s="316"/>
    </row>
    <row r="8310" spans="4:5" x14ac:dyDescent="0.2">
      <c r="D8310" s="16"/>
      <c r="E8310" s="316"/>
    </row>
    <row r="8311" spans="4:5" x14ac:dyDescent="0.2">
      <c r="D8311" s="16"/>
      <c r="E8311" s="316"/>
    </row>
    <row r="8312" spans="4:5" x14ac:dyDescent="0.2">
      <c r="D8312" s="16"/>
      <c r="E8312" s="316"/>
    </row>
    <row r="8313" spans="4:5" x14ac:dyDescent="0.2">
      <c r="D8313" s="16"/>
      <c r="E8313" s="316"/>
    </row>
    <row r="8314" spans="4:5" x14ac:dyDescent="0.2">
      <c r="D8314" s="16"/>
      <c r="E8314" s="316"/>
    </row>
    <row r="8315" spans="4:5" x14ac:dyDescent="0.2">
      <c r="D8315" s="16"/>
      <c r="E8315" s="316"/>
    </row>
    <row r="8316" spans="4:5" x14ac:dyDescent="0.2">
      <c r="D8316" s="16"/>
      <c r="E8316" s="316"/>
    </row>
    <row r="8317" spans="4:5" x14ac:dyDescent="0.2">
      <c r="D8317" s="16"/>
      <c r="E8317" s="316"/>
    </row>
    <row r="8318" spans="4:5" x14ac:dyDescent="0.2">
      <c r="D8318" s="16"/>
      <c r="E8318" s="316"/>
    </row>
    <row r="8319" spans="4:5" x14ac:dyDescent="0.2">
      <c r="D8319" s="16"/>
      <c r="E8319" s="316"/>
    </row>
    <row r="8320" spans="4:5" x14ac:dyDescent="0.2">
      <c r="D8320" s="16"/>
      <c r="E8320" s="316"/>
    </row>
    <row r="8321" spans="4:5" x14ac:dyDescent="0.2">
      <c r="D8321" s="16"/>
      <c r="E8321" s="316"/>
    </row>
    <row r="8322" spans="4:5" x14ac:dyDescent="0.2">
      <c r="D8322" s="16"/>
      <c r="E8322" s="316"/>
    </row>
    <row r="8323" spans="4:5" x14ac:dyDescent="0.2">
      <c r="D8323" s="16"/>
      <c r="E8323" s="316"/>
    </row>
    <row r="8324" spans="4:5" x14ac:dyDescent="0.2">
      <c r="D8324" s="16"/>
      <c r="E8324" s="316"/>
    </row>
    <row r="8325" spans="4:5" x14ac:dyDescent="0.2">
      <c r="D8325" s="16"/>
      <c r="E8325" s="316"/>
    </row>
    <row r="8326" spans="4:5" x14ac:dyDescent="0.2">
      <c r="D8326" s="16"/>
      <c r="E8326" s="316"/>
    </row>
    <row r="8327" spans="4:5" x14ac:dyDescent="0.2">
      <c r="D8327" s="16"/>
      <c r="E8327" s="316"/>
    </row>
    <row r="8328" spans="4:5" x14ac:dyDescent="0.2">
      <c r="D8328" s="16"/>
      <c r="E8328" s="316"/>
    </row>
    <row r="8329" spans="4:5" x14ac:dyDescent="0.2">
      <c r="D8329" s="16"/>
      <c r="E8329" s="316"/>
    </row>
    <row r="8330" spans="4:5" x14ac:dyDescent="0.2">
      <c r="D8330" s="16"/>
      <c r="E8330" s="316"/>
    </row>
    <row r="8331" spans="4:5" x14ac:dyDescent="0.2">
      <c r="D8331" s="16"/>
      <c r="E8331" s="316"/>
    </row>
    <row r="8332" spans="4:5" x14ac:dyDescent="0.2">
      <c r="D8332" s="16"/>
      <c r="E8332" s="316"/>
    </row>
    <row r="8333" spans="4:5" x14ac:dyDescent="0.2">
      <c r="D8333" s="16"/>
      <c r="E8333" s="316"/>
    </row>
    <row r="8334" spans="4:5" x14ac:dyDescent="0.2">
      <c r="D8334" s="16"/>
      <c r="E8334" s="316"/>
    </row>
    <row r="8335" spans="4:5" x14ac:dyDescent="0.2">
      <c r="D8335" s="16"/>
      <c r="E8335" s="316"/>
    </row>
    <row r="8336" spans="4:5" x14ac:dyDescent="0.2">
      <c r="D8336" s="16"/>
      <c r="E8336" s="316"/>
    </row>
    <row r="8337" spans="4:5" x14ac:dyDescent="0.2">
      <c r="D8337" s="16"/>
      <c r="E8337" s="316"/>
    </row>
    <row r="8338" spans="4:5" x14ac:dyDescent="0.2">
      <c r="D8338" s="16"/>
      <c r="E8338" s="316"/>
    </row>
    <row r="8339" spans="4:5" x14ac:dyDescent="0.2">
      <c r="D8339" s="16"/>
      <c r="E8339" s="316"/>
    </row>
    <row r="8340" spans="4:5" x14ac:dyDescent="0.2">
      <c r="D8340" s="16"/>
      <c r="E8340" s="316"/>
    </row>
    <row r="8341" spans="4:5" x14ac:dyDescent="0.2">
      <c r="D8341" s="16"/>
      <c r="E8341" s="316"/>
    </row>
    <row r="8342" spans="4:5" x14ac:dyDescent="0.2">
      <c r="D8342" s="16"/>
      <c r="E8342" s="316"/>
    </row>
    <row r="8343" spans="4:5" x14ac:dyDescent="0.2">
      <c r="D8343" s="16"/>
      <c r="E8343" s="316"/>
    </row>
    <row r="8344" spans="4:5" x14ac:dyDescent="0.2">
      <c r="D8344" s="16"/>
      <c r="E8344" s="316"/>
    </row>
    <row r="8345" spans="4:5" x14ac:dyDescent="0.2">
      <c r="D8345" s="16"/>
      <c r="E8345" s="316"/>
    </row>
    <row r="8346" spans="4:5" x14ac:dyDescent="0.2">
      <c r="D8346" s="16"/>
      <c r="E8346" s="316"/>
    </row>
    <row r="8347" spans="4:5" x14ac:dyDescent="0.2">
      <c r="D8347" s="16"/>
      <c r="E8347" s="316"/>
    </row>
    <row r="8348" spans="4:5" x14ac:dyDescent="0.2">
      <c r="D8348" s="16"/>
      <c r="E8348" s="316"/>
    </row>
    <row r="8349" spans="4:5" x14ac:dyDescent="0.2">
      <c r="D8349" s="16"/>
      <c r="E8349" s="316"/>
    </row>
    <row r="8350" spans="4:5" x14ac:dyDescent="0.2">
      <c r="D8350" s="16"/>
      <c r="E8350" s="316"/>
    </row>
    <row r="8351" spans="4:5" x14ac:dyDescent="0.2">
      <c r="D8351" s="16"/>
      <c r="E8351" s="316"/>
    </row>
    <row r="8352" spans="4:5" x14ac:dyDescent="0.2">
      <c r="D8352" s="16"/>
      <c r="E8352" s="316"/>
    </row>
    <row r="8353" spans="4:5" x14ac:dyDescent="0.2">
      <c r="D8353" s="16"/>
      <c r="E8353" s="316"/>
    </row>
    <row r="8354" spans="4:5" x14ac:dyDescent="0.2">
      <c r="D8354" s="16"/>
      <c r="E8354" s="316"/>
    </row>
    <row r="8355" spans="4:5" x14ac:dyDescent="0.2">
      <c r="D8355" s="16"/>
      <c r="E8355" s="316"/>
    </row>
    <row r="8356" spans="4:5" x14ac:dyDescent="0.2">
      <c r="D8356" s="16"/>
      <c r="E8356" s="316"/>
    </row>
    <row r="8357" spans="4:5" x14ac:dyDescent="0.2">
      <c r="D8357" s="16"/>
      <c r="E8357" s="316"/>
    </row>
    <row r="8358" spans="4:5" x14ac:dyDescent="0.2">
      <c r="D8358" s="16"/>
      <c r="E8358" s="316"/>
    </row>
    <row r="8359" spans="4:5" x14ac:dyDescent="0.2">
      <c r="D8359" s="16"/>
      <c r="E8359" s="316"/>
    </row>
    <row r="8360" spans="4:5" x14ac:dyDescent="0.2">
      <c r="D8360" s="16"/>
      <c r="E8360" s="316"/>
    </row>
    <row r="8361" spans="4:5" x14ac:dyDescent="0.2">
      <c r="D8361" s="16"/>
      <c r="E8361" s="316"/>
    </row>
    <row r="8362" spans="4:5" x14ac:dyDescent="0.2">
      <c r="D8362" s="16"/>
      <c r="E8362" s="316"/>
    </row>
    <row r="8363" spans="4:5" x14ac:dyDescent="0.2">
      <c r="D8363" s="16"/>
      <c r="E8363" s="316"/>
    </row>
    <row r="8364" spans="4:5" x14ac:dyDescent="0.2">
      <c r="D8364" s="16"/>
      <c r="E8364" s="316"/>
    </row>
    <row r="8365" spans="4:5" x14ac:dyDescent="0.2">
      <c r="D8365" s="16"/>
      <c r="E8365" s="316"/>
    </row>
    <row r="8366" spans="4:5" x14ac:dyDescent="0.2">
      <c r="D8366" s="16"/>
      <c r="E8366" s="316"/>
    </row>
    <row r="8367" spans="4:5" x14ac:dyDescent="0.2">
      <c r="D8367" s="16"/>
      <c r="E8367" s="316"/>
    </row>
    <row r="8368" spans="4:5" x14ac:dyDescent="0.2">
      <c r="D8368" s="16"/>
      <c r="E8368" s="316"/>
    </row>
    <row r="8369" spans="4:5" x14ac:dyDescent="0.2">
      <c r="D8369" s="16"/>
      <c r="E8369" s="316"/>
    </row>
    <row r="8370" spans="4:5" x14ac:dyDescent="0.2">
      <c r="D8370" s="16"/>
      <c r="E8370" s="316"/>
    </row>
    <row r="8371" spans="4:5" x14ac:dyDescent="0.2">
      <c r="D8371" s="16"/>
      <c r="E8371" s="316"/>
    </row>
    <row r="8372" spans="4:5" x14ac:dyDescent="0.2">
      <c r="D8372" s="16"/>
      <c r="E8372" s="316"/>
    </row>
    <row r="8373" spans="4:5" x14ac:dyDescent="0.2">
      <c r="D8373" s="16"/>
      <c r="E8373" s="316"/>
    </row>
    <row r="8374" spans="4:5" x14ac:dyDescent="0.2">
      <c r="D8374" s="16"/>
      <c r="E8374" s="316"/>
    </row>
    <row r="8375" spans="4:5" x14ac:dyDescent="0.2">
      <c r="D8375" s="16"/>
      <c r="E8375" s="316"/>
    </row>
    <row r="8376" spans="4:5" x14ac:dyDescent="0.2">
      <c r="D8376" s="16"/>
      <c r="E8376" s="316"/>
    </row>
    <row r="8377" spans="4:5" x14ac:dyDescent="0.2">
      <c r="D8377" s="16"/>
      <c r="E8377" s="316"/>
    </row>
    <row r="8378" spans="4:5" x14ac:dyDescent="0.2">
      <c r="D8378" s="16"/>
      <c r="E8378" s="316"/>
    </row>
    <row r="8379" spans="4:5" x14ac:dyDescent="0.2">
      <c r="D8379" s="16"/>
      <c r="E8379" s="316"/>
    </row>
    <row r="8380" spans="4:5" x14ac:dyDescent="0.2">
      <c r="D8380" s="16"/>
      <c r="E8380" s="316"/>
    </row>
    <row r="8381" spans="4:5" x14ac:dyDescent="0.2">
      <c r="D8381" s="16"/>
      <c r="E8381" s="316"/>
    </row>
    <row r="8382" spans="4:5" x14ac:dyDescent="0.2">
      <c r="D8382" s="16"/>
      <c r="E8382" s="316"/>
    </row>
    <row r="8383" spans="4:5" x14ac:dyDescent="0.2">
      <c r="D8383" s="16"/>
      <c r="E8383" s="316"/>
    </row>
    <row r="8384" spans="4:5" x14ac:dyDescent="0.2">
      <c r="D8384" s="16"/>
      <c r="E8384" s="316"/>
    </row>
    <row r="8385" spans="4:5" x14ac:dyDescent="0.2">
      <c r="D8385" s="16"/>
      <c r="E8385" s="316"/>
    </row>
    <row r="8386" spans="4:5" x14ac:dyDescent="0.2">
      <c r="D8386" s="16"/>
      <c r="E8386" s="316"/>
    </row>
    <row r="8387" spans="4:5" x14ac:dyDescent="0.2">
      <c r="D8387" s="16"/>
      <c r="E8387" s="316"/>
    </row>
    <row r="8388" spans="4:5" x14ac:dyDescent="0.2">
      <c r="D8388" s="16"/>
      <c r="E8388" s="316"/>
    </row>
    <row r="8389" spans="4:5" x14ac:dyDescent="0.2">
      <c r="D8389" s="16"/>
      <c r="E8389" s="316"/>
    </row>
    <row r="8390" spans="4:5" x14ac:dyDescent="0.2">
      <c r="D8390" s="16"/>
      <c r="E8390" s="316"/>
    </row>
    <row r="8391" spans="4:5" x14ac:dyDescent="0.2">
      <c r="D8391" s="16"/>
      <c r="E8391" s="316"/>
    </row>
    <row r="8392" spans="4:5" x14ac:dyDescent="0.2">
      <c r="D8392" s="16"/>
      <c r="E8392" s="316"/>
    </row>
    <row r="8393" spans="4:5" x14ac:dyDescent="0.2">
      <c r="D8393" s="16"/>
      <c r="E8393" s="316"/>
    </row>
    <row r="8394" spans="4:5" x14ac:dyDescent="0.2">
      <c r="D8394" s="16"/>
      <c r="E8394" s="316"/>
    </row>
    <row r="8395" spans="4:5" x14ac:dyDescent="0.2">
      <c r="D8395" s="16"/>
      <c r="E8395" s="316"/>
    </row>
    <row r="8396" spans="4:5" x14ac:dyDescent="0.2">
      <c r="D8396" s="16"/>
      <c r="E8396" s="316"/>
    </row>
    <row r="8397" spans="4:5" x14ac:dyDescent="0.2">
      <c r="D8397" s="16"/>
      <c r="E8397" s="316"/>
    </row>
    <row r="8398" spans="4:5" x14ac:dyDescent="0.2">
      <c r="D8398" s="16"/>
      <c r="E8398" s="316"/>
    </row>
    <row r="8399" spans="4:5" x14ac:dyDescent="0.2">
      <c r="D8399" s="16"/>
      <c r="E8399" s="316"/>
    </row>
    <row r="8400" spans="4:5" x14ac:dyDescent="0.2">
      <c r="D8400" s="16"/>
      <c r="E8400" s="316"/>
    </row>
    <row r="8401" spans="4:5" x14ac:dyDescent="0.2">
      <c r="D8401" s="16"/>
      <c r="E8401" s="316"/>
    </row>
    <row r="8402" spans="4:5" x14ac:dyDescent="0.2">
      <c r="D8402" s="16"/>
      <c r="E8402" s="316"/>
    </row>
    <row r="8403" spans="4:5" x14ac:dyDescent="0.2">
      <c r="D8403" s="16"/>
      <c r="E8403" s="316"/>
    </row>
    <row r="8404" spans="4:5" x14ac:dyDescent="0.2">
      <c r="D8404" s="16"/>
      <c r="E8404" s="316"/>
    </row>
    <row r="8405" spans="4:5" x14ac:dyDescent="0.2">
      <c r="D8405" s="16"/>
      <c r="E8405" s="316"/>
    </row>
    <row r="8406" spans="4:5" x14ac:dyDescent="0.2">
      <c r="D8406" s="16"/>
      <c r="E8406" s="316"/>
    </row>
    <row r="8407" spans="4:5" x14ac:dyDescent="0.2">
      <c r="D8407" s="16"/>
      <c r="E8407" s="316"/>
    </row>
    <row r="8408" spans="4:5" x14ac:dyDescent="0.2">
      <c r="D8408" s="16"/>
      <c r="E8408" s="316"/>
    </row>
    <row r="8409" spans="4:5" x14ac:dyDescent="0.2">
      <c r="D8409" s="16"/>
      <c r="E8409" s="316"/>
    </row>
    <row r="8410" spans="4:5" x14ac:dyDescent="0.2">
      <c r="D8410" s="16"/>
      <c r="E8410" s="316"/>
    </row>
    <row r="8411" spans="4:5" x14ac:dyDescent="0.2">
      <c r="D8411" s="16"/>
      <c r="E8411" s="316"/>
    </row>
    <row r="8412" spans="4:5" x14ac:dyDescent="0.2">
      <c r="D8412" s="16"/>
      <c r="E8412" s="316"/>
    </row>
    <row r="8413" spans="4:5" x14ac:dyDescent="0.2">
      <c r="D8413" s="16"/>
      <c r="E8413" s="316"/>
    </row>
    <row r="8414" spans="4:5" x14ac:dyDescent="0.2">
      <c r="D8414" s="16"/>
      <c r="E8414" s="316"/>
    </row>
    <row r="8415" spans="4:5" x14ac:dyDescent="0.2">
      <c r="D8415" s="16"/>
      <c r="E8415" s="316"/>
    </row>
    <row r="8416" spans="4:5" x14ac:dyDescent="0.2">
      <c r="D8416" s="16"/>
      <c r="E8416" s="316"/>
    </row>
    <row r="8417" spans="4:5" x14ac:dyDescent="0.2">
      <c r="D8417" s="16"/>
      <c r="E8417" s="316"/>
    </row>
    <row r="8418" spans="4:5" x14ac:dyDescent="0.2">
      <c r="D8418" s="16"/>
      <c r="E8418" s="316"/>
    </row>
    <row r="8419" spans="4:5" x14ac:dyDescent="0.2">
      <c r="D8419" s="16"/>
      <c r="E8419" s="316"/>
    </row>
    <row r="8420" spans="4:5" x14ac:dyDescent="0.2">
      <c r="D8420" s="16"/>
      <c r="E8420" s="316"/>
    </row>
    <row r="8421" spans="4:5" x14ac:dyDescent="0.2">
      <c r="D8421" s="16"/>
      <c r="E8421" s="316"/>
    </row>
    <row r="8422" spans="4:5" x14ac:dyDescent="0.2">
      <c r="D8422" s="16"/>
      <c r="E8422" s="316"/>
    </row>
    <row r="8423" spans="4:5" x14ac:dyDescent="0.2">
      <c r="D8423" s="16"/>
      <c r="E8423" s="316"/>
    </row>
    <row r="8424" spans="4:5" x14ac:dyDescent="0.2">
      <c r="D8424" s="16"/>
      <c r="E8424" s="316"/>
    </row>
    <row r="8425" spans="4:5" x14ac:dyDescent="0.2">
      <c r="D8425" s="16"/>
      <c r="E8425" s="316"/>
    </row>
    <row r="8426" spans="4:5" x14ac:dyDescent="0.2">
      <c r="D8426" s="16"/>
      <c r="E8426" s="316"/>
    </row>
    <row r="8427" spans="4:5" x14ac:dyDescent="0.2">
      <c r="D8427" s="16"/>
      <c r="E8427" s="316"/>
    </row>
    <row r="8428" spans="4:5" x14ac:dyDescent="0.2">
      <c r="D8428" s="16"/>
      <c r="E8428" s="316"/>
    </row>
    <row r="8429" spans="4:5" x14ac:dyDescent="0.2">
      <c r="D8429" s="16"/>
      <c r="E8429" s="316"/>
    </row>
    <row r="8430" spans="4:5" x14ac:dyDescent="0.2">
      <c r="D8430" s="16"/>
      <c r="E8430" s="316"/>
    </row>
    <row r="8431" spans="4:5" x14ac:dyDescent="0.2">
      <c r="D8431" s="16"/>
      <c r="E8431" s="316"/>
    </row>
    <row r="8432" spans="4:5" x14ac:dyDescent="0.2">
      <c r="D8432" s="16"/>
      <c r="E8432" s="316"/>
    </row>
    <row r="8433" spans="4:5" x14ac:dyDescent="0.2">
      <c r="D8433" s="16"/>
      <c r="E8433" s="316"/>
    </row>
    <row r="8434" spans="4:5" x14ac:dyDescent="0.2">
      <c r="D8434" s="16"/>
      <c r="E8434" s="316"/>
    </row>
    <row r="8435" spans="4:5" x14ac:dyDescent="0.2">
      <c r="D8435" s="16"/>
      <c r="E8435" s="316"/>
    </row>
    <row r="8436" spans="4:5" x14ac:dyDescent="0.2">
      <c r="D8436" s="16"/>
      <c r="E8436" s="316"/>
    </row>
    <row r="8437" spans="4:5" x14ac:dyDescent="0.2">
      <c r="D8437" s="16"/>
      <c r="E8437" s="316"/>
    </row>
    <row r="8438" spans="4:5" x14ac:dyDescent="0.2">
      <c r="D8438" s="16"/>
      <c r="E8438" s="316"/>
    </row>
    <row r="8439" spans="4:5" x14ac:dyDescent="0.2">
      <c r="D8439" s="16"/>
      <c r="E8439" s="316"/>
    </row>
    <row r="8440" spans="4:5" x14ac:dyDescent="0.2">
      <c r="D8440" s="16"/>
      <c r="E8440" s="316"/>
    </row>
    <row r="8441" spans="4:5" x14ac:dyDescent="0.2">
      <c r="D8441" s="16"/>
      <c r="E8441" s="316"/>
    </row>
    <row r="8442" spans="4:5" x14ac:dyDescent="0.2">
      <c r="D8442" s="16"/>
      <c r="E8442" s="316"/>
    </row>
    <row r="8443" spans="4:5" x14ac:dyDescent="0.2">
      <c r="D8443" s="16"/>
      <c r="E8443" s="316"/>
    </row>
    <row r="8444" spans="4:5" x14ac:dyDescent="0.2">
      <c r="D8444" s="16"/>
      <c r="E8444" s="316"/>
    </row>
    <row r="8445" spans="4:5" x14ac:dyDescent="0.2">
      <c r="D8445" s="16"/>
      <c r="E8445" s="316"/>
    </row>
    <row r="8446" spans="4:5" x14ac:dyDescent="0.2">
      <c r="D8446" s="16"/>
      <c r="E8446" s="316"/>
    </row>
    <row r="8447" spans="4:5" x14ac:dyDescent="0.2">
      <c r="D8447" s="16"/>
      <c r="E8447" s="316"/>
    </row>
    <row r="8448" spans="4:5" x14ac:dyDescent="0.2">
      <c r="D8448" s="16"/>
      <c r="E8448" s="316"/>
    </row>
    <row r="8449" spans="4:5" x14ac:dyDescent="0.2">
      <c r="D8449" s="16"/>
      <c r="E8449" s="316"/>
    </row>
    <row r="8450" spans="4:5" x14ac:dyDescent="0.2">
      <c r="D8450" s="16"/>
      <c r="E8450" s="316"/>
    </row>
    <row r="8451" spans="4:5" x14ac:dyDescent="0.2">
      <c r="D8451" s="16"/>
      <c r="E8451" s="316"/>
    </row>
    <row r="8452" spans="4:5" x14ac:dyDescent="0.2">
      <c r="D8452" s="16"/>
      <c r="E8452" s="316"/>
    </row>
    <row r="8453" spans="4:5" x14ac:dyDescent="0.2">
      <c r="D8453" s="16"/>
      <c r="E8453" s="316"/>
    </row>
    <row r="8454" spans="4:5" x14ac:dyDescent="0.2">
      <c r="D8454" s="16"/>
      <c r="E8454" s="316"/>
    </row>
    <row r="8455" spans="4:5" x14ac:dyDescent="0.2">
      <c r="D8455" s="16"/>
      <c r="E8455" s="316"/>
    </row>
    <row r="8456" spans="4:5" x14ac:dyDescent="0.2">
      <c r="D8456" s="16"/>
      <c r="E8456" s="316"/>
    </row>
    <row r="8457" spans="4:5" x14ac:dyDescent="0.2">
      <c r="D8457" s="16"/>
      <c r="E8457" s="316"/>
    </row>
    <row r="8458" spans="4:5" x14ac:dyDescent="0.2">
      <c r="D8458" s="16"/>
      <c r="E8458" s="316"/>
    </row>
    <row r="8459" spans="4:5" x14ac:dyDescent="0.2">
      <c r="D8459" s="16"/>
      <c r="E8459" s="316"/>
    </row>
    <row r="8460" spans="4:5" x14ac:dyDescent="0.2">
      <c r="D8460" s="16"/>
      <c r="E8460" s="316"/>
    </row>
    <row r="8461" spans="4:5" x14ac:dyDescent="0.2">
      <c r="D8461" s="16"/>
      <c r="E8461" s="316"/>
    </row>
    <row r="8462" spans="4:5" x14ac:dyDescent="0.2">
      <c r="D8462" s="16"/>
      <c r="E8462" s="316"/>
    </row>
    <row r="8463" spans="4:5" x14ac:dyDescent="0.2">
      <c r="D8463" s="16"/>
      <c r="E8463" s="316"/>
    </row>
    <row r="8464" spans="4:5" x14ac:dyDescent="0.2">
      <c r="D8464" s="16"/>
      <c r="E8464" s="316"/>
    </row>
    <row r="8465" spans="4:5" x14ac:dyDescent="0.2">
      <c r="D8465" s="16"/>
      <c r="E8465" s="316"/>
    </row>
    <row r="8466" spans="4:5" x14ac:dyDescent="0.2">
      <c r="D8466" s="16"/>
      <c r="E8466" s="316"/>
    </row>
    <row r="8467" spans="4:5" x14ac:dyDescent="0.2">
      <c r="D8467" s="16"/>
      <c r="E8467" s="316"/>
    </row>
    <row r="8468" spans="4:5" x14ac:dyDescent="0.2">
      <c r="D8468" s="16"/>
      <c r="E8468" s="316"/>
    </row>
    <row r="8469" spans="4:5" x14ac:dyDescent="0.2">
      <c r="D8469" s="16"/>
      <c r="E8469" s="316"/>
    </row>
    <row r="8470" spans="4:5" x14ac:dyDescent="0.2">
      <c r="D8470" s="16"/>
      <c r="E8470" s="316"/>
    </row>
    <row r="8471" spans="4:5" x14ac:dyDescent="0.2">
      <c r="D8471" s="16"/>
      <c r="E8471" s="316"/>
    </row>
    <row r="8472" spans="4:5" x14ac:dyDescent="0.2">
      <c r="D8472" s="16"/>
      <c r="E8472" s="316"/>
    </row>
    <row r="8473" spans="4:5" x14ac:dyDescent="0.2">
      <c r="D8473" s="16"/>
      <c r="E8473" s="316"/>
    </row>
    <row r="8474" spans="4:5" x14ac:dyDescent="0.2">
      <c r="D8474" s="16"/>
      <c r="E8474" s="316"/>
    </row>
    <row r="8475" spans="4:5" x14ac:dyDescent="0.2">
      <c r="D8475" s="16"/>
      <c r="E8475" s="316"/>
    </row>
    <row r="8476" spans="4:5" x14ac:dyDescent="0.2">
      <c r="D8476" s="16"/>
      <c r="E8476" s="316"/>
    </row>
    <row r="8477" spans="4:5" x14ac:dyDescent="0.2">
      <c r="D8477" s="16"/>
      <c r="E8477" s="316"/>
    </row>
    <row r="8478" spans="4:5" x14ac:dyDescent="0.2">
      <c r="D8478" s="16"/>
      <c r="E8478" s="316"/>
    </row>
    <row r="8479" spans="4:5" x14ac:dyDescent="0.2">
      <c r="D8479" s="16"/>
      <c r="E8479" s="316"/>
    </row>
    <row r="8480" spans="4:5" x14ac:dyDescent="0.2">
      <c r="D8480" s="16"/>
      <c r="E8480" s="316"/>
    </row>
    <row r="8481" spans="4:5" x14ac:dyDescent="0.2">
      <c r="D8481" s="16"/>
      <c r="E8481" s="316"/>
    </row>
    <row r="8482" spans="4:5" x14ac:dyDescent="0.2">
      <c r="D8482" s="16"/>
      <c r="E8482" s="316"/>
    </row>
    <row r="8483" spans="4:5" x14ac:dyDescent="0.2">
      <c r="D8483" s="16"/>
      <c r="E8483" s="316"/>
    </row>
    <row r="8484" spans="4:5" x14ac:dyDescent="0.2">
      <c r="D8484" s="16"/>
      <c r="E8484" s="316"/>
    </row>
    <row r="8485" spans="4:5" x14ac:dyDescent="0.2">
      <c r="D8485" s="16"/>
      <c r="E8485" s="316"/>
    </row>
    <row r="8486" spans="4:5" x14ac:dyDescent="0.2">
      <c r="D8486" s="16"/>
      <c r="E8486" s="316"/>
    </row>
    <row r="8487" spans="4:5" x14ac:dyDescent="0.2">
      <c r="D8487" s="16"/>
      <c r="E8487" s="316"/>
    </row>
    <row r="8488" spans="4:5" x14ac:dyDescent="0.2">
      <c r="D8488" s="16"/>
      <c r="E8488" s="316"/>
    </row>
    <row r="8489" spans="4:5" x14ac:dyDescent="0.2">
      <c r="D8489" s="16"/>
      <c r="E8489" s="316"/>
    </row>
    <row r="8490" spans="4:5" x14ac:dyDescent="0.2">
      <c r="D8490" s="16"/>
      <c r="E8490" s="316"/>
    </row>
    <row r="8491" spans="4:5" x14ac:dyDescent="0.2">
      <c r="D8491" s="16"/>
      <c r="E8491" s="316"/>
    </row>
    <row r="8492" spans="4:5" x14ac:dyDescent="0.2">
      <c r="D8492" s="16"/>
      <c r="E8492" s="316"/>
    </row>
    <row r="8493" spans="4:5" x14ac:dyDescent="0.2">
      <c r="D8493" s="16"/>
      <c r="E8493" s="316"/>
    </row>
    <row r="8494" spans="4:5" x14ac:dyDescent="0.2">
      <c r="D8494" s="16"/>
      <c r="E8494" s="316"/>
    </row>
    <row r="8495" spans="4:5" x14ac:dyDescent="0.2">
      <c r="D8495" s="16"/>
      <c r="E8495" s="316"/>
    </row>
    <row r="8496" spans="4:5" x14ac:dyDescent="0.2">
      <c r="D8496" s="16"/>
      <c r="E8496" s="316"/>
    </row>
    <row r="8497" spans="4:5" x14ac:dyDescent="0.2">
      <c r="D8497" s="16"/>
      <c r="E8497" s="316"/>
    </row>
    <row r="8498" spans="4:5" x14ac:dyDescent="0.2">
      <c r="D8498" s="16"/>
      <c r="E8498" s="316"/>
    </row>
    <row r="8499" spans="4:5" x14ac:dyDescent="0.2">
      <c r="D8499" s="16"/>
      <c r="E8499" s="316"/>
    </row>
    <row r="8500" spans="4:5" x14ac:dyDescent="0.2">
      <c r="D8500" s="16"/>
      <c r="E8500" s="316"/>
    </row>
    <row r="8501" spans="4:5" x14ac:dyDescent="0.2">
      <c r="D8501" s="16"/>
      <c r="E8501" s="316"/>
    </row>
    <row r="8502" spans="4:5" x14ac:dyDescent="0.2">
      <c r="D8502" s="16"/>
      <c r="E8502" s="316"/>
    </row>
    <row r="8503" spans="4:5" x14ac:dyDescent="0.2">
      <c r="D8503" s="16"/>
      <c r="E8503" s="316"/>
    </row>
    <row r="8504" spans="4:5" x14ac:dyDescent="0.2">
      <c r="D8504" s="16"/>
      <c r="E8504" s="316"/>
    </row>
    <row r="8505" spans="4:5" x14ac:dyDescent="0.2">
      <c r="D8505" s="16"/>
      <c r="E8505" s="316"/>
    </row>
    <row r="8506" spans="4:5" x14ac:dyDescent="0.2">
      <c r="D8506" s="16"/>
      <c r="E8506" s="316"/>
    </row>
    <row r="8507" spans="4:5" x14ac:dyDescent="0.2">
      <c r="D8507" s="16"/>
      <c r="E8507" s="316"/>
    </row>
    <row r="8508" spans="4:5" x14ac:dyDescent="0.2">
      <c r="D8508" s="16"/>
      <c r="E8508" s="316"/>
    </row>
    <row r="8509" spans="4:5" x14ac:dyDescent="0.2">
      <c r="D8509" s="16"/>
      <c r="E8509" s="316"/>
    </row>
    <row r="8510" spans="4:5" x14ac:dyDescent="0.2">
      <c r="D8510" s="16"/>
      <c r="E8510" s="316"/>
    </row>
    <row r="8511" spans="4:5" x14ac:dyDescent="0.2">
      <c r="D8511" s="16"/>
      <c r="E8511" s="316"/>
    </row>
    <row r="8512" spans="4:5" x14ac:dyDescent="0.2">
      <c r="D8512" s="16"/>
      <c r="E8512" s="316"/>
    </row>
    <row r="8513" spans="4:5" x14ac:dyDescent="0.2">
      <c r="D8513" s="16"/>
      <c r="E8513" s="316"/>
    </row>
    <row r="8514" spans="4:5" x14ac:dyDescent="0.2">
      <c r="D8514" s="16"/>
      <c r="E8514" s="316"/>
    </row>
    <row r="8515" spans="4:5" x14ac:dyDescent="0.2">
      <c r="D8515" s="16"/>
      <c r="E8515" s="316"/>
    </row>
    <row r="8516" spans="4:5" x14ac:dyDescent="0.2">
      <c r="D8516" s="16"/>
      <c r="E8516" s="316"/>
    </row>
    <row r="8517" spans="4:5" x14ac:dyDescent="0.2">
      <c r="D8517" s="16"/>
      <c r="E8517" s="316"/>
    </row>
    <row r="8518" spans="4:5" x14ac:dyDescent="0.2">
      <c r="D8518" s="16"/>
      <c r="E8518" s="316"/>
    </row>
    <row r="8519" spans="4:5" x14ac:dyDescent="0.2">
      <c r="D8519" s="16"/>
      <c r="E8519" s="316"/>
    </row>
    <row r="8520" spans="4:5" x14ac:dyDescent="0.2">
      <c r="D8520" s="16"/>
      <c r="E8520" s="316"/>
    </row>
    <row r="8521" spans="4:5" x14ac:dyDescent="0.2">
      <c r="D8521" s="16"/>
      <c r="E8521" s="316"/>
    </row>
    <row r="8522" spans="4:5" x14ac:dyDescent="0.2">
      <c r="D8522" s="16"/>
      <c r="E8522" s="316"/>
    </row>
    <row r="8523" spans="4:5" x14ac:dyDescent="0.2">
      <c r="D8523" s="16"/>
      <c r="E8523" s="316"/>
    </row>
    <row r="8524" spans="4:5" x14ac:dyDescent="0.2">
      <c r="D8524" s="16"/>
      <c r="E8524" s="316"/>
    </row>
    <row r="8525" spans="4:5" x14ac:dyDescent="0.2">
      <c r="D8525" s="16"/>
      <c r="E8525" s="316"/>
    </row>
    <row r="8526" spans="4:5" x14ac:dyDescent="0.2">
      <c r="D8526" s="16"/>
      <c r="E8526" s="316"/>
    </row>
    <row r="8527" spans="4:5" x14ac:dyDescent="0.2">
      <c r="D8527" s="16"/>
      <c r="E8527" s="316"/>
    </row>
    <row r="8528" spans="4:5" x14ac:dyDescent="0.2">
      <c r="D8528" s="16"/>
      <c r="E8528" s="316"/>
    </row>
    <row r="8529" spans="4:5" x14ac:dyDescent="0.2">
      <c r="D8529" s="16"/>
      <c r="E8529" s="316"/>
    </row>
    <row r="8530" spans="4:5" x14ac:dyDescent="0.2">
      <c r="D8530" s="16"/>
      <c r="E8530" s="316"/>
    </row>
    <row r="8531" spans="4:5" x14ac:dyDescent="0.2">
      <c r="D8531" s="16"/>
      <c r="E8531" s="316"/>
    </row>
    <row r="8532" spans="4:5" x14ac:dyDescent="0.2">
      <c r="D8532" s="16"/>
      <c r="E8532" s="316"/>
    </row>
    <row r="8533" spans="4:5" x14ac:dyDescent="0.2">
      <c r="D8533" s="16"/>
      <c r="E8533" s="316"/>
    </row>
    <row r="8534" spans="4:5" x14ac:dyDescent="0.2">
      <c r="D8534" s="16"/>
      <c r="E8534" s="316"/>
    </row>
    <row r="8535" spans="4:5" x14ac:dyDescent="0.2">
      <c r="D8535" s="16"/>
      <c r="E8535" s="316"/>
    </row>
    <row r="8536" spans="4:5" x14ac:dyDescent="0.2">
      <c r="D8536" s="16"/>
      <c r="E8536" s="316"/>
    </row>
    <row r="8537" spans="4:5" x14ac:dyDescent="0.2">
      <c r="D8537" s="16"/>
      <c r="E8537" s="316"/>
    </row>
    <row r="8538" spans="4:5" x14ac:dyDescent="0.2">
      <c r="D8538" s="16"/>
      <c r="E8538" s="316"/>
    </row>
    <row r="8539" spans="4:5" x14ac:dyDescent="0.2">
      <c r="D8539" s="16"/>
      <c r="E8539" s="316"/>
    </row>
    <row r="8540" spans="4:5" x14ac:dyDescent="0.2">
      <c r="D8540" s="16"/>
      <c r="E8540" s="316"/>
    </row>
    <row r="8541" spans="4:5" x14ac:dyDescent="0.2">
      <c r="D8541" s="16"/>
      <c r="E8541" s="316"/>
    </row>
    <row r="8542" spans="4:5" x14ac:dyDescent="0.2">
      <c r="D8542" s="16"/>
      <c r="E8542" s="316"/>
    </row>
    <row r="8543" spans="4:5" x14ac:dyDescent="0.2">
      <c r="D8543" s="16"/>
      <c r="E8543" s="316"/>
    </row>
    <row r="8544" spans="4:5" x14ac:dyDescent="0.2">
      <c r="D8544" s="16"/>
      <c r="E8544" s="316"/>
    </row>
    <row r="8545" spans="4:5" x14ac:dyDescent="0.2">
      <c r="D8545" s="16"/>
      <c r="E8545" s="316"/>
    </row>
    <row r="8546" spans="4:5" x14ac:dyDescent="0.2">
      <c r="D8546" s="16"/>
      <c r="E8546" s="316"/>
    </row>
    <row r="8547" spans="4:5" x14ac:dyDescent="0.2">
      <c r="D8547" s="16"/>
      <c r="E8547" s="316"/>
    </row>
    <row r="8548" spans="4:5" x14ac:dyDescent="0.2">
      <c r="D8548" s="16"/>
      <c r="E8548" s="316"/>
    </row>
    <row r="8549" spans="4:5" x14ac:dyDescent="0.2">
      <c r="D8549" s="16"/>
      <c r="E8549" s="316"/>
    </row>
    <row r="8550" spans="4:5" x14ac:dyDescent="0.2">
      <c r="D8550" s="16"/>
      <c r="E8550" s="316"/>
    </row>
    <row r="8551" spans="4:5" x14ac:dyDescent="0.2">
      <c r="D8551" s="16"/>
      <c r="E8551" s="316"/>
    </row>
    <row r="8552" spans="4:5" x14ac:dyDescent="0.2">
      <c r="D8552" s="16"/>
      <c r="E8552" s="316"/>
    </row>
    <row r="8553" spans="4:5" x14ac:dyDescent="0.2">
      <c r="D8553" s="16"/>
      <c r="E8553" s="316"/>
    </row>
    <row r="8554" spans="4:5" x14ac:dyDescent="0.2">
      <c r="D8554" s="16"/>
      <c r="E8554" s="316"/>
    </row>
    <row r="8555" spans="4:5" x14ac:dyDescent="0.2">
      <c r="D8555" s="16"/>
      <c r="E8555" s="316"/>
    </row>
    <row r="8556" spans="4:5" x14ac:dyDescent="0.2">
      <c r="D8556" s="16"/>
      <c r="E8556" s="316"/>
    </row>
    <row r="8557" spans="4:5" x14ac:dyDescent="0.2">
      <c r="D8557" s="16"/>
      <c r="E8557" s="316"/>
    </row>
    <row r="8558" spans="4:5" x14ac:dyDescent="0.2">
      <c r="D8558" s="16"/>
      <c r="E8558" s="316"/>
    </row>
    <row r="8559" spans="4:5" x14ac:dyDescent="0.2">
      <c r="D8559" s="16"/>
      <c r="E8559" s="316"/>
    </row>
    <row r="8560" spans="4:5" x14ac:dyDescent="0.2">
      <c r="D8560" s="16"/>
      <c r="E8560" s="316"/>
    </row>
    <row r="8561" spans="4:5" x14ac:dyDescent="0.2">
      <c r="D8561" s="16"/>
      <c r="E8561" s="316"/>
    </row>
    <row r="8562" spans="4:5" x14ac:dyDescent="0.2">
      <c r="D8562" s="16"/>
      <c r="E8562" s="316"/>
    </row>
    <row r="8563" spans="4:5" x14ac:dyDescent="0.2">
      <c r="D8563" s="16"/>
      <c r="E8563" s="316"/>
    </row>
    <row r="8564" spans="4:5" x14ac:dyDescent="0.2">
      <c r="D8564" s="16"/>
      <c r="E8564" s="316"/>
    </row>
    <row r="8565" spans="4:5" x14ac:dyDescent="0.2">
      <c r="D8565" s="16"/>
      <c r="E8565" s="316"/>
    </row>
    <row r="8566" spans="4:5" x14ac:dyDescent="0.2">
      <c r="D8566" s="16"/>
      <c r="E8566" s="316"/>
    </row>
    <row r="8567" spans="4:5" x14ac:dyDescent="0.2">
      <c r="D8567" s="16"/>
      <c r="E8567" s="316"/>
    </row>
    <row r="8568" spans="4:5" x14ac:dyDescent="0.2">
      <c r="D8568" s="16"/>
      <c r="E8568" s="316"/>
    </row>
    <row r="8569" spans="4:5" x14ac:dyDescent="0.2">
      <c r="D8569" s="16"/>
      <c r="E8569" s="316"/>
    </row>
    <row r="8570" spans="4:5" x14ac:dyDescent="0.2">
      <c r="D8570" s="16"/>
      <c r="E8570" s="316"/>
    </row>
    <row r="8571" spans="4:5" x14ac:dyDescent="0.2">
      <c r="D8571" s="16"/>
      <c r="E8571" s="316"/>
    </row>
    <row r="8572" spans="4:5" x14ac:dyDescent="0.2">
      <c r="D8572" s="16"/>
      <c r="E8572" s="316"/>
    </row>
    <row r="8573" spans="4:5" x14ac:dyDescent="0.2">
      <c r="D8573" s="16"/>
      <c r="E8573" s="316"/>
    </row>
    <row r="8574" spans="4:5" x14ac:dyDescent="0.2">
      <c r="D8574" s="16"/>
      <c r="E8574" s="316"/>
    </row>
    <row r="8575" spans="4:5" x14ac:dyDescent="0.2">
      <c r="D8575" s="16"/>
      <c r="E8575" s="316"/>
    </row>
    <row r="8576" spans="4:5" x14ac:dyDescent="0.2">
      <c r="D8576" s="16"/>
      <c r="E8576" s="316"/>
    </row>
    <row r="8577" spans="4:5" x14ac:dyDescent="0.2">
      <c r="D8577" s="16"/>
      <c r="E8577" s="316"/>
    </row>
    <row r="8578" spans="4:5" x14ac:dyDescent="0.2">
      <c r="D8578" s="16"/>
      <c r="E8578" s="316"/>
    </row>
    <row r="8579" spans="4:5" x14ac:dyDescent="0.2">
      <c r="D8579" s="16"/>
      <c r="E8579" s="316"/>
    </row>
    <row r="8580" spans="4:5" x14ac:dyDescent="0.2">
      <c r="D8580" s="16"/>
      <c r="E8580" s="316"/>
    </row>
    <row r="8581" spans="4:5" x14ac:dyDescent="0.2">
      <c r="D8581" s="16"/>
      <c r="E8581" s="316"/>
    </row>
    <row r="8582" spans="4:5" x14ac:dyDescent="0.2">
      <c r="D8582" s="16"/>
      <c r="E8582" s="316"/>
    </row>
    <row r="8583" spans="4:5" x14ac:dyDescent="0.2">
      <c r="D8583" s="16"/>
      <c r="E8583" s="316"/>
    </row>
    <row r="8584" spans="4:5" x14ac:dyDescent="0.2">
      <c r="D8584" s="16"/>
      <c r="E8584" s="316"/>
    </row>
    <row r="8585" spans="4:5" x14ac:dyDescent="0.2">
      <c r="D8585" s="16"/>
      <c r="E8585" s="316"/>
    </row>
    <row r="8586" spans="4:5" x14ac:dyDescent="0.2">
      <c r="D8586" s="16"/>
      <c r="E8586" s="316"/>
    </row>
    <row r="8587" spans="4:5" x14ac:dyDescent="0.2">
      <c r="D8587" s="16"/>
      <c r="E8587" s="316"/>
    </row>
    <row r="8588" spans="4:5" x14ac:dyDescent="0.2">
      <c r="D8588" s="16"/>
      <c r="E8588" s="316"/>
    </row>
    <row r="8589" spans="4:5" x14ac:dyDescent="0.2">
      <c r="D8589" s="16"/>
      <c r="E8589" s="316"/>
    </row>
    <row r="8590" spans="4:5" x14ac:dyDescent="0.2">
      <c r="D8590" s="16"/>
      <c r="E8590" s="316"/>
    </row>
    <row r="8591" spans="4:5" x14ac:dyDescent="0.2">
      <c r="D8591" s="16"/>
      <c r="E8591" s="316"/>
    </row>
    <row r="8592" spans="4:5" x14ac:dyDescent="0.2">
      <c r="D8592" s="16"/>
      <c r="E8592" s="316"/>
    </row>
    <row r="8593" spans="4:5" x14ac:dyDescent="0.2">
      <c r="D8593" s="16"/>
      <c r="E8593" s="316"/>
    </row>
    <row r="8594" spans="4:5" x14ac:dyDescent="0.2">
      <c r="D8594" s="16"/>
      <c r="E8594" s="316"/>
    </row>
    <row r="8595" spans="4:5" x14ac:dyDescent="0.2">
      <c r="D8595" s="16"/>
      <c r="E8595" s="316"/>
    </row>
    <row r="8596" spans="4:5" x14ac:dyDescent="0.2">
      <c r="D8596" s="16"/>
      <c r="E8596" s="316"/>
    </row>
    <row r="8597" spans="4:5" x14ac:dyDescent="0.2">
      <c r="D8597" s="16"/>
      <c r="E8597" s="316"/>
    </row>
    <row r="8598" spans="4:5" x14ac:dyDescent="0.2">
      <c r="D8598" s="16"/>
      <c r="E8598" s="316"/>
    </row>
    <row r="8599" spans="4:5" x14ac:dyDescent="0.2">
      <c r="D8599" s="16"/>
      <c r="E8599" s="316"/>
    </row>
    <row r="8600" spans="4:5" x14ac:dyDescent="0.2">
      <c r="D8600" s="16"/>
      <c r="E8600" s="316"/>
    </row>
    <row r="8601" spans="4:5" x14ac:dyDescent="0.2">
      <c r="D8601" s="16"/>
      <c r="E8601" s="316"/>
    </row>
    <row r="8602" spans="4:5" x14ac:dyDescent="0.2">
      <c r="D8602" s="16"/>
      <c r="E8602" s="316"/>
    </row>
    <row r="8603" spans="4:5" x14ac:dyDescent="0.2">
      <c r="D8603" s="16"/>
      <c r="E8603" s="316"/>
    </row>
    <row r="8604" spans="4:5" x14ac:dyDescent="0.2">
      <c r="D8604" s="16"/>
      <c r="E8604" s="316"/>
    </row>
    <row r="8605" spans="4:5" x14ac:dyDescent="0.2">
      <c r="D8605" s="16"/>
      <c r="E8605" s="316"/>
    </row>
    <row r="8606" spans="4:5" x14ac:dyDescent="0.2">
      <c r="D8606" s="16"/>
      <c r="E8606" s="316"/>
    </row>
    <row r="8607" spans="4:5" x14ac:dyDescent="0.2">
      <c r="D8607" s="16"/>
      <c r="E8607" s="316"/>
    </row>
    <row r="8608" spans="4:5" x14ac:dyDescent="0.2">
      <c r="D8608" s="16"/>
      <c r="E8608" s="316"/>
    </row>
    <row r="8609" spans="4:5" x14ac:dyDescent="0.2">
      <c r="D8609" s="16"/>
      <c r="E8609" s="316"/>
    </row>
    <row r="8610" spans="4:5" x14ac:dyDescent="0.2">
      <c r="D8610" s="16"/>
      <c r="E8610" s="316"/>
    </row>
    <row r="8611" spans="4:5" x14ac:dyDescent="0.2">
      <c r="D8611" s="16"/>
      <c r="E8611" s="316"/>
    </row>
    <row r="8612" spans="4:5" x14ac:dyDescent="0.2">
      <c r="D8612" s="16"/>
      <c r="E8612" s="316"/>
    </row>
    <row r="8613" spans="4:5" x14ac:dyDescent="0.2">
      <c r="D8613" s="16"/>
      <c r="E8613" s="316"/>
    </row>
    <row r="8614" spans="4:5" x14ac:dyDescent="0.2">
      <c r="D8614" s="16"/>
      <c r="E8614" s="316"/>
    </row>
    <row r="8615" spans="4:5" x14ac:dyDescent="0.2">
      <c r="D8615" s="16"/>
      <c r="E8615" s="316"/>
    </row>
    <row r="8616" spans="4:5" x14ac:dyDescent="0.2">
      <c r="D8616" s="16"/>
      <c r="E8616" s="316"/>
    </row>
    <row r="8617" spans="4:5" x14ac:dyDescent="0.2">
      <c r="D8617" s="16"/>
      <c r="E8617" s="316"/>
    </row>
    <row r="8618" spans="4:5" x14ac:dyDescent="0.2">
      <c r="D8618" s="16"/>
      <c r="E8618" s="316"/>
    </row>
    <row r="8619" spans="4:5" x14ac:dyDescent="0.2">
      <c r="D8619" s="16"/>
      <c r="E8619" s="316"/>
    </row>
    <row r="8620" spans="4:5" x14ac:dyDescent="0.2">
      <c r="D8620" s="16"/>
      <c r="E8620" s="316"/>
    </row>
    <row r="8621" spans="4:5" x14ac:dyDescent="0.2">
      <c r="D8621" s="16"/>
      <c r="E8621" s="316"/>
    </row>
    <row r="8622" spans="4:5" x14ac:dyDescent="0.2">
      <c r="D8622" s="16"/>
      <c r="E8622" s="316"/>
    </row>
    <row r="8623" spans="4:5" x14ac:dyDescent="0.2">
      <c r="D8623" s="16"/>
      <c r="E8623" s="316"/>
    </row>
    <row r="8624" spans="4:5" x14ac:dyDescent="0.2">
      <c r="D8624" s="16"/>
      <c r="E8624" s="316"/>
    </row>
    <row r="8625" spans="4:5" x14ac:dyDescent="0.2">
      <c r="D8625" s="16"/>
      <c r="E8625" s="316"/>
    </row>
    <row r="8626" spans="4:5" x14ac:dyDescent="0.2">
      <c r="D8626" s="16"/>
      <c r="E8626" s="316"/>
    </row>
    <row r="8627" spans="4:5" x14ac:dyDescent="0.2">
      <c r="D8627" s="16"/>
      <c r="E8627" s="316"/>
    </row>
    <row r="8628" spans="4:5" x14ac:dyDescent="0.2">
      <c r="D8628" s="16"/>
      <c r="E8628" s="316"/>
    </row>
    <row r="8629" spans="4:5" x14ac:dyDescent="0.2">
      <c r="D8629" s="16"/>
      <c r="E8629" s="316"/>
    </row>
    <row r="8630" spans="4:5" x14ac:dyDescent="0.2">
      <c r="D8630" s="16"/>
      <c r="E8630" s="316"/>
    </row>
    <row r="8631" spans="4:5" x14ac:dyDescent="0.2">
      <c r="D8631" s="16"/>
      <c r="E8631" s="316"/>
    </row>
    <row r="8632" spans="4:5" x14ac:dyDescent="0.2">
      <c r="D8632" s="16"/>
      <c r="E8632" s="316"/>
    </row>
    <row r="8633" spans="4:5" x14ac:dyDescent="0.2">
      <c r="D8633" s="16"/>
      <c r="E8633" s="316"/>
    </row>
    <row r="8634" spans="4:5" x14ac:dyDescent="0.2">
      <c r="D8634" s="16"/>
      <c r="E8634" s="316"/>
    </row>
    <row r="8635" spans="4:5" x14ac:dyDescent="0.2">
      <c r="D8635" s="16"/>
      <c r="E8635" s="316"/>
    </row>
    <row r="8636" spans="4:5" x14ac:dyDescent="0.2">
      <c r="D8636" s="16"/>
      <c r="E8636" s="316"/>
    </row>
    <row r="8637" spans="4:5" x14ac:dyDescent="0.2">
      <c r="D8637" s="16"/>
      <c r="E8637" s="316"/>
    </row>
    <row r="8638" spans="4:5" x14ac:dyDescent="0.2">
      <c r="D8638" s="16"/>
      <c r="E8638" s="316"/>
    </row>
    <row r="8639" spans="4:5" x14ac:dyDescent="0.2">
      <c r="D8639" s="16"/>
      <c r="E8639" s="316"/>
    </row>
    <row r="8640" spans="4:5" x14ac:dyDescent="0.2">
      <c r="D8640" s="16"/>
      <c r="E8640" s="316"/>
    </row>
    <row r="8641" spans="4:5" x14ac:dyDescent="0.2">
      <c r="D8641" s="16"/>
      <c r="E8641" s="316"/>
    </row>
    <row r="8642" spans="4:5" x14ac:dyDescent="0.2">
      <c r="D8642" s="16"/>
      <c r="E8642" s="316"/>
    </row>
    <row r="8643" spans="4:5" x14ac:dyDescent="0.2">
      <c r="D8643" s="16"/>
      <c r="E8643" s="316"/>
    </row>
    <row r="8644" spans="4:5" x14ac:dyDescent="0.2">
      <c r="D8644" s="16"/>
      <c r="E8644" s="316"/>
    </row>
    <row r="8645" spans="4:5" x14ac:dyDescent="0.2">
      <c r="D8645" s="16"/>
      <c r="E8645" s="316"/>
    </row>
    <row r="8646" spans="4:5" x14ac:dyDescent="0.2">
      <c r="D8646" s="16"/>
      <c r="E8646" s="316"/>
    </row>
    <row r="8647" spans="4:5" x14ac:dyDescent="0.2">
      <c r="D8647" s="16"/>
      <c r="E8647" s="316"/>
    </row>
    <row r="8648" spans="4:5" x14ac:dyDescent="0.2">
      <c r="D8648" s="16"/>
      <c r="E8648" s="316"/>
    </row>
    <row r="8649" spans="4:5" x14ac:dyDescent="0.2">
      <c r="D8649" s="16"/>
      <c r="E8649" s="316"/>
    </row>
    <row r="8650" spans="4:5" x14ac:dyDescent="0.2">
      <c r="D8650" s="16"/>
      <c r="E8650" s="316"/>
    </row>
    <row r="8651" spans="4:5" x14ac:dyDescent="0.2">
      <c r="D8651" s="16"/>
      <c r="E8651" s="316"/>
    </row>
    <row r="8652" spans="4:5" x14ac:dyDescent="0.2">
      <c r="D8652" s="16"/>
      <c r="E8652" s="316"/>
    </row>
    <row r="8653" spans="4:5" x14ac:dyDescent="0.2">
      <c r="D8653" s="16"/>
      <c r="E8653" s="316"/>
    </row>
    <row r="8654" spans="4:5" x14ac:dyDescent="0.2">
      <c r="D8654" s="16"/>
      <c r="E8654" s="316"/>
    </row>
    <row r="8655" spans="4:5" x14ac:dyDescent="0.2">
      <c r="D8655" s="16"/>
      <c r="E8655" s="316"/>
    </row>
    <row r="8656" spans="4:5" x14ac:dyDescent="0.2">
      <c r="D8656" s="16"/>
      <c r="E8656" s="316"/>
    </row>
    <row r="8657" spans="4:5" x14ac:dyDescent="0.2">
      <c r="D8657" s="16"/>
      <c r="E8657" s="316"/>
    </row>
    <row r="8658" spans="4:5" x14ac:dyDescent="0.2">
      <c r="D8658" s="16"/>
      <c r="E8658" s="316"/>
    </row>
    <row r="8659" spans="4:5" x14ac:dyDescent="0.2">
      <c r="D8659" s="16"/>
      <c r="E8659" s="316"/>
    </row>
    <row r="8660" spans="4:5" x14ac:dyDescent="0.2">
      <c r="D8660" s="16"/>
      <c r="E8660" s="316"/>
    </row>
    <row r="8661" spans="4:5" x14ac:dyDescent="0.2">
      <c r="D8661" s="16"/>
      <c r="E8661" s="316"/>
    </row>
    <row r="8662" spans="4:5" x14ac:dyDescent="0.2">
      <c r="D8662" s="16"/>
      <c r="E8662" s="316"/>
    </row>
    <row r="8663" spans="4:5" x14ac:dyDescent="0.2">
      <c r="D8663" s="16"/>
      <c r="E8663" s="316"/>
    </row>
    <row r="8664" spans="4:5" x14ac:dyDescent="0.2">
      <c r="D8664" s="16"/>
      <c r="E8664" s="316"/>
    </row>
    <row r="8665" spans="4:5" x14ac:dyDescent="0.2">
      <c r="D8665" s="16"/>
      <c r="E8665" s="316"/>
    </row>
    <row r="8666" spans="4:5" x14ac:dyDescent="0.2">
      <c r="D8666" s="16"/>
      <c r="E8666" s="316"/>
    </row>
    <row r="8667" spans="4:5" x14ac:dyDescent="0.2">
      <c r="D8667" s="16"/>
      <c r="E8667" s="316"/>
    </row>
    <row r="8668" spans="4:5" x14ac:dyDescent="0.2">
      <c r="D8668" s="16"/>
      <c r="E8668" s="316"/>
    </row>
    <row r="8669" spans="4:5" x14ac:dyDescent="0.2">
      <c r="D8669" s="16"/>
      <c r="E8669" s="316"/>
    </row>
    <row r="8670" spans="4:5" x14ac:dyDescent="0.2">
      <c r="D8670" s="16"/>
      <c r="E8670" s="316"/>
    </row>
    <row r="8671" spans="4:5" x14ac:dyDescent="0.2">
      <c r="D8671" s="16"/>
      <c r="E8671" s="316"/>
    </row>
    <row r="8672" spans="4:5" x14ac:dyDescent="0.2">
      <c r="D8672" s="16"/>
      <c r="E8672" s="316"/>
    </row>
    <row r="8673" spans="4:5" x14ac:dyDescent="0.2">
      <c r="D8673" s="16"/>
      <c r="E8673" s="316"/>
    </row>
    <row r="8674" spans="4:5" x14ac:dyDescent="0.2">
      <c r="D8674" s="16"/>
      <c r="E8674" s="316"/>
    </row>
    <row r="8675" spans="4:5" x14ac:dyDescent="0.2">
      <c r="D8675" s="16"/>
      <c r="E8675" s="316"/>
    </row>
    <row r="8676" spans="4:5" x14ac:dyDescent="0.2">
      <c r="D8676" s="16"/>
      <c r="E8676" s="316"/>
    </row>
    <row r="8677" spans="4:5" x14ac:dyDescent="0.2">
      <c r="D8677" s="16"/>
      <c r="E8677" s="316"/>
    </row>
    <row r="8678" spans="4:5" x14ac:dyDescent="0.2">
      <c r="D8678" s="16"/>
      <c r="E8678" s="316"/>
    </row>
    <row r="8679" spans="4:5" x14ac:dyDescent="0.2">
      <c r="D8679" s="16"/>
      <c r="E8679" s="316"/>
    </row>
    <row r="8680" spans="4:5" x14ac:dyDescent="0.2">
      <c r="D8680" s="16"/>
      <c r="E8680" s="316"/>
    </row>
    <row r="8681" spans="4:5" x14ac:dyDescent="0.2">
      <c r="D8681" s="16"/>
      <c r="E8681" s="316"/>
    </row>
    <row r="8682" spans="4:5" x14ac:dyDescent="0.2">
      <c r="D8682" s="16"/>
      <c r="E8682" s="316"/>
    </row>
    <row r="8683" spans="4:5" x14ac:dyDescent="0.2">
      <c r="D8683" s="16"/>
      <c r="E8683" s="316"/>
    </row>
    <row r="8684" spans="4:5" x14ac:dyDescent="0.2">
      <c r="D8684" s="16"/>
      <c r="E8684" s="316"/>
    </row>
    <row r="8685" spans="4:5" x14ac:dyDescent="0.2">
      <c r="D8685" s="16"/>
      <c r="E8685" s="316"/>
    </row>
    <row r="8686" spans="4:5" x14ac:dyDescent="0.2">
      <c r="D8686" s="16"/>
      <c r="E8686" s="316"/>
    </row>
    <row r="8687" spans="4:5" x14ac:dyDescent="0.2">
      <c r="D8687" s="16"/>
      <c r="E8687" s="316"/>
    </row>
    <row r="8688" spans="4:5" x14ac:dyDescent="0.2">
      <c r="D8688" s="16"/>
      <c r="E8688" s="316"/>
    </row>
    <row r="8689" spans="4:5" x14ac:dyDescent="0.2">
      <c r="D8689" s="16"/>
      <c r="E8689" s="316"/>
    </row>
    <row r="8690" spans="4:5" x14ac:dyDescent="0.2">
      <c r="D8690" s="16"/>
      <c r="E8690" s="316"/>
    </row>
    <row r="8691" spans="4:5" x14ac:dyDescent="0.2">
      <c r="D8691" s="16"/>
      <c r="E8691" s="316"/>
    </row>
    <row r="8692" spans="4:5" x14ac:dyDescent="0.2">
      <c r="D8692" s="16"/>
      <c r="E8692" s="316"/>
    </row>
    <row r="8693" spans="4:5" x14ac:dyDescent="0.2">
      <c r="D8693" s="16"/>
      <c r="E8693" s="316"/>
    </row>
    <row r="8694" spans="4:5" x14ac:dyDescent="0.2">
      <c r="D8694" s="16"/>
      <c r="E8694" s="316"/>
    </row>
    <row r="8695" spans="4:5" x14ac:dyDescent="0.2">
      <c r="D8695" s="16"/>
      <c r="E8695" s="316"/>
    </row>
    <row r="8696" spans="4:5" x14ac:dyDescent="0.2">
      <c r="D8696" s="16"/>
      <c r="E8696" s="316"/>
    </row>
    <row r="8697" spans="4:5" x14ac:dyDescent="0.2">
      <c r="D8697" s="16"/>
      <c r="E8697" s="316"/>
    </row>
    <row r="8698" spans="4:5" x14ac:dyDescent="0.2">
      <c r="D8698" s="16"/>
      <c r="E8698" s="316"/>
    </row>
    <row r="8699" spans="4:5" x14ac:dyDescent="0.2">
      <c r="D8699" s="16"/>
      <c r="E8699" s="316"/>
    </row>
    <row r="8700" spans="4:5" x14ac:dyDescent="0.2">
      <c r="D8700" s="16"/>
      <c r="E8700" s="316"/>
    </row>
    <row r="8701" spans="4:5" x14ac:dyDescent="0.2">
      <c r="D8701" s="16"/>
      <c r="E8701" s="316"/>
    </row>
    <row r="8702" spans="4:5" x14ac:dyDescent="0.2">
      <c r="D8702" s="16"/>
      <c r="E8702" s="316"/>
    </row>
    <row r="8703" spans="4:5" x14ac:dyDescent="0.2">
      <c r="D8703" s="16"/>
      <c r="E8703" s="316"/>
    </row>
    <row r="8704" spans="4:5" x14ac:dyDescent="0.2">
      <c r="D8704" s="16"/>
      <c r="E8704" s="316"/>
    </row>
    <row r="8705" spans="4:5" x14ac:dyDescent="0.2">
      <c r="D8705" s="16"/>
      <c r="E8705" s="316"/>
    </row>
    <row r="8706" spans="4:5" x14ac:dyDescent="0.2">
      <c r="D8706" s="16"/>
      <c r="E8706" s="316"/>
    </row>
    <row r="8707" spans="4:5" x14ac:dyDescent="0.2">
      <c r="D8707" s="16"/>
      <c r="E8707" s="316"/>
    </row>
    <row r="8708" spans="4:5" x14ac:dyDescent="0.2">
      <c r="D8708" s="16"/>
      <c r="E8708" s="316"/>
    </row>
    <row r="8709" spans="4:5" x14ac:dyDescent="0.2">
      <c r="D8709" s="16"/>
      <c r="E8709" s="316"/>
    </row>
    <row r="8710" spans="4:5" x14ac:dyDescent="0.2">
      <c r="D8710" s="16"/>
      <c r="E8710" s="316"/>
    </row>
    <row r="8711" spans="4:5" x14ac:dyDescent="0.2">
      <c r="D8711" s="16"/>
      <c r="E8711" s="316"/>
    </row>
    <row r="8712" spans="4:5" x14ac:dyDescent="0.2">
      <c r="D8712" s="16"/>
      <c r="E8712" s="316"/>
    </row>
    <row r="8713" spans="4:5" x14ac:dyDescent="0.2">
      <c r="D8713" s="16"/>
      <c r="E8713" s="316"/>
    </row>
    <row r="8714" spans="4:5" x14ac:dyDescent="0.2">
      <c r="D8714" s="16"/>
      <c r="E8714" s="316"/>
    </row>
    <row r="8715" spans="4:5" x14ac:dyDescent="0.2">
      <c r="D8715" s="16"/>
      <c r="E8715" s="316"/>
    </row>
    <row r="8716" spans="4:5" x14ac:dyDescent="0.2">
      <c r="D8716" s="16"/>
      <c r="E8716" s="316"/>
    </row>
    <row r="8717" spans="4:5" x14ac:dyDescent="0.2">
      <c r="D8717" s="16"/>
      <c r="E8717" s="316"/>
    </row>
    <row r="8718" spans="4:5" x14ac:dyDescent="0.2">
      <c r="D8718" s="16"/>
      <c r="E8718" s="316"/>
    </row>
    <row r="8719" spans="4:5" x14ac:dyDescent="0.2">
      <c r="D8719" s="16"/>
      <c r="E8719" s="316"/>
    </row>
    <row r="8720" spans="4:5" x14ac:dyDescent="0.2">
      <c r="D8720" s="16"/>
      <c r="E8720" s="316"/>
    </row>
    <row r="8721" spans="4:5" x14ac:dyDescent="0.2">
      <c r="D8721" s="16"/>
      <c r="E8721" s="316"/>
    </row>
    <row r="8722" spans="4:5" x14ac:dyDescent="0.2">
      <c r="D8722" s="16"/>
      <c r="E8722" s="316"/>
    </row>
    <row r="8723" spans="4:5" x14ac:dyDescent="0.2">
      <c r="D8723" s="16"/>
      <c r="E8723" s="316"/>
    </row>
    <row r="8724" spans="4:5" x14ac:dyDescent="0.2">
      <c r="D8724" s="16"/>
      <c r="E8724" s="316"/>
    </row>
    <row r="8725" spans="4:5" x14ac:dyDescent="0.2">
      <c r="D8725" s="16"/>
      <c r="E8725" s="316"/>
    </row>
    <row r="8726" spans="4:5" x14ac:dyDescent="0.2">
      <c r="D8726" s="16"/>
      <c r="E8726" s="316"/>
    </row>
    <row r="8727" spans="4:5" x14ac:dyDescent="0.2">
      <c r="D8727" s="16"/>
      <c r="E8727" s="316"/>
    </row>
    <row r="8728" spans="4:5" x14ac:dyDescent="0.2">
      <c r="D8728" s="16"/>
      <c r="E8728" s="316"/>
    </row>
    <row r="8729" spans="4:5" x14ac:dyDescent="0.2">
      <c r="D8729" s="16"/>
      <c r="E8729" s="316"/>
    </row>
    <row r="8730" spans="4:5" x14ac:dyDescent="0.2">
      <c r="D8730" s="16"/>
      <c r="E8730" s="316"/>
    </row>
    <row r="8731" spans="4:5" x14ac:dyDescent="0.2">
      <c r="D8731" s="16"/>
      <c r="E8731" s="316"/>
    </row>
    <row r="8732" spans="4:5" x14ac:dyDescent="0.2">
      <c r="D8732" s="16"/>
      <c r="E8732" s="316"/>
    </row>
    <row r="8733" spans="4:5" x14ac:dyDescent="0.2">
      <c r="D8733" s="16"/>
      <c r="E8733" s="316"/>
    </row>
    <row r="8734" spans="4:5" x14ac:dyDescent="0.2">
      <c r="D8734" s="16"/>
      <c r="E8734" s="316"/>
    </row>
    <row r="8735" spans="4:5" x14ac:dyDescent="0.2">
      <c r="D8735" s="16"/>
      <c r="E8735" s="316"/>
    </row>
    <row r="8736" spans="4:5" x14ac:dyDescent="0.2">
      <c r="D8736" s="16"/>
      <c r="E8736" s="316"/>
    </row>
    <row r="8737" spans="4:5" x14ac:dyDescent="0.2">
      <c r="D8737" s="16"/>
      <c r="E8737" s="316"/>
    </row>
    <row r="8738" spans="4:5" x14ac:dyDescent="0.2">
      <c r="D8738" s="16"/>
      <c r="E8738" s="316"/>
    </row>
    <row r="8739" spans="4:5" x14ac:dyDescent="0.2">
      <c r="D8739" s="16"/>
      <c r="E8739" s="316"/>
    </row>
    <row r="8740" spans="4:5" x14ac:dyDescent="0.2">
      <c r="D8740" s="16"/>
      <c r="E8740" s="316"/>
    </row>
    <row r="8741" spans="4:5" x14ac:dyDescent="0.2">
      <c r="D8741" s="16"/>
      <c r="E8741" s="316"/>
    </row>
    <row r="8742" spans="4:5" x14ac:dyDescent="0.2">
      <c r="D8742" s="16"/>
      <c r="E8742" s="316"/>
    </row>
    <row r="8743" spans="4:5" x14ac:dyDescent="0.2">
      <c r="D8743" s="16"/>
      <c r="E8743" s="316"/>
    </row>
    <row r="8744" spans="4:5" x14ac:dyDescent="0.2">
      <c r="D8744" s="16"/>
      <c r="E8744" s="316"/>
    </row>
    <row r="8745" spans="4:5" x14ac:dyDescent="0.2">
      <c r="D8745" s="16"/>
      <c r="E8745" s="316"/>
    </row>
    <row r="8746" spans="4:5" x14ac:dyDescent="0.2">
      <c r="D8746" s="16"/>
      <c r="E8746" s="316"/>
    </row>
    <row r="8747" spans="4:5" x14ac:dyDescent="0.2">
      <c r="D8747" s="16"/>
      <c r="E8747" s="316"/>
    </row>
    <row r="8748" spans="4:5" x14ac:dyDescent="0.2">
      <c r="D8748" s="16"/>
      <c r="E8748" s="316"/>
    </row>
    <row r="8749" spans="4:5" x14ac:dyDescent="0.2">
      <c r="D8749" s="16"/>
      <c r="E8749" s="316"/>
    </row>
    <row r="8750" spans="4:5" x14ac:dyDescent="0.2">
      <c r="D8750" s="16"/>
      <c r="E8750" s="316"/>
    </row>
    <row r="8751" spans="4:5" x14ac:dyDescent="0.2">
      <c r="D8751" s="16"/>
      <c r="E8751" s="316"/>
    </row>
    <row r="8752" spans="4:5" x14ac:dyDescent="0.2">
      <c r="D8752" s="16"/>
      <c r="E8752" s="316"/>
    </row>
    <row r="8753" spans="4:5" x14ac:dyDescent="0.2">
      <c r="D8753" s="16"/>
      <c r="E8753" s="316"/>
    </row>
    <row r="8754" spans="4:5" x14ac:dyDescent="0.2">
      <c r="D8754" s="16"/>
      <c r="E8754" s="316"/>
    </row>
    <row r="8755" spans="4:5" x14ac:dyDescent="0.2">
      <c r="D8755" s="16"/>
      <c r="E8755" s="316"/>
    </row>
    <row r="8756" spans="4:5" x14ac:dyDescent="0.2">
      <c r="D8756" s="16"/>
      <c r="E8756" s="316"/>
    </row>
    <row r="8757" spans="4:5" x14ac:dyDescent="0.2">
      <c r="D8757" s="16"/>
      <c r="E8757" s="316"/>
    </row>
    <row r="8758" spans="4:5" x14ac:dyDescent="0.2">
      <c r="D8758" s="16"/>
      <c r="E8758" s="316"/>
    </row>
    <row r="8759" spans="4:5" x14ac:dyDescent="0.2">
      <c r="D8759" s="16"/>
      <c r="E8759" s="316"/>
    </row>
    <row r="8760" spans="4:5" x14ac:dyDescent="0.2">
      <c r="D8760" s="16"/>
      <c r="E8760" s="316"/>
    </row>
    <row r="8761" spans="4:5" x14ac:dyDescent="0.2">
      <c r="D8761" s="16"/>
      <c r="E8761" s="316"/>
    </row>
    <row r="8762" spans="4:5" x14ac:dyDescent="0.2">
      <c r="D8762" s="16"/>
      <c r="E8762" s="316"/>
    </row>
    <row r="8763" spans="4:5" x14ac:dyDescent="0.2">
      <c r="D8763" s="16"/>
      <c r="E8763" s="316"/>
    </row>
    <row r="8764" spans="4:5" x14ac:dyDescent="0.2">
      <c r="D8764" s="16"/>
      <c r="E8764" s="316"/>
    </row>
    <row r="8765" spans="4:5" x14ac:dyDescent="0.2">
      <c r="D8765" s="16"/>
      <c r="E8765" s="316"/>
    </row>
    <row r="8766" spans="4:5" x14ac:dyDescent="0.2">
      <c r="D8766" s="16"/>
      <c r="E8766" s="316"/>
    </row>
    <row r="8767" spans="4:5" x14ac:dyDescent="0.2">
      <c r="D8767" s="16"/>
      <c r="E8767" s="316"/>
    </row>
    <row r="8768" spans="4:5" x14ac:dyDescent="0.2">
      <c r="D8768" s="16"/>
      <c r="E8768" s="316"/>
    </row>
    <row r="8769" spans="4:5" x14ac:dyDescent="0.2">
      <c r="D8769" s="16"/>
      <c r="E8769" s="316"/>
    </row>
    <row r="8770" spans="4:5" x14ac:dyDescent="0.2">
      <c r="D8770" s="16"/>
      <c r="E8770" s="316"/>
    </row>
    <row r="8771" spans="4:5" x14ac:dyDescent="0.2">
      <c r="D8771" s="16"/>
      <c r="E8771" s="316"/>
    </row>
    <row r="8772" spans="4:5" x14ac:dyDescent="0.2">
      <c r="D8772" s="16"/>
      <c r="E8772" s="316"/>
    </row>
    <row r="8773" spans="4:5" x14ac:dyDescent="0.2">
      <c r="D8773" s="16"/>
      <c r="E8773" s="316"/>
    </row>
    <row r="8774" spans="4:5" x14ac:dyDescent="0.2">
      <c r="D8774" s="16"/>
      <c r="E8774" s="316"/>
    </row>
    <row r="8775" spans="4:5" x14ac:dyDescent="0.2">
      <c r="D8775" s="16"/>
      <c r="E8775" s="316"/>
    </row>
    <row r="8776" spans="4:5" x14ac:dyDescent="0.2">
      <c r="D8776" s="16"/>
      <c r="E8776" s="316"/>
    </row>
    <row r="8777" spans="4:5" x14ac:dyDescent="0.2">
      <c r="D8777" s="16"/>
      <c r="E8777" s="316"/>
    </row>
    <row r="8778" spans="4:5" x14ac:dyDescent="0.2">
      <c r="D8778" s="16"/>
      <c r="E8778" s="316"/>
    </row>
    <row r="8779" spans="4:5" x14ac:dyDescent="0.2">
      <c r="D8779" s="16"/>
      <c r="E8779" s="316"/>
    </row>
    <row r="8780" spans="4:5" x14ac:dyDescent="0.2">
      <c r="D8780" s="16"/>
      <c r="E8780" s="316"/>
    </row>
    <row r="8781" spans="4:5" x14ac:dyDescent="0.2">
      <c r="D8781" s="16"/>
      <c r="E8781" s="316"/>
    </row>
    <row r="8782" spans="4:5" x14ac:dyDescent="0.2">
      <c r="D8782" s="16"/>
      <c r="E8782" s="316"/>
    </row>
    <row r="8783" spans="4:5" x14ac:dyDescent="0.2">
      <c r="D8783" s="16"/>
      <c r="E8783" s="316"/>
    </row>
    <row r="8784" spans="4:5" x14ac:dyDescent="0.2">
      <c r="D8784" s="16"/>
      <c r="E8784" s="316"/>
    </row>
    <row r="8785" spans="4:5" x14ac:dyDescent="0.2">
      <c r="D8785" s="16"/>
      <c r="E8785" s="316"/>
    </row>
    <row r="8786" spans="4:5" x14ac:dyDescent="0.2">
      <c r="D8786" s="16"/>
      <c r="E8786" s="316"/>
    </row>
    <row r="8787" spans="4:5" x14ac:dyDescent="0.2">
      <c r="D8787" s="16"/>
      <c r="E8787" s="316"/>
    </row>
    <row r="8788" spans="4:5" x14ac:dyDescent="0.2">
      <c r="D8788" s="16"/>
      <c r="E8788" s="316"/>
    </row>
    <row r="8789" spans="4:5" x14ac:dyDescent="0.2">
      <c r="D8789" s="16"/>
      <c r="E8789" s="316"/>
    </row>
    <row r="8790" spans="4:5" x14ac:dyDescent="0.2">
      <c r="D8790" s="16"/>
      <c r="E8790" s="316"/>
    </row>
    <row r="8791" spans="4:5" x14ac:dyDescent="0.2">
      <c r="D8791" s="16"/>
      <c r="E8791" s="316"/>
    </row>
    <row r="8792" spans="4:5" x14ac:dyDescent="0.2">
      <c r="D8792" s="16"/>
      <c r="E8792" s="316"/>
    </row>
    <row r="8793" spans="4:5" x14ac:dyDescent="0.2">
      <c r="D8793" s="16"/>
      <c r="E8793" s="316"/>
    </row>
    <row r="8794" spans="4:5" x14ac:dyDescent="0.2">
      <c r="D8794" s="16"/>
      <c r="E8794" s="316"/>
    </row>
    <row r="8795" spans="4:5" x14ac:dyDescent="0.2">
      <c r="D8795" s="16"/>
      <c r="E8795" s="316"/>
    </row>
    <row r="8796" spans="4:5" x14ac:dyDescent="0.2">
      <c r="D8796" s="16"/>
      <c r="E8796" s="316"/>
    </row>
    <row r="8797" spans="4:5" x14ac:dyDescent="0.2">
      <c r="D8797" s="16"/>
      <c r="E8797" s="316"/>
    </row>
    <row r="8798" spans="4:5" x14ac:dyDescent="0.2">
      <c r="D8798" s="16"/>
      <c r="E8798" s="316"/>
    </row>
    <row r="8799" spans="4:5" x14ac:dyDescent="0.2">
      <c r="D8799" s="16"/>
      <c r="E8799" s="316"/>
    </row>
    <row r="8800" spans="4:5" x14ac:dyDescent="0.2">
      <c r="D8800" s="16"/>
      <c r="E8800" s="316"/>
    </row>
    <row r="8801" spans="4:5" x14ac:dyDescent="0.2">
      <c r="D8801" s="16"/>
      <c r="E8801" s="316"/>
    </row>
    <row r="8802" spans="4:5" x14ac:dyDescent="0.2">
      <c r="D8802" s="16"/>
      <c r="E8802" s="316"/>
    </row>
    <row r="8803" spans="4:5" x14ac:dyDescent="0.2">
      <c r="D8803" s="16"/>
      <c r="E8803" s="316"/>
    </row>
    <row r="8804" spans="4:5" x14ac:dyDescent="0.2">
      <c r="D8804" s="16"/>
      <c r="E8804" s="316"/>
    </row>
    <row r="8805" spans="4:5" x14ac:dyDescent="0.2">
      <c r="D8805" s="16"/>
      <c r="E8805" s="316"/>
    </row>
    <row r="8806" spans="4:5" x14ac:dyDescent="0.2">
      <c r="D8806" s="16"/>
      <c r="E8806" s="316"/>
    </row>
    <row r="8807" spans="4:5" x14ac:dyDescent="0.2">
      <c r="D8807" s="16"/>
      <c r="E8807" s="316"/>
    </row>
    <row r="8808" spans="4:5" x14ac:dyDescent="0.2">
      <c r="D8808" s="16"/>
      <c r="E8808" s="316"/>
    </row>
    <row r="8809" spans="4:5" x14ac:dyDescent="0.2">
      <c r="D8809" s="16"/>
      <c r="E8809" s="316"/>
    </row>
    <row r="8810" spans="4:5" x14ac:dyDescent="0.2">
      <c r="D8810" s="16"/>
      <c r="E8810" s="316"/>
    </row>
    <row r="8811" spans="4:5" x14ac:dyDescent="0.2">
      <c r="D8811" s="16"/>
      <c r="E8811" s="316"/>
    </row>
    <row r="8812" spans="4:5" x14ac:dyDescent="0.2">
      <c r="D8812" s="16"/>
      <c r="E8812" s="316"/>
    </row>
    <row r="8813" spans="4:5" x14ac:dyDescent="0.2">
      <c r="D8813" s="16"/>
      <c r="E8813" s="316"/>
    </row>
    <row r="8814" spans="4:5" x14ac:dyDescent="0.2">
      <c r="D8814" s="16"/>
      <c r="E8814" s="316"/>
    </row>
    <row r="8815" spans="4:5" x14ac:dyDescent="0.2">
      <c r="D8815" s="16"/>
      <c r="E8815" s="316"/>
    </row>
    <row r="8816" spans="4:5" x14ac:dyDescent="0.2">
      <c r="D8816" s="16"/>
      <c r="E8816" s="316"/>
    </row>
    <row r="8817" spans="4:5" x14ac:dyDescent="0.2">
      <c r="D8817" s="16"/>
      <c r="E8817" s="316"/>
    </row>
    <row r="8818" spans="4:5" x14ac:dyDescent="0.2">
      <c r="D8818" s="16"/>
      <c r="E8818" s="316"/>
    </row>
    <row r="8819" spans="4:5" x14ac:dyDescent="0.2">
      <c r="D8819" s="16"/>
      <c r="E8819" s="316"/>
    </row>
    <row r="8820" spans="4:5" x14ac:dyDescent="0.2">
      <c r="D8820" s="16"/>
      <c r="E8820" s="316"/>
    </row>
    <row r="8821" spans="4:5" x14ac:dyDescent="0.2">
      <c r="D8821" s="16"/>
      <c r="E8821" s="316"/>
    </row>
    <row r="8822" spans="4:5" x14ac:dyDescent="0.2">
      <c r="D8822" s="16"/>
      <c r="E8822" s="316"/>
    </row>
    <row r="8823" spans="4:5" x14ac:dyDescent="0.2">
      <c r="D8823" s="16"/>
      <c r="E8823" s="316"/>
    </row>
    <row r="8824" spans="4:5" x14ac:dyDescent="0.2">
      <c r="D8824" s="16"/>
      <c r="E8824" s="316"/>
    </row>
    <row r="8825" spans="4:5" x14ac:dyDescent="0.2">
      <c r="D8825" s="16"/>
      <c r="E8825" s="316"/>
    </row>
    <row r="8826" spans="4:5" x14ac:dyDescent="0.2">
      <c r="D8826" s="16"/>
      <c r="E8826" s="316"/>
    </row>
    <row r="8827" spans="4:5" x14ac:dyDescent="0.2">
      <c r="D8827" s="16"/>
      <c r="E8827" s="316"/>
    </row>
    <row r="8828" spans="4:5" x14ac:dyDescent="0.2">
      <c r="D8828" s="16"/>
      <c r="E8828" s="316"/>
    </row>
    <row r="8829" spans="4:5" x14ac:dyDescent="0.2">
      <c r="D8829" s="16"/>
      <c r="E8829" s="316"/>
    </row>
    <row r="8830" spans="4:5" x14ac:dyDescent="0.2">
      <c r="D8830" s="16"/>
      <c r="E8830" s="316"/>
    </row>
    <row r="8831" spans="4:5" x14ac:dyDescent="0.2">
      <c r="D8831" s="16"/>
      <c r="E8831" s="316"/>
    </row>
    <row r="8832" spans="4:5" x14ac:dyDescent="0.2">
      <c r="D8832" s="16"/>
      <c r="E8832" s="316"/>
    </row>
    <row r="8833" spans="4:5" x14ac:dyDescent="0.2">
      <c r="D8833" s="16"/>
      <c r="E8833" s="316"/>
    </row>
    <row r="8834" spans="4:5" x14ac:dyDescent="0.2">
      <c r="D8834" s="16"/>
      <c r="E8834" s="316"/>
    </row>
    <row r="8835" spans="4:5" x14ac:dyDescent="0.2">
      <c r="D8835" s="16"/>
      <c r="E8835" s="316"/>
    </row>
    <row r="8836" spans="4:5" x14ac:dyDescent="0.2">
      <c r="D8836" s="16"/>
      <c r="E8836" s="316"/>
    </row>
    <row r="8837" spans="4:5" x14ac:dyDescent="0.2">
      <c r="D8837" s="16"/>
      <c r="E8837" s="316"/>
    </row>
    <row r="8838" spans="4:5" x14ac:dyDescent="0.2">
      <c r="D8838" s="16"/>
      <c r="E8838" s="316"/>
    </row>
    <row r="8839" spans="4:5" x14ac:dyDescent="0.2">
      <c r="D8839" s="16"/>
      <c r="E8839" s="316"/>
    </row>
    <row r="8840" spans="4:5" x14ac:dyDescent="0.2">
      <c r="D8840" s="16"/>
      <c r="E8840" s="316"/>
    </row>
    <row r="8841" spans="4:5" x14ac:dyDescent="0.2">
      <c r="D8841" s="16"/>
      <c r="E8841" s="316"/>
    </row>
    <row r="8842" spans="4:5" x14ac:dyDescent="0.2">
      <c r="D8842" s="16"/>
      <c r="E8842" s="316"/>
    </row>
    <row r="8843" spans="4:5" x14ac:dyDescent="0.2">
      <c r="D8843" s="16"/>
      <c r="E8843" s="316"/>
    </row>
    <row r="8844" spans="4:5" x14ac:dyDescent="0.2">
      <c r="D8844" s="16"/>
      <c r="E8844" s="316"/>
    </row>
    <row r="8845" spans="4:5" x14ac:dyDescent="0.2">
      <c r="D8845" s="16"/>
      <c r="E8845" s="316"/>
    </row>
    <row r="8846" spans="4:5" x14ac:dyDescent="0.2">
      <c r="D8846" s="16"/>
      <c r="E8846" s="316"/>
    </row>
    <row r="8847" spans="4:5" x14ac:dyDescent="0.2">
      <c r="D8847" s="16"/>
      <c r="E8847" s="316"/>
    </row>
    <row r="8848" spans="4:5" x14ac:dyDescent="0.2">
      <c r="D8848" s="16"/>
      <c r="E8848" s="316"/>
    </row>
    <row r="8849" spans="4:5" x14ac:dyDescent="0.2">
      <c r="D8849" s="16"/>
      <c r="E8849" s="316"/>
    </row>
    <row r="8850" spans="4:5" x14ac:dyDescent="0.2">
      <c r="D8850" s="16"/>
      <c r="E8850" s="316"/>
    </row>
    <row r="8851" spans="4:5" x14ac:dyDescent="0.2">
      <c r="D8851" s="16"/>
      <c r="E8851" s="316"/>
    </row>
    <row r="8852" spans="4:5" x14ac:dyDescent="0.2">
      <c r="D8852" s="16"/>
      <c r="E8852" s="316"/>
    </row>
    <row r="8853" spans="4:5" x14ac:dyDescent="0.2">
      <c r="D8853" s="16"/>
      <c r="E8853" s="316"/>
    </row>
    <row r="8854" spans="4:5" x14ac:dyDescent="0.2">
      <c r="D8854" s="16"/>
      <c r="E8854" s="316"/>
    </row>
    <row r="8855" spans="4:5" x14ac:dyDescent="0.2">
      <c r="D8855" s="16"/>
      <c r="E8855" s="316"/>
    </row>
    <row r="8856" spans="4:5" x14ac:dyDescent="0.2">
      <c r="D8856" s="16"/>
      <c r="E8856" s="316"/>
    </row>
    <row r="8857" spans="4:5" x14ac:dyDescent="0.2">
      <c r="D8857" s="16"/>
      <c r="E8857" s="316"/>
    </row>
    <row r="8858" spans="4:5" x14ac:dyDescent="0.2">
      <c r="D8858" s="16"/>
      <c r="E8858" s="316"/>
    </row>
    <row r="8859" spans="4:5" x14ac:dyDescent="0.2">
      <c r="D8859" s="16"/>
      <c r="E8859" s="316"/>
    </row>
    <row r="8860" spans="4:5" x14ac:dyDescent="0.2">
      <c r="D8860" s="16"/>
      <c r="E8860" s="316"/>
    </row>
    <row r="8861" spans="4:5" x14ac:dyDescent="0.2">
      <c r="D8861" s="16"/>
      <c r="E8861" s="316"/>
    </row>
    <row r="8862" spans="4:5" x14ac:dyDescent="0.2">
      <c r="D8862" s="16"/>
      <c r="E8862" s="316"/>
    </row>
    <row r="8863" spans="4:5" x14ac:dyDescent="0.2">
      <c r="D8863" s="16"/>
      <c r="E8863" s="316"/>
    </row>
    <row r="8864" spans="4:5" x14ac:dyDescent="0.2">
      <c r="D8864" s="16"/>
      <c r="E8864" s="316"/>
    </row>
    <row r="8865" spans="4:5" x14ac:dyDescent="0.2">
      <c r="D8865" s="16"/>
      <c r="E8865" s="316"/>
    </row>
    <row r="8866" spans="4:5" x14ac:dyDescent="0.2">
      <c r="D8866" s="16"/>
      <c r="E8866" s="316"/>
    </row>
    <row r="8867" spans="4:5" x14ac:dyDescent="0.2">
      <c r="D8867" s="16"/>
      <c r="E8867" s="316"/>
    </row>
    <row r="8868" spans="4:5" x14ac:dyDescent="0.2">
      <c r="D8868" s="16"/>
      <c r="E8868" s="316"/>
    </row>
    <row r="8869" spans="4:5" x14ac:dyDescent="0.2">
      <c r="D8869" s="16"/>
      <c r="E8869" s="316"/>
    </row>
    <row r="8870" spans="4:5" x14ac:dyDescent="0.2">
      <c r="D8870" s="16"/>
      <c r="E8870" s="316"/>
    </row>
    <row r="8871" spans="4:5" x14ac:dyDescent="0.2">
      <c r="D8871" s="16"/>
      <c r="E8871" s="316"/>
    </row>
    <row r="8872" spans="4:5" x14ac:dyDescent="0.2">
      <c r="D8872" s="16"/>
      <c r="E8872" s="316"/>
    </row>
    <row r="8873" spans="4:5" x14ac:dyDescent="0.2">
      <c r="D8873" s="16"/>
      <c r="E8873" s="316"/>
    </row>
    <row r="8874" spans="4:5" x14ac:dyDescent="0.2">
      <c r="D8874" s="16"/>
      <c r="E8874" s="316"/>
    </row>
    <row r="8875" spans="4:5" x14ac:dyDescent="0.2">
      <c r="D8875" s="16"/>
      <c r="E8875" s="316"/>
    </row>
    <row r="8876" spans="4:5" x14ac:dyDescent="0.2">
      <c r="D8876" s="16"/>
      <c r="E8876" s="316"/>
    </row>
    <row r="8877" spans="4:5" x14ac:dyDescent="0.2">
      <c r="D8877" s="16"/>
      <c r="E8877" s="316"/>
    </row>
    <row r="8878" spans="4:5" x14ac:dyDescent="0.2">
      <c r="D8878" s="16"/>
      <c r="E8878" s="316"/>
    </row>
    <row r="8879" spans="4:5" x14ac:dyDescent="0.2">
      <c r="D8879" s="16"/>
      <c r="E8879" s="316"/>
    </row>
    <row r="8880" spans="4:5" x14ac:dyDescent="0.2">
      <c r="D8880" s="16"/>
      <c r="E8880" s="316"/>
    </row>
    <row r="8881" spans="4:5" x14ac:dyDescent="0.2">
      <c r="D8881" s="16"/>
      <c r="E8881" s="316"/>
    </row>
    <row r="8882" spans="4:5" x14ac:dyDescent="0.2">
      <c r="D8882" s="16"/>
      <c r="E8882" s="316"/>
    </row>
    <row r="8883" spans="4:5" x14ac:dyDescent="0.2">
      <c r="D8883" s="16"/>
      <c r="E8883" s="316"/>
    </row>
    <row r="8884" spans="4:5" x14ac:dyDescent="0.2">
      <c r="D8884" s="16"/>
      <c r="E8884" s="316"/>
    </row>
    <row r="8885" spans="4:5" x14ac:dyDescent="0.2">
      <c r="D8885" s="16"/>
      <c r="E8885" s="316"/>
    </row>
    <row r="8886" spans="4:5" x14ac:dyDescent="0.2">
      <c r="D8886" s="16"/>
      <c r="E8886" s="316"/>
    </row>
    <row r="8887" spans="4:5" x14ac:dyDescent="0.2">
      <c r="D8887" s="16"/>
      <c r="E8887" s="316"/>
    </row>
    <row r="8888" spans="4:5" x14ac:dyDescent="0.2">
      <c r="D8888" s="16"/>
      <c r="E8888" s="316"/>
    </row>
    <row r="8889" spans="4:5" x14ac:dyDescent="0.2">
      <c r="D8889" s="16"/>
      <c r="E8889" s="316"/>
    </row>
    <row r="8890" spans="4:5" x14ac:dyDescent="0.2">
      <c r="D8890" s="16"/>
      <c r="E8890" s="316"/>
    </row>
    <row r="8891" spans="4:5" x14ac:dyDescent="0.2">
      <c r="D8891" s="16"/>
      <c r="E8891" s="316"/>
    </row>
    <row r="8892" spans="4:5" x14ac:dyDescent="0.2">
      <c r="D8892" s="16"/>
      <c r="E8892" s="316"/>
    </row>
    <row r="8893" spans="4:5" x14ac:dyDescent="0.2">
      <c r="D8893" s="16"/>
      <c r="E8893" s="316"/>
    </row>
    <row r="8894" spans="4:5" x14ac:dyDescent="0.2">
      <c r="D8894" s="16"/>
      <c r="E8894" s="316"/>
    </row>
    <row r="8895" spans="4:5" x14ac:dyDescent="0.2">
      <c r="D8895" s="16"/>
      <c r="E8895" s="316"/>
    </row>
    <row r="8896" spans="4:5" x14ac:dyDescent="0.2">
      <c r="D8896" s="16"/>
      <c r="E8896" s="316"/>
    </row>
    <row r="8897" spans="4:5" x14ac:dyDescent="0.2">
      <c r="D8897" s="16"/>
      <c r="E8897" s="316"/>
    </row>
    <row r="8898" spans="4:5" x14ac:dyDescent="0.2">
      <c r="D8898" s="16"/>
      <c r="E8898" s="316"/>
    </row>
    <row r="8899" spans="4:5" x14ac:dyDescent="0.2">
      <c r="D8899" s="16"/>
      <c r="E8899" s="316"/>
    </row>
    <row r="8900" spans="4:5" x14ac:dyDescent="0.2">
      <c r="D8900" s="16"/>
      <c r="E8900" s="316"/>
    </row>
    <row r="8901" spans="4:5" x14ac:dyDescent="0.2">
      <c r="D8901" s="16"/>
      <c r="E8901" s="316"/>
    </row>
    <row r="8902" spans="4:5" x14ac:dyDescent="0.2">
      <c r="D8902" s="16"/>
      <c r="E8902" s="316"/>
    </row>
    <row r="8903" spans="4:5" x14ac:dyDescent="0.2">
      <c r="D8903" s="16"/>
      <c r="E8903" s="316"/>
    </row>
    <row r="8904" spans="4:5" x14ac:dyDescent="0.2">
      <c r="D8904" s="16"/>
      <c r="E8904" s="316"/>
    </row>
    <row r="8905" spans="4:5" x14ac:dyDescent="0.2">
      <c r="D8905" s="16"/>
      <c r="E8905" s="316"/>
    </row>
    <row r="8906" spans="4:5" x14ac:dyDescent="0.2">
      <c r="D8906" s="16"/>
      <c r="E8906" s="316"/>
    </row>
    <row r="8907" spans="4:5" x14ac:dyDescent="0.2">
      <c r="D8907" s="16"/>
      <c r="E8907" s="316"/>
    </row>
    <row r="8908" spans="4:5" x14ac:dyDescent="0.2">
      <c r="D8908" s="16"/>
      <c r="E8908" s="316"/>
    </row>
    <row r="8909" spans="4:5" x14ac:dyDescent="0.2">
      <c r="D8909" s="16"/>
      <c r="E8909" s="316"/>
    </row>
    <row r="8910" spans="4:5" x14ac:dyDescent="0.2">
      <c r="D8910" s="16"/>
      <c r="E8910" s="316"/>
    </row>
    <row r="8911" spans="4:5" x14ac:dyDescent="0.2">
      <c r="D8911" s="16"/>
      <c r="E8911" s="316"/>
    </row>
    <row r="8912" spans="4:5" x14ac:dyDescent="0.2">
      <c r="D8912" s="16"/>
      <c r="E8912" s="316"/>
    </row>
    <row r="8913" spans="4:5" x14ac:dyDescent="0.2">
      <c r="D8913" s="16"/>
      <c r="E8913" s="316"/>
    </row>
    <row r="8914" spans="4:5" x14ac:dyDescent="0.2">
      <c r="D8914" s="16"/>
      <c r="E8914" s="316"/>
    </row>
    <row r="8915" spans="4:5" x14ac:dyDescent="0.2">
      <c r="D8915" s="16"/>
      <c r="E8915" s="316"/>
    </row>
    <row r="8916" spans="4:5" x14ac:dyDescent="0.2">
      <c r="D8916" s="16"/>
      <c r="E8916" s="316"/>
    </row>
    <row r="8917" spans="4:5" x14ac:dyDescent="0.2">
      <c r="D8917" s="16"/>
      <c r="E8917" s="316"/>
    </row>
    <row r="8918" spans="4:5" x14ac:dyDescent="0.2">
      <c r="D8918" s="16"/>
      <c r="E8918" s="316"/>
    </row>
    <row r="8919" spans="4:5" x14ac:dyDescent="0.2">
      <c r="D8919" s="16"/>
      <c r="E8919" s="316"/>
    </row>
    <row r="8920" spans="4:5" x14ac:dyDescent="0.2">
      <c r="D8920" s="16"/>
      <c r="E8920" s="316"/>
    </row>
    <row r="8921" spans="4:5" x14ac:dyDescent="0.2">
      <c r="D8921" s="16"/>
      <c r="E8921" s="316"/>
    </row>
    <row r="8922" spans="4:5" x14ac:dyDescent="0.2">
      <c r="D8922" s="16"/>
      <c r="E8922" s="316"/>
    </row>
    <row r="8923" spans="4:5" x14ac:dyDescent="0.2">
      <c r="D8923" s="16"/>
      <c r="E8923" s="316"/>
    </row>
    <row r="8924" spans="4:5" x14ac:dyDescent="0.2">
      <c r="D8924" s="16"/>
      <c r="E8924" s="316"/>
    </row>
    <row r="8925" spans="4:5" x14ac:dyDescent="0.2">
      <c r="D8925" s="16"/>
      <c r="E8925" s="316"/>
    </row>
    <row r="8926" spans="4:5" x14ac:dyDescent="0.2">
      <c r="D8926" s="16"/>
      <c r="E8926" s="316"/>
    </row>
    <row r="8927" spans="4:5" x14ac:dyDescent="0.2">
      <c r="D8927" s="16"/>
      <c r="E8927" s="316"/>
    </row>
    <row r="8928" spans="4:5" x14ac:dyDescent="0.2">
      <c r="D8928" s="16"/>
      <c r="E8928" s="316"/>
    </row>
    <row r="8929" spans="4:5" x14ac:dyDescent="0.2">
      <c r="D8929" s="16"/>
      <c r="E8929" s="316"/>
    </row>
    <row r="8930" spans="4:5" x14ac:dyDescent="0.2">
      <c r="D8930" s="16"/>
      <c r="E8930" s="316"/>
    </row>
    <row r="8931" spans="4:5" x14ac:dyDescent="0.2">
      <c r="D8931" s="16"/>
      <c r="E8931" s="316"/>
    </row>
    <row r="8932" spans="4:5" x14ac:dyDescent="0.2">
      <c r="D8932" s="16"/>
      <c r="E8932" s="316"/>
    </row>
    <row r="8933" spans="4:5" x14ac:dyDescent="0.2">
      <c r="D8933" s="16"/>
      <c r="E8933" s="316"/>
    </row>
    <row r="8934" spans="4:5" x14ac:dyDescent="0.2">
      <c r="D8934" s="16"/>
      <c r="E8934" s="316"/>
    </row>
    <row r="8935" spans="4:5" x14ac:dyDescent="0.2">
      <c r="D8935" s="16"/>
      <c r="E8935" s="316"/>
    </row>
    <row r="8936" spans="4:5" x14ac:dyDescent="0.2">
      <c r="D8936" s="16"/>
      <c r="E8936" s="316"/>
    </row>
    <row r="8937" spans="4:5" x14ac:dyDescent="0.2">
      <c r="D8937" s="16"/>
      <c r="E8937" s="316"/>
    </row>
    <row r="8938" spans="4:5" x14ac:dyDescent="0.2">
      <c r="D8938" s="16"/>
      <c r="E8938" s="316"/>
    </row>
    <row r="8939" spans="4:5" x14ac:dyDescent="0.2">
      <c r="D8939" s="16"/>
      <c r="E8939" s="316"/>
    </row>
    <row r="8940" spans="4:5" x14ac:dyDescent="0.2">
      <c r="D8940" s="16"/>
      <c r="E8940" s="316"/>
    </row>
    <row r="8941" spans="4:5" x14ac:dyDescent="0.2">
      <c r="D8941" s="16"/>
      <c r="E8941" s="316"/>
    </row>
    <row r="8942" spans="4:5" x14ac:dyDescent="0.2">
      <c r="D8942" s="16"/>
      <c r="E8942" s="316"/>
    </row>
    <row r="8943" spans="4:5" x14ac:dyDescent="0.2">
      <c r="D8943" s="16"/>
      <c r="E8943" s="316"/>
    </row>
    <row r="8944" spans="4:5" x14ac:dyDescent="0.2">
      <c r="D8944" s="16"/>
      <c r="E8944" s="316"/>
    </row>
    <row r="8945" spans="4:5" x14ac:dyDescent="0.2">
      <c r="D8945" s="16"/>
      <c r="E8945" s="316"/>
    </row>
    <row r="8946" spans="4:5" x14ac:dyDescent="0.2">
      <c r="D8946" s="16"/>
      <c r="E8946" s="316"/>
    </row>
    <row r="8947" spans="4:5" x14ac:dyDescent="0.2">
      <c r="D8947" s="16"/>
      <c r="E8947" s="316"/>
    </row>
    <row r="8948" spans="4:5" x14ac:dyDescent="0.2">
      <c r="D8948" s="16"/>
      <c r="E8948" s="316"/>
    </row>
    <row r="8949" spans="4:5" x14ac:dyDescent="0.2">
      <c r="D8949" s="16"/>
      <c r="E8949" s="316"/>
    </row>
    <row r="8950" spans="4:5" x14ac:dyDescent="0.2">
      <c r="D8950" s="16"/>
      <c r="E8950" s="316"/>
    </row>
    <row r="8951" spans="4:5" x14ac:dyDescent="0.2">
      <c r="D8951" s="16"/>
      <c r="E8951" s="316"/>
    </row>
    <row r="8952" spans="4:5" x14ac:dyDescent="0.2">
      <c r="D8952" s="16"/>
      <c r="E8952" s="316"/>
    </row>
    <row r="8953" spans="4:5" x14ac:dyDescent="0.2">
      <c r="D8953" s="16"/>
      <c r="E8953" s="316"/>
    </row>
    <row r="8954" spans="4:5" x14ac:dyDescent="0.2">
      <c r="D8954" s="16"/>
      <c r="E8954" s="316"/>
    </row>
    <row r="8955" spans="4:5" x14ac:dyDescent="0.2">
      <c r="D8955" s="16"/>
      <c r="E8955" s="316"/>
    </row>
    <row r="8956" spans="4:5" x14ac:dyDescent="0.2">
      <c r="D8956" s="16"/>
      <c r="E8956" s="316"/>
    </row>
    <row r="8957" spans="4:5" x14ac:dyDescent="0.2">
      <c r="D8957" s="16"/>
      <c r="E8957" s="316"/>
    </row>
    <row r="8958" spans="4:5" x14ac:dyDescent="0.2">
      <c r="D8958" s="16"/>
      <c r="E8958" s="316"/>
    </row>
    <row r="8959" spans="4:5" x14ac:dyDescent="0.2">
      <c r="D8959" s="16"/>
      <c r="E8959" s="316"/>
    </row>
    <row r="8960" spans="4:5" x14ac:dyDescent="0.2">
      <c r="D8960" s="16"/>
      <c r="E8960" s="316"/>
    </row>
    <row r="8961" spans="4:5" x14ac:dyDescent="0.2">
      <c r="D8961" s="16"/>
      <c r="E8961" s="316"/>
    </row>
    <row r="8962" spans="4:5" x14ac:dyDescent="0.2">
      <c r="D8962" s="16"/>
      <c r="E8962" s="316"/>
    </row>
    <row r="8963" spans="4:5" x14ac:dyDescent="0.2">
      <c r="D8963" s="16"/>
      <c r="E8963" s="316"/>
    </row>
    <row r="8964" spans="4:5" x14ac:dyDescent="0.2">
      <c r="D8964" s="16"/>
      <c r="E8964" s="316"/>
    </row>
    <row r="8965" spans="4:5" x14ac:dyDescent="0.2">
      <c r="D8965" s="16"/>
      <c r="E8965" s="316"/>
    </row>
    <row r="8966" spans="4:5" x14ac:dyDescent="0.2">
      <c r="D8966" s="16"/>
      <c r="E8966" s="316"/>
    </row>
    <row r="8967" spans="4:5" x14ac:dyDescent="0.2">
      <c r="D8967" s="16"/>
      <c r="E8967" s="316"/>
    </row>
    <row r="8968" spans="4:5" x14ac:dyDescent="0.2">
      <c r="D8968" s="16"/>
      <c r="E8968" s="316"/>
    </row>
    <row r="8969" spans="4:5" x14ac:dyDescent="0.2">
      <c r="D8969" s="16"/>
      <c r="E8969" s="316"/>
    </row>
    <row r="8970" spans="4:5" x14ac:dyDescent="0.2">
      <c r="D8970" s="16"/>
      <c r="E8970" s="316"/>
    </row>
    <row r="8971" spans="4:5" x14ac:dyDescent="0.2">
      <c r="D8971" s="16"/>
      <c r="E8971" s="316"/>
    </row>
    <row r="8972" spans="4:5" x14ac:dyDescent="0.2">
      <c r="D8972" s="16"/>
      <c r="E8972" s="316"/>
    </row>
    <row r="8973" spans="4:5" x14ac:dyDescent="0.2">
      <c r="D8973" s="16"/>
      <c r="E8973" s="316"/>
    </row>
    <row r="8974" spans="4:5" x14ac:dyDescent="0.2">
      <c r="D8974" s="16"/>
      <c r="E8974" s="316"/>
    </row>
    <row r="8975" spans="4:5" x14ac:dyDescent="0.2">
      <c r="D8975" s="16"/>
      <c r="E8975" s="316"/>
    </row>
    <row r="8976" spans="4:5" x14ac:dyDescent="0.2">
      <c r="D8976" s="16"/>
      <c r="E8976" s="316"/>
    </row>
    <row r="8977" spans="4:5" x14ac:dyDescent="0.2">
      <c r="D8977" s="16"/>
      <c r="E8977" s="316"/>
    </row>
    <row r="8978" spans="4:5" x14ac:dyDescent="0.2">
      <c r="D8978" s="16"/>
      <c r="E8978" s="316"/>
    </row>
    <row r="8979" spans="4:5" x14ac:dyDescent="0.2">
      <c r="D8979" s="16"/>
      <c r="E8979" s="316"/>
    </row>
    <row r="8980" spans="4:5" x14ac:dyDescent="0.2">
      <c r="D8980" s="16"/>
      <c r="E8980" s="316"/>
    </row>
    <row r="8981" spans="4:5" x14ac:dyDescent="0.2">
      <c r="D8981" s="16"/>
      <c r="E8981" s="316"/>
    </row>
    <row r="8982" spans="4:5" x14ac:dyDescent="0.2">
      <c r="D8982" s="16"/>
      <c r="E8982" s="316"/>
    </row>
    <row r="8983" spans="4:5" x14ac:dyDescent="0.2">
      <c r="D8983" s="16"/>
      <c r="E8983" s="316"/>
    </row>
    <row r="8984" spans="4:5" x14ac:dyDescent="0.2">
      <c r="D8984" s="16"/>
      <c r="E8984" s="316"/>
    </row>
    <row r="8985" spans="4:5" x14ac:dyDescent="0.2">
      <c r="D8985" s="16"/>
      <c r="E8985" s="316"/>
    </row>
    <row r="8986" spans="4:5" x14ac:dyDescent="0.2">
      <c r="D8986" s="16"/>
      <c r="E8986" s="316"/>
    </row>
    <row r="8987" spans="4:5" x14ac:dyDescent="0.2">
      <c r="D8987" s="16"/>
      <c r="E8987" s="316"/>
    </row>
    <row r="8988" spans="4:5" x14ac:dyDescent="0.2">
      <c r="D8988" s="16"/>
      <c r="E8988" s="316"/>
    </row>
    <row r="8989" spans="4:5" x14ac:dyDescent="0.2">
      <c r="D8989" s="16"/>
      <c r="E8989" s="316"/>
    </row>
    <row r="8990" spans="4:5" x14ac:dyDescent="0.2">
      <c r="D8990" s="16"/>
      <c r="E8990" s="316"/>
    </row>
    <row r="8991" spans="4:5" x14ac:dyDescent="0.2">
      <c r="D8991" s="16"/>
      <c r="E8991" s="316"/>
    </row>
    <row r="8992" spans="4:5" x14ac:dyDescent="0.2">
      <c r="D8992" s="16"/>
      <c r="E8992" s="316"/>
    </row>
    <row r="8993" spans="4:5" x14ac:dyDescent="0.2">
      <c r="D8993" s="16"/>
      <c r="E8993" s="316"/>
    </row>
    <row r="8994" spans="4:5" x14ac:dyDescent="0.2">
      <c r="D8994" s="16"/>
      <c r="E8994" s="316"/>
    </row>
    <row r="8995" spans="4:5" x14ac:dyDescent="0.2">
      <c r="D8995" s="16"/>
      <c r="E8995" s="316"/>
    </row>
    <row r="8996" spans="4:5" x14ac:dyDescent="0.2">
      <c r="D8996" s="16"/>
      <c r="E8996" s="316"/>
    </row>
    <row r="8997" spans="4:5" x14ac:dyDescent="0.2">
      <c r="D8997" s="16"/>
      <c r="E8997" s="316"/>
    </row>
    <row r="8998" spans="4:5" x14ac:dyDescent="0.2">
      <c r="D8998" s="16"/>
      <c r="E8998" s="316"/>
    </row>
    <row r="8999" spans="4:5" x14ac:dyDescent="0.2">
      <c r="D8999" s="16"/>
      <c r="E8999" s="316"/>
    </row>
    <row r="9000" spans="4:5" x14ac:dyDescent="0.2">
      <c r="D9000" s="16"/>
      <c r="E9000" s="316"/>
    </row>
    <row r="9001" spans="4:5" x14ac:dyDescent="0.2">
      <c r="D9001" s="16"/>
      <c r="E9001" s="316"/>
    </row>
    <row r="9002" spans="4:5" x14ac:dyDescent="0.2">
      <c r="D9002" s="16"/>
      <c r="E9002" s="316"/>
    </row>
    <row r="9003" spans="4:5" x14ac:dyDescent="0.2">
      <c r="D9003" s="16"/>
      <c r="E9003" s="316"/>
    </row>
    <row r="9004" spans="4:5" x14ac:dyDescent="0.2">
      <c r="D9004" s="16"/>
      <c r="E9004" s="316"/>
    </row>
    <row r="9005" spans="4:5" x14ac:dyDescent="0.2">
      <c r="D9005" s="16"/>
      <c r="E9005" s="316"/>
    </row>
    <row r="9006" spans="4:5" x14ac:dyDescent="0.2">
      <c r="D9006" s="16"/>
      <c r="E9006" s="316"/>
    </row>
    <row r="9007" spans="4:5" x14ac:dyDescent="0.2">
      <c r="D9007" s="16"/>
      <c r="E9007" s="316"/>
    </row>
    <row r="9008" spans="4:5" x14ac:dyDescent="0.2">
      <c r="D9008" s="16"/>
      <c r="E9008" s="316"/>
    </row>
    <row r="9009" spans="4:5" x14ac:dyDescent="0.2">
      <c r="D9009" s="16"/>
      <c r="E9009" s="316"/>
    </row>
    <row r="9010" spans="4:5" x14ac:dyDescent="0.2">
      <c r="D9010" s="16"/>
      <c r="E9010" s="316"/>
    </row>
    <row r="9011" spans="4:5" x14ac:dyDescent="0.2">
      <c r="D9011" s="16"/>
      <c r="E9011" s="316"/>
    </row>
    <row r="9012" spans="4:5" x14ac:dyDescent="0.2">
      <c r="D9012" s="16"/>
      <c r="E9012" s="316"/>
    </row>
    <row r="9013" spans="4:5" x14ac:dyDescent="0.2">
      <c r="D9013" s="16"/>
      <c r="E9013" s="316"/>
    </row>
    <row r="9014" spans="4:5" x14ac:dyDescent="0.2">
      <c r="D9014" s="16"/>
      <c r="E9014" s="316"/>
    </row>
    <row r="9015" spans="4:5" x14ac:dyDescent="0.2">
      <c r="D9015" s="16"/>
      <c r="E9015" s="316"/>
    </row>
    <row r="9016" spans="4:5" x14ac:dyDescent="0.2">
      <c r="D9016" s="16"/>
      <c r="E9016" s="316"/>
    </row>
    <row r="9017" spans="4:5" x14ac:dyDescent="0.2">
      <c r="D9017" s="16"/>
      <c r="E9017" s="316"/>
    </row>
    <row r="9018" spans="4:5" x14ac:dyDescent="0.2">
      <c r="D9018" s="16"/>
      <c r="E9018" s="316"/>
    </row>
    <row r="9019" spans="4:5" x14ac:dyDescent="0.2">
      <c r="D9019" s="16"/>
      <c r="E9019" s="316"/>
    </row>
    <row r="9020" spans="4:5" x14ac:dyDescent="0.2">
      <c r="D9020" s="16"/>
      <c r="E9020" s="316"/>
    </row>
    <row r="9021" spans="4:5" x14ac:dyDescent="0.2">
      <c r="D9021" s="16"/>
      <c r="E9021" s="316"/>
    </row>
    <row r="9022" spans="4:5" x14ac:dyDescent="0.2">
      <c r="D9022" s="16"/>
      <c r="E9022" s="316"/>
    </row>
    <row r="9023" spans="4:5" x14ac:dyDescent="0.2">
      <c r="D9023" s="16"/>
      <c r="E9023" s="316"/>
    </row>
    <row r="9024" spans="4:5" x14ac:dyDescent="0.2">
      <c r="D9024" s="16"/>
      <c r="E9024" s="316"/>
    </row>
    <row r="9025" spans="4:5" x14ac:dyDescent="0.2">
      <c r="D9025" s="16"/>
      <c r="E9025" s="316"/>
    </row>
    <row r="9026" spans="4:5" x14ac:dyDescent="0.2">
      <c r="D9026" s="16"/>
      <c r="E9026" s="316"/>
    </row>
    <row r="9027" spans="4:5" x14ac:dyDescent="0.2">
      <c r="D9027" s="16"/>
      <c r="E9027" s="316"/>
    </row>
    <row r="9028" spans="4:5" x14ac:dyDescent="0.2">
      <c r="D9028" s="16"/>
      <c r="E9028" s="316"/>
    </row>
    <row r="9029" spans="4:5" x14ac:dyDescent="0.2">
      <c r="D9029" s="16"/>
      <c r="E9029" s="316"/>
    </row>
    <row r="9030" spans="4:5" x14ac:dyDescent="0.2">
      <c r="D9030" s="16"/>
      <c r="E9030" s="316"/>
    </row>
    <row r="9031" spans="4:5" x14ac:dyDescent="0.2">
      <c r="D9031" s="16"/>
      <c r="E9031" s="316"/>
    </row>
    <row r="9032" spans="4:5" x14ac:dyDescent="0.2">
      <c r="D9032" s="16"/>
      <c r="E9032" s="316"/>
    </row>
    <row r="9033" spans="4:5" x14ac:dyDescent="0.2">
      <c r="D9033" s="16"/>
      <c r="E9033" s="316"/>
    </row>
    <row r="9034" spans="4:5" x14ac:dyDescent="0.2">
      <c r="D9034" s="16"/>
      <c r="E9034" s="316"/>
    </row>
    <row r="9035" spans="4:5" x14ac:dyDescent="0.2">
      <c r="D9035" s="16"/>
      <c r="E9035" s="316"/>
    </row>
    <row r="9036" spans="4:5" x14ac:dyDescent="0.2">
      <c r="D9036" s="16"/>
      <c r="E9036" s="316"/>
    </row>
    <row r="9037" spans="4:5" x14ac:dyDescent="0.2">
      <c r="D9037" s="16"/>
      <c r="E9037" s="316"/>
    </row>
    <row r="9038" spans="4:5" x14ac:dyDescent="0.2">
      <c r="D9038" s="16"/>
      <c r="E9038" s="316"/>
    </row>
    <row r="9039" spans="4:5" x14ac:dyDescent="0.2">
      <c r="D9039" s="16"/>
      <c r="E9039" s="316"/>
    </row>
    <row r="9040" spans="4:5" x14ac:dyDescent="0.2">
      <c r="D9040" s="16"/>
      <c r="E9040" s="316"/>
    </row>
    <row r="9041" spans="4:5" x14ac:dyDescent="0.2">
      <c r="D9041" s="16"/>
      <c r="E9041" s="316"/>
    </row>
    <row r="9042" spans="4:5" x14ac:dyDescent="0.2">
      <c r="D9042" s="16"/>
      <c r="E9042" s="316"/>
    </row>
    <row r="9043" spans="4:5" x14ac:dyDescent="0.2">
      <c r="D9043" s="16"/>
      <c r="E9043" s="316"/>
    </row>
    <row r="9044" spans="4:5" x14ac:dyDescent="0.2">
      <c r="D9044" s="16"/>
      <c r="E9044" s="316"/>
    </row>
    <row r="9045" spans="4:5" x14ac:dyDescent="0.2">
      <c r="D9045" s="16"/>
      <c r="E9045" s="316"/>
    </row>
    <row r="9046" spans="4:5" x14ac:dyDescent="0.2">
      <c r="D9046" s="16"/>
      <c r="E9046" s="316"/>
    </row>
    <row r="9047" spans="4:5" x14ac:dyDescent="0.2">
      <c r="D9047" s="16"/>
      <c r="E9047" s="316"/>
    </row>
    <row r="9048" spans="4:5" x14ac:dyDescent="0.2">
      <c r="D9048" s="16"/>
      <c r="E9048" s="316"/>
    </row>
    <row r="9049" spans="4:5" x14ac:dyDescent="0.2">
      <c r="D9049" s="16"/>
      <c r="E9049" s="316"/>
    </row>
    <row r="9050" spans="4:5" x14ac:dyDescent="0.2">
      <c r="D9050" s="16"/>
      <c r="E9050" s="316"/>
    </row>
    <row r="9051" spans="4:5" x14ac:dyDescent="0.2">
      <c r="D9051" s="16"/>
      <c r="E9051" s="316"/>
    </row>
    <row r="9052" spans="4:5" x14ac:dyDescent="0.2">
      <c r="D9052" s="16"/>
      <c r="E9052" s="316"/>
    </row>
    <row r="9053" spans="4:5" x14ac:dyDescent="0.2">
      <c r="D9053" s="16"/>
      <c r="E9053" s="316"/>
    </row>
    <row r="9054" spans="4:5" x14ac:dyDescent="0.2">
      <c r="D9054" s="16"/>
      <c r="E9054" s="316"/>
    </row>
    <row r="9055" spans="4:5" x14ac:dyDescent="0.2">
      <c r="D9055" s="16"/>
      <c r="E9055" s="316"/>
    </row>
    <row r="9056" spans="4:5" x14ac:dyDescent="0.2">
      <c r="D9056" s="16"/>
      <c r="E9056" s="316"/>
    </row>
    <row r="9057" spans="4:5" x14ac:dyDescent="0.2">
      <c r="D9057" s="16"/>
      <c r="E9057" s="316"/>
    </row>
    <row r="9058" spans="4:5" x14ac:dyDescent="0.2">
      <c r="D9058" s="16"/>
      <c r="E9058" s="316"/>
    </row>
    <row r="9059" spans="4:5" x14ac:dyDescent="0.2">
      <c r="D9059" s="16"/>
      <c r="E9059" s="316"/>
    </row>
    <row r="9060" spans="4:5" x14ac:dyDescent="0.2">
      <c r="D9060" s="16"/>
      <c r="E9060" s="316"/>
    </row>
    <row r="9061" spans="4:5" x14ac:dyDescent="0.2">
      <c r="D9061" s="16"/>
      <c r="E9061" s="316"/>
    </row>
    <row r="9062" spans="4:5" x14ac:dyDescent="0.2">
      <c r="D9062" s="16"/>
      <c r="E9062" s="316"/>
    </row>
    <row r="9063" spans="4:5" x14ac:dyDescent="0.2">
      <c r="D9063" s="16"/>
      <c r="E9063" s="316"/>
    </row>
    <row r="9064" spans="4:5" x14ac:dyDescent="0.2">
      <c r="D9064" s="16"/>
      <c r="E9064" s="316"/>
    </row>
    <row r="9065" spans="4:5" x14ac:dyDescent="0.2">
      <c r="D9065" s="16"/>
      <c r="E9065" s="316"/>
    </row>
    <row r="9066" spans="4:5" x14ac:dyDescent="0.2">
      <c r="D9066" s="16"/>
      <c r="E9066" s="316"/>
    </row>
    <row r="9067" spans="4:5" x14ac:dyDescent="0.2">
      <c r="D9067" s="16"/>
      <c r="E9067" s="316"/>
    </row>
    <row r="9068" spans="4:5" x14ac:dyDescent="0.2">
      <c r="D9068" s="16"/>
      <c r="E9068" s="316"/>
    </row>
    <row r="9069" spans="4:5" x14ac:dyDescent="0.2">
      <c r="D9069" s="16"/>
      <c r="E9069" s="316"/>
    </row>
    <row r="9070" spans="4:5" x14ac:dyDescent="0.2">
      <c r="D9070" s="16"/>
      <c r="E9070" s="316"/>
    </row>
    <row r="9071" spans="4:5" x14ac:dyDescent="0.2">
      <c r="D9071" s="16"/>
      <c r="E9071" s="316"/>
    </row>
    <row r="9072" spans="4:5" x14ac:dyDescent="0.2">
      <c r="D9072" s="16"/>
      <c r="E9072" s="316"/>
    </row>
    <row r="9073" spans="4:5" x14ac:dyDescent="0.2">
      <c r="D9073" s="16"/>
      <c r="E9073" s="316"/>
    </row>
    <row r="9074" spans="4:5" x14ac:dyDescent="0.2">
      <c r="D9074" s="16"/>
      <c r="E9074" s="316"/>
    </row>
    <row r="9075" spans="4:5" x14ac:dyDescent="0.2">
      <c r="D9075" s="16"/>
      <c r="E9075" s="316"/>
    </row>
    <row r="9076" spans="4:5" x14ac:dyDescent="0.2">
      <c r="D9076" s="16"/>
      <c r="E9076" s="316"/>
    </row>
    <row r="9077" spans="4:5" x14ac:dyDescent="0.2">
      <c r="D9077" s="16"/>
      <c r="E9077" s="316"/>
    </row>
    <row r="9078" spans="4:5" x14ac:dyDescent="0.2">
      <c r="D9078" s="16"/>
      <c r="E9078" s="316"/>
    </row>
    <row r="9079" spans="4:5" x14ac:dyDescent="0.2">
      <c r="D9079" s="16"/>
      <c r="E9079" s="316"/>
    </row>
    <row r="9080" spans="4:5" x14ac:dyDescent="0.2">
      <c r="D9080" s="16"/>
      <c r="E9080" s="316"/>
    </row>
    <row r="9081" spans="4:5" x14ac:dyDescent="0.2">
      <c r="D9081" s="16"/>
      <c r="E9081" s="316"/>
    </row>
    <row r="9082" spans="4:5" x14ac:dyDescent="0.2">
      <c r="D9082" s="16"/>
      <c r="E9082" s="316"/>
    </row>
    <row r="9083" spans="4:5" x14ac:dyDescent="0.2">
      <c r="D9083" s="16"/>
      <c r="E9083" s="316"/>
    </row>
    <row r="9084" spans="4:5" x14ac:dyDescent="0.2">
      <c r="D9084" s="16"/>
      <c r="E9084" s="316"/>
    </row>
    <row r="9085" spans="4:5" x14ac:dyDescent="0.2">
      <c r="D9085" s="16"/>
      <c r="E9085" s="316"/>
    </row>
    <row r="9086" spans="4:5" x14ac:dyDescent="0.2">
      <c r="D9086" s="16"/>
      <c r="E9086" s="316"/>
    </row>
    <row r="9087" spans="4:5" x14ac:dyDescent="0.2">
      <c r="D9087" s="16"/>
      <c r="E9087" s="316"/>
    </row>
    <row r="9088" spans="4:5" x14ac:dyDescent="0.2">
      <c r="D9088" s="16"/>
      <c r="E9088" s="316"/>
    </row>
    <row r="9089" spans="4:5" x14ac:dyDescent="0.2">
      <c r="D9089" s="16"/>
      <c r="E9089" s="316"/>
    </row>
    <row r="9090" spans="4:5" x14ac:dyDescent="0.2">
      <c r="D9090" s="16"/>
      <c r="E9090" s="316"/>
    </row>
    <row r="9091" spans="4:5" x14ac:dyDescent="0.2">
      <c r="D9091" s="16"/>
      <c r="E9091" s="316"/>
    </row>
    <row r="9092" spans="4:5" x14ac:dyDescent="0.2">
      <c r="D9092" s="16"/>
      <c r="E9092" s="316"/>
    </row>
    <row r="9093" spans="4:5" x14ac:dyDescent="0.2">
      <c r="D9093" s="16"/>
      <c r="E9093" s="316"/>
    </row>
    <row r="9094" spans="4:5" x14ac:dyDescent="0.2">
      <c r="D9094" s="16"/>
      <c r="E9094" s="316"/>
    </row>
    <row r="9095" spans="4:5" x14ac:dyDescent="0.2">
      <c r="D9095" s="16"/>
      <c r="E9095" s="316"/>
    </row>
    <row r="9096" spans="4:5" x14ac:dyDescent="0.2">
      <c r="D9096" s="16"/>
      <c r="E9096" s="316"/>
    </row>
    <row r="9097" spans="4:5" x14ac:dyDescent="0.2">
      <c r="D9097" s="16"/>
      <c r="E9097" s="316"/>
    </row>
    <row r="9098" spans="4:5" x14ac:dyDescent="0.2">
      <c r="D9098" s="16"/>
      <c r="E9098" s="316"/>
    </row>
    <row r="9099" spans="4:5" x14ac:dyDescent="0.2">
      <c r="D9099" s="16"/>
      <c r="E9099" s="316"/>
    </row>
    <row r="9100" spans="4:5" x14ac:dyDescent="0.2">
      <c r="D9100" s="16"/>
      <c r="E9100" s="316"/>
    </row>
    <row r="9101" spans="4:5" x14ac:dyDescent="0.2">
      <c r="D9101" s="16"/>
      <c r="E9101" s="316"/>
    </row>
    <row r="9102" spans="4:5" x14ac:dyDescent="0.2">
      <c r="D9102" s="16"/>
      <c r="E9102" s="316"/>
    </row>
    <row r="9103" spans="4:5" x14ac:dyDescent="0.2">
      <c r="D9103" s="16"/>
      <c r="E9103" s="316"/>
    </row>
    <row r="9104" spans="4:5" x14ac:dyDescent="0.2">
      <c r="D9104" s="16"/>
      <c r="E9104" s="316"/>
    </row>
    <row r="9105" spans="4:5" x14ac:dyDescent="0.2">
      <c r="D9105" s="16"/>
      <c r="E9105" s="316"/>
    </row>
    <row r="9106" spans="4:5" x14ac:dyDescent="0.2">
      <c r="D9106" s="16"/>
      <c r="E9106" s="316"/>
    </row>
    <row r="9107" spans="4:5" x14ac:dyDescent="0.2">
      <c r="D9107" s="16"/>
      <c r="E9107" s="316"/>
    </row>
    <row r="9108" spans="4:5" x14ac:dyDescent="0.2">
      <c r="D9108" s="16"/>
      <c r="E9108" s="316"/>
    </row>
    <row r="9109" spans="4:5" x14ac:dyDescent="0.2">
      <c r="D9109" s="16"/>
      <c r="E9109" s="316"/>
    </row>
    <row r="9110" spans="4:5" x14ac:dyDescent="0.2">
      <c r="D9110" s="16"/>
      <c r="E9110" s="316"/>
    </row>
    <row r="9111" spans="4:5" x14ac:dyDescent="0.2">
      <c r="D9111" s="16"/>
      <c r="E9111" s="316"/>
    </row>
    <row r="9112" spans="4:5" x14ac:dyDescent="0.2">
      <c r="D9112" s="16"/>
      <c r="E9112" s="316"/>
    </row>
    <row r="9113" spans="4:5" x14ac:dyDescent="0.2">
      <c r="D9113" s="16"/>
      <c r="E9113" s="316"/>
    </row>
    <row r="9114" spans="4:5" x14ac:dyDescent="0.2">
      <c r="D9114" s="16"/>
      <c r="E9114" s="316"/>
    </row>
    <row r="9115" spans="4:5" x14ac:dyDescent="0.2">
      <c r="D9115" s="16"/>
      <c r="E9115" s="316"/>
    </row>
    <row r="9116" spans="4:5" x14ac:dyDescent="0.2">
      <c r="D9116" s="16"/>
      <c r="E9116" s="316"/>
    </row>
    <row r="9117" spans="4:5" x14ac:dyDescent="0.2">
      <c r="D9117" s="16"/>
      <c r="E9117" s="316"/>
    </row>
    <row r="9118" spans="4:5" x14ac:dyDescent="0.2">
      <c r="D9118" s="16"/>
      <c r="E9118" s="316"/>
    </row>
    <row r="9119" spans="4:5" x14ac:dyDescent="0.2">
      <c r="D9119" s="16"/>
      <c r="E9119" s="316"/>
    </row>
    <row r="9120" spans="4:5" x14ac:dyDescent="0.2">
      <c r="D9120" s="16"/>
      <c r="E9120" s="316"/>
    </row>
    <row r="9121" spans="4:5" x14ac:dyDescent="0.2">
      <c r="D9121" s="16"/>
      <c r="E9121" s="316"/>
    </row>
    <row r="9122" spans="4:5" x14ac:dyDescent="0.2">
      <c r="D9122" s="16"/>
      <c r="E9122" s="316"/>
    </row>
    <row r="9123" spans="4:5" x14ac:dyDescent="0.2">
      <c r="D9123" s="16"/>
      <c r="E9123" s="316"/>
    </row>
    <row r="9124" spans="4:5" x14ac:dyDescent="0.2">
      <c r="D9124" s="16"/>
      <c r="E9124" s="316"/>
    </row>
    <row r="9125" spans="4:5" x14ac:dyDescent="0.2">
      <c r="D9125" s="16"/>
      <c r="E9125" s="316"/>
    </row>
    <row r="9126" spans="4:5" x14ac:dyDescent="0.2">
      <c r="D9126" s="16"/>
      <c r="E9126" s="316"/>
    </row>
    <row r="9127" spans="4:5" x14ac:dyDescent="0.2">
      <c r="D9127" s="16"/>
      <c r="E9127" s="316"/>
    </row>
    <row r="9128" spans="4:5" x14ac:dyDescent="0.2">
      <c r="D9128" s="16"/>
      <c r="E9128" s="316"/>
    </row>
    <row r="9129" spans="4:5" x14ac:dyDescent="0.2">
      <c r="D9129" s="16"/>
      <c r="E9129" s="316"/>
    </row>
    <row r="9130" spans="4:5" x14ac:dyDescent="0.2">
      <c r="D9130" s="16"/>
      <c r="E9130" s="316"/>
    </row>
    <row r="9131" spans="4:5" x14ac:dyDescent="0.2">
      <c r="D9131" s="16"/>
      <c r="E9131" s="316"/>
    </row>
    <row r="9132" spans="4:5" x14ac:dyDescent="0.2">
      <c r="D9132" s="16"/>
      <c r="E9132" s="316"/>
    </row>
    <row r="9133" spans="4:5" x14ac:dyDescent="0.2">
      <c r="D9133" s="16"/>
      <c r="E9133" s="316"/>
    </row>
    <row r="9134" spans="4:5" x14ac:dyDescent="0.2">
      <c r="D9134" s="16"/>
      <c r="E9134" s="316"/>
    </row>
    <row r="9135" spans="4:5" x14ac:dyDescent="0.2">
      <c r="D9135" s="16"/>
      <c r="E9135" s="316"/>
    </row>
    <row r="9136" spans="4:5" x14ac:dyDescent="0.2">
      <c r="D9136" s="16"/>
      <c r="E9136" s="316"/>
    </row>
    <row r="9137" spans="4:5" x14ac:dyDescent="0.2">
      <c r="D9137" s="16"/>
      <c r="E9137" s="316"/>
    </row>
    <row r="9138" spans="4:5" x14ac:dyDescent="0.2">
      <c r="D9138" s="16"/>
      <c r="E9138" s="316"/>
    </row>
    <row r="9139" spans="4:5" x14ac:dyDescent="0.2">
      <c r="D9139" s="16"/>
      <c r="E9139" s="316"/>
    </row>
    <row r="9140" spans="4:5" x14ac:dyDescent="0.2">
      <c r="D9140" s="16"/>
      <c r="E9140" s="316"/>
    </row>
    <row r="9141" spans="4:5" x14ac:dyDescent="0.2">
      <c r="D9141" s="16"/>
      <c r="E9141" s="316"/>
    </row>
    <row r="9142" spans="4:5" x14ac:dyDescent="0.2">
      <c r="D9142" s="16"/>
      <c r="E9142" s="316"/>
    </row>
    <row r="9143" spans="4:5" x14ac:dyDescent="0.2">
      <c r="D9143" s="16"/>
      <c r="E9143" s="316"/>
    </row>
    <row r="9144" spans="4:5" x14ac:dyDescent="0.2">
      <c r="D9144" s="16"/>
      <c r="E9144" s="316"/>
    </row>
    <row r="9145" spans="4:5" x14ac:dyDescent="0.2">
      <c r="D9145" s="16"/>
      <c r="E9145" s="316"/>
    </row>
    <row r="9146" spans="4:5" x14ac:dyDescent="0.2">
      <c r="D9146" s="16"/>
      <c r="E9146" s="316"/>
    </row>
    <row r="9147" spans="4:5" x14ac:dyDescent="0.2">
      <c r="D9147" s="16"/>
      <c r="E9147" s="316"/>
    </row>
    <row r="9148" spans="4:5" x14ac:dyDescent="0.2">
      <c r="D9148" s="16"/>
      <c r="E9148" s="316"/>
    </row>
    <row r="9149" spans="4:5" x14ac:dyDescent="0.2">
      <c r="D9149" s="16"/>
      <c r="E9149" s="316"/>
    </row>
    <row r="9150" spans="4:5" x14ac:dyDescent="0.2">
      <c r="D9150" s="16"/>
      <c r="E9150" s="316"/>
    </row>
    <row r="9151" spans="4:5" x14ac:dyDescent="0.2">
      <c r="D9151" s="16"/>
      <c r="E9151" s="316"/>
    </row>
    <row r="9152" spans="4:5" x14ac:dyDescent="0.2">
      <c r="D9152" s="16"/>
      <c r="E9152" s="316"/>
    </row>
    <row r="9153" spans="4:5" x14ac:dyDescent="0.2">
      <c r="D9153" s="16"/>
      <c r="E9153" s="316"/>
    </row>
    <row r="9154" spans="4:5" x14ac:dyDescent="0.2">
      <c r="D9154" s="16"/>
      <c r="E9154" s="316"/>
    </row>
    <row r="9155" spans="4:5" x14ac:dyDescent="0.2">
      <c r="D9155" s="16"/>
      <c r="E9155" s="316"/>
    </row>
    <row r="9156" spans="4:5" x14ac:dyDescent="0.2">
      <c r="D9156" s="16"/>
      <c r="E9156" s="316"/>
    </row>
    <row r="9157" spans="4:5" x14ac:dyDescent="0.2">
      <c r="D9157" s="16"/>
      <c r="E9157" s="316"/>
    </row>
    <row r="9158" spans="4:5" x14ac:dyDescent="0.2">
      <c r="D9158" s="16"/>
      <c r="E9158" s="316"/>
    </row>
    <row r="9159" spans="4:5" x14ac:dyDescent="0.2">
      <c r="D9159" s="16"/>
      <c r="E9159" s="316"/>
    </row>
    <row r="9160" spans="4:5" x14ac:dyDescent="0.2">
      <c r="D9160" s="16"/>
      <c r="E9160" s="316"/>
    </row>
    <row r="9161" spans="4:5" x14ac:dyDescent="0.2">
      <c r="D9161" s="16"/>
      <c r="E9161" s="316"/>
    </row>
    <row r="9162" spans="4:5" x14ac:dyDescent="0.2">
      <c r="D9162" s="16"/>
      <c r="E9162" s="316"/>
    </row>
    <row r="9163" spans="4:5" x14ac:dyDescent="0.2">
      <c r="D9163" s="16"/>
      <c r="E9163" s="316"/>
    </row>
    <row r="9164" spans="4:5" x14ac:dyDescent="0.2">
      <c r="D9164" s="16"/>
      <c r="E9164" s="316"/>
    </row>
    <row r="9165" spans="4:5" x14ac:dyDescent="0.2">
      <c r="D9165" s="16"/>
      <c r="E9165" s="316"/>
    </row>
    <row r="9166" spans="4:5" x14ac:dyDescent="0.2">
      <c r="D9166" s="16"/>
      <c r="E9166" s="316"/>
    </row>
    <row r="9167" spans="4:5" x14ac:dyDescent="0.2">
      <c r="D9167" s="16"/>
      <c r="E9167" s="316"/>
    </row>
    <row r="9168" spans="4:5" x14ac:dyDescent="0.2">
      <c r="D9168" s="16"/>
      <c r="E9168" s="316"/>
    </row>
    <row r="9169" spans="4:5" x14ac:dyDescent="0.2">
      <c r="D9169" s="16"/>
      <c r="E9169" s="316"/>
    </row>
    <row r="9170" spans="4:5" x14ac:dyDescent="0.2">
      <c r="D9170" s="16"/>
      <c r="E9170" s="316"/>
    </row>
    <row r="9171" spans="4:5" x14ac:dyDescent="0.2">
      <c r="D9171" s="16"/>
      <c r="E9171" s="316"/>
    </row>
    <row r="9172" spans="4:5" x14ac:dyDescent="0.2">
      <c r="D9172" s="16"/>
      <c r="E9172" s="316"/>
    </row>
    <row r="9173" spans="4:5" x14ac:dyDescent="0.2">
      <c r="D9173" s="16"/>
      <c r="E9173" s="316"/>
    </row>
    <row r="9174" spans="4:5" x14ac:dyDescent="0.2">
      <c r="D9174" s="16"/>
      <c r="E9174" s="316"/>
    </row>
    <row r="9175" spans="4:5" x14ac:dyDescent="0.2">
      <c r="D9175" s="16"/>
      <c r="E9175" s="316"/>
    </row>
    <row r="9176" spans="4:5" x14ac:dyDescent="0.2">
      <c r="D9176" s="16"/>
      <c r="E9176" s="316"/>
    </row>
    <row r="9177" spans="4:5" x14ac:dyDescent="0.2">
      <c r="D9177" s="16"/>
      <c r="E9177" s="316"/>
    </row>
    <row r="9178" spans="4:5" x14ac:dyDescent="0.2">
      <c r="D9178" s="16"/>
      <c r="E9178" s="316"/>
    </row>
    <row r="9179" spans="4:5" x14ac:dyDescent="0.2">
      <c r="D9179" s="16"/>
      <c r="E9179" s="316"/>
    </row>
    <row r="9180" spans="4:5" x14ac:dyDescent="0.2">
      <c r="D9180" s="16"/>
      <c r="E9180" s="316"/>
    </row>
    <row r="9181" spans="4:5" x14ac:dyDescent="0.2">
      <c r="D9181" s="16"/>
      <c r="E9181" s="316"/>
    </row>
    <row r="9182" spans="4:5" x14ac:dyDescent="0.2">
      <c r="D9182" s="16"/>
      <c r="E9182" s="316"/>
    </row>
    <row r="9183" spans="4:5" x14ac:dyDescent="0.2">
      <c r="D9183" s="16"/>
      <c r="E9183" s="316"/>
    </row>
    <row r="9184" spans="4:5" x14ac:dyDescent="0.2">
      <c r="D9184" s="16"/>
      <c r="E9184" s="316"/>
    </row>
    <row r="9185" spans="4:5" x14ac:dyDescent="0.2">
      <c r="D9185" s="16"/>
      <c r="E9185" s="316"/>
    </row>
    <row r="9186" spans="4:5" x14ac:dyDescent="0.2">
      <c r="D9186" s="16"/>
      <c r="E9186" s="316"/>
    </row>
    <row r="9187" spans="4:5" x14ac:dyDescent="0.2">
      <c r="D9187" s="16"/>
      <c r="E9187" s="316"/>
    </row>
    <row r="9188" spans="4:5" x14ac:dyDescent="0.2">
      <c r="D9188" s="16"/>
      <c r="E9188" s="316"/>
    </row>
    <row r="9189" spans="4:5" x14ac:dyDescent="0.2">
      <c r="D9189" s="16"/>
      <c r="E9189" s="316"/>
    </row>
    <row r="9190" spans="4:5" x14ac:dyDescent="0.2">
      <c r="D9190" s="16"/>
      <c r="E9190" s="316"/>
    </row>
    <row r="9191" spans="4:5" x14ac:dyDescent="0.2">
      <c r="D9191" s="16"/>
      <c r="E9191" s="316"/>
    </row>
    <row r="9192" spans="4:5" x14ac:dyDescent="0.2">
      <c r="D9192" s="16"/>
      <c r="E9192" s="316"/>
    </row>
    <row r="9193" spans="4:5" x14ac:dyDescent="0.2">
      <c r="D9193" s="16"/>
      <c r="E9193" s="316"/>
    </row>
    <row r="9194" spans="4:5" x14ac:dyDescent="0.2">
      <c r="D9194" s="16"/>
      <c r="E9194" s="316"/>
    </row>
    <row r="9195" spans="4:5" x14ac:dyDescent="0.2">
      <c r="D9195" s="16"/>
      <c r="E9195" s="316"/>
    </row>
    <row r="9196" spans="4:5" x14ac:dyDescent="0.2">
      <c r="D9196" s="16"/>
      <c r="E9196" s="316"/>
    </row>
    <row r="9197" spans="4:5" x14ac:dyDescent="0.2">
      <c r="D9197" s="16"/>
      <c r="E9197" s="316"/>
    </row>
    <row r="9198" spans="4:5" x14ac:dyDescent="0.2">
      <c r="D9198" s="16"/>
      <c r="E9198" s="316"/>
    </row>
    <row r="9199" spans="4:5" x14ac:dyDescent="0.2">
      <c r="D9199" s="16"/>
      <c r="E9199" s="316"/>
    </row>
    <row r="9200" spans="4:5" x14ac:dyDescent="0.2">
      <c r="D9200" s="16"/>
      <c r="E9200" s="316"/>
    </row>
    <row r="9201" spans="4:5" x14ac:dyDescent="0.2">
      <c r="D9201" s="16"/>
      <c r="E9201" s="316"/>
    </row>
    <row r="9202" spans="4:5" x14ac:dyDescent="0.2">
      <c r="D9202" s="16"/>
      <c r="E9202" s="316"/>
    </row>
    <row r="9203" spans="4:5" x14ac:dyDescent="0.2">
      <c r="D9203" s="16"/>
      <c r="E9203" s="316"/>
    </row>
    <row r="9204" spans="4:5" x14ac:dyDescent="0.2">
      <c r="D9204" s="16"/>
      <c r="E9204" s="316"/>
    </row>
    <row r="9205" spans="4:5" x14ac:dyDescent="0.2">
      <c r="D9205" s="16"/>
      <c r="E9205" s="316"/>
    </row>
    <row r="9206" spans="4:5" x14ac:dyDescent="0.2">
      <c r="D9206" s="16"/>
      <c r="E9206" s="316"/>
    </row>
    <row r="9207" spans="4:5" x14ac:dyDescent="0.2">
      <c r="D9207" s="16"/>
      <c r="E9207" s="316"/>
    </row>
    <row r="9208" spans="4:5" x14ac:dyDescent="0.2">
      <c r="D9208" s="16"/>
      <c r="E9208" s="316"/>
    </row>
    <row r="9209" spans="4:5" x14ac:dyDescent="0.2">
      <c r="D9209" s="16"/>
      <c r="E9209" s="316"/>
    </row>
    <row r="9210" spans="4:5" x14ac:dyDescent="0.2">
      <c r="D9210" s="16"/>
      <c r="E9210" s="316"/>
    </row>
    <row r="9211" spans="4:5" x14ac:dyDescent="0.2">
      <c r="D9211" s="16"/>
      <c r="E9211" s="316"/>
    </row>
    <row r="9212" spans="4:5" x14ac:dyDescent="0.2">
      <c r="D9212" s="16"/>
      <c r="E9212" s="316"/>
    </row>
    <row r="9213" spans="4:5" x14ac:dyDescent="0.2">
      <c r="D9213" s="16"/>
      <c r="E9213" s="316"/>
    </row>
    <row r="9214" spans="4:5" x14ac:dyDescent="0.2">
      <c r="D9214" s="16"/>
      <c r="E9214" s="316"/>
    </row>
    <row r="9215" spans="4:5" x14ac:dyDescent="0.2">
      <c r="D9215" s="16"/>
      <c r="E9215" s="316"/>
    </row>
    <row r="9216" spans="4:5" x14ac:dyDescent="0.2">
      <c r="D9216" s="16"/>
      <c r="E9216" s="316"/>
    </row>
    <row r="9217" spans="4:5" x14ac:dyDescent="0.2">
      <c r="D9217" s="16"/>
      <c r="E9217" s="316"/>
    </row>
    <row r="9218" spans="4:5" x14ac:dyDescent="0.2">
      <c r="D9218" s="16"/>
      <c r="E9218" s="316"/>
    </row>
    <row r="9219" spans="4:5" x14ac:dyDescent="0.2">
      <c r="D9219" s="16"/>
      <c r="E9219" s="316"/>
    </row>
    <row r="9220" spans="4:5" x14ac:dyDescent="0.2">
      <c r="D9220" s="16"/>
      <c r="E9220" s="316"/>
    </row>
    <row r="9221" spans="4:5" x14ac:dyDescent="0.2">
      <c r="D9221" s="16"/>
      <c r="E9221" s="316"/>
    </row>
    <row r="9222" spans="4:5" x14ac:dyDescent="0.2">
      <c r="D9222" s="16"/>
      <c r="E9222" s="316"/>
    </row>
    <row r="9223" spans="4:5" x14ac:dyDescent="0.2">
      <c r="D9223" s="16"/>
      <c r="E9223" s="316"/>
    </row>
    <row r="9224" spans="4:5" x14ac:dyDescent="0.2">
      <c r="D9224" s="16"/>
      <c r="E9224" s="316"/>
    </row>
    <row r="9225" spans="4:5" x14ac:dyDescent="0.2">
      <c r="D9225" s="16"/>
      <c r="E9225" s="316"/>
    </row>
    <row r="9226" spans="4:5" x14ac:dyDescent="0.2">
      <c r="D9226" s="16"/>
      <c r="E9226" s="316"/>
    </row>
    <row r="9227" spans="4:5" x14ac:dyDescent="0.2">
      <c r="D9227" s="16"/>
      <c r="E9227" s="316"/>
    </row>
    <row r="9228" spans="4:5" x14ac:dyDescent="0.2">
      <c r="D9228" s="16"/>
      <c r="E9228" s="316"/>
    </row>
    <row r="9229" spans="4:5" x14ac:dyDescent="0.2">
      <c r="D9229" s="16"/>
      <c r="E9229" s="316"/>
    </row>
    <row r="9230" spans="4:5" x14ac:dyDescent="0.2">
      <c r="D9230" s="16"/>
      <c r="E9230" s="316"/>
    </row>
    <row r="9231" spans="4:5" x14ac:dyDescent="0.2">
      <c r="D9231" s="16"/>
      <c r="E9231" s="316"/>
    </row>
    <row r="9232" spans="4:5" x14ac:dyDescent="0.2">
      <c r="D9232" s="16"/>
      <c r="E9232" s="316"/>
    </row>
    <row r="9233" spans="4:5" x14ac:dyDescent="0.2">
      <c r="D9233" s="16"/>
      <c r="E9233" s="316"/>
    </row>
    <row r="9234" spans="4:5" x14ac:dyDescent="0.2">
      <c r="D9234" s="16"/>
      <c r="E9234" s="316"/>
    </row>
    <row r="9235" spans="4:5" x14ac:dyDescent="0.2">
      <c r="D9235" s="16"/>
      <c r="E9235" s="316"/>
    </row>
    <row r="9236" spans="4:5" x14ac:dyDescent="0.2">
      <c r="D9236" s="16"/>
      <c r="E9236" s="316"/>
    </row>
    <row r="9237" spans="4:5" x14ac:dyDescent="0.2">
      <c r="D9237" s="16"/>
      <c r="E9237" s="316"/>
    </row>
    <row r="9238" spans="4:5" x14ac:dyDescent="0.2">
      <c r="D9238" s="16"/>
      <c r="E9238" s="316"/>
    </row>
    <row r="9239" spans="4:5" x14ac:dyDescent="0.2">
      <c r="D9239" s="16"/>
      <c r="E9239" s="316"/>
    </row>
    <row r="9240" spans="4:5" x14ac:dyDescent="0.2">
      <c r="D9240" s="16"/>
      <c r="E9240" s="316"/>
    </row>
    <row r="9241" spans="4:5" x14ac:dyDescent="0.2">
      <c r="D9241" s="16"/>
      <c r="E9241" s="316"/>
    </row>
    <row r="9242" spans="4:5" x14ac:dyDescent="0.2">
      <c r="D9242" s="16"/>
      <c r="E9242" s="316"/>
    </row>
    <row r="9243" spans="4:5" x14ac:dyDescent="0.2">
      <c r="D9243" s="16"/>
      <c r="E9243" s="316"/>
    </row>
    <row r="9244" spans="4:5" x14ac:dyDescent="0.2">
      <c r="D9244" s="16"/>
      <c r="E9244" s="316"/>
    </row>
    <row r="9245" spans="4:5" x14ac:dyDescent="0.2">
      <c r="D9245" s="16"/>
      <c r="E9245" s="316"/>
    </row>
    <row r="9246" spans="4:5" x14ac:dyDescent="0.2">
      <c r="D9246" s="16"/>
      <c r="E9246" s="316"/>
    </row>
    <row r="9247" spans="4:5" x14ac:dyDescent="0.2">
      <c r="D9247" s="16"/>
      <c r="E9247" s="316"/>
    </row>
    <row r="9248" spans="4:5" x14ac:dyDescent="0.2">
      <c r="D9248" s="16"/>
      <c r="E9248" s="316"/>
    </row>
    <row r="9249" spans="4:5" x14ac:dyDescent="0.2">
      <c r="D9249" s="16"/>
      <c r="E9249" s="316"/>
    </row>
    <row r="9250" spans="4:5" x14ac:dyDescent="0.2">
      <c r="D9250" s="16"/>
      <c r="E9250" s="316"/>
    </row>
    <row r="9251" spans="4:5" x14ac:dyDescent="0.2">
      <c r="D9251" s="16"/>
      <c r="E9251" s="316"/>
    </row>
    <row r="9252" spans="4:5" x14ac:dyDescent="0.2">
      <c r="D9252" s="16"/>
      <c r="E9252" s="316"/>
    </row>
    <row r="9253" spans="4:5" x14ac:dyDescent="0.2">
      <c r="D9253" s="16"/>
      <c r="E9253" s="316"/>
    </row>
    <row r="9254" spans="4:5" x14ac:dyDescent="0.2">
      <c r="D9254" s="16"/>
      <c r="E9254" s="316"/>
    </row>
    <row r="9255" spans="4:5" x14ac:dyDescent="0.2">
      <c r="D9255" s="16"/>
      <c r="E9255" s="316"/>
    </row>
    <row r="9256" spans="4:5" x14ac:dyDescent="0.2">
      <c r="D9256" s="16"/>
      <c r="E9256" s="316"/>
    </row>
    <row r="9257" spans="4:5" x14ac:dyDescent="0.2">
      <c r="D9257" s="16"/>
      <c r="E9257" s="316"/>
    </row>
    <row r="9258" spans="4:5" x14ac:dyDescent="0.2">
      <c r="D9258" s="16"/>
      <c r="E9258" s="316"/>
    </row>
    <row r="9259" spans="4:5" x14ac:dyDescent="0.2">
      <c r="D9259" s="16"/>
      <c r="E9259" s="316"/>
    </row>
    <row r="9260" spans="4:5" x14ac:dyDescent="0.2">
      <c r="D9260" s="16"/>
      <c r="E9260" s="316"/>
    </row>
    <row r="9261" spans="4:5" x14ac:dyDescent="0.2">
      <c r="D9261" s="16"/>
      <c r="E9261" s="316"/>
    </row>
    <row r="9262" spans="4:5" x14ac:dyDescent="0.2">
      <c r="D9262" s="16"/>
      <c r="E9262" s="316"/>
    </row>
    <row r="9263" spans="4:5" x14ac:dyDescent="0.2">
      <c r="D9263" s="16"/>
      <c r="E9263" s="316"/>
    </row>
    <row r="9264" spans="4:5" x14ac:dyDescent="0.2">
      <c r="D9264" s="16"/>
      <c r="E9264" s="316"/>
    </row>
    <row r="9265" spans="4:5" x14ac:dyDescent="0.2">
      <c r="D9265" s="16"/>
      <c r="E9265" s="316"/>
    </row>
    <row r="9266" spans="4:5" x14ac:dyDescent="0.2">
      <c r="D9266" s="16"/>
      <c r="E9266" s="316"/>
    </row>
    <row r="9267" spans="4:5" x14ac:dyDescent="0.2">
      <c r="D9267" s="16"/>
      <c r="E9267" s="316"/>
    </row>
    <row r="9268" spans="4:5" x14ac:dyDescent="0.2">
      <c r="D9268" s="16"/>
      <c r="E9268" s="316"/>
    </row>
    <row r="9269" spans="4:5" x14ac:dyDescent="0.2">
      <c r="D9269" s="16"/>
      <c r="E9269" s="316"/>
    </row>
    <row r="9270" spans="4:5" x14ac:dyDescent="0.2">
      <c r="D9270" s="16"/>
      <c r="E9270" s="316"/>
    </row>
    <row r="9271" spans="4:5" x14ac:dyDescent="0.2">
      <c r="D9271" s="16"/>
      <c r="E9271" s="316"/>
    </row>
    <row r="9272" spans="4:5" x14ac:dyDescent="0.2">
      <c r="D9272" s="16"/>
      <c r="E9272" s="316"/>
    </row>
    <row r="9273" spans="4:5" x14ac:dyDescent="0.2">
      <c r="D9273" s="16"/>
      <c r="E9273" s="316"/>
    </row>
    <row r="9274" spans="4:5" x14ac:dyDescent="0.2">
      <c r="D9274" s="16"/>
      <c r="E9274" s="316"/>
    </row>
    <row r="9275" spans="4:5" x14ac:dyDescent="0.2">
      <c r="D9275" s="16"/>
      <c r="E9275" s="316"/>
    </row>
    <row r="9276" spans="4:5" x14ac:dyDescent="0.2">
      <c r="D9276" s="16"/>
      <c r="E9276" s="316"/>
    </row>
    <row r="9277" spans="4:5" x14ac:dyDescent="0.2">
      <c r="D9277" s="16"/>
      <c r="E9277" s="316"/>
    </row>
    <row r="9278" spans="4:5" x14ac:dyDescent="0.2">
      <c r="D9278" s="16"/>
      <c r="E9278" s="316"/>
    </row>
    <row r="9279" spans="4:5" x14ac:dyDescent="0.2">
      <c r="D9279" s="16"/>
      <c r="E9279" s="316"/>
    </row>
    <row r="9280" spans="4:5" x14ac:dyDescent="0.2">
      <c r="D9280" s="16"/>
      <c r="E9280" s="316"/>
    </row>
    <row r="9281" spans="4:5" x14ac:dyDescent="0.2">
      <c r="D9281" s="16"/>
      <c r="E9281" s="316"/>
    </row>
    <row r="9282" spans="4:5" x14ac:dyDescent="0.2">
      <c r="D9282" s="16"/>
      <c r="E9282" s="316"/>
    </row>
    <row r="9283" spans="4:5" x14ac:dyDescent="0.2">
      <c r="D9283" s="16"/>
      <c r="E9283" s="316"/>
    </row>
    <row r="9284" spans="4:5" x14ac:dyDescent="0.2">
      <c r="D9284" s="16"/>
      <c r="E9284" s="316"/>
    </row>
    <row r="9285" spans="4:5" x14ac:dyDescent="0.2">
      <c r="D9285" s="16"/>
      <c r="E9285" s="316"/>
    </row>
    <row r="9286" spans="4:5" x14ac:dyDescent="0.2">
      <c r="D9286" s="16"/>
      <c r="E9286" s="316"/>
    </row>
    <row r="9287" spans="4:5" x14ac:dyDescent="0.2">
      <c r="D9287" s="16"/>
      <c r="E9287" s="316"/>
    </row>
    <row r="9288" spans="4:5" x14ac:dyDescent="0.2">
      <c r="D9288" s="16"/>
      <c r="E9288" s="316"/>
    </row>
    <row r="9289" spans="4:5" x14ac:dyDescent="0.2">
      <c r="D9289" s="16"/>
      <c r="E9289" s="316"/>
    </row>
    <row r="9290" spans="4:5" x14ac:dyDescent="0.2">
      <c r="D9290" s="16"/>
      <c r="E9290" s="316"/>
    </row>
    <row r="9291" spans="4:5" x14ac:dyDescent="0.2">
      <c r="D9291" s="16"/>
      <c r="E9291" s="316"/>
    </row>
    <row r="9292" spans="4:5" x14ac:dyDescent="0.2">
      <c r="D9292" s="16"/>
      <c r="E9292" s="316"/>
    </row>
    <row r="9293" spans="4:5" x14ac:dyDescent="0.2">
      <c r="D9293" s="16"/>
      <c r="E9293" s="316"/>
    </row>
    <row r="9294" spans="4:5" x14ac:dyDescent="0.2">
      <c r="D9294" s="16"/>
      <c r="E9294" s="316"/>
    </row>
    <row r="9295" spans="4:5" x14ac:dyDescent="0.2">
      <c r="D9295" s="16"/>
      <c r="E9295" s="316"/>
    </row>
    <row r="9296" spans="4:5" x14ac:dyDescent="0.2">
      <c r="D9296" s="16"/>
      <c r="E9296" s="316"/>
    </row>
    <row r="9297" spans="4:5" x14ac:dyDescent="0.2">
      <c r="D9297" s="16"/>
      <c r="E9297" s="316"/>
    </row>
    <row r="9298" spans="4:5" x14ac:dyDescent="0.2">
      <c r="D9298" s="16"/>
      <c r="E9298" s="316"/>
    </row>
    <row r="9299" spans="4:5" x14ac:dyDescent="0.2">
      <c r="D9299" s="16"/>
      <c r="E9299" s="316"/>
    </row>
    <row r="9300" spans="4:5" x14ac:dyDescent="0.2">
      <c r="D9300" s="16"/>
      <c r="E9300" s="316"/>
    </row>
    <row r="9301" spans="4:5" x14ac:dyDescent="0.2">
      <c r="D9301" s="16"/>
      <c r="E9301" s="316"/>
    </row>
    <row r="9302" spans="4:5" x14ac:dyDescent="0.2">
      <c r="D9302" s="16"/>
      <c r="E9302" s="316"/>
    </row>
    <row r="9303" spans="4:5" x14ac:dyDescent="0.2">
      <c r="D9303" s="16"/>
      <c r="E9303" s="316"/>
    </row>
    <row r="9304" spans="4:5" x14ac:dyDescent="0.2">
      <c r="D9304" s="16"/>
      <c r="E9304" s="316"/>
    </row>
    <row r="9305" spans="4:5" x14ac:dyDescent="0.2">
      <c r="D9305" s="16"/>
      <c r="E9305" s="316"/>
    </row>
    <row r="9306" spans="4:5" x14ac:dyDescent="0.2">
      <c r="D9306" s="16"/>
      <c r="E9306" s="316"/>
    </row>
    <row r="9307" spans="4:5" x14ac:dyDescent="0.2">
      <c r="D9307" s="16"/>
      <c r="E9307" s="316"/>
    </row>
    <row r="9308" spans="4:5" x14ac:dyDescent="0.2">
      <c r="D9308" s="16"/>
      <c r="E9308" s="316"/>
    </row>
    <row r="9309" spans="4:5" x14ac:dyDescent="0.2">
      <c r="D9309" s="16"/>
      <c r="E9309" s="316"/>
    </row>
    <row r="9310" spans="4:5" x14ac:dyDescent="0.2">
      <c r="D9310" s="16"/>
      <c r="E9310" s="316"/>
    </row>
    <row r="9311" spans="4:5" x14ac:dyDescent="0.2">
      <c r="D9311" s="16"/>
      <c r="E9311" s="316"/>
    </row>
    <row r="9312" spans="4:5" x14ac:dyDescent="0.2">
      <c r="D9312" s="16"/>
      <c r="E9312" s="316"/>
    </row>
    <row r="9313" spans="4:5" x14ac:dyDescent="0.2">
      <c r="D9313" s="16"/>
      <c r="E9313" s="316"/>
    </row>
    <row r="9314" spans="4:5" x14ac:dyDescent="0.2">
      <c r="D9314" s="16"/>
      <c r="E9314" s="316"/>
    </row>
    <row r="9315" spans="4:5" x14ac:dyDescent="0.2">
      <c r="D9315" s="16"/>
      <c r="E9315" s="316"/>
    </row>
    <row r="9316" spans="4:5" x14ac:dyDescent="0.2">
      <c r="D9316" s="16"/>
      <c r="E9316" s="316"/>
    </row>
    <row r="9317" spans="4:5" x14ac:dyDescent="0.2">
      <c r="D9317" s="16"/>
      <c r="E9317" s="316"/>
    </row>
    <row r="9318" spans="4:5" x14ac:dyDescent="0.2">
      <c r="D9318" s="16"/>
      <c r="E9318" s="316"/>
    </row>
    <row r="9319" spans="4:5" x14ac:dyDescent="0.2">
      <c r="D9319" s="16"/>
      <c r="E9319" s="316"/>
    </row>
    <row r="9320" spans="4:5" x14ac:dyDescent="0.2">
      <c r="D9320" s="16"/>
      <c r="E9320" s="316"/>
    </row>
    <row r="9321" spans="4:5" x14ac:dyDescent="0.2">
      <c r="D9321" s="16"/>
      <c r="E9321" s="316"/>
    </row>
    <row r="9322" spans="4:5" x14ac:dyDescent="0.2">
      <c r="D9322" s="16"/>
      <c r="E9322" s="316"/>
    </row>
    <row r="9323" spans="4:5" x14ac:dyDescent="0.2">
      <c r="D9323" s="16"/>
      <c r="E9323" s="316"/>
    </row>
    <row r="9324" spans="4:5" x14ac:dyDescent="0.2">
      <c r="D9324" s="16"/>
      <c r="E9324" s="316"/>
    </row>
    <row r="9325" spans="4:5" x14ac:dyDescent="0.2">
      <c r="D9325" s="16"/>
      <c r="E9325" s="316"/>
    </row>
    <row r="9326" spans="4:5" x14ac:dyDescent="0.2">
      <c r="D9326" s="16"/>
      <c r="E9326" s="316"/>
    </row>
    <row r="9327" spans="4:5" x14ac:dyDescent="0.2">
      <c r="D9327" s="16"/>
      <c r="E9327" s="316"/>
    </row>
    <row r="9328" spans="4:5" x14ac:dyDescent="0.2">
      <c r="D9328" s="16"/>
      <c r="E9328" s="316"/>
    </row>
    <row r="9329" spans="4:5" x14ac:dyDescent="0.2">
      <c r="D9329" s="16"/>
      <c r="E9329" s="316"/>
    </row>
    <row r="9330" spans="4:5" x14ac:dyDescent="0.2">
      <c r="D9330" s="16"/>
      <c r="E9330" s="316"/>
    </row>
    <row r="9331" spans="4:5" x14ac:dyDescent="0.2">
      <c r="D9331" s="16"/>
      <c r="E9331" s="316"/>
    </row>
    <row r="9332" spans="4:5" x14ac:dyDescent="0.2">
      <c r="D9332" s="16"/>
      <c r="E9332" s="316"/>
    </row>
    <row r="9333" spans="4:5" x14ac:dyDescent="0.2">
      <c r="D9333" s="16"/>
      <c r="E9333" s="316"/>
    </row>
    <row r="9334" spans="4:5" x14ac:dyDescent="0.2">
      <c r="D9334" s="16"/>
      <c r="E9334" s="316"/>
    </row>
    <row r="9335" spans="4:5" x14ac:dyDescent="0.2">
      <c r="D9335" s="16"/>
      <c r="E9335" s="316"/>
    </row>
    <row r="9336" spans="4:5" x14ac:dyDescent="0.2">
      <c r="D9336" s="16"/>
      <c r="E9336" s="316"/>
    </row>
    <row r="9337" spans="4:5" x14ac:dyDescent="0.2">
      <c r="D9337" s="16"/>
      <c r="E9337" s="316"/>
    </row>
    <row r="9338" spans="4:5" x14ac:dyDescent="0.2">
      <c r="D9338" s="16"/>
      <c r="E9338" s="316"/>
    </row>
    <row r="9339" spans="4:5" x14ac:dyDescent="0.2">
      <c r="D9339" s="16"/>
      <c r="E9339" s="316"/>
    </row>
    <row r="9340" spans="4:5" x14ac:dyDescent="0.2">
      <c r="D9340" s="16"/>
      <c r="E9340" s="316"/>
    </row>
    <row r="9341" spans="4:5" x14ac:dyDescent="0.2">
      <c r="D9341" s="16"/>
      <c r="E9341" s="316"/>
    </row>
    <row r="9342" spans="4:5" x14ac:dyDescent="0.2">
      <c r="D9342" s="16"/>
      <c r="E9342" s="316"/>
    </row>
    <row r="9343" spans="4:5" x14ac:dyDescent="0.2">
      <c r="D9343" s="16"/>
      <c r="E9343" s="316"/>
    </row>
    <row r="9344" spans="4:5" x14ac:dyDescent="0.2">
      <c r="D9344" s="16"/>
      <c r="E9344" s="316"/>
    </row>
    <row r="9345" spans="4:5" x14ac:dyDescent="0.2">
      <c r="D9345" s="16"/>
      <c r="E9345" s="316"/>
    </row>
    <row r="9346" spans="4:5" x14ac:dyDescent="0.2">
      <c r="D9346" s="16"/>
      <c r="E9346" s="316"/>
    </row>
    <row r="9347" spans="4:5" x14ac:dyDescent="0.2">
      <c r="D9347" s="16"/>
      <c r="E9347" s="316"/>
    </row>
    <row r="9348" spans="4:5" x14ac:dyDescent="0.2">
      <c r="D9348" s="16"/>
      <c r="E9348" s="316"/>
    </row>
    <row r="9349" spans="4:5" x14ac:dyDescent="0.2">
      <c r="D9349" s="16"/>
      <c r="E9349" s="316"/>
    </row>
    <row r="9350" spans="4:5" x14ac:dyDescent="0.2">
      <c r="D9350" s="16"/>
      <c r="E9350" s="316"/>
    </row>
    <row r="9351" spans="4:5" x14ac:dyDescent="0.2">
      <c r="D9351" s="16"/>
      <c r="E9351" s="316"/>
    </row>
    <row r="9352" spans="4:5" x14ac:dyDescent="0.2">
      <c r="D9352" s="16"/>
      <c r="E9352" s="316"/>
    </row>
    <row r="9353" spans="4:5" x14ac:dyDescent="0.2">
      <c r="D9353" s="16"/>
      <c r="E9353" s="316"/>
    </row>
    <row r="9354" spans="4:5" x14ac:dyDescent="0.2">
      <c r="D9354" s="16"/>
      <c r="E9354" s="316"/>
    </row>
    <row r="9355" spans="4:5" x14ac:dyDescent="0.2">
      <c r="D9355" s="16"/>
      <c r="E9355" s="316"/>
    </row>
    <row r="9356" spans="4:5" x14ac:dyDescent="0.2">
      <c r="D9356" s="16"/>
      <c r="E9356" s="316"/>
    </row>
    <row r="9357" spans="4:5" x14ac:dyDescent="0.2">
      <c r="D9357" s="16"/>
      <c r="E9357" s="316"/>
    </row>
    <row r="9358" spans="4:5" x14ac:dyDescent="0.2">
      <c r="D9358" s="16"/>
      <c r="E9358" s="316"/>
    </row>
    <row r="9359" spans="4:5" x14ac:dyDescent="0.2">
      <c r="D9359" s="16"/>
      <c r="E9359" s="316"/>
    </row>
    <row r="9360" spans="4:5" x14ac:dyDescent="0.2">
      <c r="D9360" s="16"/>
      <c r="E9360" s="316"/>
    </row>
    <row r="9361" spans="4:5" x14ac:dyDescent="0.2">
      <c r="D9361" s="16"/>
      <c r="E9361" s="316"/>
    </row>
    <row r="9362" spans="4:5" x14ac:dyDescent="0.2">
      <c r="D9362" s="16"/>
      <c r="E9362" s="316"/>
    </row>
    <row r="9363" spans="4:5" x14ac:dyDescent="0.2">
      <c r="D9363" s="16"/>
      <c r="E9363" s="316"/>
    </row>
    <row r="9364" spans="4:5" x14ac:dyDescent="0.2">
      <c r="D9364" s="16"/>
      <c r="E9364" s="316"/>
    </row>
    <row r="9365" spans="4:5" x14ac:dyDescent="0.2">
      <c r="D9365" s="16"/>
      <c r="E9365" s="316"/>
    </row>
    <row r="9366" spans="4:5" x14ac:dyDescent="0.2">
      <c r="D9366" s="16"/>
      <c r="E9366" s="316"/>
    </row>
    <row r="9367" spans="4:5" x14ac:dyDescent="0.2">
      <c r="D9367" s="16"/>
      <c r="E9367" s="316"/>
    </row>
    <row r="9368" spans="4:5" x14ac:dyDescent="0.2">
      <c r="D9368" s="16"/>
      <c r="E9368" s="316"/>
    </row>
    <row r="9369" spans="4:5" x14ac:dyDescent="0.2">
      <c r="D9369" s="16"/>
      <c r="E9369" s="316"/>
    </row>
    <row r="9370" spans="4:5" x14ac:dyDescent="0.2">
      <c r="D9370" s="16"/>
      <c r="E9370" s="316"/>
    </row>
    <row r="9371" spans="4:5" x14ac:dyDescent="0.2">
      <c r="D9371" s="16"/>
      <c r="E9371" s="316"/>
    </row>
    <row r="9372" spans="4:5" x14ac:dyDescent="0.2">
      <c r="D9372" s="16"/>
      <c r="E9372" s="316"/>
    </row>
    <row r="9373" spans="4:5" x14ac:dyDescent="0.2">
      <c r="D9373" s="16"/>
      <c r="E9373" s="316"/>
    </row>
    <row r="9374" spans="4:5" x14ac:dyDescent="0.2">
      <c r="D9374" s="16"/>
      <c r="E9374" s="316"/>
    </row>
    <row r="9375" spans="4:5" x14ac:dyDescent="0.2">
      <c r="D9375" s="16"/>
      <c r="E9375" s="316"/>
    </row>
    <row r="9376" spans="4:5" x14ac:dyDescent="0.2">
      <c r="D9376" s="16"/>
      <c r="E9376" s="316"/>
    </row>
    <row r="9377" spans="4:5" x14ac:dyDescent="0.2">
      <c r="D9377" s="16"/>
      <c r="E9377" s="316"/>
    </row>
    <row r="9378" spans="4:5" x14ac:dyDescent="0.2">
      <c r="D9378" s="16"/>
      <c r="E9378" s="316"/>
    </row>
    <row r="9379" spans="4:5" x14ac:dyDescent="0.2">
      <c r="D9379" s="16"/>
      <c r="E9379" s="316"/>
    </row>
    <row r="9380" spans="4:5" x14ac:dyDescent="0.2">
      <c r="D9380" s="16"/>
      <c r="E9380" s="316"/>
    </row>
    <row r="9381" spans="4:5" x14ac:dyDescent="0.2">
      <c r="D9381" s="16"/>
      <c r="E9381" s="316"/>
    </row>
    <row r="9382" spans="4:5" x14ac:dyDescent="0.2">
      <c r="D9382" s="16"/>
      <c r="E9382" s="316"/>
    </row>
    <row r="9383" spans="4:5" x14ac:dyDescent="0.2">
      <c r="D9383" s="16"/>
      <c r="E9383" s="316"/>
    </row>
    <row r="9384" spans="4:5" x14ac:dyDescent="0.2">
      <c r="D9384" s="16"/>
      <c r="E9384" s="316"/>
    </row>
    <row r="9385" spans="4:5" x14ac:dyDescent="0.2">
      <c r="D9385" s="16"/>
      <c r="E9385" s="316"/>
    </row>
    <row r="9386" spans="4:5" x14ac:dyDescent="0.2">
      <c r="D9386" s="16"/>
      <c r="E9386" s="316"/>
    </row>
    <row r="9387" spans="4:5" x14ac:dyDescent="0.2">
      <c r="D9387" s="16"/>
      <c r="E9387" s="316"/>
    </row>
    <row r="9388" spans="4:5" x14ac:dyDescent="0.2">
      <c r="D9388" s="16"/>
      <c r="E9388" s="316"/>
    </row>
    <row r="9389" spans="4:5" x14ac:dyDescent="0.2">
      <c r="D9389" s="16"/>
      <c r="E9389" s="316"/>
    </row>
    <row r="9390" spans="4:5" x14ac:dyDescent="0.2">
      <c r="D9390" s="16"/>
      <c r="E9390" s="316"/>
    </row>
    <row r="9391" spans="4:5" x14ac:dyDescent="0.2">
      <c r="D9391" s="16"/>
      <c r="E9391" s="316"/>
    </row>
    <row r="9392" spans="4:5" x14ac:dyDescent="0.2">
      <c r="D9392" s="16"/>
      <c r="E9392" s="316"/>
    </row>
    <row r="9393" spans="4:5" x14ac:dyDescent="0.2">
      <c r="D9393" s="16"/>
      <c r="E9393" s="316"/>
    </row>
    <row r="9394" spans="4:5" x14ac:dyDescent="0.2">
      <c r="D9394" s="16"/>
      <c r="E9394" s="316"/>
    </row>
    <row r="9395" spans="4:5" x14ac:dyDescent="0.2">
      <c r="D9395" s="16"/>
      <c r="E9395" s="316"/>
    </row>
    <row r="9396" spans="4:5" x14ac:dyDescent="0.2">
      <c r="D9396" s="16"/>
      <c r="E9396" s="316"/>
    </row>
    <row r="9397" spans="4:5" x14ac:dyDescent="0.2">
      <c r="D9397" s="16"/>
      <c r="E9397" s="316"/>
    </row>
    <row r="9398" spans="4:5" x14ac:dyDescent="0.2">
      <c r="D9398" s="16"/>
      <c r="E9398" s="316"/>
    </row>
    <row r="9399" spans="4:5" x14ac:dyDescent="0.2">
      <c r="D9399" s="16"/>
      <c r="E9399" s="316"/>
    </row>
    <row r="9400" spans="4:5" x14ac:dyDescent="0.2">
      <c r="D9400" s="16"/>
      <c r="E9400" s="316"/>
    </row>
    <row r="9401" spans="4:5" x14ac:dyDescent="0.2">
      <c r="D9401" s="16"/>
      <c r="E9401" s="316"/>
    </row>
    <row r="9402" spans="4:5" x14ac:dyDescent="0.2">
      <c r="D9402" s="16"/>
      <c r="E9402" s="316"/>
    </row>
    <row r="9403" spans="4:5" x14ac:dyDescent="0.2">
      <c r="D9403" s="16"/>
      <c r="E9403" s="316"/>
    </row>
    <row r="9404" spans="4:5" x14ac:dyDescent="0.2">
      <c r="D9404" s="16"/>
      <c r="E9404" s="316"/>
    </row>
    <row r="9405" spans="4:5" x14ac:dyDescent="0.2">
      <c r="D9405" s="16"/>
      <c r="E9405" s="316"/>
    </row>
    <row r="9406" spans="4:5" x14ac:dyDescent="0.2">
      <c r="D9406" s="16"/>
      <c r="E9406" s="316"/>
    </row>
    <row r="9407" spans="4:5" x14ac:dyDescent="0.2">
      <c r="D9407" s="16"/>
      <c r="E9407" s="316"/>
    </row>
    <row r="9408" spans="4:5" x14ac:dyDescent="0.2">
      <c r="D9408" s="16"/>
      <c r="E9408" s="316"/>
    </row>
    <row r="9409" spans="4:5" x14ac:dyDescent="0.2">
      <c r="D9409" s="16"/>
      <c r="E9409" s="316"/>
    </row>
    <row r="9410" spans="4:5" x14ac:dyDescent="0.2">
      <c r="D9410" s="16"/>
      <c r="E9410" s="316"/>
    </row>
    <row r="9411" spans="4:5" x14ac:dyDescent="0.2">
      <c r="D9411" s="16"/>
      <c r="E9411" s="316"/>
    </row>
    <row r="9412" spans="4:5" x14ac:dyDescent="0.2">
      <c r="D9412" s="16"/>
      <c r="E9412" s="316"/>
    </row>
    <row r="9413" spans="4:5" x14ac:dyDescent="0.2">
      <c r="D9413" s="16"/>
      <c r="E9413" s="316"/>
    </row>
    <row r="9414" spans="4:5" x14ac:dyDescent="0.2">
      <c r="D9414" s="16"/>
      <c r="E9414" s="316"/>
    </row>
    <row r="9415" spans="4:5" x14ac:dyDescent="0.2">
      <c r="D9415" s="16"/>
      <c r="E9415" s="316"/>
    </row>
    <row r="9416" spans="4:5" x14ac:dyDescent="0.2">
      <c r="D9416" s="16"/>
      <c r="E9416" s="316"/>
    </row>
    <row r="9417" spans="4:5" x14ac:dyDescent="0.2">
      <c r="D9417" s="16"/>
      <c r="E9417" s="316"/>
    </row>
    <row r="9418" spans="4:5" x14ac:dyDescent="0.2">
      <c r="D9418" s="16"/>
      <c r="E9418" s="316"/>
    </row>
    <row r="9419" spans="4:5" x14ac:dyDescent="0.2">
      <c r="D9419" s="16"/>
      <c r="E9419" s="316"/>
    </row>
    <row r="9420" spans="4:5" x14ac:dyDescent="0.2">
      <c r="D9420" s="16"/>
      <c r="E9420" s="316"/>
    </row>
    <row r="9421" spans="4:5" x14ac:dyDescent="0.2">
      <c r="D9421" s="16"/>
      <c r="E9421" s="316"/>
    </row>
    <row r="9422" spans="4:5" x14ac:dyDescent="0.2">
      <c r="D9422" s="16"/>
      <c r="E9422" s="316"/>
    </row>
    <row r="9423" spans="4:5" x14ac:dyDescent="0.2">
      <c r="D9423" s="16"/>
      <c r="E9423" s="316"/>
    </row>
    <row r="9424" spans="4:5" x14ac:dyDescent="0.2">
      <c r="D9424" s="16"/>
      <c r="E9424" s="316"/>
    </row>
    <row r="9425" spans="4:5" x14ac:dyDescent="0.2">
      <c r="D9425" s="16"/>
      <c r="E9425" s="316"/>
    </row>
    <row r="9426" spans="4:5" x14ac:dyDescent="0.2">
      <c r="D9426" s="16"/>
      <c r="E9426" s="316"/>
    </row>
    <row r="9427" spans="4:5" x14ac:dyDescent="0.2">
      <c r="D9427" s="16"/>
      <c r="E9427" s="316"/>
    </row>
    <row r="9428" spans="4:5" x14ac:dyDescent="0.2">
      <c r="D9428" s="16"/>
      <c r="E9428" s="316"/>
    </row>
    <row r="9429" spans="4:5" x14ac:dyDescent="0.2">
      <c r="D9429" s="16"/>
      <c r="E9429" s="316"/>
    </row>
    <row r="9430" spans="4:5" x14ac:dyDescent="0.2">
      <c r="D9430" s="16"/>
      <c r="E9430" s="316"/>
    </row>
    <row r="9431" spans="4:5" x14ac:dyDescent="0.2">
      <c r="D9431" s="16"/>
      <c r="E9431" s="316"/>
    </row>
    <row r="9432" spans="4:5" x14ac:dyDescent="0.2">
      <c r="D9432" s="16"/>
      <c r="E9432" s="316"/>
    </row>
    <row r="9433" spans="4:5" x14ac:dyDescent="0.2">
      <c r="D9433" s="16"/>
      <c r="E9433" s="316"/>
    </row>
    <row r="9434" spans="4:5" x14ac:dyDescent="0.2">
      <c r="D9434" s="16"/>
      <c r="E9434" s="316"/>
    </row>
    <row r="9435" spans="4:5" x14ac:dyDescent="0.2">
      <c r="D9435" s="16"/>
      <c r="E9435" s="316"/>
    </row>
    <row r="9436" spans="4:5" x14ac:dyDescent="0.2">
      <c r="D9436" s="16"/>
      <c r="E9436" s="316"/>
    </row>
    <row r="9437" spans="4:5" x14ac:dyDescent="0.2">
      <c r="D9437" s="16"/>
      <c r="E9437" s="316"/>
    </row>
    <row r="9438" spans="4:5" x14ac:dyDescent="0.2">
      <c r="D9438" s="16"/>
      <c r="E9438" s="316"/>
    </row>
    <row r="9439" spans="4:5" x14ac:dyDescent="0.2">
      <c r="D9439" s="16"/>
      <c r="E9439" s="316"/>
    </row>
    <row r="9440" spans="4:5" x14ac:dyDescent="0.2">
      <c r="D9440" s="16"/>
      <c r="E9440" s="316"/>
    </row>
    <row r="9441" spans="4:5" x14ac:dyDescent="0.2">
      <c r="D9441" s="16"/>
      <c r="E9441" s="316"/>
    </row>
    <row r="9442" spans="4:5" x14ac:dyDescent="0.2">
      <c r="D9442" s="16"/>
      <c r="E9442" s="316"/>
    </row>
    <row r="9443" spans="4:5" x14ac:dyDescent="0.2">
      <c r="D9443" s="16"/>
      <c r="E9443" s="316"/>
    </row>
    <row r="9444" spans="4:5" x14ac:dyDescent="0.2">
      <c r="D9444" s="16"/>
      <c r="E9444" s="316"/>
    </row>
    <row r="9445" spans="4:5" x14ac:dyDescent="0.2">
      <c r="D9445" s="16"/>
      <c r="E9445" s="316"/>
    </row>
    <row r="9446" spans="4:5" x14ac:dyDescent="0.2">
      <c r="D9446" s="16"/>
      <c r="E9446" s="316"/>
    </row>
    <row r="9447" spans="4:5" x14ac:dyDescent="0.2">
      <c r="D9447" s="16"/>
      <c r="E9447" s="316"/>
    </row>
    <row r="9448" spans="4:5" x14ac:dyDescent="0.2">
      <c r="D9448" s="16"/>
      <c r="E9448" s="316"/>
    </row>
    <row r="9449" spans="4:5" x14ac:dyDescent="0.2">
      <c r="D9449" s="16"/>
      <c r="E9449" s="316"/>
    </row>
    <row r="9450" spans="4:5" x14ac:dyDescent="0.2">
      <c r="D9450" s="16"/>
      <c r="E9450" s="316"/>
    </row>
    <row r="9451" spans="4:5" x14ac:dyDescent="0.2">
      <c r="D9451" s="16"/>
      <c r="E9451" s="316"/>
    </row>
    <row r="9452" spans="4:5" x14ac:dyDescent="0.2">
      <c r="D9452" s="16"/>
      <c r="E9452" s="316"/>
    </row>
    <row r="9453" spans="4:5" x14ac:dyDescent="0.2">
      <c r="D9453" s="16"/>
      <c r="E9453" s="316"/>
    </row>
    <row r="9454" spans="4:5" x14ac:dyDescent="0.2">
      <c r="D9454" s="16"/>
      <c r="E9454" s="316"/>
    </row>
    <row r="9455" spans="4:5" x14ac:dyDescent="0.2">
      <c r="D9455" s="16"/>
      <c r="E9455" s="316"/>
    </row>
    <row r="9456" spans="4:5" x14ac:dyDescent="0.2">
      <c r="D9456" s="16"/>
      <c r="E9456" s="316"/>
    </row>
    <row r="9457" spans="4:5" x14ac:dyDescent="0.2">
      <c r="D9457" s="16"/>
      <c r="E9457" s="316"/>
    </row>
    <row r="9458" spans="4:5" x14ac:dyDescent="0.2">
      <c r="D9458" s="16"/>
      <c r="E9458" s="316"/>
    </row>
    <row r="9459" spans="4:5" x14ac:dyDescent="0.2">
      <c r="D9459" s="16"/>
      <c r="E9459" s="316"/>
    </row>
    <row r="9460" spans="4:5" x14ac:dyDescent="0.2">
      <c r="D9460" s="16"/>
      <c r="E9460" s="316"/>
    </row>
    <row r="9461" spans="4:5" x14ac:dyDescent="0.2">
      <c r="D9461" s="16"/>
      <c r="E9461" s="316"/>
    </row>
    <row r="9462" spans="4:5" x14ac:dyDescent="0.2">
      <c r="D9462" s="16"/>
      <c r="E9462" s="316"/>
    </row>
    <row r="9463" spans="4:5" x14ac:dyDescent="0.2">
      <c r="D9463" s="16"/>
      <c r="E9463" s="316"/>
    </row>
    <row r="9464" spans="4:5" x14ac:dyDescent="0.2">
      <c r="D9464" s="16"/>
      <c r="E9464" s="316"/>
    </row>
    <row r="9465" spans="4:5" x14ac:dyDescent="0.2">
      <c r="D9465" s="16"/>
      <c r="E9465" s="316"/>
    </row>
    <row r="9466" spans="4:5" x14ac:dyDescent="0.2">
      <c r="D9466" s="16"/>
      <c r="E9466" s="316"/>
    </row>
    <row r="9467" spans="4:5" x14ac:dyDescent="0.2">
      <c r="D9467" s="16"/>
      <c r="E9467" s="316"/>
    </row>
    <row r="9468" spans="4:5" x14ac:dyDescent="0.2">
      <c r="D9468" s="16"/>
      <c r="E9468" s="316"/>
    </row>
    <row r="9469" spans="4:5" x14ac:dyDescent="0.2">
      <c r="D9469" s="16"/>
      <c r="E9469" s="316"/>
    </row>
    <row r="9470" spans="4:5" x14ac:dyDescent="0.2">
      <c r="D9470" s="16"/>
      <c r="E9470" s="316"/>
    </row>
    <row r="9471" spans="4:5" x14ac:dyDescent="0.2">
      <c r="D9471" s="16"/>
      <c r="E9471" s="316"/>
    </row>
    <row r="9472" spans="4:5" x14ac:dyDescent="0.2">
      <c r="D9472" s="16"/>
      <c r="E9472" s="316"/>
    </row>
    <row r="9473" spans="4:5" x14ac:dyDescent="0.2">
      <c r="D9473" s="16"/>
      <c r="E9473" s="316"/>
    </row>
    <row r="9474" spans="4:5" x14ac:dyDescent="0.2">
      <c r="D9474" s="16"/>
      <c r="E9474" s="316"/>
    </row>
    <row r="9475" spans="4:5" x14ac:dyDescent="0.2">
      <c r="D9475" s="16"/>
      <c r="E9475" s="316"/>
    </row>
    <row r="9476" spans="4:5" x14ac:dyDescent="0.2">
      <c r="D9476" s="16"/>
      <c r="E9476" s="316"/>
    </row>
    <row r="9477" spans="4:5" x14ac:dyDescent="0.2">
      <c r="D9477" s="16"/>
      <c r="E9477" s="316"/>
    </row>
    <row r="9478" spans="4:5" x14ac:dyDescent="0.2">
      <c r="D9478" s="16"/>
      <c r="E9478" s="316"/>
    </row>
    <row r="9479" spans="4:5" x14ac:dyDescent="0.2">
      <c r="D9479" s="16"/>
      <c r="E9479" s="316"/>
    </row>
    <row r="9480" spans="4:5" x14ac:dyDescent="0.2">
      <c r="D9480" s="16"/>
      <c r="E9480" s="316"/>
    </row>
    <row r="9481" spans="4:5" x14ac:dyDescent="0.2">
      <c r="D9481" s="16"/>
      <c r="E9481" s="316"/>
    </row>
    <row r="9482" spans="4:5" x14ac:dyDescent="0.2">
      <c r="D9482" s="16"/>
      <c r="E9482" s="316"/>
    </row>
    <row r="9483" spans="4:5" x14ac:dyDescent="0.2">
      <c r="D9483" s="16"/>
      <c r="E9483" s="316"/>
    </row>
    <row r="9484" spans="4:5" x14ac:dyDescent="0.2">
      <c r="D9484" s="16"/>
      <c r="E9484" s="316"/>
    </row>
    <row r="9485" spans="4:5" x14ac:dyDescent="0.2">
      <c r="D9485" s="16"/>
      <c r="E9485" s="316"/>
    </row>
    <row r="9486" spans="4:5" x14ac:dyDescent="0.2">
      <c r="D9486" s="16"/>
      <c r="E9486" s="316"/>
    </row>
    <row r="9487" spans="4:5" x14ac:dyDescent="0.2">
      <c r="D9487" s="16"/>
      <c r="E9487" s="316"/>
    </row>
    <row r="9488" spans="4:5" x14ac:dyDescent="0.2">
      <c r="D9488" s="16"/>
      <c r="E9488" s="316"/>
    </row>
    <row r="9489" spans="4:5" x14ac:dyDescent="0.2">
      <c r="D9489" s="16"/>
      <c r="E9489" s="316"/>
    </row>
    <row r="9490" spans="4:5" x14ac:dyDescent="0.2">
      <c r="D9490" s="16"/>
      <c r="E9490" s="316"/>
    </row>
    <row r="9491" spans="4:5" x14ac:dyDescent="0.2">
      <c r="D9491" s="16"/>
      <c r="E9491" s="316"/>
    </row>
    <row r="9492" spans="4:5" x14ac:dyDescent="0.2">
      <c r="D9492" s="16"/>
      <c r="E9492" s="316"/>
    </row>
    <row r="9493" spans="4:5" x14ac:dyDescent="0.2">
      <c r="D9493" s="16"/>
      <c r="E9493" s="316"/>
    </row>
    <row r="9494" spans="4:5" x14ac:dyDescent="0.2">
      <c r="D9494" s="16"/>
      <c r="E9494" s="316"/>
    </row>
    <row r="9495" spans="4:5" x14ac:dyDescent="0.2">
      <c r="D9495" s="16"/>
      <c r="E9495" s="316"/>
    </row>
    <row r="9496" spans="4:5" x14ac:dyDescent="0.2">
      <c r="D9496" s="16"/>
      <c r="E9496" s="316"/>
    </row>
    <row r="9497" spans="4:5" x14ac:dyDescent="0.2">
      <c r="D9497" s="16"/>
      <c r="E9497" s="316"/>
    </row>
    <row r="9498" spans="4:5" x14ac:dyDescent="0.2">
      <c r="D9498" s="16"/>
      <c r="E9498" s="316"/>
    </row>
    <row r="9499" spans="4:5" x14ac:dyDescent="0.2">
      <c r="D9499" s="16"/>
      <c r="E9499" s="316"/>
    </row>
    <row r="9500" spans="4:5" x14ac:dyDescent="0.2">
      <c r="D9500" s="16"/>
      <c r="E9500" s="316"/>
    </row>
    <row r="9501" spans="4:5" x14ac:dyDescent="0.2">
      <c r="D9501" s="16"/>
      <c r="E9501" s="316"/>
    </row>
    <row r="9502" spans="4:5" x14ac:dyDescent="0.2">
      <c r="D9502" s="16"/>
      <c r="E9502" s="316"/>
    </row>
    <row r="9503" spans="4:5" x14ac:dyDescent="0.2">
      <c r="D9503" s="16"/>
      <c r="E9503" s="316"/>
    </row>
    <row r="9504" spans="4:5" x14ac:dyDescent="0.2">
      <c r="D9504" s="16"/>
      <c r="E9504" s="316"/>
    </row>
    <row r="9505" spans="4:5" x14ac:dyDescent="0.2">
      <c r="D9505" s="16"/>
      <c r="E9505" s="316"/>
    </row>
    <row r="9506" spans="4:5" x14ac:dyDescent="0.2">
      <c r="D9506" s="16"/>
      <c r="E9506" s="316"/>
    </row>
    <row r="9507" spans="4:5" x14ac:dyDescent="0.2">
      <c r="D9507" s="16"/>
      <c r="E9507" s="316"/>
    </row>
    <row r="9508" spans="4:5" x14ac:dyDescent="0.2">
      <c r="D9508" s="16"/>
      <c r="E9508" s="316"/>
    </row>
    <row r="9509" spans="4:5" x14ac:dyDescent="0.2">
      <c r="D9509" s="16"/>
      <c r="E9509" s="316"/>
    </row>
    <row r="9510" spans="4:5" x14ac:dyDescent="0.2">
      <c r="D9510" s="16"/>
      <c r="E9510" s="316"/>
    </row>
    <row r="9511" spans="4:5" x14ac:dyDescent="0.2">
      <c r="D9511" s="16"/>
      <c r="E9511" s="316"/>
    </row>
    <row r="9512" spans="4:5" x14ac:dyDescent="0.2">
      <c r="D9512" s="16"/>
      <c r="E9512" s="316"/>
    </row>
    <row r="9513" spans="4:5" x14ac:dyDescent="0.2">
      <c r="D9513" s="16"/>
      <c r="E9513" s="316"/>
    </row>
    <row r="9514" spans="4:5" x14ac:dyDescent="0.2">
      <c r="D9514" s="16"/>
      <c r="E9514" s="316"/>
    </row>
    <row r="9515" spans="4:5" x14ac:dyDescent="0.2">
      <c r="D9515" s="16"/>
      <c r="E9515" s="316"/>
    </row>
    <row r="9516" spans="4:5" x14ac:dyDescent="0.2">
      <c r="D9516" s="16"/>
      <c r="E9516" s="316"/>
    </row>
    <row r="9517" spans="4:5" x14ac:dyDescent="0.2">
      <c r="D9517" s="16"/>
      <c r="E9517" s="316"/>
    </row>
    <row r="9518" spans="4:5" x14ac:dyDescent="0.2">
      <c r="D9518" s="16"/>
      <c r="E9518" s="316"/>
    </row>
    <row r="9519" spans="4:5" x14ac:dyDescent="0.2">
      <c r="D9519" s="16"/>
      <c r="E9519" s="316"/>
    </row>
    <row r="9520" spans="4:5" x14ac:dyDescent="0.2">
      <c r="D9520" s="16"/>
      <c r="E9520" s="316"/>
    </row>
    <row r="9521" spans="4:5" x14ac:dyDescent="0.2">
      <c r="D9521" s="16"/>
      <c r="E9521" s="316"/>
    </row>
    <row r="9522" spans="4:5" x14ac:dyDescent="0.2">
      <c r="D9522" s="16"/>
      <c r="E9522" s="316"/>
    </row>
    <row r="9523" spans="4:5" x14ac:dyDescent="0.2">
      <c r="D9523" s="16"/>
      <c r="E9523" s="316"/>
    </row>
    <row r="9524" spans="4:5" x14ac:dyDescent="0.2">
      <c r="D9524" s="16"/>
      <c r="E9524" s="316"/>
    </row>
    <row r="9525" spans="4:5" x14ac:dyDescent="0.2">
      <c r="D9525" s="16"/>
      <c r="E9525" s="316"/>
    </row>
    <row r="9526" spans="4:5" x14ac:dyDescent="0.2">
      <c r="D9526" s="16"/>
      <c r="E9526" s="316"/>
    </row>
    <row r="9527" spans="4:5" x14ac:dyDescent="0.2">
      <c r="D9527" s="16"/>
      <c r="E9527" s="316"/>
    </row>
    <row r="9528" spans="4:5" x14ac:dyDescent="0.2">
      <c r="D9528" s="16"/>
      <c r="E9528" s="316"/>
    </row>
    <row r="9529" spans="4:5" x14ac:dyDescent="0.2">
      <c r="D9529" s="16"/>
      <c r="E9529" s="316"/>
    </row>
    <row r="9530" spans="4:5" x14ac:dyDescent="0.2">
      <c r="D9530" s="16"/>
      <c r="E9530" s="316"/>
    </row>
    <row r="9531" spans="4:5" x14ac:dyDescent="0.2">
      <c r="D9531" s="16"/>
      <c r="E9531" s="316"/>
    </row>
    <row r="9532" spans="4:5" x14ac:dyDescent="0.2">
      <c r="D9532" s="16"/>
      <c r="E9532" s="316"/>
    </row>
    <row r="9533" spans="4:5" x14ac:dyDescent="0.2">
      <c r="D9533" s="16"/>
      <c r="E9533" s="316"/>
    </row>
    <row r="9534" spans="4:5" x14ac:dyDescent="0.2">
      <c r="D9534" s="16"/>
      <c r="E9534" s="316"/>
    </row>
    <row r="9535" spans="4:5" x14ac:dyDescent="0.2">
      <c r="D9535" s="16"/>
      <c r="E9535" s="316"/>
    </row>
    <row r="9536" spans="4:5" x14ac:dyDescent="0.2">
      <c r="D9536" s="16"/>
      <c r="E9536" s="316"/>
    </row>
    <row r="9537" spans="4:5" x14ac:dyDescent="0.2">
      <c r="D9537" s="16"/>
      <c r="E9537" s="316"/>
    </row>
    <row r="9538" spans="4:5" x14ac:dyDescent="0.2">
      <c r="D9538" s="16"/>
      <c r="E9538" s="316"/>
    </row>
    <row r="9539" spans="4:5" x14ac:dyDescent="0.2">
      <c r="D9539" s="16"/>
      <c r="E9539" s="316"/>
    </row>
    <row r="9540" spans="4:5" x14ac:dyDescent="0.2">
      <c r="D9540" s="16"/>
      <c r="E9540" s="316"/>
    </row>
    <row r="9541" spans="4:5" x14ac:dyDescent="0.2">
      <c r="D9541" s="16"/>
      <c r="E9541" s="316"/>
    </row>
    <row r="9542" spans="4:5" x14ac:dyDescent="0.2">
      <c r="D9542" s="16"/>
      <c r="E9542" s="316"/>
    </row>
    <row r="9543" spans="4:5" x14ac:dyDescent="0.2">
      <c r="D9543" s="16"/>
      <c r="E9543" s="316"/>
    </row>
    <row r="9544" spans="4:5" x14ac:dyDescent="0.2">
      <c r="D9544" s="16"/>
      <c r="E9544" s="316"/>
    </row>
    <row r="9545" spans="4:5" x14ac:dyDescent="0.2">
      <c r="D9545" s="16"/>
      <c r="E9545" s="316"/>
    </row>
    <row r="9546" spans="4:5" x14ac:dyDescent="0.2">
      <c r="D9546" s="16"/>
      <c r="E9546" s="316"/>
    </row>
    <row r="9547" spans="4:5" x14ac:dyDescent="0.2">
      <c r="D9547" s="16"/>
      <c r="E9547" s="316"/>
    </row>
    <row r="9548" spans="4:5" x14ac:dyDescent="0.2">
      <c r="D9548" s="16"/>
      <c r="E9548" s="316"/>
    </row>
    <row r="9549" spans="4:5" x14ac:dyDescent="0.2">
      <c r="D9549" s="16"/>
      <c r="E9549" s="316"/>
    </row>
    <row r="9550" spans="4:5" x14ac:dyDescent="0.2">
      <c r="D9550" s="16"/>
      <c r="E9550" s="316"/>
    </row>
    <row r="9551" spans="4:5" x14ac:dyDescent="0.2">
      <c r="D9551" s="16"/>
      <c r="E9551" s="316"/>
    </row>
    <row r="9552" spans="4:5" x14ac:dyDescent="0.2">
      <c r="D9552" s="16"/>
      <c r="E9552" s="316"/>
    </row>
    <row r="9553" spans="4:5" x14ac:dyDescent="0.2">
      <c r="D9553" s="16"/>
      <c r="E9553" s="316"/>
    </row>
    <row r="9554" spans="4:5" x14ac:dyDescent="0.2">
      <c r="D9554" s="16"/>
      <c r="E9554" s="316"/>
    </row>
    <row r="9555" spans="4:5" x14ac:dyDescent="0.2">
      <c r="D9555" s="16"/>
      <c r="E9555" s="316"/>
    </row>
    <row r="9556" spans="4:5" x14ac:dyDescent="0.2">
      <c r="D9556" s="16"/>
      <c r="E9556" s="316"/>
    </row>
    <row r="9557" spans="4:5" x14ac:dyDescent="0.2">
      <c r="D9557" s="16"/>
      <c r="E9557" s="316"/>
    </row>
    <row r="9558" spans="4:5" x14ac:dyDescent="0.2">
      <c r="D9558" s="16"/>
      <c r="E9558" s="316"/>
    </row>
    <row r="9559" spans="4:5" x14ac:dyDescent="0.2">
      <c r="D9559" s="16"/>
      <c r="E9559" s="316"/>
    </row>
    <row r="9560" spans="4:5" x14ac:dyDescent="0.2">
      <c r="D9560" s="16"/>
      <c r="E9560" s="316"/>
    </row>
    <row r="9561" spans="4:5" x14ac:dyDescent="0.2">
      <c r="D9561" s="16"/>
      <c r="E9561" s="316"/>
    </row>
    <row r="9562" spans="4:5" x14ac:dyDescent="0.2">
      <c r="D9562" s="16"/>
      <c r="E9562" s="316"/>
    </row>
    <row r="9563" spans="4:5" x14ac:dyDescent="0.2">
      <c r="D9563" s="16"/>
      <c r="E9563" s="316"/>
    </row>
    <row r="9564" spans="4:5" x14ac:dyDescent="0.2">
      <c r="D9564" s="16"/>
      <c r="E9564" s="316"/>
    </row>
    <row r="9565" spans="4:5" x14ac:dyDescent="0.2">
      <c r="D9565" s="16"/>
      <c r="E9565" s="316"/>
    </row>
    <row r="9566" spans="4:5" x14ac:dyDescent="0.2">
      <c r="D9566" s="16"/>
      <c r="E9566" s="316"/>
    </row>
    <row r="9567" spans="4:5" x14ac:dyDescent="0.2">
      <c r="D9567" s="16"/>
      <c r="E9567" s="316"/>
    </row>
    <row r="9568" spans="4:5" x14ac:dyDescent="0.2">
      <c r="D9568" s="16"/>
      <c r="E9568" s="316"/>
    </row>
    <row r="9569" spans="4:5" x14ac:dyDescent="0.2">
      <c r="D9569" s="16"/>
      <c r="E9569" s="316"/>
    </row>
    <row r="9570" spans="4:5" x14ac:dyDescent="0.2">
      <c r="D9570" s="16"/>
      <c r="E9570" s="316"/>
    </row>
    <row r="9571" spans="4:5" x14ac:dyDescent="0.2">
      <c r="D9571" s="16"/>
      <c r="E9571" s="316"/>
    </row>
    <row r="9572" spans="4:5" x14ac:dyDescent="0.2">
      <c r="D9572" s="16"/>
      <c r="E9572" s="316"/>
    </row>
    <row r="9573" spans="4:5" x14ac:dyDescent="0.2">
      <c r="D9573" s="16"/>
      <c r="E9573" s="316"/>
    </row>
    <row r="9574" spans="4:5" x14ac:dyDescent="0.2">
      <c r="D9574" s="16"/>
      <c r="E9574" s="316"/>
    </row>
    <row r="9575" spans="4:5" x14ac:dyDescent="0.2">
      <c r="D9575" s="16"/>
      <c r="E9575" s="316"/>
    </row>
    <row r="9576" spans="4:5" x14ac:dyDescent="0.2">
      <c r="D9576" s="16"/>
      <c r="E9576" s="316"/>
    </row>
    <row r="9577" spans="4:5" x14ac:dyDescent="0.2">
      <c r="D9577" s="16"/>
      <c r="E9577" s="316"/>
    </row>
    <row r="9578" spans="4:5" x14ac:dyDescent="0.2">
      <c r="D9578" s="16"/>
      <c r="E9578" s="316"/>
    </row>
    <row r="9579" spans="4:5" x14ac:dyDescent="0.2">
      <c r="D9579" s="16"/>
      <c r="E9579" s="316"/>
    </row>
    <row r="9580" spans="4:5" x14ac:dyDescent="0.2">
      <c r="D9580" s="16"/>
      <c r="E9580" s="316"/>
    </row>
    <row r="9581" spans="4:5" x14ac:dyDescent="0.2">
      <c r="D9581" s="16"/>
      <c r="E9581" s="316"/>
    </row>
    <row r="9582" spans="4:5" x14ac:dyDescent="0.2">
      <c r="D9582" s="16"/>
      <c r="E9582" s="316"/>
    </row>
    <row r="9583" spans="4:5" x14ac:dyDescent="0.2">
      <c r="D9583" s="16"/>
      <c r="E9583" s="316"/>
    </row>
    <row r="9584" spans="4:5" x14ac:dyDescent="0.2">
      <c r="D9584" s="16"/>
      <c r="E9584" s="316"/>
    </row>
    <row r="9585" spans="4:5" x14ac:dyDescent="0.2">
      <c r="D9585" s="16"/>
      <c r="E9585" s="316"/>
    </row>
    <row r="9586" spans="4:5" x14ac:dyDescent="0.2">
      <c r="D9586" s="16"/>
      <c r="E9586" s="316"/>
    </row>
    <row r="9587" spans="4:5" x14ac:dyDescent="0.2">
      <c r="D9587" s="16"/>
      <c r="E9587" s="316"/>
    </row>
    <row r="9588" spans="4:5" x14ac:dyDescent="0.2">
      <c r="D9588" s="16"/>
      <c r="E9588" s="316"/>
    </row>
    <row r="9589" spans="4:5" x14ac:dyDescent="0.2">
      <c r="D9589" s="16"/>
      <c r="E9589" s="316"/>
    </row>
    <row r="9590" spans="4:5" x14ac:dyDescent="0.2">
      <c r="D9590" s="16"/>
      <c r="E9590" s="316"/>
    </row>
    <row r="9591" spans="4:5" x14ac:dyDescent="0.2">
      <c r="D9591" s="16"/>
      <c r="E9591" s="316"/>
    </row>
    <row r="9592" spans="4:5" x14ac:dyDescent="0.2">
      <c r="D9592" s="16"/>
      <c r="E9592" s="316"/>
    </row>
    <row r="9593" spans="4:5" x14ac:dyDescent="0.2">
      <c r="D9593" s="16"/>
      <c r="E9593" s="316"/>
    </row>
    <row r="9594" spans="4:5" x14ac:dyDescent="0.2">
      <c r="D9594" s="16"/>
      <c r="E9594" s="316"/>
    </row>
    <row r="9595" spans="4:5" x14ac:dyDescent="0.2">
      <c r="D9595" s="16"/>
      <c r="E9595" s="316"/>
    </row>
    <row r="9596" spans="4:5" x14ac:dyDescent="0.2">
      <c r="D9596" s="16"/>
      <c r="E9596" s="316"/>
    </row>
    <row r="9597" spans="4:5" x14ac:dyDescent="0.2">
      <c r="D9597" s="16"/>
      <c r="E9597" s="316"/>
    </row>
    <row r="9598" spans="4:5" x14ac:dyDescent="0.2">
      <c r="D9598" s="16"/>
      <c r="E9598" s="316"/>
    </row>
    <row r="9599" spans="4:5" x14ac:dyDescent="0.2">
      <c r="D9599" s="16"/>
      <c r="E9599" s="316"/>
    </row>
    <row r="9600" spans="4:5" x14ac:dyDescent="0.2">
      <c r="D9600" s="16"/>
      <c r="E9600" s="316"/>
    </row>
    <row r="9601" spans="4:5" x14ac:dyDescent="0.2">
      <c r="D9601" s="16"/>
      <c r="E9601" s="316"/>
    </row>
    <row r="9602" spans="4:5" x14ac:dyDescent="0.2">
      <c r="D9602" s="16"/>
      <c r="E9602" s="316"/>
    </row>
    <row r="9603" spans="4:5" x14ac:dyDescent="0.2">
      <c r="D9603" s="16"/>
      <c r="E9603" s="316"/>
    </row>
    <row r="9604" spans="4:5" x14ac:dyDescent="0.2">
      <c r="D9604" s="16"/>
      <c r="E9604" s="316"/>
    </row>
    <row r="9605" spans="4:5" x14ac:dyDescent="0.2">
      <c r="D9605" s="16"/>
      <c r="E9605" s="316"/>
    </row>
    <row r="9606" spans="4:5" x14ac:dyDescent="0.2">
      <c r="D9606" s="16"/>
      <c r="E9606" s="316"/>
    </row>
    <row r="9607" spans="4:5" x14ac:dyDescent="0.2">
      <c r="D9607" s="16"/>
      <c r="E9607" s="316"/>
    </row>
    <row r="9608" spans="4:5" x14ac:dyDescent="0.2">
      <c r="D9608" s="16"/>
      <c r="E9608" s="316"/>
    </row>
    <row r="9609" spans="4:5" x14ac:dyDescent="0.2">
      <c r="D9609" s="16"/>
      <c r="E9609" s="316"/>
    </row>
    <row r="9610" spans="4:5" x14ac:dyDescent="0.2">
      <c r="D9610" s="16"/>
      <c r="E9610" s="316"/>
    </row>
    <row r="9611" spans="4:5" x14ac:dyDescent="0.2">
      <c r="D9611" s="16"/>
      <c r="E9611" s="316"/>
    </row>
    <row r="9612" spans="4:5" x14ac:dyDescent="0.2">
      <c r="D9612" s="16"/>
      <c r="E9612" s="316"/>
    </row>
    <row r="9613" spans="4:5" x14ac:dyDescent="0.2">
      <c r="D9613" s="16"/>
      <c r="E9613" s="316"/>
    </row>
    <row r="9614" spans="4:5" x14ac:dyDescent="0.2">
      <c r="D9614" s="16"/>
      <c r="E9614" s="316"/>
    </row>
    <row r="9615" spans="4:5" x14ac:dyDescent="0.2">
      <c r="D9615" s="16"/>
      <c r="E9615" s="316"/>
    </row>
    <row r="9616" spans="4:5" x14ac:dyDescent="0.2">
      <c r="D9616" s="16"/>
      <c r="E9616" s="316"/>
    </row>
    <row r="9617" spans="4:5" x14ac:dyDescent="0.2">
      <c r="D9617" s="16"/>
      <c r="E9617" s="316"/>
    </row>
    <row r="9618" spans="4:5" x14ac:dyDescent="0.2">
      <c r="D9618" s="16"/>
      <c r="E9618" s="316"/>
    </row>
    <row r="9619" spans="4:5" x14ac:dyDescent="0.2">
      <c r="D9619" s="16"/>
      <c r="E9619" s="316"/>
    </row>
    <row r="9620" spans="4:5" x14ac:dyDescent="0.2">
      <c r="D9620" s="16"/>
      <c r="E9620" s="316"/>
    </row>
    <row r="9621" spans="4:5" x14ac:dyDescent="0.2">
      <c r="D9621" s="16"/>
      <c r="E9621" s="316"/>
    </row>
    <row r="9622" spans="4:5" x14ac:dyDescent="0.2">
      <c r="D9622" s="16"/>
      <c r="E9622" s="316"/>
    </row>
    <row r="9623" spans="4:5" x14ac:dyDescent="0.2">
      <c r="D9623" s="16"/>
      <c r="E9623" s="316"/>
    </row>
    <row r="9624" spans="4:5" x14ac:dyDescent="0.2">
      <c r="D9624" s="16"/>
      <c r="E9624" s="316"/>
    </row>
    <row r="9625" spans="4:5" x14ac:dyDescent="0.2">
      <c r="D9625" s="16"/>
      <c r="E9625" s="316"/>
    </row>
    <row r="9626" spans="4:5" x14ac:dyDescent="0.2">
      <c r="D9626" s="16"/>
      <c r="E9626" s="316"/>
    </row>
    <row r="9627" spans="4:5" x14ac:dyDescent="0.2">
      <c r="D9627" s="16"/>
      <c r="E9627" s="316"/>
    </row>
    <row r="9628" spans="4:5" x14ac:dyDescent="0.2">
      <c r="D9628" s="16"/>
      <c r="E9628" s="316"/>
    </row>
    <row r="9629" spans="4:5" x14ac:dyDescent="0.2">
      <c r="D9629" s="16"/>
      <c r="E9629" s="316"/>
    </row>
    <row r="9630" spans="4:5" x14ac:dyDescent="0.2">
      <c r="D9630" s="16"/>
      <c r="E9630" s="316"/>
    </row>
    <row r="9631" spans="4:5" x14ac:dyDescent="0.2">
      <c r="D9631" s="16"/>
      <c r="E9631" s="316"/>
    </row>
    <row r="9632" spans="4:5" x14ac:dyDescent="0.2">
      <c r="D9632" s="16"/>
      <c r="E9632" s="316"/>
    </row>
    <row r="9633" spans="4:5" x14ac:dyDescent="0.2">
      <c r="D9633" s="16"/>
      <c r="E9633" s="316"/>
    </row>
    <row r="9634" spans="4:5" x14ac:dyDescent="0.2">
      <c r="D9634" s="16"/>
      <c r="E9634" s="316"/>
    </row>
    <row r="9635" spans="4:5" x14ac:dyDescent="0.2">
      <c r="D9635" s="16"/>
      <c r="E9635" s="316"/>
    </row>
    <row r="9636" spans="4:5" x14ac:dyDescent="0.2">
      <c r="D9636" s="16"/>
      <c r="E9636" s="316"/>
    </row>
    <row r="9637" spans="4:5" x14ac:dyDescent="0.2">
      <c r="D9637" s="16"/>
      <c r="E9637" s="316"/>
    </row>
    <row r="9638" spans="4:5" x14ac:dyDescent="0.2">
      <c r="D9638" s="16"/>
      <c r="E9638" s="316"/>
    </row>
    <row r="9639" spans="4:5" x14ac:dyDescent="0.2">
      <c r="D9639" s="16"/>
      <c r="E9639" s="316"/>
    </row>
    <row r="9640" spans="4:5" x14ac:dyDescent="0.2">
      <c r="D9640" s="16"/>
      <c r="E9640" s="316"/>
    </row>
    <row r="9641" spans="4:5" x14ac:dyDescent="0.2">
      <c r="D9641" s="16"/>
      <c r="E9641" s="316"/>
    </row>
    <row r="9642" spans="4:5" x14ac:dyDescent="0.2">
      <c r="D9642" s="16"/>
      <c r="E9642" s="316"/>
    </row>
    <row r="9643" spans="4:5" x14ac:dyDescent="0.2">
      <c r="D9643" s="16"/>
      <c r="E9643" s="316"/>
    </row>
    <row r="9644" spans="4:5" x14ac:dyDescent="0.2">
      <c r="D9644" s="16"/>
      <c r="E9644" s="316"/>
    </row>
    <row r="9645" spans="4:5" x14ac:dyDescent="0.2">
      <c r="D9645" s="16"/>
      <c r="E9645" s="316"/>
    </row>
    <row r="9646" spans="4:5" x14ac:dyDescent="0.2">
      <c r="D9646" s="16"/>
      <c r="E9646" s="316"/>
    </row>
    <row r="9647" spans="4:5" x14ac:dyDescent="0.2">
      <c r="D9647" s="16"/>
      <c r="E9647" s="316"/>
    </row>
    <row r="9648" spans="4:5" x14ac:dyDescent="0.2">
      <c r="D9648" s="16"/>
      <c r="E9648" s="316"/>
    </row>
    <row r="9649" spans="4:5" x14ac:dyDescent="0.2">
      <c r="D9649" s="16"/>
      <c r="E9649" s="316"/>
    </row>
    <row r="9650" spans="4:5" x14ac:dyDescent="0.2">
      <c r="D9650" s="16"/>
      <c r="E9650" s="316"/>
    </row>
    <row r="9651" spans="4:5" x14ac:dyDescent="0.2">
      <c r="D9651" s="16"/>
      <c r="E9651" s="316"/>
    </row>
    <row r="9652" spans="4:5" x14ac:dyDescent="0.2">
      <c r="D9652" s="16"/>
      <c r="E9652" s="316"/>
    </row>
    <row r="9653" spans="4:5" x14ac:dyDescent="0.2">
      <c r="D9653" s="16"/>
      <c r="E9653" s="316"/>
    </row>
    <row r="9654" spans="4:5" x14ac:dyDescent="0.2">
      <c r="D9654" s="16"/>
      <c r="E9654" s="316"/>
    </row>
    <row r="9655" spans="4:5" x14ac:dyDescent="0.2">
      <c r="D9655" s="16"/>
      <c r="E9655" s="316"/>
    </row>
    <row r="9656" spans="4:5" x14ac:dyDescent="0.2">
      <c r="D9656" s="16"/>
      <c r="E9656" s="316"/>
    </row>
    <row r="9657" spans="4:5" x14ac:dyDescent="0.2">
      <c r="D9657" s="16"/>
      <c r="E9657" s="316"/>
    </row>
    <row r="9658" spans="4:5" x14ac:dyDescent="0.2">
      <c r="D9658" s="16"/>
      <c r="E9658" s="316"/>
    </row>
    <row r="9659" spans="4:5" x14ac:dyDescent="0.2">
      <c r="D9659" s="16"/>
      <c r="E9659" s="316"/>
    </row>
    <row r="9660" spans="4:5" x14ac:dyDescent="0.2">
      <c r="D9660" s="16"/>
      <c r="E9660" s="316"/>
    </row>
    <row r="9661" spans="4:5" x14ac:dyDescent="0.2">
      <c r="D9661" s="16"/>
      <c r="E9661" s="316"/>
    </row>
    <row r="9662" spans="4:5" x14ac:dyDescent="0.2">
      <c r="D9662" s="16"/>
      <c r="E9662" s="316"/>
    </row>
    <row r="9663" spans="4:5" x14ac:dyDescent="0.2">
      <c r="D9663" s="16"/>
      <c r="E9663" s="316"/>
    </row>
    <row r="9664" spans="4:5" x14ac:dyDescent="0.2">
      <c r="D9664" s="16"/>
      <c r="E9664" s="316"/>
    </row>
    <row r="9665" spans="4:5" x14ac:dyDescent="0.2">
      <c r="D9665" s="16"/>
      <c r="E9665" s="316"/>
    </row>
    <row r="9666" spans="4:5" x14ac:dyDescent="0.2">
      <c r="D9666" s="16"/>
      <c r="E9666" s="316"/>
    </row>
    <row r="9667" spans="4:5" x14ac:dyDescent="0.2">
      <c r="D9667" s="16"/>
      <c r="E9667" s="316"/>
    </row>
    <row r="9668" spans="4:5" x14ac:dyDescent="0.2">
      <c r="D9668" s="16"/>
      <c r="E9668" s="316"/>
    </row>
    <row r="9669" spans="4:5" x14ac:dyDescent="0.2">
      <c r="D9669" s="16"/>
      <c r="E9669" s="316"/>
    </row>
    <row r="9670" spans="4:5" x14ac:dyDescent="0.2">
      <c r="D9670" s="16"/>
      <c r="E9670" s="316"/>
    </row>
    <row r="9671" spans="4:5" x14ac:dyDescent="0.2">
      <c r="D9671" s="16"/>
      <c r="E9671" s="316"/>
    </row>
    <row r="9672" spans="4:5" x14ac:dyDescent="0.2">
      <c r="D9672" s="16"/>
      <c r="E9672" s="316"/>
    </row>
    <row r="9673" spans="4:5" x14ac:dyDescent="0.2">
      <c r="D9673" s="16"/>
      <c r="E9673" s="316"/>
    </row>
    <row r="9674" spans="4:5" x14ac:dyDescent="0.2">
      <c r="D9674" s="16"/>
      <c r="E9674" s="316"/>
    </row>
    <row r="9675" spans="4:5" x14ac:dyDescent="0.2">
      <c r="D9675" s="16"/>
      <c r="E9675" s="316"/>
    </row>
    <row r="9676" spans="4:5" x14ac:dyDescent="0.2">
      <c r="D9676" s="16"/>
      <c r="E9676" s="316"/>
    </row>
    <row r="9677" spans="4:5" x14ac:dyDescent="0.2">
      <c r="D9677" s="16"/>
      <c r="E9677" s="316"/>
    </row>
    <row r="9678" spans="4:5" x14ac:dyDescent="0.2">
      <c r="D9678" s="16"/>
      <c r="E9678" s="316"/>
    </row>
    <row r="9679" spans="4:5" x14ac:dyDescent="0.2">
      <c r="D9679" s="16"/>
      <c r="E9679" s="316"/>
    </row>
    <row r="9680" spans="4:5" x14ac:dyDescent="0.2">
      <c r="D9680" s="16"/>
      <c r="E9680" s="316"/>
    </row>
    <row r="9681" spans="4:5" x14ac:dyDescent="0.2">
      <c r="D9681" s="16"/>
      <c r="E9681" s="316"/>
    </row>
    <row r="9682" spans="4:5" x14ac:dyDescent="0.2">
      <c r="D9682" s="16"/>
      <c r="E9682" s="316"/>
    </row>
    <row r="9683" spans="4:5" x14ac:dyDescent="0.2">
      <c r="D9683" s="16"/>
      <c r="E9683" s="316"/>
    </row>
    <row r="9684" spans="4:5" x14ac:dyDescent="0.2">
      <c r="D9684" s="16"/>
      <c r="E9684" s="316"/>
    </row>
    <row r="9685" spans="4:5" x14ac:dyDescent="0.2">
      <c r="D9685" s="16"/>
      <c r="E9685" s="316"/>
    </row>
    <row r="9686" spans="4:5" x14ac:dyDescent="0.2">
      <c r="D9686" s="16"/>
      <c r="E9686" s="316"/>
    </row>
    <row r="9687" spans="4:5" x14ac:dyDescent="0.2">
      <c r="D9687" s="16"/>
      <c r="E9687" s="316"/>
    </row>
    <row r="9688" spans="4:5" x14ac:dyDescent="0.2">
      <c r="D9688" s="16"/>
      <c r="E9688" s="316"/>
    </row>
    <row r="9689" spans="4:5" x14ac:dyDescent="0.2">
      <c r="D9689" s="16"/>
      <c r="E9689" s="316"/>
    </row>
    <row r="9690" spans="4:5" x14ac:dyDescent="0.2">
      <c r="D9690" s="16"/>
      <c r="E9690" s="316"/>
    </row>
    <row r="9691" spans="4:5" x14ac:dyDescent="0.2">
      <c r="D9691" s="16"/>
      <c r="E9691" s="316"/>
    </row>
    <row r="9692" spans="4:5" x14ac:dyDescent="0.2">
      <c r="D9692" s="16"/>
      <c r="E9692" s="316"/>
    </row>
    <row r="9693" spans="4:5" x14ac:dyDescent="0.2">
      <c r="D9693" s="16"/>
      <c r="E9693" s="316"/>
    </row>
    <row r="9694" spans="4:5" x14ac:dyDescent="0.2">
      <c r="D9694" s="16"/>
      <c r="E9694" s="316"/>
    </row>
    <row r="9695" spans="4:5" x14ac:dyDescent="0.2">
      <c r="D9695" s="16"/>
      <c r="E9695" s="316"/>
    </row>
    <row r="9696" spans="4:5" x14ac:dyDescent="0.2">
      <c r="D9696" s="16"/>
      <c r="E9696" s="316"/>
    </row>
    <row r="9697" spans="4:5" x14ac:dyDescent="0.2">
      <c r="D9697" s="16"/>
      <c r="E9697" s="316"/>
    </row>
    <row r="9698" spans="4:5" x14ac:dyDescent="0.2">
      <c r="D9698" s="16"/>
      <c r="E9698" s="316"/>
    </row>
    <row r="9699" spans="4:5" x14ac:dyDescent="0.2">
      <c r="D9699" s="16"/>
      <c r="E9699" s="316"/>
    </row>
    <row r="9700" spans="4:5" x14ac:dyDescent="0.2">
      <c r="D9700" s="16"/>
      <c r="E9700" s="316"/>
    </row>
    <row r="9701" spans="4:5" x14ac:dyDescent="0.2">
      <c r="D9701" s="16"/>
      <c r="E9701" s="316"/>
    </row>
    <row r="9702" spans="4:5" x14ac:dyDescent="0.2">
      <c r="D9702" s="16"/>
      <c r="E9702" s="316"/>
    </row>
    <row r="9703" spans="4:5" x14ac:dyDescent="0.2">
      <c r="D9703" s="16"/>
      <c r="E9703" s="316"/>
    </row>
    <row r="9704" spans="4:5" x14ac:dyDescent="0.2">
      <c r="D9704" s="16"/>
      <c r="E9704" s="316"/>
    </row>
    <row r="9705" spans="4:5" x14ac:dyDescent="0.2">
      <c r="D9705" s="16"/>
      <c r="E9705" s="316"/>
    </row>
    <row r="9706" spans="4:5" x14ac:dyDescent="0.2">
      <c r="D9706" s="16"/>
      <c r="E9706" s="316"/>
    </row>
    <row r="9707" spans="4:5" x14ac:dyDescent="0.2">
      <c r="D9707" s="16"/>
      <c r="E9707" s="316"/>
    </row>
    <row r="9708" spans="4:5" x14ac:dyDescent="0.2">
      <c r="D9708" s="16"/>
      <c r="E9708" s="316"/>
    </row>
    <row r="9709" spans="4:5" x14ac:dyDescent="0.2">
      <c r="D9709" s="16"/>
      <c r="E9709" s="316"/>
    </row>
    <row r="9710" spans="4:5" x14ac:dyDescent="0.2">
      <c r="D9710" s="16"/>
      <c r="E9710" s="316"/>
    </row>
    <row r="9711" spans="4:5" x14ac:dyDescent="0.2">
      <c r="D9711" s="16"/>
      <c r="E9711" s="316"/>
    </row>
    <row r="9712" spans="4:5" x14ac:dyDescent="0.2">
      <c r="D9712" s="16"/>
      <c r="E9712" s="316"/>
    </row>
    <row r="9713" spans="4:5" x14ac:dyDescent="0.2">
      <c r="D9713" s="16"/>
      <c r="E9713" s="316"/>
    </row>
    <row r="9714" spans="4:5" x14ac:dyDescent="0.2">
      <c r="D9714" s="16"/>
      <c r="E9714" s="316"/>
    </row>
    <row r="9715" spans="4:5" x14ac:dyDescent="0.2">
      <c r="D9715" s="16"/>
      <c r="E9715" s="316"/>
    </row>
    <row r="9716" spans="4:5" x14ac:dyDescent="0.2">
      <c r="D9716" s="16"/>
      <c r="E9716" s="316"/>
    </row>
    <row r="9717" spans="4:5" x14ac:dyDescent="0.2">
      <c r="D9717" s="16"/>
      <c r="E9717" s="316"/>
    </row>
    <row r="9718" spans="4:5" x14ac:dyDescent="0.2">
      <c r="D9718" s="16"/>
      <c r="E9718" s="316"/>
    </row>
    <row r="9719" spans="4:5" x14ac:dyDescent="0.2">
      <c r="D9719" s="16"/>
      <c r="E9719" s="316"/>
    </row>
    <row r="9720" spans="4:5" x14ac:dyDescent="0.2">
      <c r="D9720" s="16"/>
      <c r="E9720" s="316"/>
    </row>
    <row r="9721" spans="4:5" x14ac:dyDescent="0.2">
      <c r="D9721" s="16"/>
      <c r="E9721" s="316"/>
    </row>
    <row r="9722" spans="4:5" x14ac:dyDescent="0.2">
      <c r="D9722" s="16"/>
      <c r="E9722" s="316"/>
    </row>
    <row r="9723" spans="4:5" x14ac:dyDescent="0.2">
      <c r="D9723" s="16"/>
      <c r="E9723" s="316"/>
    </row>
    <row r="9724" spans="4:5" x14ac:dyDescent="0.2">
      <c r="D9724" s="16"/>
      <c r="E9724" s="316"/>
    </row>
    <row r="9725" spans="4:5" x14ac:dyDescent="0.2">
      <c r="D9725" s="16"/>
      <c r="E9725" s="316"/>
    </row>
    <row r="9726" spans="4:5" x14ac:dyDescent="0.2">
      <c r="D9726" s="16"/>
      <c r="E9726" s="316"/>
    </row>
    <row r="9727" spans="4:5" x14ac:dyDescent="0.2">
      <c r="D9727" s="16"/>
      <c r="E9727" s="316"/>
    </row>
    <row r="9728" spans="4:5" x14ac:dyDescent="0.2">
      <c r="D9728" s="16"/>
      <c r="E9728" s="316"/>
    </row>
    <row r="9729" spans="4:5" x14ac:dyDescent="0.2">
      <c r="D9729" s="16"/>
      <c r="E9729" s="316"/>
    </row>
    <row r="9730" spans="4:5" x14ac:dyDescent="0.2">
      <c r="D9730" s="16"/>
      <c r="E9730" s="316"/>
    </row>
    <row r="9731" spans="4:5" x14ac:dyDescent="0.2">
      <c r="D9731" s="16"/>
      <c r="E9731" s="316"/>
    </row>
    <row r="9732" spans="4:5" x14ac:dyDescent="0.2">
      <c r="D9732" s="16"/>
      <c r="E9732" s="316"/>
    </row>
    <row r="9733" spans="4:5" x14ac:dyDescent="0.2">
      <c r="D9733" s="16"/>
      <c r="E9733" s="316"/>
    </row>
    <row r="9734" spans="4:5" x14ac:dyDescent="0.2">
      <c r="D9734" s="16"/>
      <c r="E9734" s="316"/>
    </row>
    <row r="9735" spans="4:5" x14ac:dyDescent="0.2">
      <c r="D9735" s="16"/>
      <c r="E9735" s="316"/>
    </row>
    <row r="9736" spans="4:5" x14ac:dyDescent="0.2">
      <c r="D9736" s="16"/>
      <c r="E9736" s="316"/>
    </row>
    <row r="9737" spans="4:5" x14ac:dyDescent="0.2">
      <c r="D9737" s="16"/>
      <c r="E9737" s="316"/>
    </row>
    <row r="9738" spans="4:5" x14ac:dyDescent="0.2">
      <c r="D9738" s="16"/>
      <c r="E9738" s="316"/>
    </row>
    <row r="9739" spans="4:5" x14ac:dyDescent="0.2">
      <c r="D9739" s="16"/>
      <c r="E9739" s="316"/>
    </row>
    <row r="9740" spans="4:5" x14ac:dyDescent="0.2">
      <c r="D9740" s="16"/>
      <c r="E9740" s="316"/>
    </row>
    <row r="9741" spans="4:5" x14ac:dyDescent="0.2">
      <c r="D9741" s="16"/>
      <c r="E9741" s="316"/>
    </row>
    <row r="9742" spans="4:5" x14ac:dyDescent="0.2">
      <c r="D9742" s="16"/>
      <c r="E9742" s="316"/>
    </row>
    <row r="9743" spans="4:5" x14ac:dyDescent="0.2">
      <c r="D9743" s="16"/>
      <c r="E9743" s="316"/>
    </row>
    <row r="9744" spans="4:5" x14ac:dyDescent="0.2">
      <c r="D9744" s="16"/>
      <c r="E9744" s="316"/>
    </row>
    <row r="9745" spans="4:5" x14ac:dyDescent="0.2">
      <c r="D9745" s="16"/>
      <c r="E9745" s="316"/>
    </row>
    <row r="9746" spans="4:5" x14ac:dyDescent="0.2">
      <c r="D9746" s="16"/>
      <c r="E9746" s="316"/>
    </row>
    <row r="9747" spans="4:5" x14ac:dyDescent="0.2">
      <c r="D9747" s="16"/>
      <c r="E9747" s="316"/>
    </row>
    <row r="9748" spans="4:5" x14ac:dyDescent="0.2">
      <c r="D9748" s="16"/>
      <c r="E9748" s="316"/>
    </row>
    <row r="9749" spans="4:5" x14ac:dyDescent="0.2">
      <c r="D9749" s="16"/>
      <c r="E9749" s="316"/>
    </row>
    <row r="9750" spans="4:5" x14ac:dyDescent="0.2">
      <c r="D9750" s="16"/>
      <c r="E9750" s="316"/>
    </row>
    <row r="9751" spans="4:5" x14ac:dyDescent="0.2">
      <c r="D9751" s="16"/>
      <c r="E9751" s="316"/>
    </row>
    <row r="9752" spans="4:5" x14ac:dyDescent="0.2">
      <c r="D9752" s="16"/>
      <c r="E9752" s="316"/>
    </row>
    <row r="9753" spans="4:5" x14ac:dyDescent="0.2">
      <c r="D9753" s="16"/>
      <c r="E9753" s="316"/>
    </row>
    <row r="9754" spans="4:5" x14ac:dyDescent="0.2">
      <c r="D9754" s="16"/>
      <c r="E9754" s="316"/>
    </row>
    <row r="9755" spans="4:5" x14ac:dyDescent="0.2">
      <c r="D9755" s="16"/>
      <c r="E9755" s="316"/>
    </row>
    <row r="9756" spans="4:5" x14ac:dyDescent="0.2">
      <c r="D9756" s="16"/>
      <c r="E9756" s="316"/>
    </row>
    <row r="9757" spans="4:5" x14ac:dyDescent="0.2">
      <c r="D9757" s="16"/>
      <c r="E9757" s="316"/>
    </row>
    <row r="9758" spans="4:5" x14ac:dyDescent="0.2">
      <c r="D9758" s="16"/>
      <c r="E9758" s="316"/>
    </row>
    <row r="9759" spans="4:5" x14ac:dyDescent="0.2">
      <c r="D9759" s="16"/>
      <c r="E9759" s="316"/>
    </row>
    <row r="9760" spans="4:5" x14ac:dyDescent="0.2">
      <c r="D9760" s="16"/>
      <c r="E9760" s="316"/>
    </row>
    <row r="9761" spans="4:5" x14ac:dyDescent="0.2">
      <c r="D9761" s="16"/>
      <c r="E9761" s="316"/>
    </row>
    <row r="9762" spans="4:5" x14ac:dyDescent="0.2">
      <c r="D9762" s="16"/>
      <c r="E9762" s="316"/>
    </row>
    <row r="9763" spans="4:5" x14ac:dyDescent="0.2">
      <c r="D9763" s="16"/>
      <c r="E9763" s="316"/>
    </row>
    <row r="9764" spans="4:5" x14ac:dyDescent="0.2">
      <c r="D9764" s="16"/>
      <c r="E9764" s="316"/>
    </row>
    <row r="9765" spans="4:5" x14ac:dyDescent="0.2">
      <c r="D9765" s="16"/>
      <c r="E9765" s="316"/>
    </row>
    <row r="9766" spans="4:5" x14ac:dyDescent="0.2">
      <c r="D9766" s="16"/>
      <c r="E9766" s="316"/>
    </row>
    <row r="9767" spans="4:5" x14ac:dyDescent="0.2">
      <c r="D9767" s="16"/>
      <c r="E9767" s="316"/>
    </row>
    <row r="9768" spans="4:5" x14ac:dyDescent="0.2">
      <c r="D9768" s="16"/>
      <c r="E9768" s="316"/>
    </row>
    <row r="9769" spans="4:5" x14ac:dyDescent="0.2">
      <c r="D9769" s="16"/>
      <c r="E9769" s="316"/>
    </row>
    <row r="9770" spans="4:5" x14ac:dyDescent="0.2">
      <c r="D9770" s="16"/>
      <c r="E9770" s="316"/>
    </row>
    <row r="9771" spans="4:5" x14ac:dyDescent="0.2">
      <c r="D9771" s="16"/>
      <c r="E9771" s="316"/>
    </row>
    <row r="9772" spans="4:5" x14ac:dyDescent="0.2">
      <c r="D9772" s="16"/>
      <c r="E9772" s="316"/>
    </row>
    <row r="9773" spans="4:5" x14ac:dyDescent="0.2">
      <c r="D9773" s="16"/>
      <c r="E9773" s="316"/>
    </row>
    <row r="9774" spans="4:5" x14ac:dyDescent="0.2">
      <c r="D9774" s="16"/>
      <c r="E9774" s="316"/>
    </row>
    <row r="9775" spans="4:5" x14ac:dyDescent="0.2">
      <c r="D9775" s="16"/>
      <c r="E9775" s="316"/>
    </row>
    <row r="9776" spans="4:5" x14ac:dyDescent="0.2">
      <c r="D9776" s="16"/>
      <c r="E9776" s="316"/>
    </row>
    <row r="9777" spans="4:5" x14ac:dyDescent="0.2">
      <c r="D9777" s="16"/>
      <c r="E9777" s="316"/>
    </row>
    <row r="9778" spans="4:5" x14ac:dyDescent="0.2">
      <c r="D9778" s="16"/>
      <c r="E9778" s="316"/>
    </row>
    <row r="9779" spans="4:5" x14ac:dyDescent="0.2">
      <c r="D9779" s="16"/>
      <c r="E9779" s="316"/>
    </row>
    <row r="9780" spans="4:5" x14ac:dyDescent="0.2">
      <c r="D9780" s="16"/>
      <c r="E9780" s="316"/>
    </row>
    <row r="9781" spans="4:5" x14ac:dyDescent="0.2">
      <c r="D9781" s="16"/>
      <c r="E9781" s="316"/>
    </row>
    <row r="9782" spans="4:5" x14ac:dyDescent="0.2">
      <c r="D9782" s="16"/>
      <c r="E9782" s="316"/>
    </row>
    <row r="9783" spans="4:5" x14ac:dyDescent="0.2">
      <c r="D9783" s="16"/>
      <c r="E9783" s="316"/>
    </row>
    <row r="9784" spans="4:5" x14ac:dyDescent="0.2">
      <c r="D9784" s="16"/>
      <c r="E9784" s="316"/>
    </row>
    <row r="9785" spans="4:5" x14ac:dyDescent="0.2">
      <c r="D9785" s="16"/>
      <c r="E9785" s="316"/>
    </row>
    <row r="9786" spans="4:5" x14ac:dyDescent="0.2">
      <c r="D9786" s="16"/>
      <c r="E9786" s="316"/>
    </row>
    <row r="9787" spans="4:5" x14ac:dyDescent="0.2">
      <c r="D9787" s="16"/>
      <c r="E9787" s="316"/>
    </row>
    <row r="9788" spans="4:5" x14ac:dyDescent="0.2">
      <c r="D9788" s="16"/>
      <c r="E9788" s="316"/>
    </row>
    <row r="9789" spans="4:5" x14ac:dyDescent="0.2">
      <c r="D9789" s="16"/>
      <c r="E9789" s="316"/>
    </row>
    <row r="9790" spans="4:5" x14ac:dyDescent="0.2">
      <c r="D9790" s="16"/>
      <c r="E9790" s="316"/>
    </row>
    <row r="9791" spans="4:5" x14ac:dyDescent="0.2">
      <c r="D9791" s="16"/>
      <c r="E9791" s="316"/>
    </row>
    <row r="9792" spans="4:5" x14ac:dyDescent="0.2">
      <c r="D9792" s="16"/>
      <c r="E9792" s="316"/>
    </row>
    <row r="9793" spans="4:5" x14ac:dyDescent="0.2">
      <c r="D9793" s="16"/>
      <c r="E9793" s="316"/>
    </row>
    <row r="9794" spans="4:5" x14ac:dyDescent="0.2">
      <c r="D9794" s="16"/>
      <c r="E9794" s="316"/>
    </row>
    <row r="9795" spans="4:5" x14ac:dyDescent="0.2">
      <c r="D9795" s="16"/>
      <c r="E9795" s="316"/>
    </row>
    <row r="9796" spans="4:5" x14ac:dyDescent="0.2">
      <c r="D9796" s="16"/>
      <c r="E9796" s="316"/>
    </row>
    <row r="9797" spans="4:5" x14ac:dyDescent="0.2">
      <c r="D9797" s="16"/>
      <c r="E9797" s="316"/>
    </row>
    <row r="9798" spans="4:5" x14ac:dyDescent="0.2">
      <c r="D9798" s="16"/>
      <c r="E9798" s="316"/>
    </row>
    <row r="9799" spans="4:5" x14ac:dyDescent="0.2">
      <c r="D9799" s="16"/>
      <c r="E9799" s="316"/>
    </row>
    <row r="9800" spans="4:5" x14ac:dyDescent="0.2">
      <c r="D9800" s="16"/>
      <c r="E9800" s="316"/>
    </row>
    <row r="9801" spans="4:5" x14ac:dyDescent="0.2">
      <c r="D9801" s="16"/>
      <c r="E9801" s="316"/>
    </row>
    <row r="9802" spans="4:5" x14ac:dyDescent="0.2">
      <c r="D9802" s="16"/>
      <c r="E9802" s="316"/>
    </row>
    <row r="9803" spans="4:5" x14ac:dyDescent="0.2">
      <c r="D9803" s="16"/>
      <c r="E9803" s="316"/>
    </row>
    <row r="9804" spans="4:5" x14ac:dyDescent="0.2">
      <c r="D9804" s="16"/>
      <c r="E9804" s="316"/>
    </row>
    <row r="9805" spans="4:5" x14ac:dyDescent="0.2">
      <c r="D9805" s="16"/>
      <c r="E9805" s="316"/>
    </row>
    <row r="9806" spans="4:5" x14ac:dyDescent="0.2">
      <c r="D9806" s="16"/>
      <c r="E9806" s="316"/>
    </row>
    <row r="9807" spans="4:5" x14ac:dyDescent="0.2">
      <c r="D9807" s="16"/>
      <c r="E9807" s="316"/>
    </row>
    <row r="9808" spans="4:5" x14ac:dyDescent="0.2">
      <c r="D9808" s="16"/>
      <c r="E9808" s="316"/>
    </row>
    <row r="9809" spans="4:5" x14ac:dyDescent="0.2">
      <c r="D9809" s="16"/>
      <c r="E9809" s="316"/>
    </row>
    <row r="9810" spans="4:5" x14ac:dyDescent="0.2">
      <c r="D9810" s="16"/>
      <c r="E9810" s="316"/>
    </row>
    <row r="9811" spans="4:5" x14ac:dyDescent="0.2">
      <c r="D9811" s="16"/>
      <c r="E9811" s="316"/>
    </row>
    <row r="9812" spans="4:5" x14ac:dyDescent="0.2">
      <c r="D9812" s="16"/>
      <c r="E9812" s="316"/>
    </row>
    <row r="9813" spans="4:5" x14ac:dyDescent="0.2">
      <c r="D9813" s="16"/>
      <c r="E9813" s="316"/>
    </row>
    <row r="9814" spans="4:5" x14ac:dyDescent="0.2">
      <c r="D9814" s="16"/>
      <c r="E9814" s="316"/>
    </row>
    <row r="9815" spans="4:5" x14ac:dyDescent="0.2">
      <c r="D9815" s="16"/>
      <c r="E9815" s="316"/>
    </row>
    <row r="9816" spans="4:5" x14ac:dyDescent="0.2">
      <c r="D9816" s="16"/>
      <c r="E9816" s="316"/>
    </row>
    <row r="9817" spans="4:5" x14ac:dyDescent="0.2">
      <c r="D9817" s="16"/>
      <c r="E9817" s="316"/>
    </row>
    <row r="9818" spans="4:5" x14ac:dyDescent="0.2">
      <c r="D9818" s="16"/>
      <c r="E9818" s="316"/>
    </row>
    <row r="9819" spans="4:5" x14ac:dyDescent="0.2">
      <c r="D9819" s="16"/>
      <c r="E9819" s="316"/>
    </row>
    <row r="9820" spans="4:5" x14ac:dyDescent="0.2">
      <c r="D9820" s="16"/>
      <c r="E9820" s="316"/>
    </row>
    <row r="9821" spans="4:5" x14ac:dyDescent="0.2">
      <c r="D9821" s="16"/>
      <c r="E9821" s="316"/>
    </row>
    <row r="9822" spans="4:5" x14ac:dyDescent="0.2">
      <c r="D9822" s="16"/>
      <c r="E9822" s="316"/>
    </row>
    <row r="9823" spans="4:5" x14ac:dyDescent="0.2">
      <c r="D9823" s="16"/>
      <c r="E9823" s="316"/>
    </row>
    <row r="9824" spans="4:5" x14ac:dyDescent="0.2">
      <c r="D9824" s="16"/>
      <c r="E9824" s="316"/>
    </row>
    <row r="9825" spans="4:5" x14ac:dyDescent="0.2">
      <c r="D9825" s="16"/>
      <c r="E9825" s="316"/>
    </row>
    <row r="9826" spans="4:5" x14ac:dyDescent="0.2">
      <c r="D9826" s="16"/>
      <c r="E9826" s="316"/>
    </row>
    <row r="9827" spans="4:5" x14ac:dyDescent="0.2">
      <c r="D9827" s="16"/>
      <c r="E9827" s="316"/>
    </row>
    <row r="9828" spans="4:5" x14ac:dyDescent="0.2">
      <c r="D9828" s="16"/>
      <c r="E9828" s="316"/>
    </row>
    <row r="9829" spans="4:5" x14ac:dyDescent="0.2">
      <c r="D9829" s="16"/>
      <c r="E9829" s="316"/>
    </row>
    <row r="9830" spans="4:5" x14ac:dyDescent="0.2">
      <c r="D9830" s="16"/>
      <c r="E9830" s="316"/>
    </row>
    <row r="9831" spans="4:5" x14ac:dyDescent="0.2">
      <c r="D9831" s="16"/>
      <c r="E9831" s="316"/>
    </row>
    <row r="9832" spans="4:5" x14ac:dyDescent="0.2">
      <c r="D9832" s="16"/>
      <c r="E9832" s="316"/>
    </row>
    <row r="9833" spans="4:5" x14ac:dyDescent="0.2">
      <c r="D9833" s="16"/>
      <c r="E9833" s="316"/>
    </row>
    <row r="9834" spans="4:5" x14ac:dyDescent="0.2">
      <c r="D9834" s="16"/>
      <c r="E9834" s="316"/>
    </row>
    <row r="9835" spans="4:5" x14ac:dyDescent="0.2">
      <c r="D9835" s="16"/>
      <c r="E9835" s="316"/>
    </row>
    <row r="9836" spans="4:5" x14ac:dyDescent="0.2">
      <c r="D9836" s="16"/>
      <c r="E9836" s="316"/>
    </row>
    <row r="9837" spans="4:5" x14ac:dyDescent="0.2">
      <c r="D9837" s="16"/>
      <c r="E9837" s="316"/>
    </row>
    <row r="9838" spans="4:5" x14ac:dyDescent="0.2">
      <c r="D9838" s="16"/>
      <c r="E9838" s="316"/>
    </row>
    <row r="9839" spans="4:5" x14ac:dyDescent="0.2">
      <c r="D9839" s="16"/>
      <c r="E9839" s="316"/>
    </row>
    <row r="9840" spans="4:5" x14ac:dyDescent="0.2">
      <c r="D9840" s="16"/>
      <c r="E9840" s="316"/>
    </row>
    <row r="9841" spans="4:5" x14ac:dyDescent="0.2">
      <c r="D9841" s="16"/>
      <c r="E9841" s="316"/>
    </row>
    <row r="9842" spans="4:5" x14ac:dyDescent="0.2">
      <c r="D9842" s="16"/>
      <c r="E9842" s="316"/>
    </row>
    <row r="9843" spans="4:5" x14ac:dyDescent="0.2">
      <c r="D9843" s="16"/>
      <c r="E9843" s="316"/>
    </row>
    <row r="9844" spans="4:5" x14ac:dyDescent="0.2">
      <c r="D9844" s="16"/>
      <c r="E9844" s="316"/>
    </row>
    <row r="9845" spans="4:5" x14ac:dyDescent="0.2">
      <c r="D9845" s="16"/>
      <c r="E9845" s="316"/>
    </row>
    <row r="9846" spans="4:5" x14ac:dyDescent="0.2">
      <c r="D9846" s="16"/>
      <c r="E9846" s="316"/>
    </row>
    <row r="9847" spans="4:5" x14ac:dyDescent="0.2">
      <c r="D9847" s="16"/>
      <c r="E9847" s="316"/>
    </row>
    <row r="9848" spans="4:5" x14ac:dyDescent="0.2">
      <c r="D9848" s="16"/>
      <c r="E9848" s="316"/>
    </row>
    <row r="9849" spans="4:5" x14ac:dyDescent="0.2">
      <c r="D9849" s="16"/>
      <c r="E9849" s="316"/>
    </row>
    <row r="9850" spans="4:5" x14ac:dyDescent="0.2">
      <c r="D9850" s="16"/>
      <c r="E9850" s="316"/>
    </row>
    <row r="9851" spans="4:5" x14ac:dyDescent="0.2">
      <c r="D9851" s="16"/>
      <c r="E9851" s="316"/>
    </row>
    <row r="9852" spans="4:5" x14ac:dyDescent="0.2">
      <c r="D9852" s="16"/>
      <c r="E9852" s="316"/>
    </row>
    <row r="9853" spans="4:5" x14ac:dyDescent="0.2">
      <c r="D9853" s="16"/>
      <c r="E9853" s="316"/>
    </row>
    <row r="9854" spans="4:5" x14ac:dyDescent="0.2">
      <c r="D9854" s="16"/>
      <c r="E9854" s="316"/>
    </row>
    <row r="9855" spans="4:5" x14ac:dyDescent="0.2">
      <c r="D9855" s="16"/>
      <c r="E9855" s="316"/>
    </row>
    <row r="9856" spans="4:5" x14ac:dyDescent="0.2">
      <c r="D9856" s="16"/>
      <c r="E9856" s="316"/>
    </row>
    <row r="9857" spans="4:5" x14ac:dyDescent="0.2">
      <c r="D9857" s="16"/>
      <c r="E9857" s="316"/>
    </row>
    <row r="9858" spans="4:5" x14ac:dyDescent="0.2">
      <c r="D9858" s="16"/>
      <c r="E9858" s="316"/>
    </row>
    <row r="9859" spans="4:5" x14ac:dyDescent="0.2">
      <c r="D9859" s="16"/>
      <c r="E9859" s="316"/>
    </row>
    <row r="9860" spans="4:5" x14ac:dyDescent="0.2">
      <c r="D9860" s="16"/>
      <c r="E9860" s="316"/>
    </row>
    <row r="9861" spans="4:5" x14ac:dyDescent="0.2">
      <c r="D9861" s="16"/>
      <c r="E9861" s="316"/>
    </row>
    <row r="9862" spans="4:5" x14ac:dyDescent="0.2">
      <c r="D9862" s="16"/>
      <c r="E9862" s="316"/>
    </row>
    <row r="9863" spans="4:5" x14ac:dyDescent="0.2">
      <c r="D9863" s="16"/>
      <c r="E9863" s="316"/>
    </row>
    <row r="9864" spans="4:5" x14ac:dyDescent="0.2">
      <c r="D9864" s="16"/>
      <c r="E9864" s="316"/>
    </row>
    <row r="9865" spans="4:5" x14ac:dyDescent="0.2">
      <c r="D9865" s="16"/>
      <c r="E9865" s="316"/>
    </row>
    <row r="9866" spans="4:5" x14ac:dyDescent="0.2">
      <c r="D9866" s="16"/>
      <c r="E9866" s="316"/>
    </row>
    <row r="9867" spans="4:5" x14ac:dyDescent="0.2">
      <c r="D9867" s="16"/>
      <c r="E9867" s="316"/>
    </row>
    <row r="9868" spans="4:5" x14ac:dyDescent="0.2">
      <c r="D9868" s="16"/>
      <c r="E9868" s="316"/>
    </row>
    <row r="9869" spans="4:5" x14ac:dyDescent="0.2">
      <c r="D9869" s="16"/>
      <c r="E9869" s="316"/>
    </row>
    <row r="9870" spans="4:5" x14ac:dyDescent="0.2">
      <c r="D9870" s="16"/>
      <c r="E9870" s="316"/>
    </row>
    <row r="9871" spans="4:5" x14ac:dyDescent="0.2">
      <c r="D9871" s="16"/>
      <c r="E9871" s="316"/>
    </row>
    <row r="9872" spans="4:5" x14ac:dyDescent="0.2">
      <c r="D9872" s="16"/>
      <c r="E9872" s="316"/>
    </row>
    <row r="9873" spans="4:5" x14ac:dyDescent="0.2">
      <c r="D9873" s="16"/>
      <c r="E9873" s="316"/>
    </row>
    <row r="9874" spans="4:5" x14ac:dyDescent="0.2">
      <c r="D9874" s="16"/>
      <c r="E9874" s="316"/>
    </row>
    <row r="9875" spans="4:5" x14ac:dyDescent="0.2">
      <c r="D9875" s="16"/>
      <c r="E9875" s="316"/>
    </row>
    <row r="9876" spans="4:5" x14ac:dyDescent="0.2">
      <c r="D9876" s="16"/>
      <c r="E9876" s="316"/>
    </row>
    <row r="9877" spans="4:5" x14ac:dyDescent="0.2">
      <c r="D9877" s="16"/>
      <c r="E9877" s="316"/>
    </row>
    <row r="9878" spans="4:5" x14ac:dyDescent="0.2">
      <c r="D9878" s="16"/>
      <c r="E9878" s="316"/>
    </row>
    <row r="9879" spans="4:5" x14ac:dyDescent="0.2">
      <c r="D9879" s="16"/>
      <c r="E9879" s="316"/>
    </row>
    <row r="9880" spans="4:5" x14ac:dyDescent="0.2">
      <c r="D9880" s="16"/>
      <c r="E9880" s="316"/>
    </row>
    <row r="9881" spans="4:5" x14ac:dyDescent="0.2">
      <c r="D9881" s="16"/>
      <c r="E9881" s="316"/>
    </row>
    <row r="9882" spans="4:5" x14ac:dyDescent="0.2">
      <c r="D9882" s="16"/>
      <c r="E9882" s="316"/>
    </row>
    <row r="9883" spans="4:5" x14ac:dyDescent="0.2">
      <c r="D9883" s="16"/>
      <c r="E9883" s="316"/>
    </row>
    <row r="9884" spans="4:5" x14ac:dyDescent="0.2">
      <c r="D9884" s="16"/>
      <c r="E9884" s="316"/>
    </row>
    <row r="9885" spans="4:5" x14ac:dyDescent="0.2">
      <c r="D9885" s="16"/>
      <c r="E9885" s="316"/>
    </row>
    <row r="9886" spans="4:5" x14ac:dyDescent="0.2">
      <c r="D9886" s="16"/>
      <c r="E9886" s="316"/>
    </row>
    <row r="9887" spans="4:5" x14ac:dyDescent="0.2">
      <c r="D9887" s="16"/>
      <c r="E9887" s="316"/>
    </row>
    <row r="9888" spans="4:5" x14ac:dyDescent="0.2">
      <c r="D9888" s="16"/>
      <c r="E9888" s="316"/>
    </row>
    <row r="9889" spans="4:5" x14ac:dyDescent="0.2">
      <c r="D9889" s="16"/>
      <c r="E9889" s="316"/>
    </row>
    <row r="9890" spans="4:5" x14ac:dyDescent="0.2">
      <c r="D9890" s="16"/>
      <c r="E9890" s="316"/>
    </row>
    <row r="9891" spans="4:5" x14ac:dyDescent="0.2">
      <c r="D9891" s="16"/>
      <c r="E9891" s="316"/>
    </row>
    <row r="9892" spans="4:5" x14ac:dyDescent="0.2">
      <c r="D9892" s="16"/>
      <c r="E9892" s="316"/>
    </row>
    <row r="9893" spans="4:5" x14ac:dyDescent="0.2">
      <c r="D9893" s="16"/>
      <c r="E9893" s="316"/>
    </row>
    <row r="9894" spans="4:5" x14ac:dyDescent="0.2">
      <c r="D9894" s="16"/>
      <c r="E9894" s="316"/>
    </row>
    <row r="9895" spans="4:5" x14ac:dyDescent="0.2">
      <c r="D9895" s="16"/>
      <c r="E9895" s="316"/>
    </row>
    <row r="9896" spans="4:5" x14ac:dyDescent="0.2">
      <c r="D9896" s="16"/>
      <c r="E9896" s="316"/>
    </row>
    <row r="9897" spans="4:5" x14ac:dyDescent="0.2">
      <c r="D9897" s="16"/>
      <c r="E9897" s="316"/>
    </row>
    <row r="9898" spans="4:5" x14ac:dyDescent="0.2">
      <c r="D9898" s="16"/>
      <c r="E9898" s="316"/>
    </row>
    <row r="9899" spans="4:5" x14ac:dyDescent="0.2">
      <c r="D9899" s="16"/>
      <c r="E9899" s="316"/>
    </row>
    <row r="9900" spans="4:5" x14ac:dyDescent="0.2">
      <c r="D9900" s="16"/>
      <c r="E9900" s="316"/>
    </row>
    <row r="9901" spans="4:5" x14ac:dyDescent="0.2">
      <c r="D9901" s="16"/>
      <c r="E9901" s="316"/>
    </row>
    <row r="9902" spans="4:5" x14ac:dyDescent="0.2">
      <c r="D9902" s="16"/>
      <c r="E9902" s="316"/>
    </row>
    <row r="9903" spans="4:5" x14ac:dyDescent="0.2">
      <c r="D9903" s="16"/>
      <c r="E9903" s="316"/>
    </row>
    <row r="9904" spans="4:5" x14ac:dyDescent="0.2">
      <c r="D9904" s="16"/>
      <c r="E9904" s="316"/>
    </row>
    <row r="9905" spans="4:5" x14ac:dyDescent="0.2">
      <c r="D9905" s="16"/>
      <c r="E9905" s="316"/>
    </row>
    <row r="9906" spans="4:5" x14ac:dyDescent="0.2">
      <c r="D9906" s="16"/>
      <c r="E9906" s="316"/>
    </row>
    <row r="9907" spans="4:5" x14ac:dyDescent="0.2">
      <c r="D9907" s="16"/>
      <c r="E9907" s="316"/>
    </row>
    <row r="9908" spans="4:5" x14ac:dyDescent="0.2">
      <c r="D9908" s="16"/>
      <c r="E9908" s="316"/>
    </row>
    <row r="9909" spans="4:5" x14ac:dyDescent="0.2">
      <c r="D9909" s="16"/>
      <c r="E9909" s="316"/>
    </row>
    <row r="9910" spans="4:5" x14ac:dyDescent="0.2">
      <c r="D9910" s="16"/>
      <c r="E9910" s="316"/>
    </row>
    <row r="9911" spans="4:5" x14ac:dyDescent="0.2">
      <c r="D9911" s="16"/>
      <c r="E9911" s="316"/>
    </row>
    <row r="9912" spans="4:5" x14ac:dyDescent="0.2">
      <c r="D9912" s="16"/>
      <c r="E9912" s="316"/>
    </row>
    <row r="9913" spans="4:5" x14ac:dyDescent="0.2">
      <c r="D9913" s="16"/>
      <c r="E9913" s="316"/>
    </row>
    <row r="9914" spans="4:5" x14ac:dyDescent="0.2">
      <c r="D9914" s="16"/>
      <c r="E9914" s="316"/>
    </row>
    <row r="9915" spans="4:5" x14ac:dyDescent="0.2">
      <c r="D9915" s="16"/>
      <c r="E9915" s="316"/>
    </row>
    <row r="9916" spans="4:5" x14ac:dyDescent="0.2">
      <c r="D9916" s="16"/>
      <c r="E9916" s="316"/>
    </row>
    <row r="9917" spans="4:5" x14ac:dyDescent="0.2">
      <c r="D9917" s="16"/>
      <c r="E9917" s="316"/>
    </row>
    <row r="9918" spans="4:5" x14ac:dyDescent="0.2">
      <c r="D9918" s="16"/>
      <c r="E9918" s="316"/>
    </row>
    <row r="9919" spans="4:5" x14ac:dyDescent="0.2">
      <c r="D9919" s="16"/>
      <c r="E9919" s="316"/>
    </row>
    <row r="9920" spans="4:5" x14ac:dyDescent="0.2">
      <c r="D9920" s="16"/>
      <c r="E9920" s="316"/>
    </row>
    <row r="9921" spans="4:5" x14ac:dyDescent="0.2">
      <c r="D9921" s="16"/>
      <c r="E9921" s="316"/>
    </row>
    <row r="9922" spans="4:5" x14ac:dyDescent="0.2">
      <c r="D9922" s="16"/>
      <c r="E9922" s="316"/>
    </row>
    <row r="9923" spans="4:5" x14ac:dyDescent="0.2">
      <c r="D9923" s="16"/>
      <c r="E9923" s="316"/>
    </row>
    <row r="9924" spans="4:5" x14ac:dyDescent="0.2">
      <c r="D9924" s="16"/>
      <c r="E9924" s="316"/>
    </row>
    <row r="9925" spans="4:5" x14ac:dyDescent="0.2">
      <c r="D9925" s="16"/>
      <c r="E9925" s="316"/>
    </row>
    <row r="9926" spans="4:5" x14ac:dyDescent="0.2">
      <c r="D9926" s="16"/>
      <c r="E9926" s="316"/>
    </row>
    <row r="9927" spans="4:5" x14ac:dyDescent="0.2">
      <c r="D9927" s="16"/>
      <c r="E9927" s="316"/>
    </row>
    <row r="9928" spans="4:5" x14ac:dyDescent="0.2">
      <c r="D9928" s="16"/>
      <c r="E9928" s="316"/>
    </row>
    <row r="9929" spans="4:5" x14ac:dyDescent="0.2">
      <c r="D9929" s="16"/>
      <c r="E9929" s="316"/>
    </row>
    <row r="9930" spans="4:5" x14ac:dyDescent="0.2">
      <c r="D9930" s="16"/>
      <c r="E9930" s="316"/>
    </row>
    <row r="9931" spans="4:5" x14ac:dyDescent="0.2">
      <c r="D9931" s="16"/>
      <c r="E9931" s="316"/>
    </row>
    <row r="9932" spans="4:5" x14ac:dyDescent="0.2">
      <c r="D9932" s="16"/>
      <c r="E9932" s="316"/>
    </row>
    <row r="9933" spans="4:5" x14ac:dyDescent="0.2">
      <c r="D9933" s="16"/>
      <c r="E9933" s="316"/>
    </row>
    <row r="9934" spans="4:5" x14ac:dyDescent="0.2">
      <c r="D9934" s="16"/>
      <c r="E9934" s="316"/>
    </row>
    <row r="9935" spans="4:5" x14ac:dyDescent="0.2">
      <c r="D9935" s="16"/>
      <c r="E9935" s="316"/>
    </row>
    <row r="9936" spans="4:5" x14ac:dyDescent="0.2">
      <c r="D9936" s="16"/>
      <c r="E9936" s="316"/>
    </row>
    <row r="9937" spans="4:5" x14ac:dyDescent="0.2">
      <c r="D9937" s="16"/>
      <c r="E9937" s="316"/>
    </row>
    <row r="9938" spans="4:5" x14ac:dyDescent="0.2">
      <c r="D9938" s="16"/>
      <c r="E9938" s="316"/>
    </row>
    <row r="9939" spans="4:5" x14ac:dyDescent="0.2">
      <c r="D9939" s="16"/>
      <c r="E9939" s="316"/>
    </row>
    <row r="9940" spans="4:5" x14ac:dyDescent="0.2">
      <c r="D9940" s="16"/>
      <c r="E9940" s="316"/>
    </row>
    <row r="9941" spans="4:5" x14ac:dyDescent="0.2">
      <c r="D9941" s="16"/>
      <c r="E9941" s="316"/>
    </row>
    <row r="9942" spans="4:5" x14ac:dyDescent="0.2">
      <c r="D9942" s="16"/>
      <c r="E9942" s="316"/>
    </row>
    <row r="9943" spans="4:5" x14ac:dyDescent="0.2">
      <c r="D9943" s="16"/>
      <c r="E9943" s="316"/>
    </row>
    <row r="9944" spans="4:5" x14ac:dyDescent="0.2">
      <c r="D9944" s="16"/>
      <c r="E9944" s="316"/>
    </row>
    <row r="9945" spans="4:5" x14ac:dyDescent="0.2">
      <c r="D9945" s="16"/>
      <c r="E9945" s="316"/>
    </row>
    <row r="9946" spans="4:5" x14ac:dyDescent="0.2">
      <c r="D9946" s="16"/>
      <c r="E9946" s="316"/>
    </row>
    <row r="9947" spans="4:5" x14ac:dyDescent="0.2">
      <c r="D9947" s="16"/>
      <c r="E9947" s="316"/>
    </row>
    <row r="9948" spans="4:5" x14ac:dyDescent="0.2">
      <c r="D9948" s="16"/>
      <c r="E9948" s="316"/>
    </row>
    <row r="9949" spans="4:5" x14ac:dyDescent="0.2">
      <c r="D9949" s="16"/>
      <c r="E9949" s="316"/>
    </row>
    <row r="9950" spans="4:5" x14ac:dyDescent="0.2">
      <c r="D9950" s="16"/>
      <c r="E9950" s="316"/>
    </row>
    <row r="9951" spans="4:5" x14ac:dyDescent="0.2">
      <c r="D9951" s="16"/>
      <c r="E9951" s="316"/>
    </row>
    <row r="9952" spans="4:5" x14ac:dyDescent="0.2">
      <c r="D9952" s="16"/>
      <c r="E9952" s="316"/>
    </row>
    <row r="9953" spans="4:5" x14ac:dyDescent="0.2">
      <c r="D9953" s="16"/>
      <c r="E9953" s="316"/>
    </row>
    <row r="9954" spans="4:5" x14ac:dyDescent="0.2">
      <c r="D9954" s="16"/>
      <c r="E9954" s="316"/>
    </row>
    <row r="9955" spans="4:5" x14ac:dyDescent="0.2">
      <c r="D9955" s="16"/>
      <c r="E9955" s="316"/>
    </row>
    <row r="9956" spans="4:5" x14ac:dyDescent="0.2">
      <c r="D9956" s="16"/>
      <c r="E9956" s="316"/>
    </row>
    <row r="9957" spans="4:5" x14ac:dyDescent="0.2">
      <c r="D9957" s="16"/>
      <c r="E9957" s="316"/>
    </row>
    <row r="9958" spans="4:5" x14ac:dyDescent="0.2">
      <c r="D9958" s="16"/>
      <c r="E9958" s="316"/>
    </row>
    <row r="9959" spans="4:5" x14ac:dyDescent="0.2">
      <c r="D9959" s="16"/>
      <c r="E9959" s="316"/>
    </row>
    <row r="9960" spans="4:5" x14ac:dyDescent="0.2">
      <c r="D9960" s="16"/>
      <c r="E9960" s="316"/>
    </row>
    <row r="9961" spans="4:5" x14ac:dyDescent="0.2">
      <c r="D9961" s="16"/>
      <c r="E9961" s="316"/>
    </row>
    <row r="9962" spans="4:5" x14ac:dyDescent="0.2">
      <c r="D9962" s="16"/>
      <c r="E9962" s="316"/>
    </row>
    <row r="9963" spans="4:5" x14ac:dyDescent="0.2">
      <c r="D9963" s="16"/>
      <c r="E9963" s="316"/>
    </row>
    <row r="9964" spans="4:5" x14ac:dyDescent="0.2">
      <c r="D9964" s="16"/>
      <c r="E9964" s="316"/>
    </row>
    <row r="9965" spans="4:5" x14ac:dyDescent="0.2">
      <c r="D9965" s="16"/>
      <c r="E9965" s="316"/>
    </row>
    <row r="9966" spans="4:5" x14ac:dyDescent="0.2">
      <c r="D9966" s="16"/>
      <c r="E9966" s="316"/>
    </row>
    <row r="9967" spans="4:5" x14ac:dyDescent="0.2">
      <c r="D9967" s="16"/>
      <c r="E9967" s="316"/>
    </row>
    <row r="9968" spans="4:5" x14ac:dyDescent="0.2">
      <c r="D9968" s="16"/>
      <c r="E9968" s="316"/>
    </row>
    <row r="9969" spans="4:5" x14ac:dyDescent="0.2">
      <c r="D9969" s="16"/>
      <c r="E9969" s="316"/>
    </row>
    <row r="9970" spans="4:5" x14ac:dyDescent="0.2">
      <c r="D9970" s="16"/>
      <c r="E9970" s="316"/>
    </row>
    <row r="9971" spans="4:5" x14ac:dyDescent="0.2">
      <c r="D9971" s="16"/>
      <c r="E9971" s="316"/>
    </row>
    <row r="9972" spans="4:5" x14ac:dyDescent="0.2">
      <c r="D9972" s="16"/>
      <c r="E9972" s="316"/>
    </row>
    <row r="9973" spans="4:5" x14ac:dyDescent="0.2">
      <c r="D9973" s="16"/>
      <c r="E9973" s="316"/>
    </row>
    <row r="9974" spans="4:5" x14ac:dyDescent="0.2">
      <c r="D9974" s="16"/>
      <c r="E9974" s="316"/>
    </row>
    <row r="9975" spans="4:5" x14ac:dyDescent="0.2">
      <c r="D9975" s="16"/>
      <c r="E9975" s="316"/>
    </row>
    <row r="9976" spans="4:5" x14ac:dyDescent="0.2">
      <c r="D9976" s="16"/>
      <c r="E9976" s="316"/>
    </row>
    <row r="9977" spans="4:5" x14ac:dyDescent="0.2">
      <c r="D9977" s="16"/>
      <c r="E9977" s="316"/>
    </row>
    <row r="9978" spans="4:5" x14ac:dyDescent="0.2">
      <c r="D9978" s="16"/>
      <c r="E9978" s="316"/>
    </row>
    <row r="9979" spans="4:5" x14ac:dyDescent="0.2">
      <c r="D9979" s="16"/>
      <c r="E9979" s="316"/>
    </row>
    <row r="9980" spans="4:5" x14ac:dyDescent="0.2">
      <c r="D9980" s="16"/>
      <c r="E9980" s="316"/>
    </row>
    <row r="9981" spans="4:5" x14ac:dyDescent="0.2">
      <c r="D9981" s="16"/>
      <c r="E9981" s="316"/>
    </row>
    <row r="9982" spans="4:5" x14ac:dyDescent="0.2">
      <c r="D9982" s="16"/>
      <c r="E9982" s="316"/>
    </row>
    <row r="9983" spans="4:5" x14ac:dyDescent="0.2">
      <c r="D9983" s="16"/>
      <c r="E9983" s="316"/>
    </row>
    <row r="9984" spans="4:5" x14ac:dyDescent="0.2">
      <c r="D9984" s="16"/>
      <c r="E9984" s="316"/>
    </row>
    <row r="9985" spans="4:5" x14ac:dyDescent="0.2">
      <c r="D9985" s="16"/>
      <c r="E9985" s="316"/>
    </row>
    <row r="9986" spans="4:5" x14ac:dyDescent="0.2">
      <c r="D9986" s="16"/>
      <c r="E9986" s="316"/>
    </row>
    <row r="9987" spans="4:5" x14ac:dyDescent="0.2">
      <c r="D9987" s="16"/>
      <c r="E9987" s="316"/>
    </row>
    <row r="9988" spans="4:5" x14ac:dyDescent="0.2">
      <c r="D9988" s="16"/>
      <c r="E9988" s="316"/>
    </row>
    <row r="9989" spans="4:5" x14ac:dyDescent="0.2">
      <c r="D9989" s="16"/>
      <c r="E9989" s="316"/>
    </row>
    <row r="9990" spans="4:5" x14ac:dyDescent="0.2">
      <c r="D9990" s="16"/>
      <c r="E9990" s="316"/>
    </row>
    <row r="9991" spans="4:5" x14ac:dyDescent="0.2">
      <c r="D9991" s="16"/>
      <c r="E9991" s="316"/>
    </row>
    <row r="9992" spans="4:5" x14ac:dyDescent="0.2">
      <c r="D9992" s="16"/>
      <c r="E9992" s="316"/>
    </row>
    <row r="9993" spans="4:5" x14ac:dyDescent="0.2">
      <c r="D9993" s="16"/>
      <c r="E9993" s="316"/>
    </row>
    <row r="9994" spans="4:5" x14ac:dyDescent="0.2">
      <c r="D9994" s="16"/>
      <c r="E9994" s="316"/>
    </row>
    <row r="9995" spans="4:5" x14ac:dyDescent="0.2">
      <c r="D9995" s="16"/>
      <c r="E9995" s="316"/>
    </row>
    <row r="9996" spans="4:5" x14ac:dyDescent="0.2">
      <c r="D9996" s="16"/>
      <c r="E9996" s="316"/>
    </row>
    <row r="9997" spans="4:5" x14ac:dyDescent="0.2">
      <c r="D9997" s="16"/>
      <c r="E9997" s="316"/>
    </row>
    <row r="9998" spans="4:5" x14ac:dyDescent="0.2">
      <c r="D9998" s="16"/>
      <c r="E9998" s="316"/>
    </row>
    <row r="9999" spans="4:5" x14ac:dyDescent="0.2">
      <c r="D9999" s="16"/>
      <c r="E9999" s="316"/>
    </row>
    <row r="10000" spans="4:5" x14ac:dyDescent="0.2">
      <c r="D10000" s="16"/>
      <c r="E10000" s="316"/>
    </row>
    <row r="10001" spans="4:5" x14ac:dyDescent="0.2">
      <c r="D10001" s="16"/>
      <c r="E10001" s="316"/>
    </row>
    <row r="10002" spans="4:5" x14ac:dyDescent="0.2">
      <c r="D10002" s="16"/>
      <c r="E10002" s="316"/>
    </row>
    <row r="10003" spans="4:5" x14ac:dyDescent="0.2">
      <c r="D10003" s="16"/>
      <c r="E10003" s="316"/>
    </row>
    <row r="10004" spans="4:5" x14ac:dyDescent="0.2">
      <c r="D10004" s="16"/>
      <c r="E10004" s="316"/>
    </row>
    <row r="10005" spans="4:5" x14ac:dyDescent="0.2">
      <c r="D10005" s="16"/>
      <c r="E10005" s="316"/>
    </row>
    <row r="10006" spans="4:5" x14ac:dyDescent="0.2">
      <c r="D10006" s="16"/>
      <c r="E10006" s="316"/>
    </row>
    <row r="10007" spans="4:5" x14ac:dyDescent="0.2">
      <c r="D10007" s="16"/>
      <c r="E10007" s="316"/>
    </row>
    <row r="10008" spans="4:5" x14ac:dyDescent="0.2">
      <c r="D10008" s="16"/>
      <c r="E10008" s="316"/>
    </row>
    <row r="10009" spans="4:5" x14ac:dyDescent="0.2">
      <c r="D10009" s="16"/>
      <c r="E10009" s="316"/>
    </row>
    <row r="10010" spans="4:5" x14ac:dyDescent="0.2">
      <c r="D10010" s="16"/>
      <c r="E10010" s="316"/>
    </row>
    <row r="10011" spans="4:5" x14ac:dyDescent="0.2">
      <c r="D10011" s="16"/>
      <c r="E10011" s="316"/>
    </row>
    <row r="10012" spans="4:5" x14ac:dyDescent="0.2">
      <c r="D10012" s="16"/>
      <c r="E10012" s="316"/>
    </row>
    <row r="10013" spans="4:5" x14ac:dyDescent="0.2">
      <c r="D10013" s="16"/>
      <c r="E10013" s="316"/>
    </row>
    <row r="10014" spans="4:5" x14ac:dyDescent="0.2">
      <c r="D10014" s="16"/>
      <c r="E10014" s="316"/>
    </row>
    <row r="10015" spans="4:5" x14ac:dyDescent="0.2">
      <c r="D10015" s="16"/>
      <c r="E10015" s="316"/>
    </row>
    <row r="10016" spans="4:5" x14ac:dyDescent="0.2">
      <c r="D10016" s="16"/>
      <c r="E10016" s="316"/>
    </row>
    <row r="10017" spans="4:5" x14ac:dyDescent="0.2">
      <c r="D10017" s="16"/>
      <c r="E10017" s="316"/>
    </row>
    <row r="10018" spans="4:5" x14ac:dyDescent="0.2">
      <c r="D10018" s="16"/>
      <c r="E10018" s="316"/>
    </row>
    <row r="10019" spans="4:5" x14ac:dyDescent="0.2">
      <c r="D10019" s="16"/>
      <c r="E10019" s="316"/>
    </row>
    <row r="10020" spans="4:5" x14ac:dyDescent="0.2">
      <c r="D10020" s="16"/>
      <c r="E10020" s="316"/>
    </row>
    <row r="10021" spans="4:5" x14ac:dyDescent="0.2">
      <c r="D10021" s="16"/>
      <c r="E10021" s="316"/>
    </row>
    <row r="10022" spans="4:5" x14ac:dyDescent="0.2">
      <c r="D10022" s="16"/>
      <c r="E10022" s="316"/>
    </row>
    <row r="10023" spans="4:5" x14ac:dyDescent="0.2">
      <c r="D10023" s="16"/>
      <c r="E10023" s="316"/>
    </row>
    <row r="10024" spans="4:5" x14ac:dyDescent="0.2">
      <c r="D10024" s="16"/>
      <c r="E10024" s="316"/>
    </row>
    <row r="10025" spans="4:5" x14ac:dyDescent="0.2">
      <c r="D10025" s="16"/>
      <c r="E10025" s="316"/>
    </row>
    <row r="10026" spans="4:5" x14ac:dyDescent="0.2">
      <c r="D10026" s="16"/>
      <c r="E10026" s="316"/>
    </row>
    <row r="10027" spans="4:5" x14ac:dyDescent="0.2">
      <c r="D10027" s="16"/>
      <c r="E10027" s="316"/>
    </row>
    <row r="10028" spans="4:5" x14ac:dyDescent="0.2">
      <c r="D10028" s="16"/>
      <c r="E10028" s="316"/>
    </row>
    <row r="10029" spans="4:5" x14ac:dyDescent="0.2">
      <c r="D10029" s="16"/>
      <c r="E10029" s="316"/>
    </row>
    <row r="10030" spans="4:5" x14ac:dyDescent="0.2">
      <c r="D10030" s="16"/>
      <c r="E10030" s="316"/>
    </row>
    <row r="10031" spans="4:5" x14ac:dyDescent="0.2">
      <c r="D10031" s="16"/>
      <c r="E10031" s="316"/>
    </row>
    <row r="10032" spans="4:5" x14ac:dyDescent="0.2">
      <c r="D10032" s="16"/>
      <c r="E10032" s="316"/>
    </row>
    <row r="10033" spans="4:5" x14ac:dyDescent="0.2">
      <c r="D10033" s="16"/>
      <c r="E10033" s="316"/>
    </row>
    <row r="10034" spans="4:5" x14ac:dyDescent="0.2">
      <c r="D10034" s="16"/>
      <c r="E10034" s="316"/>
    </row>
    <row r="10035" spans="4:5" x14ac:dyDescent="0.2">
      <c r="D10035" s="16"/>
      <c r="E10035" s="316"/>
    </row>
    <row r="10036" spans="4:5" x14ac:dyDescent="0.2">
      <c r="D10036" s="16"/>
      <c r="E10036" s="316"/>
    </row>
    <row r="10037" spans="4:5" x14ac:dyDescent="0.2">
      <c r="D10037" s="16"/>
      <c r="E10037" s="316"/>
    </row>
    <row r="10038" spans="4:5" x14ac:dyDescent="0.2">
      <c r="D10038" s="16"/>
      <c r="E10038" s="316"/>
    </row>
    <row r="10039" spans="4:5" x14ac:dyDescent="0.2">
      <c r="D10039" s="16"/>
      <c r="E10039" s="316"/>
    </row>
    <row r="10040" spans="4:5" x14ac:dyDescent="0.2">
      <c r="D10040" s="16"/>
      <c r="E10040" s="316"/>
    </row>
    <row r="10041" spans="4:5" x14ac:dyDescent="0.2">
      <c r="D10041" s="16"/>
      <c r="E10041" s="316"/>
    </row>
    <row r="10042" spans="4:5" x14ac:dyDescent="0.2">
      <c r="D10042" s="16"/>
      <c r="E10042" s="316"/>
    </row>
    <row r="10043" spans="4:5" x14ac:dyDescent="0.2">
      <c r="D10043" s="16"/>
      <c r="E10043" s="316"/>
    </row>
    <row r="10044" spans="4:5" x14ac:dyDescent="0.2">
      <c r="D10044" s="16"/>
      <c r="E10044" s="316"/>
    </row>
    <row r="10045" spans="4:5" x14ac:dyDescent="0.2">
      <c r="D10045" s="16"/>
      <c r="E10045" s="316"/>
    </row>
    <row r="10046" spans="4:5" x14ac:dyDescent="0.2">
      <c r="D10046" s="16"/>
      <c r="E10046" s="316"/>
    </row>
    <row r="10047" spans="4:5" x14ac:dyDescent="0.2">
      <c r="D10047" s="16"/>
      <c r="E10047" s="316"/>
    </row>
    <row r="10048" spans="4:5" x14ac:dyDescent="0.2">
      <c r="D10048" s="16"/>
      <c r="E10048" s="316"/>
    </row>
    <row r="10049" spans="4:5" x14ac:dyDescent="0.2">
      <c r="D10049" s="16"/>
      <c r="E10049" s="316"/>
    </row>
    <row r="10050" spans="4:5" x14ac:dyDescent="0.2">
      <c r="D10050" s="16"/>
      <c r="E10050" s="316"/>
    </row>
    <row r="10051" spans="4:5" x14ac:dyDescent="0.2">
      <c r="D10051" s="16"/>
      <c r="E10051" s="316"/>
    </row>
    <row r="10052" spans="4:5" x14ac:dyDescent="0.2">
      <c r="D10052" s="16"/>
      <c r="E10052" s="316"/>
    </row>
    <row r="10053" spans="4:5" x14ac:dyDescent="0.2">
      <c r="D10053" s="16"/>
      <c r="E10053" s="316"/>
    </row>
    <row r="10054" spans="4:5" x14ac:dyDescent="0.2">
      <c r="D10054" s="16"/>
      <c r="E10054" s="316"/>
    </row>
    <row r="10055" spans="4:5" x14ac:dyDescent="0.2">
      <c r="D10055" s="16"/>
      <c r="E10055" s="316"/>
    </row>
    <row r="10056" spans="4:5" x14ac:dyDescent="0.2">
      <c r="D10056" s="16"/>
      <c r="E10056" s="316"/>
    </row>
    <row r="10057" spans="4:5" x14ac:dyDescent="0.2">
      <c r="D10057" s="16"/>
      <c r="E10057" s="316"/>
    </row>
    <row r="10058" spans="4:5" x14ac:dyDescent="0.2">
      <c r="D10058" s="16"/>
      <c r="E10058" s="316"/>
    </row>
    <row r="10059" spans="4:5" x14ac:dyDescent="0.2">
      <c r="D10059" s="16"/>
      <c r="E10059" s="316"/>
    </row>
    <row r="10060" spans="4:5" x14ac:dyDescent="0.2">
      <c r="D10060" s="16"/>
      <c r="E10060" s="316"/>
    </row>
    <row r="10061" spans="4:5" x14ac:dyDescent="0.2">
      <c r="D10061" s="16"/>
      <c r="E10061" s="316"/>
    </row>
    <row r="10062" spans="4:5" x14ac:dyDescent="0.2">
      <c r="D10062" s="16"/>
      <c r="E10062" s="316"/>
    </row>
    <row r="10063" spans="4:5" x14ac:dyDescent="0.2">
      <c r="D10063" s="16"/>
      <c r="E10063" s="316"/>
    </row>
    <row r="10064" spans="4:5" x14ac:dyDescent="0.2">
      <c r="D10064" s="16"/>
      <c r="E10064" s="316"/>
    </row>
    <row r="10065" spans="4:5" x14ac:dyDescent="0.2">
      <c r="D10065" s="16"/>
      <c r="E10065" s="316"/>
    </row>
    <row r="10066" spans="4:5" x14ac:dyDescent="0.2">
      <c r="D10066" s="16"/>
      <c r="E10066" s="316"/>
    </row>
    <row r="10067" spans="4:5" x14ac:dyDescent="0.2">
      <c r="D10067" s="16"/>
      <c r="E10067" s="316"/>
    </row>
    <row r="10068" spans="4:5" x14ac:dyDescent="0.2">
      <c r="D10068" s="16"/>
      <c r="E10068" s="316"/>
    </row>
    <row r="10069" spans="4:5" x14ac:dyDescent="0.2">
      <c r="D10069" s="16"/>
      <c r="E10069" s="316"/>
    </row>
    <row r="10070" spans="4:5" x14ac:dyDescent="0.2">
      <c r="D10070" s="16"/>
      <c r="E10070" s="316"/>
    </row>
    <row r="10071" spans="4:5" x14ac:dyDescent="0.2">
      <c r="D10071" s="16"/>
      <c r="E10071" s="316"/>
    </row>
    <row r="10072" spans="4:5" x14ac:dyDescent="0.2">
      <c r="D10072" s="16"/>
      <c r="E10072" s="316"/>
    </row>
    <row r="10073" spans="4:5" x14ac:dyDescent="0.2">
      <c r="D10073" s="16"/>
      <c r="E10073" s="316"/>
    </row>
    <row r="10074" spans="4:5" x14ac:dyDescent="0.2">
      <c r="D10074" s="16"/>
      <c r="E10074" s="316"/>
    </row>
    <row r="10075" spans="4:5" x14ac:dyDescent="0.2">
      <c r="D10075" s="16"/>
      <c r="E10075" s="316"/>
    </row>
    <row r="10076" spans="4:5" x14ac:dyDescent="0.2">
      <c r="D10076" s="16"/>
      <c r="E10076" s="316"/>
    </row>
    <row r="10077" spans="4:5" x14ac:dyDescent="0.2">
      <c r="D10077" s="16"/>
      <c r="E10077" s="316"/>
    </row>
    <row r="10078" spans="4:5" x14ac:dyDescent="0.2">
      <c r="D10078" s="16"/>
      <c r="E10078" s="316"/>
    </row>
    <row r="10079" spans="4:5" x14ac:dyDescent="0.2">
      <c r="D10079" s="16"/>
      <c r="E10079" s="316"/>
    </row>
    <row r="10080" spans="4:5" x14ac:dyDescent="0.2">
      <c r="D10080" s="16"/>
      <c r="E10080" s="316"/>
    </row>
    <row r="10081" spans="4:5" x14ac:dyDescent="0.2">
      <c r="D10081" s="16"/>
      <c r="E10081" s="316"/>
    </row>
    <row r="10082" spans="4:5" x14ac:dyDescent="0.2">
      <c r="D10082" s="16"/>
      <c r="E10082" s="316"/>
    </row>
    <row r="10083" spans="4:5" x14ac:dyDescent="0.2">
      <c r="D10083" s="16"/>
      <c r="E10083" s="316"/>
    </row>
    <row r="10084" spans="4:5" x14ac:dyDescent="0.2">
      <c r="D10084" s="16"/>
      <c r="E10084" s="316"/>
    </row>
    <row r="10085" spans="4:5" x14ac:dyDescent="0.2">
      <c r="D10085" s="16"/>
      <c r="E10085" s="316"/>
    </row>
    <row r="10086" spans="4:5" x14ac:dyDescent="0.2">
      <c r="D10086" s="16"/>
      <c r="E10086" s="316"/>
    </row>
    <row r="10087" spans="4:5" x14ac:dyDescent="0.2">
      <c r="D10087" s="16"/>
      <c r="E10087" s="316"/>
    </row>
    <row r="10088" spans="4:5" x14ac:dyDescent="0.2">
      <c r="D10088" s="16"/>
      <c r="E10088" s="316"/>
    </row>
    <row r="10089" spans="4:5" x14ac:dyDescent="0.2">
      <c r="D10089" s="16"/>
      <c r="E10089" s="316"/>
    </row>
    <row r="10090" spans="4:5" x14ac:dyDescent="0.2">
      <c r="D10090" s="16"/>
      <c r="E10090" s="316"/>
    </row>
    <row r="10091" spans="4:5" x14ac:dyDescent="0.2">
      <c r="D10091" s="16"/>
      <c r="E10091" s="316"/>
    </row>
    <row r="10092" spans="4:5" x14ac:dyDescent="0.2">
      <c r="D10092" s="16"/>
      <c r="E10092" s="316"/>
    </row>
    <row r="10093" spans="4:5" x14ac:dyDescent="0.2">
      <c r="D10093" s="16"/>
      <c r="E10093" s="316"/>
    </row>
    <row r="10094" spans="4:5" x14ac:dyDescent="0.2">
      <c r="D10094" s="16"/>
      <c r="E10094" s="316"/>
    </row>
    <row r="10095" spans="4:5" x14ac:dyDescent="0.2">
      <c r="D10095" s="16"/>
      <c r="E10095" s="316"/>
    </row>
    <row r="10096" spans="4:5" x14ac:dyDescent="0.2">
      <c r="D10096" s="16"/>
      <c r="E10096" s="316"/>
    </row>
    <row r="10097" spans="4:5" x14ac:dyDescent="0.2">
      <c r="D10097" s="16"/>
      <c r="E10097" s="316"/>
    </row>
    <row r="10098" spans="4:5" x14ac:dyDescent="0.2">
      <c r="D10098" s="16"/>
      <c r="E10098" s="316"/>
    </row>
    <row r="10099" spans="4:5" x14ac:dyDescent="0.2">
      <c r="D10099" s="16"/>
      <c r="E10099" s="316"/>
    </row>
    <row r="10100" spans="4:5" x14ac:dyDescent="0.2">
      <c r="D10100" s="16"/>
      <c r="E10100" s="316"/>
    </row>
    <row r="10101" spans="4:5" x14ac:dyDescent="0.2">
      <c r="D10101" s="16"/>
      <c r="E10101" s="316"/>
    </row>
    <row r="10102" spans="4:5" x14ac:dyDescent="0.2">
      <c r="D10102" s="16"/>
      <c r="E10102" s="316"/>
    </row>
    <row r="10103" spans="4:5" x14ac:dyDescent="0.2">
      <c r="D10103" s="16"/>
      <c r="E10103" s="316"/>
    </row>
    <row r="10104" spans="4:5" x14ac:dyDescent="0.2">
      <c r="D10104" s="16"/>
      <c r="E10104" s="316"/>
    </row>
    <row r="10105" spans="4:5" x14ac:dyDescent="0.2">
      <c r="D10105" s="16"/>
      <c r="E10105" s="316"/>
    </row>
    <row r="10106" spans="4:5" x14ac:dyDescent="0.2">
      <c r="D10106" s="16"/>
      <c r="E10106" s="316"/>
    </row>
    <row r="10107" spans="4:5" x14ac:dyDescent="0.2">
      <c r="D10107" s="16"/>
      <c r="E10107" s="316"/>
    </row>
    <row r="10108" spans="4:5" x14ac:dyDescent="0.2">
      <c r="D10108" s="16"/>
      <c r="E10108" s="316"/>
    </row>
    <row r="10109" spans="4:5" x14ac:dyDescent="0.2">
      <c r="D10109" s="16"/>
      <c r="E10109" s="316"/>
    </row>
    <row r="10110" spans="4:5" x14ac:dyDescent="0.2">
      <c r="D10110" s="16"/>
      <c r="E10110" s="316"/>
    </row>
    <row r="10111" spans="4:5" x14ac:dyDescent="0.2">
      <c r="D10111" s="16"/>
      <c r="E10111" s="316"/>
    </row>
    <row r="10112" spans="4:5" x14ac:dyDescent="0.2">
      <c r="D10112" s="16"/>
      <c r="E10112" s="316"/>
    </row>
    <row r="10113" spans="4:5" x14ac:dyDescent="0.2">
      <c r="D10113" s="16"/>
      <c r="E10113" s="316"/>
    </row>
    <row r="10114" spans="4:5" x14ac:dyDescent="0.2">
      <c r="D10114" s="16"/>
      <c r="E10114" s="316"/>
    </row>
    <row r="10115" spans="4:5" x14ac:dyDescent="0.2">
      <c r="D10115" s="16"/>
      <c r="E10115" s="316"/>
    </row>
    <row r="10116" spans="4:5" x14ac:dyDescent="0.2">
      <c r="D10116" s="16"/>
      <c r="E10116" s="316"/>
    </row>
    <row r="10117" spans="4:5" x14ac:dyDescent="0.2">
      <c r="D10117" s="16"/>
      <c r="E10117" s="316"/>
    </row>
    <row r="10118" spans="4:5" x14ac:dyDescent="0.2">
      <c r="D10118" s="16"/>
      <c r="E10118" s="316"/>
    </row>
    <row r="10119" spans="4:5" x14ac:dyDescent="0.2">
      <c r="D10119" s="16"/>
      <c r="E10119" s="316"/>
    </row>
    <row r="10120" spans="4:5" x14ac:dyDescent="0.2">
      <c r="D10120" s="16"/>
      <c r="E10120" s="316"/>
    </row>
    <row r="10121" spans="4:5" x14ac:dyDescent="0.2">
      <c r="D10121" s="16"/>
      <c r="E10121" s="316"/>
    </row>
    <row r="10122" spans="4:5" x14ac:dyDescent="0.2">
      <c r="D10122" s="16"/>
      <c r="E10122" s="316"/>
    </row>
    <row r="10123" spans="4:5" x14ac:dyDescent="0.2">
      <c r="D10123" s="16"/>
      <c r="E10123" s="316"/>
    </row>
    <row r="10124" spans="4:5" x14ac:dyDescent="0.2">
      <c r="D10124" s="16"/>
      <c r="E10124" s="316"/>
    </row>
    <row r="10125" spans="4:5" x14ac:dyDescent="0.2">
      <c r="D10125" s="16"/>
      <c r="E10125" s="316"/>
    </row>
    <row r="10126" spans="4:5" x14ac:dyDescent="0.2">
      <c r="D10126" s="16"/>
      <c r="E10126" s="316"/>
    </row>
    <row r="10127" spans="4:5" x14ac:dyDescent="0.2">
      <c r="D10127" s="16"/>
      <c r="E10127" s="316"/>
    </row>
    <row r="10128" spans="4:5" x14ac:dyDescent="0.2">
      <c r="D10128" s="16"/>
      <c r="E10128" s="316"/>
    </row>
    <row r="10129" spans="4:5" x14ac:dyDescent="0.2">
      <c r="D10129" s="16"/>
      <c r="E10129" s="316"/>
    </row>
    <row r="10130" spans="4:5" x14ac:dyDescent="0.2">
      <c r="D10130" s="16"/>
      <c r="E10130" s="316"/>
    </row>
    <row r="10131" spans="4:5" x14ac:dyDescent="0.2">
      <c r="D10131" s="16"/>
      <c r="E10131" s="316"/>
    </row>
    <row r="10132" spans="4:5" x14ac:dyDescent="0.2">
      <c r="D10132" s="16"/>
      <c r="E10132" s="316"/>
    </row>
    <row r="10133" spans="4:5" x14ac:dyDescent="0.2">
      <c r="D10133" s="16"/>
      <c r="E10133" s="316"/>
    </row>
    <row r="10134" spans="4:5" x14ac:dyDescent="0.2">
      <c r="D10134" s="16"/>
      <c r="E10134" s="316"/>
    </row>
    <row r="10135" spans="4:5" x14ac:dyDescent="0.2">
      <c r="D10135" s="16"/>
      <c r="E10135" s="316"/>
    </row>
    <row r="10136" spans="4:5" x14ac:dyDescent="0.2">
      <c r="D10136" s="16"/>
      <c r="E10136" s="316"/>
    </row>
    <row r="10137" spans="4:5" x14ac:dyDescent="0.2">
      <c r="D10137" s="16"/>
      <c r="E10137" s="316"/>
    </row>
    <row r="10138" spans="4:5" x14ac:dyDescent="0.2">
      <c r="D10138" s="16"/>
      <c r="E10138" s="316"/>
    </row>
    <row r="10139" spans="4:5" x14ac:dyDescent="0.2">
      <c r="D10139" s="16"/>
      <c r="E10139" s="316"/>
    </row>
    <row r="10140" spans="4:5" x14ac:dyDescent="0.2">
      <c r="D10140" s="16"/>
      <c r="E10140" s="316"/>
    </row>
    <row r="10141" spans="4:5" x14ac:dyDescent="0.2">
      <c r="D10141" s="16"/>
      <c r="E10141" s="316"/>
    </row>
    <row r="10142" spans="4:5" x14ac:dyDescent="0.2">
      <c r="D10142" s="16"/>
      <c r="E10142" s="316"/>
    </row>
    <row r="10143" spans="4:5" x14ac:dyDescent="0.2">
      <c r="D10143" s="16"/>
      <c r="E10143" s="316"/>
    </row>
    <row r="10144" spans="4:5" x14ac:dyDescent="0.2">
      <c r="D10144" s="16"/>
      <c r="E10144" s="316"/>
    </row>
    <row r="10145" spans="4:5" x14ac:dyDescent="0.2">
      <c r="D10145" s="16"/>
      <c r="E10145" s="316"/>
    </row>
    <row r="10146" spans="4:5" x14ac:dyDescent="0.2">
      <c r="D10146" s="16"/>
      <c r="E10146" s="316"/>
    </row>
    <row r="10147" spans="4:5" x14ac:dyDescent="0.2">
      <c r="D10147" s="16"/>
      <c r="E10147" s="316"/>
    </row>
    <row r="10148" spans="4:5" x14ac:dyDescent="0.2">
      <c r="D10148" s="16"/>
      <c r="E10148" s="316"/>
    </row>
    <row r="10149" spans="4:5" x14ac:dyDescent="0.2">
      <c r="D10149" s="16"/>
      <c r="E10149" s="316"/>
    </row>
    <row r="10150" spans="4:5" x14ac:dyDescent="0.2">
      <c r="D10150" s="16"/>
      <c r="E10150" s="316"/>
    </row>
    <row r="10151" spans="4:5" x14ac:dyDescent="0.2">
      <c r="D10151" s="16"/>
      <c r="E10151" s="316"/>
    </row>
    <row r="10152" spans="4:5" x14ac:dyDescent="0.2">
      <c r="D10152" s="16"/>
      <c r="E10152" s="316"/>
    </row>
    <row r="10153" spans="4:5" x14ac:dyDescent="0.2">
      <c r="D10153" s="16"/>
      <c r="E10153" s="316"/>
    </row>
    <row r="10154" spans="4:5" x14ac:dyDescent="0.2">
      <c r="D10154" s="16"/>
      <c r="E10154" s="316"/>
    </row>
    <row r="10155" spans="4:5" x14ac:dyDescent="0.2">
      <c r="D10155" s="16"/>
      <c r="E10155" s="316"/>
    </row>
    <row r="10156" spans="4:5" x14ac:dyDescent="0.2">
      <c r="D10156" s="16"/>
      <c r="E10156" s="316"/>
    </row>
    <row r="10157" spans="4:5" x14ac:dyDescent="0.2">
      <c r="D10157" s="16"/>
      <c r="E10157" s="316"/>
    </row>
    <row r="10158" spans="4:5" x14ac:dyDescent="0.2">
      <c r="D10158" s="16"/>
      <c r="E10158" s="316"/>
    </row>
    <row r="10159" spans="4:5" x14ac:dyDescent="0.2">
      <c r="D10159" s="16"/>
      <c r="E10159" s="316"/>
    </row>
    <row r="10160" spans="4:5" x14ac:dyDescent="0.2">
      <c r="D10160" s="16"/>
      <c r="E10160" s="316"/>
    </row>
    <row r="10161" spans="4:5" x14ac:dyDescent="0.2">
      <c r="D10161" s="16"/>
      <c r="E10161" s="316"/>
    </row>
    <row r="10162" spans="4:5" x14ac:dyDescent="0.2">
      <c r="D10162" s="16"/>
      <c r="E10162" s="316"/>
    </row>
    <row r="10163" spans="4:5" x14ac:dyDescent="0.2">
      <c r="D10163" s="16"/>
      <c r="E10163" s="316"/>
    </row>
    <row r="10164" spans="4:5" x14ac:dyDescent="0.2">
      <c r="D10164" s="16"/>
      <c r="E10164" s="316"/>
    </row>
    <row r="10165" spans="4:5" x14ac:dyDescent="0.2">
      <c r="D10165" s="16"/>
      <c r="E10165" s="316"/>
    </row>
    <row r="10166" spans="4:5" x14ac:dyDescent="0.2">
      <c r="D10166" s="16"/>
      <c r="E10166" s="316"/>
    </row>
    <row r="10167" spans="4:5" x14ac:dyDescent="0.2">
      <c r="D10167" s="16"/>
      <c r="E10167" s="316"/>
    </row>
    <row r="10168" spans="4:5" x14ac:dyDescent="0.2">
      <c r="D10168" s="16"/>
      <c r="E10168" s="316"/>
    </row>
    <row r="10169" spans="4:5" x14ac:dyDescent="0.2">
      <c r="D10169" s="16"/>
      <c r="E10169" s="316"/>
    </row>
    <row r="10170" spans="4:5" x14ac:dyDescent="0.2">
      <c r="D10170" s="16"/>
      <c r="E10170" s="316"/>
    </row>
    <row r="10171" spans="4:5" x14ac:dyDescent="0.2">
      <c r="D10171" s="16"/>
      <c r="E10171" s="316"/>
    </row>
    <row r="10172" spans="4:5" x14ac:dyDescent="0.2">
      <c r="D10172" s="16"/>
      <c r="E10172" s="316"/>
    </row>
    <row r="10173" spans="4:5" x14ac:dyDescent="0.2">
      <c r="D10173" s="16"/>
      <c r="E10173" s="316"/>
    </row>
    <row r="10174" spans="4:5" x14ac:dyDescent="0.2">
      <c r="D10174" s="16"/>
      <c r="E10174" s="316"/>
    </row>
    <row r="10175" spans="4:5" x14ac:dyDescent="0.2">
      <c r="D10175" s="16"/>
      <c r="E10175" s="316"/>
    </row>
    <row r="10176" spans="4:5" x14ac:dyDescent="0.2">
      <c r="D10176" s="16"/>
      <c r="E10176" s="316"/>
    </row>
    <row r="10177" spans="4:5" x14ac:dyDescent="0.2">
      <c r="D10177" s="16"/>
      <c r="E10177" s="316"/>
    </row>
    <row r="10178" spans="4:5" x14ac:dyDescent="0.2">
      <c r="D10178" s="16"/>
      <c r="E10178" s="316"/>
    </row>
    <row r="10179" spans="4:5" x14ac:dyDescent="0.2">
      <c r="D10179" s="16"/>
      <c r="E10179" s="316"/>
    </row>
    <row r="10180" spans="4:5" x14ac:dyDescent="0.2">
      <c r="D10180" s="16"/>
      <c r="E10180" s="316"/>
    </row>
    <row r="10181" spans="4:5" x14ac:dyDescent="0.2">
      <c r="D10181" s="16"/>
      <c r="E10181" s="316"/>
    </row>
    <row r="10182" spans="4:5" x14ac:dyDescent="0.2">
      <c r="D10182" s="16"/>
      <c r="E10182" s="316"/>
    </row>
    <row r="10183" spans="4:5" x14ac:dyDescent="0.2">
      <c r="D10183" s="16"/>
      <c r="E10183" s="316"/>
    </row>
    <row r="10184" spans="4:5" x14ac:dyDescent="0.2">
      <c r="D10184" s="16"/>
      <c r="E10184" s="316"/>
    </row>
    <row r="10185" spans="4:5" x14ac:dyDescent="0.2">
      <c r="D10185" s="16"/>
      <c r="E10185" s="316"/>
    </row>
    <row r="10186" spans="4:5" x14ac:dyDescent="0.2">
      <c r="D10186" s="16"/>
      <c r="E10186" s="316"/>
    </row>
    <row r="10187" spans="4:5" x14ac:dyDescent="0.2">
      <c r="D10187" s="16"/>
      <c r="E10187" s="316"/>
    </row>
    <row r="10188" spans="4:5" x14ac:dyDescent="0.2">
      <c r="D10188" s="16"/>
      <c r="E10188" s="316"/>
    </row>
    <row r="10189" spans="4:5" x14ac:dyDescent="0.2">
      <c r="D10189" s="16"/>
      <c r="E10189" s="316"/>
    </row>
    <row r="10190" spans="4:5" x14ac:dyDescent="0.2">
      <c r="D10190" s="16"/>
      <c r="E10190" s="316"/>
    </row>
    <row r="10191" spans="4:5" x14ac:dyDescent="0.2">
      <c r="D10191" s="16"/>
      <c r="E10191" s="316"/>
    </row>
    <row r="10192" spans="4:5" x14ac:dyDescent="0.2">
      <c r="D10192" s="16"/>
      <c r="E10192" s="316"/>
    </row>
    <row r="10193" spans="4:5" x14ac:dyDescent="0.2">
      <c r="D10193" s="16"/>
      <c r="E10193" s="316"/>
    </row>
    <row r="10194" spans="4:5" x14ac:dyDescent="0.2">
      <c r="D10194" s="16"/>
      <c r="E10194" s="316"/>
    </row>
    <row r="10195" spans="4:5" x14ac:dyDescent="0.2">
      <c r="D10195" s="16"/>
      <c r="E10195" s="316"/>
    </row>
    <row r="10196" spans="4:5" x14ac:dyDescent="0.2">
      <c r="D10196" s="16"/>
      <c r="E10196" s="316"/>
    </row>
    <row r="10197" spans="4:5" x14ac:dyDescent="0.2">
      <c r="D10197" s="16"/>
      <c r="E10197" s="316"/>
    </row>
    <row r="10198" spans="4:5" x14ac:dyDescent="0.2">
      <c r="D10198" s="16"/>
      <c r="E10198" s="316"/>
    </row>
    <row r="10199" spans="4:5" x14ac:dyDescent="0.2">
      <c r="D10199" s="16"/>
      <c r="E10199" s="316"/>
    </row>
    <row r="10200" spans="4:5" x14ac:dyDescent="0.2">
      <c r="D10200" s="16"/>
      <c r="E10200" s="316"/>
    </row>
    <row r="10201" spans="4:5" x14ac:dyDescent="0.2">
      <c r="D10201" s="16"/>
      <c r="E10201" s="316"/>
    </row>
    <row r="10202" spans="4:5" x14ac:dyDescent="0.2">
      <c r="D10202" s="16"/>
      <c r="E10202" s="316"/>
    </row>
    <row r="10203" spans="4:5" x14ac:dyDescent="0.2">
      <c r="D10203" s="16"/>
      <c r="E10203" s="316"/>
    </row>
    <row r="10204" spans="4:5" x14ac:dyDescent="0.2">
      <c r="D10204" s="16"/>
      <c r="E10204" s="316"/>
    </row>
    <row r="10205" spans="4:5" x14ac:dyDescent="0.2">
      <c r="D10205" s="16"/>
      <c r="E10205" s="316"/>
    </row>
    <row r="10206" spans="4:5" x14ac:dyDescent="0.2">
      <c r="D10206" s="16"/>
      <c r="E10206" s="316"/>
    </row>
    <row r="10207" spans="4:5" x14ac:dyDescent="0.2">
      <c r="D10207" s="16"/>
      <c r="E10207" s="316"/>
    </row>
    <row r="10208" spans="4:5" x14ac:dyDescent="0.2">
      <c r="D10208" s="16"/>
      <c r="E10208" s="316"/>
    </row>
    <row r="10209" spans="4:5" x14ac:dyDescent="0.2">
      <c r="D10209" s="16"/>
      <c r="E10209" s="316"/>
    </row>
    <row r="10210" spans="4:5" x14ac:dyDescent="0.2">
      <c r="D10210" s="16"/>
      <c r="E10210" s="316"/>
    </row>
    <row r="10211" spans="4:5" x14ac:dyDescent="0.2">
      <c r="D10211" s="16"/>
      <c r="E10211" s="316"/>
    </row>
    <row r="10212" spans="4:5" x14ac:dyDescent="0.2">
      <c r="D10212" s="16"/>
      <c r="E10212" s="316"/>
    </row>
    <row r="10213" spans="4:5" x14ac:dyDescent="0.2">
      <c r="D10213" s="16"/>
      <c r="E10213" s="316"/>
    </row>
    <row r="10214" spans="4:5" x14ac:dyDescent="0.2">
      <c r="D10214" s="16"/>
      <c r="E10214" s="316"/>
    </row>
    <row r="10215" spans="4:5" x14ac:dyDescent="0.2">
      <c r="D10215" s="16"/>
      <c r="E10215" s="316"/>
    </row>
    <row r="10216" spans="4:5" x14ac:dyDescent="0.2">
      <c r="D10216" s="16"/>
      <c r="E10216" s="316"/>
    </row>
    <row r="10217" spans="4:5" x14ac:dyDescent="0.2">
      <c r="D10217" s="16"/>
      <c r="E10217" s="316"/>
    </row>
    <row r="10218" spans="4:5" x14ac:dyDescent="0.2">
      <c r="D10218" s="16"/>
      <c r="E10218" s="316"/>
    </row>
    <row r="10219" spans="4:5" x14ac:dyDescent="0.2">
      <c r="D10219" s="16"/>
      <c r="E10219" s="316"/>
    </row>
    <row r="10220" spans="4:5" x14ac:dyDescent="0.2">
      <c r="D10220" s="16"/>
      <c r="E10220" s="316"/>
    </row>
    <row r="10221" spans="4:5" x14ac:dyDescent="0.2">
      <c r="D10221" s="16"/>
      <c r="E10221" s="316"/>
    </row>
    <row r="10222" spans="4:5" x14ac:dyDescent="0.2">
      <c r="D10222" s="16"/>
      <c r="E10222" s="316"/>
    </row>
    <row r="10223" spans="4:5" x14ac:dyDescent="0.2">
      <c r="D10223" s="16"/>
      <c r="E10223" s="316"/>
    </row>
    <row r="10224" spans="4:5" x14ac:dyDescent="0.2">
      <c r="D10224" s="16"/>
      <c r="E10224" s="316"/>
    </row>
    <row r="10225" spans="4:5" x14ac:dyDescent="0.2">
      <c r="D10225" s="16"/>
      <c r="E10225" s="316"/>
    </row>
    <row r="10226" spans="4:5" x14ac:dyDescent="0.2">
      <c r="D10226" s="16"/>
      <c r="E10226" s="316"/>
    </row>
    <row r="10227" spans="4:5" x14ac:dyDescent="0.2">
      <c r="D10227" s="16"/>
      <c r="E10227" s="316"/>
    </row>
    <row r="10228" spans="4:5" x14ac:dyDescent="0.2">
      <c r="D10228" s="16"/>
      <c r="E10228" s="316"/>
    </row>
    <row r="10229" spans="4:5" x14ac:dyDescent="0.2">
      <c r="D10229" s="16"/>
      <c r="E10229" s="316"/>
    </row>
    <row r="10230" spans="4:5" x14ac:dyDescent="0.2">
      <c r="D10230" s="16"/>
      <c r="E10230" s="316"/>
    </row>
    <row r="10231" spans="4:5" x14ac:dyDescent="0.2">
      <c r="D10231" s="16"/>
      <c r="E10231" s="316"/>
    </row>
    <row r="10232" spans="4:5" x14ac:dyDescent="0.2">
      <c r="D10232" s="16"/>
      <c r="E10232" s="316"/>
    </row>
    <row r="10233" spans="4:5" x14ac:dyDescent="0.2">
      <c r="D10233" s="16"/>
      <c r="E10233" s="316"/>
    </row>
    <row r="10234" spans="4:5" x14ac:dyDescent="0.2">
      <c r="D10234" s="16"/>
      <c r="E10234" s="316"/>
    </row>
    <row r="10235" spans="4:5" x14ac:dyDescent="0.2">
      <c r="D10235" s="16"/>
      <c r="E10235" s="316"/>
    </row>
    <row r="10236" spans="4:5" x14ac:dyDescent="0.2">
      <c r="D10236" s="16"/>
      <c r="E10236" s="316"/>
    </row>
    <row r="10237" spans="4:5" x14ac:dyDescent="0.2">
      <c r="D10237" s="16"/>
      <c r="E10237" s="316"/>
    </row>
    <row r="10238" spans="4:5" x14ac:dyDescent="0.2">
      <c r="D10238" s="16"/>
      <c r="E10238" s="316"/>
    </row>
    <row r="10239" spans="4:5" x14ac:dyDescent="0.2">
      <c r="D10239" s="16"/>
      <c r="E10239" s="316"/>
    </row>
    <row r="10240" spans="4:5" x14ac:dyDescent="0.2">
      <c r="D10240" s="16"/>
      <c r="E10240" s="316"/>
    </row>
    <row r="10241" spans="4:5" x14ac:dyDescent="0.2">
      <c r="D10241" s="16"/>
      <c r="E10241" s="316"/>
    </row>
    <row r="10242" spans="4:5" x14ac:dyDescent="0.2">
      <c r="D10242" s="16"/>
      <c r="E10242" s="316"/>
    </row>
    <row r="10243" spans="4:5" x14ac:dyDescent="0.2">
      <c r="D10243" s="16"/>
      <c r="E10243" s="316"/>
    </row>
    <row r="10244" spans="4:5" x14ac:dyDescent="0.2">
      <c r="D10244" s="16"/>
      <c r="E10244" s="316"/>
    </row>
    <row r="10245" spans="4:5" x14ac:dyDescent="0.2">
      <c r="D10245" s="16"/>
      <c r="E10245" s="316"/>
    </row>
    <row r="10246" spans="4:5" x14ac:dyDescent="0.2">
      <c r="D10246" s="16"/>
      <c r="E10246" s="316"/>
    </row>
    <row r="10247" spans="4:5" x14ac:dyDescent="0.2">
      <c r="D10247" s="16"/>
      <c r="E10247" s="316"/>
    </row>
    <row r="10248" spans="4:5" x14ac:dyDescent="0.2">
      <c r="D10248" s="16"/>
      <c r="E10248" s="316"/>
    </row>
    <row r="10249" spans="4:5" x14ac:dyDescent="0.2">
      <c r="D10249" s="16"/>
      <c r="E10249" s="316"/>
    </row>
    <row r="10250" spans="4:5" x14ac:dyDescent="0.2">
      <c r="D10250" s="16"/>
      <c r="E10250" s="316"/>
    </row>
    <row r="10251" spans="4:5" x14ac:dyDescent="0.2">
      <c r="D10251" s="16"/>
      <c r="E10251" s="316"/>
    </row>
    <row r="10252" spans="4:5" x14ac:dyDescent="0.2">
      <c r="D10252" s="16"/>
      <c r="E10252" s="316"/>
    </row>
    <row r="10253" spans="4:5" x14ac:dyDescent="0.2">
      <c r="D10253" s="16"/>
      <c r="E10253" s="316"/>
    </row>
    <row r="10254" spans="4:5" x14ac:dyDescent="0.2">
      <c r="D10254" s="16"/>
      <c r="E10254" s="316"/>
    </row>
    <row r="10255" spans="4:5" x14ac:dyDescent="0.2">
      <c r="D10255" s="16"/>
      <c r="E10255" s="316"/>
    </row>
    <row r="10256" spans="4:5" x14ac:dyDescent="0.2">
      <c r="D10256" s="16"/>
      <c r="E10256" s="316"/>
    </row>
    <row r="10257" spans="4:5" x14ac:dyDescent="0.2">
      <c r="D10257" s="16"/>
      <c r="E10257" s="316"/>
    </row>
    <row r="10258" spans="4:5" x14ac:dyDescent="0.2">
      <c r="D10258" s="16"/>
      <c r="E10258" s="316"/>
    </row>
    <row r="10259" spans="4:5" x14ac:dyDescent="0.2">
      <c r="D10259" s="16"/>
      <c r="E10259" s="316"/>
    </row>
    <row r="10260" spans="4:5" x14ac:dyDescent="0.2">
      <c r="D10260" s="16"/>
      <c r="E10260" s="316"/>
    </row>
    <row r="10261" spans="4:5" x14ac:dyDescent="0.2">
      <c r="D10261" s="16"/>
      <c r="E10261" s="316"/>
    </row>
    <row r="10262" spans="4:5" x14ac:dyDescent="0.2">
      <c r="D10262" s="16"/>
      <c r="E10262" s="316"/>
    </row>
    <row r="10263" spans="4:5" x14ac:dyDescent="0.2">
      <c r="D10263" s="16"/>
      <c r="E10263" s="316"/>
    </row>
    <row r="10264" spans="4:5" x14ac:dyDescent="0.2">
      <c r="D10264" s="16"/>
      <c r="E10264" s="316"/>
    </row>
    <row r="10265" spans="4:5" x14ac:dyDescent="0.2">
      <c r="D10265" s="16"/>
      <c r="E10265" s="316"/>
    </row>
    <row r="10266" spans="4:5" x14ac:dyDescent="0.2">
      <c r="D10266" s="16"/>
      <c r="E10266" s="316"/>
    </row>
    <row r="10267" spans="4:5" x14ac:dyDescent="0.2">
      <c r="D10267" s="16"/>
      <c r="E10267" s="316"/>
    </row>
    <row r="10268" spans="4:5" x14ac:dyDescent="0.2">
      <c r="D10268" s="16"/>
      <c r="E10268" s="316"/>
    </row>
    <row r="10269" spans="4:5" x14ac:dyDescent="0.2">
      <c r="D10269" s="16"/>
      <c r="E10269" s="316"/>
    </row>
    <row r="10270" spans="4:5" x14ac:dyDescent="0.2">
      <c r="D10270" s="16"/>
      <c r="E10270" s="316"/>
    </row>
    <row r="10271" spans="4:5" x14ac:dyDescent="0.2">
      <c r="D10271" s="16"/>
      <c r="E10271" s="316"/>
    </row>
    <row r="10272" spans="4:5" x14ac:dyDescent="0.2">
      <c r="D10272" s="16"/>
      <c r="E10272" s="316"/>
    </row>
    <row r="10273" spans="4:5" x14ac:dyDescent="0.2">
      <c r="D10273" s="16"/>
      <c r="E10273" s="316"/>
    </row>
    <row r="10274" spans="4:5" x14ac:dyDescent="0.2">
      <c r="D10274" s="16"/>
      <c r="E10274" s="316"/>
    </row>
    <row r="10275" spans="4:5" x14ac:dyDescent="0.2">
      <c r="D10275" s="16"/>
      <c r="E10275" s="316"/>
    </row>
    <row r="10276" spans="4:5" x14ac:dyDescent="0.2">
      <c r="D10276" s="16"/>
      <c r="E10276" s="316"/>
    </row>
    <row r="10277" spans="4:5" x14ac:dyDescent="0.2">
      <c r="D10277" s="16"/>
      <c r="E10277" s="316"/>
    </row>
    <row r="10278" spans="4:5" x14ac:dyDescent="0.2">
      <c r="D10278" s="16"/>
      <c r="E10278" s="316"/>
    </row>
    <row r="10279" spans="4:5" x14ac:dyDescent="0.2">
      <c r="D10279" s="16"/>
      <c r="E10279" s="316"/>
    </row>
    <row r="10280" spans="4:5" x14ac:dyDescent="0.2">
      <c r="D10280" s="16"/>
      <c r="E10280" s="316"/>
    </row>
    <row r="10281" spans="4:5" x14ac:dyDescent="0.2">
      <c r="D10281" s="16"/>
      <c r="E10281" s="316"/>
    </row>
    <row r="10282" spans="4:5" x14ac:dyDescent="0.2">
      <c r="D10282" s="16"/>
      <c r="E10282" s="316"/>
    </row>
    <row r="10283" spans="4:5" x14ac:dyDescent="0.2">
      <c r="D10283" s="16"/>
      <c r="E10283" s="316"/>
    </row>
    <row r="10284" spans="4:5" x14ac:dyDescent="0.2">
      <c r="D10284" s="16"/>
      <c r="E10284" s="316"/>
    </row>
    <row r="10285" spans="4:5" x14ac:dyDescent="0.2">
      <c r="D10285" s="16"/>
      <c r="E10285" s="316"/>
    </row>
    <row r="10286" spans="4:5" x14ac:dyDescent="0.2">
      <c r="D10286" s="16"/>
      <c r="E10286" s="316"/>
    </row>
    <row r="10287" spans="4:5" x14ac:dyDescent="0.2">
      <c r="D10287" s="16"/>
      <c r="E10287" s="316"/>
    </row>
    <row r="10288" spans="4:5" x14ac:dyDescent="0.2">
      <c r="D10288" s="16"/>
      <c r="E10288" s="316"/>
    </row>
    <row r="10289" spans="4:5" x14ac:dyDescent="0.2">
      <c r="D10289" s="16"/>
      <c r="E10289" s="316"/>
    </row>
    <row r="10290" spans="4:5" x14ac:dyDescent="0.2">
      <c r="D10290" s="16"/>
      <c r="E10290" s="316"/>
    </row>
    <row r="10291" spans="4:5" x14ac:dyDescent="0.2">
      <c r="D10291" s="16"/>
      <c r="E10291" s="316"/>
    </row>
    <row r="10292" spans="4:5" x14ac:dyDescent="0.2">
      <c r="D10292" s="16"/>
      <c r="E10292" s="316"/>
    </row>
    <row r="10293" spans="4:5" x14ac:dyDescent="0.2">
      <c r="D10293" s="16"/>
      <c r="E10293" s="316"/>
    </row>
    <row r="10294" spans="4:5" x14ac:dyDescent="0.2">
      <c r="D10294" s="16"/>
      <c r="E10294" s="316"/>
    </row>
    <row r="10295" spans="4:5" x14ac:dyDescent="0.2">
      <c r="D10295" s="16"/>
      <c r="E10295" s="316"/>
    </row>
    <row r="10296" spans="4:5" x14ac:dyDescent="0.2">
      <c r="D10296" s="16"/>
      <c r="E10296" s="316"/>
    </row>
    <row r="10297" spans="4:5" x14ac:dyDescent="0.2">
      <c r="D10297" s="16"/>
      <c r="E10297" s="316"/>
    </row>
    <row r="10298" spans="4:5" x14ac:dyDescent="0.2">
      <c r="D10298" s="16"/>
      <c r="E10298" s="316"/>
    </row>
    <row r="10299" spans="4:5" x14ac:dyDescent="0.2">
      <c r="D10299" s="16"/>
      <c r="E10299" s="316"/>
    </row>
    <row r="10300" spans="4:5" x14ac:dyDescent="0.2">
      <c r="D10300" s="16"/>
      <c r="E10300" s="316"/>
    </row>
    <row r="10301" spans="4:5" x14ac:dyDescent="0.2">
      <c r="D10301" s="16"/>
      <c r="E10301" s="316"/>
    </row>
    <row r="10302" spans="4:5" x14ac:dyDescent="0.2">
      <c r="D10302" s="16"/>
      <c r="E10302" s="316"/>
    </row>
    <row r="10303" spans="4:5" x14ac:dyDescent="0.2">
      <c r="D10303" s="16"/>
      <c r="E10303" s="316"/>
    </row>
    <row r="10304" spans="4:5" x14ac:dyDescent="0.2">
      <c r="D10304" s="16"/>
      <c r="E10304" s="316"/>
    </row>
    <row r="10305" spans="4:5" x14ac:dyDescent="0.2">
      <c r="D10305" s="16"/>
      <c r="E10305" s="316"/>
    </row>
    <row r="10306" spans="4:5" x14ac:dyDescent="0.2">
      <c r="D10306" s="16"/>
      <c r="E10306" s="316"/>
    </row>
    <row r="10307" spans="4:5" x14ac:dyDescent="0.2">
      <c r="D10307" s="16"/>
      <c r="E10307" s="316"/>
    </row>
    <row r="10308" spans="4:5" x14ac:dyDescent="0.2">
      <c r="D10308" s="16"/>
      <c r="E10308" s="316"/>
    </row>
    <row r="10309" spans="4:5" x14ac:dyDescent="0.2">
      <c r="D10309" s="16"/>
      <c r="E10309" s="316"/>
    </row>
    <row r="10310" spans="4:5" x14ac:dyDescent="0.2">
      <c r="D10310" s="16"/>
      <c r="E10310" s="316"/>
    </row>
    <row r="10311" spans="4:5" x14ac:dyDescent="0.2">
      <c r="D10311" s="16"/>
      <c r="E10311" s="316"/>
    </row>
    <row r="10312" spans="4:5" x14ac:dyDescent="0.2">
      <c r="D10312" s="16"/>
      <c r="E10312" s="316"/>
    </row>
    <row r="10313" spans="4:5" x14ac:dyDescent="0.2">
      <c r="D10313" s="16"/>
      <c r="E10313" s="316"/>
    </row>
    <row r="10314" spans="4:5" x14ac:dyDescent="0.2">
      <c r="D10314" s="16"/>
      <c r="E10314" s="316"/>
    </row>
    <row r="10315" spans="4:5" x14ac:dyDescent="0.2">
      <c r="D10315" s="16"/>
      <c r="E10315" s="316"/>
    </row>
    <row r="10316" spans="4:5" x14ac:dyDescent="0.2">
      <c r="D10316" s="16"/>
      <c r="E10316" s="316"/>
    </row>
    <row r="10317" spans="4:5" x14ac:dyDescent="0.2">
      <c r="D10317" s="16"/>
      <c r="E10317" s="316"/>
    </row>
    <row r="10318" spans="4:5" x14ac:dyDescent="0.2">
      <c r="D10318" s="16"/>
      <c r="E10318" s="316"/>
    </row>
    <row r="10319" spans="4:5" x14ac:dyDescent="0.2">
      <c r="D10319" s="16"/>
      <c r="E10319" s="316"/>
    </row>
    <row r="10320" spans="4:5" x14ac:dyDescent="0.2">
      <c r="D10320" s="16"/>
      <c r="E10320" s="316"/>
    </row>
    <row r="10321" spans="4:5" x14ac:dyDescent="0.2">
      <c r="D10321" s="16"/>
      <c r="E10321" s="316"/>
    </row>
    <row r="10322" spans="4:5" x14ac:dyDescent="0.2">
      <c r="D10322" s="16"/>
      <c r="E10322" s="316"/>
    </row>
    <row r="10323" spans="4:5" x14ac:dyDescent="0.2">
      <c r="D10323" s="16"/>
      <c r="E10323" s="316"/>
    </row>
    <row r="10324" spans="4:5" x14ac:dyDescent="0.2">
      <c r="D10324" s="16"/>
      <c r="E10324" s="316"/>
    </row>
    <row r="10325" spans="4:5" x14ac:dyDescent="0.2">
      <c r="D10325" s="16"/>
      <c r="E10325" s="316"/>
    </row>
    <row r="10326" spans="4:5" x14ac:dyDescent="0.2">
      <c r="D10326" s="16"/>
      <c r="E10326" s="316"/>
    </row>
    <row r="10327" spans="4:5" x14ac:dyDescent="0.2">
      <c r="D10327" s="16"/>
      <c r="E10327" s="316"/>
    </row>
    <row r="10328" spans="4:5" x14ac:dyDescent="0.2">
      <c r="D10328" s="16"/>
      <c r="E10328" s="316"/>
    </row>
    <row r="10329" spans="4:5" x14ac:dyDescent="0.2">
      <c r="D10329" s="16"/>
      <c r="E10329" s="316"/>
    </row>
    <row r="10330" spans="4:5" x14ac:dyDescent="0.2">
      <c r="D10330" s="16"/>
      <c r="E10330" s="316"/>
    </row>
    <row r="10331" spans="4:5" x14ac:dyDescent="0.2">
      <c r="D10331" s="16"/>
      <c r="E10331" s="316"/>
    </row>
    <row r="10332" spans="4:5" x14ac:dyDescent="0.2">
      <c r="D10332" s="16"/>
      <c r="E10332" s="316"/>
    </row>
    <row r="10333" spans="4:5" x14ac:dyDescent="0.2">
      <c r="D10333" s="16"/>
      <c r="E10333" s="316"/>
    </row>
    <row r="10334" spans="4:5" x14ac:dyDescent="0.2">
      <c r="D10334" s="16"/>
      <c r="E10334" s="316"/>
    </row>
    <row r="10335" spans="4:5" x14ac:dyDescent="0.2">
      <c r="D10335" s="16"/>
      <c r="E10335" s="316"/>
    </row>
    <row r="10336" spans="4:5" x14ac:dyDescent="0.2">
      <c r="D10336" s="16"/>
      <c r="E10336" s="316"/>
    </row>
    <row r="10337" spans="4:5" x14ac:dyDescent="0.2">
      <c r="D10337" s="16"/>
      <c r="E10337" s="316"/>
    </row>
    <row r="10338" spans="4:5" x14ac:dyDescent="0.2">
      <c r="D10338" s="16"/>
      <c r="E10338" s="316"/>
    </row>
    <row r="10339" spans="4:5" x14ac:dyDescent="0.2">
      <c r="D10339" s="16"/>
      <c r="E10339" s="316"/>
    </row>
    <row r="10340" spans="4:5" x14ac:dyDescent="0.2">
      <c r="D10340" s="16"/>
      <c r="E10340" s="316"/>
    </row>
    <row r="10341" spans="4:5" x14ac:dyDescent="0.2">
      <c r="D10341" s="16"/>
      <c r="E10341" s="316"/>
    </row>
    <row r="10342" spans="4:5" x14ac:dyDescent="0.2">
      <c r="D10342" s="16"/>
      <c r="E10342" s="316"/>
    </row>
    <row r="10343" spans="4:5" x14ac:dyDescent="0.2">
      <c r="D10343" s="16"/>
      <c r="E10343" s="316"/>
    </row>
    <row r="10344" spans="4:5" x14ac:dyDescent="0.2">
      <c r="D10344" s="16"/>
      <c r="E10344" s="316"/>
    </row>
    <row r="10345" spans="4:5" x14ac:dyDescent="0.2">
      <c r="D10345" s="16"/>
      <c r="E10345" s="316"/>
    </row>
    <row r="10346" spans="4:5" x14ac:dyDescent="0.2">
      <c r="D10346" s="16"/>
      <c r="E10346" s="316"/>
    </row>
    <row r="10347" spans="4:5" x14ac:dyDescent="0.2">
      <c r="D10347" s="16"/>
      <c r="E10347" s="316"/>
    </row>
    <row r="10348" spans="4:5" x14ac:dyDescent="0.2">
      <c r="D10348" s="16"/>
      <c r="E10348" s="316"/>
    </row>
    <row r="10349" spans="4:5" x14ac:dyDescent="0.2">
      <c r="D10349" s="16"/>
      <c r="E10349" s="316"/>
    </row>
    <row r="10350" spans="4:5" x14ac:dyDescent="0.2">
      <c r="D10350" s="16"/>
      <c r="E10350" s="316"/>
    </row>
    <row r="10351" spans="4:5" x14ac:dyDescent="0.2">
      <c r="D10351" s="16"/>
      <c r="E10351" s="316"/>
    </row>
    <row r="10352" spans="4:5" x14ac:dyDescent="0.2">
      <c r="D10352" s="16"/>
      <c r="E10352" s="316"/>
    </row>
    <row r="10353" spans="4:5" x14ac:dyDescent="0.2">
      <c r="D10353" s="16"/>
      <c r="E10353" s="316"/>
    </row>
    <row r="10354" spans="4:5" x14ac:dyDescent="0.2">
      <c r="D10354" s="16"/>
      <c r="E10354" s="316"/>
    </row>
    <row r="10355" spans="4:5" x14ac:dyDescent="0.2">
      <c r="D10355" s="16"/>
      <c r="E10355" s="316"/>
    </row>
    <row r="10356" spans="4:5" x14ac:dyDescent="0.2">
      <c r="D10356" s="16"/>
      <c r="E10356" s="316"/>
    </row>
    <row r="10357" spans="4:5" x14ac:dyDescent="0.2">
      <c r="D10357" s="16"/>
      <c r="E10357" s="316"/>
    </row>
    <row r="10358" spans="4:5" x14ac:dyDescent="0.2">
      <c r="D10358" s="16"/>
      <c r="E10358" s="316"/>
    </row>
    <row r="10359" spans="4:5" x14ac:dyDescent="0.2">
      <c r="D10359" s="16"/>
      <c r="E10359" s="316"/>
    </row>
    <row r="10360" spans="4:5" x14ac:dyDescent="0.2">
      <c r="D10360" s="16"/>
      <c r="E10360" s="316"/>
    </row>
    <row r="10361" spans="4:5" x14ac:dyDescent="0.2">
      <c r="D10361" s="16"/>
      <c r="E10361" s="316"/>
    </row>
    <row r="10362" spans="4:5" x14ac:dyDescent="0.2">
      <c r="D10362" s="16"/>
      <c r="E10362" s="316"/>
    </row>
    <row r="10363" spans="4:5" x14ac:dyDescent="0.2">
      <c r="D10363" s="16"/>
      <c r="E10363" s="316"/>
    </row>
    <row r="10364" spans="4:5" x14ac:dyDescent="0.2">
      <c r="D10364" s="16"/>
      <c r="E10364" s="316"/>
    </row>
    <row r="10365" spans="4:5" x14ac:dyDescent="0.2">
      <c r="D10365" s="16"/>
      <c r="E10365" s="316"/>
    </row>
    <row r="10366" spans="4:5" x14ac:dyDescent="0.2">
      <c r="D10366" s="16"/>
      <c r="E10366" s="316"/>
    </row>
    <row r="10367" spans="4:5" x14ac:dyDescent="0.2">
      <c r="D10367" s="16"/>
      <c r="E10367" s="316"/>
    </row>
    <row r="10368" spans="4:5" x14ac:dyDescent="0.2">
      <c r="D10368" s="16"/>
      <c r="E10368" s="316"/>
    </row>
    <row r="10369" spans="4:5" x14ac:dyDescent="0.2">
      <c r="D10369" s="16"/>
      <c r="E10369" s="316"/>
    </row>
    <row r="10370" spans="4:5" x14ac:dyDescent="0.2">
      <c r="D10370" s="16"/>
      <c r="E10370" s="316"/>
    </row>
    <row r="10371" spans="4:5" x14ac:dyDescent="0.2">
      <c r="D10371" s="16"/>
      <c r="E10371" s="316"/>
    </row>
    <row r="10372" spans="4:5" x14ac:dyDescent="0.2">
      <c r="D10372" s="16"/>
      <c r="E10372" s="316"/>
    </row>
    <row r="10373" spans="4:5" x14ac:dyDescent="0.2">
      <c r="D10373" s="16"/>
      <c r="E10373" s="316"/>
    </row>
    <row r="10374" spans="4:5" x14ac:dyDescent="0.2">
      <c r="D10374" s="16"/>
      <c r="E10374" s="316"/>
    </row>
    <row r="10375" spans="4:5" x14ac:dyDescent="0.2">
      <c r="D10375" s="16"/>
      <c r="E10375" s="316"/>
    </row>
    <row r="10376" spans="4:5" x14ac:dyDescent="0.2">
      <c r="D10376" s="16"/>
      <c r="E10376" s="316"/>
    </row>
    <row r="10377" spans="4:5" x14ac:dyDescent="0.2">
      <c r="D10377" s="16"/>
      <c r="E10377" s="316"/>
    </row>
    <row r="10378" spans="4:5" x14ac:dyDescent="0.2">
      <c r="D10378" s="16"/>
      <c r="E10378" s="316"/>
    </row>
    <row r="10379" spans="4:5" x14ac:dyDescent="0.2">
      <c r="D10379" s="16"/>
      <c r="E10379" s="316"/>
    </row>
    <row r="10380" spans="4:5" x14ac:dyDescent="0.2">
      <c r="D10380" s="16"/>
      <c r="E10380" s="316"/>
    </row>
    <row r="10381" spans="4:5" x14ac:dyDescent="0.2">
      <c r="D10381" s="16"/>
      <c r="E10381" s="316"/>
    </row>
    <row r="10382" spans="4:5" x14ac:dyDescent="0.2">
      <c r="D10382" s="16"/>
      <c r="E10382" s="316"/>
    </row>
    <row r="10383" spans="4:5" x14ac:dyDescent="0.2">
      <c r="D10383" s="16"/>
      <c r="E10383" s="316"/>
    </row>
    <row r="10384" spans="4:5" x14ac:dyDescent="0.2">
      <c r="D10384" s="16"/>
      <c r="E10384" s="316"/>
    </row>
    <row r="10385" spans="4:5" x14ac:dyDescent="0.2">
      <c r="D10385" s="16"/>
      <c r="E10385" s="316"/>
    </row>
    <row r="10386" spans="4:5" x14ac:dyDescent="0.2">
      <c r="D10386" s="16"/>
      <c r="E10386" s="316"/>
    </row>
    <row r="10387" spans="4:5" x14ac:dyDescent="0.2">
      <c r="D10387" s="16"/>
      <c r="E10387" s="316"/>
    </row>
    <row r="10388" spans="4:5" x14ac:dyDescent="0.2">
      <c r="D10388" s="16"/>
      <c r="E10388" s="316"/>
    </row>
    <row r="10389" spans="4:5" x14ac:dyDescent="0.2">
      <c r="D10389" s="16"/>
      <c r="E10389" s="316"/>
    </row>
    <row r="10390" spans="4:5" x14ac:dyDescent="0.2">
      <c r="D10390" s="16"/>
      <c r="E10390" s="316"/>
    </row>
    <row r="10391" spans="4:5" x14ac:dyDescent="0.2">
      <c r="D10391" s="16"/>
      <c r="E10391" s="316"/>
    </row>
    <row r="10392" spans="4:5" x14ac:dyDescent="0.2">
      <c r="D10392" s="16"/>
      <c r="E10392" s="316"/>
    </row>
    <row r="10393" spans="4:5" x14ac:dyDescent="0.2">
      <c r="D10393" s="16"/>
      <c r="E10393" s="316"/>
    </row>
    <row r="10394" spans="4:5" x14ac:dyDescent="0.2">
      <c r="D10394" s="16"/>
      <c r="E10394" s="316"/>
    </row>
    <row r="10395" spans="4:5" x14ac:dyDescent="0.2">
      <c r="D10395" s="16"/>
      <c r="E10395" s="316"/>
    </row>
    <row r="10396" spans="4:5" x14ac:dyDescent="0.2">
      <c r="D10396" s="16"/>
      <c r="E10396" s="316"/>
    </row>
    <row r="10397" spans="4:5" x14ac:dyDescent="0.2">
      <c r="D10397" s="16"/>
      <c r="E10397" s="316"/>
    </row>
    <row r="10398" spans="4:5" x14ac:dyDescent="0.2">
      <c r="D10398" s="16"/>
      <c r="E10398" s="316"/>
    </row>
    <row r="10399" spans="4:5" x14ac:dyDescent="0.2">
      <c r="D10399" s="16"/>
      <c r="E10399" s="316"/>
    </row>
    <row r="10400" spans="4:5" x14ac:dyDescent="0.2">
      <c r="D10400" s="16"/>
      <c r="E10400" s="316"/>
    </row>
    <row r="10401" spans="4:5" x14ac:dyDescent="0.2">
      <c r="D10401" s="16"/>
      <c r="E10401" s="316"/>
    </row>
    <row r="10402" spans="4:5" x14ac:dyDescent="0.2">
      <c r="D10402" s="16"/>
      <c r="E10402" s="316"/>
    </row>
    <row r="10403" spans="4:5" x14ac:dyDescent="0.2">
      <c r="D10403" s="16"/>
      <c r="E10403" s="316"/>
    </row>
    <row r="10404" spans="4:5" x14ac:dyDescent="0.2">
      <c r="D10404" s="16"/>
      <c r="E10404" s="316"/>
    </row>
    <row r="10405" spans="4:5" x14ac:dyDescent="0.2">
      <c r="D10405" s="16"/>
      <c r="E10405" s="316"/>
    </row>
    <row r="10406" spans="4:5" x14ac:dyDescent="0.2">
      <c r="D10406" s="16"/>
      <c r="E10406" s="316"/>
    </row>
    <row r="10407" spans="4:5" x14ac:dyDescent="0.2">
      <c r="D10407" s="16"/>
      <c r="E10407" s="316"/>
    </row>
    <row r="10408" spans="4:5" x14ac:dyDescent="0.2">
      <c r="D10408" s="16"/>
      <c r="E10408" s="316"/>
    </row>
    <row r="10409" spans="4:5" x14ac:dyDescent="0.2">
      <c r="D10409" s="16"/>
      <c r="E10409" s="316"/>
    </row>
    <row r="10410" spans="4:5" x14ac:dyDescent="0.2">
      <c r="D10410" s="16"/>
      <c r="E10410" s="316"/>
    </row>
    <row r="10411" spans="4:5" x14ac:dyDescent="0.2">
      <c r="D10411" s="16"/>
      <c r="E10411" s="316"/>
    </row>
    <row r="10412" spans="4:5" x14ac:dyDescent="0.2">
      <c r="D10412" s="16"/>
      <c r="E10412" s="316"/>
    </row>
    <row r="10413" spans="4:5" x14ac:dyDescent="0.2">
      <c r="D10413" s="16"/>
      <c r="E10413" s="316"/>
    </row>
    <row r="10414" spans="4:5" x14ac:dyDescent="0.2">
      <c r="D10414" s="16"/>
      <c r="E10414" s="316"/>
    </row>
    <row r="10415" spans="4:5" x14ac:dyDescent="0.2">
      <c r="D10415" s="16"/>
      <c r="E10415" s="316"/>
    </row>
    <row r="10416" spans="4:5" x14ac:dyDescent="0.2">
      <c r="D10416" s="16"/>
      <c r="E10416" s="316"/>
    </row>
    <row r="10417" spans="4:5" x14ac:dyDescent="0.2">
      <c r="D10417" s="16"/>
      <c r="E10417" s="316"/>
    </row>
    <row r="10418" spans="4:5" x14ac:dyDescent="0.2">
      <c r="D10418" s="16"/>
      <c r="E10418" s="316"/>
    </row>
    <row r="10419" spans="4:5" x14ac:dyDescent="0.2">
      <c r="D10419" s="16"/>
      <c r="E10419" s="316"/>
    </row>
    <row r="10420" spans="4:5" x14ac:dyDescent="0.2">
      <c r="D10420" s="16"/>
      <c r="E10420" s="316"/>
    </row>
    <row r="10421" spans="4:5" x14ac:dyDescent="0.2">
      <c r="D10421" s="16"/>
      <c r="E10421" s="316"/>
    </row>
    <row r="10422" spans="4:5" x14ac:dyDescent="0.2">
      <c r="D10422" s="16"/>
      <c r="E10422" s="316"/>
    </row>
    <row r="10423" spans="4:5" x14ac:dyDescent="0.2">
      <c r="D10423" s="16"/>
      <c r="E10423" s="316"/>
    </row>
    <row r="10424" spans="4:5" x14ac:dyDescent="0.2">
      <c r="D10424" s="16"/>
      <c r="E10424" s="316"/>
    </row>
    <row r="10425" spans="4:5" x14ac:dyDescent="0.2">
      <c r="D10425" s="16"/>
      <c r="E10425" s="316"/>
    </row>
    <row r="10426" spans="4:5" x14ac:dyDescent="0.2">
      <c r="D10426" s="16"/>
      <c r="E10426" s="316"/>
    </row>
    <row r="10427" spans="4:5" x14ac:dyDescent="0.2">
      <c r="D10427" s="16"/>
      <c r="E10427" s="316"/>
    </row>
    <row r="10428" spans="4:5" x14ac:dyDescent="0.2">
      <c r="D10428" s="16"/>
      <c r="E10428" s="316"/>
    </row>
    <row r="10429" spans="4:5" x14ac:dyDescent="0.2">
      <c r="D10429" s="16"/>
      <c r="E10429" s="316"/>
    </row>
    <row r="10430" spans="4:5" x14ac:dyDescent="0.2">
      <c r="D10430" s="16"/>
      <c r="E10430" s="316"/>
    </row>
    <row r="10431" spans="4:5" x14ac:dyDescent="0.2">
      <c r="D10431" s="16"/>
      <c r="E10431" s="316"/>
    </row>
    <row r="10432" spans="4:5" x14ac:dyDescent="0.2">
      <c r="D10432" s="16"/>
      <c r="E10432" s="316"/>
    </row>
    <row r="10433" spans="4:5" x14ac:dyDescent="0.2">
      <c r="D10433" s="16"/>
      <c r="E10433" s="316"/>
    </row>
    <row r="10434" spans="4:5" x14ac:dyDescent="0.2">
      <c r="D10434" s="16"/>
      <c r="E10434" s="316"/>
    </row>
    <row r="10435" spans="4:5" x14ac:dyDescent="0.2">
      <c r="D10435" s="16"/>
      <c r="E10435" s="316"/>
    </row>
    <row r="10436" spans="4:5" x14ac:dyDescent="0.2">
      <c r="D10436" s="16"/>
      <c r="E10436" s="316"/>
    </row>
    <row r="10437" spans="4:5" x14ac:dyDescent="0.2">
      <c r="D10437" s="16"/>
      <c r="E10437" s="316"/>
    </row>
    <row r="10438" spans="4:5" x14ac:dyDescent="0.2">
      <c r="D10438" s="16"/>
      <c r="E10438" s="316"/>
    </row>
    <row r="10439" spans="4:5" x14ac:dyDescent="0.2">
      <c r="D10439" s="16"/>
      <c r="E10439" s="316"/>
    </row>
    <row r="10440" spans="4:5" x14ac:dyDescent="0.2">
      <c r="D10440" s="16"/>
      <c r="E10440" s="316"/>
    </row>
    <row r="10441" spans="4:5" x14ac:dyDescent="0.2">
      <c r="D10441" s="16"/>
      <c r="E10441" s="316"/>
    </row>
    <row r="10442" spans="4:5" x14ac:dyDescent="0.2">
      <c r="D10442" s="16"/>
      <c r="E10442" s="316"/>
    </row>
    <row r="10443" spans="4:5" x14ac:dyDescent="0.2">
      <c r="D10443" s="16"/>
      <c r="E10443" s="316"/>
    </row>
    <row r="10444" spans="4:5" x14ac:dyDescent="0.2">
      <c r="D10444" s="16"/>
      <c r="E10444" s="316"/>
    </row>
    <row r="10445" spans="4:5" x14ac:dyDescent="0.2">
      <c r="D10445" s="16"/>
      <c r="E10445" s="316"/>
    </row>
    <row r="10446" spans="4:5" x14ac:dyDescent="0.2">
      <c r="D10446" s="16"/>
      <c r="E10446" s="316"/>
    </row>
    <row r="10447" spans="4:5" x14ac:dyDescent="0.2">
      <c r="D10447" s="16"/>
      <c r="E10447" s="316"/>
    </row>
    <row r="10448" spans="4:5" x14ac:dyDescent="0.2">
      <c r="D10448" s="16"/>
      <c r="E10448" s="316"/>
    </row>
    <row r="10449" spans="4:5" x14ac:dyDescent="0.2">
      <c r="D10449" s="16"/>
      <c r="E10449" s="316"/>
    </row>
    <row r="10450" spans="4:5" x14ac:dyDescent="0.2">
      <c r="D10450" s="16"/>
      <c r="E10450" s="316"/>
    </row>
    <row r="10451" spans="4:5" x14ac:dyDescent="0.2">
      <c r="D10451" s="16"/>
      <c r="E10451" s="316"/>
    </row>
    <row r="10452" spans="4:5" x14ac:dyDescent="0.2">
      <c r="D10452" s="16"/>
      <c r="E10452" s="316"/>
    </row>
    <row r="10453" spans="4:5" x14ac:dyDescent="0.2">
      <c r="D10453" s="16"/>
      <c r="E10453" s="316"/>
    </row>
    <row r="10454" spans="4:5" x14ac:dyDescent="0.2">
      <c r="D10454" s="16"/>
      <c r="E10454" s="316"/>
    </row>
    <row r="10455" spans="4:5" x14ac:dyDescent="0.2">
      <c r="D10455" s="16"/>
      <c r="E10455" s="316"/>
    </row>
    <row r="10456" spans="4:5" x14ac:dyDescent="0.2">
      <c r="D10456" s="16"/>
      <c r="E10456" s="316"/>
    </row>
    <row r="10457" spans="4:5" x14ac:dyDescent="0.2">
      <c r="D10457" s="16"/>
      <c r="E10457" s="316"/>
    </row>
    <row r="10458" spans="4:5" x14ac:dyDescent="0.2">
      <c r="D10458" s="16"/>
      <c r="E10458" s="316"/>
    </row>
    <row r="10459" spans="4:5" x14ac:dyDescent="0.2">
      <c r="D10459" s="16"/>
      <c r="E10459" s="316"/>
    </row>
    <row r="10460" spans="4:5" x14ac:dyDescent="0.2">
      <c r="D10460" s="16"/>
      <c r="E10460" s="316"/>
    </row>
    <row r="10461" spans="4:5" x14ac:dyDescent="0.2">
      <c r="D10461" s="16"/>
      <c r="E10461" s="316"/>
    </row>
    <row r="10462" spans="4:5" x14ac:dyDescent="0.2">
      <c r="D10462" s="16"/>
      <c r="E10462" s="316"/>
    </row>
    <row r="10463" spans="4:5" x14ac:dyDescent="0.2">
      <c r="D10463" s="16"/>
      <c r="E10463" s="316"/>
    </row>
    <row r="10464" spans="4:5" x14ac:dyDescent="0.2">
      <c r="D10464" s="16"/>
      <c r="E10464" s="316"/>
    </row>
    <row r="10465" spans="4:5" x14ac:dyDescent="0.2">
      <c r="D10465" s="16"/>
      <c r="E10465" s="316"/>
    </row>
    <row r="10466" spans="4:5" x14ac:dyDescent="0.2">
      <c r="D10466" s="16"/>
      <c r="E10466" s="316"/>
    </row>
    <row r="10467" spans="4:5" x14ac:dyDescent="0.2">
      <c r="D10467" s="16"/>
      <c r="E10467" s="316"/>
    </row>
    <row r="10468" spans="4:5" x14ac:dyDescent="0.2">
      <c r="D10468" s="16"/>
      <c r="E10468" s="316"/>
    </row>
    <row r="10469" spans="4:5" x14ac:dyDescent="0.2">
      <c r="D10469" s="16"/>
      <c r="E10469" s="316"/>
    </row>
    <row r="10470" spans="4:5" x14ac:dyDescent="0.2">
      <c r="D10470" s="16"/>
      <c r="E10470" s="316"/>
    </row>
    <row r="10471" spans="4:5" x14ac:dyDescent="0.2">
      <c r="D10471" s="16"/>
      <c r="E10471" s="316"/>
    </row>
    <row r="10472" spans="4:5" x14ac:dyDescent="0.2">
      <c r="D10472" s="16"/>
      <c r="E10472" s="316"/>
    </row>
    <row r="10473" spans="4:5" x14ac:dyDescent="0.2">
      <c r="D10473" s="16"/>
      <c r="E10473" s="316"/>
    </row>
    <row r="10474" spans="4:5" x14ac:dyDescent="0.2">
      <c r="D10474" s="16"/>
      <c r="E10474" s="316"/>
    </row>
    <row r="10475" spans="4:5" x14ac:dyDescent="0.2">
      <c r="D10475" s="16"/>
      <c r="E10475" s="316"/>
    </row>
    <row r="10476" spans="4:5" x14ac:dyDescent="0.2">
      <c r="D10476" s="16"/>
      <c r="E10476" s="316"/>
    </row>
    <row r="10477" spans="4:5" x14ac:dyDescent="0.2">
      <c r="D10477" s="16"/>
      <c r="E10477" s="316"/>
    </row>
    <row r="10478" spans="4:5" x14ac:dyDescent="0.2">
      <c r="D10478" s="16"/>
      <c r="E10478" s="316"/>
    </row>
    <row r="10479" spans="4:5" x14ac:dyDescent="0.2">
      <c r="D10479" s="16"/>
      <c r="E10479" s="316"/>
    </row>
    <row r="10480" spans="4:5" x14ac:dyDescent="0.2">
      <c r="D10480" s="16"/>
      <c r="E10480" s="316"/>
    </row>
    <row r="10481" spans="4:5" x14ac:dyDescent="0.2">
      <c r="D10481" s="16"/>
      <c r="E10481" s="316"/>
    </row>
    <row r="10482" spans="4:5" x14ac:dyDescent="0.2">
      <c r="D10482" s="16"/>
      <c r="E10482" s="316"/>
    </row>
    <row r="10483" spans="4:5" x14ac:dyDescent="0.2">
      <c r="D10483" s="16"/>
      <c r="E10483" s="316"/>
    </row>
    <row r="10484" spans="4:5" x14ac:dyDescent="0.2">
      <c r="D10484" s="16"/>
      <c r="E10484" s="316"/>
    </row>
    <row r="10485" spans="4:5" x14ac:dyDescent="0.2">
      <c r="D10485" s="16"/>
      <c r="E10485" s="316"/>
    </row>
    <row r="10486" spans="4:5" x14ac:dyDescent="0.2">
      <c r="D10486" s="16"/>
      <c r="E10486" s="316"/>
    </row>
    <row r="10487" spans="4:5" x14ac:dyDescent="0.2">
      <c r="D10487" s="16"/>
      <c r="E10487" s="316"/>
    </row>
    <row r="10488" spans="4:5" x14ac:dyDescent="0.2">
      <c r="D10488" s="16"/>
      <c r="E10488" s="316"/>
    </row>
    <row r="10489" spans="4:5" x14ac:dyDescent="0.2">
      <c r="D10489" s="16"/>
      <c r="E10489" s="316"/>
    </row>
    <row r="10490" spans="4:5" x14ac:dyDescent="0.2">
      <c r="D10490" s="16"/>
      <c r="E10490" s="316"/>
    </row>
    <row r="10491" spans="4:5" x14ac:dyDescent="0.2">
      <c r="D10491" s="16"/>
      <c r="E10491" s="316"/>
    </row>
    <row r="10492" spans="4:5" x14ac:dyDescent="0.2">
      <c r="D10492" s="16"/>
      <c r="E10492" s="316"/>
    </row>
    <row r="10493" spans="4:5" x14ac:dyDescent="0.2">
      <c r="D10493" s="16"/>
      <c r="E10493" s="316"/>
    </row>
    <row r="10494" spans="4:5" x14ac:dyDescent="0.2">
      <c r="D10494" s="16"/>
      <c r="E10494" s="316"/>
    </row>
    <row r="10495" spans="4:5" x14ac:dyDescent="0.2">
      <c r="D10495" s="16"/>
      <c r="E10495" s="316"/>
    </row>
    <row r="10496" spans="4:5" x14ac:dyDescent="0.2">
      <c r="D10496" s="16"/>
      <c r="E10496" s="316"/>
    </row>
    <row r="10497" spans="4:5" x14ac:dyDescent="0.2">
      <c r="D10497" s="16"/>
      <c r="E10497" s="316"/>
    </row>
    <row r="10498" spans="4:5" x14ac:dyDescent="0.2">
      <c r="D10498" s="16"/>
      <c r="E10498" s="316"/>
    </row>
    <row r="10499" spans="4:5" x14ac:dyDescent="0.2">
      <c r="D10499" s="16"/>
      <c r="E10499" s="316"/>
    </row>
    <row r="10500" spans="4:5" x14ac:dyDescent="0.2">
      <c r="D10500" s="16"/>
      <c r="E10500" s="316"/>
    </row>
    <row r="10501" spans="4:5" x14ac:dyDescent="0.2">
      <c r="D10501" s="16"/>
      <c r="E10501" s="316"/>
    </row>
    <row r="10502" spans="4:5" x14ac:dyDescent="0.2">
      <c r="D10502" s="16"/>
      <c r="E10502" s="316"/>
    </row>
    <row r="10503" spans="4:5" x14ac:dyDescent="0.2">
      <c r="D10503" s="16"/>
      <c r="E10503" s="316"/>
    </row>
    <row r="10504" spans="4:5" x14ac:dyDescent="0.2">
      <c r="D10504" s="16"/>
      <c r="E10504" s="316"/>
    </row>
    <row r="10505" spans="4:5" x14ac:dyDescent="0.2">
      <c r="D10505" s="16"/>
      <c r="E10505" s="316"/>
    </row>
    <row r="10506" spans="4:5" x14ac:dyDescent="0.2">
      <c r="D10506" s="16"/>
      <c r="E10506" s="316"/>
    </row>
    <row r="10507" spans="4:5" x14ac:dyDescent="0.2">
      <c r="D10507" s="16"/>
      <c r="E10507" s="316"/>
    </row>
    <row r="10508" spans="4:5" x14ac:dyDescent="0.2">
      <c r="D10508" s="16"/>
      <c r="E10508" s="316"/>
    </row>
    <row r="10509" spans="4:5" x14ac:dyDescent="0.2">
      <c r="D10509" s="16"/>
      <c r="E10509" s="316"/>
    </row>
    <row r="10510" spans="4:5" x14ac:dyDescent="0.2">
      <c r="D10510" s="16"/>
      <c r="E10510" s="316"/>
    </row>
    <row r="10511" spans="4:5" x14ac:dyDescent="0.2">
      <c r="D10511" s="16"/>
      <c r="E10511" s="316"/>
    </row>
    <row r="10512" spans="4:5" x14ac:dyDescent="0.2">
      <c r="D10512" s="16"/>
      <c r="E10512" s="316"/>
    </row>
    <row r="10513" spans="4:5" x14ac:dyDescent="0.2">
      <c r="D10513" s="16"/>
      <c r="E10513" s="316"/>
    </row>
    <row r="10514" spans="4:5" x14ac:dyDescent="0.2">
      <c r="D10514" s="16"/>
      <c r="E10514" s="316"/>
    </row>
    <row r="10515" spans="4:5" x14ac:dyDescent="0.2">
      <c r="D10515" s="16"/>
      <c r="E10515" s="316"/>
    </row>
    <row r="10516" spans="4:5" x14ac:dyDescent="0.2">
      <c r="D10516" s="16"/>
      <c r="E10516" s="316"/>
    </row>
    <row r="10517" spans="4:5" x14ac:dyDescent="0.2">
      <c r="D10517" s="16"/>
      <c r="E10517" s="316"/>
    </row>
    <row r="10518" spans="4:5" x14ac:dyDescent="0.2">
      <c r="D10518" s="16"/>
      <c r="E10518" s="316"/>
    </row>
    <row r="10519" spans="4:5" x14ac:dyDescent="0.2">
      <c r="D10519" s="16"/>
      <c r="E10519" s="316"/>
    </row>
    <row r="10520" spans="4:5" x14ac:dyDescent="0.2">
      <c r="D10520" s="16"/>
      <c r="E10520" s="316"/>
    </row>
    <row r="10521" spans="4:5" x14ac:dyDescent="0.2">
      <c r="D10521" s="16"/>
      <c r="E10521" s="316"/>
    </row>
    <row r="10522" spans="4:5" x14ac:dyDescent="0.2">
      <c r="D10522" s="16"/>
      <c r="E10522" s="316"/>
    </row>
    <row r="10523" spans="4:5" x14ac:dyDescent="0.2">
      <c r="D10523" s="16"/>
      <c r="E10523" s="316"/>
    </row>
    <row r="10524" spans="4:5" x14ac:dyDescent="0.2">
      <c r="D10524" s="16"/>
      <c r="E10524" s="316"/>
    </row>
    <row r="10525" spans="4:5" x14ac:dyDescent="0.2">
      <c r="D10525" s="16"/>
      <c r="E10525" s="316"/>
    </row>
    <row r="10526" spans="4:5" x14ac:dyDescent="0.2">
      <c r="D10526" s="16"/>
      <c r="E10526" s="316"/>
    </row>
    <row r="10527" spans="4:5" x14ac:dyDescent="0.2">
      <c r="D10527" s="16"/>
      <c r="E10527" s="316"/>
    </row>
    <row r="10528" spans="4:5" x14ac:dyDescent="0.2">
      <c r="D10528" s="16"/>
      <c r="E10528" s="316"/>
    </row>
    <row r="10529" spans="4:5" x14ac:dyDescent="0.2">
      <c r="D10529" s="16"/>
      <c r="E10529" s="316"/>
    </row>
    <row r="10530" spans="4:5" x14ac:dyDescent="0.2">
      <c r="D10530" s="16"/>
      <c r="E10530" s="316"/>
    </row>
    <row r="10531" spans="4:5" x14ac:dyDescent="0.2">
      <c r="D10531" s="16"/>
      <c r="E10531" s="316"/>
    </row>
    <row r="10532" spans="4:5" x14ac:dyDescent="0.2">
      <c r="D10532" s="16"/>
      <c r="E10532" s="316"/>
    </row>
    <row r="10533" spans="4:5" x14ac:dyDescent="0.2">
      <c r="D10533" s="16"/>
      <c r="E10533" s="316"/>
    </row>
    <row r="10534" spans="4:5" x14ac:dyDescent="0.2">
      <c r="D10534" s="16"/>
      <c r="E10534" s="316"/>
    </row>
    <row r="10535" spans="4:5" x14ac:dyDescent="0.2">
      <c r="D10535" s="16"/>
      <c r="E10535" s="316"/>
    </row>
    <row r="10536" spans="4:5" x14ac:dyDescent="0.2">
      <c r="D10536" s="16"/>
      <c r="E10536" s="316"/>
    </row>
    <row r="10537" spans="4:5" x14ac:dyDescent="0.2">
      <c r="D10537" s="16"/>
      <c r="E10537" s="316"/>
    </row>
    <row r="10538" spans="4:5" x14ac:dyDescent="0.2">
      <c r="D10538" s="16"/>
      <c r="E10538" s="316"/>
    </row>
    <row r="10539" spans="4:5" x14ac:dyDescent="0.2">
      <c r="D10539" s="16"/>
      <c r="E10539" s="316"/>
    </row>
    <row r="10540" spans="4:5" x14ac:dyDescent="0.2">
      <c r="D10540" s="16"/>
      <c r="E10540" s="316"/>
    </row>
    <row r="10541" spans="4:5" x14ac:dyDescent="0.2">
      <c r="D10541" s="16"/>
      <c r="E10541" s="316"/>
    </row>
    <row r="10542" spans="4:5" x14ac:dyDescent="0.2">
      <c r="D10542" s="16"/>
      <c r="E10542" s="316"/>
    </row>
    <row r="10543" spans="4:5" x14ac:dyDescent="0.2">
      <c r="D10543" s="16"/>
      <c r="E10543" s="316"/>
    </row>
    <row r="10544" spans="4:5" x14ac:dyDescent="0.2">
      <c r="D10544" s="16"/>
      <c r="E10544" s="316"/>
    </row>
    <row r="10545" spans="4:5" x14ac:dyDescent="0.2">
      <c r="D10545" s="16"/>
      <c r="E10545" s="316"/>
    </row>
    <row r="10546" spans="4:5" x14ac:dyDescent="0.2">
      <c r="D10546" s="16"/>
      <c r="E10546" s="316"/>
    </row>
    <row r="10547" spans="4:5" x14ac:dyDescent="0.2">
      <c r="D10547" s="16"/>
      <c r="E10547" s="316"/>
    </row>
    <row r="10548" spans="4:5" x14ac:dyDescent="0.2">
      <c r="D10548" s="16"/>
      <c r="E10548" s="316"/>
    </row>
    <row r="10549" spans="4:5" x14ac:dyDescent="0.2">
      <c r="D10549" s="16"/>
      <c r="E10549" s="316"/>
    </row>
    <row r="10550" spans="4:5" x14ac:dyDescent="0.2">
      <c r="D10550" s="16"/>
      <c r="E10550" s="316"/>
    </row>
    <row r="10551" spans="4:5" x14ac:dyDescent="0.2">
      <c r="D10551" s="16"/>
      <c r="E10551" s="316"/>
    </row>
    <row r="10552" spans="4:5" x14ac:dyDescent="0.2">
      <c r="D10552" s="16"/>
      <c r="E10552" s="316"/>
    </row>
    <row r="10553" spans="4:5" x14ac:dyDescent="0.2">
      <c r="D10553" s="16"/>
      <c r="E10553" s="316"/>
    </row>
    <row r="10554" spans="4:5" x14ac:dyDescent="0.2">
      <c r="D10554" s="16"/>
      <c r="E10554" s="316"/>
    </row>
    <row r="10555" spans="4:5" x14ac:dyDescent="0.2">
      <c r="D10555" s="16"/>
      <c r="E10555" s="316"/>
    </row>
    <row r="10556" spans="4:5" x14ac:dyDescent="0.2">
      <c r="D10556" s="16"/>
      <c r="E10556" s="316"/>
    </row>
    <row r="10557" spans="4:5" x14ac:dyDescent="0.2">
      <c r="D10557" s="16"/>
      <c r="E10557" s="316"/>
    </row>
    <row r="10558" spans="4:5" x14ac:dyDescent="0.2">
      <c r="D10558" s="16"/>
      <c r="E10558" s="316"/>
    </row>
    <row r="10559" spans="4:5" x14ac:dyDescent="0.2">
      <c r="D10559" s="16"/>
      <c r="E10559" s="316"/>
    </row>
    <row r="10560" spans="4:5" x14ac:dyDescent="0.2">
      <c r="D10560" s="16"/>
      <c r="E10560" s="316"/>
    </row>
    <row r="10561" spans="4:5" x14ac:dyDescent="0.2">
      <c r="D10561" s="16"/>
      <c r="E10561" s="316"/>
    </row>
    <row r="10562" spans="4:5" x14ac:dyDescent="0.2">
      <c r="D10562" s="16"/>
      <c r="E10562" s="316"/>
    </row>
    <row r="10563" spans="4:5" x14ac:dyDescent="0.2">
      <c r="D10563" s="16"/>
      <c r="E10563" s="316"/>
    </row>
    <row r="10564" spans="4:5" x14ac:dyDescent="0.2">
      <c r="D10564" s="16"/>
      <c r="E10564" s="316"/>
    </row>
    <row r="10565" spans="4:5" x14ac:dyDescent="0.2">
      <c r="D10565" s="16"/>
      <c r="E10565" s="316"/>
    </row>
    <row r="10566" spans="4:5" x14ac:dyDescent="0.2">
      <c r="D10566" s="16"/>
      <c r="E10566" s="316"/>
    </row>
    <row r="10567" spans="4:5" x14ac:dyDescent="0.2">
      <c r="D10567" s="16"/>
      <c r="E10567" s="316"/>
    </row>
    <row r="10568" spans="4:5" x14ac:dyDescent="0.2">
      <c r="D10568" s="16"/>
      <c r="E10568" s="316"/>
    </row>
    <row r="10569" spans="4:5" x14ac:dyDescent="0.2">
      <c r="D10569" s="16"/>
      <c r="E10569" s="316"/>
    </row>
    <row r="10570" spans="4:5" x14ac:dyDescent="0.2">
      <c r="D10570" s="16"/>
      <c r="E10570" s="316"/>
    </row>
    <row r="10571" spans="4:5" x14ac:dyDescent="0.2">
      <c r="D10571" s="16"/>
      <c r="E10571" s="316"/>
    </row>
    <row r="10572" spans="4:5" x14ac:dyDescent="0.2">
      <c r="D10572" s="16"/>
      <c r="E10572" s="316"/>
    </row>
    <row r="10573" spans="4:5" x14ac:dyDescent="0.2">
      <c r="D10573" s="16"/>
      <c r="E10573" s="316"/>
    </row>
    <row r="10574" spans="4:5" x14ac:dyDescent="0.2">
      <c r="D10574" s="16"/>
      <c r="E10574" s="316"/>
    </row>
    <row r="10575" spans="4:5" x14ac:dyDescent="0.2">
      <c r="D10575" s="16"/>
      <c r="E10575" s="316"/>
    </row>
    <row r="10576" spans="4:5" x14ac:dyDescent="0.2">
      <c r="D10576" s="16"/>
      <c r="E10576" s="316"/>
    </row>
    <row r="10577" spans="4:5" x14ac:dyDescent="0.2">
      <c r="D10577" s="16"/>
      <c r="E10577" s="316"/>
    </row>
    <row r="10578" spans="4:5" x14ac:dyDescent="0.2">
      <c r="D10578" s="16"/>
      <c r="E10578" s="316"/>
    </row>
    <row r="10579" spans="4:5" x14ac:dyDescent="0.2">
      <c r="D10579" s="16"/>
      <c r="E10579" s="316"/>
    </row>
    <row r="10580" spans="4:5" x14ac:dyDescent="0.2">
      <c r="D10580" s="16"/>
      <c r="E10580" s="316"/>
    </row>
    <row r="10581" spans="4:5" x14ac:dyDescent="0.2">
      <c r="D10581" s="16"/>
      <c r="E10581" s="316"/>
    </row>
    <row r="10582" spans="4:5" x14ac:dyDescent="0.2">
      <c r="D10582" s="16"/>
      <c r="E10582" s="316"/>
    </row>
    <row r="10583" spans="4:5" x14ac:dyDescent="0.2">
      <c r="D10583" s="16"/>
      <c r="E10583" s="316"/>
    </row>
    <row r="10584" spans="4:5" x14ac:dyDescent="0.2">
      <c r="D10584" s="16"/>
      <c r="E10584" s="316"/>
    </row>
    <row r="10585" spans="4:5" x14ac:dyDescent="0.2">
      <c r="D10585" s="16"/>
      <c r="E10585" s="316"/>
    </row>
    <row r="10586" spans="4:5" x14ac:dyDescent="0.2">
      <c r="D10586" s="16"/>
      <c r="E10586" s="316"/>
    </row>
    <row r="10587" spans="4:5" x14ac:dyDescent="0.2">
      <c r="D10587" s="16"/>
      <c r="E10587" s="316"/>
    </row>
    <row r="10588" spans="4:5" x14ac:dyDescent="0.2">
      <c r="D10588" s="16"/>
      <c r="E10588" s="316"/>
    </row>
    <row r="10589" spans="4:5" x14ac:dyDescent="0.2">
      <c r="D10589" s="16"/>
      <c r="E10589" s="316"/>
    </row>
    <row r="10590" spans="4:5" x14ac:dyDescent="0.2">
      <c r="D10590" s="16"/>
      <c r="E10590" s="316"/>
    </row>
    <row r="10591" spans="4:5" x14ac:dyDescent="0.2">
      <c r="D10591" s="16"/>
      <c r="E10591" s="316"/>
    </row>
    <row r="10592" spans="4:5" x14ac:dyDescent="0.2">
      <c r="D10592" s="16"/>
      <c r="E10592" s="316"/>
    </row>
    <row r="10593" spans="4:5" x14ac:dyDescent="0.2">
      <c r="D10593" s="16"/>
      <c r="E10593" s="316"/>
    </row>
    <row r="10594" spans="4:5" x14ac:dyDescent="0.2">
      <c r="D10594" s="16"/>
      <c r="E10594" s="316"/>
    </row>
    <row r="10595" spans="4:5" x14ac:dyDescent="0.2">
      <c r="D10595" s="16"/>
      <c r="E10595" s="316"/>
    </row>
    <row r="10596" spans="4:5" x14ac:dyDescent="0.2">
      <c r="D10596" s="16"/>
      <c r="E10596" s="316"/>
    </row>
    <row r="10597" spans="4:5" x14ac:dyDescent="0.2">
      <c r="D10597" s="16"/>
      <c r="E10597" s="316"/>
    </row>
    <row r="10598" spans="4:5" x14ac:dyDescent="0.2">
      <c r="D10598" s="16"/>
      <c r="E10598" s="316"/>
    </row>
    <row r="10599" spans="4:5" x14ac:dyDescent="0.2">
      <c r="D10599" s="16"/>
      <c r="E10599" s="316"/>
    </row>
    <row r="10600" spans="4:5" x14ac:dyDescent="0.2">
      <c r="D10600" s="16"/>
      <c r="E10600" s="316"/>
    </row>
    <row r="10601" spans="4:5" x14ac:dyDescent="0.2">
      <c r="D10601" s="16"/>
      <c r="E10601" s="316"/>
    </row>
    <row r="10602" spans="4:5" x14ac:dyDescent="0.2">
      <c r="D10602" s="16"/>
      <c r="E10602" s="316"/>
    </row>
    <row r="10603" spans="4:5" x14ac:dyDescent="0.2">
      <c r="D10603" s="16"/>
      <c r="E10603" s="316"/>
    </row>
    <row r="10604" spans="4:5" x14ac:dyDescent="0.2">
      <c r="D10604" s="16"/>
      <c r="E10604" s="316"/>
    </row>
    <row r="10605" spans="4:5" x14ac:dyDescent="0.2">
      <c r="D10605" s="16"/>
      <c r="E10605" s="316"/>
    </row>
    <row r="10606" spans="4:5" x14ac:dyDescent="0.2">
      <c r="D10606" s="16"/>
      <c r="E10606" s="316"/>
    </row>
    <row r="10607" spans="4:5" x14ac:dyDescent="0.2">
      <c r="D10607" s="16"/>
      <c r="E10607" s="316"/>
    </row>
    <row r="10608" spans="4:5" x14ac:dyDescent="0.2">
      <c r="D10608" s="16"/>
      <c r="E10608" s="316"/>
    </row>
    <row r="10609" spans="4:5" x14ac:dyDescent="0.2">
      <c r="D10609" s="16"/>
      <c r="E10609" s="316"/>
    </row>
    <row r="10610" spans="4:5" x14ac:dyDescent="0.2">
      <c r="D10610" s="16"/>
      <c r="E10610" s="316"/>
    </row>
    <row r="10611" spans="4:5" x14ac:dyDescent="0.2">
      <c r="D10611" s="16"/>
      <c r="E10611" s="316"/>
    </row>
    <row r="10612" spans="4:5" x14ac:dyDescent="0.2">
      <c r="D10612" s="16"/>
      <c r="E10612" s="316"/>
    </row>
    <row r="10613" spans="4:5" x14ac:dyDescent="0.2">
      <c r="D10613" s="16"/>
      <c r="E10613" s="316"/>
    </row>
    <row r="10614" spans="4:5" x14ac:dyDescent="0.2">
      <c r="D10614" s="16"/>
      <c r="E10614" s="316"/>
    </row>
    <row r="10615" spans="4:5" x14ac:dyDescent="0.2">
      <c r="D10615" s="16"/>
      <c r="E10615" s="316"/>
    </row>
    <row r="10616" spans="4:5" x14ac:dyDescent="0.2">
      <c r="D10616" s="16"/>
      <c r="E10616" s="316"/>
    </row>
    <row r="10617" spans="4:5" x14ac:dyDescent="0.2">
      <c r="D10617" s="16"/>
      <c r="E10617" s="316"/>
    </row>
    <row r="10618" spans="4:5" x14ac:dyDescent="0.2">
      <c r="D10618" s="16"/>
      <c r="E10618" s="316"/>
    </row>
    <row r="10619" spans="4:5" x14ac:dyDescent="0.2">
      <c r="D10619" s="16"/>
      <c r="E10619" s="316"/>
    </row>
    <row r="10620" spans="4:5" x14ac:dyDescent="0.2">
      <c r="D10620" s="16"/>
      <c r="E10620" s="316"/>
    </row>
    <row r="10621" spans="4:5" x14ac:dyDescent="0.2">
      <c r="D10621" s="16"/>
      <c r="E10621" s="316"/>
    </row>
    <row r="10622" spans="4:5" x14ac:dyDescent="0.2">
      <c r="D10622" s="16"/>
      <c r="E10622" s="316"/>
    </row>
    <row r="10623" spans="4:5" x14ac:dyDescent="0.2">
      <c r="D10623" s="16"/>
      <c r="E10623" s="316"/>
    </row>
    <row r="10624" spans="4:5" x14ac:dyDescent="0.2">
      <c r="D10624" s="16"/>
      <c r="E10624" s="316"/>
    </row>
    <row r="10625" spans="4:5" x14ac:dyDescent="0.2">
      <c r="D10625" s="16"/>
      <c r="E10625" s="316"/>
    </row>
    <row r="10626" spans="4:5" x14ac:dyDescent="0.2">
      <c r="D10626" s="16"/>
      <c r="E10626" s="316"/>
    </row>
    <row r="10627" spans="4:5" x14ac:dyDescent="0.2">
      <c r="D10627" s="16"/>
      <c r="E10627" s="316"/>
    </row>
    <row r="10628" spans="4:5" x14ac:dyDescent="0.2">
      <c r="D10628" s="16"/>
      <c r="E10628" s="316"/>
    </row>
    <row r="10629" spans="4:5" x14ac:dyDescent="0.2">
      <c r="D10629" s="16"/>
      <c r="E10629" s="316"/>
    </row>
    <row r="10630" spans="4:5" x14ac:dyDescent="0.2">
      <c r="D10630" s="16"/>
      <c r="E10630" s="316"/>
    </row>
    <row r="10631" spans="4:5" x14ac:dyDescent="0.2">
      <c r="D10631" s="16"/>
      <c r="E10631" s="316"/>
    </row>
    <row r="10632" spans="4:5" x14ac:dyDescent="0.2">
      <c r="D10632" s="16"/>
      <c r="E10632" s="316"/>
    </row>
    <row r="10633" spans="4:5" x14ac:dyDescent="0.2">
      <c r="D10633" s="16"/>
      <c r="E10633" s="316"/>
    </row>
    <row r="10634" spans="4:5" x14ac:dyDescent="0.2">
      <c r="D10634" s="16"/>
      <c r="E10634" s="316"/>
    </row>
    <row r="10635" spans="4:5" x14ac:dyDescent="0.2">
      <c r="D10635" s="16"/>
      <c r="E10635" s="316"/>
    </row>
    <row r="10636" spans="4:5" x14ac:dyDescent="0.2">
      <c r="D10636" s="16"/>
      <c r="E10636" s="316"/>
    </row>
    <row r="10637" spans="4:5" x14ac:dyDescent="0.2">
      <c r="D10637" s="16"/>
      <c r="E10637" s="316"/>
    </row>
    <row r="10638" spans="4:5" x14ac:dyDescent="0.2">
      <c r="D10638" s="16"/>
      <c r="E10638" s="316"/>
    </row>
    <row r="10639" spans="4:5" x14ac:dyDescent="0.2">
      <c r="D10639" s="16"/>
      <c r="E10639" s="316"/>
    </row>
    <row r="10640" spans="4:5" x14ac:dyDescent="0.2">
      <c r="D10640" s="16"/>
      <c r="E10640" s="316"/>
    </row>
    <row r="10641" spans="4:5" x14ac:dyDescent="0.2">
      <c r="D10641" s="16"/>
      <c r="E10641" s="316"/>
    </row>
    <row r="10642" spans="4:5" x14ac:dyDescent="0.2">
      <c r="D10642" s="16"/>
      <c r="E10642" s="316"/>
    </row>
    <row r="10643" spans="4:5" x14ac:dyDescent="0.2">
      <c r="D10643" s="16"/>
      <c r="E10643" s="316"/>
    </row>
    <row r="10644" spans="4:5" x14ac:dyDescent="0.2">
      <c r="D10644" s="16"/>
      <c r="E10644" s="316"/>
    </row>
    <row r="10645" spans="4:5" x14ac:dyDescent="0.2">
      <c r="D10645" s="16"/>
      <c r="E10645" s="316"/>
    </row>
    <row r="10646" spans="4:5" x14ac:dyDescent="0.2">
      <c r="D10646" s="16"/>
      <c r="E10646" s="316"/>
    </row>
    <row r="10647" spans="4:5" x14ac:dyDescent="0.2">
      <c r="D10647" s="16"/>
      <c r="E10647" s="316"/>
    </row>
    <row r="10648" spans="4:5" x14ac:dyDescent="0.2">
      <c r="D10648" s="16"/>
      <c r="E10648" s="316"/>
    </row>
    <row r="10649" spans="4:5" x14ac:dyDescent="0.2">
      <c r="D10649" s="16"/>
      <c r="E10649" s="316"/>
    </row>
    <row r="10650" spans="4:5" x14ac:dyDescent="0.2">
      <c r="D10650" s="16"/>
      <c r="E10650" s="316"/>
    </row>
    <row r="10651" spans="4:5" x14ac:dyDescent="0.2">
      <c r="D10651" s="16"/>
      <c r="E10651" s="316"/>
    </row>
    <row r="10652" spans="4:5" x14ac:dyDescent="0.2">
      <c r="D10652" s="16"/>
      <c r="E10652" s="316"/>
    </row>
    <row r="10653" spans="4:5" x14ac:dyDescent="0.2">
      <c r="D10653" s="16"/>
      <c r="E10653" s="316"/>
    </row>
    <row r="10654" spans="4:5" x14ac:dyDescent="0.2">
      <c r="D10654" s="16"/>
      <c r="E10654" s="316"/>
    </row>
    <row r="10655" spans="4:5" x14ac:dyDescent="0.2">
      <c r="D10655" s="16"/>
      <c r="E10655" s="316"/>
    </row>
    <row r="10656" spans="4:5" x14ac:dyDescent="0.2">
      <c r="D10656" s="16"/>
      <c r="E10656" s="316"/>
    </row>
    <row r="10657" spans="4:5" x14ac:dyDescent="0.2">
      <c r="D10657" s="16"/>
      <c r="E10657" s="316"/>
    </row>
    <row r="10658" spans="4:5" x14ac:dyDescent="0.2">
      <c r="D10658" s="16"/>
      <c r="E10658" s="316"/>
    </row>
    <row r="10659" spans="4:5" x14ac:dyDescent="0.2">
      <c r="D10659" s="16"/>
      <c r="E10659" s="316"/>
    </row>
    <row r="10660" spans="4:5" x14ac:dyDescent="0.2">
      <c r="D10660" s="16"/>
      <c r="E10660" s="316"/>
    </row>
    <row r="10661" spans="4:5" x14ac:dyDescent="0.2">
      <c r="D10661" s="16"/>
      <c r="E10661" s="316"/>
    </row>
    <row r="10662" spans="4:5" x14ac:dyDescent="0.2">
      <c r="D10662" s="16"/>
      <c r="E10662" s="316"/>
    </row>
    <row r="10663" spans="4:5" x14ac:dyDescent="0.2">
      <c r="D10663" s="16"/>
      <c r="E10663" s="316"/>
    </row>
    <row r="10664" spans="4:5" x14ac:dyDescent="0.2">
      <c r="D10664" s="16"/>
      <c r="E10664" s="316"/>
    </row>
    <row r="10665" spans="4:5" x14ac:dyDescent="0.2">
      <c r="D10665" s="16"/>
      <c r="E10665" s="316"/>
    </row>
    <row r="10666" spans="4:5" x14ac:dyDescent="0.2">
      <c r="D10666" s="16"/>
      <c r="E10666" s="316"/>
    </row>
    <row r="10667" spans="4:5" x14ac:dyDescent="0.2">
      <c r="D10667" s="16"/>
      <c r="E10667" s="316"/>
    </row>
    <row r="10668" spans="4:5" x14ac:dyDescent="0.2">
      <c r="D10668" s="16"/>
      <c r="E10668" s="316"/>
    </row>
    <row r="10669" spans="4:5" x14ac:dyDescent="0.2">
      <c r="D10669" s="16"/>
      <c r="E10669" s="316"/>
    </row>
    <row r="10670" spans="4:5" x14ac:dyDescent="0.2">
      <c r="D10670" s="16"/>
      <c r="E10670" s="316"/>
    </row>
    <row r="10671" spans="4:5" x14ac:dyDescent="0.2">
      <c r="D10671" s="16"/>
      <c r="E10671" s="316"/>
    </row>
    <row r="10672" spans="4:5" x14ac:dyDescent="0.2">
      <c r="D10672" s="16"/>
      <c r="E10672" s="316"/>
    </row>
    <row r="10673" spans="4:5" x14ac:dyDescent="0.2">
      <c r="D10673" s="16"/>
      <c r="E10673" s="316"/>
    </row>
    <row r="10674" spans="4:5" x14ac:dyDescent="0.2">
      <c r="D10674" s="16"/>
      <c r="E10674" s="316"/>
    </row>
    <row r="10675" spans="4:5" x14ac:dyDescent="0.2">
      <c r="D10675" s="16"/>
      <c r="E10675" s="316"/>
    </row>
    <row r="10676" spans="4:5" x14ac:dyDescent="0.2">
      <c r="D10676" s="16"/>
      <c r="E10676" s="316"/>
    </row>
    <row r="10677" spans="4:5" x14ac:dyDescent="0.2">
      <c r="D10677" s="16"/>
      <c r="E10677" s="316"/>
    </row>
    <row r="10678" spans="4:5" x14ac:dyDescent="0.2">
      <c r="D10678" s="16"/>
      <c r="E10678" s="316"/>
    </row>
    <row r="10679" spans="4:5" x14ac:dyDescent="0.2">
      <c r="D10679" s="16"/>
      <c r="E10679" s="316"/>
    </row>
    <row r="10680" spans="4:5" x14ac:dyDescent="0.2">
      <c r="D10680" s="16"/>
      <c r="E10680" s="316"/>
    </row>
    <row r="10681" spans="4:5" x14ac:dyDescent="0.2">
      <c r="D10681" s="16"/>
      <c r="E10681" s="316"/>
    </row>
    <row r="10682" spans="4:5" x14ac:dyDescent="0.2">
      <c r="D10682" s="16"/>
      <c r="E10682" s="316"/>
    </row>
    <row r="10683" spans="4:5" x14ac:dyDescent="0.2">
      <c r="D10683" s="16"/>
      <c r="E10683" s="316"/>
    </row>
    <row r="10684" spans="4:5" x14ac:dyDescent="0.2">
      <c r="D10684" s="16"/>
      <c r="E10684" s="316"/>
    </row>
    <row r="10685" spans="4:5" x14ac:dyDescent="0.2">
      <c r="D10685" s="16"/>
      <c r="E10685" s="316"/>
    </row>
    <row r="10686" spans="4:5" x14ac:dyDescent="0.2">
      <c r="D10686" s="16"/>
      <c r="E10686" s="316"/>
    </row>
    <row r="10687" spans="4:5" x14ac:dyDescent="0.2">
      <c r="D10687" s="16"/>
      <c r="E10687" s="316"/>
    </row>
    <row r="10688" spans="4:5" x14ac:dyDescent="0.2">
      <c r="D10688" s="16"/>
      <c r="E10688" s="316"/>
    </row>
    <row r="10689" spans="4:5" x14ac:dyDescent="0.2">
      <c r="D10689" s="16"/>
      <c r="E10689" s="316"/>
    </row>
    <row r="10690" spans="4:5" x14ac:dyDescent="0.2">
      <c r="D10690" s="16"/>
      <c r="E10690" s="316"/>
    </row>
    <row r="10691" spans="4:5" x14ac:dyDescent="0.2">
      <c r="D10691" s="16"/>
      <c r="E10691" s="316"/>
    </row>
    <row r="10692" spans="4:5" x14ac:dyDescent="0.2">
      <c r="D10692" s="16"/>
      <c r="E10692" s="316"/>
    </row>
    <row r="10693" spans="4:5" x14ac:dyDescent="0.2">
      <c r="D10693" s="16"/>
      <c r="E10693" s="316"/>
    </row>
    <row r="10694" spans="4:5" x14ac:dyDescent="0.2">
      <c r="D10694" s="16"/>
      <c r="E10694" s="316"/>
    </row>
    <row r="10695" spans="4:5" x14ac:dyDescent="0.2">
      <c r="D10695" s="16"/>
      <c r="E10695" s="316"/>
    </row>
    <row r="10696" spans="4:5" x14ac:dyDescent="0.2">
      <c r="D10696" s="16"/>
      <c r="E10696" s="316"/>
    </row>
    <row r="10697" spans="4:5" x14ac:dyDescent="0.2">
      <c r="D10697" s="16"/>
      <c r="E10697" s="316"/>
    </row>
    <row r="10698" spans="4:5" x14ac:dyDescent="0.2">
      <c r="D10698" s="16"/>
      <c r="E10698" s="316"/>
    </row>
    <row r="10699" spans="4:5" x14ac:dyDescent="0.2">
      <c r="D10699" s="16"/>
      <c r="E10699" s="316"/>
    </row>
    <row r="10700" spans="4:5" x14ac:dyDescent="0.2">
      <c r="D10700" s="16"/>
      <c r="E10700" s="316"/>
    </row>
    <row r="10701" spans="4:5" x14ac:dyDescent="0.2">
      <c r="D10701" s="16"/>
      <c r="E10701" s="316"/>
    </row>
    <row r="10702" spans="4:5" x14ac:dyDescent="0.2">
      <c r="D10702" s="16"/>
      <c r="E10702" s="316"/>
    </row>
    <row r="10703" spans="4:5" x14ac:dyDescent="0.2">
      <c r="D10703" s="16"/>
      <c r="E10703" s="316"/>
    </row>
    <row r="10704" spans="4:5" x14ac:dyDescent="0.2">
      <c r="D10704" s="16"/>
      <c r="E10704" s="316"/>
    </row>
    <row r="10705" spans="4:5" x14ac:dyDescent="0.2">
      <c r="D10705" s="16"/>
      <c r="E10705" s="316"/>
    </row>
    <row r="10706" spans="4:5" x14ac:dyDescent="0.2">
      <c r="D10706" s="16"/>
      <c r="E10706" s="316"/>
    </row>
    <row r="10707" spans="4:5" x14ac:dyDescent="0.2">
      <c r="D10707" s="16"/>
      <c r="E10707" s="316"/>
    </row>
    <row r="10708" spans="4:5" x14ac:dyDescent="0.2">
      <c r="D10708" s="16"/>
      <c r="E10708" s="316"/>
    </row>
    <row r="10709" spans="4:5" x14ac:dyDescent="0.2">
      <c r="D10709" s="16"/>
      <c r="E10709" s="316"/>
    </row>
    <row r="10710" spans="4:5" x14ac:dyDescent="0.2">
      <c r="D10710" s="16"/>
      <c r="E10710" s="316"/>
    </row>
    <row r="10711" spans="4:5" x14ac:dyDescent="0.2">
      <c r="D10711" s="16"/>
      <c r="E10711" s="316"/>
    </row>
    <row r="10712" spans="4:5" x14ac:dyDescent="0.2">
      <c r="D10712" s="16"/>
      <c r="E10712" s="316"/>
    </row>
    <row r="10713" spans="4:5" x14ac:dyDescent="0.2">
      <c r="D10713" s="16"/>
      <c r="E10713" s="316"/>
    </row>
    <row r="10714" spans="4:5" x14ac:dyDescent="0.2">
      <c r="D10714" s="16"/>
      <c r="E10714" s="316"/>
    </row>
    <row r="10715" spans="4:5" x14ac:dyDescent="0.2">
      <c r="D10715" s="16"/>
      <c r="E10715" s="316"/>
    </row>
    <row r="10716" spans="4:5" x14ac:dyDescent="0.2">
      <c r="D10716" s="16"/>
      <c r="E10716" s="316"/>
    </row>
    <row r="10717" spans="4:5" x14ac:dyDescent="0.2">
      <c r="D10717" s="16"/>
      <c r="E10717" s="316"/>
    </row>
    <row r="10718" spans="4:5" x14ac:dyDescent="0.2">
      <c r="D10718" s="16"/>
      <c r="E10718" s="316"/>
    </row>
    <row r="10719" spans="4:5" x14ac:dyDescent="0.2">
      <c r="D10719" s="16"/>
      <c r="E10719" s="316"/>
    </row>
    <row r="10720" spans="4:5" x14ac:dyDescent="0.2">
      <c r="D10720" s="16"/>
      <c r="E10720" s="316"/>
    </row>
    <row r="10721" spans="4:5" x14ac:dyDescent="0.2">
      <c r="D10721" s="16"/>
      <c r="E10721" s="316"/>
    </row>
    <row r="10722" spans="4:5" x14ac:dyDescent="0.2">
      <c r="D10722" s="16"/>
      <c r="E10722" s="316"/>
    </row>
    <row r="10723" spans="4:5" x14ac:dyDescent="0.2">
      <c r="D10723" s="16"/>
      <c r="E10723" s="316"/>
    </row>
    <row r="10724" spans="4:5" x14ac:dyDescent="0.2">
      <c r="D10724" s="16"/>
      <c r="E10724" s="316"/>
    </row>
    <row r="10725" spans="4:5" x14ac:dyDescent="0.2">
      <c r="D10725" s="16"/>
      <c r="E10725" s="316"/>
    </row>
    <row r="10726" spans="4:5" x14ac:dyDescent="0.2">
      <c r="D10726" s="16"/>
      <c r="E10726" s="316"/>
    </row>
    <row r="10727" spans="4:5" x14ac:dyDescent="0.2">
      <c r="D10727" s="16"/>
      <c r="E10727" s="316"/>
    </row>
    <row r="10728" spans="4:5" x14ac:dyDescent="0.2">
      <c r="D10728" s="16"/>
      <c r="E10728" s="316"/>
    </row>
    <row r="10729" spans="4:5" x14ac:dyDescent="0.2">
      <c r="D10729" s="16"/>
      <c r="E10729" s="316"/>
    </row>
    <row r="10730" spans="4:5" x14ac:dyDescent="0.2">
      <c r="D10730" s="16"/>
      <c r="E10730" s="316"/>
    </row>
    <row r="10731" spans="4:5" x14ac:dyDescent="0.2">
      <c r="D10731" s="16"/>
      <c r="E10731" s="316"/>
    </row>
    <row r="10732" spans="4:5" x14ac:dyDescent="0.2">
      <c r="D10732" s="16"/>
      <c r="E10732" s="316"/>
    </row>
    <row r="10733" spans="4:5" x14ac:dyDescent="0.2">
      <c r="D10733" s="16"/>
      <c r="E10733" s="316"/>
    </row>
    <row r="10734" spans="4:5" x14ac:dyDescent="0.2">
      <c r="D10734" s="16"/>
      <c r="E10734" s="316"/>
    </row>
    <row r="10735" spans="4:5" x14ac:dyDescent="0.2">
      <c r="D10735" s="16"/>
      <c r="E10735" s="316"/>
    </row>
    <row r="10736" spans="4:5" x14ac:dyDescent="0.2">
      <c r="D10736" s="16"/>
      <c r="E10736" s="316"/>
    </row>
    <row r="10737" spans="4:5" x14ac:dyDescent="0.2">
      <c r="D10737" s="16"/>
      <c r="E10737" s="316"/>
    </row>
    <row r="10738" spans="4:5" x14ac:dyDescent="0.2">
      <c r="D10738" s="16"/>
      <c r="E10738" s="316"/>
    </row>
    <row r="10739" spans="4:5" x14ac:dyDescent="0.2">
      <c r="D10739" s="16"/>
      <c r="E10739" s="316"/>
    </row>
    <row r="10740" spans="4:5" x14ac:dyDescent="0.2">
      <c r="D10740" s="16"/>
      <c r="E10740" s="316"/>
    </row>
    <row r="10741" spans="4:5" x14ac:dyDescent="0.2">
      <c r="D10741" s="16"/>
      <c r="E10741" s="316"/>
    </row>
    <row r="10742" spans="4:5" x14ac:dyDescent="0.2">
      <c r="D10742" s="16"/>
      <c r="E10742" s="316"/>
    </row>
    <row r="10743" spans="4:5" x14ac:dyDescent="0.2">
      <c r="D10743" s="16"/>
      <c r="E10743" s="316"/>
    </row>
    <row r="10744" spans="4:5" x14ac:dyDescent="0.2">
      <c r="D10744" s="16"/>
      <c r="E10744" s="316"/>
    </row>
    <row r="10745" spans="4:5" x14ac:dyDescent="0.2">
      <c r="D10745" s="16"/>
      <c r="E10745" s="316"/>
    </row>
    <row r="10746" spans="4:5" x14ac:dyDescent="0.2">
      <c r="D10746" s="16"/>
      <c r="E10746" s="316"/>
    </row>
    <row r="10747" spans="4:5" x14ac:dyDescent="0.2">
      <c r="D10747" s="16"/>
      <c r="E10747" s="316"/>
    </row>
    <row r="10748" spans="4:5" x14ac:dyDescent="0.2">
      <c r="D10748" s="16"/>
      <c r="E10748" s="316"/>
    </row>
    <row r="10749" spans="4:5" x14ac:dyDescent="0.2">
      <c r="D10749" s="16"/>
      <c r="E10749" s="316"/>
    </row>
    <row r="10750" spans="4:5" x14ac:dyDescent="0.2">
      <c r="D10750" s="16"/>
      <c r="E10750" s="316"/>
    </row>
    <row r="10751" spans="4:5" x14ac:dyDescent="0.2">
      <c r="D10751" s="16"/>
      <c r="E10751" s="316"/>
    </row>
    <row r="10752" spans="4:5" x14ac:dyDescent="0.2">
      <c r="D10752" s="16"/>
      <c r="E10752" s="316"/>
    </row>
    <row r="10753" spans="4:5" x14ac:dyDescent="0.2">
      <c r="D10753" s="16"/>
      <c r="E10753" s="316"/>
    </row>
    <row r="10754" spans="4:5" x14ac:dyDescent="0.2">
      <c r="D10754" s="16"/>
      <c r="E10754" s="316"/>
    </row>
    <row r="10755" spans="4:5" x14ac:dyDescent="0.2">
      <c r="D10755" s="16"/>
      <c r="E10755" s="316"/>
    </row>
    <row r="10756" spans="4:5" x14ac:dyDescent="0.2">
      <c r="D10756" s="16"/>
      <c r="E10756" s="316"/>
    </row>
    <row r="10757" spans="4:5" x14ac:dyDescent="0.2">
      <c r="D10757" s="16"/>
      <c r="E10757" s="316"/>
    </row>
    <row r="10758" spans="4:5" x14ac:dyDescent="0.2">
      <c r="D10758" s="16"/>
      <c r="E10758" s="316"/>
    </row>
    <row r="10759" spans="4:5" x14ac:dyDescent="0.2">
      <c r="D10759" s="16"/>
      <c r="E10759" s="316"/>
    </row>
    <row r="10760" spans="4:5" x14ac:dyDescent="0.2">
      <c r="D10760" s="16"/>
      <c r="E10760" s="316"/>
    </row>
    <row r="10761" spans="4:5" x14ac:dyDescent="0.2">
      <c r="D10761" s="16"/>
      <c r="E10761" s="316"/>
    </row>
    <row r="10762" spans="4:5" x14ac:dyDescent="0.2">
      <c r="D10762" s="16"/>
      <c r="E10762" s="316"/>
    </row>
    <row r="10763" spans="4:5" x14ac:dyDescent="0.2">
      <c r="D10763" s="16"/>
      <c r="E10763" s="316"/>
    </row>
    <row r="10764" spans="4:5" x14ac:dyDescent="0.2">
      <c r="D10764" s="16"/>
      <c r="E10764" s="316"/>
    </row>
    <row r="10765" spans="4:5" x14ac:dyDescent="0.2">
      <c r="D10765" s="16"/>
      <c r="E10765" s="316"/>
    </row>
    <row r="10766" spans="4:5" x14ac:dyDescent="0.2">
      <c r="D10766" s="16"/>
      <c r="E10766" s="316"/>
    </row>
    <row r="10767" spans="4:5" x14ac:dyDescent="0.2">
      <c r="D10767" s="16"/>
      <c r="E10767" s="316"/>
    </row>
    <row r="10768" spans="4:5" x14ac:dyDescent="0.2">
      <c r="D10768" s="16"/>
      <c r="E10768" s="316"/>
    </row>
    <row r="10769" spans="4:5" x14ac:dyDescent="0.2">
      <c r="D10769" s="16"/>
      <c r="E10769" s="316"/>
    </row>
    <row r="10770" spans="4:5" x14ac:dyDescent="0.2">
      <c r="D10770" s="16"/>
      <c r="E10770" s="316"/>
    </row>
    <row r="10771" spans="4:5" x14ac:dyDescent="0.2">
      <c r="D10771" s="16"/>
      <c r="E10771" s="316"/>
    </row>
    <row r="10772" spans="4:5" x14ac:dyDescent="0.2">
      <c r="D10772" s="16"/>
      <c r="E10772" s="316"/>
    </row>
    <row r="10773" spans="4:5" x14ac:dyDescent="0.2">
      <c r="D10773" s="16"/>
      <c r="E10773" s="316"/>
    </row>
    <row r="10774" spans="4:5" x14ac:dyDescent="0.2">
      <c r="D10774" s="16"/>
      <c r="E10774" s="316"/>
    </row>
    <row r="10775" spans="4:5" x14ac:dyDescent="0.2">
      <c r="D10775" s="16"/>
      <c r="E10775" s="316"/>
    </row>
    <row r="10776" spans="4:5" x14ac:dyDescent="0.2">
      <c r="D10776" s="16"/>
      <c r="E10776" s="316"/>
    </row>
    <row r="10777" spans="4:5" x14ac:dyDescent="0.2">
      <c r="D10777" s="16"/>
      <c r="E10777" s="316"/>
    </row>
    <row r="10778" spans="4:5" x14ac:dyDescent="0.2">
      <c r="D10778" s="16"/>
      <c r="E10778" s="316"/>
    </row>
    <row r="10779" spans="4:5" x14ac:dyDescent="0.2">
      <c r="D10779" s="16"/>
      <c r="E10779" s="316"/>
    </row>
    <row r="10780" spans="4:5" x14ac:dyDescent="0.2">
      <c r="D10780" s="16"/>
      <c r="E10780" s="316"/>
    </row>
    <row r="10781" spans="4:5" x14ac:dyDescent="0.2">
      <c r="D10781" s="16"/>
      <c r="E10781" s="316"/>
    </row>
    <row r="10782" spans="4:5" x14ac:dyDescent="0.2">
      <c r="D10782" s="16"/>
      <c r="E10782" s="316"/>
    </row>
    <row r="10783" spans="4:5" x14ac:dyDescent="0.2">
      <c r="D10783" s="16"/>
      <c r="E10783" s="316"/>
    </row>
    <row r="10784" spans="4:5" x14ac:dyDescent="0.2">
      <c r="D10784" s="16"/>
      <c r="E10784" s="316"/>
    </row>
    <row r="10785" spans="4:5" x14ac:dyDescent="0.2">
      <c r="D10785" s="16"/>
      <c r="E10785" s="316"/>
    </row>
    <row r="10786" spans="4:5" x14ac:dyDescent="0.2">
      <c r="D10786" s="16"/>
      <c r="E10786" s="316"/>
    </row>
    <row r="10787" spans="4:5" x14ac:dyDescent="0.2">
      <c r="D10787" s="16"/>
      <c r="E10787" s="316"/>
    </row>
    <row r="10788" spans="4:5" x14ac:dyDescent="0.2">
      <c r="D10788" s="16"/>
      <c r="E10788" s="316"/>
    </row>
    <row r="10789" spans="4:5" x14ac:dyDescent="0.2">
      <c r="D10789" s="16"/>
      <c r="E10789" s="316"/>
    </row>
    <row r="10790" spans="4:5" x14ac:dyDescent="0.2">
      <c r="D10790" s="16"/>
      <c r="E10790" s="316"/>
    </row>
    <row r="10791" spans="4:5" x14ac:dyDescent="0.2">
      <c r="D10791" s="16"/>
      <c r="E10791" s="316"/>
    </row>
    <row r="10792" spans="4:5" x14ac:dyDescent="0.2">
      <c r="D10792" s="16"/>
      <c r="E10792" s="316"/>
    </row>
    <row r="10793" spans="4:5" x14ac:dyDescent="0.2">
      <c r="D10793" s="16"/>
      <c r="E10793" s="316"/>
    </row>
    <row r="10794" spans="4:5" x14ac:dyDescent="0.2">
      <c r="D10794" s="16"/>
      <c r="E10794" s="316"/>
    </row>
    <row r="10795" spans="4:5" x14ac:dyDescent="0.2">
      <c r="D10795" s="16"/>
      <c r="E10795" s="316"/>
    </row>
    <row r="10796" spans="4:5" x14ac:dyDescent="0.2">
      <c r="D10796" s="16"/>
      <c r="E10796" s="316"/>
    </row>
    <row r="10797" spans="4:5" x14ac:dyDescent="0.2">
      <c r="D10797" s="16"/>
      <c r="E10797" s="316"/>
    </row>
    <row r="10798" spans="4:5" x14ac:dyDescent="0.2">
      <c r="D10798" s="16"/>
      <c r="E10798" s="316"/>
    </row>
    <row r="10799" spans="4:5" x14ac:dyDescent="0.2">
      <c r="D10799" s="16"/>
      <c r="E10799" s="316"/>
    </row>
    <row r="10800" spans="4:5" x14ac:dyDescent="0.2">
      <c r="D10800" s="16"/>
      <c r="E10800" s="316"/>
    </row>
    <row r="10801" spans="4:5" x14ac:dyDescent="0.2">
      <c r="D10801" s="16"/>
      <c r="E10801" s="316"/>
    </row>
    <row r="10802" spans="4:5" x14ac:dyDescent="0.2">
      <c r="D10802" s="16"/>
      <c r="E10802" s="316"/>
    </row>
    <row r="10803" spans="4:5" x14ac:dyDescent="0.2">
      <c r="D10803" s="16"/>
      <c r="E10803" s="316"/>
    </row>
    <row r="10804" spans="4:5" x14ac:dyDescent="0.2">
      <c r="D10804" s="16"/>
      <c r="E10804" s="316"/>
    </row>
    <row r="10805" spans="4:5" x14ac:dyDescent="0.2">
      <c r="D10805" s="16"/>
      <c r="E10805" s="316"/>
    </row>
    <row r="10806" spans="4:5" x14ac:dyDescent="0.2">
      <c r="D10806" s="16"/>
      <c r="E10806" s="316"/>
    </row>
    <row r="10807" spans="4:5" x14ac:dyDescent="0.2">
      <c r="D10807" s="16"/>
      <c r="E10807" s="316"/>
    </row>
    <row r="10808" spans="4:5" x14ac:dyDescent="0.2">
      <c r="D10808" s="16"/>
      <c r="E10808" s="316"/>
    </row>
    <row r="10809" spans="4:5" x14ac:dyDescent="0.2">
      <c r="D10809" s="16"/>
      <c r="E10809" s="316"/>
    </row>
    <row r="10810" spans="4:5" x14ac:dyDescent="0.2">
      <c r="D10810" s="16"/>
      <c r="E10810" s="316"/>
    </row>
    <row r="10811" spans="4:5" x14ac:dyDescent="0.2">
      <c r="D10811" s="16"/>
      <c r="E10811" s="316"/>
    </row>
    <row r="10812" spans="4:5" x14ac:dyDescent="0.2">
      <c r="D10812" s="16"/>
      <c r="E10812" s="316"/>
    </row>
    <row r="10813" spans="4:5" x14ac:dyDescent="0.2">
      <c r="D10813" s="16"/>
      <c r="E10813" s="316"/>
    </row>
    <row r="10814" spans="4:5" x14ac:dyDescent="0.2">
      <c r="D10814" s="16"/>
      <c r="E10814" s="316"/>
    </row>
    <row r="10815" spans="4:5" x14ac:dyDescent="0.2">
      <c r="D10815" s="16"/>
      <c r="E10815" s="316"/>
    </row>
    <row r="10816" spans="4:5" x14ac:dyDescent="0.2">
      <c r="D10816" s="16"/>
      <c r="E10816" s="316"/>
    </row>
    <row r="10817" spans="4:5" x14ac:dyDescent="0.2">
      <c r="D10817" s="16"/>
      <c r="E10817" s="316"/>
    </row>
    <row r="10818" spans="4:5" x14ac:dyDescent="0.2">
      <c r="D10818" s="16"/>
      <c r="E10818" s="316"/>
    </row>
    <row r="10819" spans="4:5" x14ac:dyDescent="0.2">
      <c r="D10819" s="16"/>
      <c r="E10819" s="316"/>
    </row>
    <row r="10820" spans="4:5" x14ac:dyDescent="0.2">
      <c r="D10820" s="16"/>
      <c r="E10820" s="316"/>
    </row>
    <row r="10821" spans="4:5" x14ac:dyDescent="0.2">
      <c r="D10821" s="16"/>
      <c r="E10821" s="316"/>
    </row>
    <row r="10822" spans="4:5" x14ac:dyDescent="0.2">
      <c r="D10822" s="16"/>
      <c r="E10822" s="316"/>
    </row>
    <row r="10823" spans="4:5" x14ac:dyDescent="0.2">
      <c r="D10823" s="16"/>
      <c r="E10823" s="316"/>
    </row>
    <row r="10824" spans="4:5" x14ac:dyDescent="0.2">
      <c r="D10824" s="16"/>
      <c r="E10824" s="316"/>
    </row>
    <row r="10825" spans="4:5" x14ac:dyDescent="0.2">
      <c r="D10825" s="16"/>
      <c r="E10825" s="316"/>
    </row>
    <row r="10826" spans="4:5" x14ac:dyDescent="0.2">
      <c r="D10826" s="16"/>
      <c r="E10826" s="316"/>
    </row>
    <row r="10827" spans="4:5" x14ac:dyDescent="0.2">
      <c r="D10827" s="16"/>
      <c r="E10827" s="316"/>
    </row>
    <row r="10828" spans="4:5" x14ac:dyDescent="0.2">
      <c r="D10828" s="16"/>
      <c r="E10828" s="316"/>
    </row>
    <row r="10829" spans="4:5" x14ac:dyDescent="0.2">
      <c r="D10829" s="16"/>
      <c r="E10829" s="316"/>
    </row>
    <row r="10830" spans="4:5" x14ac:dyDescent="0.2">
      <c r="D10830" s="16"/>
      <c r="E10830" s="316"/>
    </row>
    <row r="10831" spans="4:5" x14ac:dyDescent="0.2">
      <c r="D10831" s="16"/>
      <c r="E10831" s="316"/>
    </row>
    <row r="10832" spans="4:5" x14ac:dyDescent="0.2">
      <c r="D10832" s="16"/>
      <c r="E10832" s="316"/>
    </row>
    <row r="10833" spans="4:5" x14ac:dyDescent="0.2">
      <c r="D10833" s="16"/>
      <c r="E10833" s="316"/>
    </row>
    <row r="10834" spans="4:5" x14ac:dyDescent="0.2">
      <c r="D10834" s="16"/>
      <c r="E10834" s="316"/>
    </row>
    <row r="10835" spans="4:5" x14ac:dyDescent="0.2">
      <c r="D10835" s="16"/>
      <c r="E10835" s="316"/>
    </row>
    <row r="10836" spans="4:5" x14ac:dyDescent="0.2">
      <c r="D10836" s="16"/>
      <c r="E10836" s="316"/>
    </row>
    <row r="10837" spans="4:5" x14ac:dyDescent="0.2">
      <c r="D10837" s="16"/>
      <c r="E10837" s="316"/>
    </row>
    <row r="10838" spans="4:5" x14ac:dyDescent="0.2">
      <c r="D10838" s="16"/>
      <c r="E10838" s="316"/>
    </row>
    <row r="10839" spans="4:5" x14ac:dyDescent="0.2">
      <c r="D10839" s="16"/>
      <c r="E10839" s="316"/>
    </row>
    <row r="10840" spans="4:5" x14ac:dyDescent="0.2">
      <c r="D10840" s="16"/>
      <c r="E10840" s="316"/>
    </row>
    <row r="10841" spans="4:5" x14ac:dyDescent="0.2">
      <c r="D10841" s="16"/>
      <c r="E10841" s="316"/>
    </row>
    <row r="10842" spans="4:5" x14ac:dyDescent="0.2">
      <c r="D10842" s="16"/>
      <c r="E10842" s="316"/>
    </row>
    <row r="10843" spans="4:5" x14ac:dyDescent="0.2">
      <c r="D10843" s="16"/>
      <c r="E10843" s="316"/>
    </row>
    <row r="10844" spans="4:5" x14ac:dyDescent="0.2">
      <c r="D10844" s="16"/>
      <c r="E10844" s="316"/>
    </row>
    <row r="10845" spans="4:5" x14ac:dyDescent="0.2">
      <c r="D10845" s="16"/>
      <c r="E10845" s="316"/>
    </row>
    <row r="10846" spans="4:5" x14ac:dyDescent="0.2">
      <c r="D10846" s="16"/>
      <c r="E10846" s="316"/>
    </row>
    <row r="10847" spans="4:5" x14ac:dyDescent="0.2">
      <c r="D10847" s="16"/>
      <c r="E10847" s="316"/>
    </row>
    <row r="10848" spans="4:5" x14ac:dyDescent="0.2">
      <c r="D10848" s="16"/>
      <c r="E10848" s="316"/>
    </row>
    <row r="10849" spans="4:5" x14ac:dyDescent="0.2">
      <c r="D10849" s="16"/>
      <c r="E10849" s="316"/>
    </row>
    <row r="10850" spans="4:5" x14ac:dyDescent="0.2">
      <c r="D10850" s="16"/>
      <c r="E10850" s="316"/>
    </row>
    <row r="10851" spans="4:5" x14ac:dyDescent="0.2">
      <c r="D10851" s="16"/>
      <c r="E10851" s="316"/>
    </row>
    <row r="10852" spans="4:5" x14ac:dyDescent="0.2">
      <c r="D10852" s="16"/>
      <c r="E10852" s="316"/>
    </row>
    <row r="10853" spans="4:5" x14ac:dyDescent="0.2">
      <c r="D10853" s="16"/>
      <c r="E10853" s="316"/>
    </row>
    <row r="10854" spans="4:5" x14ac:dyDescent="0.2">
      <c r="D10854" s="16"/>
      <c r="E10854" s="316"/>
    </row>
    <row r="10855" spans="4:5" x14ac:dyDescent="0.2">
      <c r="D10855" s="16"/>
      <c r="E10855" s="316"/>
    </row>
    <row r="10856" spans="4:5" x14ac:dyDescent="0.2">
      <c r="D10856" s="16"/>
      <c r="E10856" s="316"/>
    </row>
    <row r="10857" spans="4:5" x14ac:dyDescent="0.2">
      <c r="D10857" s="16"/>
      <c r="E10857" s="316"/>
    </row>
    <row r="10858" spans="4:5" x14ac:dyDescent="0.2">
      <c r="D10858" s="16"/>
      <c r="E10858" s="316"/>
    </row>
    <row r="10859" spans="4:5" x14ac:dyDescent="0.2">
      <c r="D10859" s="16"/>
      <c r="E10859" s="316"/>
    </row>
    <row r="10860" spans="4:5" x14ac:dyDescent="0.2">
      <c r="D10860" s="16"/>
      <c r="E10860" s="316"/>
    </row>
    <row r="10861" spans="4:5" x14ac:dyDescent="0.2">
      <c r="D10861" s="16"/>
      <c r="E10861" s="316"/>
    </row>
    <row r="10862" spans="4:5" x14ac:dyDescent="0.2">
      <c r="D10862" s="16"/>
      <c r="E10862" s="316"/>
    </row>
    <row r="10863" spans="4:5" x14ac:dyDescent="0.2">
      <c r="D10863" s="16"/>
      <c r="E10863" s="316"/>
    </row>
    <row r="10864" spans="4:5" x14ac:dyDescent="0.2">
      <c r="D10864" s="16"/>
      <c r="E10864" s="316"/>
    </row>
    <row r="10865" spans="4:5" x14ac:dyDescent="0.2">
      <c r="D10865" s="16"/>
      <c r="E10865" s="316"/>
    </row>
    <row r="10866" spans="4:5" x14ac:dyDescent="0.2">
      <c r="D10866" s="16"/>
      <c r="E10866" s="316"/>
    </row>
    <row r="10867" spans="4:5" x14ac:dyDescent="0.2">
      <c r="D10867" s="16"/>
      <c r="E10867" s="316"/>
    </row>
    <row r="10868" spans="4:5" x14ac:dyDescent="0.2">
      <c r="D10868" s="16"/>
      <c r="E10868" s="316"/>
    </row>
    <row r="10869" spans="4:5" x14ac:dyDescent="0.2">
      <c r="D10869" s="16"/>
      <c r="E10869" s="316"/>
    </row>
    <row r="10870" spans="4:5" x14ac:dyDescent="0.2">
      <c r="D10870" s="16"/>
      <c r="E10870" s="316"/>
    </row>
    <row r="10871" spans="4:5" x14ac:dyDescent="0.2">
      <c r="D10871" s="16"/>
      <c r="E10871" s="316"/>
    </row>
    <row r="10872" spans="4:5" x14ac:dyDescent="0.2">
      <c r="D10872" s="16"/>
      <c r="E10872" s="316"/>
    </row>
    <row r="10873" spans="4:5" x14ac:dyDescent="0.2">
      <c r="D10873" s="16"/>
      <c r="E10873" s="316"/>
    </row>
    <row r="10874" spans="4:5" x14ac:dyDescent="0.2">
      <c r="D10874" s="16"/>
      <c r="E10874" s="316"/>
    </row>
    <row r="10875" spans="4:5" x14ac:dyDescent="0.2">
      <c r="D10875" s="16"/>
      <c r="E10875" s="316"/>
    </row>
    <row r="10876" spans="4:5" x14ac:dyDescent="0.2">
      <c r="D10876" s="16"/>
      <c r="E10876" s="316"/>
    </row>
    <row r="10877" spans="4:5" x14ac:dyDescent="0.2">
      <c r="D10877" s="16"/>
      <c r="E10877" s="316"/>
    </row>
    <row r="10878" spans="4:5" x14ac:dyDescent="0.2">
      <c r="D10878" s="16"/>
      <c r="E10878" s="316"/>
    </row>
    <row r="10879" spans="4:5" x14ac:dyDescent="0.2">
      <c r="D10879" s="16"/>
      <c r="E10879" s="316"/>
    </row>
    <row r="10880" spans="4:5" x14ac:dyDescent="0.2">
      <c r="D10880" s="16"/>
      <c r="E10880" s="316"/>
    </row>
    <row r="10881" spans="4:5" x14ac:dyDescent="0.2">
      <c r="D10881" s="16"/>
      <c r="E10881" s="316"/>
    </row>
    <row r="10882" spans="4:5" x14ac:dyDescent="0.2">
      <c r="D10882" s="16"/>
      <c r="E10882" s="316"/>
    </row>
    <row r="10883" spans="4:5" x14ac:dyDescent="0.2">
      <c r="D10883" s="16"/>
      <c r="E10883" s="316"/>
    </row>
    <row r="10884" spans="4:5" x14ac:dyDescent="0.2">
      <c r="D10884" s="16"/>
      <c r="E10884" s="316"/>
    </row>
    <row r="10885" spans="4:5" x14ac:dyDescent="0.2">
      <c r="D10885" s="16"/>
      <c r="E10885" s="316"/>
    </row>
    <row r="10886" spans="4:5" x14ac:dyDescent="0.2">
      <c r="D10886" s="16"/>
      <c r="E10886" s="316"/>
    </row>
    <row r="10887" spans="4:5" x14ac:dyDescent="0.2">
      <c r="D10887" s="16"/>
      <c r="E10887" s="316"/>
    </row>
    <row r="10888" spans="4:5" x14ac:dyDescent="0.2">
      <c r="D10888" s="16"/>
      <c r="E10888" s="316"/>
    </row>
    <row r="10889" spans="4:5" x14ac:dyDescent="0.2">
      <c r="D10889" s="16"/>
      <c r="E10889" s="316"/>
    </row>
    <row r="10890" spans="4:5" x14ac:dyDescent="0.2">
      <c r="D10890" s="16"/>
      <c r="E10890" s="316"/>
    </row>
    <row r="10891" spans="4:5" x14ac:dyDescent="0.2">
      <c r="D10891" s="16"/>
      <c r="E10891" s="316"/>
    </row>
    <row r="10892" spans="4:5" x14ac:dyDescent="0.2">
      <c r="D10892" s="16"/>
      <c r="E10892" s="316"/>
    </row>
    <row r="10893" spans="4:5" x14ac:dyDescent="0.2">
      <c r="D10893" s="16"/>
      <c r="E10893" s="316"/>
    </row>
    <row r="10894" spans="4:5" x14ac:dyDescent="0.2">
      <c r="D10894" s="16"/>
      <c r="E10894" s="316"/>
    </row>
    <row r="10895" spans="4:5" x14ac:dyDescent="0.2">
      <c r="D10895" s="16"/>
      <c r="E10895" s="316"/>
    </row>
    <row r="10896" spans="4:5" x14ac:dyDescent="0.2">
      <c r="D10896" s="16"/>
      <c r="E10896" s="316"/>
    </row>
    <row r="10897" spans="4:5" x14ac:dyDescent="0.2">
      <c r="D10897" s="16"/>
      <c r="E10897" s="316"/>
    </row>
    <row r="10898" spans="4:5" x14ac:dyDescent="0.2">
      <c r="D10898" s="16"/>
      <c r="E10898" s="316"/>
    </row>
    <row r="10899" spans="4:5" x14ac:dyDescent="0.2">
      <c r="D10899" s="16"/>
      <c r="E10899" s="316"/>
    </row>
    <row r="10900" spans="4:5" x14ac:dyDescent="0.2">
      <c r="D10900" s="16"/>
      <c r="E10900" s="316"/>
    </row>
    <row r="10901" spans="4:5" x14ac:dyDescent="0.2">
      <c r="D10901" s="16"/>
      <c r="E10901" s="316"/>
    </row>
    <row r="10902" spans="4:5" x14ac:dyDescent="0.2">
      <c r="D10902" s="16"/>
      <c r="E10902" s="316"/>
    </row>
    <row r="10903" spans="4:5" x14ac:dyDescent="0.2">
      <c r="D10903" s="16"/>
      <c r="E10903" s="316"/>
    </row>
    <row r="10904" spans="4:5" x14ac:dyDescent="0.2">
      <c r="D10904" s="16"/>
      <c r="E10904" s="316"/>
    </row>
    <row r="10905" spans="4:5" x14ac:dyDescent="0.2">
      <c r="D10905" s="16"/>
      <c r="E10905" s="316"/>
    </row>
    <row r="10906" spans="4:5" x14ac:dyDescent="0.2">
      <c r="D10906" s="16"/>
      <c r="E10906" s="316"/>
    </row>
    <row r="10907" spans="4:5" x14ac:dyDescent="0.2">
      <c r="D10907" s="16"/>
      <c r="E10907" s="316"/>
    </row>
    <row r="10908" spans="4:5" x14ac:dyDescent="0.2">
      <c r="D10908" s="16"/>
      <c r="E10908" s="316"/>
    </row>
    <row r="10909" spans="4:5" x14ac:dyDescent="0.2">
      <c r="D10909" s="16"/>
      <c r="E10909" s="316"/>
    </row>
    <row r="10910" spans="4:5" x14ac:dyDescent="0.2">
      <c r="D10910" s="16"/>
      <c r="E10910" s="316"/>
    </row>
    <row r="10911" spans="4:5" x14ac:dyDescent="0.2">
      <c r="D10911" s="16"/>
      <c r="E10911" s="316"/>
    </row>
    <row r="10912" spans="4:5" x14ac:dyDescent="0.2">
      <c r="D10912" s="16"/>
      <c r="E10912" s="316"/>
    </row>
    <row r="10913" spans="4:5" x14ac:dyDescent="0.2">
      <c r="D10913" s="16"/>
      <c r="E10913" s="316"/>
    </row>
    <row r="10914" spans="4:5" x14ac:dyDescent="0.2">
      <c r="D10914" s="16"/>
      <c r="E10914" s="316"/>
    </row>
    <row r="10915" spans="4:5" x14ac:dyDescent="0.2">
      <c r="D10915" s="16"/>
      <c r="E10915" s="316"/>
    </row>
    <row r="10916" spans="4:5" x14ac:dyDescent="0.2">
      <c r="D10916" s="16"/>
      <c r="E10916" s="316"/>
    </row>
    <row r="10917" spans="4:5" x14ac:dyDescent="0.2">
      <c r="D10917" s="16"/>
      <c r="E10917" s="316"/>
    </row>
    <row r="10918" spans="4:5" x14ac:dyDescent="0.2">
      <c r="D10918" s="16"/>
      <c r="E10918" s="316"/>
    </row>
    <row r="10919" spans="4:5" x14ac:dyDescent="0.2">
      <c r="D10919" s="16"/>
      <c r="E10919" s="316"/>
    </row>
    <row r="10920" spans="4:5" x14ac:dyDescent="0.2">
      <c r="D10920" s="16"/>
      <c r="E10920" s="316"/>
    </row>
    <row r="10921" spans="4:5" x14ac:dyDescent="0.2">
      <c r="D10921" s="16"/>
      <c r="E10921" s="316"/>
    </row>
    <row r="10922" spans="4:5" x14ac:dyDescent="0.2">
      <c r="D10922" s="16"/>
      <c r="E10922" s="316"/>
    </row>
    <row r="10923" spans="4:5" x14ac:dyDescent="0.2">
      <c r="D10923" s="16"/>
      <c r="E10923" s="316"/>
    </row>
    <row r="10924" spans="4:5" x14ac:dyDescent="0.2">
      <c r="D10924" s="16"/>
      <c r="E10924" s="316"/>
    </row>
    <row r="10925" spans="4:5" x14ac:dyDescent="0.2">
      <c r="D10925" s="16"/>
      <c r="E10925" s="316"/>
    </row>
    <row r="10926" spans="4:5" x14ac:dyDescent="0.2">
      <c r="D10926" s="16"/>
      <c r="E10926" s="316"/>
    </row>
    <row r="10927" spans="4:5" x14ac:dyDescent="0.2">
      <c r="D10927" s="16"/>
      <c r="E10927" s="316"/>
    </row>
    <row r="10928" spans="4:5" x14ac:dyDescent="0.2">
      <c r="D10928" s="16"/>
      <c r="E10928" s="316"/>
    </row>
    <row r="10929" spans="4:5" x14ac:dyDescent="0.2">
      <c r="D10929" s="16"/>
      <c r="E10929" s="316"/>
    </row>
    <row r="10930" spans="4:5" x14ac:dyDescent="0.2">
      <c r="D10930" s="16"/>
      <c r="E10930" s="316"/>
    </row>
    <row r="10931" spans="4:5" x14ac:dyDescent="0.2">
      <c r="D10931" s="16"/>
      <c r="E10931" s="316"/>
    </row>
    <row r="10932" spans="4:5" x14ac:dyDescent="0.2">
      <c r="D10932" s="16"/>
      <c r="E10932" s="316"/>
    </row>
    <row r="10933" spans="4:5" x14ac:dyDescent="0.2">
      <c r="D10933" s="16"/>
      <c r="E10933" s="316"/>
    </row>
    <row r="10934" spans="4:5" x14ac:dyDescent="0.2">
      <c r="D10934" s="16"/>
      <c r="E10934" s="316"/>
    </row>
    <row r="10935" spans="4:5" x14ac:dyDescent="0.2">
      <c r="D10935" s="16"/>
      <c r="E10935" s="316"/>
    </row>
    <row r="10936" spans="4:5" x14ac:dyDescent="0.2">
      <c r="D10936" s="16"/>
      <c r="E10936" s="316"/>
    </row>
    <row r="10937" spans="4:5" x14ac:dyDescent="0.2">
      <c r="D10937" s="16"/>
      <c r="E10937" s="316"/>
    </row>
    <row r="10938" spans="4:5" x14ac:dyDescent="0.2">
      <c r="D10938" s="16"/>
      <c r="E10938" s="316"/>
    </row>
    <row r="10939" spans="4:5" x14ac:dyDescent="0.2">
      <c r="D10939" s="16"/>
      <c r="E10939" s="316"/>
    </row>
    <row r="10940" spans="4:5" x14ac:dyDescent="0.2">
      <c r="D10940" s="16"/>
      <c r="E10940" s="316"/>
    </row>
    <row r="10941" spans="4:5" x14ac:dyDescent="0.2">
      <c r="D10941" s="16"/>
      <c r="E10941" s="316"/>
    </row>
    <row r="10942" spans="4:5" x14ac:dyDescent="0.2">
      <c r="D10942" s="16"/>
      <c r="E10942" s="316"/>
    </row>
    <row r="10943" spans="4:5" x14ac:dyDescent="0.2">
      <c r="D10943" s="16"/>
      <c r="E10943" s="316"/>
    </row>
    <row r="10944" spans="4:5" x14ac:dyDescent="0.2">
      <c r="D10944" s="16"/>
      <c r="E10944" s="316"/>
    </row>
    <row r="10945" spans="4:5" x14ac:dyDescent="0.2">
      <c r="D10945" s="16"/>
      <c r="E10945" s="316"/>
    </row>
    <row r="10946" spans="4:5" x14ac:dyDescent="0.2">
      <c r="D10946" s="16"/>
      <c r="E10946" s="316"/>
    </row>
    <row r="10947" spans="4:5" x14ac:dyDescent="0.2">
      <c r="D10947" s="16"/>
      <c r="E10947" s="316"/>
    </row>
    <row r="10948" spans="4:5" x14ac:dyDescent="0.2">
      <c r="D10948" s="16"/>
      <c r="E10948" s="316"/>
    </row>
    <row r="10949" spans="4:5" x14ac:dyDescent="0.2">
      <c r="D10949" s="16"/>
      <c r="E10949" s="316"/>
    </row>
    <row r="10950" spans="4:5" x14ac:dyDescent="0.2">
      <c r="D10950" s="16"/>
      <c r="E10950" s="316"/>
    </row>
    <row r="10951" spans="4:5" x14ac:dyDescent="0.2">
      <c r="D10951" s="16"/>
      <c r="E10951" s="316"/>
    </row>
    <row r="10952" spans="4:5" x14ac:dyDescent="0.2">
      <c r="D10952" s="16"/>
      <c r="E10952" s="316"/>
    </row>
    <row r="10953" spans="4:5" x14ac:dyDescent="0.2">
      <c r="D10953" s="16"/>
      <c r="E10953" s="316"/>
    </row>
    <row r="10954" spans="4:5" x14ac:dyDescent="0.2">
      <c r="D10954" s="16"/>
      <c r="E10954" s="316"/>
    </row>
    <row r="10955" spans="4:5" x14ac:dyDescent="0.2">
      <c r="D10955" s="16"/>
      <c r="E10955" s="316"/>
    </row>
    <row r="10956" spans="4:5" x14ac:dyDescent="0.2">
      <c r="D10956" s="16"/>
      <c r="E10956" s="316"/>
    </row>
    <row r="10957" spans="4:5" x14ac:dyDescent="0.2">
      <c r="D10957" s="16"/>
      <c r="E10957" s="316"/>
    </row>
    <row r="10958" spans="4:5" x14ac:dyDescent="0.2">
      <c r="D10958" s="16"/>
      <c r="E10958" s="316"/>
    </row>
    <row r="10959" spans="4:5" x14ac:dyDescent="0.2">
      <c r="D10959" s="16"/>
      <c r="E10959" s="316"/>
    </row>
    <row r="10960" spans="4:5" x14ac:dyDescent="0.2">
      <c r="D10960" s="16"/>
      <c r="E10960" s="316"/>
    </row>
    <row r="10961" spans="4:5" x14ac:dyDescent="0.2">
      <c r="D10961" s="16"/>
      <c r="E10961" s="316"/>
    </row>
    <row r="10962" spans="4:5" x14ac:dyDescent="0.2">
      <c r="D10962" s="16"/>
      <c r="E10962" s="316"/>
    </row>
    <row r="10963" spans="4:5" x14ac:dyDescent="0.2">
      <c r="D10963" s="16"/>
      <c r="E10963" s="316"/>
    </row>
    <row r="10964" spans="4:5" x14ac:dyDescent="0.2">
      <c r="D10964" s="16"/>
      <c r="E10964" s="316"/>
    </row>
    <row r="10965" spans="4:5" x14ac:dyDescent="0.2">
      <c r="D10965" s="16"/>
      <c r="E10965" s="316"/>
    </row>
    <row r="10966" spans="4:5" x14ac:dyDescent="0.2">
      <c r="D10966" s="16"/>
      <c r="E10966" s="316"/>
    </row>
    <row r="10967" spans="4:5" x14ac:dyDescent="0.2">
      <c r="D10967" s="16"/>
      <c r="E10967" s="316"/>
    </row>
    <row r="10968" spans="4:5" x14ac:dyDescent="0.2">
      <c r="D10968" s="16"/>
      <c r="E10968" s="316"/>
    </row>
    <row r="10969" spans="4:5" x14ac:dyDescent="0.2">
      <c r="D10969" s="16"/>
      <c r="E10969" s="316"/>
    </row>
    <row r="10970" spans="4:5" x14ac:dyDescent="0.2">
      <c r="D10970" s="16"/>
      <c r="E10970" s="316"/>
    </row>
    <row r="10971" spans="4:5" x14ac:dyDescent="0.2">
      <c r="D10971" s="16"/>
      <c r="E10971" s="316"/>
    </row>
    <row r="10972" spans="4:5" x14ac:dyDescent="0.2">
      <c r="D10972" s="16"/>
      <c r="E10972" s="316"/>
    </row>
    <row r="10973" spans="4:5" x14ac:dyDescent="0.2">
      <c r="D10973" s="16"/>
      <c r="E10973" s="316"/>
    </row>
    <row r="10974" spans="4:5" x14ac:dyDescent="0.2">
      <c r="D10974" s="16"/>
      <c r="E10974" s="316"/>
    </row>
    <row r="10975" spans="4:5" x14ac:dyDescent="0.2">
      <c r="D10975" s="16"/>
      <c r="E10975" s="316"/>
    </row>
    <row r="10976" spans="4:5" x14ac:dyDescent="0.2">
      <c r="D10976" s="16"/>
      <c r="E10976" s="316"/>
    </row>
    <row r="10977" spans="4:5" x14ac:dyDescent="0.2">
      <c r="D10977" s="16"/>
      <c r="E10977" s="316"/>
    </row>
    <row r="10978" spans="4:5" x14ac:dyDescent="0.2">
      <c r="D10978" s="16"/>
      <c r="E10978" s="316"/>
    </row>
    <row r="10979" spans="4:5" x14ac:dyDescent="0.2">
      <c r="D10979" s="16"/>
      <c r="E10979" s="316"/>
    </row>
    <row r="10980" spans="4:5" x14ac:dyDescent="0.2">
      <c r="D10980" s="16"/>
      <c r="E10980" s="316"/>
    </row>
    <row r="10981" spans="4:5" x14ac:dyDescent="0.2">
      <c r="D10981" s="16"/>
      <c r="E10981" s="316"/>
    </row>
    <row r="10982" spans="4:5" x14ac:dyDescent="0.2">
      <c r="D10982" s="16"/>
      <c r="E10982" s="316"/>
    </row>
    <row r="10983" spans="4:5" x14ac:dyDescent="0.2">
      <c r="D10983" s="16"/>
      <c r="E10983" s="316"/>
    </row>
    <row r="10984" spans="4:5" x14ac:dyDescent="0.2">
      <c r="D10984" s="16"/>
      <c r="E10984" s="316"/>
    </row>
    <row r="10985" spans="4:5" x14ac:dyDescent="0.2">
      <c r="D10985" s="16"/>
      <c r="E10985" s="316"/>
    </row>
    <row r="10986" spans="4:5" x14ac:dyDescent="0.2">
      <c r="D10986" s="16"/>
      <c r="E10986" s="316"/>
    </row>
    <row r="10987" spans="4:5" x14ac:dyDescent="0.2">
      <c r="D10987" s="16"/>
      <c r="E10987" s="316"/>
    </row>
    <row r="10988" spans="4:5" x14ac:dyDescent="0.2">
      <c r="D10988" s="16"/>
      <c r="E10988" s="316"/>
    </row>
    <row r="10989" spans="4:5" x14ac:dyDescent="0.2">
      <c r="D10989" s="16"/>
      <c r="E10989" s="316"/>
    </row>
    <row r="10990" spans="4:5" x14ac:dyDescent="0.2">
      <c r="D10990" s="16"/>
      <c r="E10990" s="316"/>
    </row>
    <row r="10991" spans="4:5" x14ac:dyDescent="0.2">
      <c r="D10991" s="16"/>
      <c r="E10991" s="316"/>
    </row>
    <row r="10992" spans="4:5" x14ac:dyDescent="0.2">
      <c r="D10992" s="16"/>
      <c r="E10992" s="316"/>
    </row>
    <row r="10993" spans="4:5" x14ac:dyDescent="0.2">
      <c r="D10993" s="16"/>
      <c r="E10993" s="316"/>
    </row>
    <row r="10994" spans="4:5" x14ac:dyDescent="0.2">
      <c r="D10994" s="16"/>
      <c r="E10994" s="316"/>
    </row>
    <row r="10995" spans="4:5" x14ac:dyDescent="0.2">
      <c r="D10995" s="16"/>
      <c r="E10995" s="316"/>
    </row>
    <row r="10996" spans="4:5" x14ac:dyDescent="0.2">
      <c r="D10996" s="16"/>
      <c r="E10996" s="316"/>
    </row>
    <row r="10997" spans="4:5" x14ac:dyDescent="0.2">
      <c r="D10997" s="16"/>
      <c r="E10997" s="316"/>
    </row>
    <row r="10998" spans="4:5" x14ac:dyDescent="0.2">
      <c r="D10998" s="16"/>
      <c r="E10998" s="316"/>
    </row>
    <row r="10999" spans="4:5" x14ac:dyDescent="0.2">
      <c r="D10999" s="16"/>
      <c r="E10999" s="316"/>
    </row>
    <row r="11000" spans="4:5" x14ac:dyDescent="0.2">
      <c r="D11000" s="16"/>
      <c r="E11000" s="316"/>
    </row>
    <row r="11001" spans="4:5" x14ac:dyDescent="0.2">
      <c r="D11001" s="16"/>
      <c r="E11001" s="316"/>
    </row>
    <row r="11002" spans="4:5" x14ac:dyDescent="0.2">
      <c r="D11002" s="16"/>
      <c r="E11002" s="316"/>
    </row>
    <row r="11003" spans="4:5" x14ac:dyDescent="0.2">
      <c r="D11003" s="16"/>
      <c r="E11003" s="316"/>
    </row>
    <row r="11004" spans="4:5" x14ac:dyDescent="0.2">
      <c r="D11004" s="16"/>
      <c r="E11004" s="316"/>
    </row>
    <row r="11005" spans="4:5" x14ac:dyDescent="0.2">
      <c r="D11005" s="16"/>
      <c r="E11005" s="316"/>
    </row>
    <row r="11006" spans="4:5" x14ac:dyDescent="0.2">
      <c r="D11006" s="16"/>
      <c r="E11006" s="316"/>
    </row>
    <row r="11007" spans="4:5" x14ac:dyDescent="0.2">
      <c r="D11007" s="16"/>
      <c r="E11007" s="316"/>
    </row>
    <row r="11008" spans="4:5" x14ac:dyDescent="0.2">
      <c r="D11008" s="16"/>
      <c r="E11008" s="316"/>
    </row>
    <row r="11009" spans="4:5" x14ac:dyDescent="0.2">
      <c r="D11009" s="16"/>
      <c r="E11009" s="316"/>
    </row>
    <row r="11010" spans="4:5" x14ac:dyDescent="0.2">
      <c r="D11010" s="16"/>
      <c r="E11010" s="316"/>
    </row>
    <row r="11011" spans="4:5" x14ac:dyDescent="0.2">
      <c r="D11011" s="16"/>
      <c r="E11011" s="316"/>
    </row>
    <row r="11012" spans="4:5" x14ac:dyDescent="0.2">
      <c r="D11012" s="16"/>
      <c r="E11012" s="316"/>
    </row>
    <row r="11013" spans="4:5" x14ac:dyDescent="0.2">
      <c r="D11013" s="16"/>
      <c r="E11013" s="316"/>
    </row>
    <row r="11014" spans="4:5" x14ac:dyDescent="0.2">
      <c r="D11014" s="16"/>
      <c r="E11014" s="316"/>
    </row>
    <row r="11015" spans="4:5" x14ac:dyDescent="0.2">
      <c r="D11015" s="16"/>
      <c r="E11015" s="316"/>
    </row>
    <row r="11016" spans="4:5" x14ac:dyDescent="0.2">
      <c r="D11016" s="16"/>
      <c r="E11016" s="316"/>
    </row>
    <row r="11017" spans="4:5" x14ac:dyDescent="0.2">
      <c r="D11017" s="16"/>
      <c r="E11017" s="316"/>
    </row>
    <row r="11018" spans="4:5" x14ac:dyDescent="0.2">
      <c r="D11018" s="16"/>
      <c r="E11018" s="316"/>
    </row>
    <row r="11019" spans="4:5" x14ac:dyDescent="0.2">
      <c r="D11019" s="16"/>
      <c r="E11019" s="316"/>
    </row>
    <row r="11020" spans="4:5" x14ac:dyDescent="0.2">
      <c r="D11020" s="16"/>
      <c r="E11020" s="316"/>
    </row>
    <row r="11021" spans="4:5" x14ac:dyDescent="0.2">
      <c r="D11021" s="16"/>
      <c r="E11021" s="316"/>
    </row>
    <row r="11022" spans="4:5" x14ac:dyDescent="0.2">
      <c r="D11022" s="16"/>
      <c r="E11022" s="316"/>
    </row>
    <row r="11023" spans="4:5" x14ac:dyDescent="0.2">
      <c r="D11023" s="16"/>
      <c r="E11023" s="316"/>
    </row>
    <row r="11024" spans="4:5" x14ac:dyDescent="0.2">
      <c r="D11024" s="16"/>
      <c r="E11024" s="316"/>
    </row>
    <row r="11025" spans="4:5" x14ac:dyDescent="0.2">
      <c r="D11025" s="16"/>
      <c r="E11025" s="316"/>
    </row>
    <row r="11026" spans="4:5" x14ac:dyDescent="0.2">
      <c r="D11026" s="16"/>
      <c r="E11026" s="316"/>
    </row>
    <row r="11027" spans="4:5" x14ac:dyDescent="0.2">
      <c r="D11027" s="16"/>
      <c r="E11027" s="316"/>
    </row>
    <row r="11028" spans="4:5" x14ac:dyDescent="0.2">
      <c r="D11028" s="16"/>
      <c r="E11028" s="316"/>
    </row>
    <row r="11029" spans="4:5" x14ac:dyDescent="0.2">
      <c r="D11029" s="16"/>
      <c r="E11029" s="316"/>
    </row>
    <row r="11030" spans="4:5" x14ac:dyDescent="0.2">
      <c r="D11030" s="16"/>
      <c r="E11030" s="316"/>
    </row>
    <row r="11031" spans="4:5" x14ac:dyDescent="0.2">
      <c r="D11031" s="16"/>
      <c r="E11031" s="316"/>
    </row>
    <row r="11032" spans="4:5" x14ac:dyDescent="0.2">
      <c r="D11032" s="16"/>
      <c r="E11032" s="316"/>
    </row>
    <row r="11033" spans="4:5" x14ac:dyDescent="0.2">
      <c r="D11033" s="16"/>
      <c r="E11033" s="316"/>
    </row>
    <row r="11034" spans="4:5" x14ac:dyDescent="0.2">
      <c r="D11034" s="16"/>
      <c r="E11034" s="316"/>
    </row>
    <row r="11035" spans="4:5" x14ac:dyDescent="0.2">
      <c r="D11035" s="16"/>
      <c r="E11035" s="316"/>
    </row>
    <row r="11036" spans="4:5" x14ac:dyDescent="0.2">
      <c r="D11036" s="16"/>
      <c r="E11036" s="316"/>
    </row>
    <row r="11037" spans="4:5" x14ac:dyDescent="0.2">
      <c r="D11037" s="16"/>
      <c r="E11037" s="316"/>
    </row>
    <row r="11038" spans="4:5" x14ac:dyDescent="0.2">
      <c r="D11038" s="16"/>
      <c r="E11038" s="316"/>
    </row>
    <row r="11039" spans="4:5" x14ac:dyDescent="0.2">
      <c r="D11039" s="16"/>
      <c r="E11039" s="316"/>
    </row>
    <row r="11040" spans="4:5" x14ac:dyDescent="0.2">
      <c r="D11040" s="16"/>
      <c r="E11040" s="316"/>
    </row>
    <row r="11041" spans="4:5" x14ac:dyDescent="0.2">
      <c r="D11041" s="16"/>
      <c r="E11041" s="316"/>
    </row>
    <row r="11042" spans="4:5" x14ac:dyDescent="0.2">
      <c r="D11042" s="16"/>
      <c r="E11042" s="316"/>
    </row>
    <row r="11043" spans="4:5" x14ac:dyDescent="0.2">
      <c r="D11043" s="16"/>
      <c r="E11043" s="316"/>
    </row>
    <row r="11044" spans="4:5" x14ac:dyDescent="0.2">
      <c r="D11044" s="16"/>
      <c r="E11044" s="316"/>
    </row>
    <row r="11045" spans="4:5" x14ac:dyDescent="0.2">
      <c r="D11045" s="16"/>
      <c r="E11045" s="316"/>
    </row>
    <row r="11046" spans="4:5" x14ac:dyDescent="0.2">
      <c r="D11046" s="16"/>
      <c r="E11046" s="316"/>
    </row>
    <row r="11047" spans="4:5" x14ac:dyDescent="0.2">
      <c r="D11047" s="16"/>
      <c r="E11047" s="316"/>
    </row>
    <row r="11048" spans="4:5" x14ac:dyDescent="0.2">
      <c r="D11048" s="16"/>
      <c r="E11048" s="316"/>
    </row>
    <row r="11049" spans="4:5" x14ac:dyDescent="0.2">
      <c r="D11049" s="16"/>
      <c r="E11049" s="316"/>
    </row>
    <row r="11050" spans="4:5" x14ac:dyDescent="0.2">
      <c r="D11050" s="16"/>
      <c r="E11050" s="316"/>
    </row>
    <row r="11051" spans="4:5" x14ac:dyDescent="0.2">
      <c r="D11051" s="16"/>
      <c r="E11051" s="316"/>
    </row>
    <row r="11052" spans="4:5" x14ac:dyDescent="0.2">
      <c r="D11052" s="16"/>
      <c r="E11052" s="316"/>
    </row>
    <row r="11053" spans="4:5" x14ac:dyDescent="0.2">
      <c r="D11053" s="16"/>
      <c r="E11053" s="316"/>
    </row>
    <row r="11054" spans="4:5" x14ac:dyDescent="0.2">
      <c r="D11054" s="16"/>
      <c r="E11054" s="316"/>
    </row>
    <row r="11055" spans="4:5" x14ac:dyDescent="0.2">
      <c r="D11055" s="16"/>
      <c r="E11055" s="316"/>
    </row>
    <row r="11056" spans="4:5" x14ac:dyDescent="0.2">
      <c r="D11056" s="16"/>
      <c r="E11056" s="316"/>
    </row>
    <row r="11057" spans="4:5" x14ac:dyDescent="0.2">
      <c r="D11057" s="16"/>
      <c r="E11057" s="316"/>
    </row>
    <row r="11058" spans="4:5" x14ac:dyDescent="0.2">
      <c r="D11058" s="16"/>
      <c r="E11058" s="316"/>
    </row>
    <row r="11059" spans="4:5" x14ac:dyDescent="0.2">
      <c r="D11059" s="16"/>
      <c r="E11059" s="316"/>
    </row>
    <row r="11060" spans="4:5" x14ac:dyDescent="0.2">
      <c r="D11060" s="16"/>
      <c r="E11060" s="316"/>
    </row>
    <row r="11061" spans="4:5" x14ac:dyDescent="0.2">
      <c r="D11061" s="16"/>
      <c r="E11061" s="316"/>
    </row>
    <row r="11062" spans="4:5" x14ac:dyDescent="0.2">
      <c r="D11062" s="16"/>
      <c r="E11062" s="316"/>
    </row>
    <row r="11063" spans="4:5" x14ac:dyDescent="0.2">
      <c r="D11063" s="16"/>
      <c r="E11063" s="316"/>
    </row>
    <row r="11064" spans="4:5" x14ac:dyDescent="0.2">
      <c r="D11064" s="16"/>
      <c r="E11064" s="316"/>
    </row>
    <row r="11065" spans="4:5" x14ac:dyDescent="0.2">
      <c r="D11065" s="16"/>
      <c r="E11065" s="316"/>
    </row>
    <row r="11066" spans="4:5" x14ac:dyDescent="0.2">
      <c r="D11066" s="16"/>
      <c r="E11066" s="316"/>
    </row>
    <row r="11067" spans="4:5" x14ac:dyDescent="0.2">
      <c r="D11067" s="16"/>
      <c r="E11067" s="316"/>
    </row>
    <row r="11068" spans="4:5" x14ac:dyDescent="0.2">
      <c r="D11068" s="16"/>
      <c r="E11068" s="316"/>
    </row>
    <row r="11069" spans="4:5" x14ac:dyDescent="0.2">
      <c r="D11069" s="16"/>
      <c r="E11069" s="316"/>
    </row>
    <row r="11070" spans="4:5" x14ac:dyDescent="0.2">
      <c r="D11070" s="16"/>
      <c r="E11070" s="316"/>
    </row>
    <row r="11071" spans="4:5" x14ac:dyDescent="0.2">
      <c r="D11071" s="16"/>
      <c r="E11071" s="316"/>
    </row>
    <row r="11072" spans="4:5" x14ac:dyDescent="0.2">
      <c r="D11072" s="16"/>
      <c r="E11072" s="316"/>
    </row>
    <row r="11073" spans="4:5" x14ac:dyDescent="0.2">
      <c r="D11073" s="16"/>
      <c r="E11073" s="316"/>
    </row>
    <row r="11074" spans="4:5" x14ac:dyDescent="0.2">
      <c r="D11074" s="16"/>
      <c r="E11074" s="316"/>
    </row>
    <row r="11075" spans="4:5" x14ac:dyDescent="0.2">
      <c r="D11075" s="16"/>
      <c r="E11075" s="316"/>
    </row>
    <row r="11076" spans="4:5" x14ac:dyDescent="0.2">
      <c r="D11076" s="16"/>
      <c r="E11076" s="316"/>
    </row>
    <row r="11077" spans="4:5" x14ac:dyDescent="0.2">
      <c r="D11077" s="16"/>
      <c r="E11077" s="316"/>
    </row>
    <row r="11078" spans="4:5" x14ac:dyDescent="0.2">
      <c r="D11078" s="16"/>
      <c r="E11078" s="316"/>
    </row>
    <row r="11079" spans="4:5" x14ac:dyDescent="0.2">
      <c r="D11079" s="16"/>
      <c r="E11079" s="316"/>
    </row>
    <row r="11080" spans="4:5" x14ac:dyDescent="0.2">
      <c r="D11080" s="16"/>
      <c r="E11080" s="316"/>
    </row>
    <row r="11081" spans="4:5" x14ac:dyDescent="0.2">
      <c r="D11081" s="16"/>
      <c r="E11081" s="316"/>
    </row>
    <row r="11082" spans="4:5" x14ac:dyDescent="0.2">
      <c r="D11082" s="16"/>
      <c r="E11082" s="316"/>
    </row>
    <row r="11083" spans="4:5" x14ac:dyDescent="0.2">
      <c r="D11083" s="16"/>
      <c r="E11083" s="316"/>
    </row>
    <row r="11084" spans="4:5" x14ac:dyDescent="0.2">
      <c r="D11084" s="16"/>
      <c r="E11084" s="316"/>
    </row>
    <row r="11085" spans="4:5" x14ac:dyDescent="0.2">
      <c r="D11085" s="16"/>
      <c r="E11085" s="316"/>
    </row>
    <row r="11086" spans="4:5" x14ac:dyDescent="0.2">
      <c r="D11086" s="16"/>
      <c r="E11086" s="316"/>
    </row>
    <row r="11087" spans="4:5" x14ac:dyDescent="0.2">
      <c r="D11087" s="16"/>
      <c r="E11087" s="316"/>
    </row>
    <row r="11088" spans="4:5" x14ac:dyDescent="0.2">
      <c r="D11088" s="16"/>
      <c r="E11088" s="316"/>
    </row>
    <row r="11089" spans="4:5" x14ac:dyDescent="0.2">
      <c r="D11089" s="16"/>
      <c r="E11089" s="316"/>
    </row>
    <row r="11090" spans="4:5" x14ac:dyDescent="0.2">
      <c r="D11090" s="16"/>
      <c r="E11090" s="316"/>
    </row>
    <row r="11091" spans="4:5" x14ac:dyDescent="0.2">
      <c r="D11091" s="16"/>
      <c r="E11091" s="316"/>
    </row>
    <row r="11092" spans="4:5" x14ac:dyDescent="0.2">
      <c r="D11092" s="16"/>
      <c r="E11092" s="316"/>
    </row>
    <row r="11093" spans="4:5" x14ac:dyDescent="0.2">
      <c r="D11093" s="16"/>
      <c r="E11093" s="316"/>
    </row>
    <row r="11094" spans="4:5" x14ac:dyDescent="0.2">
      <c r="D11094" s="16"/>
      <c r="E11094" s="316"/>
    </row>
    <row r="11095" spans="4:5" x14ac:dyDescent="0.2">
      <c r="D11095" s="16"/>
      <c r="E11095" s="316"/>
    </row>
    <row r="11096" spans="4:5" x14ac:dyDescent="0.2">
      <c r="D11096" s="16"/>
      <c r="E11096" s="316"/>
    </row>
    <row r="11097" spans="4:5" x14ac:dyDescent="0.2">
      <c r="D11097" s="16"/>
      <c r="E11097" s="316"/>
    </row>
    <row r="11098" spans="4:5" x14ac:dyDescent="0.2">
      <c r="D11098" s="16"/>
      <c r="E11098" s="316"/>
    </row>
    <row r="11099" spans="4:5" x14ac:dyDescent="0.2">
      <c r="D11099" s="16"/>
      <c r="E11099" s="316"/>
    </row>
    <row r="11100" spans="4:5" x14ac:dyDescent="0.2">
      <c r="D11100" s="16"/>
      <c r="E11100" s="316"/>
    </row>
    <row r="11101" spans="4:5" x14ac:dyDescent="0.2">
      <c r="D11101" s="16"/>
      <c r="E11101" s="316"/>
    </row>
    <row r="11102" spans="4:5" x14ac:dyDescent="0.2">
      <c r="D11102" s="16"/>
      <c r="E11102" s="316"/>
    </row>
    <row r="11103" spans="4:5" x14ac:dyDescent="0.2">
      <c r="D11103" s="16"/>
      <c r="E11103" s="316"/>
    </row>
    <row r="11104" spans="4:5" x14ac:dyDescent="0.2">
      <c r="D11104" s="16"/>
      <c r="E11104" s="316"/>
    </row>
    <row r="11105" spans="4:5" x14ac:dyDescent="0.2">
      <c r="D11105" s="16"/>
      <c r="E11105" s="316"/>
    </row>
    <row r="11106" spans="4:5" x14ac:dyDescent="0.2">
      <c r="D11106" s="16"/>
      <c r="E11106" s="316"/>
    </row>
    <row r="11107" spans="4:5" x14ac:dyDescent="0.2">
      <c r="D11107" s="16"/>
      <c r="E11107" s="316"/>
    </row>
    <row r="11108" spans="4:5" x14ac:dyDescent="0.2">
      <c r="D11108" s="16"/>
      <c r="E11108" s="316"/>
    </row>
    <row r="11109" spans="4:5" x14ac:dyDescent="0.2">
      <c r="D11109" s="16"/>
      <c r="E11109" s="316"/>
    </row>
    <row r="11110" spans="4:5" x14ac:dyDescent="0.2">
      <c r="D11110" s="16"/>
      <c r="E11110" s="316"/>
    </row>
    <row r="11111" spans="4:5" x14ac:dyDescent="0.2">
      <c r="D11111" s="16"/>
      <c r="E11111" s="316"/>
    </row>
    <row r="11112" spans="4:5" x14ac:dyDescent="0.2">
      <c r="D11112" s="16"/>
      <c r="E11112" s="316"/>
    </row>
    <row r="11113" spans="4:5" x14ac:dyDescent="0.2">
      <c r="D11113" s="16"/>
      <c r="E11113" s="316"/>
    </row>
    <row r="11114" spans="4:5" x14ac:dyDescent="0.2">
      <c r="D11114" s="16"/>
      <c r="E11114" s="316"/>
    </row>
    <row r="11115" spans="4:5" x14ac:dyDescent="0.2">
      <c r="D11115" s="16"/>
      <c r="E11115" s="316"/>
    </row>
    <row r="11116" spans="4:5" x14ac:dyDescent="0.2">
      <c r="D11116" s="16"/>
      <c r="E11116" s="316"/>
    </row>
    <row r="11117" spans="4:5" x14ac:dyDescent="0.2">
      <c r="D11117" s="16"/>
      <c r="E11117" s="316"/>
    </row>
    <row r="11118" spans="4:5" x14ac:dyDescent="0.2">
      <c r="D11118" s="16"/>
      <c r="E11118" s="316"/>
    </row>
    <row r="11119" spans="4:5" x14ac:dyDescent="0.2">
      <c r="D11119" s="16"/>
      <c r="E11119" s="316"/>
    </row>
    <row r="11120" spans="4:5" x14ac:dyDescent="0.2">
      <c r="D11120" s="16"/>
      <c r="E11120" s="316"/>
    </row>
    <row r="11121" spans="4:5" x14ac:dyDescent="0.2">
      <c r="D11121" s="16"/>
      <c r="E11121" s="316"/>
    </row>
    <row r="11122" spans="4:5" x14ac:dyDescent="0.2">
      <c r="D11122" s="16"/>
      <c r="E11122" s="316"/>
    </row>
    <row r="11123" spans="4:5" x14ac:dyDescent="0.2">
      <c r="D11123" s="16"/>
      <c r="E11123" s="316"/>
    </row>
    <row r="11124" spans="4:5" x14ac:dyDescent="0.2">
      <c r="D11124" s="16"/>
      <c r="E11124" s="316"/>
    </row>
    <row r="11125" spans="4:5" x14ac:dyDescent="0.2">
      <c r="D11125" s="16"/>
      <c r="E11125" s="316"/>
    </row>
    <row r="11126" spans="4:5" x14ac:dyDescent="0.2">
      <c r="D11126" s="16"/>
      <c r="E11126" s="316"/>
    </row>
    <row r="11127" spans="4:5" x14ac:dyDescent="0.2">
      <c r="D11127" s="16"/>
      <c r="E11127" s="316"/>
    </row>
    <row r="11128" spans="4:5" x14ac:dyDescent="0.2">
      <c r="D11128" s="16"/>
      <c r="E11128" s="316"/>
    </row>
    <row r="11129" spans="4:5" x14ac:dyDescent="0.2">
      <c r="D11129" s="16"/>
      <c r="E11129" s="316"/>
    </row>
    <row r="11130" spans="4:5" x14ac:dyDescent="0.2">
      <c r="D11130" s="16"/>
      <c r="E11130" s="316"/>
    </row>
    <row r="11131" spans="4:5" x14ac:dyDescent="0.2">
      <c r="D11131" s="16"/>
      <c r="E11131" s="316"/>
    </row>
    <row r="11132" spans="4:5" x14ac:dyDescent="0.2">
      <c r="D11132" s="16"/>
      <c r="E11132" s="316"/>
    </row>
    <row r="11133" spans="4:5" x14ac:dyDescent="0.2">
      <c r="D11133" s="16"/>
      <c r="E11133" s="316"/>
    </row>
    <row r="11134" spans="4:5" x14ac:dyDescent="0.2">
      <c r="D11134" s="16"/>
      <c r="E11134" s="316"/>
    </row>
    <row r="11135" spans="4:5" x14ac:dyDescent="0.2">
      <c r="D11135" s="16"/>
      <c r="E11135" s="316"/>
    </row>
    <row r="11136" spans="4:5" x14ac:dyDescent="0.2">
      <c r="D11136" s="16"/>
      <c r="E11136" s="316"/>
    </row>
    <row r="11137" spans="4:5" x14ac:dyDescent="0.2">
      <c r="D11137" s="16"/>
      <c r="E11137" s="316"/>
    </row>
    <row r="11138" spans="4:5" x14ac:dyDescent="0.2">
      <c r="D11138" s="16"/>
      <c r="E11138" s="316"/>
    </row>
    <row r="11139" spans="4:5" x14ac:dyDescent="0.2">
      <c r="D11139" s="16"/>
      <c r="E11139" s="316"/>
    </row>
    <row r="11140" spans="4:5" x14ac:dyDescent="0.2">
      <c r="D11140" s="16"/>
      <c r="E11140" s="316"/>
    </row>
    <row r="11141" spans="4:5" x14ac:dyDescent="0.2">
      <c r="D11141" s="16"/>
      <c r="E11141" s="316"/>
    </row>
    <row r="11142" spans="4:5" x14ac:dyDescent="0.2">
      <c r="D11142" s="16"/>
      <c r="E11142" s="316"/>
    </row>
    <row r="11143" spans="4:5" x14ac:dyDescent="0.2">
      <c r="D11143" s="16"/>
      <c r="E11143" s="316"/>
    </row>
    <row r="11144" spans="4:5" x14ac:dyDescent="0.2">
      <c r="D11144" s="16"/>
      <c r="E11144" s="316"/>
    </row>
    <row r="11145" spans="4:5" x14ac:dyDescent="0.2">
      <c r="D11145" s="16"/>
      <c r="E11145" s="316"/>
    </row>
    <row r="11146" spans="4:5" x14ac:dyDescent="0.2">
      <c r="D11146" s="16"/>
      <c r="E11146" s="316"/>
    </row>
    <row r="11147" spans="4:5" x14ac:dyDescent="0.2">
      <c r="D11147" s="16"/>
      <c r="E11147" s="316"/>
    </row>
    <row r="11148" spans="4:5" x14ac:dyDescent="0.2">
      <c r="D11148" s="16"/>
      <c r="E11148" s="316"/>
    </row>
    <row r="11149" spans="4:5" x14ac:dyDescent="0.2">
      <c r="D11149" s="16"/>
      <c r="E11149" s="316"/>
    </row>
    <row r="11150" spans="4:5" x14ac:dyDescent="0.2">
      <c r="D11150" s="16"/>
      <c r="E11150" s="316"/>
    </row>
    <row r="11151" spans="4:5" x14ac:dyDescent="0.2">
      <c r="D11151" s="16"/>
      <c r="E11151" s="316"/>
    </row>
    <row r="11152" spans="4:5" x14ac:dyDescent="0.2">
      <c r="D11152" s="16"/>
      <c r="E11152" s="316"/>
    </row>
    <row r="11153" spans="4:5" x14ac:dyDescent="0.2">
      <c r="D11153" s="16"/>
      <c r="E11153" s="316"/>
    </row>
    <row r="11154" spans="4:5" x14ac:dyDescent="0.2">
      <c r="D11154" s="16"/>
      <c r="E11154" s="316"/>
    </row>
    <row r="11155" spans="4:5" x14ac:dyDescent="0.2">
      <c r="D11155" s="16"/>
      <c r="E11155" s="316"/>
    </row>
    <row r="11156" spans="4:5" x14ac:dyDescent="0.2">
      <c r="D11156" s="16"/>
      <c r="E11156" s="316"/>
    </row>
    <row r="11157" spans="4:5" x14ac:dyDescent="0.2">
      <c r="D11157" s="16"/>
      <c r="E11157" s="316"/>
    </row>
    <row r="11158" spans="4:5" x14ac:dyDescent="0.2">
      <c r="D11158" s="16"/>
      <c r="E11158" s="316"/>
    </row>
    <row r="11159" spans="4:5" x14ac:dyDescent="0.2">
      <c r="D11159" s="16"/>
      <c r="E11159" s="316"/>
    </row>
    <row r="11160" spans="4:5" x14ac:dyDescent="0.2">
      <c r="D11160" s="16"/>
      <c r="E11160" s="316"/>
    </row>
    <row r="11161" spans="4:5" x14ac:dyDescent="0.2">
      <c r="D11161" s="16"/>
      <c r="E11161" s="316"/>
    </row>
    <row r="11162" spans="4:5" x14ac:dyDescent="0.2">
      <c r="D11162" s="16"/>
      <c r="E11162" s="316"/>
    </row>
    <row r="11163" spans="4:5" x14ac:dyDescent="0.2">
      <c r="D11163" s="16"/>
      <c r="E11163" s="316"/>
    </row>
    <row r="11164" spans="4:5" x14ac:dyDescent="0.2">
      <c r="D11164" s="16"/>
      <c r="E11164" s="316"/>
    </row>
    <row r="11165" spans="4:5" x14ac:dyDescent="0.2">
      <c r="D11165" s="16"/>
      <c r="E11165" s="316"/>
    </row>
    <row r="11166" spans="4:5" x14ac:dyDescent="0.2">
      <c r="D11166" s="16"/>
      <c r="E11166" s="316"/>
    </row>
    <row r="11167" spans="4:5" x14ac:dyDescent="0.2">
      <c r="D11167" s="16"/>
      <c r="E11167" s="316"/>
    </row>
    <row r="11168" spans="4:5" x14ac:dyDescent="0.2">
      <c r="D11168" s="16"/>
      <c r="E11168" s="316"/>
    </row>
    <row r="11169" spans="4:5" x14ac:dyDescent="0.2">
      <c r="D11169" s="16"/>
      <c r="E11169" s="316"/>
    </row>
    <row r="11170" spans="4:5" x14ac:dyDescent="0.2">
      <c r="D11170" s="16"/>
      <c r="E11170" s="316"/>
    </row>
    <row r="11171" spans="4:5" x14ac:dyDescent="0.2">
      <c r="D11171" s="16"/>
      <c r="E11171" s="316"/>
    </row>
    <row r="11172" spans="4:5" x14ac:dyDescent="0.2">
      <c r="D11172" s="16"/>
      <c r="E11172" s="316"/>
    </row>
    <row r="11173" spans="4:5" x14ac:dyDescent="0.2">
      <c r="D11173" s="16"/>
      <c r="E11173" s="316"/>
    </row>
    <row r="11174" spans="4:5" x14ac:dyDescent="0.2">
      <c r="D11174" s="16"/>
      <c r="E11174" s="316"/>
    </row>
    <row r="11175" spans="4:5" x14ac:dyDescent="0.2">
      <c r="D11175" s="16"/>
      <c r="E11175" s="316"/>
    </row>
    <row r="11176" spans="4:5" x14ac:dyDescent="0.2">
      <c r="D11176" s="16"/>
      <c r="E11176" s="316"/>
    </row>
    <row r="11177" spans="4:5" x14ac:dyDescent="0.2">
      <c r="D11177" s="16"/>
      <c r="E11177" s="316"/>
    </row>
    <row r="11178" spans="4:5" x14ac:dyDescent="0.2">
      <c r="D11178" s="16"/>
      <c r="E11178" s="316"/>
    </row>
    <row r="11179" spans="4:5" x14ac:dyDescent="0.2">
      <c r="D11179" s="16"/>
      <c r="E11179" s="316"/>
    </row>
    <row r="11180" spans="4:5" x14ac:dyDescent="0.2">
      <c r="D11180" s="16"/>
      <c r="E11180" s="316"/>
    </row>
    <row r="11181" spans="4:5" x14ac:dyDescent="0.2">
      <c r="D11181" s="16"/>
      <c r="E11181" s="316"/>
    </row>
    <row r="11182" spans="4:5" x14ac:dyDescent="0.2">
      <c r="D11182" s="16"/>
      <c r="E11182" s="316"/>
    </row>
    <row r="11183" spans="4:5" x14ac:dyDescent="0.2">
      <c r="D11183" s="16"/>
      <c r="E11183" s="316"/>
    </row>
    <row r="11184" spans="4:5" x14ac:dyDescent="0.2">
      <c r="D11184" s="16"/>
      <c r="E11184" s="316"/>
    </row>
    <row r="11185" spans="4:5" x14ac:dyDescent="0.2">
      <c r="D11185" s="16"/>
      <c r="E11185" s="316"/>
    </row>
    <row r="11186" spans="4:5" x14ac:dyDescent="0.2">
      <c r="D11186" s="16"/>
      <c r="E11186" s="316"/>
    </row>
    <row r="11187" spans="4:5" x14ac:dyDescent="0.2">
      <c r="D11187" s="16"/>
      <c r="E11187" s="316"/>
    </row>
    <row r="11188" spans="4:5" x14ac:dyDescent="0.2">
      <c r="D11188" s="16"/>
      <c r="E11188" s="316"/>
    </row>
    <row r="11189" spans="4:5" x14ac:dyDescent="0.2">
      <c r="D11189" s="16"/>
      <c r="E11189" s="316"/>
    </row>
    <row r="11190" spans="4:5" x14ac:dyDescent="0.2">
      <c r="D11190" s="16"/>
      <c r="E11190" s="316"/>
    </row>
    <row r="11191" spans="4:5" x14ac:dyDescent="0.2">
      <c r="D11191" s="16"/>
      <c r="E11191" s="316"/>
    </row>
    <row r="11192" spans="4:5" x14ac:dyDescent="0.2">
      <c r="D11192" s="16"/>
      <c r="E11192" s="316"/>
    </row>
    <row r="11193" spans="4:5" x14ac:dyDescent="0.2">
      <c r="D11193" s="16"/>
      <c r="E11193" s="316"/>
    </row>
    <row r="11194" spans="4:5" x14ac:dyDescent="0.2">
      <c r="D11194" s="16"/>
      <c r="E11194" s="316"/>
    </row>
    <row r="11195" spans="4:5" x14ac:dyDescent="0.2">
      <c r="D11195" s="16"/>
      <c r="E11195" s="316"/>
    </row>
    <row r="11196" spans="4:5" x14ac:dyDescent="0.2">
      <c r="D11196" s="16"/>
      <c r="E11196" s="316"/>
    </row>
    <row r="11197" spans="4:5" x14ac:dyDescent="0.2">
      <c r="D11197" s="16"/>
      <c r="E11197" s="316"/>
    </row>
    <row r="11198" spans="4:5" x14ac:dyDescent="0.2">
      <c r="D11198" s="16"/>
      <c r="E11198" s="316"/>
    </row>
    <row r="11199" spans="4:5" x14ac:dyDescent="0.2">
      <c r="D11199" s="16"/>
      <c r="E11199" s="316"/>
    </row>
    <row r="11200" spans="4:5" x14ac:dyDescent="0.2">
      <c r="D11200" s="16"/>
      <c r="E11200" s="316"/>
    </row>
    <row r="11201" spans="4:5" x14ac:dyDescent="0.2">
      <c r="D11201" s="16"/>
      <c r="E11201" s="316"/>
    </row>
    <row r="11202" spans="4:5" x14ac:dyDescent="0.2">
      <c r="D11202" s="16"/>
      <c r="E11202" s="316"/>
    </row>
    <row r="11203" spans="4:5" x14ac:dyDescent="0.2">
      <c r="D11203" s="16"/>
      <c r="E11203" s="316"/>
    </row>
    <row r="11204" spans="4:5" x14ac:dyDescent="0.2">
      <c r="D11204" s="16"/>
      <c r="E11204" s="316"/>
    </row>
    <row r="11205" spans="4:5" x14ac:dyDescent="0.2">
      <c r="D11205" s="16"/>
      <c r="E11205" s="316"/>
    </row>
    <row r="11206" spans="4:5" x14ac:dyDescent="0.2">
      <c r="D11206" s="16"/>
      <c r="E11206" s="316"/>
    </row>
    <row r="11207" spans="4:5" x14ac:dyDescent="0.2">
      <c r="D11207" s="16"/>
      <c r="E11207" s="316"/>
    </row>
    <row r="11208" spans="4:5" x14ac:dyDescent="0.2">
      <c r="D11208" s="16"/>
      <c r="E11208" s="316"/>
    </row>
    <row r="11209" spans="4:5" x14ac:dyDescent="0.2">
      <c r="D11209" s="16"/>
      <c r="E11209" s="316"/>
    </row>
    <row r="11210" spans="4:5" x14ac:dyDescent="0.2">
      <c r="D11210" s="16"/>
      <c r="E11210" s="316"/>
    </row>
    <row r="11211" spans="4:5" x14ac:dyDescent="0.2">
      <c r="D11211" s="16"/>
      <c r="E11211" s="316"/>
    </row>
    <row r="11212" spans="4:5" x14ac:dyDescent="0.2">
      <c r="D11212" s="16"/>
      <c r="E11212" s="316"/>
    </row>
    <row r="11213" spans="4:5" x14ac:dyDescent="0.2">
      <c r="D11213" s="16"/>
      <c r="E11213" s="316"/>
    </row>
    <row r="11214" spans="4:5" x14ac:dyDescent="0.2">
      <c r="D11214" s="16"/>
      <c r="E11214" s="316"/>
    </row>
    <row r="11215" spans="4:5" x14ac:dyDescent="0.2">
      <c r="D11215" s="16"/>
      <c r="E11215" s="316"/>
    </row>
    <row r="11216" spans="4:5" x14ac:dyDescent="0.2">
      <c r="D11216" s="16"/>
      <c r="E11216" s="316"/>
    </row>
    <row r="11217" spans="4:5" x14ac:dyDescent="0.2">
      <c r="D11217" s="16"/>
      <c r="E11217" s="316"/>
    </row>
    <row r="11218" spans="4:5" x14ac:dyDescent="0.2">
      <c r="D11218" s="16"/>
      <c r="E11218" s="316"/>
    </row>
    <row r="11219" spans="4:5" x14ac:dyDescent="0.2">
      <c r="D11219" s="16"/>
      <c r="E11219" s="316"/>
    </row>
    <row r="11220" spans="4:5" x14ac:dyDescent="0.2">
      <c r="D11220" s="16"/>
      <c r="E11220" s="316"/>
    </row>
    <row r="11221" spans="4:5" x14ac:dyDescent="0.2">
      <c r="D11221" s="16"/>
      <c r="E11221" s="316"/>
    </row>
    <row r="11222" spans="4:5" x14ac:dyDescent="0.2">
      <c r="D11222" s="16"/>
      <c r="E11222" s="316"/>
    </row>
    <row r="11223" spans="4:5" x14ac:dyDescent="0.2">
      <c r="D11223" s="16"/>
      <c r="E11223" s="316"/>
    </row>
    <row r="11224" spans="4:5" x14ac:dyDescent="0.2">
      <c r="D11224" s="16"/>
      <c r="E11224" s="316"/>
    </row>
    <row r="11225" spans="4:5" x14ac:dyDescent="0.2">
      <c r="D11225" s="16"/>
      <c r="E11225" s="316"/>
    </row>
    <row r="11226" spans="4:5" x14ac:dyDescent="0.2">
      <c r="D11226" s="16"/>
      <c r="E11226" s="316"/>
    </row>
    <row r="11227" spans="4:5" x14ac:dyDescent="0.2">
      <c r="D11227" s="16"/>
      <c r="E11227" s="316"/>
    </row>
    <row r="11228" spans="4:5" x14ac:dyDescent="0.2">
      <c r="D11228" s="16"/>
      <c r="E11228" s="316"/>
    </row>
    <row r="11229" spans="4:5" x14ac:dyDescent="0.2">
      <c r="D11229" s="16"/>
      <c r="E11229" s="316"/>
    </row>
    <row r="11230" spans="4:5" x14ac:dyDescent="0.2">
      <c r="D11230" s="16"/>
      <c r="E11230" s="316"/>
    </row>
    <row r="11231" spans="4:5" x14ac:dyDescent="0.2">
      <c r="D11231" s="16"/>
      <c r="E11231" s="316"/>
    </row>
    <row r="11232" spans="4:5" x14ac:dyDescent="0.2">
      <c r="D11232" s="16"/>
      <c r="E11232" s="316"/>
    </row>
    <row r="11233" spans="4:5" x14ac:dyDescent="0.2">
      <c r="D11233" s="16"/>
      <c r="E11233" s="316"/>
    </row>
    <row r="11234" spans="4:5" x14ac:dyDescent="0.2">
      <c r="D11234" s="16"/>
      <c r="E11234" s="316"/>
    </row>
    <row r="11235" spans="4:5" x14ac:dyDescent="0.2">
      <c r="D11235" s="16"/>
      <c r="E11235" s="316"/>
    </row>
    <row r="11236" spans="4:5" x14ac:dyDescent="0.2">
      <c r="D11236" s="16"/>
      <c r="E11236" s="316"/>
    </row>
    <row r="11237" spans="4:5" x14ac:dyDescent="0.2">
      <c r="D11237" s="16"/>
      <c r="E11237" s="316"/>
    </row>
    <row r="11238" spans="4:5" x14ac:dyDescent="0.2">
      <c r="D11238" s="16"/>
      <c r="E11238" s="316"/>
    </row>
    <row r="11239" spans="4:5" x14ac:dyDescent="0.2">
      <c r="D11239" s="16"/>
      <c r="E11239" s="316"/>
    </row>
    <row r="11240" spans="4:5" x14ac:dyDescent="0.2">
      <c r="D11240" s="16"/>
      <c r="E11240" s="316"/>
    </row>
    <row r="11241" spans="4:5" x14ac:dyDescent="0.2">
      <c r="D11241" s="16"/>
      <c r="E11241" s="316"/>
    </row>
    <row r="11242" spans="4:5" x14ac:dyDescent="0.2">
      <c r="D11242" s="16"/>
      <c r="E11242" s="316"/>
    </row>
    <row r="11243" spans="4:5" x14ac:dyDescent="0.2">
      <c r="D11243" s="16"/>
      <c r="E11243" s="316"/>
    </row>
    <row r="11244" spans="4:5" x14ac:dyDescent="0.2">
      <c r="D11244" s="16"/>
      <c r="E11244" s="316"/>
    </row>
    <row r="11245" spans="4:5" x14ac:dyDescent="0.2">
      <c r="D11245" s="16"/>
      <c r="E11245" s="316"/>
    </row>
    <row r="11246" spans="4:5" x14ac:dyDescent="0.2">
      <c r="D11246" s="16"/>
      <c r="E11246" s="316"/>
    </row>
    <row r="11247" spans="4:5" x14ac:dyDescent="0.2">
      <c r="D11247" s="16"/>
      <c r="E11247" s="316"/>
    </row>
    <row r="11248" spans="4:5" x14ac:dyDescent="0.2">
      <c r="D11248" s="16"/>
      <c r="E11248" s="316"/>
    </row>
    <row r="11249" spans="4:5" x14ac:dyDescent="0.2">
      <c r="D11249" s="16"/>
      <c r="E11249" s="316"/>
    </row>
    <row r="11250" spans="4:5" x14ac:dyDescent="0.2">
      <c r="D11250" s="16"/>
      <c r="E11250" s="316"/>
    </row>
    <row r="11251" spans="4:5" x14ac:dyDescent="0.2">
      <c r="D11251" s="16"/>
      <c r="E11251" s="316"/>
    </row>
    <row r="11252" spans="4:5" x14ac:dyDescent="0.2">
      <c r="D11252" s="16"/>
      <c r="E11252" s="316"/>
    </row>
    <row r="11253" spans="4:5" x14ac:dyDescent="0.2">
      <c r="D11253" s="16"/>
      <c r="E11253" s="316"/>
    </row>
    <row r="11254" spans="4:5" x14ac:dyDescent="0.2">
      <c r="D11254" s="16"/>
      <c r="E11254" s="316"/>
    </row>
    <row r="11255" spans="4:5" x14ac:dyDescent="0.2">
      <c r="D11255" s="16"/>
      <c r="E11255" s="316"/>
    </row>
    <row r="11256" spans="4:5" x14ac:dyDescent="0.2">
      <c r="D11256" s="16"/>
      <c r="E11256" s="316"/>
    </row>
    <row r="11257" spans="4:5" x14ac:dyDescent="0.2">
      <c r="D11257" s="16"/>
      <c r="E11257" s="316"/>
    </row>
    <row r="11258" spans="4:5" x14ac:dyDescent="0.2">
      <c r="D11258" s="16"/>
      <c r="E11258" s="316"/>
    </row>
    <row r="11259" spans="4:5" x14ac:dyDescent="0.2">
      <c r="D11259" s="16"/>
      <c r="E11259" s="316"/>
    </row>
    <row r="11260" spans="4:5" x14ac:dyDescent="0.2">
      <c r="D11260" s="16"/>
      <c r="E11260" s="316"/>
    </row>
    <row r="11261" spans="4:5" x14ac:dyDescent="0.2">
      <c r="D11261" s="16"/>
      <c r="E11261" s="316"/>
    </row>
    <row r="11262" spans="4:5" x14ac:dyDescent="0.2">
      <c r="D11262" s="16"/>
      <c r="E11262" s="316"/>
    </row>
    <row r="11263" spans="4:5" x14ac:dyDescent="0.2">
      <c r="D11263" s="16"/>
      <c r="E11263" s="316"/>
    </row>
    <row r="11264" spans="4:5" x14ac:dyDescent="0.2">
      <c r="D11264" s="16"/>
      <c r="E11264" s="316"/>
    </row>
    <row r="11265" spans="4:5" x14ac:dyDescent="0.2">
      <c r="D11265" s="16"/>
      <c r="E11265" s="316"/>
    </row>
    <row r="11266" spans="4:5" x14ac:dyDescent="0.2">
      <c r="D11266" s="16"/>
      <c r="E11266" s="316"/>
    </row>
    <row r="11267" spans="4:5" x14ac:dyDescent="0.2">
      <c r="D11267" s="16"/>
      <c r="E11267" s="316"/>
    </row>
    <row r="11268" spans="4:5" x14ac:dyDescent="0.2">
      <c r="D11268" s="16"/>
      <c r="E11268" s="316"/>
    </row>
    <row r="11269" spans="4:5" x14ac:dyDescent="0.2">
      <c r="D11269" s="16"/>
      <c r="E11269" s="316"/>
    </row>
    <row r="11270" spans="4:5" x14ac:dyDescent="0.2">
      <c r="D11270" s="16"/>
      <c r="E11270" s="316"/>
    </row>
    <row r="11271" spans="4:5" x14ac:dyDescent="0.2">
      <c r="D11271" s="16"/>
      <c r="E11271" s="316"/>
    </row>
    <row r="11272" spans="4:5" x14ac:dyDescent="0.2">
      <c r="D11272" s="16"/>
      <c r="E11272" s="316"/>
    </row>
    <row r="11273" spans="4:5" x14ac:dyDescent="0.2">
      <c r="D11273" s="16"/>
      <c r="E11273" s="316"/>
    </row>
    <row r="11274" spans="4:5" x14ac:dyDescent="0.2">
      <c r="D11274" s="16"/>
      <c r="E11274" s="316"/>
    </row>
    <row r="11275" spans="4:5" x14ac:dyDescent="0.2">
      <c r="D11275" s="16"/>
      <c r="E11275" s="316"/>
    </row>
    <row r="11276" spans="4:5" x14ac:dyDescent="0.2">
      <c r="D11276" s="16"/>
      <c r="E11276" s="316"/>
    </row>
    <row r="11277" spans="4:5" x14ac:dyDescent="0.2">
      <c r="D11277" s="16"/>
      <c r="E11277" s="316"/>
    </row>
    <row r="11278" spans="4:5" x14ac:dyDescent="0.2">
      <c r="D11278" s="16"/>
      <c r="E11278" s="316"/>
    </row>
    <row r="11279" spans="4:5" x14ac:dyDescent="0.2">
      <c r="D11279" s="16"/>
      <c r="E11279" s="316"/>
    </row>
    <row r="11280" spans="4:5" x14ac:dyDescent="0.2">
      <c r="D11280" s="16"/>
      <c r="E11280" s="316"/>
    </row>
    <row r="11281" spans="4:5" x14ac:dyDescent="0.2">
      <c r="D11281" s="16"/>
      <c r="E11281" s="316"/>
    </row>
    <row r="11282" spans="4:5" x14ac:dyDescent="0.2">
      <c r="D11282" s="16"/>
      <c r="E11282" s="316"/>
    </row>
    <row r="11283" spans="4:5" x14ac:dyDescent="0.2">
      <c r="D11283" s="16"/>
      <c r="E11283" s="316"/>
    </row>
    <row r="11284" spans="4:5" x14ac:dyDescent="0.2">
      <c r="D11284" s="16"/>
      <c r="E11284" s="316"/>
    </row>
    <row r="11285" spans="4:5" x14ac:dyDescent="0.2">
      <c r="D11285" s="16"/>
      <c r="E11285" s="316"/>
    </row>
    <row r="11286" spans="4:5" x14ac:dyDescent="0.2">
      <c r="D11286" s="16"/>
      <c r="E11286" s="316"/>
    </row>
    <row r="11287" spans="4:5" x14ac:dyDescent="0.2">
      <c r="D11287" s="16"/>
      <c r="E11287" s="316"/>
    </row>
    <row r="11288" spans="4:5" x14ac:dyDescent="0.2">
      <c r="D11288" s="16"/>
      <c r="E11288" s="316"/>
    </row>
    <row r="11289" spans="4:5" x14ac:dyDescent="0.2">
      <c r="D11289" s="16"/>
      <c r="E11289" s="316"/>
    </row>
    <row r="11290" spans="4:5" x14ac:dyDescent="0.2">
      <c r="D11290" s="16"/>
      <c r="E11290" s="316"/>
    </row>
    <row r="11291" spans="4:5" x14ac:dyDescent="0.2">
      <c r="D11291" s="16"/>
      <c r="E11291" s="316"/>
    </row>
    <row r="11292" spans="4:5" x14ac:dyDescent="0.2">
      <c r="D11292" s="16"/>
      <c r="E11292" s="316"/>
    </row>
    <row r="11293" spans="4:5" x14ac:dyDescent="0.2">
      <c r="D11293" s="16"/>
      <c r="E11293" s="316"/>
    </row>
    <row r="11294" spans="4:5" x14ac:dyDescent="0.2">
      <c r="D11294" s="16"/>
      <c r="E11294" s="316"/>
    </row>
    <row r="11295" spans="4:5" x14ac:dyDescent="0.2">
      <c r="D11295" s="16"/>
      <c r="E11295" s="316"/>
    </row>
    <row r="11296" spans="4:5" x14ac:dyDescent="0.2">
      <c r="D11296" s="16"/>
      <c r="E11296" s="316"/>
    </row>
    <row r="11297" spans="4:5" x14ac:dyDescent="0.2">
      <c r="D11297" s="16"/>
      <c r="E11297" s="316"/>
    </row>
    <row r="11298" spans="4:5" x14ac:dyDescent="0.2">
      <c r="D11298" s="16"/>
      <c r="E11298" s="316"/>
    </row>
    <row r="11299" spans="4:5" x14ac:dyDescent="0.2">
      <c r="D11299" s="16"/>
      <c r="E11299" s="316"/>
    </row>
    <row r="11300" spans="4:5" x14ac:dyDescent="0.2">
      <c r="D11300" s="16"/>
      <c r="E11300" s="316"/>
    </row>
    <row r="11301" spans="4:5" x14ac:dyDescent="0.2">
      <c r="D11301" s="16"/>
      <c r="E11301" s="316"/>
    </row>
    <row r="11302" spans="4:5" x14ac:dyDescent="0.2">
      <c r="D11302" s="16"/>
      <c r="E11302" s="316"/>
    </row>
    <row r="11303" spans="4:5" x14ac:dyDescent="0.2">
      <c r="D11303" s="16"/>
      <c r="E11303" s="316"/>
    </row>
    <row r="11304" spans="4:5" x14ac:dyDescent="0.2">
      <c r="D11304" s="16"/>
      <c r="E11304" s="316"/>
    </row>
    <row r="11305" spans="4:5" x14ac:dyDescent="0.2">
      <c r="D11305" s="16"/>
      <c r="E11305" s="316"/>
    </row>
    <row r="11306" spans="4:5" x14ac:dyDescent="0.2">
      <c r="D11306" s="16"/>
      <c r="E11306" s="316"/>
    </row>
    <row r="11307" spans="4:5" x14ac:dyDescent="0.2">
      <c r="D11307" s="16"/>
      <c r="E11307" s="316"/>
    </row>
    <row r="11308" spans="4:5" x14ac:dyDescent="0.2">
      <c r="D11308" s="16"/>
      <c r="E11308" s="316"/>
    </row>
    <row r="11309" spans="4:5" x14ac:dyDescent="0.2">
      <c r="D11309" s="16"/>
      <c r="E11309" s="316"/>
    </row>
    <row r="11310" spans="4:5" x14ac:dyDescent="0.2">
      <c r="D11310" s="16"/>
      <c r="E11310" s="316"/>
    </row>
    <row r="11311" spans="4:5" x14ac:dyDescent="0.2">
      <c r="D11311" s="16"/>
      <c r="E11311" s="316"/>
    </row>
    <row r="11312" spans="4:5" x14ac:dyDescent="0.2">
      <c r="D11312" s="16"/>
      <c r="E11312" s="316"/>
    </row>
    <row r="11313" spans="4:5" x14ac:dyDescent="0.2">
      <c r="D11313" s="16"/>
      <c r="E11313" s="316"/>
    </row>
    <row r="11314" spans="4:5" x14ac:dyDescent="0.2">
      <c r="D11314" s="16"/>
      <c r="E11314" s="316"/>
    </row>
    <row r="11315" spans="4:5" x14ac:dyDescent="0.2">
      <c r="D11315" s="16"/>
      <c r="E11315" s="316"/>
    </row>
    <row r="11316" spans="4:5" x14ac:dyDescent="0.2">
      <c r="D11316" s="16"/>
      <c r="E11316" s="316"/>
    </row>
    <row r="11317" spans="4:5" x14ac:dyDescent="0.2">
      <c r="D11317" s="16"/>
      <c r="E11317" s="316"/>
    </row>
    <row r="11318" spans="4:5" x14ac:dyDescent="0.2">
      <c r="D11318" s="16"/>
      <c r="E11318" s="316"/>
    </row>
    <row r="11319" spans="4:5" x14ac:dyDescent="0.2">
      <c r="D11319" s="16"/>
      <c r="E11319" s="316"/>
    </row>
    <row r="11320" spans="4:5" x14ac:dyDescent="0.2">
      <c r="D11320" s="16"/>
      <c r="E11320" s="316"/>
    </row>
    <row r="11321" spans="4:5" x14ac:dyDescent="0.2">
      <c r="D11321" s="16"/>
      <c r="E11321" s="316"/>
    </row>
    <row r="11322" spans="4:5" x14ac:dyDescent="0.2">
      <c r="D11322" s="16"/>
      <c r="E11322" s="316"/>
    </row>
    <row r="11323" spans="4:5" x14ac:dyDescent="0.2">
      <c r="D11323" s="16"/>
      <c r="E11323" s="316"/>
    </row>
    <row r="11324" spans="4:5" x14ac:dyDescent="0.2">
      <c r="D11324" s="16"/>
      <c r="E11324" s="316"/>
    </row>
    <row r="11325" spans="4:5" x14ac:dyDescent="0.2">
      <c r="D11325" s="16"/>
      <c r="E11325" s="316"/>
    </row>
    <row r="11326" spans="4:5" x14ac:dyDescent="0.2">
      <c r="D11326" s="16"/>
      <c r="E11326" s="316"/>
    </row>
    <row r="11327" spans="4:5" x14ac:dyDescent="0.2">
      <c r="D11327" s="16"/>
      <c r="E11327" s="316"/>
    </row>
    <row r="11328" spans="4:5" x14ac:dyDescent="0.2">
      <c r="D11328" s="16"/>
      <c r="E11328" s="316"/>
    </row>
    <row r="11329" spans="4:5" x14ac:dyDescent="0.2">
      <c r="D11329" s="16"/>
      <c r="E11329" s="316"/>
    </row>
    <row r="11330" spans="4:5" x14ac:dyDescent="0.2">
      <c r="D11330" s="16"/>
      <c r="E11330" s="316"/>
    </row>
    <row r="11331" spans="4:5" x14ac:dyDescent="0.2">
      <c r="D11331" s="16"/>
      <c r="E11331" s="316"/>
    </row>
    <row r="11332" spans="4:5" x14ac:dyDescent="0.2">
      <c r="D11332" s="16"/>
      <c r="E11332" s="316"/>
    </row>
    <row r="11333" spans="4:5" x14ac:dyDescent="0.2">
      <c r="D11333" s="16"/>
      <c r="E11333" s="316"/>
    </row>
    <row r="11334" spans="4:5" x14ac:dyDescent="0.2">
      <c r="D11334" s="16"/>
      <c r="E11334" s="316"/>
    </row>
    <row r="11335" spans="4:5" x14ac:dyDescent="0.2">
      <c r="D11335" s="16"/>
      <c r="E11335" s="316"/>
    </row>
    <row r="11336" spans="4:5" x14ac:dyDescent="0.2">
      <c r="D11336" s="16"/>
      <c r="E11336" s="316"/>
    </row>
    <row r="11337" spans="4:5" x14ac:dyDescent="0.2">
      <c r="D11337" s="16"/>
      <c r="E11337" s="316"/>
    </row>
    <row r="11338" spans="4:5" x14ac:dyDescent="0.2">
      <c r="D11338" s="16"/>
      <c r="E11338" s="316"/>
    </row>
    <row r="11339" spans="4:5" x14ac:dyDescent="0.2">
      <c r="D11339" s="16"/>
      <c r="E11339" s="316"/>
    </row>
    <row r="11340" spans="4:5" x14ac:dyDescent="0.2">
      <c r="D11340" s="16"/>
      <c r="E11340" s="316"/>
    </row>
    <row r="11341" spans="4:5" x14ac:dyDescent="0.2">
      <c r="D11341" s="16"/>
      <c r="E11341" s="316"/>
    </row>
    <row r="11342" spans="4:5" x14ac:dyDescent="0.2">
      <c r="D11342" s="16"/>
      <c r="E11342" s="316"/>
    </row>
    <row r="11343" spans="4:5" x14ac:dyDescent="0.2">
      <c r="D11343" s="16"/>
      <c r="E11343" s="316"/>
    </row>
    <row r="11344" spans="4:5" x14ac:dyDescent="0.2">
      <c r="D11344" s="16"/>
      <c r="E11344" s="316"/>
    </row>
    <row r="11345" spans="4:5" x14ac:dyDescent="0.2">
      <c r="D11345" s="16"/>
      <c r="E11345" s="316"/>
    </row>
    <row r="11346" spans="4:5" x14ac:dyDescent="0.2">
      <c r="D11346" s="16"/>
      <c r="E11346" s="316"/>
    </row>
    <row r="11347" spans="4:5" x14ac:dyDescent="0.2">
      <c r="D11347" s="16"/>
      <c r="E11347" s="316"/>
    </row>
    <row r="11348" spans="4:5" x14ac:dyDescent="0.2">
      <c r="D11348" s="16"/>
      <c r="E11348" s="316"/>
    </row>
    <row r="11349" spans="4:5" x14ac:dyDescent="0.2">
      <c r="D11349" s="16"/>
      <c r="E11349" s="316"/>
    </row>
    <row r="11350" spans="4:5" x14ac:dyDescent="0.2">
      <c r="D11350" s="16"/>
      <c r="E11350" s="316"/>
    </row>
    <row r="11351" spans="4:5" x14ac:dyDescent="0.2">
      <c r="D11351" s="16"/>
      <c r="E11351" s="316"/>
    </row>
    <row r="11352" spans="4:5" x14ac:dyDescent="0.2">
      <c r="D11352" s="16"/>
      <c r="E11352" s="316"/>
    </row>
    <row r="11353" spans="4:5" x14ac:dyDescent="0.2">
      <c r="D11353" s="16"/>
      <c r="E11353" s="316"/>
    </row>
    <row r="11354" spans="4:5" x14ac:dyDescent="0.2">
      <c r="D11354" s="16"/>
      <c r="E11354" s="316"/>
    </row>
    <row r="11355" spans="4:5" x14ac:dyDescent="0.2">
      <c r="D11355" s="16"/>
      <c r="E11355" s="316"/>
    </row>
    <row r="11356" spans="4:5" x14ac:dyDescent="0.2">
      <c r="D11356" s="16"/>
      <c r="E11356" s="316"/>
    </row>
    <row r="11357" spans="4:5" x14ac:dyDescent="0.2">
      <c r="D11357" s="16"/>
      <c r="E11357" s="316"/>
    </row>
    <row r="11358" spans="4:5" x14ac:dyDescent="0.2">
      <c r="D11358" s="16"/>
      <c r="E11358" s="316"/>
    </row>
    <row r="11359" spans="4:5" x14ac:dyDescent="0.2">
      <c r="D11359" s="16"/>
      <c r="E11359" s="316"/>
    </row>
    <row r="11360" spans="4:5" x14ac:dyDescent="0.2">
      <c r="D11360" s="16"/>
      <c r="E11360" s="316"/>
    </row>
    <row r="11361" spans="4:5" x14ac:dyDescent="0.2">
      <c r="D11361" s="16"/>
      <c r="E11361" s="316"/>
    </row>
    <row r="11362" spans="4:5" x14ac:dyDescent="0.2">
      <c r="D11362" s="16"/>
      <c r="E11362" s="316"/>
    </row>
    <row r="11363" spans="4:5" x14ac:dyDescent="0.2">
      <c r="D11363" s="16"/>
      <c r="E11363" s="316"/>
    </row>
    <row r="11364" spans="4:5" x14ac:dyDescent="0.2">
      <c r="D11364" s="16"/>
      <c r="E11364" s="316"/>
    </row>
    <row r="11365" spans="4:5" x14ac:dyDescent="0.2">
      <c r="D11365" s="16"/>
      <c r="E11365" s="316"/>
    </row>
    <row r="11366" spans="4:5" x14ac:dyDescent="0.2">
      <c r="D11366" s="16"/>
      <c r="E11366" s="316"/>
    </row>
    <row r="11367" spans="4:5" x14ac:dyDescent="0.2">
      <c r="D11367" s="16"/>
      <c r="E11367" s="316"/>
    </row>
    <row r="11368" spans="4:5" x14ac:dyDescent="0.2">
      <c r="D11368" s="16"/>
      <c r="E11368" s="316"/>
    </row>
    <row r="11369" spans="4:5" x14ac:dyDescent="0.2">
      <c r="D11369" s="16"/>
      <c r="E11369" s="316"/>
    </row>
    <row r="11370" spans="4:5" x14ac:dyDescent="0.2">
      <c r="D11370" s="16"/>
      <c r="E11370" s="316"/>
    </row>
    <row r="11371" spans="4:5" x14ac:dyDescent="0.2">
      <c r="D11371" s="16"/>
      <c r="E11371" s="316"/>
    </row>
    <row r="11372" spans="4:5" x14ac:dyDescent="0.2">
      <c r="D11372" s="16"/>
      <c r="E11372" s="316"/>
    </row>
    <row r="11373" spans="4:5" x14ac:dyDescent="0.2">
      <c r="D11373" s="16"/>
      <c r="E11373" s="316"/>
    </row>
    <row r="11374" spans="4:5" x14ac:dyDescent="0.2">
      <c r="D11374" s="16"/>
      <c r="E11374" s="316"/>
    </row>
    <row r="11375" spans="4:5" x14ac:dyDescent="0.2">
      <c r="D11375" s="16"/>
      <c r="E11375" s="316"/>
    </row>
    <row r="11376" spans="4:5" x14ac:dyDescent="0.2">
      <c r="D11376" s="16"/>
      <c r="E11376" s="316"/>
    </row>
    <row r="11377" spans="4:5" x14ac:dyDescent="0.2">
      <c r="D11377" s="16"/>
      <c r="E11377" s="316"/>
    </row>
    <row r="11378" spans="4:5" x14ac:dyDescent="0.2">
      <c r="D11378" s="16"/>
      <c r="E11378" s="316"/>
    </row>
    <row r="11379" spans="4:5" x14ac:dyDescent="0.2">
      <c r="D11379" s="16"/>
      <c r="E11379" s="316"/>
    </row>
    <row r="11380" spans="4:5" x14ac:dyDescent="0.2">
      <c r="D11380" s="16"/>
      <c r="E11380" s="316"/>
    </row>
    <row r="11381" spans="4:5" x14ac:dyDescent="0.2">
      <c r="D11381" s="16"/>
      <c r="E11381" s="316"/>
    </row>
    <row r="11382" spans="4:5" x14ac:dyDescent="0.2">
      <c r="D11382" s="16"/>
      <c r="E11382" s="316"/>
    </row>
    <row r="11383" spans="4:5" x14ac:dyDescent="0.2">
      <c r="D11383" s="16"/>
      <c r="E11383" s="316"/>
    </row>
    <row r="11384" spans="4:5" x14ac:dyDescent="0.2">
      <c r="D11384" s="16"/>
      <c r="E11384" s="316"/>
    </row>
    <row r="11385" spans="4:5" x14ac:dyDescent="0.2">
      <c r="D11385" s="16"/>
      <c r="E11385" s="316"/>
    </row>
    <row r="11386" spans="4:5" x14ac:dyDescent="0.2">
      <c r="D11386" s="16"/>
      <c r="E11386" s="316"/>
    </row>
    <row r="11387" spans="4:5" x14ac:dyDescent="0.2">
      <c r="D11387" s="16"/>
      <c r="E11387" s="316"/>
    </row>
    <row r="11388" spans="4:5" x14ac:dyDescent="0.2">
      <c r="D11388" s="16"/>
      <c r="E11388" s="316"/>
    </row>
    <row r="11389" spans="4:5" x14ac:dyDescent="0.2">
      <c r="D11389" s="16"/>
      <c r="E11389" s="316"/>
    </row>
    <row r="11390" spans="4:5" x14ac:dyDescent="0.2">
      <c r="D11390" s="16"/>
      <c r="E11390" s="316"/>
    </row>
    <row r="11391" spans="4:5" x14ac:dyDescent="0.2">
      <c r="D11391" s="16"/>
      <c r="E11391" s="316"/>
    </row>
    <row r="11392" spans="4:5" x14ac:dyDescent="0.2">
      <c r="D11392" s="16"/>
      <c r="E11392" s="316"/>
    </row>
    <row r="11393" spans="4:5" x14ac:dyDescent="0.2">
      <c r="D11393" s="16"/>
      <c r="E11393" s="316"/>
    </row>
    <row r="11394" spans="4:5" x14ac:dyDescent="0.2">
      <c r="D11394" s="16"/>
      <c r="E11394" s="316"/>
    </row>
    <row r="11395" spans="4:5" x14ac:dyDescent="0.2">
      <c r="D11395" s="16"/>
      <c r="E11395" s="316"/>
    </row>
    <row r="11396" spans="4:5" x14ac:dyDescent="0.2">
      <c r="D11396" s="16"/>
      <c r="E11396" s="316"/>
    </row>
    <row r="11397" spans="4:5" x14ac:dyDescent="0.2">
      <c r="D11397" s="16"/>
      <c r="E11397" s="316"/>
    </row>
    <row r="11398" spans="4:5" x14ac:dyDescent="0.2">
      <c r="D11398" s="16"/>
      <c r="E11398" s="316"/>
    </row>
    <row r="11399" spans="4:5" x14ac:dyDescent="0.2">
      <c r="D11399" s="16"/>
      <c r="E11399" s="316"/>
    </row>
    <row r="11400" spans="4:5" x14ac:dyDescent="0.2">
      <c r="D11400" s="16"/>
      <c r="E11400" s="316"/>
    </row>
    <row r="11401" spans="4:5" x14ac:dyDescent="0.2">
      <c r="D11401" s="16"/>
      <c r="E11401" s="316"/>
    </row>
    <row r="11402" spans="4:5" x14ac:dyDescent="0.2">
      <c r="D11402" s="16"/>
      <c r="E11402" s="316"/>
    </row>
    <row r="11403" spans="4:5" x14ac:dyDescent="0.2">
      <c r="D11403" s="16"/>
      <c r="E11403" s="316"/>
    </row>
    <row r="11404" spans="4:5" x14ac:dyDescent="0.2">
      <c r="D11404" s="16"/>
      <c r="E11404" s="316"/>
    </row>
    <row r="11405" spans="4:5" x14ac:dyDescent="0.2">
      <c r="D11405" s="16"/>
      <c r="E11405" s="316"/>
    </row>
    <row r="11406" spans="4:5" x14ac:dyDescent="0.2">
      <c r="D11406" s="16"/>
      <c r="E11406" s="316"/>
    </row>
    <row r="11407" spans="4:5" x14ac:dyDescent="0.2">
      <c r="D11407" s="16"/>
      <c r="E11407" s="316"/>
    </row>
    <row r="11408" spans="4:5" x14ac:dyDescent="0.2">
      <c r="D11408" s="16"/>
      <c r="E11408" s="316"/>
    </row>
    <row r="11409" spans="4:5" x14ac:dyDescent="0.2">
      <c r="D11409" s="16"/>
      <c r="E11409" s="316"/>
    </row>
    <row r="11410" spans="4:5" x14ac:dyDescent="0.2">
      <c r="D11410" s="16"/>
      <c r="E11410" s="316"/>
    </row>
    <row r="11411" spans="4:5" x14ac:dyDescent="0.2">
      <c r="D11411" s="16"/>
      <c r="E11411" s="316"/>
    </row>
    <row r="11412" spans="4:5" x14ac:dyDescent="0.2">
      <c r="D11412" s="16"/>
      <c r="E11412" s="316"/>
    </row>
    <row r="11413" spans="4:5" x14ac:dyDescent="0.2">
      <c r="D11413" s="16"/>
      <c r="E11413" s="316"/>
    </row>
    <row r="11414" spans="4:5" x14ac:dyDescent="0.2">
      <c r="D11414" s="16"/>
      <c r="E11414" s="316"/>
    </row>
    <row r="11415" spans="4:5" x14ac:dyDescent="0.2">
      <c r="D11415" s="16"/>
      <c r="E11415" s="316"/>
    </row>
    <row r="11416" spans="4:5" x14ac:dyDescent="0.2">
      <c r="D11416" s="16"/>
      <c r="E11416" s="316"/>
    </row>
    <row r="11417" spans="4:5" x14ac:dyDescent="0.2">
      <c r="D11417" s="16"/>
      <c r="E11417" s="316"/>
    </row>
    <row r="11418" spans="4:5" x14ac:dyDescent="0.2">
      <c r="D11418" s="16"/>
      <c r="E11418" s="316"/>
    </row>
    <row r="11419" spans="4:5" x14ac:dyDescent="0.2">
      <c r="D11419" s="16"/>
      <c r="E11419" s="316"/>
    </row>
    <row r="11420" spans="4:5" x14ac:dyDescent="0.2">
      <c r="D11420" s="16"/>
      <c r="E11420" s="316"/>
    </row>
    <row r="11421" spans="4:5" x14ac:dyDescent="0.2">
      <c r="D11421" s="16"/>
      <c r="E11421" s="316"/>
    </row>
    <row r="11422" spans="4:5" x14ac:dyDescent="0.2">
      <c r="D11422" s="16"/>
      <c r="E11422" s="316"/>
    </row>
    <row r="11423" spans="4:5" x14ac:dyDescent="0.2">
      <c r="D11423" s="16"/>
      <c r="E11423" s="316"/>
    </row>
    <row r="11424" spans="4:5" x14ac:dyDescent="0.2">
      <c r="D11424" s="16"/>
      <c r="E11424" s="316"/>
    </row>
    <row r="11425" spans="4:5" x14ac:dyDescent="0.2">
      <c r="D11425" s="16"/>
      <c r="E11425" s="316"/>
    </row>
    <row r="11426" spans="4:5" x14ac:dyDescent="0.2">
      <c r="D11426" s="16"/>
      <c r="E11426" s="316"/>
    </row>
    <row r="11427" spans="4:5" x14ac:dyDescent="0.2">
      <c r="D11427" s="16"/>
      <c r="E11427" s="316"/>
    </row>
    <row r="11428" spans="4:5" x14ac:dyDescent="0.2">
      <c r="D11428" s="16"/>
      <c r="E11428" s="316"/>
    </row>
    <row r="11429" spans="4:5" x14ac:dyDescent="0.2">
      <c r="D11429" s="16"/>
      <c r="E11429" s="316"/>
    </row>
    <row r="11430" spans="4:5" x14ac:dyDescent="0.2">
      <c r="D11430" s="16"/>
      <c r="E11430" s="316"/>
    </row>
    <row r="11431" spans="4:5" x14ac:dyDescent="0.2">
      <c r="D11431" s="16"/>
      <c r="E11431" s="316"/>
    </row>
    <row r="11432" spans="4:5" x14ac:dyDescent="0.2">
      <c r="D11432" s="16"/>
      <c r="E11432" s="316"/>
    </row>
    <row r="11433" spans="4:5" x14ac:dyDescent="0.2">
      <c r="D11433" s="16"/>
      <c r="E11433" s="316"/>
    </row>
    <row r="11434" spans="4:5" x14ac:dyDescent="0.2">
      <c r="D11434" s="16"/>
      <c r="E11434" s="316"/>
    </row>
    <row r="11435" spans="4:5" x14ac:dyDescent="0.2">
      <c r="D11435" s="16"/>
      <c r="E11435" s="316"/>
    </row>
    <row r="11436" spans="4:5" x14ac:dyDescent="0.2">
      <c r="D11436" s="16"/>
      <c r="E11436" s="316"/>
    </row>
    <row r="11437" spans="4:5" x14ac:dyDescent="0.2">
      <c r="D11437" s="16"/>
      <c r="E11437" s="316"/>
    </row>
    <row r="11438" spans="4:5" x14ac:dyDescent="0.2">
      <c r="D11438" s="16"/>
      <c r="E11438" s="316"/>
    </row>
    <row r="11439" spans="4:5" x14ac:dyDescent="0.2">
      <c r="D11439" s="16"/>
      <c r="E11439" s="316"/>
    </row>
    <row r="11440" spans="4:5" x14ac:dyDescent="0.2">
      <c r="D11440" s="16"/>
      <c r="E11440" s="316"/>
    </row>
    <row r="11441" spans="4:5" x14ac:dyDescent="0.2">
      <c r="D11441" s="16"/>
      <c r="E11441" s="316"/>
    </row>
    <row r="11442" spans="4:5" x14ac:dyDescent="0.2">
      <c r="D11442" s="16"/>
      <c r="E11442" s="316"/>
    </row>
    <row r="11443" spans="4:5" x14ac:dyDescent="0.2">
      <c r="D11443" s="16"/>
      <c r="E11443" s="316"/>
    </row>
    <row r="11444" spans="4:5" x14ac:dyDescent="0.2">
      <c r="D11444" s="16"/>
      <c r="E11444" s="316"/>
    </row>
    <row r="11445" spans="4:5" x14ac:dyDescent="0.2">
      <c r="D11445" s="16"/>
      <c r="E11445" s="316"/>
    </row>
    <row r="11446" spans="4:5" x14ac:dyDescent="0.2">
      <c r="D11446" s="16"/>
      <c r="E11446" s="316"/>
    </row>
    <row r="11447" spans="4:5" x14ac:dyDescent="0.2">
      <c r="D11447" s="16"/>
      <c r="E11447" s="316"/>
    </row>
    <row r="11448" spans="4:5" x14ac:dyDescent="0.2">
      <c r="D11448" s="16"/>
      <c r="E11448" s="316"/>
    </row>
    <row r="11449" spans="4:5" x14ac:dyDescent="0.2">
      <c r="D11449" s="16"/>
      <c r="E11449" s="316"/>
    </row>
    <row r="11450" spans="4:5" x14ac:dyDescent="0.2">
      <c r="D11450" s="16"/>
      <c r="E11450" s="316"/>
    </row>
    <row r="11451" spans="4:5" x14ac:dyDescent="0.2">
      <c r="D11451" s="16"/>
      <c r="E11451" s="316"/>
    </row>
    <row r="11452" spans="4:5" x14ac:dyDescent="0.2">
      <c r="D11452" s="16"/>
      <c r="E11452" s="316"/>
    </row>
    <row r="11453" spans="4:5" x14ac:dyDescent="0.2">
      <c r="D11453" s="16"/>
      <c r="E11453" s="316"/>
    </row>
    <row r="11454" spans="4:5" x14ac:dyDescent="0.2">
      <c r="D11454" s="16"/>
      <c r="E11454" s="316"/>
    </row>
    <row r="11455" spans="4:5" x14ac:dyDescent="0.2">
      <c r="D11455" s="16"/>
      <c r="E11455" s="316"/>
    </row>
    <row r="11456" spans="4:5" x14ac:dyDescent="0.2">
      <c r="D11456" s="16"/>
      <c r="E11456" s="316"/>
    </row>
    <row r="11457" spans="4:5" x14ac:dyDescent="0.2">
      <c r="D11457" s="16"/>
      <c r="E11457" s="316"/>
    </row>
    <row r="11458" spans="4:5" x14ac:dyDescent="0.2">
      <c r="D11458" s="16"/>
      <c r="E11458" s="316"/>
    </row>
    <row r="11459" spans="4:5" x14ac:dyDescent="0.2">
      <c r="D11459" s="16"/>
      <c r="E11459" s="316"/>
    </row>
    <row r="11460" spans="4:5" x14ac:dyDescent="0.2">
      <c r="D11460" s="16"/>
      <c r="E11460" s="316"/>
    </row>
    <row r="11461" spans="4:5" x14ac:dyDescent="0.2">
      <c r="D11461" s="16"/>
      <c r="E11461" s="316"/>
    </row>
    <row r="11462" spans="4:5" x14ac:dyDescent="0.2">
      <c r="D11462" s="16"/>
      <c r="E11462" s="316"/>
    </row>
    <row r="11463" spans="4:5" x14ac:dyDescent="0.2">
      <c r="D11463" s="16"/>
      <c r="E11463" s="316"/>
    </row>
    <row r="11464" spans="4:5" x14ac:dyDescent="0.2">
      <c r="D11464" s="16"/>
      <c r="E11464" s="316"/>
    </row>
    <row r="11465" spans="4:5" x14ac:dyDescent="0.2">
      <c r="D11465" s="16"/>
      <c r="E11465" s="316"/>
    </row>
    <row r="11466" spans="4:5" x14ac:dyDescent="0.2">
      <c r="D11466" s="16"/>
      <c r="E11466" s="316"/>
    </row>
    <row r="11467" spans="4:5" x14ac:dyDescent="0.2">
      <c r="D11467" s="16"/>
      <c r="E11467" s="316"/>
    </row>
    <row r="11468" spans="4:5" x14ac:dyDescent="0.2">
      <c r="D11468" s="16"/>
      <c r="E11468" s="316"/>
    </row>
    <row r="11469" spans="4:5" x14ac:dyDescent="0.2">
      <c r="D11469" s="16"/>
      <c r="E11469" s="316"/>
    </row>
    <row r="11470" spans="4:5" x14ac:dyDescent="0.2">
      <c r="D11470" s="16"/>
      <c r="E11470" s="316"/>
    </row>
    <row r="11471" spans="4:5" x14ac:dyDescent="0.2">
      <c r="D11471" s="16"/>
      <c r="E11471" s="316"/>
    </row>
    <row r="11472" spans="4:5" x14ac:dyDescent="0.2">
      <c r="D11472" s="16"/>
      <c r="E11472" s="316"/>
    </row>
    <row r="11473" spans="4:5" x14ac:dyDescent="0.2">
      <c r="D11473" s="16"/>
      <c r="E11473" s="316"/>
    </row>
    <row r="11474" spans="4:5" x14ac:dyDescent="0.2">
      <c r="D11474" s="16"/>
      <c r="E11474" s="316"/>
    </row>
    <row r="11475" spans="4:5" x14ac:dyDescent="0.2">
      <c r="D11475" s="16"/>
      <c r="E11475" s="316"/>
    </row>
    <row r="11476" spans="4:5" x14ac:dyDescent="0.2">
      <c r="D11476" s="16"/>
      <c r="E11476" s="316"/>
    </row>
    <row r="11477" spans="4:5" x14ac:dyDescent="0.2">
      <c r="D11477" s="16"/>
      <c r="E11477" s="316"/>
    </row>
    <row r="11478" spans="4:5" x14ac:dyDescent="0.2">
      <c r="D11478" s="16"/>
      <c r="E11478" s="316"/>
    </row>
    <row r="11479" spans="4:5" x14ac:dyDescent="0.2">
      <c r="D11479" s="16"/>
      <c r="E11479" s="316"/>
    </row>
    <row r="11480" spans="4:5" x14ac:dyDescent="0.2">
      <c r="D11480" s="16"/>
      <c r="E11480" s="316"/>
    </row>
    <row r="11481" spans="4:5" x14ac:dyDescent="0.2">
      <c r="D11481" s="16"/>
      <c r="E11481" s="316"/>
    </row>
    <row r="11482" spans="4:5" x14ac:dyDescent="0.2">
      <c r="D11482" s="16"/>
      <c r="E11482" s="316"/>
    </row>
    <row r="11483" spans="4:5" x14ac:dyDescent="0.2">
      <c r="D11483" s="16"/>
      <c r="E11483" s="316"/>
    </row>
    <row r="11484" spans="4:5" x14ac:dyDescent="0.2">
      <c r="D11484" s="16"/>
      <c r="E11484" s="316"/>
    </row>
    <row r="11485" spans="4:5" x14ac:dyDescent="0.2">
      <c r="D11485" s="16"/>
      <c r="E11485" s="316"/>
    </row>
    <row r="11486" spans="4:5" x14ac:dyDescent="0.2">
      <c r="D11486" s="16"/>
      <c r="E11486" s="316"/>
    </row>
    <row r="11487" spans="4:5" x14ac:dyDescent="0.2">
      <c r="D11487" s="16"/>
      <c r="E11487" s="316"/>
    </row>
    <row r="11488" spans="4:5" x14ac:dyDescent="0.2">
      <c r="D11488" s="16"/>
      <c r="E11488" s="316"/>
    </row>
    <row r="11489" spans="4:5" x14ac:dyDescent="0.2">
      <c r="D11489" s="16"/>
      <c r="E11489" s="316"/>
    </row>
    <row r="11490" spans="4:5" x14ac:dyDescent="0.2">
      <c r="D11490" s="16"/>
      <c r="E11490" s="316"/>
    </row>
    <row r="11491" spans="4:5" x14ac:dyDescent="0.2">
      <c r="D11491" s="16"/>
      <c r="E11491" s="316"/>
    </row>
    <row r="11492" spans="4:5" x14ac:dyDescent="0.2">
      <c r="D11492" s="16"/>
      <c r="E11492" s="316"/>
    </row>
    <row r="11493" spans="4:5" x14ac:dyDescent="0.2">
      <c r="D11493" s="16"/>
      <c r="E11493" s="316"/>
    </row>
    <row r="11494" spans="4:5" x14ac:dyDescent="0.2">
      <c r="D11494" s="16"/>
      <c r="E11494" s="316"/>
    </row>
    <row r="11495" spans="4:5" x14ac:dyDescent="0.2">
      <c r="D11495" s="16"/>
      <c r="E11495" s="316"/>
    </row>
    <row r="11496" spans="4:5" x14ac:dyDescent="0.2">
      <c r="D11496" s="16"/>
      <c r="E11496" s="316"/>
    </row>
    <row r="11497" spans="4:5" x14ac:dyDescent="0.2">
      <c r="D11497" s="16"/>
      <c r="E11497" s="316"/>
    </row>
    <row r="11498" spans="4:5" x14ac:dyDescent="0.2">
      <c r="D11498" s="16"/>
      <c r="E11498" s="316"/>
    </row>
    <row r="11499" spans="4:5" x14ac:dyDescent="0.2">
      <c r="D11499" s="16"/>
      <c r="E11499" s="316"/>
    </row>
    <row r="11500" spans="4:5" x14ac:dyDescent="0.2">
      <c r="D11500" s="16"/>
      <c r="E11500" s="316"/>
    </row>
    <row r="11501" spans="4:5" x14ac:dyDescent="0.2">
      <c r="D11501" s="16"/>
      <c r="E11501" s="316"/>
    </row>
    <row r="11502" spans="4:5" x14ac:dyDescent="0.2">
      <c r="D11502" s="16"/>
      <c r="E11502" s="316"/>
    </row>
    <row r="11503" spans="4:5" x14ac:dyDescent="0.2">
      <c r="D11503" s="16"/>
      <c r="E11503" s="316"/>
    </row>
    <row r="11504" spans="4:5" x14ac:dyDescent="0.2">
      <c r="D11504" s="16"/>
      <c r="E11504" s="316"/>
    </row>
    <row r="11505" spans="4:5" x14ac:dyDescent="0.2">
      <c r="D11505" s="16"/>
      <c r="E11505" s="316"/>
    </row>
    <row r="11506" spans="4:5" x14ac:dyDescent="0.2">
      <c r="D11506" s="16"/>
      <c r="E11506" s="316"/>
    </row>
    <row r="11507" spans="4:5" x14ac:dyDescent="0.2">
      <c r="D11507" s="16"/>
      <c r="E11507" s="316"/>
    </row>
    <row r="11508" spans="4:5" x14ac:dyDescent="0.2">
      <c r="D11508" s="16"/>
      <c r="E11508" s="316"/>
    </row>
    <row r="11509" spans="4:5" x14ac:dyDescent="0.2">
      <c r="D11509" s="16"/>
      <c r="E11509" s="316"/>
    </row>
    <row r="11510" spans="4:5" x14ac:dyDescent="0.2">
      <c r="D11510" s="16"/>
      <c r="E11510" s="316"/>
    </row>
    <row r="11511" spans="4:5" x14ac:dyDescent="0.2">
      <c r="D11511" s="16"/>
      <c r="E11511" s="316"/>
    </row>
    <row r="11512" spans="4:5" x14ac:dyDescent="0.2">
      <c r="D11512" s="16"/>
      <c r="E11512" s="316"/>
    </row>
    <row r="11513" spans="4:5" x14ac:dyDescent="0.2">
      <c r="D11513" s="16"/>
      <c r="E11513" s="316"/>
    </row>
    <row r="11514" spans="4:5" x14ac:dyDescent="0.2">
      <c r="D11514" s="16"/>
      <c r="E11514" s="316"/>
    </row>
    <row r="11515" spans="4:5" x14ac:dyDescent="0.2">
      <c r="D11515" s="16"/>
      <c r="E11515" s="316"/>
    </row>
    <row r="11516" spans="4:5" x14ac:dyDescent="0.2">
      <c r="D11516" s="16"/>
      <c r="E11516" s="316"/>
    </row>
    <row r="11517" spans="4:5" x14ac:dyDescent="0.2">
      <c r="D11517" s="16"/>
      <c r="E11517" s="316"/>
    </row>
    <row r="11518" spans="4:5" x14ac:dyDescent="0.2">
      <c r="D11518" s="16"/>
      <c r="E11518" s="316"/>
    </row>
    <row r="11519" spans="4:5" x14ac:dyDescent="0.2">
      <c r="D11519" s="16"/>
      <c r="E11519" s="316"/>
    </row>
    <row r="11520" spans="4:5" x14ac:dyDescent="0.2">
      <c r="D11520" s="16"/>
      <c r="E11520" s="316"/>
    </row>
    <row r="11521" spans="4:5" x14ac:dyDescent="0.2">
      <c r="D11521" s="16"/>
      <c r="E11521" s="316"/>
    </row>
    <row r="11522" spans="4:5" x14ac:dyDescent="0.2">
      <c r="D11522" s="16"/>
      <c r="E11522" s="316"/>
    </row>
    <row r="11523" spans="4:5" x14ac:dyDescent="0.2">
      <c r="D11523" s="16"/>
      <c r="E11523" s="316"/>
    </row>
    <row r="11524" spans="4:5" x14ac:dyDescent="0.2">
      <c r="D11524" s="16"/>
      <c r="E11524" s="316"/>
    </row>
    <row r="11525" spans="4:5" x14ac:dyDescent="0.2">
      <c r="D11525" s="16"/>
      <c r="E11525" s="316"/>
    </row>
    <row r="11526" spans="4:5" x14ac:dyDescent="0.2">
      <c r="D11526" s="16"/>
      <c r="E11526" s="316"/>
    </row>
    <row r="11527" spans="4:5" x14ac:dyDescent="0.2">
      <c r="D11527" s="16"/>
      <c r="E11527" s="316"/>
    </row>
    <row r="11528" spans="4:5" x14ac:dyDescent="0.2">
      <c r="D11528" s="16"/>
      <c r="E11528" s="316"/>
    </row>
    <row r="11529" spans="4:5" x14ac:dyDescent="0.2">
      <c r="D11529" s="16"/>
      <c r="E11529" s="316"/>
    </row>
    <row r="11530" spans="4:5" x14ac:dyDescent="0.2">
      <c r="D11530" s="16"/>
      <c r="E11530" s="316"/>
    </row>
    <row r="11531" spans="4:5" x14ac:dyDescent="0.2">
      <c r="D11531" s="16"/>
      <c r="E11531" s="316"/>
    </row>
    <row r="11532" spans="4:5" x14ac:dyDescent="0.2">
      <c r="D11532" s="16"/>
      <c r="E11532" s="316"/>
    </row>
    <row r="11533" spans="4:5" x14ac:dyDescent="0.2">
      <c r="D11533" s="16"/>
      <c r="E11533" s="316"/>
    </row>
    <row r="11534" spans="4:5" x14ac:dyDescent="0.2">
      <c r="D11534" s="16"/>
      <c r="E11534" s="316"/>
    </row>
    <row r="11535" spans="4:5" x14ac:dyDescent="0.2">
      <c r="D11535" s="16"/>
      <c r="E11535" s="316"/>
    </row>
    <row r="11536" spans="4:5" x14ac:dyDescent="0.2">
      <c r="D11536" s="16"/>
      <c r="E11536" s="316"/>
    </row>
    <row r="11537" spans="4:5" x14ac:dyDescent="0.2">
      <c r="D11537" s="16"/>
      <c r="E11537" s="316"/>
    </row>
    <row r="11538" spans="4:5" x14ac:dyDescent="0.2">
      <c r="D11538" s="16"/>
      <c r="E11538" s="316"/>
    </row>
    <row r="11539" spans="4:5" x14ac:dyDescent="0.2">
      <c r="D11539" s="16"/>
      <c r="E11539" s="316"/>
    </row>
    <row r="11540" spans="4:5" x14ac:dyDescent="0.2">
      <c r="D11540" s="16"/>
      <c r="E11540" s="316"/>
    </row>
    <row r="11541" spans="4:5" x14ac:dyDescent="0.2">
      <c r="D11541" s="16"/>
      <c r="E11541" s="316"/>
    </row>
    <row r="11542" spans="4:5" x14ac:dyDescent="0.2">
      <c r="D11542" s="16"/>
      <c r="E11542" s="316"/>
    </row>
    <row r="11543" spans="4:5" x14ac:dyDescent="0.2">
      <c r="D11543" s="16"/>
      <c r="E11543" s="316"/>
    </row>
    <row r="11544" spans="4:5" x14ac:dyDescent="0.2">
      <c r="D11544" s="16"/>
      <c r="E11544" s="316"/>
    </row>
    <row r="11545" spans="4:5" x14ac:dyDescent="0.2">
      <c r="D11545" s="16"/>
      <c r="E11545" s="316"/>
    </row>
    <row r="11546" spans="4:5" x14ac:dyDescent="0.2">
      <c r="D11546" s="16"/>
      <c r="E11546" s="316"/>
    </row>
    <row r="11547" spans="4:5" x14ac:dyDescent="0.2">
      <c r="D11547" s="16"/>
      <c r="E11547" s="316"/>
    </row>
    <row r="11548" spans="4:5" x14ac:dyDescent="0.2">
      <c r="D11548" s="16"/>
      <c r="E11548" s="316"/>
    </row>
    <row r="11549" spans="4:5" x14ac:dyDescent="0.2">
      <c r="D11549" s="16"/>
      <c r="E11549" s="316"/>
    </row>
    <row r="11550" spans="4:5" x14ac:dyDescent="0.2">
      <c r="D11550" s="16"/>
      <c r="E11550" s="316"/>
    </row>
    <row r="11551" spans="4:5" x14ac:dyDescent="0.2">
      <c r="D11551" s="16"/>
      <c r="E11551" s="316"/>
    </row>
    <row r="11552" spans="4:5" x14ac:dyDescent="0.2">
      <c r="D11552" s="16"/>
      <c r="E11552" s="316"/>
    </row>
    <row r="11553" spans="4:5" x14ac:dyDescent="0.2">
      <c r="D11553" s="16"/>
      <c r="E11553" s="316"/>
    </row>
    <row r="11554" spans="4:5" x14ac:dyDescent="0.2">
      <c r="D11554" s="16"/>
      <c r="E11554" s="316"/>
    </row>
    <row r="11555" spans="4:5" x14ac:dyDescent="0.2">
      <c r="D11555" s="16"/>
      <c r="E11555" s="316"/>
    </row>
    <row r="11556" spans="4:5" x14ac:dyDescent="0.2">
      <c r="D11556" s="16"/>
      <c r="E11556" s="316"/>
    </row>
    <row r="11557" spans="4:5" x14ac:dyDescent="0.2">
      <c r="D11557" s="16"/>
      <c r="E11557" s="316"/>
    </row>
    <row r="11558" spans="4:5" x14ac:dyDescent="0.2">
      <c r="D11558" s="16"/>
      <c r="E11558" s="316"/>
    </row>
    <row r="11559" spans="4:5" x14ac:dyDescent="0.2">
      <c r="D11559" s="16"/>
      <c r="E11559" s="316"/>
    </row>
    <row r="11560" spans="4:5" x14ac:dyDescent="0.2">
      <c r="D11560" s="16"/>
      <c r="E11560" s="316"/>
    </row>
    <row r="11561" spans="4:5" x14ac:dyDescent="0.2">
      <c r="D11561" s="16"/>
      <c r="E11561" s="316"/>
    </row>
    <row r="11562" spans="4:5" x14ac:dyDescent="0.2">
      <c r="D11562" s="16"/>
      <c r="E11562" s="316"/>
    </row>
    <row r="11563" spans="4:5" x14ac:dyDescent="0.2">
      <c r="D11563" s="16"/>
      <c r="E11563" s="316"/>
    </row>
    <row r="11564" spans="4:5" x14ac:dyDescent="0.2">
      <c r="D11564" s="16"/>
      <c r="E11564" s="316"/>
    </row>
    <row r="11565" spans="4:5" x14ac:dyDescent="0.2">
      <c r="D11565" s="16"/>
      <c r="E11565" s="316"/>
    </row>
    <row r="11566" spans="4:5" x14ac:dyDescent="0.2">
      <c r="D11566" s="16"/>
      <c r="E11566" s="316"/>
    </row>
    <row r="11567" spans="4:5" x14ac:dyDescent="0.2">
      <c r="D11567" s="16"/>
      <c r="E11567" s="316"/>
    </row>
    <row r="11568" spans="4:5" x14ac:dyDescent="0.2">
      <c r="D11568" s="16"/>
      <c r="E11568" s="316"/>
    </row>
    <row r="11569" spans="4:5" x14ac:dyDescent="0.2">
      <c r="D11569" s="16"/>
      <c r="E11569" s="316"/>
    </row>
    <row r="11570" spans="4:5" x14ac:dyDescent="0.2">
      <c r="D11570" s="16"/>
      <c r="E11570" s="316"/>
    </row>
    <row r="11571" spans="4:5" x14ac:dyDescent="0.2">
      <c r="D11571" s="16"/>
      <c r="E11571" s="316"/>
    </row>
    <row r="11572" spans="4:5" x14ac:dyDescent="0.2">
      <c r="D11572" s="16"/>
      <c r="E11572" s="316"/>
    </row>
    <row r="11573" spans="4:5" x14ac:dyDescent="0.2">
      <c r="D11573" s="16"/>
      <c r="E11573" s="316"/>
    </row>
    <row r="11574" spans="4:5" x14ac:dyDescent="0.2">
      <c r="D11574" s="16"/>
      <c r="E11574" s="316"/>
    </row>
    <row r="11575" spans="4:5" x14ac:dyDescent="0.2">
      <c r="D11575" s="16"/>
      <c r="E11575" s="316"/>
    </row>
    <row r="11576" spans="4:5" x14ac:dyDescent="0.2">
      <c r="D11576" s="16"/>
      <c r="E11576" s="316"/>
    </row>
    <row r="11577" spans="4:5" x14ac:dyDescent="0.2">
      <c r="D11577" s="16"/>
      <c r="E11577" s="316"/>
    </row>
    <row r="11578" spans="4:5" x14ac:dyDescent="0.2">
      <c r="D11578" s="16"/>
      <c r="E11578" s="316"/>
    </row>
    <row r="11579" spans="4:5" x14ac:dyDescent="0.2">
      <c r="D11579" s="16"/>
      <c r="E11579" s="316"/>
    </row>
    <row r="11580" spans="4:5" x14ac:dyDescent="0.2">
      <c r="D11580" s="16"/>
      <c r="E11580" s="316"/>
    </row>
    <row r="11581" spans="4:5" x14ac:dyDescent="0.2">
      <c r="D11581" s="16"/>
      <c r="E11581" s="316"/>
    </row>
    <row r="11582" spans="4:5" x14ac:dyDescent="0.2">
      <c r="D11582" s="16"/>
      <c r="E11582" s="316"/>
    </row>
    <row r="11583" spans="4:5" x14ac:dyDescent="0.2">
      <c r="D11583" s="16"/>
      <c r="E11583" s="316"/>
    </row>
    <row r="11584" spans="4:5" x14ac:dyDescent="0.2">
      <c r="D11584" s="16"/>
      <c r="E11584" s="316"/>
    </row>
    <row r="11585" spans="4:5" x14ac:dyDescent="0.2">
      <c r="D11585" s="16"/>
      <c r="E11585" s="316"/>
    </row>
    <row r="11586" spans="4:5" x14ac:dyDescent="0.2">
      <c r="D11586" s="16"/>
      <c r="E11586" s="316"/>
    </row>
    <row r="11587" spans="4:5" x14ac:dyDescent="0.2">
      <c r="D11587" s="16"/>
      <c r="E11587" s="316"/>
    </row>
    <row r="11588" spans="4:5" x14ac:dyDescent="0.2">
      <c r="D11588" s="16"/>
      <c r="E11588" s="316"/>
    </row>
    <row r="11589" spans="4:5" x14ac:dyDescent="0.2">
      <c r="D11589" s="16"/>
      <c r="E11589" s="316"/>
    </row>
    <row r="11590" spans="4:5" x14ac:dyDescent="0.2">
      <c r="D11590" s="16"/>
      <c r="E11590" s="316"/>
    </row>
    <row r="11591" spans="4:5" x14ac:dyDescent="0.2">
      <c r="D11591" s="16"/>
      <c r="E11591" s="316"/>
    </row>
    <row r="11592" spans="4:5" x14ac:dyDescent="0.2">
      <c r="D11592" s="16"/>
      <c r="E11592" s="316"/>
    </row>
    <row r="11593" spans="4:5" x14ac:dyDescent="0.2">
      <c r="D11593" s="16"/>
      <c r="E11593" s="316"/>
    </row>
    <row r="11594" spans="4:5" x14ac:dyDescent="0.2">
      <c r="D11594" s="16"/>
      <c r="E11594" s="316"/>
    </row>
    <row r="11595" spans="4:5" x14ac:dyDescent="0.2">
      <c r="D11595" s="16"/>
      <c r="E11595" s="316"/>
    </row>
    <row r="11596" spans="4:5" x14ac:dyDescent="0.2">
      <c r="D11596" s="16"/>
      <c r="E11596" s="316"/>
    </row>
    <row r="11597" spans="4:5" x14ac:dyDescent="0.2">
      <c r="D11597" s="16"/>
      <c r="E11597" s="316"/>
    </row>
    <row r="11598" spans="4:5" x14ac:dyDescent="0.2">
      <c r="D11598" s="16"/>
      <c r="E11598" s="316"/>
    </row>
    <row r="11599" spans="4:5" x14ac:dyDescent="0.2">
      <c r="D11599" s="16"/>
      <c r="E11599" s="316"/>
    </row>
    <row r="11600" spans="4:5" x14ac:dyDescent="0.2">
      <c r="D11600" s="16"/>
      <c r="E11600" s="316"/>
    </row>
    <row r="11601" spans="4:5" x14ac:dyDescent="0.2">
      <c r="D11601" s="16"/>
      <c r="E11601" s="316"/>
    </row>
    <row r="11602" spans="4:5" x14ac:dyDescent="0.2">
      <c r="D11602" s="16"/>
      <c r="E11602" s="316"/>
    </row>
    <row r="11603" spans="4:5" x14ac:dyDescent="0.2">
      <c r="D11603" s="16"/>
      <c r="E11603" s="316"/>
    </row>
    <row r="11604" spans="4:5" x14ac:dyDescent="0.2">
      <c r="D11604" s="16"/>
      <c r="E11604" s="316"/>
    </row>
    <row r="11605" spans="4:5" x14ac:dyDescent="0.2">
      <c r="D11605" s="16"/>
      <c r="E11605" s="316"/>
    </row>
    <row r="11606" spans="4:5" x14ac:dyDescent="0.2">
      <c r="D11606" s="16"/>
      <c r="E11606" s="316"/>
    </row>
    <row r="11607" spans="4:5" x14ac:dyDescent="0.2">
      <c r="D11607" s="16"/>
      <c r="E11607" s="316"/>
    </row>
    <row r="11608" spans="4:5" x14ac:dyDescent="0.2">
      <c r="D11608" s="16"/>
      <c r="E11608" s="316"/>
    </row>
    <row r="11609" spans="4:5" x14ac:dyDescent="0.2">
      <c r="D11609" s="16"/>
      <c r="E11609" s="316"/>
    </row>
    <row r="11610" spans="4:5" x14ac:dyDescent="0.2">
      <c r="D11610" s="16"/>
      <c r="E11610" s="316"/>
    </row>
    <row r="11611" spans="4:5" x14ac:dyDescent="0.2">
      <c r="D11611" s="16"/>
      <c r="E11611" s="316"/>
    </row>
    <row r="11612" spans="4:5" x14ac:dyDescent="0.2">
      <c r="D11612" s="16"/>
      <c r="E11612" s="316"/>
    </row>
    <row r="11613" spans="4:5" x14ac:dyDescent="0.2">
      <c r="D11613" s="16"/>
      <c r="E11613" s="316"/>
    </row>
    <row r="11614" spans="4:5" x14ac:dyDescent="0.2">
      <c r="D11614" s="16"/>
      <c r="E11614" s="316"/>
    </row>
    <row r="11615" spans="4:5" x14ac:dyDescent="0.2">
      <c r="D11615" s="16"/>
      <c r="E11615" s="316"/>
    </row>
    <row r="11616" spans="4:5" x14ac:dyDescent="0.2">
      <c r="D11616" s="16"/>
      <c r="E11616" s="316"/>
    </row>
    <row r="11617" spans="4:5" x14ac:dyDescent="0.2">
      <c r="D11617" s="16"/>
      <c r="E11617" s="316"/>
    </row>
    <row r="11618" spans="4:5" x14ac:dyDescent="0.2">
      <c r="D11618" s="16"/>
      <c r="E11618" s="316"/>
    </row>
    <row r="11619" spans="4:5" x14ac:dyDescent="0.2">
      <c r="D11619" s="16"/>
      <c r="E11619" s="316"/>
    </row>
    <row r="11620" spans="4:5" x14ac:dyDescent="0.2">
      <c r="D11620" s="16"/>
      <c r="E11620" s="316"/>
    </row>
    <row r="11621" spans="4:5" x14ac:dyDescent="0.2">
      <c r="D11621" s="16"/>
      <c r="E11621" s="316"/>
    </row>
    <row r="11622" spans="4:5" x14ac:dyDescent="0.2">
      <c r="D11622" s="16"/>
      <c r="E11622" s="316"/>
    </row>
    <row r="11623" spans="4:5" x14ac:dyDescent="0.2">
      <c r="D11623" s="16"/>
      <c r="E11623" s="316"/>
    </row>
    <row r="11624" spans="4:5" x14ac:dyDescent="0.2">
      <c r="D11624" s="16"/>
      <c r="E11624" s="316"/>
    </row>
    <row r="11625" spans="4:5" x14ac:dyDescent="0.2">
      <c r="D11625" s="16"/>
      <c r="E11625" s="316"/>
    </row>
    <row r="11626" spans="4:5" x14ac:dyDescent="0.2">
      <c r="D11626" s="16"/>
      <c r="E11626" s="316"/>
    </row>
    <row r="11627" spans="4:5" x14ac:dyDescent="0.2">
      <c r="D11627" s="16"/>
      <c r="E11627" s="316"/>
    </row>
    <row r="11628" spans="4:5" x14ac:dyDescent="0.2">
      <c r="D11628" s="16"/>
      <c r="E11628" s="316"/>
    </row>
    <row r="11629" spans="4:5" x14ac:dyDescent="0.2">
      <c r="D11629" s="16"/>
      <c r="E11629" s="316"/>
    </row>
    <row r="11630" spans="4:5" x14ac:dyDescent="0.2">
      <c r="D11630" s="16"/>
      <c r="E11630" s="316"/>
    </row>
    <row r="11631" spans="4:5" x14ac:dyDescent="0.2">
      <c r="D11631" s="16"/>
      <c r="E11631" s="316"/>
    </row>
    <row r="11632" spans="4:5" x14ac:dyDescent="0.2">
      <c r="D11632" s="16"/>
      <c r="E11632" s="316"/>
    </row>
    <row r="11633" spans="4:5" x14ac:dyDescent="0.2">
      <c r="D11633" s="16"/>
      <c r="E11633" s="316"/>
    </row>
    <row r="11634" spans="4:5" x14ac:dyDescent="0.2">
      <c r="D11634" s="16"/>
      <c r="E11634" s="316"/>
    </row>
    <row r="11635" spans="4:5" x14ac:dyDescent="0.2">
      <c r="D11635" s="16"/>
      <c r="E11635" s="316"/>
    </row>
    <row r="11636" spans="4:5" x14ac:dyDescent="0.2">
      <c r="D11636" s="16"/>
      <c r="E11636" s="316"/>
    </row>
    <row r="11637" spans="4:5" x14ac:dyDescent="0.2">
      <c r="D11637" s="16"/>
      <c r="E11637" s="316"/>
    </row>
    <row r="11638" spans="4:5" x14ac:dyDescent="0.2">
      <c r="D11638" s="16"/>
      <c r="E11638" s="316"/>
    </row>
    <row r="11639" spans="4:5" x14ac:dyDescent="0.2">
      <c r="D11639" s="16"/>
      <c r="E11639" s="316"/>
    </row>
    <row r="11640" spans="4:5" x14ac:dyDescent="0.2">
      <c r="D11640" s="16"/>
      <c r="E11640" s="316"/>
    </row>
    <row r="11641" spans="4:5" x14ac:dyDescent="0.2">
      <c r="D11641" s="16"/>
      <c r="E11641" s="316"/>
    </row>
    <row r="11642" spans="4:5" x14ac:dyDescent="0.2">
      <c r="D11642" s="16"/>
      <c r="E11642" s="316"/>
    </row>
    <row r="11643" spans="4:5" x14ac:dyDescent="0.2">
      <c r="D11643" s="16"/>
      <c r="E11643" s="316"/>
    </row>
    <row r="11644" spans="4:5" x14ac:dyDescent="0.2">
      <c r="D11644" s="16"/>
      <c r="E11644" s="316"/>
    </row>
    <row r="11645" spans="4:5" x14ac:dyDescent="0.2">
      <c r="D11645" s="16"/>
      <c r="E11645" s="316"/>
    </row>
    <row r="11646" spans="4:5" x14ac:dyDescent="0.2">
      <c r="D11646" s="16"/>
      <c r="E11646" s="316"/>
    </row>
    <row r="11647" spans="4:5" x14ac:dyDescent="0.2">
      <c r="D11647" s="16"/>
      <c r="E11647" s="316"/>
    </row>
    <row r="11648" spans="4:5" x14ac:dyDescent="0.2">
      <c r="D11648" s="16"/>
      <c r="E11648" s="316"/>
    </row>
    <row r="11649" spans="4:5" x14ac:dyDescent="0.2">
      <c r="D11649" s="16"/>
      <c r="E11649" s="316"/>
    </row>
    <row r="11650" spans="4:5" x14ac:dyDescent="0.2">
      <c r="D11650" s="16"/>
      <c r="E11650" s="316"/>
    </row>
    <row r="11651" spans="4:5" x14ac:dyDescent="0.2">
      <c r="D11651" s="16"/>
      <c r="E11651" s="316"/>
    </row>
    <row r="11652" spans="4:5" x14ac:dyDescent="0.2">
      <c r="D11652" s="16"/>
      <c r="E11652" s="316"/>
    </row>
    <row r="11653" spans="4:5" x14ac:dyDescent="0.2">
      <c r="D11653" s="16"/>
      <c r="E11653" s="316"/>
    </row>
    <row r="11654" spans="4:5" x14ac:dyDescent="0.2">
      <c r="D11654" s="16"/>
      <c r="E11654" s="316"/>
    </row>
    <row r="11655" spans="4:5" x14ac:dyDescent="0.2">
      <c r="D11655" s="16"/>
      <c r="E11655" s="316"/>
    </row>
    <row r="11656" spans="4:5" x14ac:dyDescent="0.2">
      <c r="D11656" s="16"/>
      <c r="E11656" s="316"/>
    </row>
    <row r="11657" spans="4:5" x14ac:dyDescent="0.2">
      <c r="D11657" s="16"/>
      <c r="E11657" s="316"/>
    </row>
    <row r="11658" spans="4:5" x14ac:dyDescent="0.2">
      <c r="D11658" s="16"/>
      <c r="E11658" s="316"/>
    </row>
    <row r="11659" spans="4:5" x14ac:dyDescent="0.2">
      <c r="D11659" s="16"/>
      <c r="E11659" s="316"/>
    </row>
    <row r="11660" spans="4:5" x14ac:dyDescent="0.2">
      <c r="D11660" s="16"/>
      <c r="E11660" s="316"/>
    </row>
    <row r="11661" spans="4:5" x14ac:dyDescent="0.2">
      <c r="D11661" s="16"/>
      <c r="E11661" s="316"/>
    </row>
    <row r="11662" spans="4:5" x14ac:dyDescent="0.2">
      <c r="D11662" s="16"/>
      <c r="E11662" s="316"/>
    </row>
    <row r="11663" spans="4:5" x14ac:dyDescent="0.2">
      <c r="D11663" s="16"/>
      <c r="E11663" s="316"/>
    </row>
    <row r="11664" spans="4:5" x14ac:dyDescent="0.2">
      <c r="D11664" s="16"/>
      <c r="E11664" s="316"/>
    </row>
    <row r="11665" spans="4:5" x14ac:dyDescent="0.2">
      <c r="D11665" s="16"/>
      <c r="E11665" s="316"/>
    </row>
    <row r="11666" spans="4:5" x14ac:dyDescent="0.2">
      <c r="D11666" s="16"/>
      <c r="E11666" s="316"/>
    </row>
    <row r="11667" spans="4:5" x14ac:dyDescent="0.2">
      <c r="D11667" s="16"/>
      <c r="E11667" s="316"/>
    </row>
    <row r="11668" spans="4:5" x14ac:dyDescent="0.2">
      <c r="D11668" s="16"/>
      <c r="E11668" s="316"/>
    </row>
    <row r="11669" spans="4:5" x14ac:dyDescent="0.2">
      <c r="D11669" s="16"/>
      <c r="E11669" s="316"/>
    </row>
    <row r="11670" spans="4:5" x14ac:dyDescent="0.2">
      <c r="D11670" s="16"/>
      <c r="E11670" s="316"/>
    </row>
    <row r="11671" spans="4:5" x14ac:dyDescent="0.2">
      <c r="D11671" s="16"/>
      <c r="E11671" s="316"/>
    </row>
    <row r="11672" spans="4:5" x14ac:dyDescent="0.2">
      <c r="D11672" s="16"/>
      <c r="E11672" s="316"/>
    </row>
    <row r="11673" spans="4:5" x14ac:dyDescent="0.2">
      <c r="D11673" s="16"/>
      <c r="E11673" s="316"/>
    </row>
    <row r="11674" spans="4:5" x14ac:dyDescent="0.2">
      <c r="D11674" s="16"/>
      <c r="E11674" s="316"/>
    </row>
    <row r="11675" spans="4:5" x14ac:dyDescent="0.2">
      <c r="D11675" s="16"/>
      <c r="E11675" s="316"/>
    </row>
    <row r="11676" spans="4:5" x14ac:dyDescent="0.2">
      <c r="D11676" s="16"/>
      <c r="E11676" s="316"/>
    </row>
    <row r="11677" spans="4:5" x14ac:dyDescent="0.2">
      <c r="D11677" s="16"/>
      <c r="E11677" s="316"/>
    </row>
    <row r="11678" spans="4:5" x14ac:dyDescent="0.2">
      <c r="D11678" s="16"/>
      <c r="E11678" s="316"/>
    </row>
    <row r="11679" spans="4:5" x14ac:dyDescent="0.2">
      <c r="D11679" s="16"/>
      <c r="E11679" s="316"/>
    </row>
    <row r="11680" spans="4:5" x14ac:dyDescent="0.2">
      <c r="D11680" s="16"/>
      <c r="E11680" s="316"/>
    </row>
    <row r="11681" spans="4:5" x14ac:dyDescent="0.2">
      <c r="D11681" s="16"/>
      <c r="E11681" s="316"/>
    </row>
    <row r="11682" spans="4:5" x14ac:dyDescent="0.2">
      <c r="D11682" s="16"/>
      <c r="E11682" s="316"/>
    </row>
    <row r="11683" spans="4:5" x14ac:dyDescent="0.2">
      <c r="D11683" s="16"/>
      <c r="E11683" s="316"/>
    </row>
    <row r="11684" spans="4:5" x14ac:dyDescent="0.2">
      <c r="D11684" s="16"/>
      <c r="E11684" s="316"/>
    </row>
    <row r="11685" spans="4:5" x14ac:dyDescent="0.2">
      <c r="D11685" s="16"/>
      <c r="E11685" s="316"/>
    </row>
    <row r="11686" spans="4:5" x14ac:dyDescent="0.2">
      <c r="D11686" s="16"/>
      <c r="E11686" s="316"/>
    </row>
    <row r="11687" spans="4:5" x14ac:dyDescent="0.2">
      <c r="D11687" s="16"/>
      <c r="E11687" s="316"/>
    </row>
    <row r="11688" spans="4:5" x14ac:dyDescent="0.2">
      <c r="D11688" s="16"/>
      <c r="E11688" s="316"/>
    </row>
    <row r="11689" spans="4:5" x14ac:dyDescent="0.2">
      <c r="D11689" s="16"/>
      <c r="E11689" s="316"/>
    </row>
    <row r="11690" spans="4:5" x14ac:dyDescent="0.2">
      <c r="D11690" s="16"/>
      <c r="E11690" s="316"/>
    </row>
    <row r="11691" spans="4:5" x14ac:dyDescent="0.2">
      <c r="D11691" s="16"/>
      <c r="E11691" s="316"/>
    </row>
    <row r="11692" spans="4:5" x14ac:dyDescent="0.2">
      <c r="D11692" s="16"/>
      <c r="E11692" s="316"/>
    </row>
    <row r="11693" spans="4:5" x14ac:dyDescent="0.2">
      <c r="D11693" s="16"/>
      <c r="E11693" s="316"/>
    </row>
    <row r="11694" spans="4:5" x14ac:dyDescent="0.2">
      <c r="D11694" s="16"/>
      <c r="E11694" s="316"/>
    </row>
    <row r="11695" spans="4:5" x14ac:dyDescent="0.2">
      <c r="D11695" s="16"/>
      <c r="E11695" s="316"/>
    </row>
    <row r="11696" spans="4:5" x14ac:dyDescent="0.2">
      <c r="D11696" s="16"/>
      <c r="E11696" s="316"/>
    </row>
    <row r="11697" spans="4:5" x14ac:dyDescent="0.2">
      <c r="D11697" s="16"/>
      <c r="E11697" s="316"/>
    </row>
    <row r="11698" spans="4:5" x14ac:dyDescent="0.2">
      <c r="D11698" s="16"/>
      <c r="E11698" s="316"/>
    </row>
    <row r="11699" spans="4:5" x14ac:dyDescent="0.2">
      <c r="D11699" s="16"/>
      <c r="E11699" s="316"/>
    </row>
    <row r="11700" spans="4:5" x14ac:dyDescent="0.2">
      <c r="D11700" s="16"/>
      <c r="E11700" s="316"/>
    </row>
    <row r="11701" spans="4:5" x14ac:dyDescent="0.2">
      <c r="D11701" s="16"/>
      <c r="E11701" s="316"/>
    </row>
    <row r="11702" spans="4:5" x14ac:dyDescent="0.2">
      <c r="D11702" s="16"/>
      <c r="E11702" s="316"/>
    </row>
    <row r="11703" spans="4:5" x14ac:dyDescent="0.2">
      <c r="D11703" s="16"/>
      <c r="E11703" s="316"/>
    </row>
    <row r="11704" spans="4:5" x14ac:dyDescent="0.2">
      <c r="D11704" s="16"/>
      <c r="E11704" s="316"/>
    </row>
    <row r="11705" spans="4:5" x14ac:dyDescent="0.2">
      <c r="D11705" s="16"/>
      <c r="E11705" s="316"/>
    </row>
    <row r="11706" spans="4:5" x14ac:dyDescent="0.2">
      <c r="D11706" s="16"/>
      <c r="E11706" s="316"/>
    </row>
    <row r="11707" spans="4:5" x14ac:dyDescent="0.2">
      <c r="D11707" s="16"/>
      <c r="E11707" s="316"/>
    </row>
    <row r="11708" spans="4:5" x14ac:dyDescent="0.2">
      <c r="D11708" s="16"/>
      <c r="E11708" s="316"/>
    </row>
    <row r="11709" spans="4:5" x14ac:dyDescent="0.2">
      <c r="D11709" s="16"/>
      <c r="E11709" s="316"/>
    </row>
    <row r="11710" spans="4:5" x14ac:dyDescent="0.2">
      <c r="D11710" s="16"/>
      <c r="E11710" s="316"/>
    </row>
    <row r="11711" spans="4:5" x14ac:dyDescent="0.2">
      <c r="D11711" s="16"/>
      <c r="E11711" s="316"/>
    </row>
    <row r="11712" spans="4:5" x14ac:dyDescent="0.2">
      <c r="D11712" s="16"/>
      <c r="E11712" s="316"/>
    </row>
    <row r="11713" spans="4:5" x14ac:dyDescent="0.2">
      <c r="D11713" s="16"/>
      <c r="E11713" s="316"/>
    </row>
    <row r="11714" spans="4:5" x14ac:dyDescent="0.2">
      <c r="D11714" s="16"/>
      <c r="E11714" s="316"/>
    </row>
    <row r="11715" spans="4:5" x14ac:dyDescent="0.2">
      <c r="D11715" s="16"/>
      <c r="E11715" s="316"/>
    </row>
    <row r="11716" spans="4:5" x14ac:dyDescent="0.2">
      <c r="D11716" s="16"/>
      <c r="E11716" s="316"/>
    </row>
    <row r="11717" spans="4:5" x14ac:dyDescent="0.2">
      <c r="D11717" s="16"/>
      <c r="E11717" s="316"/>
    </row>
    <row r="11718" spans="4:5" x14ac:dyDescent="0.2">
      <c r="D11718" s="16"/>
      <c r="E11718" s="316"/>
    </row>
    <row r="11719" spans="4:5" x14ac:dyDescent="0.2">
      <c r="D11719" s="16"/>
      <c r="E11719" s="316"/>
    </row>
    <row r="11720" spans="4:5" x14ac:dyDescent="0.2">
      <c r="D11720" s="16"/>
      <c r="E11720" s="316"/>
    </row>
    <row r="11721" spans="4:5" x14ac:dyDescent="0.2">
      <c r="D11721" s="16"/>
      <c r="E11721" s="316"/>
    </row>
    <row r="11722" spans="4:5" x14ac:dyDescent="0.2">
      <c r="D11722" s="16"/>
      <c r="E11722" s="316"/>
    </row>
    <row r="11723" spans="4:5" x14ac:dyDescent="0.2">
      <c r="D11723" s="16"/>
      <c r="E11723" s="316"/>
    </row>
    <row r="11724" spans="4:5" x14ac:dyDescent="0.2">
      <c r="D11724" s="16"/>
      <c r="E11724" s="316"/>
    </row>
    <row r="11725" spans="4:5" x14ac:dyDescent="0.2">
      <c r="D11725" s="16"/>
      <c r="E11725" s="316"/>
    </row>
    <row r="11726" spans="4:5" x14ac:dyDescent="0.2">
      <c r="D11726" s="16"/>
      <c r="E11726" s="316"/>
    </row>
    <row r="11727" spans="4:5" x14ac:dyDescent="0.2">
      <c r="D11727" s="16"/>
      <c r="E11727" s="316"/>
    </row>
    <row r="11728" spans="4:5" x14ac:dyDescent="0.2">
      <c r="D11728" s="16"/>
      <c r="E11728" s="316"/>
    </row>
    <row r="11729" spans="4:5" x14ac:dyDescent="0.2">
      <c r="D11729" s="16"/>
      <c r="E11729" s="316"/>
    </row>
    <row r="11730" spans="4:5" x14ac:dyDescent="0.2">
      <c r="D11730" s="16"/>
      <c r="E11730" s="316"/>
    </row>
    <row r="11731" spans="4:5" x14ac:dyDescent="0.2">
      <c r="D11731" s="16"/>
      <c r="E11731" s="316"/>
    </row>
    <row r="11732" spans="4:5" x14ac:dyDescent="0.2">
      <c r="D11732" s="16"/>
      <c r="E11732" s="316"/>
    </row>
    <row r="11733" spans="4:5" x14ac:dyDescent="0.2">
      <c r="D11733" s="16"/>
      <c r="E11733" s="316"/>
    </row>
    <row r="11734" spans="4:5" x14ac:dyDescent="0.2">
      <c r="D11734" s="16"/>
      <c r="E11734" s="316"/>
    </row>
    <row r="11735" spans="4:5" x14ac:dyDescent="0.2">
      <c r="D11735" s="16"/>
      <c r="E11735" s="316"/>
    </row>
    <row r="11736" spans="4:5" x14ac:dyDescent="0.2">
      <c r="D11736" s="16"/>
      <c r="E11736" s="316"/>
    </row>
    <row r="11737" spans="4:5" x14ac:dyDescent="0.2">
      <c r="D11737" s="16"/>
      <c r="E11737" s="316"/>
    </row>
    <row r="11738" spans="4:5" x14ac:dyDescent="0.2">
      <c r="D11738" s="16"/>
      <c r="E11738" s="316"/>
    </row>
    <row r="11739" spans="4:5" x14ac:dyDescent="0.2">
      <c r="D11739" s="16"/>
      <c r="E11739" s="316"/>
    </row>
    <row r="11740" spans="4:5" x14ac:dyDescent="0.2">
      <c r="D11740" s="16"/>
      <c r="E11740" s="316"/>
    </row>
    <row r="11741" spans="4:5" x14ac:dyDescent="0.2">
      <c r="D11741" s="16"/>
      <c r="E11741" s="316"/>
    </row>
    <row r="11742" spans="4:5" x14ac:dyDescent="0.2">
      <c r="D11742" s="16"/>
      <c r="E11742" s="316"/>
    </row>
    <row r="11743" spans="4:5" x14ac:dyDescent="0.2">
      <c r="D11743" s="16"/>
      <c r="E11743" s="316"/>
    </row>
    <row r="11744" spans="4:5" x14ac:dyDescent="0.2">
      <c r="D11744" s="16"/>
      <c r="E11744" s="316"/>
    </row>
    <row r="11745" spans="4:5" x14ac:dyDescent="0.2">
      <c r="D11745" s="16"/>
      <c r="E11745" s="316"/>
    </row>
    <row r="11746" spans="4:5" x14ac:dyDescent="0.2">
      <c r="D11746" s="16"/>
      <c r="E11746" s="316"/>
    </row>
    <row r="11747" spans="4:5" x14ac:dyDescent="0.2">
      <c r="D11747" s="16"/>
      <c r="E11747" s="316"/>
    </row>
    <row r="11748" spans="4:5" x14ac:dyDescent="0.2">
      <c r="D11748" s="16"/>
      <c r="E11748" s="316"/>
    </row>
    <row r="11749" spans="4:5" x14ac:dyDescent="0.2">
      <c r="D11749" s="16"/>
      <c r="E11749" s="316"/>
    </row>
    <row r="11750" spans="4:5" x14ac:dyDescent="0.2">
      <c r="D11750" s="16"/>
      <c r="E11750" s="316"/>
    </row>
    <row r="11751" spans="4:5" x14ac:dyDescent="0.2">
      <c r="D11751" s="16"/>
      <c r="E11751" s="316"/>
    </row>
    <row r="11752" spans="4:5" x14ac:dyDescent="0.2">
      <c r="D11752" s="16"/>
      <c r="E11752" s="316"/>
    </row>
    <row r="11753" spans="4:5" x14ac:dyDescent="0.2">
      <c r="D11753" s="16"/>
      <c r="E11753" s="316"/>
    </row>
    <row r="11754" spans="4:5" x14ac:dyDescent="0.2">
      <c r="D11754" s="16"/>
      <c r="E11754" s="316"/>
    </row>
    <row r="11755" spans="4:5" x14ac:dyDescent="0.2">
      <c r="D11755" s="16"/>
      <c r="E11755" s="316"/>
    </row>
    <row r="11756" spans="4:5" x14ac:dyDescent="0.2">
      <c r="D11756" s="16"/>
      <c r="E11756" s="316"/>
    </row>
    <row r="11757" spans="4:5" x14ac:dyDescent="0.2">
      <c r="D11757" s="16"/>
      <c r="E11757" s="316"/>
    </row>
    <row r="11758" spans="4:5" x14ac:dyDescent="0.2">
      <c r="D11758" s="16"/>
      <c r="E11758" s="316"/>
    </row>
    <row r="11759" spans="4:5" x14ac:dyDescent="0.2">
      <c r="D11759" s="16"/>
      <c r="E11759" s="316"/>
    </row>
    <row r="11760" spans="4:5" x14ac:dyDescent="0.2">
      <c r="D11760" s="16"/>
      <c r="E11760" s="316"/>
    </row>
    <row r="11761" spans="4:5" x14ac:dyDescent="0.2">
      <c r="D11761" s="16"/>
      <c r="E11761" s="316"/>
    </row>
    <row r="11762" spans="4:5" x14ac:dyDescent="0.2">
      <c r="D11762" s="16"/>
      <c r="E11762" s="316"/>
    </row>
    <row r="11763" spans="4:5" x14ac:dyDescent="0.2">
      <c r="D11763" s="16"/>
      <c r="E11763" s="316"/>
    </row>
    <row r="11764" spans="4:5" x14ac:dyDescent="0.2">
      <c r="D11764" s="16"/>
      <c r="E11764" s="316"/>
    </row>
    <row r="11765" spans="4:5" x14ac:dyDescent="0.2">
      <c r="D11765" s="16"/>
      <c r="E11765" s="316"/>
    </row>
    <row r="11766" spans="4:5" x14ac:dyDescent="0.2">
      <c r="D11766" s="16"/>
      <c r="E11766" s="316"/>
    </row>
    <row r="11767" spans="4:5" x14ac:dyDescent="0.2">
      <c r="D11767" s="16"/>
      <c r="E11767" s="316"/>
    </row>
    <row r="11768" spans="4:5" x14ac:dyDescent="0.2">
      <c r="D11768" s="16"/>
      <c r="E11768" s="316"/>
    </row>
    <row r="11769" spans="4:5" x14ac:dyDescent="0.2">
      <c r="D11769" s="16"/>
      <c r="E11769" s="316"/>
    </row>
    <row r="11770" spans="4:5" x14ac:dyDescent="0.2">
      <c r="D11770" s="16"/>
      <c r="E11770" s="316"/>
    </row>
    <row r="11771" spans="4:5" x14ac:dyDescent="0.2">
      <c r="D11771" s="16"/>
      <c r="E11771" s="316"/>
    </row>
    <row r="11772" spans="4:5" x14ac:dyDescent="0.2">
      <c r="D11772" s="16"/>
      <c r="E11772" s="316"/>
    </row>
    <row r="11773" spans="4:5" x14ac:dyDescent="0.2">
      <c r="D11773" s="16"/>
      <c r="E11773" s="316"/>
    </row>
    <row r="11774" spans="4:5" x14ac:dyDescent="0.2">
      <c r="D11774" s="16"/>
      <c r="E11774" s="316"/>
    </row>
    <row r="11775" spans="4:5" x14ac:dyDescent="0.2">
      <c r="D11775" s="16"/>
      <c r="E11775" s="316"/>
    </row>
    <row r="11776" spans="4:5" x14ac:dyDescent="0.2">
      <c r="D11776" s="16"/>
      <c r="E11776" s="316"/>
    </row>
    <row r="11777" spans="4:5" x14ac:dyDescent="0.2">
      <c r="D11777" s="16"/>
      <c r="E11777" s="316"/>
    </row>
    <row r="11778" spans="4:5" x14ac:dyDescent="0.2">
      <c r="D11778" s="16"/>
      <c r="E11778" s="316"/>
    </row>
    <row r="11779" spans="4:5" x14ac:dyDescent="0.2">
      <c r="D11779" s="16"/>
      <c r="E11779" s="316"/>
    </row>
    <row r="11780" spans="4:5" x14ac:dyDescent="0.2">
      <c r="D11780" s="16"/>
      <c r="E11780" s="316"/>
    </row>
    <row r="11781" spans="4:5" x14ac:dyDescent="0.2">
      <c r="D11781" s="16"/>
      <c r="E11781" s="316"/>
    </row>
    <row r="11782" spans="4:5" x14ac:dyDescent="0.2">
      <c r="D11782" s="16"/>
      <c r="E11782" s="316"/>
    </row>
    <row r="11783" spans="4:5" x14ac:dyDescent="0.2">
      <c r="D11783" s="16"/>
      <c r="E11783" s="316"/>
    </row>
    <row r="11784" spans="4:5" x14ac:dyDescent="0.2">
      <c r="D11784" s="16"/>
      <c r="E11784" s="316"/>
    </row>
    <row r="11785" spans="4:5" x14ac:dyDescent="0.2">
      <c r="D11785" s="16"/>
      <c r="E11785" s="316"/>
    </row>
    <row r="11786" spans="4:5" x14ac:dyDescent="0.2">
      <c r="D11786" s="16"/>
      <c r="E11786" s="316"/>
    </row>
    <row r="11787" spans="4:5" x14ac:dyDescent="0.2">
      <c r="D11787" s="16"/>
      <c r="E11787" s="316"/>
    </row>
    <row r="11788" spans="4:5" x14ac:dyDescent="0.2">
      <c r="D11788" s="16"/>
      <c r="E11788" s="316"/>
    </row>
    <row r="11789" spans="4:5" x14ac:dyDescent="0.2">
      <c r="D11789" s="16"/>
      <c r="E11789" s="316"/>
    </row>
    <row r="11790" spans="4:5" x14ac:dyDescent="0.2">
      <c r="D11790" s="16"/>
      <c r="E11790" s="316"/>
    </row>
    <row r="11791" spans="4:5" x14ac:dyDescent="0.2">
      <c r="D11791" s="16"/>
      <c r="E11791" s="316"/>
    </row>
    <row r="11792" spans="4:5" x14ac:dyDescent="0.2">
      <c r="D11792" s="16"/>
      <c r="E11792" s="316"/>
    </row>
    <row r="11793" spans="4:5" x14ac:dyDescent="0.2">
      <c r="D11793" s="16"/>
      <c r="E11793" s="316"/>
    </row>
    <row r="11794" spans="4:5" x14ac:dyDescent="0.2">
      <c r="D11794" s="16"/>
      <c r="E11794" s="316"/>
    </row>
    <row r="11795" spans="4:5" x14ac:dyDescent="0.2">
      <c r="D11795" s="16"/>
      <c r="E11795" s="316"/>
    </row>
    <row r="11796" spans="4:5" x14ac:dyDescent="0.2">
      <c r="D11796" s="16"/>
      <c r="E11796" s="316"/>
    </row>
    <row r="11797" spans="4:5" x14ac:dyDescent="0.2">
      <c r="D11797" s="16"/>
      <c r="E11797" s="316"/>
    </row>
    <row r="11798" spans="4:5" x14ac:dyDescent="0.2">
      <c r="D11798" s="16"/>
      <c r="E11798" s="316"/>
    </row>
    <row r="11799" spans="4:5" x14ac:dyDescent="0.2">
      <c r="D11799" s="16"/>
      <c r="E11799" s="316"/>
    </row>
    <row r="11800" spans="4:5" x14ac:dyDescent="0.2">
      <c r="D11800" s="16"/>
      <c r="E11800" s="316"/>
    </row>
    <row r="11801" spans="4:5" x14ac:dyDescent="0.2">
      <c r="D11801" s="16"/>
      <c r="E11801" s="316"/>
    </row>
    <row r="11802" spans="4:5" x14ac:dyDescent="0.2">
      <c r="D11802" s="16"/>
      <c r="E11802" s="316"/>
    </row>
    <row r="11803" spans="4:5" x14ac:dyDescent="0.2">
      <c r="D11803" s="16"/>
      <c r="E11803" s="316"/>
    </row>
    <row r="11804" spans="4:5" x14ac:dyDescent="0.2">
      <c r="D11804" s="16"/>
      <c r="E11804" s="316"/>
    </row>
    <row r="11805" spans="4:5" x14ac:dyDescent="0.2">
      <c r="D11805" s="16"/>
      <c r="E11805" s="316"/>
    </row>
    <row r="11806" spans="4:5" x14ac:dyDescent="0.2">
      <c r="D11806" s="16"/>
      <c r="E11806" s="316"/>
    </row>
    <row r="11807" spans="4:5" x14ac:dyDescent="0.2">
      <c r="D11807" s="16"/>
      <c r="E11807" s="316"/>
    </row>
    <row r="11808" spans="4:5" x14ac:dyDescent="0.2">
      <c r="D11808" s="16"/>
      <c r="E11808" s="316"/>
    </row>
    <row r="11809" spans="4:5" x14ac:dyDescent="0.2">
      <c r="D11809" s="16"/>
      <c r="E11809" s="316"/>
    </row>
    <row r="11810" spans="4:5" x14ac:dyDescent="0.2">
      <c r="D11810" s="16"/>
      <c r="E11810" s="316"/>
    </row>
    <row r="11811" spans="4:5" x14ac:dyDescent="0.2">
      <c r="D11811" s="16"/>
      <c r="E11811" s="316"/>
    </row>
    <row r="11812" spans="4:5" x14ac:dyDescent="0.2">
      <c r="D11812" s="16"/>
      <c r="E11812" s="316"/>
    </row>
    <row r="11813" spans="4:5" x14ac:dyDescent="0.2">
      <c r="D11813" s="16"/>
      <c r="E11813" s="316"/>
    </row>
    <row r="11814" spans="4:5" x14ac:dyDescent="0.2">
      <c r="D11814" s="16"/>
      <c r="E11814" s="316"/>
    </row>
    <row r="11815" spans="4:5" x14ac:dyDescent="0.2">
      <c r="D11815" s="16"/>
      <c r="E11815" s="316"/>
    </row>
    <row r="11816" spans="4:5" x14ac:dyDescent="0.2">
      <c r="D11816" s="16"/>
      <c r="E11816" s="316"/>
    </row>
    <row r="11817" spans="4:5" x14ac:dyDescent="0.2">
      <c r="D11817" s="16"/>
      <c r="E11817" s="316"/>
    </row>
    <row r="11818" spans="4:5" x14ac:dyDescent="0.2">
      <c r="D11818" s="16"/>
      <c r="E11818" s="316"/>
    </row>
    <row r="11819" spans="4:5" x14ac:dyDescent="0.2">
      <c r="D11819" s="16"/>
      <c r="E11819" s="316"/>
    </row>
    <row r="11820" spans="4:5" x14ac:dyDescent="0.2">
      <c r="D11820" s="16"/>
      <c r="E11820" s="316"/>
    </row>
    <row r="11821" spans="4:5" x14ac:dyDescent="0.2">
      <c r="D11821" s="16"/>
      <c r="E11821" s="316"/>
    </row>
    <row r="11822" spans="4:5" x14ac:dyDescent="0.2">
      <c r="D11822" s="16"/>
      <c r="E11822" s="316"/>
    </row>
    <row r="11823" spans="4:5" x14ac:dyDescent="0.2">
      <c r="D11823" s="16"/>
      <c r="E11823" s="316"/>
    </row>
    <row r="11824" spans="4:5" x14ac:dyDescent="0.2">
      <c r="D11824" s="16"/>
      <c r="E11824" s="316"/>
    </row>
    <row r="11825" spans="4:5" x14ac:dyDescent="0.2">
      <c r="D11825" s="16"/>
      <c r="E11825" s="316"/>
    </row>
    <row r="11826" spans="4:5" x14ac:dyDescent="0.2">
      <c r="D11826" s="16"/>
      <c r="E11826" s="316"/>
    </row>
    <row r="11827" spans="4:5" x14ac:dyDescent="0.2">
      <c r="D11827" s="16"/>
      <c r="E11827" s="316"/>
    </row>
    <row r="11828" spans="4:5" x14ac:dyDescent="0.2">
      <c r="D11828" s="16"/>
      <c r="E11828" s="316"/>
    </row>
    <row r="11829" spans="4:5" x14ac:dyDescent="0.2">
      <c r="D11829" s="16"/>
      <c r="E11829" s="316"/>
    </row>
    <row r="11830" spans="4:5" x14ac:dyDescent="0.2">
      <c r="D11830" s="16"/>
      <c r="E11830" s="316"/>
    </row>
    <row r="11831" spans="4:5" x14ac:dyDescent="0.2">
      <c r="D11831" s="16"/>
      <c r="E11831" s="316"/>
    </row>
    <row r="11832" spans="4:5" x14ac:dyDescent="0.2">
      <c r="D11832" s="16"/>
      <c r="E11832" s="316"/>
    </row>
    <row r="11833" spans="4:5" x14ac:dyDescent="0.2">
      <c r="D11833" s="16"/>
      <c r="E11833" s="316"/>
    </row>
    <row r="11834" spans="4:5" x14ac:dyDescent="0.2">
      <c r="D11834" s="16"/>
      <c r="E11834" s="316"/>
    </row>
    <row r="11835" spans="4:5" x14ac:dyDescent="0.2">
      <c r="D11835" s="16"/>
      <c r="E11835" s="316"/>
    </row>
    <row r="11836" spans="4:5" x14ac:dyDescent="0.2">
      <c r="D11836" s="16"/>
      <c r="E11836" s="316"/>
    </row>
    <row r="11837" spans="4:5" x14ac:dyDescent="0.2">
      <c r="D11837" s="16"/>
      <c r="E11837" s="316"/>
    </row>
    <row r="11838" spans="4:5" x14ac:dyDescent="0.2">
      <c r="D11838" s="16"/>
      <c r="E11838" s="316"/>
    </row>
    <row r="11839" spans="4:5" x14ac:dyDescent="0.2">
      <c r="D11839" s="16"/>
      <c r="E11839" s="316"/>
    </row>
    <row r="11840" spans="4:5" x14ac:dyDescent="0.2">
      <c r="D11840" s="16"/>
      <c r="E11840" s="316"/>
    </row>
    <row r="11841" spans="4:5" x14ac:dyDescent="0.2">
      <c r="D11841" s="16"/>
      <c r="E11841" s="316"/>
    </row>
    <row r="11842" spans="4:5" x14ac:dyDescent="0.2">
      <c r="D11842" s="16"/>
      <c r="E11842" s="316"/>
    </row>
    <row r="11843" spans="4:5" x14ac:dyDescent="0.2">
      <c r="D11843" s="16"/>
      <c r="E11843" s="316"/>
    </row>
    <row r="11844" spans="4:5" x14ac:dyDescent="0.2">
      <c r="D11844" s="16"/>
      <c r="E11844" s="316"/>
    </row>
    <row r="11845" spans="4:5" x14ac:dyDescent="0.2">
      <c r="D11845" s="16"/>
      <c r="E11845" s="316"/>
    </row>
    <row r="11846" spans="4:5" x14ac:dyDescent="0.2">
      <c r="D11846" s="16"/>
      <c r="E11846" s="316"/>
    </row>
    <row r="11847" spans="4:5" x14ac:dyDescent="0.2">
      <c r="D11847" s="16"/>
      <c r="E11847" s="316"/>
    </row>
    <row r="11848" spans="4:5" x14ac:dyDescent="0.2">
      <c r="D11848" s="16"/>
      <c r="E11848" s="316"/>
    </row>
    <row r="11849" spans="4:5" x14ac:dyDescent="0.2">
      <c r="D11849" s="16"/>
      <c r="E11849" s="316"/>
    </row>
    <row r="11850" spans="4:5" x14ac:dyDescent="0.2">
      <c r="D11850" s="16"/>
      <c r="E11850" s="316"/>
    </row>
    <row r="11851" spans="4:5" x14ac:dyDescent="0.2">
      <c r="D11851" s="16"/>
      <c r="E11851" s="316"/>
    </row>
    <row r="11852" spans="4:5" x14ac:dyDescent="0.2">
      <c r="D11852" s="16"/>
      <c r="E11852" s="316"/>
    </row>
    <row r="11853" spans="4:5" x14ac:dyDescent="0.2">
      <c r="D11853" s="16"/>
      <c r="E11853" s="316"/>
    </row>
    <row r="11854" spans="4:5" x14ac:dyDescent="0.2">
      <c r="D11854" s="16"/>
      <c r="E11854" s="316"/>
    </row>
    <row r="11855" spans="4:5" x14ac:dyDescent="0.2">
      <c r="D11855" s="16"/>
      <c r="E11855" s="316"/>
    </row>
    <row r="11856" spans="4:5" x14ac:dyDescent="0.2">
      <c r="D11856" s="16"/>
      <c r="E11856" s="316"/>
    </row>
    <row r="11857" spans="4:5" x14ac:dyDescent="0.2">
      <c r="D11857" s="16"/>
      <c r="E11857" s="316"/>
    </row>
    <row r="11858" spans="4:5" x14ac:dyDescent="0.2">
      <c r="D11858" s="16"/>
      <c r="E11858" s="316"/>
    </row>
    <row r="11859" spans="4:5" x14ac:dyDescent="0.2">
      <c r="D11859" s="16"/>
      <c r="E11859" s="316"/>
    </row>
    <row r="11860" spans="4:5" x14ac:dyDescent="0.2">
      <c r="D11860" s="16"/>
      <c r="E11860" s="316"/>
    </row>
    <row r="11861" spans="4:5" x14ac:dyDescent="0.2">
      <c r="D11861" s="16"/>
      <c r="E11861" s="316"/>
    </row>
    <row r="11862" spans="4:5" x14ac:dyDescent="0.2">
      <c r="D11862" s="16"/>
      <c r="E11862" s="316"/>
    </row>
    <row r="11863" spans="4:5" x14ac:dyDescent="0.2">
      <c r="D11863" s="16"/>
      <c r="E11863" s="316"/>
    </row>
    <row r="11864" spans="4:5" x14ac:dyDescent="0.2">
      <c r="D11864" s="16"/>
      <c r="E11864" s="316"/>
    </row>
    <row r="11865" spans="4:5" x14ac:dyDescent="0.2">
      <c r="D11865" s="16"/>
      <c r="E11865" s="316"/>
    </row>
    <row r="11866" spans="4:5" x14ac:dyDescent="0.2">
      <c r="D11866" s="16"/>
      <c r="E11866" s="316"/>
    </row>
    <row r="11867" spans="4:5" x14ac:dyDescent="0.2">
      <c r="D11867" s="16"/>
      <c r="E11867" s="316"/>
    </row>
    <row r="11868" spans="4:5" x14ac:dyDescent="0.2">
      <c r="D11868" s="16"/>
      <c r="E11868" s="316"/>
    </row>
    <row r="11869" spans="4:5" x14ac:dyDescent="0.2">
      <c r="D11869" s="16"/>
      <c r="E11869" s="316"/>
    </row>
    <row r="11870" spans="4:5" x14ac:dyDescent="0.2">
      <c r="D11870" s="16"/>
      <c r="E11870" s="316"/>
    </row>
    <row r="11871" spans="4:5" x14ac:dyDescent="0.2">
      <c r="D11871" s="16"/>
      <c r="E11871" s="316"/>
    </row>
    <row r="11872" spans="4:5" x14ac:dyDescent="0.2">
      <c r="D11872" s="16"/>
      <c r="E11872" s="316"/>
    </row>
    <row r="11873" spans="4:5" x14ac:dyDescent="0.2">
      <c r="D11873" s="16"/>
      <c r="E11873" s="316"/>
    </row>
    <row r="11874" spans="4:5" x14ac:dyDescent="0.2">
      <c r="D11874" s="16"/>
      <c r="E11874" s="316"/>
    </row>
    <row r="11875" spans="4:5" x14ac:dyDescent="0.2">
      <c r="D11875" s="16"/>
      <c r="E11875" s="316"/>
    </row>
    <row r="11876" spans="4:5" x14ac:dyDescent="0.2">
      <c r="D11876" s="16"/>
      <c r="E11876" s="316"/>
    </row>
    <row r="11877" spans="4:5" x14ac:dyDescent="0.2">
      <c r="D11877" s="16"/>
      <c r="E11877" s="316"/>
    </row>
    <row r="11878" spans="4:5" x14ac:dyDescent="0.2">
      <c r="D11878" s="16"/>
      <c r="E11878" s="316"/>
    </row>
    <row r="11879" spans="4:5" x14ac:dyDescent="0.2">
      <c r="D11879" s="16"/>
      <c r="E11879" s="316"/>
    </row>
    <row r="11880" spans="4:5" x14ac:dyDescent="0.2">
      <c r="D11880" s="16"/>
      <c r="E11880" s="316"/>
    </row>
    <row r="11881" spans="4:5" x14ac:dyDescent="0.2">
      <c r="D11881" s="16"/>
      <c r="E11881" s="316"/>
    </row>
    <row r="11882" spans="4:5" x14ac:dyDescent="0.2">
      <c r="D11882" s="16"/>
      <c r="E11882" s="316"/>
    </row>
    <row r="11883" spans="4:5" x14ac:dyDescent="0.2">
      <c r="D11883" s="16"/>
      <c r="E11883" s="316"/>
    </row>
    <row r="11884" spans="4:5" x14ac:dyDescent="0.2">
      <c r="D11884" s="16"/>
      <c r="E11884" s="316"/>
    </row>
    <row r="11885" spans="4:5" x14ac:dyDescent="0.2">
      <c r="D11885" s="16"/>
      <c r="E11885" s="316"/>
    </row>
    <row r="11886" spans="4:5" x14ac:dyDescent="0.2">
      <c r="D11886" s="16"/>
      <c r="E11886" s="316"/>
    </row>
    <row r="11887" spans="4:5" x14ac:dyDescent="0.2">
      <c r="D11887" s="16"/>
      <c r="E11887" s="316"/>
    </row>
    <row r="11888" spans="4:5" x14ac:dyDescent="0.2">
      <c r="D11888" s="16"/>
      <c r="E11888" s="316"/>
    </row>
    <row r="11889" spans="4:5" x14ac:dyDescent="0.2">
      <c r="D11889" s="16"/>
      <c r="E11889" s="316"/>
    </row>
    <row r="11890" spans="4:5" x14ac:dyDescent="0.2">
      <c r="D11890" s="16"/>
      <c r="E11890" s="316"/>
    </row>
    <row r="11891" spans="4:5" x14ac:dyDescent="0.2">
      <c r="D11891" s="16"/>
      <c r="E11891" s="316"/>
    </row>
    <row r="11892" spans="4:5" x14ac:dyDescent="0.2">
      <c r="D11892" s="16"/>
      <c r="E11892" s="316"/>
    </row>
    <row r="11893" spans="4:5" x14ac:dyDescent="0.2">
      <c r="D11893" s="16"/>
      <c r="E11893" s="316"/>
    </row>
    <row r="11894" spans="4:5" x14ac:dyDescent="0.2">
      <c r="D11894" s="16"/>
      <c r="E11894" s="316"/>
    </row>
    <row r="11895" spans="4:5" x14ac:dyDescent="0.2">
      <c r="D11895" s="16"/>
      <c r="E11895" s="316"/>
    </row>
    <row r="11896" spans="4:5" x14ac:dyDescent="0.2">
      <c r="D11896" s="16"/>
      <c r="E11896" s="316"/>
    </row>
    <row r="11897" spans="4:5" x14ac:dyDescent="0.2">
      <c r="D11897" s="16"/>
      <c r="E11897" s="316"/>
    </row>
    <row r="11898" spans="4:5" x14ac:dyDescent="0.2">
      <c r="D11898" s="16"/>
      <c r="E11898" s="316"/>
    </row>
    <row r="11899" spans="4:5" x14ac:dyDescent="0.2">
      <c r="D11899" s="16"/>
      <c r="E11899" s="316"/>
    </row>
    <row r="11900" spans="4:5" x14ac:dyDescent="0.2">
      <c r="D11900" s="16"/>
      <c r="E11900" s="316"/>
    </row>
    <row r="11901" spans="4:5" x14ac:dyDescent="0.2">
      <c r="D11901" s="16"/>
      <c r="E11901" s="316"/>
    </row>
    <row r="11902" spans="4:5" x14ac:dyDescent="0.2">
      <c r="D11902" s="16"/>
      <c r="E11902" s="316"/>
    </row>
    <row r="11903" spans="4:5" x14ac:dyDescent="0.2">
      <c r="D11903" s="16"/>
      <c r="E11903" s="316"/>
    </row>
    <row r="11904" spans="4:5" x14ac:dyDescent="0.2">
      <c r="D11904" s="16"/>
      <c r="E11904" s="316"/>
    </row>
    <row r="11905" spans="4:5" x14ac:dyDescent="0.2">
      <c r="D11905" s="16"/>
      <c r="E11905" s="316"/>
    </row>
    <row r="11906" spans="4:5" x14ac:dyDescent="0.2">
      <c r="D11906" s="16"/>
      <c r="E11906" s="316"/>
    </row>
    <row r="11907" spans="4:5" x14ac:dyDescent="0.2">
      <c r="D11907" s="16"/>
      <c r="E11907" s="316"/>
    </row>
    <row r="11908" spans="4:5" x14ac:dyDescent="0.2">
      <c r="D11908" s="16"/>
      <c r="E11908" s="316"/>
    </row>
    <row r="11909" spans="4:5" x14ac:dyDescent="0.2">
      <c r="D11909" s="16"/>
      <c r="E11909" s="316"/>
    </row>
    <row r="11910" spans="4:5" x14ac:dyDescent="0.2">
      <c r="D11910" s="16"/>
      <c r="E11910" s="316"/>
    </row>
    <row r="11911" spans="4:5" x14ac:dyDescent="0.2">
      <c r="D11911" s="16"/>
      <c r="E11911" s="316"/>
    </row>
    <row r="11912" spans="4:5" x14ac:dyDescent="0.2">
      <c r="D11912" s="16"/>
      <c r="E11912" s="316"/>
    </row>
    <row r="11913" spans="4:5" x14ac:dyDescent="0.2">
      <c r="D11913" s="16"/>
      <c r="E11913" s="316"/>
    </row>
    <row r="11914" spans="4:5" x14ac:dyDescent="0.2">
      <c r="D11914" s="16"/>
      <c r="E11914" s="316"/>
    </row>
    <row r="11915" spans="4:5" x14ac:dyDescent="0.2">
      <c r="D11915" s="16"/>
      <c r="E11915" s="316"/>
    </row>
    <row r="11916" spans="4:5" x14ac:dyDescent="0.2">
      <c r="D11916" s="16"/>
      <c r="E11916" s="316"/>
    </row>
    <row r="11917" spans="4:5" x14ac:dyDescent="0.2">
      <c r="D11917" s="16"/>
      <c r="E11917" s="316"/>
    </row>
    <row r="11918" spans="4:5" x14ac:dyDescent="0.2">
      <c r="D11918" s="16"/>
      <c r="E11918" s="316"/>
    </row>
    <row r="11919" spans="4:5" x14ac:dyDescent="0.2">
      <c r="D11919" s="16"/>
      <c r="E11919" s="316"/>
    </row>
    <row r="11920" spans="4:5" x14ac:dyDescent="0.2">
      <c r="D11920" s="16"/>
      <c r="E11920" s="316"/>
    </row>
    <row r="11921" spans="4:5" x14ac:dyDescent="0.2">
      <c r="D11921" s="16"/>
      <c r="E11921" s="316"/>
    </row>
    <row r="11922" spans="4:5" x14ac:dyDescent="0.2">
      <c r="D11922" s="16"/>
      <c r="E11922" s="316"/>
    </row>
    <row r="11923" spans="4:5" x14ac:dyDescent="0.2">
      <c r="D11923" s="16"/>
      <c r="E11923" s="316"/>
    </row>
    <row r="11924" spans="4:5" x14ac:dyDescent="0.2">
      <c r="D11924" s="16"/>
      <c r="E11924" s="316"/>
    </row>
    <row r="11925" spans="4:5" x14ac:dyDescent="0.2">
      <c r="D11925" s="16"/>
      <c r="E11925" s="316"/>
    </row>
    <row r="11926" spans="4:5" x14ac:dyDescent="0.2">
      <c r="D11926" s="16"/>
      <c r="E11926" s="316"/>
    </row>
    <row r="11927" spans="4:5" x14ac:dyDescent="0.2">
      <c r="D11927" s="16"/>
      <c r="E11927" s="316"/>
    </row>
    <row r="11928" spans="4:5" x14ac:dyDescent="0.2">
      <c r="D11928" s="16"/>
      <c r="E11928" s="316"/>
    </row>
    <row r="11929" spans="4:5" x14ac:dyDescent="0.2">
      <c r="D11929" s="16"/>
      <c r="E11929" s="316"/>
    </row>
    <row r="11930" spans="4:5" x14ac:dyDescent="0.2">
      <c r="D11930" s="16"/>
      <c r="E11930" s="316"/>
    </row>
    <row r="11931" spans="4:5" x14ac:dyDescent="0.2">
      <c r="D11931" s="16"/>
      <c r="E11931" s="316"/>
    </row>
    <row r="11932" spans="4:5" x14ac:dyDescent="0.2">
      <c r="D11932" s="16"/>
      <c r="E11932" s="316"/>
    </row>
    <row r="11933" spans="4:5" x14ac:dyDescent="0.2">
      <c r="D11933" s="16"/>
      <c r="E11933" s="316"/>
    </row>
    <row r="11934" spans="4:5" x14ac:dyDescent="0.2">
      <c r="D11934" s="16"/>
      <c r="E11934" s="316"/>
    </row>
    <row r="11935" spans="4:5" x14ac:dyDescent="0.2">
      <c r="D11935" s="16"/>
      <c r="E11935" s="316"/>
    </row>
    <row r="11936" spans="4:5" x14ac:dyDescent="0.2">
      <c r="D11936" s="16"/>
      <c r="E11936" s="316"/>
    </row>
    <row r="11937" spans="4:5" x14ac:dyDescent="0.2">
      <c r="D11937" s="16"/>
      <c r="E11937" s="316"/>
    </row>
    <row r="11938" spans="4:5" x14ac:dyDescent="0.2">
      <c r="D11938" s="16"/>
      <c r="E11938" s="316"/>
    </row>
    <row r="11939" spans="4:5" x14ac:dyDescent="0.2">
      <c r="D11939" s="16"/>
      <c r="E11939" s="316"/>
    </row>
    <row r="11940" spans="4:5" x14ac:dyDescent="0.2">
      <c r="D11940" s="16"/>
      <c r="E11940" s="316"/>
    </row>
    <row r="11941" spans="4:5" x14ac:dyDescent="0.2">
      <c r="D11941" s="16"/>
      <c r="E11941" s="316"/>
    </row>
    <row r="11942" spans="4:5" x14ac:dyDescent="0.2">
      <c r="D11942" s="16"/>
      <c r="E11942" s="316"/>
    </row>
    <row r="11943" spans="4:5" x14ac:dyDescent="0.2">
      <c r="D11943" s="16"/>
      <c r="E11943" s="316"/>
    </row>
    <row r="11944" spans="4:5" x14ac:dyDescent="0.2">
      <c r="D11944" s="16"/>
      <c r="E11944" s="316"/>
    </row>
    <row r="11945" spans="4:5" x14ac:dyDescent="0.2">
      <c r="D11945" s="16"/>
      <c r="E11945" s="316"/>
    </row>
    <row r="11946" spans="4:5" x14ac:dyDescent="0.2">
      <c r="D11946" s="16"/>
      <c r="E11946" s="316"/>
    </row>
    <row r="11947" spans="4:5" x14ac:dyDescent="0.2">
      <c r="D11947" s="16"/>
      <c r="E11947" s="316"/>
    </row>
    <row r="11948" spans="4:5" x14ac:dyDescent="0.2">
      <c r="D11948" s="16"/>
      <c r="E11948" s="316"/>
    </row>
    <row r="11949" spans="4:5" x14ac:dyDescent="0.2">
      <c r="D11949" s="16"/>
      <c r="E11949" s="316"/>
    </row>
    <row r="11950" spans="4:5" x14ac:dyDescent="0.2">
      <c r="D11950" s="16"/>
      <c r="E11950" s="316"/>
    </row>
    <row r="11951" spans="4:5" x14ac:dyDescent="0.2">
      <c r="D11951" s="16"/>
      <c r="E11951" s="316"/>
    </row>
    <row r="11952" spans="4:5" x14ac:dyDescent="0.2">
      <c r="D11952" s="16"/>
      <c r="E11952" s="316"/>
    </row>
    <row r="11953" spans="4:5" x14ac:dyDescent="0.2">
      <c r="D11953" s="16"/>
      <c r="E11953" s="316"/>
    </row>
    <row r="11954" spans="4:5" x14ac:dyDescent="0.2">
      <c r="D11954" s="16"/>
      <c r="E11954" s="316"/>
    </row>
    <row r="11955" spans="4:5" x14ac:dyDescent="0.2">
      <c r="D11955" s="16"/>
      <c r="E11955" s="316"/>
    </row>
    <row r="11956" spans="4:5" x14ac:dyDescent="0.2">
      <c r="D11956" s="16"/>
      <c r="E11956" s="316"/>
    </row>
    <row r="11957" spans="4:5" x14ac:dyDescent="0.2">
      <c r="D11957" s="16"/>
      <c r="E11957" s="316"/>
    </row>
    <row r="11958" spans="4:5" x14ac:dyDescent="0.2">
      <c r="D11958" s="16"/>
      <c r="E11958" s="316"/>
    </row>
    <row r="11959" spans="4:5" x14ac:dyDescent="0.2">
      <c r="D11959" s="16"/>
      <c r="E11959" s="316"/>
    </row>
    <row r="11960" spans="4:5" x14ac:dyDescent="0.2">
      <c r="D11960" s="16"/>
      <c r="E11960" s="316"/>
    </row>
    <row r="11961" spans="4:5" x14ac:dyDescent="0.2">
      <c r="D11961" s="16"/>
      <c r="E11961" s="316"/>
    </row>
    <row r="11962" spans="4:5" x14ac:dyDescent="0.2">
      <c r="D11962" s="16"/>
      <c r="E11962" s="316"/>
    </row>
    <row r="11963" spans="4:5" x14ac:dyDescent="0.2">
      <c r="D11963" s="16"/>
      <c r="E11963" s="316"/>
    </row>
    <row r="11964" spans="4:5" x14ac:dyDescent="0.2">
      <c r="D11964" s="16"/>
      <c r="E11964" s="316"/>
    </row>
    <row r="11965" spans="4:5" x14ac:dyDescent="0.2">
      <c r="D11965" s="16"/>
      <c r="E11965" s="316"/>
    </row>
    <row r="11966" spans="4:5" x14ac:dyDescent="0.2">
      <c r="D11966" s="16"/>
      <c r="E11966" s="316"/>
    </row>
    <row r="11967" spans="4:5" x14ac:dyDescent="0.2">
      <c r="D11967" s="16"/>
      <c r="E11967" s="316"/>
    </row>
    <row r="11968" spans="4:5" x14ac:dyDescent="0.2">
      <c r="D11968" s="16"/>
      <c r="E11968" s="316"/>
    </row>
    <row r="11969" spans="4:5" x14ac:dyDescent="0.2">
      <c r="D11969" s="16"/>
      <c r="E11969" s="316"/>
    </row>
    <row r="11970" spans="4:5" x14ac:dyDescent="0.2">
      <c r="D11970" s="16"/>
      <c r="E11970" s="316"/>
    </row>
    <row r="11971" spans="4:5" x14ac:dyDescent="0.2">
      <c r="D11971" s="16"/>
      <c r="E11971" s="316"/>
    </row>
    <row r="11972" spans="4:5" x14ac:dyDescent="0.2">
      <c r="D11972" s="16"/>
      <c r="E11972" s="316"/>
    </row>
    <row r="11973" spans="4:5" x14ac:dyDescent="0.2">
      <c r="D11973" s="16"/>
      <c r="E11973" s="316"/>
    </row>
    <row r="11974" spans="4:5" x14ac:dyDescent="0.2">
      <c r="D11974" s="16"/>
      <c r="E11974" s="316"/>
    </row>
    <row r="11975" spans="4:5" x14ac:dyDescent="0.2">
      <c r="D11975" s="16"/>
      <c r="E11975" s="316"/>
    </row>
    <row r="11976" spans="4:5" x14ac:dyDescent="0.2">
      <c r="D11976" s="16"/>
      <c r="E11976" s="316"/>
    </row>
    <row r="11977" spans="4:5" x14ac:dyDescent="0.2">
      <c r="D11977" s="16"/>
      <c r="E11977" s="316"/>
    </row>
    <row r="11978" spans="4:5" x14ac:dyDescent="0.2">
      <c r="D11978" s="16"/>
      <c r="E11978" s="316"/>
    </row>
    <row r="11979" spans="4:5" x14ac:dyDescent="0.2">
      <c r="D11979" s="16"/>
      <c r="E11979" s="316"/>
    </row>
    <row r="11980" spans="4:5" x14ac:dyDescent="0.2">
      <c r="D11980" s="16"/>
      <c r="E11980" s="316"/>
    </row>
    <row r="11981" spans="4:5" x14ac:dyDescent="0.2">
      <c r="D11981" s="16"/>
      <c r="E11981" s="316"/>
    </row>
    <row r="11982" spans="4:5" x14ac:dyDescent="0.2">
      <c r="D11982" s="16"/>
      <c r="E11982" s="316"/>
    </row>
    <row r="11983" spans="4:5" x14ac:dyDescent="0.2">
      <c r="D11983" s="16"/>
      <c r="E11983" s="316"/>
    </row>
    <row r="11984" spans="4:5" x14ac:dyDescent="0.2">
      <c r="D11984" s="16"/>
      <c r="E11984" s="316"/>
    </row>
    <row r="11985" spans="4:5" x14ac:dyDescent="0.2">
      <c r="D11985" s="16"/>
      <c r="E11985" s="316"/>
    </row>
    <row r="11986" spans="4:5" x14ac:dyDescent="0.2">
      <c r="D11986" s="16"/>
      <c r="E11986" s="316"/>
    </row>
    <row r="11987" spans="4:5" x14ac:dyDescent="0.2">
      <c r="D11987" s="16"/>
      <c r="E11987" s="316"/>
    </row>
    <row r="11988" spans="4:5" x14ac:dyDescent="0.2">
      <c r="D11988" s="16"/>
      <c r="E11988" s="316"/>
    </row>
    <row r="11989" spans="4:5" x14ac:dyDescent="0.2">
      <c r="D11989" s="16"/>
      <c r="E11989" s="316"/>
    </row>
    <row r="11990" spans="4:5" x14ac:dyDescent="0.2">
      <c r="D11990" s="16"/>
      <c r="E11990" s="316"/>
    </row>
    <row r="11991" spans="4:5" x14ac:dyDescent="0.2">
      <c r="D11991" s="16"/>
      <c r="E11991" s="316"/>
    </row>
    <row r="11992" spans="4:5" x14ac:dyDescent="0.2">
      <c r="D11992" s="16"/>
      <c r="E11992" s="316"/>
    </row>
    <row r="11993" spans="4:5" x14ac:dyDescent="0.2">
      <c r="D11993" s="16"/>
      <c r="E11993" s="316"/>
    </row>
    <row r="11994" spans="4:5" x14ac:dyDescent="0.2">
      <c r="D11994" s="16"/>
      <c r="E11994" s="316"/>
    </row>
    <row r="11995" spans="4:5" x14ac:dyDescent="0.2">
      <c r="D11995" s="16"/>
      <c r="E11995" s="316"/>
    </row>
    <row r="11996" spans="4:5" x14ac:dyDescent="0.2">
      <c r="D11996" s="16"/>
      <c r="E11996" s="316"/>
    </row>
    <row r="11997" spans="4:5" x14ac:dyDescent="0.2">
      <c r="D11997" s="16"/>
      <c r="E11997" s="316"/>
    </row>
    <row r="11998" spans="4:5" x14ac:dyDescent="0.2">
      <c r="D11998" s="16"/>
      <c r="E11998" s="316"/>
    </row>
    <row r="11999" spans="4:5" x14ac:dyDescent="0.2">
      <c r="D11999" s="16"/>
      <c r="E11999" s="316"/>
    </row>
    <row r="12000" spans="4:5" x14ac:dyDescent="0.2">
      <c r="D12000" s="16"/>
      <c r="E12000" s="316"/>
    </row>
    <row r="12001" spans="4:5" x14ac:dyDescent="0.2">
      <c r="D12001" s="16"/>
      <c r="E12001" s="316"/>
    </row>
    <row r="12002" spans="4:5" x14ac:dyDescent="0.2">
      <c r="D12002" s="16"/>
      <c r="E12002" s="316"/>
    </row>
    <row r="12003" spans="4:5" x14ac:dyDescent="0.2">
      <c r="D12003" s="16"/>
      <c r="E12003" s="316"/>
    </row>
    <row r="12004" spans="4:5" x14ac:dyDescent="0.2">
      <c r="D12004" s="16"/>
      <c r="E12004" s="316"/>
    </row>
    <row r="12005" spans="4:5" x14ac:dyDescent="0.2">
      <c r="D12005" s="16"/>
      <c r="E12005" s="316"/>
    </row>
    <row r="12006" spans="4:5" x14ac:dyDescent="0.2">
      <c r="D12006" s="16"/>
      <c r="E12006" s="316"/>
    </row>
    <row r="12007" spans="4:5" x14ac:dyDescent="0.2">
      <c r="D12007" s="16"/>
      <c r="E12007" s="316"/>
    </row>
    <row r="12008" spans="4:5" x14ac:dyDescent="0.2">
      <c r="D12008" s="16"/>
      <c r="E12008" s="316"/>
    </row>
    <row r="12009" spans="4:5" x14ac:dyDescent="0.2">
      <c r="D12009" s="16"/>
      <c r="E12009" s="316"/>
    </row>
    <row r="12010" spans="4:5" x14ac:dyDescent="0.2">
      <c r="D12010" s="16"/>
      <c r="E12010" s="316"/>
    </row>
    <row r="12011" spans="4:5" x14ac:dyDescent="0.2">
      <c r="D12011" s="16"/>
      <c r="E12011" s="316"/>
    </row>
    <row r="12012" spans="4:5" x14ac:dyDescent="0.2">
      <c r="D12012" s="16"/>
      <c r="E12012" s="316"/>
    </row>
    <row r="12013" spans="4:5" x14ac:dyDescent="0.2">
      <c r="D12013" s="16"/>
      <c r="E12013" s="316"/>
    </row>
    <row r="12014" spans="4:5" x14ac:dyDescent="0.2">
      <c r="D12014" s="16"/>
      <c r="E12014" s="316"/>
    </row>
    <row r="12015" spans="4:5" x14ac:dyDescent="0.2">
      <c r="D12015" s="16"/>
      <c r="E12015" s="316"/>
    </row>
    <row r="12016" spans="4:5" x14ac:dyDescent="0.2">
      <c r="D12016" s="16"/>
      <c r="E12016" s="316"/>
    </row>
    <row r="12017" spans="4:5" x14ac:dyDescent="0.2">
      <c r="D12017" s="16"/>
      <c r="E12017" s="316"/>
    </row>
    <row r="12018" spans="4:5" x14ac:dyDescent="0.2">
      <c r="D12018" s="16"/>
      <c r="E12018" s="316"/>
    </row>
    <row r="12019" spans="4:5" x14ac:dyDescent="0.2">
      <c r="D12019" s="16"/>
      <c r="E12019" s="316"/>
    </row>
    <row r="12020" spans="4:5" x14ac:dyDescent="0.2">
      <c r="D12020" s="16"/>
      <c r="E12020" s="316"/>
    </row>
    <row r="12021" spans="4:5" x14ac:dyDescent="0.2">
      <c r="D12021" s="16"/>
      <c r="E12021" s="316"/>
    </row>
    <row r="12022" spans="4:5" x14ac:dyDescent="0.2">
      <c r="D12022" s="16"/>
      <c r="E12022" s="316"/>
    </row>
    <row r="12023" spans="4:5" x14ac:dyDescent="0.2">
      <c r="D12023" s="16"/>
      <c r="E12023" s="316"/>
    </row>
    <row r="12024" spans="4:5" x14ac:dyDescent="0.2">
      <c r="D12024" s="16"/>
      <c r="E12024" s="316"/>
    </row>
    <row r="12025" spans="4:5" x14ac:dyDescent="0.2">
      <c r="D12025" s="16"/>
      <c r="E12025" s="316"/>
    </row>
    <row r="12026" spans="4:5" x14ac:dyDescent="0.2">
      <c r="D12026" s="16"/>
      <c r="E12026" s="316"/>
    </row>
    <row r="12027" spans="4:5" x14ac:dyDescent="0.2">
      <c r="D12027" s="16"/>
      <c r="E12027" s="316"/>
    </row>
    <row r="12028" spans="4:5" x14ac:dyDescent="0.2">
      <c r="D12028" s="16"/>
      <c r="E12028" s="316"/>
    </row>
    <row r="12029" spans="4:5" x14ac:dyDescent="0.2">
      <c r="D12029" s="16"/>
      <c r="E12029" s="316"/>
    </row>
    <row r="12030" spans="4:5" x14ac:dyDescent="0.2">
      <c r="D12030" s="16"/>
      <c r="E12030" s="316"/>
    </row>
    <row r="12031" spans="4:5" x14ac:dyDescent="0.2">
      <c r="D12031" s="16"/>
      <c r="E12031" s="316"/>
    </row>
    <row r="12032" spans="4:5" x14ac:dyDescent="0.2">
      <c r="D12032" s="16"/>
      <c r="E12032" s="316"/>
    </row>
    <row r="12033" spans="4:5" x14ac:dyDescent="0.2">
      <c r="D12033" s="16"/>
      <c r="E12033" s="316"/>
    </row>
    <row r="12034" spans="4:5" x14ac:dyDescent="0.2">
      <c r="D12034" s="16"/>
      <c r="E12034" s="316"/>
    </row>
    <row r="12035" spans="4:5" x14ac:dyDescent="0.2">
      <c r="D12035" s="16"/>
      <c r="E12035" s="316"/>
    </row>
    <row r="12036" spans="4:5" x14ac:dyDescent="0.2">
      <c r="D12036" s="16"/>
      <c r="E12036" s="316"/>
    </row>
    <row r="12037" spans="4:5" x14ac:dyDescent="0.2">
      <c r="D12037" s="16"/>
      <c r="E12037" s="316"/>
    </row>
    <row r="12038" spans="4:5" x14ac:dyDescent="0.2">
      <c r="D12038" s="16"/>
      <c r="E12038" s="316"/>
    </row>
    <row r="12039" spans="4:5" x14ac:dyDescent="0.2">
      <c r="D12039" s="16"/>
      <c r="E12039" s="316"/>
    </row>
    <row r="12040" spans="4:5" x14ac:dyDescent="0.2">
      <c r="D12040" s="16"/>
      <c r="E12040" s="316"/>
    </row>
    <row r="12041" spans="4:5" x14ac:dyDescent="0.2">
      <c r="D12041" s="16"/>
      <c r="E12041" s="316"/>
    </row>
    <row r="12042" spans="4:5" x14ac:dyDescent="0.2">
      <c r="D12042" s="16"/>
      <c r="E12042" s="316"/>
    </row>
    <row r="12043" spans="4:5" x14ac:dyDescent="0.2">
      <c r="D12043" s="16"/>
      <c r="E12043" s="316"/>
    </row>
    <row r="12044" spans="4:5" x14ac:dyDescent="0.2">
      <c r="D12044" s="16"/>
      <c r="E12044" s="316"/>
    </row>
    <row r="12045" spans="4:5" x14ac:dyDescent="0.2">
      <c r="D12045" s="16"/>
      <c r="E12045" s="316"/>
    </row>
    <row r="12046" spans="4:5" x14ac:dyDescent="0.2">
      <c r="D12046" s="16"/>
      <c r="E12046" s="316"/>
    </row>
    <row r="12047" spans="4:5" x14ac:dyDescent="0.2">
      <c r="D12047" s="16"/>
      <c r="E12047" s="316"/>
    </row>
    <row r="12048" spans="4:5" x14ac:dyDescent="0.2">
      <c r="D12048" s="16"/>
      <c r="E12048" s="316"/>
    </row>
    <row r="12049" spans="4:5" x14ac:dyDescent="0.2">
      <c r="D12049" s="16"/>
      <c r="E12049" s="316"/>
    </row>
    <row r="12050" spans="4:5" x14ac:dyDescent="0.2">
      <c r="D12050" s="16"/>
      <c r="E12050" s="316"/>
    </row>
    <row r="12051" spans="4:5" x14ac:dyDescent="0.2">
      <c r="D12051" s="16"/>
      <c r="E12051" s="316"/>
    </row>
    <row r="12052" spans="4:5" x14ac:dyDescent="0.2">
      <c r="D12052" s="16"/>
      <c r="E12052" s="316"/>
    </row>
    <row r="12053" spans="4:5" x14ac:dyDescent="0.2">
      <c r="D12053" s="16"/>
      <c r="E12053" s="316"/>
    </row>
    <row r="12054" spans="4:5" x14ac:dyDescent="0.2">
      <c r="D12054" s="16"/>
      <c r="E12054" s="316"/>
    </row>
    <row r="12055" spans="4:5" x14ac:dyDescent="0.2">
      <c r="D12055" s="16"/>
      <c r="E12055" s="316"/>
    </row>
    <row r="12056" spans="4:5" x14ac:dyDescent="0.2">
      <c r="D12056" s="16"/>
      <c r="E12056" s="316"/>
    </row>
    <row r="12057" spans="4:5" x14ac:dyDescent="0.2">
      <c r="D12057" s="16"/>
      <c r="E12057" s="316"/>
    </row>
    <row r="12058" spans="4:5" x14ac:dyDescent="0.2">
      <c r="D12058" s="16"/>
      <c r="E12058" s="316"/>
    </row>
    <row r="12059" spans="4:5" x14ac:dyDescent="0.2">
      <c r="D12059" s="16"/>
      <c r="E12059" s="316"/>
    </row>
    <row r="12060" spans="4:5" x14ac:dyDescent="0.2">
      <c r="D12060" s="16"/>
      <c r="E12060" s="316"/>
    </row>
    <row r="12061" spans="4:5" x14ac:dyDescent="0.2">
      <c r="D12061" s="16"/>
      <c r="E12061" s="316"/>
    </row>
    <row r="12062" spans="4:5" x14ac:dyDescent="0.2">
      <c r="D12062" s="16"/>
      <c r="E12062" s="316"/>
    </row>
    <row r="12063" spans="4:5" x14ac:dyDescent="0.2">
      <c r="D12063" s="16"/>
      <c r="E12063" s="316"/>
    </row>
    <row r="12064" spans="4:5" x14ac:dyDescent="0.2">
      <c r="D12064" s="16"/>
      <c r="E12064" s="316"/>
    </row>
    <row r="12065" spans="4:5" x14ac:dyDescent="0.2">
      <c r="D12065" s="16"/>
      <c r="E12065" s="316"/>
    </row>
    <row r="12066" spans="4:5" x14ac:dyDescent="0.2">
      <c r="D12066" s="16"/>
      <c r="E12066" s="316"/>
    </row>
    <row r="12067" spans="4:5" x14ac:dyDescent="0.2">
      <c r="D12067" s="16"/>
      <c r="E12067" s="316"/>
    </row>
    <row r="12068" spans="4:5" x14ac:dyDescent="0.2">
      <c r="D12068" s="16"/>
      <c r="E12068" s="316"/>
    </row>
    <row r="12069" spans="4:5" x14ac:dyDescent="0.2">
      <c r="D12069" s="16"/>
      <c r="E12069" s="316"/>
    </row>
    <row r="12070" spans="4:5" x14ac:dyDescent="0.2">
      <c r="D12070" s="16"/>
      <c r="E12070" s="316"/>
    </row>
    <row r="12071" spans="4:5" x14ac:dyDescent="0.2">
      <c r="D12071" s="16"/>
      <c r="E12071" s="316"/>
    </row>
    <row r="12072" spans="4:5" x14ac:dyDescent="0.2">
      <c r="D12072" s="16"/>
      <c r="E12072" s="316"/>
    </row>
    <row r="12073" spans="4:5" x14ac:dyDescent="0.2">
      <c r="D12073" s="16"/>
      <c r="E12073" s="316"/>
    </row>
    <row r="12074" spans="4:5" x14ac:dyDescent="0.2">
      <c r="D12074" s="16"/>
      <c r="E12074" s="316"/>
    </row>
    <row r="12075" spans="4:5" x14ac:dyDescent="0.2">
      <c r="D12075" s="16"/>
      <c r="E12075" s="316"/>
    </row>
    <row r="12076" spans="4:5" x14ac:dyDescent="0.2">
      <c r="D12076" s="16"/>
      <c r="E12076" s="316"/>
    </row>
    <row r="12077" spans="4:5" x14ac:dyDescent="0.2">
      <c r="D12077" s="16"/>
      <c r="E12077" s="316"/>
    </row>
    <row r="12078" spans="4:5" x14ac:dyDescent="0.2">
      <c r="D12078" s="16"/>
      <c r="E12078" s="316"/>
    </row>
    <row r="12079" spans="4:5" x14ac:dyDescent="0.2">
      <c r="D12079" s="16"/>
      <c r="E12079" s="316"/>
    </row>
    <row r="12080" spans="4:5" x14ac:dyDescent="0.2">
      <c r="D12080" s="16"/>
      <c r="E12080" s="316"/>
    </row>
    <row r="12081" spans="4:5" x14ac:dyDescent="0.2">
      <c r="D12081" s="16"/>
      <c r="E12081" s="316"/>
    </row>
    <row r="12082" spans="4:5" x14ac:dyDescent="0.2">
      <c r="D12082" s="16"/>
      <c r="E12082" s="316"/>
    </row>
    <row r="12083" spans="4:5" x14ac:dyDescent="0.2">
      <c r="D12083" s="16"/>
      <c r="E12083" s="316"/>
    </row>
    <row r="12084" spans="4:5" x14ac:dyDescent="0.2">
      <c r="D12084" s="16"/>
      <c r="E12084" s="316"/>
    </row>
    <row r="12085" spans="4:5" x14ac:dyDescent="0.2">
      <c r="D12085" s="16"/>
      <c r="E12085" s="316"/>
    </row>
    <row r="12086" spans="4:5" x14ac:dyDescent="0.2">
      <c r="D12086" s="16"/>
      <c r="E12086" s="316"/>
    </row>
    <row r="12087" spans="4:5" x14ac:dyDescent="0.2">
      <c r="D12087" s="16"/>
      <c r="E12087" s="316"/>
    </row>
    <row r="12088" spans="4:5" x14ac:dyDescent="0.2">
      <c r="D12088" s="16"/>
      <c r="E12088" s="316"/>
    </row>
    <row r="12089" spans="4:5" x14ac:dyDescent="0.2">
      <c r="D12089" s="16"/>
      <c r="E12089" s="316"/>
    </row>
    <row r="12090" spans="4:5" x14ac:dyDescent="0.2">
      <c r="D12090" s="16"/>
      <c r="E12090" s="316"/>
    </row>
    <row r="12091" spans="4:5" x14ac:dyDescent="0.2">
      <c r="D12091" s="16"/>
      <c r="E12091" s="316"/>
    </row>
    <row r="12092" spans="4:5" x14ac:dyDescent="0.2">
      <c r="D12092" s="16"/>
      <c r="E12092" s="316"/>
    </row>
    <row r="12093" spans="4:5" x14ac:dyDescent="0.2">
      <c r="D12093" s="16"/>
      <c r="E12093" s="316"/>
    </row>
    <row r="12094" spans="4:5" x14ac:dyDescent="0.2">
      <c r="D12094" s="16"/>
      <c r="E12094" s="316"/>
    </row>
    <row r="12095" spans="4:5" x14ac:dyDescent="0.2">
      <c r="D12095" s="16"/>
      <c r="E12095" s="316"/>
    </row>
    <row r="12096" spans="4:5" x14ac:dyDescent="0.2">
      <c r="D12096" s="16"/>
      <c r="E12096" s="316"/>
    </row>
    <row r="12097" spans="4:5" x14ac:dyDescent="0.2">
      <c r="D12097" s="16"/>
      <c r="E12097" s="316"/>
    </row>
    <row r="12098" spans="4:5" x14ac:dyDescent="0.2">
      <c r="D12098" s="16"/>
      <c r="E12098" s="316"/>
    </row>
    <row r="12099" spans="4:5" x14ac:dyDescent="0.2">
      <c r="D12099" s="16"/>
      <c r="E12099" s="316"/>
    </row>
    <row r="12100" spans="4:5" x14ac:dyDescent="0.2">
      <c r="D12100" s="16"/>
      <c r="E12100" s="316"/>
    </row>
    <row r="12101" spans="4:5" x14ac:dyDescent="0.2">
      <c r="D12101" s="16"/>
      <c r="E12101" s="316"/>
    </row>
    <row r="12102" spans="4:5" x14ac:dyDescent="0.2">
      <c r="D12102" s="16"/>
      <c r="E12102" s="316"/>
    </row>
    <row r="12103" spans="4:5" x14ac:dyDescent="0.2">
      <c r="D12103" s="16"/>
      <c r="E12103" s="316"/>
    </row>
    <row r="12104" spans="4:5" x14ac:dyDescent="0.2">
      <c r="D12104" s="16"/>
      <c r="E12104" s="316"/>
    </row>
    <row r="12105" spans="4:5" x14ac:dyDescent="0.2">
      <c r="D12105" s="16"/>
      <c r="E12105" s="316"/>
    </row>
    <row r="12106" spans="4:5" x14ac:dyDescent="0.2">
      <c r="D12106" s="16"/>
      <c r="E12106" s="316"/>
    </row>
    <row r="12107" spans="4:5" x14ac:dyDescent="0.2">
      <c r="D12107" s="16"/>
      <c r="E12107" s="316"/>
    </row>
    <row r="12108" spans="4:5" x14ac:dyDescent="0.2">
      <c r="D12108" s="16"/>
      <c r="E12108" s="316"/>
    </row>
    <row r="12109" spans="4:5" x14ac:dyDescent="0.2">
      <c r="D12109" s="16"/>
      <c r="E12109" s="316"/>
    </row>
    <row r="12110" spans="4:5" x14ac:dyDescent="0.2">
      <c r="D12110" s="16"/>
      <c r="E12110" s="316"/>
    </row>
    <row r="12111" spans="4:5" x14ac:dyDescent="0.2">
      <c r="D12111" s="16"/>
      <c r="E12111" s="316"/>
    </row>
    <row r="12112" spans="4:5" x14ac:dyDescent="0.2">
      <c r="D12112" s="16"/>
      <c r="E12112" s="316"/>
    </row>
    <row r="12113" spans="4:5" x14ac:dyDescent="0.2">
      <c r="D12113" s="16"/>
      <c r="E12113" s="316"/>
    </row>
    <row r="12114" spans="4:5" x14ac:dyDescent="0.2">
      <c r="D12114" s="16"/>
      <c r="E12114" s="316"/>
    </row>
    <row r="12115" spans="4:5" x14ac:dyDescent="0.2">
      <c r="D12115" s="16"/>
      <c r="E12115" s="316"/>
    </row>
    <row r="12116" spans="4:5" x14ac:dyDescent="0.2">
      <c r="D12116" s="16"/>
      <c r="E12116" s="316"/>
    </row>
    <row r="12117" spans="4:5" x14ac:dyDescent="0.2">
      <c r="D12117" s="16"/>
      <c r="E12117" s="316"/>
    </row>
    <row r="12118" spans="4:5" x14ac:dyDescent="0.2">
      <c r="D12118" s="16"/>
      <c r="E12118" s="316"/>
    </row>
    <row r="12119" spans="4:5" x14ac:dyDescent="0.2">
      <c r="D12119" s="16"/>
      <c r="E12119" s="316"/>
    </row>
    <row r="12120" spans="4:5" x14ac:dyDescent="0.2">
      <c r="D12120" s="16"/>
      <c r="E12120" s="316"/>
    </row>
    <row r="12121" spans="4:5" x14ac:dyDescent="0.2">
      <c r="D12121" s="16"/>
      <c r="E12121" s="316"/>
    </row>
    <row r="12122" spans="4:5" x14ac:dyDescent="0.2">
      <c r="D12122" s="16"/>
      <c r="E12122" s="316"/>
    </row>
    <row r="12123" spans="4:5" x14ac:dyDescent="0.2">
      <c r="D12123" s="16"/>
      <c r="E12123" s="316"/>
    </row>
    <row r="12124" spans="4:5" x14ac:dyDescent="0.2">
      <c r="D12124" s="16"/>
      <c r="E12124" s="316"/>
    </row>
    <row r="12125" spans="4:5" x14ac:dyDescent="0.2">
      <c r="D12125" s="16"/>
      <c r="E12125" s="316"/>
    </row>
    <row r="12126" spans="4:5" x14ac:dyDescent="0.2">
      <c r="D12126" s="16"/>
      <c r="E12126" s="316"/>
    </row>
    <row r="12127" spans="4:5" x14ac:dyDescent="0.2">
      <c r="D12127" s="16"/>
      <c r="E12127" s="316"/>
    </row>
    <row r="12128" spans="4:5" x14ac:dyDescent="0.2">
      <c r="D12128" s="16"/>
      <c r="E12128" s="316"/>
    </row>
    <row r="12129" spans="4:5" x14ac:dyDescent="0.2">
      <c r="D12129" s="16"/>
      <c r="E12129" s="316"/>
    </row>
    <row r="12130" spans="4:5" x14ac:dyDescent="0.2">
      <c r="D12130" s="16"/>
      <c r="E12130" s="316"/>
    </row>
    <row r="12131" spans="4:5" x14ac:dyDescent="0.2">
      <c r="D12131" s="16"/>
      <c r="E12131" s="316"/>
    </row>
    <row r="12132" spans="4:5" x14ac:dyDescent="0.2">
      <c r="D12132" s="16"/>
      <c r="E12132" s="316"/>
    </row>
    <row r="12133" spans="4:5" x14ac:dyDescent="0.2">
      <c r="D12133" s="16"/>
      <c r="E12133" s="316"/>
    </row>
    <row r="12134" spans="4:5" x14ac:dyDescent="0.2">
      <c r="D12134" s="16"/>
      <c r="E12134" s="316"/>
    </row>
    <row r="12135" spans="4:5" x14ac:dyDescent="0.2">
      <c r="D12135" s="16"/>
      <c r="E12135" s="316"/>
    </row>
    <row r="12136" spans="4:5" x14ac:dyDescent="0.2">
      <c r="D12136" s="16"/>
      <c r="E12136" s="316"/>
    </row>
    <row r="12137" spans="4:5" x14ac:dyDescent="0.2">
      <c r="D12137" s="16"/>
      <c r="E12137" s="316"/>
    </row>
    <row r="12138" spans="4:5" x14ac:dyDescent="0.2">
      <c r="D12138" s="16"/>
      <c r="E12138" s="316"/>
    </row>
    <row r="12139" spans="4:5" x14ac:dyDescent="0.2">
      <c r="D12139" s="16"/>
      <c r="E12139" s="316"/>
    </row>
    <row r="12140" spans="4:5" x14ac:dyDescent="0.2">
      <c r="D12140" s="16"/>
      <c r="E12140" s="316"/>
    </row>
    <row r="12141" spans="4:5" x14ac:dyDescent="0.2">
      <c r="D12141" s="16"/>
      <c r="E12141" s="316"/>
    </row>
    <row r="12142" spans="4:5" x14ac:dyDescent="0.2">
      <c r="D12142" s="16"/>
      <c r="E12142" s="316"/>
    </row>
    <row r="12143" spans="4:5" x14ac:dyDescent="0.2">
      <c r="D12143" s="16"/>
      <c r="E12143" s="316"/>
    </row>
    <row r="12144" spans="4:5" x14ac:dyDescent="0.2">
      <c r="D12144" s="16"/>
      <c r="E12144" s="316"/>
    </row>
    <row r="12145" spans="4:5" x14ac:dyDescent="0.2">
      <c r="D12145" s="16"/>
      <c r="E12145" s="316"/>
    </row>
    <row r="12146" spans="4:5" x14ac:dyDescent="0.2">
      <c r="D12146" s="16"/>
      <c r="E12146" s="316"/>
    </row>
    <row r="12147" spans="4:5" x14ac:dyDescent="0.2">
      <c r="D12147" s="16"/>
      <c r="E12147" s="316"/>
    </row>
    <row r="12148" spans="4:5" x14ac:dyDescent="0.2">
      <c r="D12148" s="16"/>
      <c r="E12148" s="316"/>
    </row>
    <row r="12149" spans="4:5" x14ac:dyDescent="0.2">
      <c r="D12149" s="16"/>
      <c r="E12149" s="316"/>
    </row>
    <row r="12150" spans="4:5" x14ac:dyDescent="0.2">
      <c r="D12150" s="16"/>
      <c r="E12150" s="316"/>
    </row>
    <row r="12151" spans="4:5" x14ac:dyDescent="0.2">
      <c r="D12151" s="16"/>
      <c r="E12151" s="316"/>
    </row>
    <row r="12152" spans="4:5" x14ac:dyDescent="0.2">
      <c r="D12152" s="16"/>
      <c r="E12152" s="316"/>
    </row>
    <row r="12153" spans="4:5" x14ac:dyDescent="0.2">
      <c r="D12153" s="16"/>
      <c r="E12153" s="316"/>
    </row>
    <row r="12154" spans="4:5" x14ac:dyDescent="0.2">
      <c r="D12154" s="16"/>
      <c r="E12154" s="316"/>
    </row>
    <row r="12155" spans="4:5" x14ac:dyDescent="0.2">
      <c r="D12155" s="16"/>
      <c r="E12155" s="316"/>
    </row>
    <row r="12156" spans="4:5" x14ac:dyDescent="0.2">
      <c r="D12156" s="16"/>
      <c r="E12156" s="316"/>
    </row>
    <row r="12157" spans="4:5" x14ac:dyDescent="0.2">
      <c r="D12157" s="16"/>
      <c r="E12157" s="316"/>
    </row>
    <row r="12158" spans="4:5" x14ac:dyDescent="0.2">
      <c r="D12158" s="16"/>
      <c r="E12158" s="316"/>
    </row>
    <row r="12159" spans="4:5" x14ac:dyDescent="0.2">
      <c r="D12159" s="16"/>
      <c r="E12159" s="316"/>
    </row>
    <row r="12160" spans="4:5" x14ac:dyDescent="0.2">
      <c r="D12160" s="16"/>
      <c r="E12160" s="316"/>
    </row>
    <row r="12161" spans="4:5" x14ac:dyDescent="0.2">
      <c r="D12161" s="16"/>
      <c r="E12161" s="316"/>
    </row>
    <row r="12162" spans="4:5" x14ac:dyDescent="0.2">
      <c r="D12162" s="16"/>
      <c r="E12162" s="316"/>
    </row>
    <row r="12163" spans="4:5" x14ac:dyDescent="0.2">
      <c r="D12163" s="16"/>
      <c r="E12163" s="316"/>
    </row>
    <row r="12164" spans="4:5" x14ac:dyDescent="0.2">
      <c r="D12164" s="16"/>
      <c r="E12164" s="316"/>
    </row>
    <row r="12165" spans="4:5" x14ac:dyDescent="0.2">
      <c r="D12165" s="16"/>
      <c r="E12165" s="316"/>
    </row>
    <row r="12166" spans="4:5" x14ac:dyDescent="0.2">
      <c r="D12166" s="16"/>
      <c r="E12166" s="316"/>
    </row>
    <row r="12167" spans="4:5" x14ac:dyDescent="0.2">
      <c r="D12167" s="16"/>
      <c r="E12167" s="316"/>
    </row>
    <row r="12168" spans="4:5" x14ac:dyDescent="0.2">
      <c r="D12168" s="16"/>
      <c r="E12168" s="316"/>
    </row>
    <row r="12169" spans="4:5" x14ac:dyDescent="0.2">
      <c r="D12169" s="16"/>
      <c r="E12169" s="316"/>
    </row>
    <row r="12170" spans="4:5" x14ac:dyDescent="0.2">
      <c r="D12170" s="16"/>
      <c r="E12170" s="316"/>
    </row>
    <row r="12171" spans="4:5" x14ac:dyDescent="0.2">
      <c r="D12171" s="16"/>
      <c r="E12171" s="316"/>
    </row>
    <row r="12172" spans="4:5" x14ac:dyDescent="0.2">
      <c r="D12172" s="16"/>
      <c r="E12172" s="316"/>
    </row>
    <row r="12173" spans="4:5" x14ac:dyDescent="0.2">
      <c r="D12173" s="16"/>
      <c r="E12173" s="316"/>
    </row>
    <row r="12174" spans="4:5" x14ac:dyDescent="0.2">
      <c r="D12174" s="16"/>
      <c r="E12174" s="316"/>
    </row>
    <row r="12175" spans="4:5" x14ac:dyDescent="0.2">
      <c r="D12175" s="16"/>
      <c r="E12175" s="316"/>
    </row>
    <row r="12176" spans="4:5" x14ac:dyDescent="0.2">
      <c r="D12176" s="16"/>
      <c r="E12176" s="316"/>
    </row>
    <row r="12177" spans="4:5" x14ac:dyDescent="0.2">
      <c r="D12177" s="16"/>
      <c r="E12177" s="316"/>
    </row>
    <row r="12178" spans="4:5" x14ac:dyDescent="0.2">
      <c r="D12178" s="16"/>
      <c r="E12178" s="316"/>
    </row>
    <row r="12179" spans="4:5" x14ac:dyDescent="0.2">
      <c r="D12179" s="16"/>
      <c r="E12179" s="316"/>
    </row>
    <row r="12180" spans="4:5" x14ac:dyDescent="0.2">
      <c r="D12180" s="16"/>
      <c r="E12180" s="316"/>
    </row>
    <row r="12181" spans="4:5" x14ac:dyDescent="0.2">
      <c r="D12181" s="16"/>
      <c r="E12181" s="316"/>
    </row>
    <row r="12182" spans="4:5" x14ac:dyDescent="0.2">
      <c r="D12182" s="16"/>
      <c r="E12182" s="316"/>
    </row>
    <row r="12183" spans="4:5" x14ac:dyDescent="0.2">
      <c r="D12183" s="16"/>
      <c r="E12183" s="316"/>
    </row>
    <row r="12184" spans="4:5" x14ac:dyDescent="0.2">
      <c r="D12184" s="16"/>
      <c r="E12184" s="316"/>
    </row>
    <row r="12185" spans="4:5" x14ac:dyDescent="0.2">
      <c r="D12185" s="16"/>
      <c r="E12185" s="316"/>
    </row>
    <row r="12186" spans="4:5" x14ac:dyDescent="0.2">
      <c r="D12186" s="16"/>
      <c r="E12186" s="316"/>
    </row>
    <row r="12187" spans="4:5" x14ac:dyDescent="0.2">
      <c r="D12187" s="16"/>
      <c r="E12187" s="316"/>
    </row>
    <row r="12188" spans="4:5" x14ac:dyDescent="0.2">
      <c r="D12188" s="16"/>
      <c r="E12188" s="316"/>
    </row>
    <row r="12189" spans="4:5" x14ac:dyDescent="0.2">
      <c r="D12189" s="16"/>
      <c r="E12189" s="316"/>
    </row>
    <row r="12190" spans="4:5" x14ac:dyDescent="0.2">
      <c r="D12190" s="16"/>
      <c r="E12190" s="316"/>
    </row>
    <row r="12191" spans="4:5" x14ac:dyDescent="0.2">
      <c r="D12191" s="16"/>
      <c r="E12191" s="316"/>
    </row>
    <row r="12192" spans="4:5" x14ac:dyDescent="0.2">
      <c r="D12192" s="16"/>
      <c r="E12192" s="316"/>
    </row>
    <row r="12193" spans="4:5" x14ac:dyDescent="0.2">
      <c r="D12193" s="16"/>
      <c r="E12193" s="316"/>
    </row>
    <row r="12194" spans="4:5" x14ac:dyDescent="0.2">
      <c r="D12194" s="16"/>
      <c r="E12194" s="316"/>
    </row>
    <row r="12195" spans="4:5" x14ac:dyDescent="0.2">
      <c r="D12195" s="16"/>
      <c r="E12195" s="316"/>
    </row>
    <row r="12196" spans="4:5" x14ac:dyDescent="0.2">
      <c r="D12196" s="16"/>
      <c r="E12196" s="316"/>
    </row>
    <row r="12197" spans="4:5" x14ac:dyDescent="0.2">
      <c r="D12197" s="16"/>
      <c r="E12197" s="316"/>
    </row>
    <row r="12198" spans="4:5" x14ac:dyDescent="0.2">
      <c r="D12198" s="16"/>
      <c r="E12198" s="316"/>
    </row>
    <row r="12199" spans="4:5" x14ac:dyDescent="0.2">
      <c r="D12199" s="16"/>
      <c r="E12199" s="316"/>
    </row>
    <row r="12200" spans="4:5" x14ac:dyDescent="0.2">
      <c r="D12200" s="16"/>
      <c r="E12200" s="316"/>
    </row>
    <row r="12201" spans="4:5" x14ac:dyDescent="0.2">
      <c r="D12201" s="16"/>
      <c r="E12201" s="316"/>
    </row>
    <row r="12202" spans="4:5" x14ac:dyDescent="0.2">
      <c r="D12202" s="16"/>
      <c r="E12202" s="316"/>
    </row>
    <row r="12203" spans="4:5" x14ac:dyDescent="0.2">
      <c r="D12203" s="16"/>
      <c r="E12203" s="316"/>
    </row>
    <row r="12204" spans="4:5" x14ac:dyDescent="0.2">
      <c r="D12204" s="16"/>
      <c r="E12204" s="316"/>
    </row>
    <row r="12205" spans="4:5" x14ac:dyDescent="0.2">
      <c r="D12205" s="16"/>
      <c r="E12205" s="316"/>
    </row>
    <row r="12206" spans="4:5" x14ac:dyDescent="0.2">
      <c r="D12206" s="16"/>
      <c r="E12206" s="316"/>
    </row>
    <row r="12207" spans="4:5" x14ac:dyDescent="0.2">
      <c r="D12207" s="16"/>
      <c r="E12207" s="316"/>
    </row>
    <row r="12208" spans="4:5" x14ac:dyDescent="0.2">
      <c r="D12208" s="16"/>
      <c r="E12208" s="316"/>
    </row>
    <row r="12209" spans="4:5" x14ac:dyDescent="0.2">
      <c r="D12209" s="16"/>
      <c r="E12209" s="316"/>
    </row>
    <row r="12210" spans="4:5" x14ac:dyDescent="0.2">
      <c r="D12210" s="16"/>
      <c r="E12210" s="316"/>
    </row>
    <row r="12211" spans="4:5" x14ac:dyDescent="0.2">
      <c r="D12211" s="16"/>
      <c r="E12211" s="316"/>
    </row>
    <row r="12212" spans="4:5" x14ac:dyDescent="0.2">
      <c r="D12212" s="16"/>
      <c r="E12212" s="316"/>
    </row>
    <row r="12213" spans="4:5" x14ac:dyDescent="0.2">
      <c r="D12213" s="16"/>
      <c r="E12213" s="316"/>
    </row>
    <row r="12214" spans="4:5" x14ac:dyDescent="0.2">
      <c r="D12214" s="16"/>
      <c r="E12214" s="316"/>
    </row>
    <row r="12215" spans="4:5" x14ac:dyDescent="0.2">
      <c r="D12215" s="16"/>
      <c r="E12215" s="316"/>
    </row>
    <row r="12216" spans="4:5" x14ac:dyDescent="0.2">
      <c r="D12216" s="16"/>
      <c r="E12216" s="316"/>
    </row>
    <row r="12217" spans="4:5" x14ac:dyDescent="0.2">
      <c r="D12217" s="16"/>
      <c r="E12217" s="316"/>
    </row>
    <row r="12218" spans="4:5" x14ac:dyDescent="0.2">
      <c r="D12218" s="16"/>
      <c r="E12218" s="316"/>
    </row>
    <row r="12219" spans="4:5" x14ac:dyDescent="0.2">
      <c r="D12219" s="16"/>
      <c r="E12219" s="316"/>
    </row>
    <row r="12220" spans="4:5" x14ac:dyDescent="0.2">
      <c r="D12220" s="16"/>
      <c r="E12220" s="316"/>
    </row>
    <row r="12221" spans="4:5" x14ac:dyDescent="0.2">
      <c r="D12221" s="16"/>
      <c r="E12221" s="316"/>
    </row>
    <row r="12222" spans="4:5" x14ac:dyDescent="0.2">
      <c r="D12222" s="16"/>
      <c r="E12222" s="316"/>
    </row>
    <row r="12223" spans="4:5" x14ac:dyDescent="0.2">
      <c r="D12223" s="16"/>
      <c r="E12223" s="316"/>
    </row>
    <row r="12224" spans="4:5" x14ac:dyDescent="0.2">
      <c r="D12224" s="16"/>
      <c r="E12224" s="316"/>
    </row>
    <row r="12225" spans="4:5" x14ac:dyDescent="0.2">
      <c r="D12225" s="16"/>
      <c r="E12225" s="316"/>
    </row>
    <row r="12226" spans="4:5" x14ac:dyDescent="0.2">
      <c r="D12226" s="16"/>
      <c r="E12226" s="316"/>
    </row>
    <row r="12227" spans="4:5" x14ac:dyDescent="0.2">
      <c r="D12227" s="16"/>
      <c r="E12227" s="316"/>
    </row>
    <row r="12228" spans="4:5" x14ac:dyDescent="0.2">
      <c r="D12228" s="16"/>
      <c r="E12228" s="316"/>
    </row>
    <row r="12229" spans="4:5" x14ac:dyDescent="0.2">
      <c r="D12229" s="16"/>
      <c r="E12229" s="316"/>
    </row>
    <row r="12230" spans="4:5" x14ac:dyDescent="0.2">
      <c r="D12230" s="16"/>
      <c r="E12230" s="316"/>
    </row>
    <row r="12231" spans="4:5" x14ac:dyDescent="0.2">
      <c r="D12231" s="16"/>
      <c r="E12231" s="316"/>
    </row>
    <row r="12232" spans="4:5" x14ac:dyDescent="0.2">
      <c r="D12232" s="16"/>
      <c r="E12232" s="316"/>
    </row>
    <row r="12233" spans="4:5" x14ac:dyDescent="0.2">
      <c r="D12233" s="16"/>
      <c r="E12233" s="316"/>
    </row>
    <row r="12234" spans="4:5" x14ac:dyDescent="0.2">
      <c r="D12234" s="16"/>
      <c r="E12234" s="316"/>
    </row>
    <row r="12235" spans="4:5" x14ac:dyDescent="0.2">
      <c r="D12235" s="16"/>
      <c r="E12235" s="316"/>
    </row>
    <row r="12236" spans="4:5" x14ac:dyDescent="0.2">
      <c r="D12236" s="16"/>
      <c r="E12236" s="316"/>
    </row>
    <row r="12237" spans="4:5" x14ac:dyDescent="0.2">
      <c r="D12237" s="16"/>
      <c r="E12237" s="316"/>
    </row>
    <row r="12238" spans="4:5" x14ac:dyDescent="0.2">
      <c r="D12238" s="16"/>
      <c r="E12238" s="316"/>
    </row>
    <row r="12239" spans="4:5" x14ac:dyDescent="0.2">
      <c r="D12239" s="16"/>
      <c r="E12239" s="316"/>
    </row>
    <row r="12240" spans="4:5" x14ac:dyDescent="0.2">
      <c r="D12240" s="16"/>
      <c r="E12240" s="316"/>
    </row>
    <row r="12241" spans="4:5" x14ac:dyDescent="0.2">
      <c r="D12241" s="16"/>
      <c r="E12241" s="316"/>
    </row>
    <row r="12242" spans="4:5" x14ac:dyDescent="0.2">
      <c r="D12242" s="16"/>
      <c r="E12242" s="316"/>
    </row>
    <row r="12243" spans="4:5" x14ac:dyDescent="0.2">
      <c r="D12243" s="16"/>
      <c r="E12243" s="316"/>
    </row>
    <row r="12244" spans="4:5" x14ac:dyDescent="0.2">
      <c r="D12244" s="16"/>
      <c r="E12244" s="316"/>
    </row>
    <row r="12245" spans="4:5" x14ac:dyDescent="0.2">
      <c r="D12245" s="16"/>
      <c r="E12245" s="316"/>
    </row>
    <row r="12246" spans="4:5" x14ac:dyDescent="0.2">
      <c r="D12246" s="16"/>
      <c r="E12246" s="316"/>
    </row>
    <row r="12247" spans="4:5" x14ac:dyDescent="0.2">
      <c r="D12247" s="16"/>
      <c r="E12247" s="316"/>
    </row>
    <row r="12248" spans="4:5" x14ac:dyDescent="0.2">
      <c r="D12248" s="16"/>
      <c r="E12248" s="316"/>
    </row>
    <row r="12249" spans="4:5" x14ac:dyDescent="0.2">
      <c r="D12249" s="16"/>
      <c r="E12249" s="316"/>
    </row>
    <row r="12250" spans="4:5" x14ac:dyDescent="0.2">
      <c r="D12250" s="16"/>
      <c r="E12250" s="316"/>
    </row>
    <row r="12251" spans="4:5" x14ac:dyDescent="0.2">
      <c r="D12251" s="16"/>
      <c r="E12251" s="316"/>
    </row>
    <row r="12252" spans="4:5" x14ac:dyDescent="0.2">
      <c r="D12252" s="16"/>
      <c r="E12252" s="316"/>
    </row>
    <row r="12253" spans="4:5" x14ac:dyDescent="0.2">
      <c r="D12253" s="16"/>
      <c r="E12253" s="316"/>
    </row>
    <row r="12254" spans="4:5" x14ac:dyDescent="0.2">
      <c r="D12254" s="16"/>
      <c r="E12254" s="316"/>
    </row>
    <row r="12255" spans="4:5" x14ac:dyDescent="0.2">
      <c r="D12255" s="16"/>
      <c r="E12255" s="316"/>
    </row>
    <row r="12256" spans="4:5" x14ac:dyDescent="0.2">
      <c r="D12256" s="16"/>
      <c r="E12256" s="316"/>
    </row>
    <row r="12257" spans="4:5" x14ac:dyDescent="0.2">
      <c r="D12257" s="16"/>
      <c r="E12257" s="316"/>
    </row>
    <row r="12258" spans="4:5" x14ac:dyDescent="0.2">
      <c r="D12258" s="16"/>
      <c r="E12258" s="316"/>
    </row>
    <row r="12259" spans="4:5" x14ac:dyDescent="0.2">
      <c r="D12259" s="16"/>
      <c r="E12259" s="316"/>
    </row>
    <row r="12260" spans="4:5" x14ac:dyDescent="0.2">
      <c r="D12260" s="16"/>
      <c r="E12260" s="316"/>
    </row>
    <row r="12261" spans="4:5" x14ac:dyDescent="0.2">
      <c r="D12261" s="16"/>
      <c r="E12261" s="316"/>
    </row>
    <row r="12262" spans="4:5" x14ac:dyDescent="0.2">
      <c r="D12262" s="16"/>
      <c r="E12262" s="316"/>
    </row>
    <row r="12263" spans="4:5" x14ac:dyDescent="0.2">
      <c r="D12263" s="16"/>
      <c r="E12263" s="316"/>
    </row>
    <row r="12264" spans="4:5" x14ac:dyDescent="0.2">
      <c r="D12264" s="16"/>
      <c r="E12264" s="316"/>
    </row>
    <row r="12265" spans="4:5" x14ac:dyDescent="0.2">
      <c r="D12265" s="16"/>
      <c r="E12265" s="316"/>
    </row>
    <row r="12266" spans="4:5" x14ac:dyDescent="0.2">
      <c r="D12266" s="16"/>
      <c r="E12266" s="316"/>
    </row>
    <row r="12267" spans="4:5" x14ac:dyDescent="0.2">
      <c r="D12267" s="16"/>
      <c r="E12267" s="316"/>
    </row>
    <row r="12268" spans="4:5" x14ac:dyDescent="0.2">
      <c r="D12268" s="16"/>
      <c r="E12268" s="316"/>
    </row>
    <row r="12269" spans="4:5" x14ac:dyDescent="0.2">
      <c r="D12269" s="16"/>
      <c r="E12269" s="316"/>
    </row>
    <row r="12270" spans="4:5" x14ac:dyDescent="0.2">
      <c r="D12270" s="16"/>
      <c r="E12270" s="316"/>
    </row>
    <row r="12271" spans="4:5" x14ac:dyDescent="0.2">
      <c r="D12271" s="16"/>
      <c r="E12271" s="316"/>
    </row>
    <row r="12272" spans="4:5" x14ac:dyDescent="0.2">
      <c r="D12272" s="16"/>
      <c r="E12272" s="316"/>
    </row>
    <row r="12273" spans="4:5" x14ac:dyDescent="0.2">
      <c r="D12273" s="16"/>
      <c r="E12273" s="316"/>
    </row>
    <row r="12274" spans="4:5" x14ac:dyDescent="0.2">
      <c r="D12274" s="16"/>
      <c r="E12274" s="316"/>
    </row>
    <row r="12275" spans="4:5" x14ac:dyDescent="0.2">
      <c r="D12275" s="16"/>
      <c r="E12275" s="316"/>
    </row>
    <row r="12276" spans="4:5" x14ac:dyDescent="0.2">
      <c r="D12276" s="16"/>
      <c r="E12276" s="316"/>
    </row>
    <row r="12277" spans="4:5" x14ac:dyDescent="0.2">
      <c r="D12277" s="16"/>
      <c r="E12277" s="316"/>
    </row>
    <row r="12278" spans="4:5" x14ac:dyDescent="0.2">
      <c r="D12278" s="16"/>
      <c r="E12278" s="316"/>
    </row>
    <row r="12279" spans="4:5" x14ac:dyDescent="0.2">
      <c r="D12279" s="16"/>
      <c r="E12279" s="316"/>
    </row>
    <row r="12280" spans="4:5" x14ac:dyDescent="0.2">
      <c r="D12280" s="16"/>
      <c r="E12280" s="316"/>
    </row>
    <row r="12281" spans="4:5" x14ac:dyDescent="0.2">
      <c r="D12281" s="16"/>
      <c r="E12281" s="316"/>
    </row>
    <row r="12282" spans="4:5" x14ac:dyDescent="0.2">
      <c r="D12282" s="16"/>
      <c r="E12282" s="316"/>
    </row>
    <row r="12283" spans="4:5" x14ac:dyDescent="0.2">
      <c r="D12283" s="16"/>
      <c r="E12283" s="316"/>
    </row>
    <row r="12284" spans="4:5" x14ac:dyDescent="0.2">
      <c r="D12284" s="16"/>
      <c r="E12284" s="316"/>
    </row>
    <row r="12285" spans="4:5" x14ac:dyDescent="0.2">
      <c r="D12285" s="16"/>
      <c r="E12285" s="316"/>
    </row>
    <row r="12286" spans="4:5" x14ac:dyDescent="0.2">
      <c r="D12286" s="16"/>
      <c r="E12286" s="316"/>
    </row>
    <row r="12287" spans="4:5" x14ac:dyDescent="0.2">
      <c r="D12287" s="16"/>
      <c r="E12287" s="316"/>
    </row>
    <row r="12288" spans="4:5" x14ac:dyDescent="0.2">
      <c r="D12288" s="16"/>
      <c r="E12288" s="316"/>
    </row>
    <row r="12289" spans="4:5" x14ac:dyDescent="0.2">
      <c r="D12289" s="16"/>
      <c r="E12289" s="316"/>
    </row>
    <row r="12290" spans="4:5" x14ac:dyDescent="0.2">
      <c r="D12290" s="16"/>
      <c r="E12290" s="316"/>
    </row>
    <row r="12291" spans="4:5" x14ac:dyDescent="0.2">
      <c r="D12291" s="16"/>
      <c r="E12291" s="316"/>
    </row>
    <row r="12292" spans="4:5" x14ac:dyDescent="0.2">
      <c r="D12292" s="16"/>
      <c r="E12292" s="316"/>
    </row>
    <row r="12293" spans="4:5" x14ac:dyDescent="0.2">
      <c r="D12293" s="16"/>
      <c r="E12293" s="316"/>
    </row>
    <row r="12294" spans="4:5" x14ac:dyDescent="0.2">
      <c r="D12294" s="16"/>
      <c r="E12294" s="316"/>
    </row>
    <row r="12295" spans="4:5" x14ac:dyDescent="0.2">
      <c r="D12295" s="16"/>
      <c r="E12295" s="316"/>
    </row>
    <row r="12296" spans="4:5" x14ac:dyDescent="0.2">
      <c r="D12296" s="16"/>
      <c r="E12296" s="316"/>
    </row>
    <row r="12297" spans="4:5" x14ac:dyDescent="0.2">
      <c r="D12297" s="16"/>
      <c r="E12297" s="316"/>
    </row>
    <row r="12298" spans="4:5" x14ac:dyDescent="0.2">
      <c r="D12298" s="16"/>
      <c r="E12298" s="316"/>
    </row>
    <row r="12299" spans="4:5" x14ac:dyDescent="0.2">
      <c r="D12299" s="16"/>
      <c r="E12299" s="316"/>
    </row>
    <row r="12300" spans="4:5" x14ac:dyDescent="0.2">
      <c r="D12300" s="16"/>
      <c r="E12300" s="316"/>
    </row>
    <row r="12301" spans="4:5" x14ac:dyDescent="0.2">
      <c r="D12301" s="16"/>
      <c r="E12301" s="316"/>
    </row>
    <row r="12302" spans="4:5" x14ac:dyDescent="0.2">
      <c r="D12302" s="16"/>
      <c r="E12302" s="316"/>
    </row>
    <row r="12303" spans="4:5" x14ac:dyDescent="0.2">
      <c r="D12303" s="16"/>
      <c r="E12303" s="316"/>
    </row>
    <row r="12304" spans="4:5" x14ac:dyDescent="0.2">
      <c r="D12304" s="16"/>
      <c r="E12304" s="316"/>
    </row>
    <row r="12305" spans="4:5" x14ac:dyDescent="0.2">
      <c r="D12305" s="16"/>
      <c r="E12305" s="316"/>
    </row>
    <row r="12306" spans="4:5" x14ac:dyDescent="0.2">
      <c r="D12306" s="16"/>
      <c r="E12306" s="316"/>
    </row>
    <row r="12307" spans="4:5" x14ac:dyDescent="0.2">
      <c r="D12307" s="16"/>
      <c r="E12307" s="316"/>
    </row>
    <row r="12308" spans="4:5" x14ac:dyDescent="0.2">
      <c r="D12308" s="16"/>
      <c r="E12308" s="316"/>
    </row>
    <row r="12309" spans="4:5" x14ac:dyDescent="0.2">
      <c r="D12309" s="16"/>
      <c r="E12309" s="316"/>
    </row>
    <row r="12310" spans="4:5" x14ac:dyDescent="0.2">
      <c r="D12310" s="16"/>
      <c r="E12310" s="316"/>
    </row>
    <row r="12311" spans="4:5" x14ac:dyDescent="0.2">
      <c r="D12311" s="16"/>
      <c r="E12311" s="316"/>
    </row>
    <row r="12312" spans="4:5" x14ac:dyDescent="0.2">
      <c r="D12312" s="16"/>
      <c r="E12312" s="316"/>
    </row>
    <row r="12313" spans="4:5" x14ac:dyDescent="0.2">
      <c r="D12313" s="16"/>
      <c r="E12313" s="316"/>
    </row>
    <row r="12314" spans="4:5" x14ac:dyDescent="0.2">
      <c r="D12314" s="16"/>
      <c r="E12314" s="316"/>
    </row>
    <row r="12315" spans="4:5" x14ac:dyDescent="0.2">
      <c r="D12315" s="16"/>
      <c r="E12315" s="316"/>
    </row>
    <row r="12316" spans="4:5" x14ac:dyDescent="0.2">
      <c r="D12316" s="16"/>
      <c r="E12316" s="316"/>
    </row>
    <row r="12317" spans="4:5" x14ac:dyDescent="0.2">
      <c r="D12317" s="16"/>
      <c r="E12317" s="316"/>
    </row>
    <row r="12318" spans="4:5" x14ac:dyDescent="0.2">
      <c r="D12318" s="16"/>
      <c r="E12318" s="316"/>
    </row>
    <row r="12319" spans="4:5" x14ac:dyDescent="0.2">
      <c r="D12319" s="16"/>
      <c r="E12319" s="316"/>
    </row>
    <row r="12320" spans="4:5" x14ac:dyDescent="0.2">
      <c r="D12320" s="16"/>
      <c r="E12320" s="316"/>
    </row>
    <row r="12321" spans="4:5" x14ac:dyDescent="0.2">
      <c r="D12321" s="16"/>
      <c r="E12321" s="316"/>
    </row>
    <row r="12322" spans="4:5" x14ac:dyDescent="0.2">
      <c r="D12322" s="16"/>
      <c r="E12322" s="316"/>
    </row>
    <row r="12323" spans="4:5" x14ac:dyDescent="0.2">
      <c r="D12323" s="16"/>
      <c r="E12323" s="316"/>
    </row>
    <row r="12324" spans="4:5" x14ac:dyDescent="0.2">
      <c r="D12324" s="16"/>
      <c r="E12324" s="316"/>
    </row>
    <row r="12325" spans="4:5" x14ac:dyDescent="0.2">
      <c r="D12325" s="16"/>
      <c r="E12325" s="316"/>
    </row>
    <row r="12326" spans="4:5" x14ac:dyDescent="0.2">
      <c r="D12326" s="16"/>
      <c r="E12326" s="316"/>
    </row>
    <row r="12327" spans="4:5" x14ac:dyDescent="0.2">
      <c r="D12327" s="16"/>
      <c r="E12327" s="316"/>
    </row>
    <row r="12328" spans="4:5" x14ac:dyDescent="0.2">
      <c r="D12328" s="16"/>
      <c r="E12328" s="316"/>
    </row>
    <row r="12329" spans="4:5" x14ac:dyDescent="0.2">
      <c r="D12329" s="16"/>
      <c r="E12329" s="316"/>
    </row>
    <row r="12330" spans="4:5" x14ac:dyDescent="0.2">
      <c r="D12330" s="16"/>
      <c r="E12330" s="316"/>
    </row>
    <row r="12331" spans="4:5" x14ac:dyDescent="0.2">
      <c r="D12331" s="16"/>
      <c r="E12331" s="316"/>
    </row>
    <row r="12332" spans="4:5" x14ac:dyDescent="0.2">
      <c r="D12332" s="16"/>
      <c r="E12332" s="316"/>
    </row>
    <row r="12333" spans="4:5" x14ac:dyDescent="0.2">
      <c r="D12333" s="16"/>
      <c r="E12333" s="316"/>
    </row>
    <row r="12334" spans="4:5" x14ac:dyDescent="0.2">
      <c r="D12334" s="16"/>
      <c r="E12334" s="316"/>
    </row>
    <row r="12335" spans="4:5" x14ac:dyDescent="0.2">
      <c r="D12335" s="16"/>
      <c r="E12335" s="316"/>
    </row>
    <row r="12336" spans="4:5" x14ac:dyDescent="0.2">
      <c r="D12336" s="16"/>
      <c r="E12336" s="316"/>
    </row>
    <row r="12337" spans="4:5" x14ac:dyDescent="0.2">
      <c r="D12337" s="16"/>
      <c r="E12337" s="316"/>
    </row>
    <row r="12338" spans="4:5" x14ac:dyDescent="0.2">
      <c r="D12338" s="16"/>
      <c r="E12338" s="316"/>
    </row>
    <row r="12339" spans="4:5" x14ac:dyDescent="0.2">
      <c r="D12339" s="16"/>
      <c r="E12339" s="316"/>
    </row>
    <row r="12340" spans="4:5" x14ac:dyDescent="0.2">
      <c r="D12340" s="16"/>
      <c r="E12340" s="316"/>
    </row>
    <row r="12341" spans="4:5" x14ac:dyDescent="0.2">
      <c r="D12341" s="16"/>
      <c r="E12341" s="316"/>
    </row>
    <row r="12342" spans="4:5" x14ac:dyDescent="0.2">
      <c r="D12342" s="16"/>
      <c r="E12342" s="316"/>
    </row>
    <row r="12343" spans="4:5" x14ac:dyDescent="0.2">
      <c r="D12343" s="16"/>
      <c r="E12343" s="316"/>
    </row>
    <row r="12344" spans="4:5" x14ac:dyDescent="0.2">
      <c r="D12344" s="16"/>
      <c r="E12344" s="316"/>
    </row>
    <row r="12345" spans="4:5" x14ac:dyDescent="0.2">
      <c r="D12345" s="16"/>
      <c r="E12345" s="316"/>
    </row>
    <row r="12346" spans="4:5" x14ac:dyDescent="0.2">
      <c r="D12346" s="16"/>
      <c r="E12346" s="316"/>
    </row>
    <row r="12347" spans="4:5" x14ac:dyDescent="0.2">
      <c r="D12347" s="16"/>
      <c r="E12347" s="316"/>
    </row>
    <row r="12348" spans="4:5" x14ac:dyDescent="0.2">
      <c r="D12348" s="16"/>
      <c r="E12348" s="316"/>
    </row>
    <row r="12349" spans="4:5" x14ac:dyDescent="0.2">
      <c r="D12349" s="16"/>
      <c r="E12349" s="316"/>
    </row>
    <row r="12350" spans="4:5" x14ac:dyDescent="0.2">
      <c r="D12350" s="16"/>
      <c r="E12350" s="316"/>
    </row>
    <row r="12351" spans="4:5" x14ac:dyDescent="0.2">
      <c r="D12351" s="16"/>
      <c r="E12351" s="316"/>
    </row>
    <row r="12352" spans="4:5" x14ac:dyDescent="0.2">
      <c r="D12352" s="16"/>
      <c r="E12352" s="316"/>
    </row>
    <row r="12353" spans="4:5" x14ac:dyDescent="0.2">
      <c r="D12353" s="16"/>
      <c r="E12353" s="316"/>
    </row>
    <row r="12354" spans="4:5" x14ac:dyDescent="0.2">
      <c r="D12354" s="16"/>
      <c r="E12354" s="316"/>
    </row>
    <row r="12355" spans="4:5" x14ac:dyDescent="0.2">
      <c r="D12355" s="16"/>
      <c r="E12355" s="316"/>
    </row>
    <row r="12356" spans="4:5" x14ac:dyDescent="0.2">
      <c r="D12356" s="16"/>
      <c r="E12356" s="316"/>
    </row>
    <row r="12357" spans="4:5" x14ac:dyDescent="0.2">
      <c r="D12357" s="16"/>
      <c r="E12357" s="316"/>
    </row>
    <row r="12358" spans="4:5" x14ac:dyDescent="0.2">
      <c r="D12358" s="16"/>
      <c r="E12358" s="316"/>
    </row>
    <row r="12359" spans="4:5" x14ac:dyDescent="0.2">
      <c r="D12359" s="16"/>
      <c r="E12359" s="316"/>
    </row>
    <row r="12360" spans="4:5" x14ac:dyDescent="0.2">
      <c r="D12360" s="16"/>
      <c r="E12360" s="316"/>
    </row>
    <row r="12361" spans="4:5" x14ac:dyDescent="0.2">
      <c r="D12361" s="16"/>
      <c r="E12361" s="316"/>
    </row>
    <row r="12362" spans="4:5" x14ac:dyDescent="0.2">
      <c r="D12362" s="16"/>
      <c r="E12362" s="316"/>
    </row>
    <row r="12363" spans="4:5" x14ac:dyDescent="0.2">
      <c r="D12363" s="16"/>
      <c r="E12363" s="316"/>
    </row>
    <row r="12364" spans="4:5" x14ac:dyDescent="0.2">
      <c r="D12364" s="16"/>
      <c r="E12364" s="316"/>
    </row>
    <row r="12365" spans="4:5" x14ac:dyDescent="0.2">
      <c r="D12365" s="16"/>
      <c r="E12365" s="316"/>
    </row>
    <row r="12366" spans="4:5" x14ac:dyDescent="0.2">
      <c r="D12366" s="16"/>
      <c r="E12366" s="316"/>
    </row>
    <row r="12367" spans="4:5" x14ac:dyDescent="0.2">
      <c r="D12367" s="16"/>
      <c r="E12367" s="316"/>
    </row>
    <row r="12368" spans="4:5" x14ac:dyDescent="0.2">
      <c r="D12368" s="16"/>
      <c r="E12368" s="316"/>
    </row>
    <row r="12369" spans="4:5" x14ac:dyDescent="0.2">
      <c r="D12369" s="16"/>
      <c r="E12369" s="316"/>
    </row>
    <row r="12370" spans="4:5" x14ac:dyDescent="0.2">
      <c r="D12370" s="16"/>
      <c r="E12370" s="316"/>
    </row>
    <row r="12371" spans="4:5" x14ac:dyDescent="0.2">
      <c r="D12371" s="16"/>
      <c r="E12371" s="316"/>
    </row>
    <row r="12372" spans="4:5" x14ac:dyDescent="0.2">
      <c r="D12372" s="16"/>
      <c r="E12372" s="316"/>
    </row>
    <row r="12373" spans="4:5" x14ac:dyDescent="0.2">
      <c r="D12373" s="16"/>
      <c r="E12373" s="316"/>
    </row>
    <row r="12374" spans="4:5" x14ac:dyDescent="0.2">
      <c r="D12374" s="16"/>
      <c r="E12374" s="316"/>
    </row>
    <row r="12375" spans="4:5" x14ac:dyDescent="0.2">
      <c r="D12375" s="16"/>
      <c r="E12375" s="316"/>
    </row>
    <row r="12376" spans="4:5" x14ac:dyDescent="0.2">
      <c r="D12376" s="16"/>
      <c r="E12376" s="316"/>
    </row>
    <row r="12377" spans="4:5" x14ac:dyDescent="0.2">
      <c r="D12377" s="16"/>
      <c r="E12377" s="316"/>
    </row>
    <row r="12378" spans="4:5" x14ac:dyDescent="0.2">
      <c r="D12378" s="16"/>
      <c r="E12378" s="316"/>
    </row>
    <row r="12379" spans="4:5" x14ac:dyDescent="0.2">
      <c r="D12379" s="16"/>
      <c r="E12379" s="316"/>
    </row>
    <row r="12380" spans="4:5" x14ac:dyDescent="0.2">
      <c r="D12380" s="16"/>
      <c r="E12380" s="316"/>
    </row>
    <row r="12381" spans="4:5" x14ac:dyDescent="0.2">
      <c r="D12381" s="16"/>
      <c r="E12381" s="316"/>
    </row>
    <row r="12382" spans="4:5" x14ac:dyDescent="0.2">
      <c r="D12382" s="16"/>
      <c r="E12382" s="316"/>
    </row>
    <row r="12383" spans="4:5" x14ac:dyDescent="0.2">
      <c r="D12383" s="16"/>
      <c r="E12383" s="316"/>
    </row>
    <row r="12384" spans="4:5" x14ac:dyDescent="0.2">
      <c r="D12384" s="16"/>
      <c r="E12384" s="316"/>
    </row>
    <row r="12385" spans="4:5" x14ac:dyDescent="0.2">
      <c r="D12385" s="16"/>
      <c r="E12385" s="316"/>
    </row>
    <row r="12386" spans="4:5" x14ac:dyDescent="0.2">
      <c r="D12386" s="16"/>
      <c r="E12386" s="316"/>
    </row>
    <row r="12387" spans="4:5" x14ac:dyDescent="0.2">
      <c r="D12387" s="16"/>
      <c r="E12387" s="316"/>
    </row>
    <row r="12388" spans="4:5" x14ac:dyDescent="0.2">
      <c r="D12388" s="16"/>
      <c r="E12388" s="316"/>
    </row>
    <row r="12389" spans="4:5" x14ac:dyDescent="0.2">
      <c r="D12389" s="16"/>
      <c r="E12389" s="316"/>
    </row>
    <row r="12390" spans="4:5" x14ac:dyDescent="0.2">
      <c r="D12390" s="16"/>
      <c r="E12390" s="316"/>
    </row>
    <row r="12391" spans="4:5" x14ac:dyDescent="0.2">
      <c r="D12391" s="16"/>
      <c r="E12391" s="316"/>
    </row>
    <row r="12392" spans="4:5" x14ac:dyDescent="0.2">
      <c r="D12392" s="16"/>
      <c r="E12392" s="316"/>
    </row>
    <row r="12393" spans="4:5" x14ac:dyDescent="0.2">
      <c r="D12393" s="16"/>
      <c r="E12393" s="316"/>
    </row>
    <row r="12394" spans="4:5" x14ac:dyDescent="0.2">
      <c r="D12394" s="16"/>
      <c r="E12394" s="316"/>
    </row>
    <row r="12395" spans="4:5" x14ac:dyDescent="0.2">
      <c r="D12395" s="16"/>
      <c r="E12395" s="316"/>
    </row>
    <row r="12396" spans="4:5" x14ac:dyDescent="0.2">
      <c r="D12396" s="16"/>
      <c r="E12396" s="316"/>
    </row>
    <row r="12397" spans="4:5" x14ac:dyDescent="0.2">
      <c r="D12397" s="16"/>
      <c r="E12397" s="316"/>
    </row>
    <row r="12398" spans="4:5" x14ac:dyDescent="0.2">
      <c r="D12398" s="16"/>
      <c r="E12398" s="316"/>
    </row>
    <row r="12399" spans="4:5" x14ac:dyDescent="0.2">
      <c r="D12399" s="16"/>
      <c r="E12399" s="316"/>
    </row>
    <row r="12400" spans="4:5" x14ac:dyDescent="0.2">
      <c r="D12400" s="16"/>
      <c r="E12400" s="316"/>
    </row>
    <row r="12401" spans="4:5" x14ac:dyDescent="0.2">
      <c r="D12401" s="16"/>
      <c r="E12401" s="316"/>
    </row>
    <row r="12402" spans="4:5" x14ac:dyDescent="0.2">
      <c r="D12402" s="16"/>
      <c r="E12402" s="316"/>
    </row>
    <row r="12403" spans="4:5" x14ac:dyDescent="0.2">
      <c r="D12403" s="16"/>
      <c r="E12403" s="316"/>
    </row>
    <row r="12404" spans="4:5" x14ac:dyDescent="0.2">
      <c r="D12404" s="16"/>
      <c r="E12404" s="316"/>
    </row>
    <row r="12405" spans="4:5" x14ac:dyDescent="0.2">
      <c r="D12405" s="16"/>
      <c r="E12405" s="316"/>
    </row>
    <row r="12406" spans="4:5" x14ac:dyDescent="0.2">
      <c r="D12406" s="16"/>
      <c r="E12406" s="316"/>
    </row>
    <row r="12407" spans="4:5" x14ac:dyDescent="0.2">
      <c r="D12407" s="16"/>
      <c r="E12407" s="316"/>
    </row>
    <row r="12408" spans="4:5" x14ac:dyDescent="0.2">
      <c r="D12408" s="16"/>
      <c r="E12408" s="316"/>
    </row>
    <row r="12409" spans="4:5" x14ac:dyDescent="0.2">
      <c r="D12409" s="16"/>
      <c r="E12409" s="316"/>
    </row>
    <row r="12410" spans="4:5" x14ac:dyDescent="0.2">
      <c r="D12410" s="16"/>
      <c r="E12410" s="316"/>
    </row>
    <row r="12411" spans="4:5" x14ac:dyDescent="0.2">
      <c r="D12411" s="16"/>
      <c r="E12411" s="316"/>
    </row>
    <row r="12412" spans="4:5" x14ac:dyDescent="0.2">
      <c r="D12412" s="16"/>
      <c r="E12412" s="316"/>
    </row>
    <row r="12413" spans="4:5" x14ac:dyDescent="0.2">
      <c r="D12413" s="16"/>
      <c r="E12413" s="316"/>
    </row>
    <row r="12414" spans="4:5" x14ac:dyDescent="0.2">
      <c r="D12414" s="16"/>
      <c r="E12414" s="316"/>
    </row>
    <row r="12415" spans="4:5" x14ac:dyDescent="0.2">
      <c r="D12415" s="16"/>
      <c r="E12415" s="316"/>
    </row>
    <row r="12416" spans="4:5" x14ac:dyDescent="0.2">
      <c r="D12416" s="16"/>
      <c r="E12416" s="316"/>
    </row>
    <row r="12417" spans="4:5" x14ac:dyDescent="0.2">
      <c r="D12417" s="16"/>
      <c r="E12417" s="316"/>
    </row>
    <row r="12418" spans="4:5" x14ac:dyDescent="0.2">
      <c r="D12418" s="16"/>
      <c r="E12418" s="316"/>
    </row>
    <row r="12419" spans="4:5" x14ac:dyDescent="0.2">
      <c r="D12419" s="16"/>
      <c r="E12419" s="316"/>
    </row>
    <row r="12420" spans="4:5" x14ac:dyDescent="0.2">
      <c r="D12420" s="16"/>
      <c r="E12420" s="316"/>
    </row>
    <row r="12421" spans="4:5" x14ac:dyDescent="0.2">
      <c r="D12421" s="16"/>
      <c r="E12421" s="316"/>
    </row>
    <row r="12422" spans="4:5" x14ac:dyDescent="0.2">
      <c r="D12422" s="16"/>
      <c r="E12422" s="316"/>
    </row>
    <row r="12423" spans="4:5" x14ac:dyDescent="0.2">
      <c r="D12423" s="16"/>
      <c r="E12423" s="316"/>
    </row>
    <row r="12424" spans="4:5" x14ac:dyDescent="0.2">
      <c r="D12424" s="16"/>
      <c r="E12424" s="316"/>
    </row>
    <row r="12425" spans="4:5" x14ac:dyDescent="0.2">
      <c r="D12425" s="16"/>
      <c r="E12425" s="316"/>
    </row>
    <row r="12426" spans="4:5" x14ac:dyDescent="0.2">
      <c r="D12426" s="16"/>
      <c r="E12426" s="316"/>
    </row>
    <row r="12427" spans="4:5" x14ac:dyDescent="0.2">
      <c r="D12427" s="16"/>
      <c r="E12427" s="316"/>
    </row>
    <row r="12428" spans="4:5" x14ac:dyDescent="0.2">
      <c r="D12428" s="16"/>
      <c r="E12428" s="316"/>
    </row>
    <row r="12429" spans="4:5" x14ac:dyDescent="0.2">
      <c r="D12429" s="16"/>
      <c r="E12429" s="316"/>
    </row>
    <row r="12430" spans="4:5" x14ac:dyDescent="0.2">
      <c r="D12430" s="16"/>
      <c r="E12430" s="316"/>
    </row>
    <row r="12431" spans="4:5" x14ac:dyDescent="0.2">
      <c r="D12431" s="16"/>
      <c r="E12431" s="316"/>
    </row>
    <row r="12432" spans="4:5" x14ac:dyDescent="0.2">
      <c r="D12432" s="16"/>
      <c r="E12432" s="316"/>
    </row>
    <row r="12433" spans="4:5" x14ac:dyDescent="0.2">
      <c r="D12433" s="16"/>
      <c r="E12433" s="316"/>
    </row>
    <row r="12434" spans="4:5" x14ac:dyDescent="0.2">
      <c r="D12434" s="16"/>
      <c r="E12434" s="316"/>
    </row>
    <row r="12435" spans="4:5" x14ac:dyDescent="0.2">
      <c r="D12435" s="16"/>
      <c r="E12435" s="316"/>
    </row>
    <row r="12436" spans="4:5" x14ac:dyDescent="0.2">
      <c r="D12436" s="16"/>
      <c r="E12436" s="316"/>
    </row>
    <row r="12437" spans="4:5" x14ac:dyDescent="0.2">
      <c r="D12437" s="16"/>
      <c r="E12437" s="316"/>
    </row>
    <row r="12438" spans="4:5" x14ac:dyDescent="0.2">
      <c r="D12438" s="16"/>
      <c r="E12438" s="316"/>
    </row>
    <row r="12439" spans="4:5" x14ac:dyDescent="0.2">
      <c r="D12439" s="16"/>
      <c r="E12439" s="316"/>
    </row>
    <row r="12440" spans="4:5" x14ac:dyDescent="0.2">
      <c r="D12440" s="16"/>
      <c r="E12440" s="316"/>
    </row>
    <row r="12441" spans="4:5" x14ac:dyDescent="0.2">
      <c r="D12441" s="16"/>
      <c r="E12441" s="316"/>
    </row>
    <row r="12442" spans="4:5" x14ac:dyDescent="0.2">
      <c r="D12442" s="16"/>
      <c r="E12442" s="316"/>
    </row>
    <row r="12443" spans="4:5" x14ac:dyDescent="0.2">
      <c r="D12443" s="16"/>
      <c r="E12443" s="316"/>
    </row>
    <row r="12444" spans="4:5" x14ac:dyDescent="0.2">
      <c r="D12444" s="16"/>
      <c r="E12444" s="316"/>
    </row>
    <row r="12445" spans="4:5" x14ac:dyDescent="0.2">
      <c r="D12445" s="16"/>
      <c r="E12445" s="316"/>
    </row>
    <row r="12446" spans="4:5" x14ac:dyDescent="0.2">
      <c r="D12446" s="16"/>
      <c r="E12446" s="316"/>
    </row>
    <row r="12447" spans="4:5" x14ac:dyDescent="0.2">
      <c r="D12447" s="16"/>
      <c r="E12447" s="316"/>
    </row>
    <row r="12448" spans="4:5" x14ac:dyDescent="0.2">
      <c r="D12448" s="16"/>
      <c r="E12448" s="316"/>
    </row>
    <row r="12449" spans="4:5" x14ac:dyDescent="0.2">
      <c r="D12449" s="16"/>
      <c r="E12449" s="316"/>
    </row>
    <row r="12450" spans="4:5" x14ac:dyDescent="0.2">
      <c r="D12450" s="16"/>
      <c r="E12450" s="316"/>
    </row>
    <row r="12451" spans="4:5" x14ac:dyDescent="0.2">
      <c r="D12451" s="16"/>
      <c r="E12451" s="316"/>
    </row>
    <row r="12452" spans="4:5" x14ac:dyDescent="0.2">
      <c r="D12452" s="16"/>
      <c r="E12452" s="316"/>
    </row>
    <row r="12453" spans="4:5" x14ac:dyDescent="0.2">
      <c r="D12453" s="16"/>
      <c r="E12453" s="316"/>
    </row>
    <row r="12454" spans="4:5" x14ac:dyDescent="0.2">
      <c r="D12454" s="16"/>
      <c r="E12454" s="316"/>
    </row>
    <row r="12455" spans="4:5" x14ac:dyDescent="0.2">
      <c r="D12455" s="16"/>
      <c r="E12455" s="316"/>
    </row>
    <row r="12456" spans="4:5" x14ac:dyDescent="0.2">
      <c r="D12456" s="16"/>
      <c r="E12456" s="316"/>
    </row>
    <row r="12457" spans="4:5" x14ac:dyDescent="0.2">
      <c r="D12457" s="16"/>
      <c r="E12457" s="316"/>
    </row>
    <row r="12458" spans="4:5" x14ac:dyDescent="0.2">
      <c r="D12458" s="16"/>
      <c r="E12458" s="316"/>
    </row>
    <row r="12459" spans="4:5" x14ac:dyDescent="0.2">
      <c r="D12459" s="16"/>
      <c r="E12459" s="316"/>
    </row>
    <row r="12460" spans="4:5" x14ac:dyDescent="0.2">
      <c r="D12460" s="16"/>
      <c r="E12460" s="316"/>
    </row>
    <row r="12461" spans="4:5" x14ac:dyDescent="0.2">
      <c r="D12461" s="16"/>
      <c r="E12461" s="316"/>
    </row>
    <row r="12462" spans="4:5" x14ac:dyDescent="0.2">
      <c r="D12462" s="16"/>
      <c r="E12462" s="316"/>
    </row>
    <row r="12463" spans="4:5" x14ac:dyDescent="0.2">
      <c r="D12463" s="16"/>
      <c r="E12463" s="316"/>
    </row>
    <row r="12464" spans="4:5" x14ac:dyDescent="0.2">
      <c r="D12464" s="16"/>
      <c r="E12464" s="316"/>
    </row>
    <row r="12465" spans="4:5" x14ac:dyDescent="0.2">
      <c r="D12465" s="16"/>
      <c r="E12465" s="316"/>
    </row>
    <row r="12466" spans="4:5" x14ac:dyDescent="0.2">
      <c r="D12466" s="16"/>
      <c r="E12466" s="316"/>
    </row>
    <row r="12467" spans="4:5" x14ac:dyDescent="0.2">
      <c r="D12467" s="16"/>
      <c r="E12467" s="316"/>
    </row>
    <row r="12468" spans="4:5" x14ac:dyDescent="0.2">
      <c r="D12468" s="16"/>
      <c r="E12468" s="316"/>
    </row>
    <row r="12469" spans="4:5" x14ac:dyDescent="0.2">
      <c r="D12469" s="16"/>
      <c r="E12469" s="316"/>
    </row>
    <row r="12470" spans="4:5" x14ac:dyDescent="0.2">
      <c r="D12470" s="16"/>
      <c r="E12470" s="316"/>
    </row>
    <row r="12471" spans="4:5" x14ac:dyDescent="0.2">
      <c r="D12471" s="16"/>
      <c r="E12471" s="316"/>
    </row>
    <row r="12472" spans="4:5" x14ac:dyDescent="0.2">
      <c r="D12472" s="16"/>
      <c r="E12472" s="316"/>
    </row>
    <row r="12473" spans="4:5" x14ac:dyDescent="0.2">
      <c r="D12473" s="16"/>
      <c r="E12473" s="316"/>
    </row>
    <row r="12474" spans="4:5" x14ac:dyDescent="0.2">
      <c r="D12474" s="16"/>
      <c r="E12474" s="316"/>
    </row>
    <row r="12475" spans="4:5" x14ac:dyDescent="0.2">
      <c r="D12475" s="16"/>
      <c r="E12475" s="316"/>
    </row>
    <row r="12476" spans="4:5" x14ac:dyDescent="0.2">
      <c r="D12476" s="16"/>
      <c r="E12476" s="316"/>
    </row>
    <row r="12477" spans="4:5" x14ac:dyDescent="0.2">
      <c r="D12477" s="16"/>
      <c r="E12477" s="316"/>
    </row>
    <row r="12478" spans="4:5" x14ac:dyDescent="0.2">
      <c r="D12478" s="16"/>
      <c r="E12478" s="316"/>
    </row>
    <row r="12479" spans="4:5" x14ac:dyDescent="0.2">
      <c r="D12479" s="16"/>
      <c r="E12479" s="316"/>
    </row>
    <row r="12480" spans="4:5" x14ac:dyDescent="0.2">
      <c r="D12480" s="16"/>
      <c r="E12480" s="316"/>
    </row>
    <row r="12481" spans="4:5" x14ac:dyDescent="0.2">
      <c r="D12481" s="16"/>
      <c r="E12481" s="316"/>
    </row>
    <row r="12482" spans="4:5" x14ac:dyDescent="0.2">
      <c r="D12482" s="16"/>
      <c r="E12482" s="316"/>
    </row>
    <row r="12483" spans="4:5" x14ac:dyDescent="0.2">
      <c r="D12483" s="16"/>
      <c r="E12483" s="316"/>
    </row>
    <row r="12484" spans="4:5" x14ac:dyDescent="0.2">
      <c r="D12484" s="16"/>
      <c r="E12484" s="316"/>
    </row>
    <row r="12485" spans="4:5" x14ac:dyDescent="0.2">
      <c r="D12485" s="16"/>
      <c r="E12485" s="316"/>
    </row>
    <row r="12486" spans="4:5" x14ac:dyDescent="0.2">
      <c r="D12486" s="16"/>
      <c r="E12486" s="316"/>
    </row>
    <row r="12487" spans="4:5" x14ac:dyDescent="0.2">
      <c r="D12487" s="16"/>
      <c r="E12487" s="316"/>
    </row>
    <row r="12488" spans="4:5" x14ac:dyDescent="0.2">
      <c r="D12488" s="16"/>
      <c r="E12488" s="316"/>
    </row>
    <row r="12489" spans="4:5" x14ac:dyDescent="0.2">
      <c r="D12489" s="16"/>
      <c r="E12489" s="316"/>
    </row>
    <row r="12490" spans="4:5" x14ac:dyDescent="0.2">
      <c r="D12490" s="16"/>
      <c r="E12490" s="316"/>
    </row>
    <row r="12491" spans="4:5" x14ac:dyDescent="0.2">
      <c r="D12491" s="16"/>
      <c r="E12491" s="316"/>
    </row>
    <row r="12492" spans="4:5" x14ac:dyDescent="0.2">
      <c r="D12492" s="16"/>
      <c r="E12492" s="316"/>
    </row>
    <row r="12493" spans="4:5" x14ac:dyDescent="0.2">
      <c r="D12493" s="16"/>
      <c r="E12493" s="316"/>
    </row>
    <row r="12494" spans="4:5" x14ac:dyDescent="0.2">
      <c r="D12494" s="16"/>
      <c r="E12494" s="316"/>
    </row>
    <row r="12495" spans="4:5" x14ac:dyDescent="0.2">
      <c r="D12495" s="16"/>
      <c r="E12495" s="316"/>
    </row>
    <row r="12496" spans="4:5" x14ac:dyDescent="0.2">
      <c r="D12496" s="16"/>
      <c r="E12496" s="316"/>
    </row>
    <row r="12497" spans="4:5" x14ac:dyDescent="0.2">
      <c r="D12497" s="16"/>
      <c r="E12497" s="316"/>
    </row>
    <row r="12498" spans="4:5" x14ac:dyDescent="0.2">
      <c r="D12498" s="16"/>
      <c r="E12498" s="316"/>
    </row>
    <row r="12499" spans="4:5" x14ac:dyDescent="0.2">
      <c r="D12499" s="16"/>
      <c r="E12499" s="316"/>
    </row>
    <row r="12500" spans="4:5" x14ac:dyDescent="0.2">
      <c r="D12500" s="16"/>
      <c r="E12500" s="316"/>
    </row>
    <row r="12501" spans="4:5" x14ac:dyDescent="0.2">
      <c r="D12501" s="16"/>
      <c r="E12501" s="316"/>
    </row>
    <row r="12502" spans="4:5" x14ac:dyDescent="0.2">
      <c r="D12502" s="16"/>
      <c r="E12502" s="316"/>
    </row>
    <row r="12503" spans="4:5" x14ac:dyDescent="0.2">
      <c r="D12503" s="16"/>
      <c r="E12503" s="316"/>
    </row>
    <row r="12504" spans="4:5" x14ac:dyDescent="0.2">
      <c r="D12504" s="16"/>
      <c r="E12504" s="316"/>
    </row>
    <row r="12505" spans="4:5" x14ac:dyDescent="0.2">
      <c r="D12505" s="16"/>
      <c r="E12505" s="316"/>
    </row>
    <row r="12506" spans="4:5" x14ac:dyDescent="0.2">
      <c r="D12506" s="16"/>
      <c r="E12506" s="316"/>
    </row>
    <row r="12507" spans="4:5" x14ac:dyDescent="0.2">
      <c r="D12507" s="16"/>
      <c r="E12507" s="316"/>
    </row>
    <row r="12508" spans="4:5" x14ac:dyDescent="0.2">
      <c r="D12508" s="16"/>
      <c r="E12508" s="316"/>
    </row>
    <row r="12509" spans="4:5" x14ac:dyDescent="0.2">
      <c r="D12509" s="16"/>
      <c r="E12509" s="316"/>
    </row>
    <row r="12510" spans="4:5" x14ac:dyDescent="0.2">
      <c r="D12510" s="16"/>
      <c r="E12510" s="316"/>
    </row>
    <row r="12511" spans="4:5" x14ac:dyDescent="0.2">
      <c r="D12511" s="16"/>
      <c r="E12511" s="316"/>
    </row>
    <row r="12512" spans="4:5" x14ac:dyDescent="0.2">
      <c r="D12512" s="16"/>
      <c r="E12512" s="316"/>
    </row>
    <row r="12513" spans="4:5" x14ac:dyDescent="0.2">
      <c r="D12513" s="16"/>
      <c r="E12513" s="316"/>
    </row>
    <row r="12514" spans="4:5" x14ac:dyDescent="0.2">
      <c r="D12514" s="16"/>
      <c r="E12514" s="316"/>
    </row>
    <row r="12515" spans="4:5" x14ac:dyDescent="0.2">
      <c r="D12515" s="16"/>
      <c r="E12515" s="316"/>
    </row>
    <row r="12516" spans="4:5" x14ac:dyDescent="0.2">
      <c r="D12516" s="16"/>
      <c r="E12516" s="316"/>
    </row>
    <row r="12517" spans="4:5" x14ac:dyDescent="0.2">
      <c r="D12517" s="16"/>
      <c r="E12517" s="316"/>
    </row>
    <row r="12518" spans="4:5" x14ac:dyDescent="0.2">
      <c r="D12518" s="16"/>
      <c r="E12518" s="316"/>
    </row>
    <row r="12519" spans="4:5" x14ac:dyDescent="0.2">
      <c r="D12519" s="16"/>
      <c r="E12519" s="316"/>
    </row>
    <row r="12520" spans="4:5" x14ac:dyDescent="0.2">
      <c r="D12520" s="16"/>
      <c r="E12520" s="316"/>
    </row>
    <row r="12521" spans="4:5" x14ac:dyDescent="0.2">
      <c r="D12521" s="16"/>
      <c r="E12521" s="316"/>
    </row>
    <row r="12522" spans="4:5" x14ac:dyDescent="0.2">
      <c r="D12522" s="16"/>
      <c r="E12522" s="316"/>
    </row>
    <row r="12523" spans="4:5" x14ac:dyDescent="0.2">
      <c r="D12523" s="16"/>
      <c r="E12523" s="316"/>
    </row>
    <row r="12524" spans="4:5" x14ac:dyDescent="0.2">
      <c r="D12524" s="16"/>
      <c r="E12524" s="316"/>
    </row>
    <row r="12525" spans="4:5" x14ac:dyDescent="0.2">
      <c r="D12525" s="16"/>
      <c r="E12525" s="316"/>
    </row>
    <row r="12526" spans="4:5" x14ac:dyDescent="0.2">
      <c r="D12526" s="16"/>
      <c r="E12526" s="316"/>
    </row>
    <row r="12527" spans="4:5" x14ac:dyDescent="0.2">
      <c r="D12527" s="16"/>
      <c r="E12527" s="316"/>
    </row>
    <row r="12528" spans="4:5" x14ac:dyDescent="0.2">
      <c r="D12528" s="16"/>
      <c r="E12528" s="316"/>
    </row>
    <row r="12529" spans="4:5" x14ac:dyDescent="0.2">
      <c r="D12529" s="16"/>
      <c r="E12529" s="316"/>
    </row>
    <row r="12530" spans="4:5" x14ac:dyDescent="0.2">
      <c r="D12530" s="16"/>
      <c r="E12530" s="316"/>
    </row>
    <row r="12531" spans="4:5" x14ac:dyDescent="0.2">
      <c r="D12531" s="16"/>
      <c r="E12531" s="316"/>
    </row>
    <row r="12532" spans="4:5" x14ac:dyDescent="0.2">
      <c r="D12532" s="16"/>
      <c r="E12532" s="316"/>
    </row>
    <row r="12533" spans="4:5" x14ac:dyDescent="0.2">
      <c r="D12533" s="16"/>
      <c r="E12533" s="316"/>
    </row>
    <row r="12534" spans="4:5" x14ac:dyDescent="0.2">
      <c r="D12534" s="16"/>
      <c r="E12534" s="316"/>
    </row>
    <row r="12535" spans="4:5" x14ac:dyDescent="0.2">
      <c r="D12535" s="16"/>
      <c r="E12535" s="316"/>
    </row>
    <row r="12536" spans="4:5" x14ac:dyDescent="0.2">
      <c r="D12536" s="16"/>
      <c r="E12536" s="316"/>
    </row>
    <row r="12537" spans="4:5" x14ac:dyDescent="0.2">
      <c r="D12537" s="16"/>
      <c r="E12537" s="316"/>
    </row>
    <row r="12538" spans="4:5" x14ac:dyDescent="0.2">
      <c r="D12538" s="16"/>
      <c r="E12538" s="316"/>
    </row>
    <row r="12539" spans="4:5" x14ac:dyDescent="0.2">
      <c r="D12539" s="16"/>
      <c r="E12539" s="316"/>
    </row>
    <row r="12540" spans="4:5" x14ac:dyDescent="0.2">
      <c r="D12540" s="16"/>
      <c r="E12540" s="316"/>
    </row>
    <row r="12541" spans="4:5" x14ac:dyDescent="0.2">
      <c r="D12541" s="16"/>
      <c r="E12541" s="316"/>
    </row>
    <row r="12542" spans="4:5" x14ac:dyDescent="0.2">
      <c r="D12542" s="16"/>
      <c r="E12542" s="316"/>
    </row>
    <row r="12543" spans="4:5" x14ac:dyDescent="0.2">
      <c r="D12543" s="16"/>
      <c r="E12543" s="316"/>
    </row>
    <row r="12544" spans="4:5" x14ac:dyDescent="0.2">
      <c r="D12544" s="16"/>
      <c r="E12544" s="316"/>
    </row>
    <row r="12545" spans="4:5" x14ac:dyDescent="0.2">
      <c r="D12545" s="16"/>
      <c r="E12545" s="316"/>
    </row>
    <row r="12546" spans="4:5" x14ac:dyDescent="0.2">
      <c r="D12546" s="16"/>
      <c r="E12546" s="316"/>
    </row>
    <row r="12547" spans="4:5" x14ac:dyDescent="0.2">
      <c r="D12547" s="16"/>
      <c r="E12547" s="316"/>
    </row>
    <row r="12548" spans="4:5" x14ac:dyDescent="0.2">
      <c r="D12548" s="16"/>
      <c r="E12548" s="316"/>
    </row>
    <row r="12549" spans="4:5" x14ac:dyDescent="0.2">
      <c r="D12549" s="16"/>
      <c r="E12549" s="316"/>
    </row>
    <row r="12550" spans="4:5" x14ac:dyDescent="0.2">
      <c r="D12550" s="16"/>
      <c r="E12550" s="316"/>
    </row>
    <row r="12551" spans="4:5" x14ac:dyDescent="0.2">
      <c r="D12551" s="16"/>
      <c r="E12551" s="316"/>
    </row>
    <row r="12552" spans="4:5" x14ac:dyDescent="0.2">
      <c r="D12552" s="16"/>
      <c r="E12552" s="316"/>
    </row>
    <row r="12553" spans="4:5" x14ac:dyDescent="0.2">
      <c r="D12553" s="16"/>
      <c r="E12553" s="316"/>
    </row>
    <row r="12554" spans="4:5" x14ac:dyDescent="0.2">
      <c r="D12554" s="16"/>
      <c r="E12554" s="316"/>
    </row>
    <row r="12555" spans="4:5" x14ac:dyDescent="0.2">
      <c r="D12555" s="16"/>
      <c r="E12555" s="316"/>
    </row>
    <row r="12556" spans="4:5" x14ac:dyDescent="0.2">
      <c r="D12556" s="16"/>
      <c r="E12556" s="316"/>
    </row>
    <row r="12557" spans="4:5" x14ac:dyDescent="0.2">
      <c r="D12557" s="16"/>
      <c r="E12557" s="316"/>
    </row>
    <row r="12558" spans="4:5" x14ac:dyDescent="0.2">
      <c r="D12558" s="16"/>
      <c r="E12558" s="316"/>
    </row>
    <row r="12559" spans="4:5" x14ac:dyDescent="0.2">
      <c r="D12559" s="16"/>
      <c r="E12559" s="316"/>
    </row>
    <row r="12560" spans="4:5" x14ac:dyDescent="0.2">
      <c r="D12560" s="16"/>
      <c r="E12560" s="316"/>
    </row>
    <row r="12561" spans="4:5" x14ac:dyDescent="0.2">
      <c r="D12561" s="16"/>
      <c r="E12561" s="316"/>
    </row>
    <row r="12562" spans="4:5" x14ac:dyDescent="0.2">
      <c r="D12562" s="16"/>
      <c r="E12562" s="316"/>
    </row>
    <row r="12563" spans="4:5" x14ac:dyDescent="0.2">
      <c r="D12563" s="16"/>
      <c r="E12563" s="316"/>
    </row>
    <row r="12564" spans="4:5" x14ac:dyDescent="0.2">
      <c r="D12564" s="16"/>
      <c r="E12564" s="316"/>
    </row>
    <row r="12565" spans="4:5" x14ac:dyDescent="0.2">
      <c r="D12565" s="16"/>
      <c r="E12565" s="316"/>
    </row>
    <row r="12566" spans="4:5" x14ac:dyDescent="0.2">
      <c r="D12566" s="16"/>
      <c r="E12566" s="316"/>
    </row>
    <row r="12567" spans="4:5" x14ac:dyDescent="0.2">
      <c r="D12567" s="16"/>
      <c r="E12567" s="316"/>
    </row>
    <row r="12568" spans="4:5" x14ac:dyDescent="0.2">
      <c r="D12568" s="16"/>
      <c r="E12568" s="316"/>
    </row>
    <row r="12569" spans="4:5" x14ac:dyDescent="0.2">
      <c r="D12569" s="16"/>
      <c r="E12569" s="316"/>
    </row>
    <row r="12570" spans="4:5" x14ac:dyDescent="0.2">
      <c r="D12570" s="16"/>
      <c r="E12570" s="316"/>
    </row>
    <row r="12571" spans="4:5" x14ac:dyDescent="0.2">
      <c r="D12571" s="16"/>
      <c r="E12571" s="316"/>
    </row>
    <row r="12572" spans="4:5" x14ac:dyDescent="0.2">
      <c r="D12572" s="16"/>
      <c r="E12572" s="316"/>
    </row>
    <row r="12573" spans="4:5" x14ac:dyDescent="0.2">
      <c r="D12573" s="16"/>
      <c r="E12573" s="316"/>
    </row>
    <row r="12574" spans="4:5" x14ac:dyDescent="0.2">
      <c r="D12574" s="16"/>
      <c r="E12574" s="316"/>
    </row>
    <row r="12575" spans="4:5" x14ac:dyDescent="0.2">
      <c r="D12575" s="16"/>
      <c r="E12575" s="316"/>
    </row>
    <row r="12576" spans="4:5" x14ac:dyDescent="0.2">
      <c r="D12576" s="16"/>
      <c r="E12576" s="316"/>
    </row>
    <row r="12577" spans="4:5" x14ac:dyDescent="0.2">
      <c r="D12577" s="16"/>
      <c r="E12577" s="316"/>
    </row>
    <row r="12578" spans="4:5" x14ac:dyDescent="0.2">
      <c r="D12578" s="16"/>
      <c r="E12578" s="316"/>
    </row>
    <row r="12579" spans="4:5" x14ac:dyDescent="0.2">
      <c r="D12579" s="16"/>
      <c r="E12579" s="316"/>
    </row>
    <row r="12580" spans="4:5" x14ac:dyDescent="0.2">
      <c r="D12580" s="16"/>
      <c r="E12580" s="316"/>
    </row>
    <row r="12581" spans="4:5" x14ac:dyDescent="0.2">
      <c r="D12581" s="16"/>
      <c r="E12581" s="316"/>
    </row>
    <row r="12582" spans="4:5" x14ac:dyDescent="0.2">
      <c r="D12582" s="16"/>
      <c r="E12582" s="316"/>
    </row>
    <row r="12583" spans="4:5" x14ac:dyDescent="0.2">
      <c r="D12583" s="16"/>
      <c r="E12583" s="316"/>
    </row>
    <row r="12584" spans="4:5" x14ac:dyDescent="0.2">
      <c r="D12584" s="16"/>
      <c r="E12584" s="316"/>
    </row>
    <row r="12585" spans="4:5" x14ac:dyDescent="0.2">
      <c r="D12585" s="16"/>
      <c r="E12585" s="316"/>
    </row>
    <row r="12586" spans="4:5" x14ac:dyDescent="0.2">
      <c r="D12586" s="16"/>
      <c r="E12586" s="316"/>
    </row>
    <row r="12587" spans="4:5" x14ac:dyDescent="0.2">
      <c r="D12587" s="16"/>
      <c r="E12587" s="316"/>
    </row>
    <row r="12588" spans="4:5" x14ac:dyDescent="0.2">
      <c r="D12588" s="16"/>
      <c r="E12588" s="316"/>
    </row>
    <row r="12589" spans="4:5" x14ac:dyDescent="0.2">
      <c r="D12589" s="16"/>
      <c r="E12589" s="316"/>
    </row>
    <row r="12590" spans="4:5" x14ac:dyDescent="0.2">
      <c r="D12590" s="16"/>
      <c r="E12590" s="316"/>
    </row>
    <row r="12591" spans="4:5" x14ac:dyDescent="0.2">
      <c r="D12591" s="16"/>
      <c r="E12591" s="316"/>
    </row>
    <row r="12592" spans="4:5" x14ac:dyDescent="0.2">
      <c r="D12592" s="16"/>
      <c r="E12592" s="316"/>
    </row>
    <row r="12593" spans="4:5" x14ac:dyDescent="0.2">
      <c r="D12593" s="16"/>
      <c r="E12593" s="316"/>
    </row>
    <row r="12594" spans="4:5" x14ac:dyDescent="0.2">
      <c r="D12594" s="16"/>
      <c r="E12594" s="316"/>
    </row>
    <row r="12595" spans="4:5" x14ac:dyDescent="0.2">
      <c r="D12595" s="16"/>
      <c r="E12595" s="316"/>
    </row>
    <row r="12596" spans="4:5" x14ac:dyDescent="0.2">
      <c r="D12596" s="16"/>
      <c r="E12596" s="316"/>
    </row>
    <row r="12597" spans="4:5" x14ac:dyDescent="0.2">
      <c r="D12597" s="16"/>
      <c r="E12597" s="316"/>
    </row>
    <row r="12598" spans="4:5" x14ac:dyDescent="0.2">
      <c r="D12598" s="16"/>
      <c r="E12598" s="316"/>
    </row>
    <row r="12599" spans="4:5" x14ac:dyDescent="0.2">
      <c r="D12599" s="16"/>
      <c r="E12599" s="316"/>
    </row>
    <row r="12600" spans="4:5" x14ac:dyDescent="0.2">
      <c r="D12600" s="16"/>
      <c r="E12600" s="316"/>
    </row>
    <row r="12601" spans="4:5" x14ac:dyDescent="0.2">
      <c r="D12601" s="16"/>
      <c r="E12601" s="316"/>
    </row>
    <row r="12602" spans="4:5" x14ac:dyDescent="0.2">
      <c r="D12602" s="16"/>
      <c r="E12602" s="316"/>
    </row>
    <row r="12603" spans="4:5" x14ac:dyDescent="0.2">
      <c r="D12603" s="16"/>
      <c r="E12603" s="316"/>
    </row>
    <row r="12604" spans="4:5" x14ac:dyDescent="0.2">
      <c r="D12604" s="16"/>
      <c r="E12604" s="316"/>
    </row>
    <row r="12605" spans="4:5" x14ac:dyDescent="0.2">
      <c r="D12605" s="16"/>
      <c r="E12605" s="316"/>
    </row>
    <row r="12606" spans="4:5" x14ac:dyDescent="0.2">
      <c r="D12606" s="16"/>
      <c r="E12606" s="316"/>
    </row>
    <row r="12607" spans="4:5" x14ac:dyDescent="0.2">
      <c r="D12607" s="16"/>
      <c r="E12607" s="316"/>
    </row>
    <row r="12608" spans="4:5" x14ac:dyDescent="0.2">
      <c r="D12608" s="16"/>
      <c r="E12608" s="316"/>
    </row>
    <row r="12609" spans="4:5" x14ac:dyDescent="0.2">
      <c r="D12609" s="16"/>
      <c r="E12609" s="316"/>
    </row>
    <row r="12610" spans="4:5" x14ac:dyDescent="0.2">
      <c r="D12610" s="16"/>
      <c r="E12610" s="316"/>
    </row>
    <row r="12611" spans="4:5" x14ac:dyDescent="0.2">
      <c r="D12611" s="16"/>
      <c r="E12611" s="316"/>
    </row>
    <row r="12612" spans="4:5" x14ac:dyDescent="0.2">
      <c r="D12612" s="16"/>
      <c r="E12612" s="316"/>
    </row>
    <row r="12613" spans="4:5" x14ac:dyDescent="0.2">
      <c r="D12613" s="16"/>
      <c r="E12613" s="316"/>
    </row>
    <row r="12614" spans="4:5" x14ac:dyDescent="0.2">
      <c r="D12614" s="16"/>
      <c r="E12614" s="316"/>
    </row>
    <row r="12615" spans="4:5" x14ac:dyDescent="0.2">
      <c r="D12615" s="16"/>
      <c r="E12615" s="316"/>
    </row>
    <row r="12616" spans="4:5" x14ac:dyDescent="0.2">
      <c r="D12616" s="16"/>
      <c r="E12616" s="316"/>
    </row>
    <row r="12617" spans="4:5" x14ac:dyDescent="0.2">
      <c r="D12617" s="16"/>
      <c r="E12617" s="316"/>
    </row>
    <row r="12618" spans="4:5" x14ac:dyDescent="0.2">
      <c r="D12618" s="16"/>
      <c r="E12618" s="316"/>
    </row>
    <row r="12619" spans="4:5" x14ac:dyDescent="0.2">
      <c r="D12619" s="16"/>
      <c r="E12619" s="316"/>
    </row>
    <row r="12620" spans="4:5" x14ac:dyDescent="0.2">
      <c r="D12620" s="16"/>
      <c r="E12620" s="316"/>
    </row>
    <row r="12621" spans="4:5" x14ac:dyDescent="0.2">
      <c r="D12621" s="16"/>
      <c r="E12621" s="316"/>
    </row>
    <row r="12622" spans="4:5" x14ac:dyDescent="0.2">
      <c r="D12622" s="16"/>
      <c r="E12622" s="316"/>
    </row>
    <row r="12623" spans="4:5" x14ac:dyDescent="0.2">
      <c r="D12623" s="16"/>
      <c r="E12623" s="316"/>
    </row>
    <row r="12624" spans="4:5" x14ac:dyDescent="0.2">
      <c r="D12624" s="16"/>
      <c r="E12624" s="316"/>
    </row>
    <row r="12625" spans="4:5" x14ac:dyDescent="0.2">
      <c r="D12625" s="16"/>
      <c r="E12625" s="316"/>
    </row>
    <row r="12626" spans="4:5" x14ac:dyDescent="0.2">
      <c r="D12626" s="16"/>
      <c r="E12626" s="316"/>
    </row>
    <row r="12627" spans="4:5" x14ac:dyDescent="0.2">
      <c r="D12627" s="16"/>
      <c r="E12627" s="316"/>
    </row>
    <row r="12628" spans="4:5" x14ac:dyDescent="0.2">
      <c r="D12628" s="16"/>
      <c r="E12628" s="316"/>
    </row>
    <row r="12629" spans="4:5" x14ac:dyDescent="0.2">
      <c r="D12629" s="16"/>
      <c r="E12629" s="316"/>
    </row>
    <row r="12630" spans="4:5" x14ac:dyDescent="0.2">
      <c r="D12630" s="16"/>
      <c r="E12630" s="316"/>
    </row>
    <row r="12631" spans="4:5" x14ac:dyDescent="0.2">
      <c r="D12631" s="16"/>
      <c r="E12631" s="316"/>
    </row>
    <row r="12632" spans="4:5" x14ac:dyDescent="0.2">
      <c r="D12632" s="16"/>
      <c r="E12632" s="316"/>
    </row>
    <row r="12633" spans="4:5" x14ac:dyDescent="0.2">
      <c r="D12633" s="16"/>
      <c r="E12633" s="316"/>
    </row>
    <row r="12634" spans="4:5" x14ac:dyDescent="0.2">
      <c r="D12634" s="16"/>
      <c r="E12634" s="316"/>
    </row>
    <row r="12635" spans="4:5" x14ac:dyDescent="0.2">
      <c r="D12635" s="16"/>
      <c r="E12635" s="316"/>
    </row>
    <row r="12636" spans="4:5" x14ac:dyDescent="0.2">
      <c r="D12636" s="16"/>
      <c r="E12636" s="316"/>
    </row>
    <row r="12637" spans="4:5" x14ac:dyDescent="0.2">
      <c r="D12637" s="16"/>
      <c r="E12637" s="316"/>
    </row>
    <row r="12638" spans="4:5" x14ac:dyDescent="0.2">
      <c r="D12638" s="16"/>
      <c r="E12638" s="316"/>
    </row>
    <row r="12639" spans="4:5" x14ac:dyDescent="0.2">
      <c r="D12639" s="16"/>
      <c r="E12639" s="316"/>
    </row>
    <row r="12640" spans="4:5" x14ac:dyDescent="0.2">
      <c r="D12640" s="16"/>
      <c r="E12640" s="316"/>
    </row>
    <row r="12641" spans="4:5" x14ac:dyDescent="0.2">
      <c r="D12641" s="16"/>
      <c r="E12641" s="316"/>
    </row>
    <row r="12642" spans="4:5" x14ac:dyDescent="0.2">
      <c r="D12642" s="16"/>
      <c r="E12642" s="316"/>
    </row>
    <row r="12643" spans="4:5" x14ac:dyDescent="0.2">
      <c r="D12643" s="16"/>
      <c r="E12643" s="316"/>
    </row>
    <row r="12644" spans="4:5" x14ac:dyDescent="0.2">
      <c r="D12644" s="16"/>
      <c r="E12644" s="316"/>
    </row>
    <row r="12645" spans="4:5" x14ac:dyDescent="0.2">
      <c r="D12645" s="16"/>
      <c r="E12645" s="316"/>
    </row>
    <row r="12646" spans="4:5" x14ac:dyDescent="0.2">
      <c r="D12646" s="16"/>
      <c r="E12646" s="316"/>
    </row>
    <row r="12647" spans="4:5" x14ac:dyDescent="0.2">
      <c r="D12647" s="16"/>
      <c r="E12647" s="316"/>
    </row>
    <row r="12648" spans="4:5" x14ac:dyDescent="0.2">
      <c r="D12648" s="16"/>
      <c r="E12648" s="316"/>
    </row>
    <row r="12649" spans="4:5" x14ac:dyDescent="0.2">
      <c r="D12649" s="16"/>
      <c r="E12649" s="316"/>
    </row>
    <row r="12650" spans="4:5" x14ac:dyDescent="0.2">
      <c r="D12650" s="16"/>
      <c r="E12650" s="316"/>
    </row>
    <row r="12651" spans="4:5" x14ac:dyDescent="0.2">
      <c r="D12651" s="16"/>
      <c r="E12651" s="316"/>
    </row>
    <row r="12652" spans="4:5" x14ac:dyDescent="0.2">
      <c r="D12652" s="16"/>
      <c r="E12652" s="316"/>
    </row>
    <row r="12653" spans="4:5" x14ac:dyDescent="0.2">
      <c r="D12653" s="16"/>
      <c r="E12653" s="316"/>
    </row>
    <row r="12654" spans="4:5" x14ac:dyDescent="0.2">
      <c r="D12654" s="16"/>
      <c r="E12654" s="316"/>
    </row>
    <row r="12655" spans="4:5" x14ac:dyDescent="0.2">
      <c r="D12655" s="16"/>
      <c r="E12655" s="316"/>
    </row>
    <row r="12656" spans="4:5" x14ac:dyDescent="0.2">
      <c r="D12656" s="16"/>
      <c r="E12656" s="316"/>
    </row>
    <row r="12657" spans="4:5" x14ac:dyDescent="0.2">
      <c r="D12657" s="16"/>
      <c r="E12657" s="316"/>
    </row>
    <row r="12658" spans="4:5" x14ac:dyDescent="0.2">
      <c r="D12658" s="16"/>
      <c r="E12658" s="316"/>
    </row>
    <row r="12659" spans="4:5" x14ac:dyDescent="0.2">
      <c r="D12659" s="16"/>
      <c r="E12659" s="316"/>
    </row>
    <row r="12660" spans="4:5" x14ac:dyDescent="0.2">
      <c r="D12660" s="16"/>
      <c r="E12660" s="316"/>
    </row>
    <row r="12661" spans="4:5" x14ac:dyDescent="0.2">
      <c r="D12661" s="16"/>
      <c r="E12661" s="316"/>
    </row>
    <row r="12662" spans="4:5" x14ac:dyDescent="0.2">
      <c r="D12662" s="16"/>
      <c r="E12662" s="316"/>
    </row>
    <row r="12663" spans="4:5" x14ac:dyDescent="0.2">
      <c r="D12663" s="16"/>
      <c r="E12663" s="316"/>
    </row>
    <row r="12664" spans="4:5" x14ac:dyDescent="0.2">
      <c r="D12664" s="16"/>
      <c r="E12664" s="316"/>
    </row>
    <row r="12665" spans="4:5" x14ac:dyDescent="0.2">
      <c r="D12665" s="16"/>
      <c r="E12665" s="316"/>
    </row>
    <row r="12666" spans="4:5" x14ac:dyDescent="0.2">
      <c r="D12666" s="16"/>
      <c r="E12666" s="316"/>
    </row>
    <row r="12667" spans="4:5" x14ac:dyDescent="0.2">
      <c r="D12667" s="16"/>
      <c r="E12667" s="316"/>
    </row>
    <row r="12668" spans="4:5" x14ac:dyDescent="0.2">
      <c r="D12668" s="16"/>
      <c r="E12668" s="316"/>
    </row>
    <row r="12669" spans="4:5" x14ac:dyDescent="0.2">
      <c r="D12669" s="16"/>
      <c r="E12669" s="316"/>
    </row>
    <row r="12670" spans="4:5" x14ac:dyDescent="0.2">
      <c r="D12670" s="16"/>
      <c r="E12670" s="316"/>
    </row>
    <row r="12671" spans="4:5" x14ac:dyDescent="0.2">
      <c r="D12671" s="16"/>
      <c r="E12671" s="316"/>
    </row>
    <row r="12672" spans="4:5" x14ac:dyDescent="0.2">
      <c r="D12672" s="16"/>
      <c r="E12672" s="316"/>
    </row>
    <row r="12673" spans="4:5" x14ac:dyDescent="0.2">
      <c r="D12673" s="16"/>
      <c r="E12673" s="316"/>
    </row>
    <row r="12674" spans="4:5" x14ac:dyDescent="0.2">
      <c r="D12674" s="16"/>
      <c r="E12674" s="316"/>
    </row>
    <row r="12675" spans="4:5" x14ac:dyDescent="0.2">
      <c r="D12675" s="16"/>
      <c r="E12675" s="316"/>
    </row>
    <row r="12676" spans="4:5" x14ac:dyDescent="0.2">
      <c r="D12676" s="16"/>
      <c r="E12676" s="316"/>
    </row>
    <row r="12677" spans="4:5" x14ac:dyDescent="0.2">
      <c r="D12677" s="16"/>
      <c r="E12677" s="316"/>
    </row>
    <row r="12678" spans="4:5" x14ac:dyDescent="0.2">
      <c r="D12678" s="16"/>
      <c r="E12678" s="316"/>
    </row>
    <row r="12679" spans="4:5" x14ac:dyDescent="0.2">
      <c r="D12679" s="16"/>
      <c r="E12679" s="316"/>
    </row>
    <row r="12680" spans="4:5" x14ac:dyDescent="0.2">
      <c r="D12680" s="16"/>
      <c r="E12680" s="316"/>
    </row>
    <row r="12681" spans="4:5" x14ac:dyDescent="0.2">
      <c r="D12681" s="16"/>
      <c r="E12681" s="316"/>
    </row>
    <row r="12682" spans="4:5" x14ac:dyDescent="0.2">
      <c r="D12682" s="16"/>
      <c r="E12682" s="316"/>
    </row>
    <row r="12683" spans="4:5" x14ac:dyDescent="0.2">
      <c r="D12683" s="16"/>
      <c r="E12683" s="316"/>
    </row>
    <row r="12684" spans="4:5" x14ac:dyDescent="0.2">
      <c r="D12684" s="16"/>
      <c r="E12684" s="316"/>
    </row>
    <row r="12685" spans="4:5" x14ac:dyDescent="0.2">
      <c r="D12685" s="16"/>
      <c r="E12685" s="316"/>
    </row>
    <row r="12686" spans="4:5" x14ac:dyDescent="0.2">
      <c r="D12686" s="16"/>
      <c r="E12686" s="316"/>
    </row>
    <row r="12687" spans="4:5" x14ac:dyDescent="0.2">
      <c r="D12687" s="16"/>
      <c r="E12687" s="316"/>
    </row>
    <row r="12688" spans="4:5" x14ac:dyDescent="0.2">
      <c r="D12688" s="16"/>
      <c r="E12688" s="316"/>
    </row>
    <row r="12689" spans="4:5" x14ac:dyDescent="0.2">
      <c r="D12689" s="16"/>
      <c r="E12689" s="316"/>
    </row>
    <row r="12690" spans="4:5" x14ac:dyDescent="0.2">
      <c r="D12690" s="16"/>
      <c r="E12690" s="316"/>
    </row>
    <row r="12691" spans="4:5" x14ac:dyDescent="0.2">
      <c r="D12691" s="16"/>
      <c r="E12691" s="316"/>
    </row>
    <row r="12692" spans="4:5" x14ac:dyDescent="0.2">
      <c r="D12692" s="16"/>
      <c r="E12692" s="316"/>
    </row>
    <row r="12693" spans="4:5" x14ac:dyDescent="0.2">
      <c r="D12693" s="16"/>
      <c r="E12693" s="316"/>
    </row>
    <row r="12694" spans="4:5" x14ac:dyDescent="0.2">
      <c r="D12694" s="16"/>
      <c r="E12694" s="316"/>
    </row>
    <row r="12695" spans="4:5" x14ac:dyDescent="0.2">
      <c r="D12695" s="16"/>
      <c r="E12695" s="316"/>
    </row>
    <row r="12696" spans="4:5" x14ac:dyDescent="0.2">
      <c r="D12696" s="16"/>
      <c r="E12696" s="316"/>
    </row>
    <row r="12697" spans="4:5" x14ac:dyDescent="0.2">
      <c r="D12697" s="16"/>
      <c r="E12697" s="316"/>
    </row>
    <row r="12698" spans="4:5" x14ac:dyDescent="0.2">
      <c r="D12698" s="16"/>
      <c r="E12698" s="316"/>
    </row>
    <row r="12699" spans="4:5" x14ac:dyDescent="0.2">
      <c r="D12699" s="16"/>
      <c r="E12699" s="316"/>
    </row>
    <row r="12700" spans="4:5" x14ac:dyDescent="0.2">
      <c r="D12700" s="16"/>
      <c r="E12700" s="316"/>
    </row>
    <row r="12701" spans="4:5" x14ac:dyDescent="0.2">
      <c r="D12701" s="16"/>
      <c r="E12701" s="316"/>
    </row>
    <row r="12702" spans="4:5" x14ac:dyDescent="0.2">
      <c r="D12702" s="16"/>
      <c r="E12702" s="316"/>
    </row>
    <row r="12703" spans="4:5" x14ac:dyDescent="0.2">
      <c r="D12703" s="16"/>
      <c r="E12703" s="316"/>
    </row>
    <row r="12704" spans="4:5" x14ac:dyDescent="0.2">
      <c r="D12704" s="16"/>
      <c r="E12704" s="316"/>
    </row>
    <row r="12705" spans="4:5" x14ac:dyDescent="0.2">
      <c r="D12705" s="16"/>
      <c r="E12705" s="316"/>
    </row>
    <row r="12706" spans="4:5" x14ac:dyDescent="0.2">
      <c r="D12706" s="16"/>
      <c r="E12706" s="316"/>
    </row>
    <row r="12707" spans="4:5" x14ac:dyDescent="0.2">
      <c r="D12707" s="16"/>
      <c r="E12707" s="316"/>
    </row>
    <row r="12708" spans="4:5" x14ac:dyDescent="0.2">
      <c r="D12708" s="16"/>
      <c r="E12708" s="316"/>
    </row>
    <row r="12709" spans="4:5" x14ac:dyDescent="0.2">
      <c r="D12709" s="16"/>
      <c r="E12709" s="316"/>
    </row>
    <row r="12710" spans="4:5" x14ac:dyDescent="0.2">
      <c r="D12710" s="16"/>
      <c r="E12710" s="316"/>
    </row>
    <row r="12711" spans="4:5" x14ac:dyDescent="0.2">
      <c r="D12711" s="16"/>
      <c r="E12711" s="316"/>
    </row>
    <row r="12712" spans="4:5" x14ac:dyDescent="0.2">
      <c r="D12712" s="16"/>
      <c r="E12712" s="316"/>
    </row>
    <row r="12713" spans="4:5" x14ac:dyDescent="0.2">
      <c r="D12713" s="16"/>
      <c r="E12713" s="316"/>
    </row>
    <row r="12714" spans="4:5" x14ac:dyDescent="0.2">
      <c r="D12714" s="16"/>
      <c r="E12714" s="316"/>
    </row>
    <row r="12715" spans="4:5" x14ac:dyDescent="0.2">
      <c r="D12715" s="16"/>
      <c r="E12715" s="316"/>
    </row>
    <row r="12716" spans="4:5" x14ac:dyDescent="0.2">
      <c r="D12716" s="16"/>
      <c r="E12716" s="316"/>
    </row>
    <row r="12717" spans="4:5" x14ac:dyDescent="0.2">
      <c r="D12717" s="16"/>
      <c r="E12717" s="316"/>
    </row>
    <row r="12718" spans="4:5" x14ac:dyDescent="0.2">
      <c r="D12718" s="16"/>
      <c r="E12718" s="316"/>
    </row>
    <row r="12719" spans="4:5" x14ac:dyDescent="0.2">
      <c r="D12719" s="16"/>
      <c r="E12719" s="316"/>
    </row>
    <row r="12720" spans="4:5" x14ac:dyDescent="0.2">
      <c r="D12720" s="16"/>
      <c r="E12720" s="316"/>
    </row>
    <row r="12721" spans="4:5" x14ac:dyDescent="0.2">
      <c r="D12721" s="16"/>
      <c r="E12721" s="316"/>
    </row>
    <row r="12722" spans="4:5" x14ac:dyDescent="0.2">
      <c r="D12722" s="16"/>
      <c r="E12722" s="316"/>
    </row>
    <row r="12723" spans="4:5" x14ac:dyDescent="0.2">
      <c r="D12723" s="16"/>
      <c r="E12723" s="316"/>
    </row>
    <row r="12724" spans="4:5" x14ac:dyDescent="0.2">
      <c r="D12724" s="16"/>
      <c r="E12724" s="316"/>
    </row>
    <row r="12725" spans="4:5" x14ac:dyDescent="0.2">
      <c r="D12725" s="16"/>
      <c r="E12725" s="316"/>
    </row>
    <row r="12726" spans="4:5" x14ac:dyDescent="0.2">
      <c r="D12726" s="16"/>
      <c r="E12726" s="316"/>
    </row>
    <row r="12727" spans="4:5" x14ac:dyDescent="0.2">
      <c r="D12727" s="16"/>
      <c r="E12727" s="316"/>
    </row>
    <row r="12728" spans="4:5" x14ac:dyDescent="0.2">
      <c r="D12728" s="16"/>
      <c r="E12728" s="316"/>
    </row>
    <row r="12729" spans="4:5" x14ac:dyDescent="0.2">
      <c r="D12729" s="16"/>
      <c r="E12729" s="316"/>
    </row>
    <row r="12730" spans="4:5" x14ac:dyDescent="0.2">
      <c r="D12730" s="16"/>
      <c r="E12730" s="316"/>
    </row>
    <row r="12731" spans="4:5" x14ac:dyDescent="0.2">
      <c r="D12731" s="16"/>
      <c r="E12731" s="316"/>
    </row>
    <row r="12732" spans="4:5" x14ac:dyDescent="0.2">
      <c r="D12732" s="16"/>
      <c r="E12732" s="316"/>
    </row>
    <row r="12733" spans="4:5" x14ac:dyDescent="0.2">
      <c r="D12733" s="16"/>
      <c r="E12733" s="316"/>
    </row>
    <row r="12734" spans="4:5" x14ac:dyDescent="0.2">
      <c r="D12734" s="16"/>
      <c r="E12734" s="316"/>
    </row>
    <row r="12735" spans="4:5" x14ac:dyDescent="0.2">
      <c r="D12735" s="16"/>
      <c r="E12735" s="316"/>
    </row>
    <row r="12736" spans="4:5" x14ac:dyDescent="0.2">
      <c r="D12736" s="16"/>
      <c r="E12736" s="316"/>
    </row>
    <row r="12737" spans="4:5" x14ac:dyDescent="0.2">
      <c r="D12737" s="16"/>
      <c r="E12737" s="316"/>
    </row>
    <row r="12738" spans="4:5" x14ac:dyDescent="0.2">
      <c r="D12738" s="16"/>
      <c r="E12738" s="316"/>
    </row>
    <row r="12739" spans="4:5" x14ac:dyDescent="0.2">
      <c r="D12739" s="16"/>
      <c r="E12739" s="316"/>
    </row>
    <row r="12740" spans="4:5" x14ac:dyDescent="0.2">
      <c r="D12740" s="16"/>
      <c r="E12740" s="316"/>
    </row>
    <row r="12741" spans="4:5" x14ac:dyDescent="0.2">
      <c r="D12741" s="16"/>
      <c r="E12741" s="316"/>
    </row>
    <row r="12742" spans="4:5" x14ac:dyDescent="0.2">
      <c r="D12742" s="16"/>
      <c r="E12742" s="316"/>
    </row>
    <row r="12743" spans="4:5" x14ac:dyDescent="0.2">
      <c r="D12743" s="16"/>
      <c r="E12743" s="316"/>
    </row>
    <row r="12744" spans="4:5" x14ac:dyDescent="0.2">
      <c r="D12744" s="16"/>
      <c r="E12744" s="316"/>
    </row>
    <row r="12745" spans="4:5" x14ac:dyDescent="0.2">
      <c r="D12745" s="16"/>
      <c r="E12745" s="316"/>
    </row>
    <row r="12746" spans="4:5" x14ac:dyDescent="0.2">
      <c r="D12746" s="16"/>
      <c r="E12746" s="316"/>
    </row>
    <row r="12747" spans="4:5" x14ac:dyDescent="0.2">
      <c r="D12747" s="16"/>
      <c r="E12747" s="316"/>
    </row>
    <row r="12748" spans="4:5" x14ac:dyDescent="0.2">
      <c r="D12748" s="16"/>
      <c r="E12748" s="316"/>
    </row>
    <row r="12749" spans="4:5" x14ac:dyDescent="0.2">
      <c r="D12749" s="16"/>
      <c r="E12749" s="316"/>
    </row>
    <row r="12750" spans="4:5" x14ac:dyDescent="0.2">
      <c r="D12750" s="16"/>
      <c r="E12750" s="316"/>
    </row>
    <row r="12751" spans="4:5" x14ac:dyDescent="0.2">
      <c r="D12751" s="16"/>
      <c r="E12751" s="316"/>
    </row>
    <row r="12752" spans="4:5" x14ac:dyDescent="0.2">
      <c r="D12752" s="16"/>
      <c r="E12752" s="316"/>
    </row>
    <row r="12753" spans="4:5" x14ac:dyDescent="0.2">
      <c r="D12753" s="16"/>
      <c r="E12753" s="316"/>
    </row>
    <row r="12754" spans="4:5" x14ac:dyDescent="0.2">
      <c r="D12754" s="16"/>
      <c r="E12754" s="316"/>
    </row>
    <row r="12755" spans="4:5" x14ac:dyDescent="0.2">
      <c r="D12755" s="16"/>
      <c r="E12755" s="316"/>
    </row>
    <row r="12756" spans="4:5" x14ac:dyDescent="0.2">
      <c r="D12756" s="16"/>
      <c r="E12756" s="316"/>
    </row>
    <row r="12757" spans="4:5" x14ac:dyDescent="0.2">
      <c r="D12757" s="16"/>
      <c r="E12757" s="316"/>
    </row>
    <row r="12758" spans="4:5" x14ac:dyDescent="0.2">
      <c r="D12758" s="16"/>
      <c r="E12758" s="316"/>
    </row>
    <row r="12759" spans="4:5" x14ac:dyDescent="0.2">
      <c r="D12759" s="16"/>
      <c r="E12759" s="316"/>
    </row>
    <row r="12760" spans="4:5" x14ac:dyDescent="0.2">
      <c r="D12760" s="16"/>
      <c r="E12760" s="316"/>
    </row>
    <row r="12761" spans="4:5" x14ac:dyDescent="0.2">
      <c r="D12761" s="16"/>
      <c r="E12761" s="316"/>
    </row>
    <row r="12762" spans="4:5" x14ac:dyDescent="0.2">
      <c r="D12762" s="16"/>
      <c r="E12762" s="316"/>
    </row>
    <row r="12763" spans="4:5" x14ac:dyDescent="0.2">
      <c r="D12763" s="16"/>
      <c r="E12763" s="316"/>
    </row>
    <row r="12764" spans="4:5" x14ac:dyDescent="0.2">
      <c r="D12764" s="16"/>
      <c r="E12764" s="316"/>
    </row>
    <row r="12765" spans="4:5" x14ac:dyDescent="0.2">
      <c r="D12765" s="16"/>
      <c r="E12765" s="316"/>
    </row>
    <row r="12766" spans="4:5" x14ac:dyDescent="0.2">
      <c r="D12766" s="16"/>
      <c r="E12766" s="316"/>
    </row>
    <row r="12767" spans="4:5" x14ac:dyDescent="0.2">
      <c r="D12767" s="16"/>
      <c r="E12767" s="316"/>
    </row>
    <row r="12768" spans="4:5" x14ac:dyDescent="0.2">
      <c r="D12768" s="16"/>
      <c r="E12768" s="316"/>
    </row>
    <row r="12769" spans="4:5" x14ac:dyDescent="0.2">
      <c r="D12769" s="16"/>
      <c r="E12769" s="316"/>
    </row>
    <row r="12770" spans="4:5" x14ac:dyDescent="0.2">
      <c r="D12770" s="16"/>
      <c r="E12770" s="316"/>
    </row>
    <row r="12771" spans="4:5" x14ac:dyDescent="0.2">
      <c r="D12771" s="16"/>
      <c r="E12771" s="316"/>
    </row>
    <row r="12772" spans="4:5" x14ac:dyDescent="0.2">
      <c r="D12772" s="16"/>
      <c r="E12772" s="316"/>
    </row>
    <row r="12773" spans="4:5" x14ac:dyDescent="0.2">
      <c r="D12773" s="16"/>
      <c r="E12773" s="316"/>
    </row>
    <row r="12774" spans="4:5" x14ac:dyDescent="0.2">
      <c r="D12774" s="16"/>
      <c r="E12774" s="316"/>
    </row>
    <row r="12775" spans="4:5" x14ac:dyDescent="0.2">
      <c r="D12775" s="16"/>
      <c r="E12775" s="316"/>
    </row>
    <row r="12776" spans="4:5" x14ac:dyDescent="0.2">
      <c r="D12776" s="16"/>
      <c r="E12776" s="316"/>
    </row>
    <row r="12777" spans="4:5" x14ac:dyDescent="0.2">
      <c r="D12777" s="16"/>
      <c r="E12777" s="316"/>
    </row>
    <row r="12778" spans="4:5" x14ac:dyDescent="0.2">
      <c r="D12778" s="16"/>
      <c r="E12778" s="316"/>
    </row>
    <row r="12779" spans="4:5" x14ac:dyDescent="0.2">
      <c r="D12779" s="16"/>
      <c r="E12779" s="316"/>
    </row>
    <row r="12780" spans="4:5" x14ac:dyDescent="0.2">
      <c r="D12780" s="16"/>
      <c r="E12780" s="316"/>
    </row>
    <row r="12781" spans="4:5" x14ac:dyDescent="0.2">
      <c r="D12781" s="16"/>
      <c r="E12781" s="316"/>
    </row>
    <row r="12782" spans="4:5" x14ac:dyDescent="0.2">
      <c r="D12782" s="16"/>
      <c r="E12782" s="316"/>
    </row>
    <row r="12783" spans="4:5" x14ac:dyDescent="0.2">
      <c r="D12783" s="16"/>
      <c r="E12783" s="316"/>
    </row>
    <row r="12784" spans="4:5" x14ac:dyDescent="0.2">
      <c r="D12784" s="16"/>
      <c r="E12784" s="316"/>
    </row>
    <row r="12785" spans="4:5" x14ac:dyDescent="0.2">
      <c r="D12785" s="16"/>
      <c r="E12785" s="316"/>
    </row>
    <row r="12786" spans="4:5" x14ac:dyDescent="0.2">
      <c r="D12786" s="16"/>
      <c r="E12786" s="316"/>
    </row>
    <row r="12787" spans="4:5" x14ac:dyDescent="0.2">
      <c r="D12787" s="16"/>
      <c r="E12787" s="316"/>
    </row>
    <row r="12788" spans="4:5" x14ac:dyDescent="0.2">
      <c r="D12788" s="16"/>
      <c r="E12788" s="316"/>
    </row>
    <row r="12789" spans="4:5" x14ac:dyDescent="0.2">
      <c r="D12789" s="16"/>
      <c r="E12789" s="316"/>
    </row>
    <row r="12790" spans="4:5" x14ac:dyDescent="0.2">
      <c r="D12790" s="16"/>
      <c r="E12790" s="316"/>
    </row>
    <row r="12791" spans="4:5" x14ac:dyDescent="0.2">
      <c r="D12791" s="16"/>
      <c r="E12791" s="316"/>
    </row>
    <row r="12792" spans="4:5" x14ac:dyDescent="0.2">
      <c r="D12792" s="16"/>
      <c r="E12792" s="316"/>
    </row>
    <row r="12793" spans="4:5" x14ac:dyDescent="0.2">
      <c r="D12793" s="16"/>
      <c r="E12793" s="316"/>
    </row>
    <row r="12794" spans="4:5" x14ac:dyDescent="0.2">
      <c r="D12794" s="16"/>
      <c r="E12794" s="316"/>
    </row>
    <row r="12795" spans="4:5" x14ac:dyDescent="0.2">
      <c r="D12795" s="16"/>
      <c r="E12795" s="316"/>
    </row>
    <row r="12796" spans="4:5" x14ac:dyDescent="0.2">
      <c r="D12796" s="16"/>
      <c r="E12796" s="316"/>
    </row>
    <row r="12797" spans="4:5" x14ac:dyDescent="0.2">
      <c r="D12797" s="16"/>
      <c r="E12797" s="316"/>
    </row>
    <row r="12798" spans="4:5" x14ac:dyDescent="0.2">
      <c r="D12798" s="16"/>
      <c r="E12798" s="316"/>
    </row>
    <row r="12799" spans="4:5" x14ac:dyDescent="0.2">
      <c r="D12799" s="16"/>
      <c r="E12799" s="316"/>
    </row>
    <row r="12800" spans="4:5" x14ac:dyDescent="0.2">
      <c r="D12800" s="16"/>
      <c r="E12800" s="316"/>
    </row>
    <row r="12801" spans="4:5" x14ac:dyDescent="0.2">
      <c r="D12801" s="16"/>
      <c r="E12801" s="316"/>
    </row>
    <row r="12802" spans="4:5" x14ac:dyDescent="0.2">
      <c r="D12802" s="16"/>
      <c r="E12802" s="316"/>
    </row>
    <row r="12803" spans="4:5" x14ac:dyDescent="0.2">
      <c r="D12803" s="16"/>
      <c r="E12803" s="316"/>
    </row>
    <row r="12804" spans="4:5" x14ac:dyDescent="0.2">
      <c r="D12804" s="16"/>
      <c r="E12804" s="316"/>
    </row>
    <row r="12805" spans="4:5" x14ac:dyDescent="0.2">
      <c r="D12805" s="16"/>
      <c r="E12805" s="316"/>
    </row>
    <row r="12806" spans="4:5" x14ac:dyDescent="0.2">
      <c r="D12806" s="16"/>
      <c r="E12806" s="316"/>
    </row>
    <row r="12807" spans="4:5" x14ac:dyDescent="0.2">
      <c r="D12807" s="16"/>
      <c r="E12807" s="316"/>
    </row>
    <row r="12808" spans="4:5" x14ac:dyDescent="0.2">
      <c r="D12808" s="16"/>
      <c r="E12808" s="316"/>
    </row>
    <row r="12809" spans="4:5" x14ac:dyDescent="0.2">
      <c r="D12809" s="16"/>
      <c r="E12809" s="316"/>
    </row>
    <row r="12810" spans="4:5" x14ac:dyDescent="0.2">
      <c r="D12810" s="16"/>
      <c r="E12810" s="316"/>
    </row>
    <row r="12811" spans="4:5" x14ac:dyDescent="0.2">
      <c r="D12811" s="16"/>
      <c r="E12811" s="316"/>
    </row>
    <row r="12812" spans="4:5" x14ac:dyDescent="0.2">
      <c r="D12812" s="16"/>
      <c r="E12812" s="316"/>
    </row>
    <row r="12813" spans="4:5" x14ac:dyDescent="0.2">
      <c r="D12813" s="16"/>
      <c r="E12813" s="316"/>
    </row>
    <row r="12814" spans="4:5" x14ac:dyDescent="0.2">
      <c r="D12814" s="16"/>
      <c r="E12814" s="316"/>
    </row>
    <row r="12815" spans="4:5" x14ac:dyDescent="0.2">
      <c r="D12815" s="16"/>
      <c r="E12815" s="316"/>
    </row>
    <row r="12816" spans="4:5" x14ac:dyDescent="0.2">
      <c r="D12816" s="16"/>
      <c r="E12816" s="316"/>
    </row>
    <row r="12817" spans="4:5" x14ac:dyDescent="0.2">
      <c r="D12817" s="16"/>
      <c r="E12817" s="316"/>
    </row>
    <row r="12818" spans="4:5" x14ac:dyDescent="0.2">
      <c r="D12818" s="16"/>
      <c r="E12818" s="316"/>
    </row>
    <row r="12819" spans="4:5" x14ac:dyDescent="0.2">
      <c r="D12819" s="16"/>
      <c r="E12819" s="316"/>
    </row>
    <row r="12820" spans="4:5" x14ac:dyDescent="0.2">
      <c r="D12820" s="16"/>
      <c r="E12820" s="316"/>
    </row>
    <row r="12821" spans="4:5" x14ac:dyDescent="0.2">
      <c r="D12821" s="16"/>
      <c r="E12821" s="316"/>
    </row>
    <row r="12822" spans="4:5" x14ac:dyDescent="0.2">
      <c r="D12822" s="16"/>
      <c r="E12822" s="316"/>
    </row>
    <row r="12823" spans="4:5" x14ac:dyDescent="0.2">
      <c r="D12823" s="16"/>
      <c r="E12823" s="316"/>
    </row>
    <row r="12824" spans="4:5" x14ac:dyDescent="0.2">
      <c r="D12824" s="16"/>
      <c r="E12824" s="316"/>
    </row>
    <row r="12825" spans="4:5" x14ac:dyDescent="0.2">
      <c r="D12825" s="16"/>
      <c r="E12825" s="316"/>
    </row>
    <row r="12826" spans="4:5" x14ac:dyDescent="0.2">
      <c r="D12826" s="16"/>
      <c r="E12826" s="316"/>
    </row>
    <row r="12827" spans="4:5" x14ac:dyDescent="0.2">
      <c r="D12827" s="16"/>
      <c r="E12827" s="316"/>
    </row>
    <row r="12828" spans="4:5" x14ac:dyDescent="0.2">
      <c r="D12828" s="16"/>
      <c r="E12828" s="316"/>
    </row>
    <row r="12829" spans="4:5" x14ac:dyDescent="0.2">
      <c r="D12829" s="16"/>
      <c r="E12829" s="316"/>
    </row>
    <row r="12830" spans="4:5" x14ac:dyDescent="0.2">
      <c r="D12830" s="16"/>
      <c r="E12830" s="316"/>
    </row>
    <row r="12831" spans="4:5" x14ac:dyDescent="0.2">
      <c r="D12831" s="16"/>
      <c r="E12831" s="316"/>
    </row>
    <row r="12832" spans="4:5" x14ac:dyDescent="0.2">
      <c r="D12832" s="16"/>
      <c r="E12832" s="316"/>
    </row>
    <row r="12833" spans="4:5" x14ac:dyDescent="0.2">
      <c r="D12833" s="16"/>
      <c r="E12833" s="316"/>
    </row>
    <row r="12834" spans="4:5" x14ac:dyDescent="0.2">
      <c r="D12834" s="16"/>
      <c r="E12834" s="316"/>
    </row>
    <row r="12835" spans="4:5" x14ac:dyDescent="0.2">
      <c r="D12835" s="16"/>
      <c r="E12835" s="316"/>
    </row>
    <row r="12836" spans="4:5" x14ac:dyDescent="0.2">
      <c r="D12836" s="16"/>
      <c r="E12836" s="316"/>
    </row>
    <row r="12837" spans="4:5" x14ac:dyDescent="0.2">
      <c r="D12837" s="16"/>
      <c r="E12837" s="316"/>
    </row>
    <row r="12838" spans="4:5" x14ac:dyDescent="0.2">
      <c r="D12838" s="16"/>
      <c r="E12838" s="316"/>
    </row>
    <row r="12839" spans="4:5" x14ac:dyDescent="0.2">
      <c r="D12839" s="16"/>
      <c r="E12839" s="316"/>
    </row>
    <row r="12840" spans="4:5" x14ac:dyDescent="0.2">
      <c r="D12840" s="16"/>
      <c r="E12840" s="316"/>
    </row>
    <row r="12841" spans="4:5" x14ac:dyDescent="0.2">
      <c r="D12841" s="16"/>
      <c r="E12841" s="316"/>
    </row>
    <row r="12842" spans="4:5" x14ac:dyDescent="0.2">
      <c r="D12842" s="16"/>
      <c r="E12842" s="316"/>
    </row>
    <row r="12843" spans="4:5" x14ac:dyDescent="0.2">
      <c r="D12843" s="16"/>
      <c r="E12843" s="316"/>
    </row>
    <row r="12844" spans="4:5" x14ac:dyDescent="0.2">
      <c r="D12844" s="16"/>
      <c r="E12844" s="316"/>
    </row>
    <row r="12845" spans="4:5" x14ac:dyDescent="0.2">
      <c r="D12845" s="16"/>
      <c r="E12845" s="316"/>
    </row>
    <row r="12846" spans="4:5" x14ac:dyDescent="0.2">
      <c r="D12846" s="16"/>
      <c r="E12846" s="316"/>
    </row>
    <row r="12847" spans="4:5" x14ac:dyDescent="0.2">
      <c r="D12847" s="16"/>
      <c r="E12847" s="316"/>
    </row>
    <row r="12848" spans="4:5" x14ac:dyDescent="0.2">
      <c r="D12848" s="16"/>
      <c r="E12848" s="316"/>
    </row>
    <row r="12849" spans="4:5" x14ac:dyDescent="0.2">
      <c r="D12849" s="16"/>
      <c r="E12849" s="316"/>
    </row>
    <row r="12850" spans="4:5" x14ac:dyDescent="0.2">
      <c r="D12850" s="16"/>
      <c r="E12850" s="316"/>
    </row>
    <row r="12851" spans="4:5" x14ac:dyDescent="0.2">
      <c r="D12851" s="16"/>
      <c r="E12851" s="316"/>
    </row>
    <row r="12852" spans="4:5" x14ac:dyDescent="0.2">
      <c r="D12852" s="16"/>
      <c r="E12852" s="316"/>
    </row>
    <row r="12853" spans="4:5" x14ac:dyDescent="0.2">
      <c r="D12853" s="16"/>
      <c r="E12853" s="316"/>
    </row>
    <row r="12854" spans="4:5" x14ac:dyDescent="0.2">
      <c r="D12854" s="16"/>
      <c r="E12854" s="316"/>
    </row>
    <row r="12855" spans="4:5" x14ac:dyDescent="0.2">
      <c r="D12855" s="16"/>
      <c r="E12855" s="316"/>
    </row>
    <row r="12856" spans="4:5" x14ac:dyDescent="0.2">
      <c r="D12856" s="16"/>
      <c r="E12856" s="316"/>
    </row>
    <row r="12857" spans="4:5" x14ac:dyDescent="0.2">
      <c r="D12857" s="16"/>
      <c r="E12857" s="316"/>
    </row>
    <row r="12858" spans="4:5" x14ac:dyDescent="0.2">
      <c r="D12858" s="16"/>
      <c r="E12858" s="316"/>
    </row>
    <row r="12859" spans="4:5" x14ac:dyDescent="0.2">
      <c r="D12859" s="16"/>
      <c r="E12859" s="316"/>
    </row>
    <row r="12860" spans="4:5" x14ac:dyDescent="0.2">
      <c r="D12860" s="16"/>
      <c r="E12860" s="316"/>
    </row>
    <row r="12861" spans="4:5" x14ac:dyDescent="0.2">
      <c r="D12861" s="16"/>
      <c r="E12861" s="316"/>
    </row>
    <row r="12862" spans="4:5" x14ac:dyDescent="0.2">
      <c r="D12862" s="16"/>
      <c r="E12862" s="316"/>
    </row>
    <row r="12863" spans="4:5" x14ac:dyDescent="0.2">
      <c r="D12863" s="16"/>
      <c r="E12863" s="316"/>
    </row>
    <row r="12864" spans="4:5" x14ac:dyDescent="0.2">
      <c r="D12864" s="16"/>
      <c r="E12864" s="316"/>
    </row>
    <row r="12865" spans="4:5" x14ac:dyDescent="0.2">
      <c r="D12865" s="16"/>
      <c r="E12865" s="316"/>
    </row>
    <row r="12866" spans="4:5" x14ac:dyDescent="0.2">
      <c r="D12866" s="16"/>
      <c r="E12866" s="316"/>
    </row>
    <row r="12867" spans="4:5" x14ac:dyDescent="0.2">
      <c r="D12867" s="16"/>
      <c r="E12867" s="316"/>
    </row>
    <row r="12868" spans="4:5" x14ac:dyDescent="0.2">
      <c r="D12868" s="16"/>
      <c r="E12868" s="316"/>
    </row>
    <row r="12869" spans="4:5" x14ac:dyDescent="0.2">
      <c r="D12869" s="16"/>
      <c r="E12869" s="316"/>
    </row>
    <row r="12870" spans="4:5" x14ac:dyDescent="0.2">
      <c r="D12870" s="16"/>
      <c r="E12870" s="316"/>
    </row>
    <row r="12871" spans="4:5" x14ac:dyDescent="0.2">
      <c r="D12871" s="16"/>
      <c r="E12871" s="316"/>
    </row>
    <row r="12872" spans="4:5" x14ac:dyDescent="0.2">
      <c r="D12872" s="16"/>
      <c r="E12872" s="316"/>
    </row>
    <row r="12873" spans="4:5" x14ac:dyDescent="0.2">
      <c r="D12873" s="16"/>
      <c r="E12873" s="316"/>
    </row>
    <row r="12874" spans="4:5" x14ac:dyDescent="0.2">
      <c r="D12874" s="16"/>
      <c r="E12874" s="316"/>
    </row>
    <row r="12875" spans="4:5" x14ac:dyDescent="0.2">
      <c r="D12875" s="16"/>
      <c r="E12875" s="316"/>
    </row>
    <row r="12876" spans="4:5" x14ac:dyDescent="0.2">
      <c r="D12876" s="16"/>
      <c r="E12876" s="316"/>
    </row>
    <row r="12877" spans="4:5" x14ac:dyDescent="0.2">
      <c r="D12877" s="16"/>
      <c r="E12877" s="316"/>
    </row>
    <row r="12878" spans="4:5" x14ac:dyDescent="0.2">
      <c r="D12878" s="16"/>
      <c r="E12878" s="316"/>
    </row>
    <row r="12879" spans="4:5" x14ac:dyDescent="0.2">
      <c r="D12879" s="16"/>
      <c r="E12879" s="316"/>
    </row>
    <row r="12880" spans="4:5" x14ac:dyDescent="0.2">
      <c r="D12880" s="16"/>
      <c r="E12880" s="316"/>
    </row>
    <row r="12881" spans="4:5" x14ac:dyDescent="0.2">
      <c r="D12881" s="16"/>
      <c r="E12881" s="316"/>
    </row>
    <row r="12882" spans="4:5" x14ac:dyDescent="0.2">
      <c r="D12882" s="16"/>
      <c r="E12882" s="316"/>
    </row>
    <row r="12883" spans="4:5" x14ac:dyDescent="0.2">
      <c r="D12883" s="16"/>
      <c r="E12883" s="316"/>
    </row>
    <row r="12884" spans="4:5" x14ac:dyDescent="0.2">
      <c r="D12884" s="16"/>
      <c r="E12884" s="316"/>
    </row>
    <row r="12885" spans="4:5" x14ac:dyDescent="0.2">
      <c r="D12885" s="16"/>
      <c r="E12885" s="316"/>
    </row>
    <row r="12886" spans="4:5" x14ac:dyDescent="0.2">
      <c r="D12886" s="16"/>
      <c r="E12886" s="316"/>
    </row>
    <row r="12887" spans="4:5" x14ac:dyDescent="0.2">
      <c r="D12887" s="16"/>
      <c r="E12887" s="316"/>
    </row>
    <row r="12888" spans="4:5" x14ac:dyDescent="0.2">
      <c r="D12888" s="16"/>
      <c r="E12888" s="316"/>
    </row>
    <row r="12889" spans="4:5" x14ac:dyDescent="0.2">
      <c r="D12889" s="16"/>
      <c r="E12889" s="316"/>
    </row>
    <row r="12890" spans="4:5" x14ac:dyDescent="0.2">
      <c r="D12890" s="16"/>
      <c r="E12890" s="316"/>
    </row>
    <row r="12891" spans="4:5" x14ac:dyDescent="0.2">
      <c r="D12891" s="16"/>
      <c r="E12891" s="316"/>
    </row>
    <row r="12892" spans="4:5" x14ac:dyDescent="0.2">
      <c r="D12892" s="16"/>
      <c r="E12892" s="316"/>
    </row>
    <row r="12893" spans="4:5" x14ac:dyDescent="0.2">
      <c r="D12893" s="16"/>
      <c r="E12893" s="316"/>
    </row>
    <row r="12894" spans="4:5" x14ac:dyDescent="0.2">
      <c r="D12894" s="16"/>
      <c r="E12894" s="316"/>
    </row>
    <row r="12895" spans="4:5" x14ac:dyDescent="0.2">
      <c r="D12895" s="16"/>
      <c r="E12895" s="316"/>
    </row>
    <row r="12896" spans="4:5" x14ac:dyDescent="0.2">
      <c r="D12896" s="16"/>
      <c r="E12896" s="316"/>
    </row>
    <row r="12897" spans="4:5" x14ac:dyDescent="0.2">
      <c r="D12897" s="16"/>
      <c r="E12897" s="316"/>
    </row>
    <row r="12898" spans="4:5" x14ac:dyDescent="0.2">
      <c r="D12898" s="16"/>
      <c r="E12898" s="316"/>
    </row>
    <row r="12899" spans="4:5" x14ac:dyDescent="0.2">
      <c r="D12899" s="16"/>
      <c r="E12899" s="316"/>
    </row>
    <row r="12900" spans="4:5" x14ac:dyDescent="0.2">
      <c r="D12900" s="16"/>
      <c r="E12900" s="316"/>
    </row>
    <row r="12901" spans="4:5" x14ac:dyDescent="0.2">
      <c r="D12901" s="16"/>
      <c r="E12901" s="316"/>
    </row>
    <row r="12902" spans="4:5" x14ac:dyDescent="0.2">
      <c r="D12902" s="16"/>
      <c r="E12902" s="316"/>
    </row>
    <row r="12903" spans="4:5" x14ac:dyDescent="0.2">
      <c r="D12903" s="16"/>
      <c r="E12903" s="316"/>
    </row>
    <row r="12904" spans="4:5" x14ac:dyDescent="0.2">
      <c r="D12904" s="16"/>
      <c r="E12904" s="316"/>
    </row>
    <row r="12905" spans="4:5" x14ac:dyDescent="0.2">
      <c r="D12905" s="16"/>
      <c r="E12905" s="316"/>
    </row>
    <row r="12906" spans="4:5" x14ac:dyDescent="0.2">
      <c r="D12906" s="16"/>
      <c r="E12906" s="316"/>
    </row>
    <row r="12907" spans="4:5" x14ac:dyDescent="0.2">
      <c r="D12907" s="16"/>
      <c r="E12907" s="316"/>
    </row>
    <row r="12908" spans="4:5" x14ac:dyDescent="0.2">
      <c r="D12908" s="16"/>
      <c r="E12908" s="316"/>
    </row>
    <row r="12909" spans="4:5" x14ac:dyDescent="0.2">
      <c r="D12909" s="16"/>
      <c r="E12909" s="316"/>
    </row>
    <row r="12910" spans="4:5" x14ac:dyDescent="0.2">
      <c r="D12910" s="16"/>
      <c r="E12910" s="316"/>
    </row>
    <row r="12911" spans="4:5" x14ac:dyDescent="0.2">
      <c r="D12911" s="16"/>
      <c r="E12911" s="316"/>
    </row>
    <row r="12912" spans="4:5" x14ac:dyDescent="0.2">
      <c r="D12912" s="16"/>
      <c r="E12912" s="316"/>
    </row>
    <row r="12913" spans="4:5" x14ac:dyDescent="0.2">
      <c r="D12913" s="16"/>
      <c r="E12913" s="316"/>
    </row>
    <row r="12914" spans="4:5" x14ac:dyDescent="0.2">
      <c r="D12914" s="16"/>
      <c r="E12914" s="316"/>
    </row>
    <row r="12915" spans="4:5" x14ac:dyDescent="0.2">
      <c r="D12915" s="16"/>
      <c r="E12915" s="316"/>
    </row>
    <row r="12916" spans="4:5" x14ac:dyDescent="0.2">
      <c r="D12916" s="16"/>
      <c r="E12916" s="316"/>
    </row>
    <row r="12917" spans="4:5" x14ac:dyDescent="0.2">
      <c r="D12917" s="16"/>
      <c r="E12917" s="316"/>
    </row>
    <row r="12918" spans="4:5" x14ac:dyDescent="0.2">
      <c r="D12918" s="16"/>
      <c r="E12918" s="316"/>
    </row>
    <row r="12919" spans="4:5" x14ac:dyDescent="0.2">
      <c r="D12919" s="16"/>
      <c r="E12919" s="316"/>
    </row>
    <row r="12920" spans="4:5" x14ac:dyDescent="0.2">
      <c r="D12920" s="16"/>
      <c r="E12920" s="316"/>
    </row>
    <row r="12921" spans="4:5" x14ac:dyDescent="0.2">
      <c r="D12921" s="16"/>
      <c r="E12921" s="316"/>
    </row>
    <row r="12922" spans="4:5" x14ac:dyDescent="0.2">
      <c r="D12922" s="16"/>
      <c r="E12922" s="316"/>
    </row>
    <row r="12923" spans="4:5" x14ac:dyDescent="0.2">
      <c r="D12923" s="16"/>
      <c r="E12923" s="316"/>
    </row>
    <row r="12924" spans="4:5" x14ac:dyDescent="0.2">
      <c r="D12924" s="16"/>
      <c r="E12924" s="316"/>
    </row>
    <row r="12925" spans="4:5" x14ac:dyDescent="0.2">
      <c r="D12925" s="16"/>
      <c r="E12925" s="316"/>
    </row>
    <row r="12926" spans="4:5" x14ac:dyDescent="0.2">
      <c r="D12926" s="16"/>
      <c r="E12926" s="316"/>
    </row>
    <row r="12927" spans="4:5" x14ac:dyDescent="0.2">
      <c r="D12927" s="16"/>
      <c r="E12927" s="316"/>
    </row>
    <row r="12928" spans="4:5" x14ac:dyDescent="0.2">
      <c r="D12928" s="16"/>
      <c r="E12928" s="316"/>
    </row>
    <row r="12929" spans="4:5" x14ac:dyDescent="0.2">
      <c r="D12929" s="16"/>
      <c r="E12929" s="316"/>
    </row>
    <row r="12930" spans="4:5" x14ac:dyDescent="0.2">
      <c r="D12930" s="16"/>
      <c r="E12930" s="316"/>
    </row>
    <row r="12931" spans="4:5" x14ac:dyDescent="0.2">
      <c r="D12931" s="16"/>
      <c r="E12931" s="316"/>
    </row>
    <row r="12932" spans="4:5" x14ac:dyDescent="0.2">
      <c r="D12932" s="16"/>
      <c r="E12932" s="316"/>
    </row>
    <row r="12933" spans="4:5" x14ac:dyDescent="0.2">
      <c r="D12933" s="16"/>
      <c r="E12933" s="316"/>
    </row>
    <row r="12934" spans="4:5" x14ac:dyDescent="0.2">
      <c r="D12934" s="16"/>
      <c r="E12934" s="316"/>
    </row>
    <row r="12935" spans="4:5" x14ac:dyDescent="0.2">
      <c r="D12935" s="16"/>
      <c r="E12935" s="316"/>
    </row>
    <row r="12936" spans="4:5" x14ac:dyDescent="0.2">
      <c r="D12936" s="16"/>
      <c r="E12936" s="316"/>
    </row>
    <row r="12937" spans="4:5" x14ac:dyDescent="0.2">
      <c r="D12937" s="16"/>
      <c r="E12937" s="316"/>
    </row>
    <row r="12938" spans="4:5" x14ac:dyDescent="0.2">
      <c r="D12938" s="16"/>
      <c r="E12938" s="316"/>
    </row>
    <row r="12939" spans="4:5" x14ac:dyDescent="0.2">
      <c r="D12939" s="16"/>
      <c r="E12939" s="316"/>
    </row>
    <row r="12940" spans="4:5" x14ac:dyDescent="0.2">
      <c r="D12940" s="16"/>
      <c r="E12940" s="316"/>
    </row>
    <row r="12941" spans="4:5" x14ac:dyDescent="0.2">
      <c r="D12941" s="16"/>
      <c r="E12941" s="316"/>
    </row>
    <row r="12942" spans="4:5" x14ac:dyDescent="0.2">
      <c r="D12942" s="16"/>
      <c r="E12942" s="316"/>
    </row>
    <row r="12943" spans="4:5" x14ac:dyDescent="0.2">
      <c r="D12943" s="16"/>
      <c r="E12943" s="316"/>
    </row>
    <row r="12944" spans="4:5" x14ac:dyDescent="0.2">
      <c r="D12944" s="16"/>
      <c r="E12944" s="316"/>
    </row>
    <row r="12945" spans="4:5" x14ac:dyDescent="0.2">
      <c r="D12945" s="16"/>
      <c r="E12945" s="316"/>
    </row>
    <row r="12946" spans="4:5" x14ac:dyDescent="0.2">
      <c r="D12946" s="16"/>
      <c r="E12946" s="316"/>
    </row>
    <row r="12947" spans="4:5" x14ac:dyDescent="0.2">
      <c r="D12947" s="16"/>
      <c r="E12947" s="316"/>
    </row>
    <row r="12948" spans="4:5" x14ac:dyDescent="0.2">
      <c r="D12948" s="16"/>
      <c r="E12948" s="316"/>
    </row>
    <row r="12949" spans="4:5" x14ac:dyDescent="0.2">
      <c r="D12949" s="16"/>
      <c r="E12949" s="316"/>
    </row>
    <row r="12950" spans="4:5" x14ac:dyDescent="0.2">
      <c r="D12950" s="16"/>
      <c r="E12950" s="316"/>
    </row>
    <row r="12951" spans="4:5" x14ac:dyDescent="0.2">
      <c r="D12951" s="16"/>
      <c r="E12951" s="316"/>
    </row>
    <row r="12952" spans="4:5" x14ac:dyDescent="0.2">
      <c r="D12952" s="16"/>
      <c r="E12952" s="316"/>
    </row>
    <row r="12953" spans="4:5" x14ac:dyDescent="0.2">
      <c r="D12953" s="16"/>
      <c r="E12953" s="316"/>
    </row>
    <row r="12954" spans="4:5" x14ac:dyDescent="0.2">
      <c r="D12954" s="16"/>
      <c r="E12954" s="316"/>
    </row>
    <row r="12955" spans="4:5" x14ac:dyDescent="0.2">
      <c r="D12955" s="16"/>
      <c r="E12955" s="316"/>
    </row>
    <row r="12956" spans="4:5" x14ac:dyDescent="0.2">
      <c r="D12956" s="16"/>
      <c r="E12956" s="316"/>
    </row>
    <row r="12957" spans="4:5" x14ac:dyDescent="0.2">
      <c r="D12957" s="16"/>
      <c r="E12957" s="316"/>
    </row>
    <row r="12958" spans="4:5" x14ac:dyDescent="0.2">
      <c r="D12958" s="16"/>
      <c r="E12958" s="316"/>
    </row>
    <row r="12959" spans="4:5" x14ac:dyDescent="0.2">
      <c r="D12959" s="16"/>
      <c r="E12959" s="316"/>
    </row>
    <row r="12960" spans="4:5" x14ac:dyDescent="0.2">
      <c r="D12960" s="16"/>
      <c r="E12960" s="316"/>
    </row>
    <row r="12961" spans="4:5" x14ac:dyDescent="0.2">
      <c r="D12961" s="16"/>
      <c r="E12961" s="316"/>
    </row>
    <row r="12962" spans="4:5" x14ac:dyDescent="0.2">
      <c r="D12962" s="16"/>
      <c r="E12962" s="316"/>
    </row>
    <row r="12963" spans="4:5" x14ac:dyDescent="0.2">
      <c r="D12963" s="16"/>
      <c r="E12963" s="316"/>
    </row>
    <row r="12964" spans="4:5" x14ac:dyDescent="0.2">
      <c r="D12964" s="16"/>
      <c r="E12964" s="316"/>
    </row>
    <row r="12965" spans="4:5" x14ac:dyDescent="0.2">
      <c r="D12965" s="16"/>
      <c r="E12965" s="316"/>
    </row>
    <row r="12966" spans="4:5" x14ac:dyDescent="0.2">
      <c r="D12966" s="16"/>
      <c r="E12966" s="316"/>
    </row>
    <row r="12967" spans="4:5" x14ac:dyDescent="0.2">
      <c r="D12967" s="16"/>
      <c r="E12967" s="316"/>
    </row>
    <row r="12968" spans="4:5" x14ac:dyDescent="0.2">
      <c r="D12968" s="16"/>
      <c r="E12968" s="316"/>
    </row>
    <row r="12969" spans="4:5" x14ac:dyDescent="0.2">
      <c r="D12969" s="16"/>
      <c r="E12969" s="316"/>
    </row>
    <row r="12970" spans="4:5" x14ac:dyDescent="0.2">
      <c r="D12970" s="16"/>
      <c r="E12970" s="316"/>
    </row>
    <row r="12971" spans="4:5" x14ac:dyDescent="0.2">
      <c r="D12971" s="16"/>
      <c r="E12971" s="316"/>
    </row>
    <row r="12972" spans="4:5" x14ac:dyDescent="0.2">
      <c r="D12972" s="16"/>
      <c r="E12972" s="316"/>
    </row>
    <row r="12973" spans="4:5" x14ac:dyDescent="0.2">
      <c r="D12973" s="16"/>
      <c r="E12973" s="316"/>
    </row>
    <row r="12974" spans="4:5" x14ac:dyDescent="0.2">
      <c r="D12974" s="16"/>
      <c r="E12974" s="316"/>
    </row>
    <row r="12975" spans="4:5" x14ac:dyDescent="0.2">
      <c r="D12975" s="16"/>
      <c r="E12975" s="316"/>
    </row>
    <row r="12976" spans="4:5" x14ac:dyDescent="0.2">
      <c r="D12976" s="16"/>
      <c r="E12976" s="316"/>
    </row>
    <row r="12977" spans="4:5" x14ac:dyDescent="0.2">
      <c r="D12977" s="16"/>
      <c r="E12977" s="316"/>
    </row>
    <row r="12978" spans="4:5" x14ac:dyDescent="0.2">
      <c r="D12978" s="16"/>
      <c r="E12978" s="316"/>
    </row>
    <row r="12979" spans="4:5" x14ac:dyDescent="0.2">
      <c r="D12979" s="16"/>
      <c r="E12979" s="316"/>
    </row>
    <row r="12980" spans="4:5" x14ac:dyDescent="0.2">
      <c r="D12980" s="16"/>
      <c r="E12980" s="316"/>
    </row>
    <row r="12981" spans="4:5" x14ac:dyDescent="0.2">
      <c r="D12981" s="16"/>
      <c r="E12981" s="316"/>
    </row>
    <row r="12982" spans="4:5" x14ac:dyDescent="0.2">
      <c r="D12982" s="16"/>
      <c r="E12982" s="316"/>
    </row>
    <row r="12983" spans="4:5" x14ac:dyDescent="0.2">
      <c r="D12983" s="16"/>
      <c r="E12983" s="316"/>
    </row>
    <row r="12984" spans="4:5" x14ac:dyDescent="0.2">
      <c r="D12984" s="16"/>
      <c r="E12984" s="316"/>
    </row>
    <row r="12985" spans="4:5" x14ac:dyDescent="0.2">
      <c r="D12985" s="16"/>
      <c r="E12985" s="316"/>
    </row>
    <row r="12986" spans="4:5" x14ac:dyDescent="0.2">
      <c r="D12986" s="16"/>
      <c r="E12986" s="316"/>
    </row>
    <row r="12987" spans="4:5" x14ac:dyDescent="0.2">
      <c r="D12987" s="16"/>
      <c r="E12987" s="316"/>
    </row>
    <row r="12988" spans="4:5" x14ac:dyDescent="0.2">
      <c r="D12988" s="16"/>
      <c r="E12988" s="316"/>
    </row>
    <row r="12989" spans="4:5" x14ac:dyDescent="0.2">
      <c r="D12989" s="16"/>
      <c r="E12989" s="316"/>
    </row>
    <row r="12990" spans="4:5" x14ac:dyDescent="0.2">
      <c r="D12990" s="16"/>
      <c r="E12990" s="316"/>
    </row>
    <row r="12991" spans="4:5" x14ac:dyDescent="0.2">
      <c r="D12991" s="16"/>
      <c r="E12991" s="316"/>
    </row>
    <row r="12992" spans="4:5" x14ac:dyDescent="0.2">
      <c r="D12992" s="16"/>
      <c r="E12992" s="316"/>
    </row>
    <row r="12993" spans="4:5" x14ac:dyDescent="0.2">
      <c r="D12993" s="16"/>
      <c r="E12993" s="316"/>
    </row>
    <row r="12994" spans="4:5" x14ac:dyDescent="0.2">
      <c r="D12994" s="16"/>
      <c r="E12994" s="316"/>
    </row>
    <row r="12995" spans="4:5" x14ac:dyDescent="0.2">
      <c r="D12995" s="16"/>
      <c r="E12995" s="316"/>
    </row>
    <row r="12996" spans="4:5" x14ac:dyDescent="0.2">
      <c r="D12996" s="16"/>
      <c r="E12996" s="316"/>
    </row>
    <row r="12997" spans="4:5" x14ac:dyDescent="0.2">
      <c r="D12997" s="16"/>
      <c r="E12997" s="316"/>
    </row>
    <row r="12998" spans="4:5" x14ac:dyDescent="0.2">
      <c r="D12998" s="16"/>
      <c r="E12998" s="316"/>
    </row>
    <row r="12999" spans="4:5" x14ac:dyDescent="0.2">
      <c r="D12999" s="16"/>
      <c r="E12999" s="316"/>
    </row>
    <row r="13000" spans="4:5" x14ac:dyDescent="0.2">
      <c r="D13000" s="16"/>
      <c r="E13000" s="316"/>
    </row>
    <row r="13001" spans="4:5" x14ac:dyDescent="0.2">
      <c r="D13001" s="16"/>
      <c r="E13001" s="316"/>
    </row>
    <row r="13002" spans="4:5" x14ac:dyDescent="0.2">
      <c r="D13002" s="16"/>
      <c r="E13002" s="316"/>
    </row>
    <row r="13003" spans="4:5" x14ac:dyDescent="0.2">
      <c r="D13003" s="16"/>
      <c r="E13003" s="316"/>
    </row>
    <row r="13004" spans="4:5" x14ac:dyDescent="0.2">
      <c r="D13004" s="16"/>
      <c r="E13004" s="316"/>
    </row>
    <row r="13005" spans="4:5" x14ac:dyDescent="0.2">
      <c r="D13005" s="16"/>
      <c r="E13005" s="316"/>
    </row>
    <row r="13006" spans="4:5" x14ac:dyDescent="0.2">
      <c r="D13006" s="16"/>
      <c r="E13006" s="316"/>
    </row>
    <row r="13007" spans="4:5" x14ac:dyDescent="0.2">
      <c r="D13007" s="16"/>
      <c r="E13007" s="316"/>
    </row>
    <row r="13008" spans="4:5" x14ac:dyDescent="0.2">
      <c r="D13008" s="16"/>
      <c r="E13008" s="316"/>
    </row>
    <row r="13009" spans="4:5" x14ac:dyDescent="0.2">
      <c r="D13009" s="16"/>
      <c r="E13009" s="316"/>
    </row>
    <row r="13010" spans="4:5" x14ac:dyDescent="0.2">
      <c r="D13010" s="16"/>
      <c r="E13010" s="316"/>
    </row>
    <row r="13011" spans="4:5" x14ac:dyDescent="0.2">
      <c r="D13011" s="16"/>
      <c r="E13011" s="316"/>
    </row>
    <row r="13012" spans="4:5" x14ac:dyDescent="0.2">
      <c r="D13012" s="16"/>
      <c r="E13012" s="316"/>
    </row>
    <row r="13013" spans="4:5" x14ac:dyDescent="0.2">
      <c r="D13013" s="16"/>
      <c r="E13013" s="316"/>
    </row>
    <row r="13014" spans="4:5" x14ac:dyDescent="0.2">
      <c r="D13014" s="16"/>
      <c r="E13014" s="316"/>
    </row>
    <row r="13015" spans="4:5" x14ac:dyDescent="0.2">
      <c r="D13015" s="16"/>
      <c r="E13015" s="316"/>
    </row>
    <row r="13016" spans="4:5" x14ac:dyDescent="0.2">
      <c r="D13016" s="16"/>
      <c r="E13016" s="316"/>
    </row>
    <row r="13017" spans="4:5" x14ac:dyDescent="0.2">
      <c r="D13017" s="16"/>
      <c r="E13017" s="316"/>
    </row>
    <row r="13018" spans="4:5" x14ac:dyDescent="0.2">
      <c r="D13018" s="16"/>
      <c r="E13018" s="316"/>
    </row>
    <row r="13019" spans="4:5" x14ac:dyDescent="0.2">
      <c r="D13019" s="16"/>
      <c r="E13019" s="316"/>
    </row>
    <row r="13020" spans="4:5" x14ac:dyDescent="0.2">
      <c r="D13020" s="16"/>
      <c r="E13020" s="316"/>
    </row>
    <row r="13021" spans="4:5" x14ac:dyDescent="0.2">
      <c r="D13021" s="16"/>
      <c r="E13021" s="316"/>
    </row>
    <row r="13022" spans="4:5" x14ac:dyDescent="0.2">
      <c r="D13022" s="16"/>
      <c r="E13022" s="316"/>
    </row>
    <row r="13023" spans="4:5" x14ac:dyDescent="0.2">
      <c r="D13023" s="16"/>
      <c r="E13023" s="316"/>
    </row>
    <row r="13024" spans="4:5" x14ac:dyDescent="0.2">
      <c r="D13024" s="16"/>
      <c r="E13024" s="316"/>
    </row>
    <row r="13025" spans="4:5" x14ac:dyDescent="0.2">
      <c r="D13025" s="16"/>
      <c r="E13025" s="316"/>
    </row>
    <row r="13026" spans="4:5" x14ac:dyDescent="0.2">
      <c r="D13026" s="16"/>
      <c r="E13026" s="316"/>
    </row>
    <row r="13027" spans="4:5" x14ac:dyDescent="0.2">
      <c r="D13027" s="16"/>
      <c r="E13027" s="316"/>
    </row>
    <row r="13028" spans="4:5" x14ac:dyDescent="0.2">
      <c r="D13028" s="16"/>
      <c r="E13028" s="316"/>
    </row>
    <row r="13029" spans="4:5" x14ac:dyDescent="0.2">
      <c r="D13029" s="16"/>
      <c r="E13029" s="316"/>
    </row>
    <row r="13030" spans="4:5" x14ac:dyDescent="0.2">
      <c r="D13030" s="16"/>
      <c r="E13030" s="316"/>
    </row>
    <row r="13031" spans="4:5" x14ac:dyDescent="0.2">
      <c r="D13031" s="16"/>
      <c r="E13031" s="316"/>
    </row>
    <row r="13032" spans="4:5" x14ac:dyDescent="0.2">
      <c r="D13032" s="16"/>
      <c r="E13032" s="316"/>
    </row>
    <row r="13033" spans="4:5" x14ac:dyDescent="0.2">
      <c r="D13033" s="16"/>
      <c r="E13033" s="316"/>
    </row>
    <row r="13034" spans="4:5" x14ac:dyDescent="0.2">
      <c r="D13034" s="16"/>
      <c r="E13034" s="316"/>
    </row>
    <row r="13035" spans="4:5" x14ac:dyDescent="0.2">
      <c r="D13035" s="16"/>
      <c r="E13035" s="316"/>
    </row>
    <row r="13036" spans="4:5" x14ac:dyDescent="0.2">
      <c r="D13036" s="16"/>
      <c r="E13036" s="316"/>
    </row>
    <row r="13037" spans="4:5" x14ac:dyDescent="0.2">
      <c r="D13037" s="16"/>
      <c r="E13037" s="316"/>
    </row>
    <row r="13038" spans="4:5" x14ac:dyDescent="0.2">
      <c r="D13038" s="16"/>
      <c r="E13038" s="316"/>
    </row>
    <row r="13039" spans="4:5" x14ac:dyDescent="0.2">
      <c r="D13039" s="16"/>
      <c r="E13039" s="316"/>
    </row>
    <row r="13040" spans="4:5" x14ac:dyDescent="0.2">
      <c r="D13040" s="16"/>
      <c r="E13040" s="316"/>
    </row>
    <row r="13041" spans="4:5" x14ac:dyDescent="0.2">
      <c r="D13041" s="16"/>
      <c r="E13041" s="316"/>
    </row>
    <row r="13042" spans="4:5" x14ac:dyDescent="0.2">
      <c r="D13042" s="16"/>
      <c r="E13042" s="316"/>
    </row>
    <row r="13043" spans="4:5" x14ac:dyDescent="0.2">
      <c r="D13043" s="16"/>
      <c r="E13043" s="316"/>
    </row>
    <row r="13044" spans="4:5" x14ac:dyDescent="0.2">
      <c r="D13044" s="16"/>
      <c r="E13044" s="316"/>
    </row>
    <row r="13045" spans="4:5" x14ac:dyDescent="0.2">
      <c r="D13045" s="16"/>
      <c r="E13045" s="316"/>
    </row>
    <row r="13046" spans="4:5" x14ac:dyDescent="0.2">
      <c r="D13046" s="16"/>
      <c r="E13046" s="316"/>
    </row>
    <row r="13047" spans="4:5" x14ac:dyDescent="0.2">
      <c r="D13047" s="16"/>
      <c r="E13047" s="316"/>
    </row>
    <row r="13048" spans="4:5" x14ac:dyDescent="0.2">
      <c r="D13048" s="16"/>
      <c r="E13048" s="316"/>
    </row>
    <row r="13049" spans="4:5" x14ac:dyDescent="0.2">
      <c r="D13049" s="16"/>
      <c r="E13049" s="316"/>
    </row>
    <row r="13050" spans="4:5" x14ac:dyDescent="0.2">
      <c r="D13050" s="16"/>
      <c r="E13050" s="316"/>
    </row>
    <row r="13051" spans="4:5" x14ac:dyDescent="0.2">
      <c r="D13051" s="16"/>
      <c r="E13051" s="316"/>
    </row>
    <row r="13052" spans="4:5" x14ac:dyDescent="0.2">
      <c r="D13052" s="16"/>
      <c r="E13052" s="316"/>
    </row>
    <row r="13053" spans="4:5" x14ac:dyDescent="0.2">
      <c r="D13053" s="16"/>
      <c r="E13053" s="316"/>
    </row>
    <row r="13054" spans="4:5" x14ac:dyDescent="0.2">
      <c r="D13054" s="16"/>
      <c r="E13054" s="316"/>
    </row>
    <row r="13055" spans="4:5" x14ac:dyDescent="0.2">
      <c r="D13055" s="16"/>
      <c r="E13055" s="316"/>
    </row>
    <row r="13056" spans="4:5" x14ac:dyDescent="0.2">
      <c r="D13056" s="16"/>
      <c r="E13056" s="316"/>
    </row>
    <row r="13057" spans="4:5" x14ac:dyDescent="0.2">
      <c r="D13057" s="16"/>
      <c r="E13057" s="316"/>
    </row>
    <row r="13058" spans="4:5" x14ac:dyDescent="0.2">
      <c r="D13058" s="16"/>
      <c r="E13058" s="316"/>
    </row>
    <row r="13059" spans="4:5" x14ac:dyDescent="0.2">
      <c r="D13059" s="16"/>
      <c r="E13059" s="316"/>
    </row>
    <row r="13060" spans="4:5" x14ac:dyDescent="0.2">
      <c r="D13060" s="16"/>
      <c r="E13060" s="316"/>
    </row>
    <row r="13061" spans="4:5" x14ac:dyDescent="0.2">
      <c r="D13061" s="16"/>
      <c r="E13061" s="316"/>
    </row>
    <row r="13062" spans="4:5" x14ac:dyDescent="0.2">
      <c r="D13062" s="16"/>
      <c r="E13062" s="316"/>
    </row>
    <row r="13063" spans="4:5" x14ac:dyDescent="0.2">
      <c r="D13063" s="16"/>
      <c r="E13063" s="316"/>
    </row>
    <row r="13064" spans="4:5" x14ac:dyDescent="0.2">
      <c r="D13064" s="16"/>
      <c r="E13064" s="316"/>
    </row>
    <row r="13065" spans="4:5" x14ac:dyDescent="0.2">
      <c r="D13065" s="16"/>
      <c r="E13065" s="316"/>
    </row>
    <row r="13066" spans="4:5" x14ac:dyDescent="0.2">
      <c r="D13066" s="16"/>
      <c r="E13066" s="316"/>
    </row>
    <row r="13067" spans="4:5" x14ac:dyDescent="0.2">
      <c r="D13067" s="16"/>
      <c r="E13067" s="316"/>
    </row>
    <row r="13068" spans="4:5" x14ac:dyDescent="0.2">
      <c r="D13068" s="16"/>
      <c r="E13068" s="316"/>
    </row>
    <row r="13069" spans="4:5" x14ac:dyDescent="0.2">
      <c r="D13069" s="16"/>
      <c r="E13069" s="316"/>
    </row>
    <row r="13070" spans="4:5" x14ac:dyDescent="0.2">
      <c r="D13070" s="16"/>
      <c r="E13070" s="316"/>
    </row>
    <row r="13071" spans="4:5" x14ac:dyDescent="0.2">
      <c r="D13071" s="16"/>
      <c r="E13071" s="316"/>
    </row>
    <row r="13072" spans="4:5" x14ac:dyDescent="0.2">
      <c r="D13072" s="16"/>
      <c r="E13072" s="316"/>
    </row>
    <row r="13073" spans="4:5" x14ac:dyDescent="0.2">
      <c r="D13073" s="16"/>
      <c r="E13073" s="316"/>
    </row>
    <row r="13074" spans="4:5" x14ac:dyDescent="0.2">
      <c r="D13074" s="16"/>
      <c r="E13074" s="316"/>
    </row>
    <row r="13075" spans="4:5" x14ac:dyDescent="0.2">
      <c r="D13075" s="16"/>
      <c r="E13075" s="316"/>
    </row>
    <row r="13076" spans="4:5" x14ac:dyDescent="0.2">
      <c r="D13076" s="16"/>
      <c r="E13076" s="316"/>
    </row>
    <row r="13077" spans="4:5" x14ac:dyDescent="0.2">
      <c r="D13077" s="16"/>
      <c r="E13077" s="316"/>
    </row>
    <row r="13078" spans="4:5" x14ac:dyDescent="0.2">
      <c r="D13078" s="16"/>
      <c r="E13078" s="316"/>
    </row>
    <row r="13079" spans="4:5" x14ac:dyDescent="0.2">
      <c r="D13079" s="16"/>
      <c r="E13079" s="316"/>
    </row>
    <row r="13080" spans="4:5" x14ac:dyDescent="0.2">
      <c r="D13080" s="16"/>
      <c r="E13080" s="316"/>
    </row>
    <row r="13081" spans="4:5" x14ac:dyDescent="0.2">
      <c r="D13081" s="16"/>
      <c r="E13081" s="316"/>
    </row>
    <row r="13082" spans="4:5" x14ac:dyDescent="0.2">
      <c r="D13082" s="16"/>
      <c r="E13082" s="316"/>
    </row>
    <row r="13083" spans="4:5" x14ac:dyDescent="0.2">
      <c r="D13083" s="16"/>
      <c r="E13083" s="316"/>
    </row>
    <row r="13084" spans="4:5" x14ac:dyDescent="0.2">
      <c r="D13084" s="16"/>
      <c r="E13084" s="316"/>
    </row>
    <row r="13085" spans="4:5" x14ac:dyDescent="0.2">
      <c r="D13085" s="16"/>
      <c r="E13085" s="316"/>
    </row>
    <row r="13086" spans="4:5" x14ac:dyDescent="0.2">
      <c r="D13086" s="16"/>
      <c r="E13086" s="316"/>
    </row>
    <row r="13087" spans="4:5" x14ac:dyDescent="0.2">
      <c r="D13087" s="16"/>
      <c r="E13087" s="316"/>
    </row>
    <row r="13088" spans="4:5" x14ac:dyDescent="0.2">
      <c r="D13088" s="16"/>
      <c r="E13088" s="316"/>
    </row>
    <row r="13089" spans="4:5" x14ac:dyDescent="0.2">
      <c r="D13089" s="16"/>
      <c r="E13089" s="316"/>
    </row>
    <row r="13090" spans="4:5" x14ac:dyDescent="0.2">
      <c r="D13090" s="16"/>
      <c r="E13090" s="316"/>
    </row>
    <row r="13091" spans="4:5" x14ac:dyDescent="0.2">
      <c r="D13091" s="16"/>
      <c r="E13091" s="316"/>
    </row>
    <row r="13092" spans="4:5" x14ac:dyDescent="0.2">
      <c r="D13092" s="16"/>
      <c r="E13092" s="316"/>
    </row>
    <row r="13093" spans="4:5" x14ac:dyDescent="0.2">
      <c r="D13093" s="16"/>
      <c r="E13093" s="316"/>
    </row>
    <row r="13094" spans="4:5" x14ac:dyDescent="0.2">
      <c r="D13094" s="16"/>
      <c r="E13094" s="316"/>
    </row>
    <row r="13095" spans="4:5" x14ac:dyDescent="0.2">
      <c r="D13095" s="16"/>
      <c r="E13095" s="316"/>
    </row>
    <row r="13096" spans="4:5" x14ac:dyDescent="0.2">
      <c r="D13096" s="16"/>
      <c r="E13096" s="316"/>
    </row>
    <row r="13097" spans="4:5" x14ac:dyDescent="0.2">
      <c r="D13097" s="16"/>
      <c r="E13097" s="316"/>
    </row>
    <row r="13098" spans="4:5" x14ac:dyDescent="0.2">
      <c r="D13098" s="16"/>
      <c r="E13098" s="316"/>
    </row>
    <row r="13099" spans="4:5" x14ac:dyDescent="0.2">
      <c r="D13099" s="16"/>
      <c r="E13099" s="316"/>
    </row>
    <row r="13100" spans="4:5" x14ac:dyDescent="0.2">
      <c r="D13100" s="16"/>
      <c r="E13100" s="316"/>
    </row>
    <row r="13101" spans="4:5" x14ac:dyDescent="0.2">
      <c r="D13101" s="16"/>
      <c r="E13101" s="316"/>
    </row>
    <row r="13102" spans="4:5" x14ac:dyDescent="0.2">
      <c r="D13102" s="16"/>
      <c r="E13102" s="316"/>
    </row>
    <row r="13103" spans="4:5" x14ac:dyDescent="0.2">
      <c r="D13103" s="16"/>
      <c r="E13103" s="316"/>
    </row>
    <row r="13104" spans="4:5" x14ac:dyDescent="0.2">
      <c r="D13104" s="16"/>
      <c r="E13104" s="316"/>
    </row>
    <row r="13105" spans="4:5" x14ac:dyDescent="0.2">
      <c r="D13105" s="16"/>
      <c r="E13105" s="316"/>
    </row>
    <row r="13106" spans="4:5" x14ac:dyDescent="0.2">
      <c r="D13106" s="16"/>
      <c r="E13106" s="316"/>
    </row>
    <row r="13107" spans="4:5" x14ac:dyDescent="0.2">
      <c r="D13107" s="16"/>
      <c r="E13107" s="316"/>
    </row>
    <row r="13108" spans="4:5" x14ac:dyDescent="0.2">
      <c r="D13108" s="16"/>
      <c r="E13108" s="316"/>
    </row>
    <row r="13109" spans="4:5" x14ac:dyDescent="0.2">
      <c r="D13109" s="16"/>
      <c r="E13109" s="316"/>
    </row>
    <row r="13110" spans="4:5" x14ac:dyDescent="0.2">
      <c r="D13110" s="16"/>
      <c r="E13110" s="316"/>
    </row>
    <row r="13111" spans="4:5" x14ac:dyDescent="0.2">
      <c r="D13111" s="16"/>
      <c r="E13111" s="316"/>
    </row>
    <row r="13112" spans="4:5" x14ac:dyDescent="0.2">
      <c r="D13112" s="16"/>
      <c r="E13112" s="316"/>
    </row>
    <row r="13113" spans="4:5" x14ac:dyDescent="0.2">
      <c r="D13113" s="16"/>
      <c r="E13113" s="316"/>
    </row>
    <row r="13114" spans="4:5" x14ac:dyDescent="0.2">
      <c r="D13114" s="16"/>
      <c r="E13114" s="316"/>
    </row>
    <row r="13115" spans="4:5" x14ac:dyDescent="0.2">
      <c r="D13115" s="16"/>
      <c r="E13115" s="316"/>
    </row>
    <row r="13116" spans="4:5" x14ac:dyDescent="0.2">
      <c r="D13116" s="16"/>
      <c r="E13116" s="316"/>
    </row>
    <row r="13117" spans="4:5" x14ac:dyDescent="0.2">
      <c r="D13117" s="16"/>
      <c r="E13117" s="316"/>
    </row>
    <row r="13118" spans="4:5" x14ac:dyDescent="0.2">
      <c r="D13118" s="16"/>
      <c r="E13118" s="316"/>
    </row>
    <row r="13119" spans="4:5" x14ac:dyDescent="0.2">
      <c r="D13119" s="16"/>
      <c r="E13119" s="316"/>
    </row>
    <row r="13120" spans="4:5" x14ac:dyDescent="0.2">
      <c r="D13120" s="16"/>
      <c r="E13120" s="316"/>
    </row>
    <row r="13121" spans="4:5" x14ac:dyDescent="0.2">
      <c r="D13121" s="16"/>
      <c r="E13121" s="316"/>
    </row>
    <row r="13122" spans="4:5" x14ac:dyDescent="0.2">
      <c r="D13122" s="16"/>
      <c r="E13122" s="316"/>
    </row>
    <row r="13123" spans="4:5" x14ac:dyDescent="0.2">
      <c r="D13123" s="16"/>
      <c r="E13123" s="316"/>
    </row>
    <row r="13124" spans="4:5" x14ac:dyDescent="0.2">
      <c r="D13124" s="16"/>
      <c r="E13124" s="316"/>
    </row>
    <row r="13125" spans="4:5" x14ac:dyDescent="0.2">
      <c r="D13125" s="16"/>
      <c r="E13125" s="316"/>
    </row>
    <row r="13126" spans="4:5" x14ac:dyDescent="0.2">
      <c r="D13126" s="16"/>
      <c r="E13126" s="316"/>
    </row>
    <row r="13127" spans="4:5" x14ac:dyDescent="0.2">
      <c r="D13127" s="16"/>
      <c r="E13127" s="316"/>
    </row>
    <row r="13128" spans="4:5" x14ac:dyDescent="0.2">
      <c r="D13128" s="16"/>
      <c r="E13128" s="316"/>
    </row>
    <row r="13129" spans="4:5" x14ac:dyDescent="0.2">
      <c r="D13129" s="16"/>
      <c r="E13129" s="316"/>
    </row>
    <row r="13130" spans="4:5" x14ac:dyDescent="0.2">
      <c r="D13130" s="16"/>
      <c r="E13130" s="316"/>
    </row>
    <row r="13131" spans="4:5" x14ac:dyDescent="0.2">
      <c r="D13131" s="16"/>
      <c r="E13131" s="316"/>
    </row>
    <row r="13132" spans="4:5" x14ac:dyDescent="0.2">
      <c r="D13132" s="16"/>
      <c r="E13132" s="316"/>
    </row>
    <row r="13133" spans="4:5" x14ac:dyDescent="0.2">
      <c r="D13133" s="16"/>
      <c r="E13133" s="316"/>
    </row>
    <row r="13134" spans="4:5" x14ac:dyDescent="0.2">
      <c r="D13134" s="16"/>
      <c r="E13134" s="316"/>
    </row>
    <row r="13135" spans="4:5" x14ac:dyDescent="0.2">
      <c r="D13135" s="16"/>
      <c r="E13135" s="316"/>
    </row>
    <row r="13136" spans="4:5" x14ac:dyDescent="0.2">
      <c r="D13136" s="16"/>
      <c r="E13136" s="316"/>
    </row>
    <row r="13137" spans="4:5" x14ac:dyDescent="0.2">
      <c r="D13137" s="16"/>
      <c r="E13137" s="316"/>
    </row>
    <row r="13138" spans="4:5" x14ac:dyDescent="0.2">
      <c r="D13138" s="16"/>
      <c r="E13138" s="316"/>
    </row>
    <row r="13139" spans="4:5" x14ac:dyDescent="0.2">
      <c r="D13139" s="16"/>
      <c r="E13139" s="316"/>
    </row>
    <row r="13140" spans="4:5" x14ac:dyDescent="0.2">
      <c r="D13140" s="16"/>
      <c r="E13140" s="316"/>
    </row>
    <row r="13141" spans="4:5" x14ac:dyDescent="0.2">
      <c r="D13141" s="16"/>
      <c r="E13141" s="316"/>
    </row>
    <row r="13142" spans="4:5" x14ac:dyDescent="0.2">
      <c r="D13142" s="16"/>
      <c r="E13142" s="316"/>
    </row>
    <row r="13143" spans="4:5" x14ac:dyDescent="0.2">
      <c r="D13143" s="16"/>
      <c r="E13143" s="316"/>
    </row>
    <row r="13144" spans="4:5" x14ac:dyDescent="0.2">
      <c r="D13144" s="16"/>
      <c r="E13144" s="316"/>
    </row>
    <row r="13145" spans="4:5" x14ac:dyDescent="0.2">
      <c r="D13145" s="16"/>
      <c r="E13145" s="316"/>
    </row>
    <row r="13146" spans="4:5" x14ac:dyDescent="0.2">
      <c r="D13146" s="16"/>
      <c r="E13146" s="316"/>
    </row>
    <row r="13147" spans="4:5" x14ac:dyDescent="0.2">
      <c r="D13147" s="16"/>
      <c r="E13147" s="316"/>
    </row>
    <row r="13148" spans="4:5" x14ac:dyDescent="0.2">
      <c r="D13148" s="16"/>
      <c r="E13148" s="316"/>
    </row>
    <row r="13149" spans="4:5" x14ac:dyDescent="0.2">
      <c r="D13149" s="16"/>
      <c r="E13149" s="316"/>
    </row>
    <row r="13150" spans="4:5" x14ac:dyDescent="0.2">
      <c r="D13150" s="16"/>
      <c r="E13150" s="316"/>
    </row>
    <row r="13151" spans="4:5" x14ac:dyDescent="0.2">
      <c r="D13151" s="16"/>
      <c r="E13151" s="316"/>
    </row>
    <row r="13152" spans="4:5" x14ac:dyDescent="0.2">
      <c r="D13152" s="16"/>
      <c r="E13152" s="316"/>
    </row>
    <row r="13153" spans="4:5" x14ac:dyDescent="0.2">
      <c r="D13153" s="16"/>
      <c r="E13153" s="316"/>
    </row>
    <row r="13154" spans="4:5" x14ac:dyDescent="0.2">
      <c r="D13154" s="16"/>
      <c r="E13154" s="316"/>
    </row>
    <row r="13155" spans="4:5" x14ac:dyDescent="0.2">
      <c r="D13155" s="16"/>
      <c r="E13155" s="316"/>
    </row>
    <row r="13156" spans="4:5" x14ac:dyDescent="0.2">
      <c r="D13156" s="16"/>
      <c r="E13156" s="316"/>
    </row>
    <row r="13157" spans="4:5" x14ac:dyDescent="0.2">
      <c r="D13157" s="16"/>
      <c r="E13157" s="316"/>
    </row>
    <row r="13158" spans="4:5" x14ac:dyDescent="0.2">
      <c r="D13158" s="16"/>
      <c r="E13158" s="316"/>
    </row>
    <row r="13159" spans="4:5" x14ac:dyDescent="0.2">
      <c r="D13159" s="16"/>
      <c r="E13159" s="316"/>
    </row>
    <row r="13160" spans="4:5" x14ac:dyDescent="0.2">
      <c r="D13160" s="16"/>
      <c r="E13160" s="316"/>
    </row>
    <row r="13161" spans="4:5" x14ac:dyDescent="0.2">
      <c r="D13161" s="16"/>
      <c r="E13161" s="316"/>
    </row>
    <row r="13162" spans="4:5" x14ac:dyDescent="0.2">
      <c r="D13162" s="16"/>
      <c r="E13162" s="316"/>
    </row>
    <row r="13163" spans="4:5" x14ac:dyDescent="0.2">
      <c r="D13163" s="16"/>
      <c r="E13163" s="316"/>
    </row>
    <row r="13164" spans="4:5" x14ac:dyDescent="0.2">
      <c r="D13164" s="16"/>
      <c r="E13164" s="316"/>
    </row>
    <row r="13165" spans="4:5" x14ac:dyDescent="0.2">
      <c r="D13165" s="16"/>
      <c r="E13165" s="316"/>
    </row>
    <row r="13166" spans="4:5" x14ac:dyDescent="0.2">
      <c r="D13166" s="16"/>
      <c r="E13166" s="316"/>
    </row>
    <row r="13167" spans="4:5" x14ac:dyDescent="0.2">
      <c r="D13167" s="16"/>
      <c r="E13167" s="316"/>
    </row>
    <row r="13168" spans="4:5" x14ac:dyDescent="0.2">
      <c r="D13168" s="16"/>
      <c r="E13168" s="316"/>
    </row>
    <row r="13169" spans="4:5" x14ac:dyDescent="0.2">
      <c r="D13169" s="16"/>
      <c r="E13169" s="316"/>
    </row>
    <row r="13170" spans="4:5" x14ac:dyDescent="0.2">
      <c r="D13170" s="16"/>
      <c r="E13170" s="316"/>
    </row>
    <row r="13171" spans="4:5" x14ac:dyDescent="0.2">
      <c r="D13171" s="16"/>
      <c r="E13171" s="316"/>
    </row>
    <row r="13172" spans="4:5" x14ac:dyDescent="0.2">
      <c r="D13172" s="16"/>
      <c r="E13172" s="316"/>
    </row>
    <row r="13173" spans="4:5" x14ac:dyDescent="0.2">
      <c r="D13173" s="16"/>
      <c r="E13173" s="316"/>
    </row>
    <row r="13174" spans="4:5" x14ac:dyDescent="0.2">
      <c r="D13174" s="16"/>
      <c r="E13174" s="316"/>
    </row>
    <row r="13175" spans="4:5" x14ac:dyDescent="0.2">
      <c r="D13175" s="16"/>
      <c r="E13175" s="316"/>
    </row>
    <row r="13176" spans="4:5" x14ac:dyDescent="0.2">
      <c r="D13176" s="16"/>
      <c r="E13176" s="316"/>
    </row>
    <row r="13177" spans="4:5" x14ac:dyDescent="0.2">
      <c r="D13177" s="16"/>
      <c r="E13177" s="316"/>
    </row>
    <row r="13178" spans="4:5" x14ac:dyDescent="0.2">
      <c r="D13178" s="16"/>
      <c r="E13178" s="316"/>
    </row>
    <row r="13179" spans="4:5" x14ac:dyDescent="0.2">
      <c r="D13179" s="16"/>
      <c r="E13179" s="316"/>
    </row>
    <row r="13180" spans="4:5" x14ac:dyDescent="0.2">
      <c r="D13180" s="16"/>
      <c r="E13180" s="316"/>
    </row>
    <row r="13181" spans="4:5" x14ac:dyDescent="0.2">
      <c r="D13181" s="16"/>
      <c r="E13181" s="316"/>
    </row>
    <row r="13182" spans="4:5" x14ac:dyDescent="0.2">
      <c r="D13182" s="16"/>
      <c r="E13182" s="316"/>
    </row>
    <row r="13183" spans="4:5" x14ac:dyDescent="0.2">
      <c r="D13183" s="16"/>
      <c r="E13183" s="316"/>
    </row>
    <row r="13184" spans="4:5" x14ac:dyDescent="0.2">
      <c r="D13184" s="16"/>
      <c r="E13184" s="316"/>
    </row>
    <row r="13185" spans="4:5" x14ac:dyDescent="0.2">
      <c r="D13185" s="16"/>
      <c r="E13185" s="316"/>
    </row>
    <row r="13186" spans="4:5" x14ac:dyDescent="0.2">
      <c r="D13186" s="16"/>
      <c r="E13186" s="316"/>
    </row>
    <row r="13187" spans="4:5" x14ac:dyDescent="0.2">
      <c r="D13187" s="16"/>
      <c r="E13187" s="316"/>
    </row>
    <row r="13188" spans="4:5" x14ac:dyDescent="0.2">
      <c r="D13188" s="16"/>
      <c r="E13188" s="316"/>
    </row>
    <row r="13189" spans="4:5" x14ac:dyDescent="0.2">
      <c r="D13189" s="16"/>
      <c r="E13189" s="316"/>
    </row>
    <row r="13190" spans="4:5" x14ac:dyDescent="0.2">
      <c r="D13190" s="16"/>
      <c r="E13190" s="316"/>
    </row>
    <row r="13191" spans="4:5" x14ac:dyDescent="0.2">
      <c r="D13191" s="16"/>
      <c r="E13191" s="316"/>
    </row>
    <row r="13192" spans="4:5" x14ac:dyDescent="0.2">
      <c r="D13192" s="16"/>
      <c r="E13192" s="316"/>
    </row>
    <row r="13193" spans="4:5" x14ac:dyDescent="0.2">
      <c r="D13193" s="16"/>
      <c r="E13193" s="316"/>
    </row>
    <row r="13194" spans="4:5" x14ac:dyDescent="0.2">
      <c r="D13194" s="16"/>
      <c r="E13194" s="316"/>
    </row>
    <row r="13195" spans="4:5" x14ac:dyDescent="0.2">
      <c r="D13195" s="16"/>
      <c r="E13195" s="316"/>
    </row>
    <row r="13196" spans="4:5" x14ac:dyDescent="0.2">
      <c r="D13196" s="16"/>
      <c r="E13196" s="316"/>
    </row>
    <row r="13197" spans="4:5" x14ac:dyDescent="0.2">
      <c r="D13197" s="16"/>
      <c r="E13197" s="316"/>
    </row>
    <row r="13198" spans="4:5" x14ac:dyDescent="0.2">
      <c r="D13198" s="16"/>
      <c r="E13198" s="316"/>
    </row>
    <row r="13199" spans="4:5" x14ac:dyDescent="0.2">
      <c r="D13199" s="16"/>
      <c r="E13199" s="316"/>
    </row>
    <row r="13200" spans="4:5" x14ac:dyDescent="0.2">
      <c r="D13200" s="16"/>
      <c r="E13200" s="316"/>
    </row>
    <row r="13201" spans="4:5" x14ac:dyDescent="0.2">
      <c r="D13201" s="16"/>
      <c r="E13201" s="316"/>
    </row>
    <row r="13202" spans="4:5" x14ac:dyDescent="0.2">
      <c r="D13202" s="16"/>
      <c r="E13202" s="316"/>
    </row>
    <row r="13203" spans="4:5" x14ac:dyDescent="0.2">
      <c r="D13203" s="16"/>
      <c r="E13203" s="316"/>
    </row>
    <row r="13204" spans="4:5" x14ac:dyDescent="0.2">
      <c r="D13204" s="16"/>
      <c r="E13204" s="316"/>
    </row>
    <row r="13205" spans="4:5" x14ac:dyDescent="0.2">
      <c r="D13205" s="16"/>
      <c r="E13205" s="316"/>
    </row>
    <row r="13206" spans="4:5" x14ac:dyDescent="0.2">
      <c r="D13206" s="16"/>
      <c r="E13206" s="316"/>
    </row>
    <row r="13207" spans="4:5" x14ac:dyDescent="0.2">
      <c r="D13207" s="16"/>
      <c r="E13207" s="316"/>
    </row>
    <row r="13208" spans="4:5" x14ac:dyDescent="0.2">
      <c r="D13208" s="16"/>
      <c r="E13208" s="316"/>
    </row>
    <row r="13209" spans="4:5" x14ac:dyDescent="0.2">
      <c r="D13209" s="16"/>
      <c r="E13209" s="316"/>
    </row>
    <row r="13210" spans="4:5" x14ac:dyDescent="0.2">
      <c r="D13210" s="16"/>
      <c r="E13210" s="316"/>
    </row>
    <row r="13211" spans="4:5" x14ac:dyDescent="0.2">
      <c r="D13211" s="16"/>
      <c r="E13211" s="316"/>
    </row>
    <row r="13212" spans="4:5" x14ac:dyDescent="0.2">
      <c r="D13212" s="16"/>
      <c r="E13212" s="316"/>
    </row>
    <row r="13213" spans="4:5" x14ac:dyDescent="0.2">
      <c r="D13213" s="16"/>
      <c r="E13213" s="316"/>
    </row>
    <row r="13214" spans="4:5" x14ac:dyDescent="0.2">
      <c r="D13214" s="16"/>
      <c r="E13214" s="316"/>
    </row>
    <row r="13215" spans="4:5" x14ac:dyDescent="0.2">
      <c r="D13215" s="16"/>
      <c r="E13215" s="316"/>
    </row>
    <row r="13216" spans="4:5" x14ac:dyDescent="0.2">
      <c r="D13216" s="16"/>
      <c r="E13216" s="316"/>
    </row>
    <row r="13217" spans="4:5" x14ac:dyDescent="0.2">
      <c r="D13217" s="16"/>
      <c r="E13217" s="316"/>
    </row>
    <row r="13218" spans="4:5" x14ac:dyDescent="0.2">
      <c r="D13218" s="16"/>
      <c r="E13218" s="316"/>
    </row>
    <row r="13219" spans="4:5" x14ac:dyDescent="0.2">
      <c r="D13219" s="16"/>
      <c r="E13219" s="316"/>
    </row>
    <row r="13220" spans="4:5" x14ac:dyDescent="0.2">
      <c r="D13220" s="16"/>
      <c r="E13220" s="316"/>
    </row>
    <row r="13221" spans="4:5" x14ac:dyDescent="0.2">
      <c r="D13221" s="16"/>
      <c r="E13221" s="316"/>
    </row>
    <row r="13222" spans="4:5" x14ac:dyDescent="0.2">
      <c r="D13222" s="16"/>
      <c r="E13222" s="316"/>
    </row>
    <row r="13223" spans="4:5" x14ac:dyDescent="0.2">
      <c r="D13223" s="16"/>
      <c r="E13223" s="316"/>
    </row>
    <row r="13224" spans="4:5" x14ac:dyDescent="0.2">
      <c r="D13224" s="16"/>
      <c r="E13224" s="316"/>
    </row>
    <row r="13225" spans="4:5" x14ac:dyDescent="0.2">
      <c r="D13225" s="16"/>
      <c r="E13225" s="316"/>
    </row>
    <row r="13226" spans="4:5" x14ac:dyDescent="0.2">
      <c r="D13226" s="16"/>
      <c r="E13226" s="316"/>
    </row>
    <row r="13227" spans="4:5" x14ac:dyDescent="0.2">
      <c r="D13227" s="16"/>
      <c r="E13227" s="316"/>
    </row>
    <row r="13228" spans="4:5" x14ac:dyDescent="0.2">
      <c r="D13228" s="16"/>
      <c r="E13228" s="316"/>
    </row>
    <row r="13229" spans="4:5" x14ac:dyDescent="0.2">
      <c r="D13229" s="16"/>
      <c r="E13229" s="316"/>
    </row>
    <row r="13230" spans="4:5" x14ac:dyDescent="0.2">
      <c r="D13230" s="16"/>
      <c r="E13230" s="316"/>
    </row>
    <row r="13231" spans="4:5" x14ac:dyDescent="0.2">
      <c r="D13231" s="16"/>
      <c r="E13231" s="316"/>
    </row>
    <row r="13232" spans="4:5" x14ac:dyDescent="0.2">
      <c r="D13232" s="16"/>
      <c r="E13232" s="316"/>
    </row>
    <row r="13233" spans="4:5" x14ac:dyDescent="0.2">
      <c r="D13233" s="16"/>
      <c r="E13233" s="316"/>
    </row>
    <row r="13234" spans="4:5" x14ac:dyDescent="0.2">
      <c r="D13234" s="16"/>
      <c r="E13234" s="316"/>
    </row>
    <row r="13235" spans="4:5" x14ac:dyDescent="0.2">
      <c r="D13235" s="16"/>
      <c r="E13235" s="316"/>
    </row>
    <row r="13236" spans="4:5" x14ac:dyDescent="0.2">
      <c r="D13236" s="16"/>
      <c r="E13236" s="316"/>
    </row>
    <row r="13237" spans="4:5" x14ac:dyDescent="0.2">
      <c r="D13237" s="16"/>
      <c r="E13237" s="316"/>
    </row>
    <row r="13238" spans="4:5" x14ac:dyDescent="0.2">
      <c r="D13238" s="16"/>
      <c r="E13238" s="316"/>
    </row>
    <row r="13239" spans="4:5" x14ac:dyDescent="0.2">
      <c r="D13239" s="16"/>
      <c r="E13239" s="316"/>
    </row>
    <row r="13240" spans="4:5" x14ac:dyDescent="0.2">
      <c r="D13240" s="16"/>
      <c r="E13240" s="316"/>
    </row>
    <row r="13241" spans="4:5" x14ac:dyDescent="0.2">
      <c r="D13241" s="16"/>
      <c r="E13241" s="316"/>
    </row>
    <row r="13242" spans="4:5" x14ac:dyDescent="0.2">
      <c r="D13242" s="16"/>
      <c r="E13242" s="316"/>
    </row>
    <row r="13243" spans="4:5" x14ac:dyDescent="0.2">
      <c r="D13243" s="16"/>
      <c r="E13243" s="316"/>
    </row>
    <row r="13244" spans="4:5" x14ac:dyDescent="0.2">
      <c r="D13244" s="16"/>
      <c r="E13244" s="316"/>
    </row>
    <row r="13245" spans="4:5" x14ac:dyDescent="0.2">
      <c r="D13245" s="16"/>
      <c r="E13245" s="316"/>
    </row>
    <row r="13246" spans="4:5" x14ac:dyDescent="0.2">
      <c r="D13246" s="16"/>
      <c r="E13246" s="316"/>
    </row>
    <row r="13247" spans="4:5" x14ac:dyDescent="0.2">
      <c r="D13247" s="16"/>
      <c r="E13247" s="316"/>
    </row>
    <row r="13248" spans="4:5" x14ac:dyDescent="0.2">
      <c r="D13248" s="16"/>
      <c r="E13248" s="316"/>
    </row>
    <row r="13249" spans="4:5" x14ac:dyDescent="0.2">
      <c r="D13249" s="16"/>
      <c r="E13249" s="316"/>
    </row>
    <row r="13250" spans="4:5" x14ac:dyDescent="0.2">
      <c r="D13250" s="16"/>
      <c r="E13250" s="316"/>
    </row>
    <row r="13251" spans="4:5" x14ac:dyDescent="0.2">
      <c r="D13251" s="16"/>
      <c r="E13251" s="316"/>
    </row>
    <row r="13252" spans="4:5" x14ac:dyDescent="0.2">
      <c r="D13252" s="16"/>
      <c r="E13252" s="316"/>
    </row>
    <row r="13253" spans="4:5" x14ac:dyDescent="0.2">
      <c r="D13253" s="16"/>
      <c r="E13253" s="316"/>
    </row>
    <row r="13254" spans="4:5" x14ac:dyDescent="0.2">
      <c r="D13254" s="16"/>
      <c r="E13254" s="316"/>
    </row>
    <row r="13255" spans="4:5" x14ac:dyDescent="0.2">
      <c r="D13255" s="16"/>
      <c r="E13255" s="316"/>
    </row>
    <row r="13256" spans="4:5" x14ac:dyDescent="0.2">
      <c r="D13256" s="16"/>
      <c r="E13256" s="316"/>
    </row>
    <row r="13257" spans="4:5" x14ac:dyDescent="0.2">
      <c r="D13257" s="16"/>
      <c r="E13257" s="316"/>
    </row>
    <row r="13258" spans="4:5" x14ac:dyDescent="0.2">
      <c r="D13258" s="16"/>
      <c r="E13258" s="316"/>
    </row>
    <row r="13259" spans="4:5" x14ac:dyDescent="0.2">
      <c r="D13259" s="16"/>
      <c r="E13259" s="316"/>
    </row>
    <row r="13260" spans="4:5" x14ac:dyDescent="0.2">
      <c r="D13260" s="16"/>
      <c r="E13260" s="316"/>
    </row>
    <row r="13261" spans="4:5" x14ac:dyDescent="0.2">
      <c r="D13261" s="16"/>
      <c r="E13261" s="316"/>
    </row>
    <row r="13262" spans="4:5" x14ac:dyDescent="0.2">
      <c r="D13262" s="16"/>
      <c r="E13262" s="316"/>
    </row>
    <row r="13263" spans="4:5" x14ac:dyDescent="0.2">
      <c r="D13263" s="16"/>
      <c r="E13263" s="316"/>
    </row>
    <row r="13264" spans="4:5" x14ac:dyDescent="0.2">
      <c r="D13264" s="16"/>
      <c r="E13264" s="316"/>
    </row>
    <row r="13265" spans="4:5" x14ac:dyDescent="0.2">
      <c r="D13265" s="16"/>
      <c r="E13265" s="316"/>
    </row>
    <row r="13266" spans="4:5" x14ac:dyDescent="0.2">
      <c r="D13266" s="16"/>
      <c r="E13266" s="316"/>
    </row>
    <row r="13267" spans="4:5" x14ac:dyDescent="0.2">
      <c r="D13267" s="16"/>
      <c r="E13267" s="316"/>
    </row>
    <row r="13268" spans="4:5" x14ac:dyDescent="0.2">
      <c r="D13268" s="16"/>
      <c r="E13268" s="316"/>
    </row>
    <row r="13269" spans="4:5" x14ac:dyDescent="0.2">
      <c r="D13269" s="16"/>
      <c r="E13269" s="316"/>
    </row>
    <row r="13270" spans="4:5" x14ac:dyDescent="0.2">
      <c r="D13270" s="16"/>
      <c r="E13270" s="316"/>
    </row>
    <row r="13271" spans="4:5" x14ac:dyDescent="0.2">
      <c r="D13271" s="16"/>
      <c r="E13271" s="316"/>
    </row>
    <row r="13272" spans="4:5" x14ac:dyDescent="0.2">
      <c r="D13272" s="16"/>
      <c r="E13272" s="316"/>
    </row>
    <row r="13273" spans="4:5" x14ac:dyDescent="0.2">
      <c r="D13273" s="16"/>
      <c r="E13273" s="316"/>
    </row>
    <row r="13274" spans="4:5" x14ac:dyDescent="0.2">
      <c r="D13274" s="16"/>
      <c r="E13274" s="316"/>
    </row>
    <row r="13275" spans="4:5" x14ac:dyDescent="0.2">
      <c r="D13275" s="16"/>
      <c r="E13275" s="316"/>
    </row>
    <row r="13276" spans="4:5" x14ac:dyDescent="0.2">
      <c r="D13276" s="16"/>
      <c r="E13276" s="316"/>
    </row>
    <row r="13277" spans="4:5" x14ac:dyDescent="0.2">
      <c r="D13277" s="16"/>
      <c r="E13277" s="316"/>
    </row>
    <row r="13278" spans="4:5" x14ac:dyDescent="0.2">
      <c r="D13278" s="16"/>
      <c r="E13278" s="316"/>
    </row>
    <row r="13279" spans="4:5" x14ac:dyDescent="0.2">
      <c r="D13279" s="16"/>
      <c r="E13279" s="316"/>
    </row>
    <row r="13280" spans="4:5" x14ac:dyDescent="0.2">
      <c r="D13280" s="16"/>
      <c r="E13280" s="316"/>
    </row>
    <row r="13281" spans="4:5" x14ac:dyDescent="0.2">
      <c r="D13281" s="16"/>
      <c r="E13281" s="316"/>
    </row>
    <row r="13282" spans="4:5" x14ac:dyDescent="0.2">
      <c r="D13282" s="16"/>
      <c r="E13282" s="316"/>
    </row>
    <row r="13283" spans="4:5" x14ac:dyDescent="0.2">
      <c r="D13283" s="16"/>
      <c r="E13283" s="316"/>
    </row>
    <row r="13284" spans="4:5" x14ac:dyDescent="0.2">
      <c r="D13284" s="16"/>
      <c r="E13284" s="316"/>
    </row>
    <row r="13285" spans="4:5" x14ac:dyDescent="0.2">
      <c r="D13285" s="16"/>
      <c r="E13285" s="316"/>
    </row>
    <row r="13286" spans="4:5" x14ac:dyDescent="0.2">
      <c r="D13286" s="16"/>
      <c r="E13286" s="316"/>
    </row>
    <row r="13287" spans="4:5" x14ac:dyDescent="0.2">
      <c r="D13287" s="16"/>
      <c r="E13287" s="316"/>
    </row>
    <row r="13288" spans="4:5" x14ac:dyDescent="0.2">
      <c r="D13288" s="16"/>
      <c r="E13288" s="316"/>
    </row>
    <row r="13289" spans="4:5" x14ac:dyDescent="0.2">
      <c r="D13289" s="16"/>
      <c r="E13289" s="316"/>
    </row>
    <row r="13290" spans="4:5" x14ac:dyDescent="0.2">
      <c r="D13290" s="16"/>
      <c r="E13290" s="316"/>
    </row>
    <row r="13291" spans="4:5" x14ac:dyDescent="0.2">
      <c r="D13291" s="16"/>
      <c r="E13291" s="316"/>
    </row>
    <row r="13292" spans="4:5" x14ac:dyDescent="0.2">
      <c r="D13292" s="16"/>
      <c r="E13292" s="316"/>
    </row>
    <row r="13293" spans="4:5" x14ac:dyDescent="0.2">
      <c r="D13293" s="16"/>
      <c r="E13293" s="316"/>
    </row>
    <row r="13294" spans="4:5" x14ac:dyDescent="0.2">
      <c r="D13294" s="16"/>
      <c r="E13294" s="316"/>
    </row>
    <row r="13295" spans="4:5" x14ac:dyDescent="0.2">
      <c r="D13295" s="16"/>
      <c r="E13295" s="316"/>
    </row>
    <row r="13296" spans="4:5" x14ac:dyDescent="0.2">
      <c r="D13296" s="16"/>
      <c r="E13296" s="316"/>
    </row>
    <row r="13297" spans="4:5" x14ac:dyDescent="0.2">
      <c r="D13297" s="16"/>
      <c r="E13297" s="316"/>
    </row>
    <row r="13298" spans="4:5" x14ac:dyDescent="0.2">
      <c r="D13298" s="16"/>
      <c r="E13298" s="316"/>
    </row>
    <row r="13299" spans="4:5" x14ac:dyDescent="0.2">
      <c r="D13299" s="16"/>
      <c r="E13299" s="316"/>
    </row>
    <row r="13300" spans="4:5" x14ac:dyDescent="0.2">
      <c r="D13300" s="16"/>
      <c r="E13300" s="316"/>
    </row>
    <row r="13301" spans="4:5" x14ac:dyDescent="0.2">
      <c r="D13301" s="16"/>
      <c r="E13301" s="316"/>
    </row>
    <row r="13302" spans="4:5" x14ac:dyDescent="0.2">
      <c r="D13302" s="16"/>
      <c r="E13302" s="316"/>
    </row>
    <row r="13303" spans="4:5" x14ac:dyDescent="0.2">
      <c r="D13303" s="16"/>
      <c r="E13303" s="316"/>
    </row>
    <row r="13304" spans="4:5" x14ac:dyDescent="0.2">
      <c r="D13304" s="16"/>
      <c r="E13304" s="316"/>
    </row>
    <row r="13305" spans="4:5" x14ac:dyDescent="0.2">
      <c r="D13305" s="16"/>
      <c r="E13305" s="316"/>
    </row>
    <row r="13306" spans="4:5" x14ac:dyDescent="0.2">
      <c r="D13306" s="16"/>
      <c r="E13306" s="316"/>
    </row>
    <row r="13307" spans="4:5" x14ac:dyDescent="0.2">
      <c r="D13307" s="16"/>
      <c r="E13307" s="316"/>
    </row>
    <row r="13308" spans="4:5" x14ac:dyDescent="0.2">
      <c r="D13308" s="16"/>
      <c r="E13308" s="316"/>
    </row>
    <row r="13309" spans="4:5" x14ac:dyDescent="0.2">
      <c r="D13309" s="16"/>
      <c r="E13309" s="316"/>
    </row>
    <row r="13310" spans="4:5" x14ac:dyDescent="0.2">
      <c r="D13310" s="16"/>
      <c r="E13310" s="316"/>
    </row>
    <row r="13311" spans="4:5" x14ac:dyDescent="0.2">
      <c r="D13311" s="16"/>
      <c r="E13311" s="316"/>
    </row>
    <row r="13312" spans="4:5" x14ac:dyDescent="0.2">
      <c r="D13312" s="16"/>
      <c r="E13312" s="316"/>
    </row>
    <row r="13313" spans="4:5" x14ac:dyDescent="0.2">
      <c r="D13313" s="16"/>
      <c r="E13313" s="316"/>
    </row>
    <row r="13314" spans="4:5" x14ac:dyDescent="0.2">
      <c r="D13314" s="16"/>
      <c r="E13314" s="316"/>
    </row>
    <row r="13315" spans="4:5" x14ac:dyDescent="0.2">
      <c r="D13315" s="16"/>
      <c r="E13315" s="316"/>
    </row>
    <row r="13316" spans="4:5" x14ac:dyDescent="0.2">
      <c r="D13316" s="16"/>
      <c r="E13316" s="316"/>
    </row>
    <row r="13317" spans="4:5" x14ac:dyDescent="0.2">
      <c r="D13317" s="16"/>
      <c r="E13317" s="316"/>
    </row>
    <row r="13318" spans="4:5" x14ac:dyDescent="0.2">
      <c r="D13318" s="16"/>
      <c r="E13318" s="316"/>
    </row>
    <row r="13319" spans="4:5" x14ac:dyDescent="0.2">
      <c r="D13319" s="16"/>
      <c r="E13319" s="316"/>
    </row>
    <row r="13320" spans="4:5" x14ac:dyDescent="0.2">
      <c r="D13320" s="16"/>
      <c r="E13320" s="316"/>
    </row>
    <row r="13321" spans="4:5" x14ac:dyDescent="0.2">
      <c r="D13321" s="16"/>
      <c r="E13321" s="316"/>
    </row>
    <row r="13322" spans="4:5" x14ac:dyDescent="0.2">
      <c r="D13322" s="16"/>
      <c r="E13322" s="316"/>
    </row>
    <row r="13323" spans="4:5" x14ac:dyDescent="0.2">
      <c r="D13323" s="16"/>
      <c r="E13323" s="316"/>
    </row>
    <row r="13324" spans="4:5" x14ac:dyDescent="0.2">
      <c r="D13324" s="16"/>
      <c r="E13324" s="316"/>
    </row>
    <row r="13325" spans="4:5" x14ac:dyDescent="0.2">
      <c r="D13325" s="16"/>
      <c r="E13325" s="316"/>
    </row>
    <row r="13326" spans="4:5" x14ac:dyDescent="0.2">
      <c r="D13326" s="16"/>
      <c r="E13326" s="316"/>
    </row>
    <row r="13327" spans="4:5" x14ac:dyDescent="0.2">
      <c r="D13327" s="16"/>
      <c r="E13327" s="316"/>
    </row>
    <row r="13328" spans="4:5" x14ac:dyDescent="0.2">
      <c r="D13328" s="16"/>
      <c r="E13328" s="316"/>
    </row>
    <row r="13329" spans="4:5" x14ac:dyDescent="0.2">
      <c r="D13329" s="16"/>
      <c r="E13329" s="316"/>
    </row>
    <row r="13330" spans="4:5" x14ac:dyDescent="0.2">
      <c r="D13330" s="16"/>
      <c r="E13330" s="316"/>
    </row>
    <row r="13331" spans="4:5" x14ac:dyDescent="0.2">
      <c r="D13331" s="16"/>
      <c r="E13331" s="316"/>
    </row>
    <row r="13332" spans="4:5" x14ac:dyDescent="0.2">
      <c r="D13332" s="16"/>
      <c r="E13332" s="316"/>
    </row>
    <row r="13333" spans="4:5" x14ac:dyDescent="0.2">
      <c r="D13333" s="16"/>
      <c r="E13333" s="316"/>
    </row>
    <row r="13334" spans="4:5" x14ac:dyDescent="0.2">
      <c r="D13334" s="16"/>
      <c r="E13334" s="316"/>
    </row>
    <row r="13335" spans="4:5" x14ac:dyDescent="0.2">
      <c r="D13335" s="16"/>
      <c r="E13335" s="316"/>
    </row>
    <row r="13336" spans="4:5" x14ac:dyDescent="0.2">
      <c r="D13336" s="16"/>
      <c r="E13336" s="316"/>
    </row>
    <row r="13337" spans="4:5" x14ac:dyDescent="0.2">
      <c r="D13337" s="16"/>
      <c r="E13337" s="316"/>
    </row>
    <row r="13338" spans="4:5" x14ac:dyDescent="0.2">
      <c r="D13338" s="16"/>
      <c r="E13338" s="316"/>
    </row>
    <row r="13339" spans="4:5" x14ac:dyDescent="0.2">
      <c r="D13339" s="16"/>
      <c r="E13339" s="316"/>
    </row>
    <row r="13340" spans="4:5" x14ac:dyDescent="0.2">
      <c r="D13340" s="16"/>
      <c r="E13340" s="316"/>
    </row>
    <row r="13341" spans="4:5" x14ac:dyDescent="0.2">
      <c r="D13341" s="16"/>
      <c r="E13341" s="316"/>
    </row>
    <row r="13342" spans="4:5" x14ac:dyDescent="0.2">
      <c r="D13342" s="16"/>
      <c r="E13342" s="316"/>
    </row>
    <row r="13343" spans="4:5" x14ac:dyDescent="0.2">
      <c r="D13343" s="16"/>
      <c r="E13343" s="316"/>
    </row>
    <row r="13344" spans="4:5" x14ac:dyDescent="0.2">
      <c r="D13344" s="16"/>
      <c r="E13344" s="316"/>
    </row>
    <row r="13345" spans="4:5" x14ac:dyDescent="0.2">
      <c r="D13345" s="16"/>
      <c r="E13345" s="316"/>
    </row>
    <row r="13346" spans="4:5" x14ac:dyDescent="0.2">
      <c r="D13346" s="16"/>
      <c r="E13346" s="316"/>
    </row>
    <row r="13347" spans="4:5" x14ac:dyDescent="0.2">
      <c r="D13347" s="16"/>
      <c r="E13347" s="316"/>
    </row>
    <row r="13348" spans="4:5" x14ac:dyDescent="0.2">
      <c r="D13348" s="16"/>
      <c r="E13348" s="316"/>
    </row>
    <row r="13349" spans="4:5" x14ac:dyDescent="0.2">
      <c r="D13349" s="16"/>
      <c r="E13349" s="316"/>
    </row>
    <row r="13350" spans="4:5" x14ac:dyDescent="0.2">
      <c r="D13350" s="16"/>
      <c r="E13350" s="316"/>
    </row>
    <row r="13351" spans="4:5" x14ac:dyDescent="0.2">
      <c r="D13351" s="16"/>
      <c r="E13351" s="316"/>
    </row>
    <row r="13352" spans="4:5" x14ac:dyDescent="0.2">
      <c r="D13352" s="16"/>
      <c r="E13352" s="316"/>
    </row>
    <row r="13353" spans="4:5" x14ac:dyDescent="0.2">
      <c r="D13353" s="16"/>
      <c r="E13353" s="316"/>
    </row>
    <row r="13354" spans="4:5" x14ac:dyDescent="0.2">
      <c r="D13354" s="16"/>
      <c r="E13354" s="316"/>
    </row>
    <row r="13355" spans="4:5" x14ac:dyDescent="0.2">
      <c r="D13355" s="16"/>
      <c r="E13355" s="316"/>
    </row>
    <row r="13356" spans="4:5" x14ac:dyDescent="0.2">
      <c r="D13356" s="16"/>
      <c r="E13356" s="316"/>
    </row>
    <row r="13357" spans="4:5" x14ac:dyDescent="0.2">
      <c r="D13357" s="16"/>
      <c r="E13357" s="316"/>
    </row>
    <row r="13358" spans="4:5" x14ac:dyDescent="0.2">
      <c r="D13358" s="16"/>
      <c r="E13358" s="316"/>
    </row>
    <row r="13359" spans="4:5" x14ac:dyDescent="0.2">
      <c r="D13359" s="16"/>
      <c r="E13359" s="316"/>
    </row>
    <row r="13360" spans="4:5" x14ac:dyDescent="0.2">
      <c r="D13360" s="16"/>
      <c r="E13360" s="316"/>
    </row>
    <row r="13361" spans="4:5" x14ac:dyDescent="0.2">
      <c r="D13361" s="16"/>
      <c r="E13361" s="316"/>
    </row>
    <row r="13362" spans="4:5" x14ac:dyDescent="0.2">
      <c r="D13362" s="16"/>
      <c r="E13362" s="316"/>
    </row>
    <row r="13363" spans="4:5" x14ac:dyDescent="0.2">
      <c r="D13363" s="16"/>
      <c r="E13363" s="316"/>
    </row>
    <row r="13364" spans="4:5" x14ac:dyDescent="0.2">
      <c r="D13364" s="16"/>
      <c r="E13364" s="316"/>
    </row>
    <row r="13365" spans="4:5" x14ac:dyDescent="0.2">
      <c r="D13365" s="16"/>
      <c r="E13365" s="316"/>
    </row>
    <row r="13366" spans="4:5" x14ac:dyDescent="0.2">
      <c r="D13366" s="16"/>
      <c r="E13366" s="316"/>
    </row>
    <row r="13367" spans="4:5" x14ac:dyDescent="0.2">
      <c r="D13367" s="16"/>
      <c r="E13367" s="316"/>
    </row>
    <row r="13368" spans="4:5" x14ac:dyDescent="0.2">
      <c r="D13368" s="16"/>
      <c r="E13368" s="316"/>
    </row>
    <row r="13369" spans="4:5" x14ac:dyDescent="0.2">
      <c r="D13369" s="16"/>
      <c r="E13369" s="316"/>
    </row>
    <row r="13370" spans="4:5" x14ac:dyDescent="0.2">
      <c r="D13370" s="16"/>
      <c r="E13370" s="316"/>
    </row>
    <row r="13371" spans="4:5" x14ac:dyDescent="0.2">
      <c r="D13371" s="16"/>
      <c r="E13371" s="316"/>
    </row>
    <row r="13372" spans="4:5" x14ac:dyDescent="0.2">
      <c r="D13372" s="16"/>
      <c r="E13372" s="316"/>
    </row>
    <row r="13373" spans="4:5" x14ac:dyDescent="0.2">
      <c r="D13373" s="16"/>
      <c r="E13373" s="316"/>
    </row>
    <row r="13374" spans="4:5" x14ac:dyDescent="0.2">
      <c r="D13374" s="16"/>
      <c r="E13374" s="316"/>
    </row>
    <row r="13375" spans="4:5" x14ac:dyDescent="0.2">
      <c r="D13375" s="16"/>
      <c r="E13375" s="316"/>
    </row>
    <row r="13376" spans="4:5" x14ac:dyDescent="0.2">
      <c r="D13376" s="16"/>
      <c r="E13376" s="316"/>
    </row>
    <row r="13377" spans="4:5" x14ac:dyDescent="0.2">
      <c r="D13377" s="16"/>
      <c r="E13377" s="316"/>
    </row>
    <row r="13378" spans="4:5" x14ac:dyDescent="0.2">
      <c r="D13378" s="16"/>
      <c r="E13378" s="316"/>
    </row>
    <row r="13379" spans="4:5" x14ac:dyDescent="0.2">
      <c r="D13379" s="16"/>
      <c r="E13379" s="316"/>
    </row>
    <row r="13380" spans="4:5" x14ac:dyDescent="0.2">
      <c r="D13380" s="16"/>
      <c r="E13380" s="316"/>
    </row>
    <row r="13381" spans="4:5" x14ac:dyDescent="0.2">
      <c r="D13381" s="16"/>
      <c r="E13381" s="316"/>
    </row>
    <row r="13382" spans="4:5" x14ac:dyDescent="0.2">
      <c r="D13382" s="16"/>
      <c r="E13382" s="316"/>
    </row>
    <row r="13383" spans="4:5" x14ac:dyDescent="0.2">
      <c r="D13383" s="16"/>
      <c r="E13383" s="316"/>
    </row>
    <row r="13384" spans="4:5" x14ac:dyDescent="0.2">
      <c r="D13384" s="16"/>
      <c r="E13384" s="316"/>
    </row>
    <row r="13385" spans="4:5" x14ac:dyDescent="0.2">
      <c r="D13385" s="16"/>
      <c r="E13385" s="316"/>
    </row>
    <row r="13386" spans="4:5" x14ac:dyDescent="0.2">
      <c r="D13386" s="16"/>
      <c r="E13386" s="316"/>
    </row>
    <row r="13387" spans="4:5" x14ac:dyDescent="0.2">
      <c r="D13387" s="16"/>
      <c r="E13387" s="316"/>
    </row>
    <row r="13388" spans="4:5" x14ac:dyDescent="0.2">
      <c r="D13388" s="16"/>
      <c r="E13388" s="316"/>
    </row>
    <row r="13389" spans="4:5" x14ac:dyDescent="0.2">
      <c r="D13389" s="16"/>
      <c r="E13389" s="316"/>
    </row>
    <row r="13390" spans="4:5" x14ac:dyDescent="0.2">
      <c r="D13390" s="16"/>
      <c r="E13390" s="316"/>
    </row>
    <row r="13391" spans="4:5" x14ac:dyDescent="0.2">
      <c r="D13391" s="16"/>
      <c r="E13391" s="316"/>
    </row>
    <row r="13392" spans="4:5" x14ac:dyDescent="0.2">
      <c r="D13392" s="16"/>
      <c r="E13392" s="316"/>
    </row>
    <row r="13393" spans="4:5" x14ac:dyDescent="0.2">
      <c r="D13393" s="16"/>
      <c r="E13393" s="316"/>
    </row>
    <row r="13394" spans="4:5" x14ac:dyDescent="0.2">
      <c r="D13394" s="16"/>
      <c r="E13394" s="316"/>
    </row>
    <row r="13395" spans="4:5" x14ac:dyDescent="0.2">
      <c r="D13395" s="16"/>
      <c r="E13395" s="316"/>
    </row>
    <row r="13396" spans="4:5" x14ac:dyDescent="0.2">
      <c r="D13396" s="16"/>
      <c r="E13396" s="316"/>
    </row>
    <row r="13397" spans="4:5" x14ac:dyDescent="0.2">
      <c r="D13397" s="16"/>
      <c r="E13397" s="316"/>
    </row>
    <row r="13398" spans="4:5" x14ac:dyDescent="0.2">
      <c r="D13398" s="16"/>
      <c r="E13398" s="316"/>
    </row>
    <row r="13399" spans="4:5" x14ac:dyDescent="0.2">
      <c r="D13399" s="16"/>
      <c r="E13399" s="316"/>
    </row>
    <row r="13400" spans="4:5" x14ac:dyDescent="0.2">
      <c r="D13400" s="16"/>
      <c r="E13400" s="316"/>
    </row>
    <row r="13401" spans="4:5" x14ac:dyDescent="0.2">
      <c r="D13401" s="16"/>
      <c r="E13401" s="316"/>
    </row>
    <row r="13402" spans="4:5" x14ac:dyDescent="0.2">
      <c r="D13402" s="16"/>
      <c r="E13402" s="316"/>
    </row>
    <row r="13403" spans="4:5" x14ac:dyDescent="0.2">
      <c r="D13403" s="16"/>
      <c r="E13403" s="316"/>
    </row>
    <row r="13404" spans="4:5" x14ac:dyDescent="0.2">
      <c r="D13404" s="16"/>
      <c r="E13404" s="316"/>
    </row>
    <row r="13405" spans="4:5" x14ac:dyDescent="0.2">
      <c r="D13405" s="16"/>
      <c r="E13405" s="316"/>
    </row>
    <row r="13406" spans="4:5" x14ac:dyDescent="0.2">
      <c r="D13406" s="16"/>
      <c r="E13406" s="316"/>
    </row>
    <row r="13407" spans="4:5" x14ac:dyDescent="0.2">
      <c r="D13407" s="16"/>
      <c r="E13407" s="316"/>
    </row>
    <row r="13408" spans="4:5" x14ac:dyDescent="0.2">
      <c r="D13408" s="16"/>
      <c r="E13408" s="316"/>
    </row>
    <row r="13409" spans="4:5" x14ac:dyDescent="0.2">
      <c r="D13409" s="16"/>
      <c r="E13409" s="316"/>
    </row>
    <row r="13410" spans="4:5" x14ac:dyDescent="0.2">
      <c r="D13410" s="16"/>
      <c r="E13410" s="316"/>
    </row>
    <row r="13411" spans="4:5" x14ac:dyDescent="0.2">
      <c r="D13411" s="16"/>
      <c r="E13411" s="316"/>
    </row>
    <row r="13412" spans="4:5" x14ac:dyDescent="0.2">
      <c r="D13412" s="16"/>
      <c r="E13412" s="316"/>
    </row>
    <row r="13413" spans="4:5" x14ac:dyDescent="0.2">
      <c r="D13413" s="16"/>
      <c r="E13413" s="316"/>
    </row>
    <row r="13414" spans="4:5" x14ac:dyDescent="0.2">
      <c r="D13414" s="16"/>
      <c r="E13414" s="316"/>
    </row>
    <row r="13415" spans="4:5" x14ac:dyDescent="0.2">
      <c r="D13415" s="16"/>
      <c r="E13415" s="316"/>
    </row>
    <row r="13416" spans="4:5" x14ac:dyDescent="0.2">
      <c r="D13416" s="16"/>
      <c r="E13416" s="316"/>
    </row>
    <row r="13417" spans="4:5" x14ac:dyDescent="0.2">
      <c r="D13417" s="16"/>
      <c r="E13417" s="316"/>
    </row>
    <row r="13418" spans="4:5" x14ac:dyDescent="0.2">
      <c r="D13418" s="16"/>
      <c r="E13418" s="316"/>
    </row>
    <row r="13419" spans="4:5" x14ac:dyDescent="0.2">
      <c r="D13419" s="16"/>
      <c r="E13419" s="316"/>
    </row>
    <row r="13420" spans="4:5" x14ac:dyDescent="0.2">
      <c r="D13420" s="16"/>
      <c r="E13420" s="316"/>
    </row>
    <row r="13421" spans="4:5" x14ac:dyDescent="0.2">
      <c r="D13421" s="16"/>
      <c r="E13421" s="316"/>
    </row>
    <row r="13422" spans="4:5" x14ac:dyDescent="0.2">
      <c r="D13422" s="16"/>
      <c r="E13422" s="316"/>
    </row>
    <row r="13423" spans="4:5" x14ac:dyDescent="0.2">
      <c r="D13423" s="16"/>
      <c r="E13423" s="316"/>
    </row>
    <row r="13424" spans="4:5" x14ac:dyDescent="0.2">
      <c r="D13424" s="16"/>
      <c r="E13424" s="316"/>
    </row>
    <row r="13425" spans="4:5" x14ac:dyDescent="0.2">
      <c r="D13425" s="16"/>
      <c r="E13425" s="316"/>
    </row>
    <row r="13426" spans="4:5" x14ac:dyDescent="0.2">
      <c r="D13426" s="16"/>
      <c r="E13426" s="316"/>
    </row>
    <row r="13427" spans="4:5" x14ac:dyDescent="0.2">
      <c r="D13427" s="16"/>
      <c r="E13427" s="316"/>
    </row>
    <row r="13428" spans="4:5" x14ac:dyDescent="0.2">
      <c r="D13428" s="16"/>
      <c r="E13428" s="316"/>
    </row>
    <row r="13429" spans="4:5" x14ac:dyDescent="0.2">
      <c r="D13429" s="16"/>
      <c r="E13429" s="316"/>
    </row>
    <row r="13430" spans="4:5" x14ac:dyDescent="0.2">
      <c r="D13430" s="16"/>
      <c r="E13430" s="316"/>
    </row>
    <row r="13431" spans="4:5" x14ac:dyDescent="0.2">
      <c r="D13431" s="16"/>
      <c r="E13431" s="316"/>
    </row>
    <row r="13432" spans="4:5" x14ac:dyDescent="0.2">
      <c r="D13432" s="16"/>
      <c r="E13432" s="316"/>
    </row>
    <row r="13433" spans="4:5" x14ac:dyDescent="0.2">
      <c r="D13433" s="16"/>
      <c r="E13433" s="316"/>
    </row>
    <row r="13434" spans="4:5" x14ac:dyDescent="0.2">
      <c r="D13434" s="16"/>
      <c r="E13434" s="316"/>
    </row>
    <row r="13435" spans="4:5" x14ac:dyDescent="0.2">
      <c r="D13435" s="16"/>
      <c r="E13435" s="316"/>
    </row>
    <row r="13436" spans="4:5" x14ac:dyDescent="0.2">
      <c r="D13436" s="16"/>
      <c r="E13436" s="316"/>
    </row>
    <row r="13437" spans="4:5" x14ac:dyDescent="0.2">
      <c r="D13437" s="16"/>
      <c r="E13437" s="316"/>
    </row>
    <row r="13438" spans="4:5" x14ac:dyDescent="0.2">
      <c r="D13438" s="16"/>
      <c r="E13438" s="316"/>
    </row>
    <row r="13439" spans="4:5" x14ac:dyDescent="0.2">
      <c r="D13439" s="16"/>
      <c r="E13439" s="316"/>
    </row>
    <row r="13440" spans="4:5" x14ac:dyDescent="0.2">
      <c r="D13440" s="16"/>
      <c r="E13440" s="316"/>
    </row>
    <row r="13441" spans="4:5" x14ac:dyDescent="0.2">
      <c r="D13441" s="16"/>
      <c r="E13441" s="316"/>
    </row>
    <row r="13442" spans="4:5" x14ac:dyDescent="0.2">
      <c r="D13442" s="16"/>
      <c r="E13442" s="316"/>
    </row>
    <row r="13443" spans="4:5" x14ac:dyDescent="0.2">
      <c r="D13443" s="16"/>
      <c r="E13443" s="316"/>
    </row>
    <row r="13444" spans="4:5" x14ac:dyDescent="0.2">
      <c r="D13444" s="16"/>
      <c r="E13444" s="316"/>
    </row>
    <row r="13445" spans="4:5" x14ac:dyDescent="0.2">
      <c r="D13445" s="16"/>
      <c r="E13445" s="316"/>
    </row>
    <row r="13446" spans="4:5" x14ac:dyDescent="0.2">
      <c r="D13446" s="16"/>
      <c r="E13446" s="316"/>
    </row>
    <row r="13447" spans="4:5" x14ac:dyDescent="0.2">
      <c r="D13447" s="16"/>
      <c r="E13447" s="316"/>
    </row>
    <row r="13448" spans="4:5" x14ac:dyDescent="0.2">
      <c r="D13448" s="16"/>
      <c r="E13448" s="316"/>
    </row>
    <row r="13449" spans="4:5" x14ac:dyDescent="0.2">
      <c r="D13449" s="16"/>
      <c r="E13449" s="316"/>
    </row>
    <row r="13450" spans="4:5" x14ac:dyDescent="0.2">
      <c r="D13450" s="16"/>
      <c r="E13450" s="316"/>
    </row>
    <row r="13451" spans="4:5" x14ac:dyDescent="0.2">
      <c r="D13451" s="16"/>
      <c r="E13451" s="316"/>
    </row>
    <row r="13452" spans="4:5" x14ac:dyDescent="0.2">
      <c r="D13452" s="16"/>
      <c r="E13452" s="316"/>
    </row>
    <row r="13453" spans="4:5" x14ac:dyDescent="0.2">
      <c r="D13453" s="16"/>
      <c r="E13453" s="316"/>
    </row>
    <row r="13454" spans="4:5" x14ac:dyDescent="0.2">
      <c r="D13454" s="16"/>
      <c r="E13454" s="316"/>
    </row>
    <row r="13455" spans="4:5" x14ac:dyDescent="0.2">
      <c r="D13455" s="16"/>
      <c r="E13455" s="316"/>
    </row>
    <row r="13456" spans="4:5" x14ac:dyDescent="0.2">
      <c r="D13456" s="16"/>
      <c r="E13456" s="316"/>
    </row>
    <row r="13457" spans="4:5" x14ac:dyDescent="0.2">
      <c r="D13457" s="16"/>
      <c r="E13457" s="316"/>
    </row>
    <row r="13458" spans="4:5" x14ac:dyDescent="0.2">
      <c r="D13458" s="16"/>
      <c r="E13458" s="316"/>
    </row>
    <row r="13459" spans="4:5" x14ac:dyDescent="0.2">
      <c r="D13459" s="16"/>
      <c r="E13459" s="316"/>
    </row>
    <row r="13460" spans="4:5" x14ac:dyDescent="0.2">
      <c r="D13460" s="16"/>
      <c r="E13460" s="316"/>
    </row>
    <row r="13461" spans="4:5" x14ac:dyDescent="0.2">
      <c r="D13461" s="16"/>
      <c r="E13461" s="316"/>
    </row>
    <row r="13462" spans="4:5" x14ac:dyDescent="0.2">
      <c r="D13462" s="16"/>
      <c r="E13462" s="316"/>
    </row>
    <row r="13463" spans="4:5" x14ac:dyDescent="0.2">
      <c r="D13463" s="16"/>
      <c r="E13463" s="316"/>
    </row>
    <row r="13464" spans="4:5" x14ac:dyDescent="0.2">
      <c r="D13464" s="16"/>
      <c r="E13464" s="316"/>
    </row>
    <row r="13465" spans="4:5" x14ac:dyDescent="0.2">
      <c r="D13465" s="16"/>
      <c r="E13465" s="316"/>
    </row>
    <row r="13466" spans="4:5" x14ac:dyDescent="0.2">
      <c r="D13466" s="16"/>
      <c r="E13466" s="316"/>
    </row>
    <row r="13467" spans="4:5" x14ac:dyDescent="0.2">
      <c r="D13467" s="16"/>
      <c r="E13467" s="316"/>
    </row>
    <row r="13468" spans="4:5" x14ac:dyDescent="0.2">
      <c r="D13468" s="16"/>
      <c r="E13468" s="316"/>
    </row>
    <row r="13469" spans="4:5" x14ac:dyDescent="0.2">
      <c r="D13469" s="16"/>
      <c r="E13469" s="316"/>
    </row>
    <row r="13470" spans="4:5" x14ac:dyDescent="0.2">
      <c r="D13470" s="16"/>
      <c r="E13470" s="316"/>
    </row>
    <row r="13471" spans="4:5" x14ac:dyDescent="0.2">
      <c r="D13471" s="16"/>
      <c r="E13471" s="316"/>
    </row>
    <row r="13472" spans="4:5" x14ac:dyDescent="0.2">
      <c r="D13472" s="16"/>
      <c r="E13472" s="316"/>
    </row>
    <row r="13473" spans="4:5" x14ac:dyDescent="0.2">
      <c r="D13473" s="16"/>
      <c r="E13473" s="316"/>
    </row>
    <row r="13474" spans="4:5" x14ac:dyDescent="0.2">
      <c r="D13474" s="16"/>
      <c r="E13474" s="316"/>
    </row>
    <row r="13475" spans="4:5" x14ac:dyDescent="0.2">
      <c r="D13475" s="16"/>
      <c r="E13475" s="316"/>
    </row>
    <row r="13476" spans="4:5" x14ac:dyDescent="0.2">
      <c r="D13476" s="16"/>
      <c r="E13476" s="316"/>
    </row>
    <row r="13477" spans="4:5" x14ac:dyDescent="0.2">
      <c r="D13477" s="16"/>
      <c r="E13477" s="316"/>
    </row>
    <row r="13478" spans="4:5" x14ac:dyDescent="0.2">
      <c r="D13478" s="16"/>
      <c r="E13478" s="316"/>
    </row>
    <row r="13479" spans="4:5" x14ac:dyDescent="0.2">
      <c r="D13479" s="16"/>
      <c r="E13479" s="316"/>
    </row>
    <row r="13480" spans="4:5" x14ac:dyDescent="0.2">
      <c r="D13480" s="16"/>
      <c r="E13480" s="316"/>
    </row>
    <row r="13481" spans="4:5" x14ac:dyDescent="0.2">
      <c r="D13481" s="16"/>
      <c r="E13481" s="316"/>
    </row>
    <row r="13482" spans="4:5" x14ac:dyDescent="0.2">
      <c r="D13482" s="16"/>
      <c r="E13482" s="316"/>
    </row>
    <row r="13483" spans="4:5" x14ac:dyDescent="0.2">
      <c r="D13483" s="16"/>
      <c r="E13483" s="316"/>
    </row>
    <row r="13484" spans="4:5" x14ac:dyDescent="0.2">
      <c r="D13484" s="16"/>
      <c r="E13484" s="316"/>
    </row>
    <row r="13485" spans="4:5" x14ac:dyDescent="0.2">
      <c r="D13485" s="16"/>
      <c r="E13485" s="316"/>
    </row>
    <row r="13486" spans="4:5" x14ac:dyDescent="0.2">
      <c r="D13486" s="16"/>
      <c r="E13486" s="316"/>
    </row>
    <row r="13487" spans="4:5" x14ac:dyDescent="0.2">
      <c r="D13487" s="16"/>
      <c r="E13487" s="316"/>
    </row>
    <row r="13488" spans="4:5" x14ac:dyDescent="0.2">
      <c r="D13488" s="16"/>
      <c r="E13488" s="316"/>
    </row>
    <row r="13489" spans="4:5" x14ac:dyDescent="0.2">
      <c r="D13489" s="16"/>
      <c r="E13489" s="316"/>
    </row>
    <row r="13490" spans="4:5" x14ac:dyDescent="0.2">
      <c r="D13490" s="16"/>
      <c r="E13490" s="316"/>
    </row>
    <row r="13491" spans="4:5" x14ac:dyDescent="0.2">
      <c r="D13491" s="16"/>
      <c r="E13491" s="316"/>
    </row>
    <row r="13492" spans="4:5" x14ac:dyDescent="0.2">
      <c r="D13492" s="16"/>
      <c r="E13492" s="316"/>
    </row>
    <row r="13493" spans="4:5" x14ac:dyDescent="0.2">
      <c r="D13493" s="16"/>
      <c r="E13493" s="316"/>
    </row>
    <row r="13494" spans="4:5" x14ac:dyDescent="0.2">
      <c r="D13494" s="16"/>
      <c r="E13494" s="316"/>
    </row>
    <row r="13495" spans="4:5" x14ac:dyDescent="0.2">
      <c r="D13495" s="16"/>
      <c r="E13495" s="316"/>
    </row>
    <row r="13496" spans="4:5" x14ac:dyDescent="0.2">
      <c r="D13496" s="16"/>
      <c r="E13496" s="316"/>
    </row>
    <row r="13497" spans="4:5" x14ac:dyDescent="0.2">
      <c r="D13497" s="16"/>
      <c r="E13497" s="316"/>
    </row>
    <row r="13498" spans="4:5" x14ac:dyDescent="0.2">
      <c r="D13498" s="16"/>
      <c r="E13498" s="316"/>
    </row>
    <row r="13499" spans="4:5" x14ac:dyDescent="0.2">
      <c r="D13499" s="16"/>
      <c r="E13499" s="316"/>
    </row>
    <row r="13500" spans="4:5" x14ac:dyDescent="0.2">
      <c r="D13500" s="16"/>
      <c r="E13500" s="316"/>
    </row>
    <row r="13501" spans="4:5" x14ac:dyDescent="0.2">
      <c r="D13501" s="16"/>
      <c r="E13501" s="316"/>
    </row>
    <row r="13502" spans="4:5" x14ac:dyDescent="0.2">
      <c r="D13502" s="16"/>
      <c r="E13502" s="316"/>
    </row>
    <row r="13503" spans="4:5" x14ac:dyDescent="0.2">
      <c r="D13503" s="16"/>
      <c r="E13503" s="316"/>
    </row>
    <row r="13504" spans="4:5" x14ac:dyDescent="0.2">
      <c r="D13504" s="16"/>
      <c r="E13504" s="316"/>
    </row>
    <row r="13505" spans="4:5" x14ac:dyDescent="0.2">
      <c r="D13505" s="16"/>
      <c r="E13505" s="316"/>
    </row>
    <row r="13506" spans="4:5" x14ac:dyDescent="0.2">
      <c r="D13506" s="16"/>
      <c r="E13506" s="316"/>
    </row>
    <row r="13507" spans="4:5" x14ac:dyDescent="0.2">
      <c r="D13507" s="16"/>
      <c r="E13507" s="316"/>
    </row>
    <row r="13508" spans="4:5" x14ac:dyDescent="0.2">
      <c r="D13508" s="16"/>
      <c r="E13508" s="316"/>
    </row>
    <row r="13509" spans="4:5" x14ac:dyDescent="0.2">
      <c r="D13509" s="16"/>
      <c r="E13509" s="316"/>
    </row>
    <row r="13510" spans="4:5" x14ac:dyDescent="0.2">
      <c r="D13510" s="16"/>
      <c r="E13510" s="316"/>
    </row>
    <row r="13511" spans="4:5" x14ac:dyDescent="0.2">
      <c r="D13511" s="16"/>
      <c r="E13511" s="316"/>
    </row>
    <row r="13512" spans="4:5" x14ac:dyDescent="0.2">
      <c r="D13512" s="16"/>
      <c r="E13512" s="316"/>
    </row>
    <row r="13513" spans="4:5" x14ac:dyDescent="0.2">
      <c r="D13513" s="16"/>
      <c r="E13513" s="316"/>
    </row>
    <row r="13514" spans="4:5" x14ac:dyDescent="0.2">
      <c r="D13514" s="16"/>
      <c r="E13514" s="316"/>
    </row>
    <row r="13515" spans="4:5" x14ac:dyDescent="0.2">
      <c r="D13515" s="16"/>
      <c r="E13515" s="316"/>
    </row>
    <row r="13516" spans="4:5" x14ac:dyDescent="0.2">
      <c r="D13516" s="16"/>
      <c r="E13516" s="316"/>
    </row>
    <row r="13517" spans="4:5" x14ac:dyDescent="0.2">
      <c r="D13517" s="16"/>
      <c r="E13517" s="316"/>
    </row>
    <row r="13518" spans="4:5" x14ac:dyDescent="0.2">
      <c r="D13518" s="16"/>
      <c r="E13518" s="316"/>
    </row>
    <row r="13519" spans="4:5" x14ac:dyDescent="0.2">
      <c r="D13519" s="16"/>
      <c r="E13519" s="316"/>
    </row>
    <row r="13520" spans="4:5" x14ac:dyDescent="0.2">
      <c r="D13520" s="16"/>
      <c r="E13520" s="316"/>
    </row>
    <row r="13521" spans="4:5" x14ac:dyDescent="0.2">
      <c r="D13521" s="16"/>
      <c r="E13521" s="316"/>
    </row>
    <row r="13522" spans="4:5" x14ac:dyDescent="0.2">
      <c r="D13522" s="16"/>
      <c r="E13522" s="316"/>
    </row>
    <row r="13523" spans="4:5" x14ac:dyDescent="0.2">
      <c r="D13523" s="16"/>
      <c r="E13523" s="316"/>
    </row>
    <row r="13524" spans="4:5" x14ac:dyDescent="0.2">
      <c r="D13524" s="16"/>
      <c r="E13524" s="316"/>
    </row>
    <row r="13525" spans="4:5" x14ac:dyDescent="0.2">
      <c r="D13525" s="16"/>
      <c r="E13525" s="316"/>
    </row>
    <row r="13526" spans="4:5" x14ac:dyDescent="0.2">
      <c r="D13526" s="16"/>
      <c r="E13526" s="316"/>
    </row>
    <row r="13527" spans="4:5" x14ac:dyDescent="0.2">
      <c r="D13527" s="16"/>
      <c r="E13527" s="316"/>
    </row>
    <row r="13528" spans="4:5" x14ac:dyDescent="0.2">
      <c r="D13528" s="16"/>
      <c r="E13528" s="316"/>
    </row>
    <row r="13529" spans="4:5" x14ac:dyDescent="0.2">
      <c r="D13529" s="16"/>
      <c r="E13529" s="316"/>
    </row>
    <row r="13530" spans="4:5" x14ac:dyDescent="0.2">
      <c r="D13530" s="16"/>
      <c r="E13530" s="316"/>
    </row>
    <row r="13531" spans="4:5" x14ac:dyDescent="0.2">
      <c r="D13531" s="16"/>
      <c r="E13531" s="316"/>
    </row>
    <row r="13532" spans="4:5" x14ac:dyDescent="0.2">
      <c r="D13532" s="16"/>
      <c r="E13532" s="316"/>
    </row>
    <row r="13533" spans="4:5" x14ac:dyDescent="0.2">
      <c r="D13533" s="16"/>
      <c r="E13533" s="316"/>
    </row>
    <row r="13534" spans="4:5" x14ac:dyDescent="0.2">
      <c r="D13534" s="16"/>
      <c r="E13534" s="316"/>
    </row>
    <row r="13535" spans="4:5" x14ac:dyDescent="0.2">
      <c r="D13535" s="16"/>
      <c r="E13535" s="316"/>
    </row>
    <row r="13536" spans="4:5" x14ac:dyDescent="0.2">
      <c r="D13536" s="16"/>
      <c r="E13536" s="316"/>
    </row>
    <row r="13537" spans="4:5" x14ac:dyDescent="0.2">
      <c r="D13537" s="16"/>
      <c r="E13537" s="316"/>
    </row>
    <row r="13538" spans="4:5" x14ac:dyDescent="0.2">
      <c r="D13538" s="16"/>
      <c r="E13538" s="316"/>
    </row>
    <row r="13539" spans="4:5" x14ac:dyDescent="0.2">
      <c r="D13539" s="16"/>
      <c r="E13539" s="316"/>
    </row>
    <row r="13540" spans="4:5" x14ac:dyDescent="0.2">
      <c r="D13540" s="16"/>
      <c r="E13540" s="316"/>
    </row>
    <row r="13541" spans="4:5" x14ac:dyDescent="0.2">
      <c r="D13541" s="16"/>
      <c r="E13541" s="316"/>
    </row>
    <row r="13542" spans="4:5" x14ac:dyDescent="0.2">
      <c r="D13542" s="16"/>
      <c r="E13542" s="316"/>
    </row>
    <row r="13543" spans="4:5" x14ac:dyDescent="0.2">
      <c r="D13543" s="16"/>
      <c r="E13543" s="316"/>
    </row>
    <row r="13544" spans="4:5" x14ac:dyDescent="0.2">
      <c r="D13544" s="16"/>
      <c r="E13544" s="316"/>
    </row>
    <row r="13545" spans="4:5" x14ac:dyDescent="0.2">
      <c r="D13545" s="16"/>
      <c r="E13545" s="316"/>
    </row>
    <row r="13546" spans="4:5" x14ac:dyDescent="0.2">
      <c r="D13546" s="16"/>
      <c r="E13546" s="316"/>
    </row>
    <row r="13547" spans="4:5" x14ac:dyDescent="0.2">
      <c r="D13547" s="16"/>
      <c r="E13547" s="316"/>
    </row>
    <row r="13548" spans="4:5" x14ac:dyDescent="0.2">
      <c r="D13548" s="16"/>
      <c r="E13548" s="316"/>
    </row>
    <row r="13549" spans="4:5" x14ac:dyDescent="0.2">
      <c r="D13549" s="16"/>
      <c r="E13549" s="316"/>
    </row>
    <row r="13550" spans="4:5" x14ac:dyDescent="0.2">
      <c r="D13550" s="16"/>
      <c r="E13550" s="316"/>
    </row>
    <row r="13551" spans="4:5" x14ac:dyDescent="0.2">
      <c r="D13551" s="16"/>
      <c r="E13551" s="316"/>
    </row>
    <row r="13552" spans="4:5" x14ac:dyDescent="0.2">
      <c r="D13552" s="16"/>
      <c r="E13552" s="316"/>
    </row>
    <row r="13553" spans="4:5" x14ac:dyDescent="0.2">
      <c r="D13553" s="16"/>
      <c r="E13553" s="316"/>
    </row>
    <row r="13554" spans="4:5" x14ac:dyDescent="0.2">
      <c r="D13554" s="16"/>
      <c r="E13554" s="316"/>
    </row>
    <row r="13555" spans="4:5" x14ac:dyDescent="0.2">
      <c r="D13555" s="16"/>
      <c r="E13555" s="316"/>
    </row>
    <row r="13556" spans="4:5" x14ac:dyDescent="0.2">
      <c r="D13556" s="16"/>
      <c r="E13556" s="316"/>
    </row>
    <row r="13557" spans="4:5" x14ac:dyDescent="0.2">
      <c r="D13557" s="16"/>
      <c r="E13557" s="316"/>
    </row>
    <row r="13558" spans="4:5" x14ac:dyDescent="0.2">
      <c r="D13558" s="16"/>
      <c r="E13558" s="316"/>
    </row>
    <row r="13559" spans="4:5" x14ac:dyDescent="0.2">
      <c r="D13559" s="16"/>
      <c r="E13559" s="316"/>
    </row>
    <row r="13560" spans="4:5" x14ac:dyDescent="0.2">
      <c r="D13560" s="16"/>
      <c r="E13560" s="316"/>
    </row>
    <row r="13561" spans="4:5" x14ac:dyDescent="0.2">
      <c r="D13561" s="16"/>
      <c r="E13561" s="316"/>
    </row>
    <row r="13562" spans="4:5" x14ac:dyDescent="0.2">
      <c r="D13562" s="16"/>
      <c r="E13562" s="316"/>
    </row>
    <row r="13563" spans="4:5" x14ac:dyDescent="0.2">
      <c r="D13563" s="16"/>
      <c r="E13563" s="316"/>
    </row>
    <row r="13564" spans="4:5" x14ac:dyDescent="0.2">
      <c r="D13564" s="16"/>
      <c r="E13564" s="316"/>
    </row>
    <row r="13565" spans="4:5" x14ac:dyDescent="0.2">
      <c r="D13565" s="16"/>
      <c r="E13565" s="316"/>
    </row>
    <row r="13566" spans="4:5" x14ac:dyDescent="0.2">
      <c r="D13566" s="16"/>
      <c r="E13566" s="316"/>
    </row>
    <row r="13567" spans="4:5" x14ac:dyDescent="0.2">
      <c r="D13567" s="16"/>
      <c r="E13567" s="316"/>
    </row>
    <row r="13568" spans="4:5" x14ac:dyDescent="0.2">
      <c r="D13568" s="16"/>
      <c r="E13568" s="316"/>
    </row>
    <row r="13569" spans="4:5" x14ac:dyDescent="0.2">
      <c r="D13569" s="16"/>
      <c r="E13569" s="316"/>
    </row>
    <row r="13570" spans="4:5" x14ac:dyDescent="0.2">
      <c r="D13570" s="16"/>
      <c r="E13570" s="316"/>
    </row>
    <row r="13571" spans="4:5" x14ac:dyDescent="0.2">
      <c r="D13571" s="16"/>
      <c r="E13571" s="316"/>
    </row>
    <row r="13572" spans="4:5" x14ac:dyDescent="0.2">
      <c r="D13572" s="16"/>
      <c r="E13572" s="316"/>
    </row>
    <row r="13573" spans="4:5" x14ac:dyDescent="0.2">
      <c r="D13573" s="16"/>
      <c r="E13573" s="316"/>
    </row>
    <row r="13574" spans="4:5" x14ac:dyDescent="0.2">
      <c r="D13574" s="16"/>
      <c r="E13574" s="316"/>
    </row>
    <row r="13575" spans="4:5" x14ac:dyDescent="0.2">
      <c r="D13575" s="16"/>
      <c r="E13575" s="316"/>
    </row>
    <row r="13576" spans="4:5" x14ac:dyDescent="0.2">
      <c r="D13576" s="16"/>
      <c r="E13576" s="316"/>
    </row>
    <row r="13577" spans="4:5" x14ac:dyDescent="0.2">
      <c r="D13577" s="16"/>
      <c r="E13577" s="316"/>
    </row>
    <row r="13578" spans="4:5" x14ac:dyDescent="0.2">
      <c r="D13578" s="16"/>
      <c r="E13578" s="316"/>
    </row>
    <row r="13579" spans="4:5" x14ac:dyDescent="0.2">
      <c r="D13579" s="16"/>
      <c r="E13579" s="316"/>
    </row>
    <row r="13580" spans="4:5" x14ac:dyDescent="0.2">
      <c r="D13580" s="16"/>
      <c r="E13580" s="316"/>
    </row>
    <row r="13581" spans="4:5" x14ac:dyDescent="0.2">
      <c r="D13581" s="16"/>
      <c r="E13581" s="316"/>
    </row>
    <row r="13582" spans="4:5" x14ac:dyDescent="0.2">
      <c r="D13582" s="16"/>
      <c r="E13582" s="316"/>
    </row>
    <row r="13583" spans="4:5" x14ac:dyDescent="0.2">
      <c r="D13583" s="16"/>
      <c r="E13583" s="316"/>
    </row>
    <row r="13584" spans="4:5" x14ac:dyDescent="0.2">
      <c r="D13584" s="16"/>
      <c r="E13584" s="316"/>
    </row>
    <row r="13585" spans="4:5" x14ac:dyDescent="0.2">
      <c r="D13585" s="16"/>
      <c r="E13585" s="316"/>
    </row>
    <row r="13586" spans="4:5" x14ac:dyDescent="0.2">
      <c r="D13586" s="16"/>
      <c r="E13586" s="316"/>
    </row>
    <row r="13587" spans="4:5" x14ac:dyDescent="0.2">
      <c r="D13587" s="16"/>
      <c r="E13587" s="316"/>
    </row>
    <row r="13588" spans="4:5" x14ac:dyDescent="0.2">
      <c r="D13588" s="16"/>
      <c r="E13588" s="316"/>
    </row>
    <row r="13589" spans="4:5" x14ac:dyDescent="0.2">
      <c r="D13589" s="16"/>
      <c r="E13589" s="316"/>
    </row>
    <row r="13590" spans="4:5" x14ac:dyDescent="0.2">
      <c r="D13590" s="16"/>
      <c r="E13590" s="316"/>
    </row>
    <row r="13591" spans="4:5" x14ac:dyDescent="0.2">
      <c r="D13591" s="16"/>
      <c r="E13591" s="316"/>
    </row>
    <row r="13592" spans="4:5" x14ac:dyDescent="0.2">
      <c r="D13592" s="16"/>
      <c r="E13592" s="316"/>
    </row>
    <row r="13593" spans="4:5" x14ac:dyDescent="0.2">
      <c r="D13593" s="16"/>
      <c r="E13593" s="316"/>
    </row>
    <row r="13594" spans="4:5" x14ac:dyDescent="0.2">
      <c r="D13594" s="16"/>
      <c r="E13594" s="316"/>
    </row>
    <row r="13595" spans="4:5" x14ac:dyDescent="0.2">
      <c r="D13595" s="16"/>
      <c r="E13595" s="316"/>
    </row>
    <row r="13596" spans="4:5" x14ac:dyDescent="0.2">
      <c r="D13596" s="16"/>
      <c r="E13596" s="316"/>
    </row>
    <row r="13597" spans="4:5" x14ac:dyDescent="0.2">
      <c r="D13597" s="16"/>
      <c r="E13597" s="316"/>
    </row>
    <row r="13598" spans="4:5" x14ac:dyDescent="0.2">
      <c r="D13598" s="16"/>
      <c r="E13598" s="316"/>
    </row>
    <row r="13599" spans="4:5" x14ac:dyDescent="0.2">
      <c r="D13599" s="16"/>
      <c r="E13599" s="316"/>
    </row>
    <row r="13600" spans="4:5" x14ac:dyDescent="0.2">
      <c r="D13600" s="16"/>
      <c r="E13600" s="316"/>
    </row>
    <row r="13601" spans="4:5" x14ac:dyDescent="0.2">
      <c r="D13601" s="16"/>
      <c r="E13601" s="316"/>
    </row>
    <row r="13602" spans="4:5" x14ac:dyDescent="0.2">
      <c r="D13602" s="16"/>
      <c r="E13602" s="316"/>
    </row>
    <row r="13603" spans="4:5" x14ac:dyDescent="0.2">
      <c r="D13603" s="16"/>
      <c r="E13603" s="316"/>
    </row>
    <row r="13604" spans="4:5" x14ac:dyDescent="0.2">
      <c r="D13604" s="16"/>
      <c r="E13604" s="316"/>
    </row>
    <row r="13605" spans="4:5" x14ac:dyDescent="0.2">
      <c r="D13605" s="16"/>
      <c r="E13605" s="316"/>
    </row>
    <row r="13606" spans="4:5" x14ac:dyDescent="0.2">
      <c r="D13606" s="16"/>
      <c r="E13606" s="316"/>
    </row>
    <row r="13607" spans="4:5" x14ac:dyDescent="0.2">
      <c r="D13607" s="16"/>
      <c r="E13607" s="316"/>
    </row>
    <row r="13608" spans="4:5" x14ac:dyDescent="0.2">
      <c r="D13608" s="16"/>
      <c r="E13608" s="316"/>
    </row>
    <row r="13609" spans="4:5" x14ac:dyDescent="0.2">
      <c r="D13609" s="16"/>
      <c r="E13609" s="316"/>
    </row>
    <row r="13610" spans="4:5" x14ac:dyDescent="0.2">
      <c r="D13610" s="16"/>
      <c r="E13610" s="316"/>
    </row>
    <row r="13611" spans="4:5" x14ac:dyDescent="0.2">
      <c r="D13611" s="16"/>
      <c r="E13611" s="316"/>
    </row>
    <row r="13612" spans="4:5" x14ac:dyDescent="0.2">
      <c r="D13612" s="16"/>
      <c r="E13612" s="316"/>
    </row>
    <row r="13613" spans="4:5" x14ac:dyDescent="0.2">
      <c r="D13613" s="16"/>
      <c r="E13613" s="316"/>
    </row>
    <row r="13614" spans="4:5" x14ac:dyDescent="0.2">
      <c r="D13614" s="16"/>
      <c r="E13614" s="316"/>
    </row>
    <row r="13615" spans="4:5" x14ac:dyDescent="0.2">
      <c r="D13615" s="16"/>
      <c r="E13615" s="316"/>
    </row>
    <row r="13616" spans="4:5" x14ac:dyDescent="0.2">
      <c r="D13616" s="16"/>
      <c r="E13616" s="316"/>
    </row>
    <row r="13617" spans="4:5" x14ac:dyDescent="0.2">
      <c r="D13617" s="16"/>
      <c r="E13617" s="316"/>
    </row>
    <row r="13618" spans="4:5" x14ac:dyDescent="0.2">
      <c r="D13618" s="16"/>
      <c r="E13618" s="316"/>
    </row>
    <row r="13619" spans="4:5" x14ac:dyDescent="0.2">
      <c r="D13619" s="16"/>
      <c r="E13619" s="316"/>
    </row>
    <row r="13620" spans="4:5" x14ac:dyDescent="0.2">
      <c r="D13620" s="16"/>
      <c r="E13620" s="316"/>
    </row>
    <row r="13621" spans="4:5" x14ac:dyDescent="0.2">
      <c r="D13621" s="16"/>
      <c r="E13621" s="316"/>
    </row>
    <row r="13622" spans="4:5" x14ac:dyDescent="0.2">
      <c r="D13622" s="16"/>
      <c r="E13622" s="316"/>
    </row>
    <row r="13623" spans="4:5" x14ac:dyDescent="0.2">
      <c r="D13623" s="16"/>
      <c r="E13623" s="316"/>
    </row>
    <row r="13624" spans="4:5" x14ac:dyDescent="0.2">
      <c r="D13624" s="16"/>
      <c r="E13624" s="316"/>
    </row>
    <row r="13625" spans="4:5" x14ac:dyDescent="0.2">
      <c r="D13625" s="16"/>
      <c r="E13625" s="316"/>
    </row>
    <row r="13626" spans="4:5" x14ac:dyDescent="0.2">
      <c r="D13626" s="16"/>
      <c r="E13626" s="316"/>
    </row>
    <row r="13627" spans="4:5" x14ac:dyDescent="0.2">
      <c r="D13627" s="16"/>
      <c r="E13627" s="316"/>
    </row>
    <row r="13628" spans="4:5" x14ac:dyDescent="0.2">
      <c r="D13628" s="16"/>
      <c r="E13628" s="316"/>
    </row>
    <row r="13629" spans="4:5" x14ac:dyDescent="0.2">
      <c r="D13629" s="16"/>
      <c r="E13629" s="316"/>
    </row>
    <row r="13630" spans="4:5" x14ac:dyDescent="0.2">
      <c r="D13630" s="16"/>
      <c r="E13630" s="316"/>
    </row>
    <row r="13631" spans="4:5" x14ac:dyDescent="0.2">
      <c r="D13631" s="16"/>
      <c r="E13631" s="316"/>
    </row>
    <row r="13632" spans="4:5" x14ac:dyDescent="0.2">
      <c r="D13632" s="16"/>
      <c r="E13632" s="316"/>
    </row>
    <row r="13633" spans="4:5" x14ac:dyDescent="0.2">
      <c r="D13633" s="16"/>
      <c r="E13633" s="316"/>
    </row>
    <row r="13634" spans="4:5" x14ac:dyDescent="0.2">
      <c r="D13634" s="16"/>
      <c r="E13634" s="316"/>
    </row>
    <row r="13635" spans="4:5" x14ac:dyDescent="0.2">
      <c r="D13635" s="16"/>
      <c r="E13635" s="316"/>
    </row>
    <row r="13636" spans="4:5" x14ac:dyDescent="0.2">
      <c r="D13636" s="16"/>
      <c r="E13636" s="316"/>
    </row>
    <row r="13637" spans="4:5" x14ac:dyDescent="0.2">
      <c r="D13637" s="16"/>
      <c r="E13637" s="316"/>
    </row>
    <row r="13638" spans="4:5" x14ac:dyDescent="0.2">
      <c r="D13638" s="16"/>
      <c r="E13638" s="316"/>
    </row>
    <row r="13639" spans="4:5" x14ac:dyDescent="0.2">
      <c r="D13639" s="16"/>
      <c r="E13639" s="316"/>
    </row>
    <row r="13640" spans="4:5" x14ac:dyDescent="0.2">
      <c r="D13640" s="16"/>
      <c r="E13640" s="316"/>
    </row>
    <row r="13641" spans="4:5" x14ac:dyDescent="0.2">
      <c r="D13641" s="16"/>
      <c r="E13641" s="316"/>
    </row>
    <row r="13642" spans="4:5" x14ac:dyDescent="0.2">
      <c r="D13642" s="16"/>
      <c r="E13642" s="316"/>
    </row>
    <row r="13643" spans="4:5" x14ac:dyDescent="0.2">
      <c r="D13643" s="16"/>
      <c r="E13643" s="316"/>
    </row>
    <row r="13644" spans="4:5" x14ac:dyDescent="0.2">
      <c r="D13644" s="16"/>
      <c r="E13644" s="316"/>
    </row>
    <row r="13645" spans="4:5" x14ac:dyDescent="0.2">
      <c r="D13645" s="16"/>
      <c r="E13645" s="316"/>
    </row>
    <row r="13646" spans="4:5" x14ac:dyDescent="0.2">
      <c r="D13646" s="16"/>
      <c r="E13646" s="316"/>
    </row>
    <row r="13647" spans="4:5" x14ac:dyDescent="0.2">
      <c r="D13647" s="16"/>
      <c r="E13647" s="316"/>
    </row>
    <row r="13648" spans="4:5" x14ac:dyDescent="0.2">
      <c r="D13648" s="16"/>
      <c r="E13648" s="316"/>
    </row>
    <row r="13649" spans="4:5" x14ac:dyDescent="0.2">
      <c r="D13649" s="16"/>
      <c r="E13649" s="316"/>
    </row>
    <row r="13650" spans="4:5" x14ac:dyDescent="0.2">
      <c r="D13650" s="16"/>
      <c r="E13650" s="316"/>
    </row>
    <row r="13651" spans="4:5" x14ac:dyDescent="0.2">
      <c r="D13651" s="16"/>
      <c r="E13651" s="316"/>
    </row>
    <row r="13652" spans="4:5" x14ac:dyDescent="0.2">
      <c r="D13652" s="16"/>
      <c r="E13652" s="316"/>
    </row>
    <row r="13653" spans="4:5" x14ac:dyDescent="0.2">
      <c r="D13653" s="16"/>
      <c r="E13653" s="316"/>
    </row>
    <row r="13654" spans="4:5" x14ac:dyDescent="0.2">
      <c r="D13654" s="16"/>
      <c r="E13654" s="316"/>
    </row>
    <row r="13655" spans="4:5" x14ac:dyDescent="0.2">
      <c r="D13655" s="16"/>
      <c r="E13655" s="316"/>
    </row>
    <row r="13656" spans="4:5" x14ac:dyDescent="0.2">
      <c r="D13656" s="16"/>
      <c r="E13656" s="316"/>
    </row>
    <row r="13657" spans="4:5" x14ac:dyDescent="0.2">
      <c r="D13657" s="16"/>
      <c r="E13657" s="316"/>
    </row>
    <row r="13658" spans="4:5" x14ac:dyDescent="0.2">
      <c r="D13658" s="16"/>
      <c r="E13658" s="316"/>
    </row>
    <row r="13659" spans="4:5" x14ac:dyDescent="0.2">
      <c r="D13659" s="16"/>
      <c r="E13659" s="316"/>
    </row>
    <row r="13660" spans="4:5" x14ac:dyDescent="0.2">
      <c r="D13660" s="16"/>
      <c r="E13660" s="316"/>
    </row>
    <row r="13661" spans="4:5" x14ac:dyDescent="0.2">
      <c r="D13661" s="16"/>
      <c r="E13661" s="316"/>
    </row>
    <row r="13662" spans="4:5" x14ac:dyDescent="0.2">
      <c r="D13662" s="16"/>
      <c r="E13662" s="316"/>
    </row>
    <row r="13663" spans="4:5" x14ac:dyDescent="0.2">
      <c r="D13663" s="16"/>
      <c r="E13663" s="316"/>
    </row>
    <row r="13664" spans="4:5" x14ac:dyDescent="0.2">
      <c r="D13664" s="16"/>
      <c r="E13664" s="316"/>
    </row>
    <row r="13665" spans="4:5" x14ac:dyDescent="0.2">
      <c r="D13665" s="16"/>
      <c r="E13665" s="316"/>
    </row>
    <row r="13666" spans="4:5" x14ac:dyDescent="0.2">
      <c r="D13666" s="16"/>
      <c r="E13666" s="316"/>
    </row>
    <row r="13667" spans="4:5" x14ac:dyDescent="0.2">
      <c r="D13667" s="16"/>
      <c r="E13667" s="316"/>
    </row>
    <row r="13668" spans="4:5" x14ac:dyDescent="0.2">
      <c r="D13668" s="16"/>
      <c r="E13668" s="316"/>
    </row>
    <row r="13669" spans="4:5" x14ac:dyDescent="0.2">
      <c r="D13669" s="16"/>
      <c r="E13669" s="316"/>
    </row>
    <row r="13670" spans="4:5" x14ac:dyDescent="0.2">
      <c r="D13670" s="16"/>
      <c r="E13670" s="316"/>
    </row>
    <row r="13671" spans="4:5" x14ac:dyDescent="0.2">
      <c r="D13671" s="16"/>
      <c r="E13671" s="316"/>
    </row>
    <row r="13672" spans="4:5" x14ac:dyDescent="0.2">
      <c r="D13672" s="16"/>
      <c r="E13672" s="316"/>
    </row>
    <row r="13673" spans="4:5" x14ac:dyDescent="0.2">
      <c r="D13673" s="16"/>
      <c r="E13673" s="316"/>
    </row>
    <row r="13674" spans="4:5" x14ac:dyDescent="0.2">
      <c r="D13674" s="16"/>
      <c r="E13674" s="316"/>
    </row>
    <row r="13675" spans="4:5" x14ac:dyDescent="0.2">
      <c r="D13675" s="16"/>
      <c r="E13675" s="316"/>
    </row>
    <row r="13676" spans="4:5" x14ac:dyDescent="0.2">
      <c r="D13676" s="16"/>
      <c r="E13676" s="316"/>
    </row>
    <row r="13677" spans="4:5" x14ac:dyDescent="0.2">
      <c r="D13677" s="16"/>
      <c r="E13677" s="316"/>
    </row>
    <row r="13678" spans="4:5" x14ac:dyDescent="0.2">
      <c r="D13678" s="16"/>
      <c r="E13678" s="316"/>
    </row>
    <row r="13679" spans="4:5" x14ac:dyDescent="0.2">
      <c r="D13679" s="16"/>
      <c r="E13679" s="316"/>
    </row>
    <row r="13680" spans="4:5" x14ac:dyDescent="0.2">
      <c r="D13680" s="16"/>
      <c r="E13680" s="316"/>
    </row>
    <row r="13681" spans="4:5" x14ac:dyDescent="0.2">
      <c r="D13681" s="16"/>
      <c r="E13681" s="316"/>
    </row>
    <row r="13682" spans="4:5" x14ac:dyDescent="0.2">
      <c r="D13682" s="16"/>
      <c r="E13682" s="316"/>
    </row>
    <row r="13683" spans="4:5" x14ac:dyDescent="0.2">
      <c r="D13683" s="16"/>
      <c r="E13683" s="316"/>
    </row>
    <row r="13684" spans="4:5" x14ac:dyDescent="0.2">
      <c r="D13684" s="16"/>
      <c r="E13684" s="316"/>
    </row>
    <row r="13685" spans="4:5" x14ac:dyDescent="0.2">
      <c r="D13685" s="16"/>
      <c r="E13685" s="316"/>
    </row>
    <row r="13686" spans="4:5" x14ac:dyDescent="0.2">
      <c r="D13686" s="16"/>
      <c r="E13686" s="316"/>
    </row>
    <row r="13687" spans="4:5" x14ac:dyDescent="0.2">
      <c r="D13687" s="16"/>
      <c r="E13687" s="316"/>
    </row>
    <row r="13688" spans="4:5" x14ac:dyDescent="0.2">
      <c r="D13688" s="16"/>
      <c r="E13688" s="316"/>
    </row>
    <row r="13689" spans="4:5" x14ac:dyDescent="0.2">
      <c r="D13689" s="16"/>
      <c r="E13689" s="316"/>
    </row>
    <row r="13690" spans="4:5" x14ac:dyDescent="0.2">
      <c r="D13690" s="16"/>
      <c r="E13690" s="316"/>
    </row>
    <row r="13691" spans="4:5" x14ac:dyDescent="0.2">
      <c r="D13691" s="16"/>
      <c r="E13691" s="316"/>
    </row>
    <row r="13692" spans="4:5" x14ac:dyDescent="0.2">
      <c r="D13692" s="16"/>
      <c r="E13692" s="316"/>
    </row>
    <row r="13693" spans="4:5" x14ac:dyDescent="0.2">
      <c r="D13693" s="16"/>
      <c r="E13693" s="316"/>
    </row>
    <row r="13694" spans="4:5" x14ac:dyDescent="0.2">
      <c r="D13694" s="16"/>
      <c r="E13694" s="316"/>
    </row>
    <row r="13695" spans="4:5" x14ac:dyDescent="0.2">
      <c r="D13695" s="16"/>
      <c r="E13695" s="316"/>
    </row>
    <row r="13696" spans="4:5" x14ac:dyDescent="0.2">
      <c r="D13696" s="16"/>
      <c r="E13696" s="316"/>
    </row>
    <row r="13697" spans="4:5" x14ac:dyDescent="0.2">
      <c r="D13697" s="16"/>
      <c r="E13697" s="316"/>
    </row>
    <row r="13698" spans="4:5" x14ac:dyDescent="0.2">
      <c r="D13698" s="16"/>
      <c r="E13698" s="316"/>
    </row>
    <row r="13699" spans="4:5" x14ac:dyDescent="0.2">
      <c r="D13699" s="16"/>
      <c r="E13699" s="316"/>
    </row>
    <row r="13700" spans="4:5" x14ac:dyDescent="0.2">
      <c r="D13700" s="16"/>
      <c r="E13700" s="316"/>
    </row>
    <row r="13701" spans="4:5" x14ac:dyDescent="0.2">
      <c r="D13701" s="16"/>
      <c r="E13701" s="316"/>
    </row>
    <row r="13702" spans="4:5" x14ac:dyDescent="0.2">
      <c r="D13702" s="16"/>
      <c r="E13702" s="316"/>
    </row>
    <row r="13703" spans="4:5" x14ac:dyDescent="0.2">
      <c r="D13703" s="16"/>
      <c r="E13703" s="316"/>
    </row>
    <row r="13704" spans="4:5" x14ac:dyDescent="0.2">
      <c r="D13704" s="16"/>
      <c r="E13704" s="316"/>
    </row>
    <row r="13705" spans="4:5" x14ac:dyDescent="0.2">
      <c r="D13705" s="16"/>
      <c r="E13705" s="316"/>
    </row>
    <row r="13706" spans="4:5" x14ac:dyDescent="0.2">
      <c r="D13706" s="16"/>
      <c r="E13706" s="316"/>
    </row>
    <row r="13707" spans="4:5" x14ac:dyDescent="0.2">
      <c r="D13707" s="16"/>
      <c r="E13707" s="316"/>
    </row>
    <row r="13708" spans="4:5" x14ac:dyDescent="0.2">
      <c r="D13708" s="16"/>
      <c r="E13708" s="316"/>
    </row>
    <row r="13709" spans="4:5" x14ac:dyDescent="0.2">
      <c r="D13709" s="16"/>
      <c r="E13709" s="316"/>
    </row>
    <row r="13710" spans="4:5" x14ac:dyDescent="0.2">
      <c r="D13710" s="16"/>
      <c r="E13710" s="316"/>
    </row>
    <row r="13711" spans="4:5" x14ac:dyDescent="0.2">
      <c r="D13711" s="16"/>
      <c r="E13711" s="316"/>
    </row>
    <row r="13712" spans="4:5" x14ac:dyDescent="0.2">
      <c r="D13712" s="16"/>
      <c r="E13712" s="316"/>
    </row>
    <row r="13713" spans="4:5" x14ac:dyDescent="0.2">
      <c r="D13713" s="16"/>
      <c r="E13713" s="316"/>
    </row>
    <row r="13714" spans="4:5" x14ac:dyDescent="0.2">
      <c r="D13714" s="16"/>
      <c r="E13714" s="316"/>
    </row>
    <row r="13715" spans="4:5" x14ac:dyDescent="0.2">
      <c r="D13715" s="16"/>
      <c r="E13715" s="316"/>
    </row>
    <row r="13716" spans="4:5" x14ac:dyDescent="0.2">
      <c r="D13716" s="16"/>
      <c r="E13716" s="316"/>
    </row>
    <row r="13717" spans="4:5" x14ac:dyDescent="0.2">
      <c r="D13717" s="16"/>
      <c r="E13717" s="316"/>
    </row>
    <row r="13718" spans="4:5" x14ac:dyDescent="0.2">
      <c r="D13718" s="16"/>
      <c r="E13718" s="316"/>
    </row>
    <row r="13719" spans="4:5" x14ac:dyDescent="0.2">
      <c r="D13719" s="16"/>
      <c r="E13719" s="316"/>
    </row>
    <row r="13720" spans="4:5" x14ac:dyDescent="0.2">
      <c r="D13720" s="16"/>
      <c r="E13720" s="316"/>
    </row>
    <row r="13721" spans="4:5" x14ac:dyDescent="0.2">
      <c r="D13721" s="16"/>
      <c r="E13721" s="316"/>
    </row>
    <row r="13722" spans="4:5" x14ac:dyDescent="0.2">
      <c r="D13722" s="16"/>
      <c r="E13722" s="316"/>
    </row>
    <row r="13723" spans="4:5" x14ac:dyDescent="0.2">
      <c r="D13723" s="16"/>
      <c r="E13723" s="316"/>
    </row>
    <row r="13724" spans="4:5" x14ac:dyDescent="0.2">
      <c r="D13724" s="16"/>
      <c r="E13724" s="316"/>
    </row>
    <row r="13725" spans="4:5" x14ac:dyDescent="0.2">
      <c r="D13725" s="16"/>
      <c r="E13725" s="316"/>
    </row>
    <row r="13726" spans="4:5" x14ac:dyDescent="0.2">
      <c r="D13726" s="16"/>
      <c r="E13726" s="316"/>
    </row>
    <row r="13727" spans="4:5" x14ac:dyDescent="0.2">
      <c r="D13727" s="16"/>
      <c r="E13727" s="316"/>
    </row>
    <row r="13728" spans="4:5" x14ac:dyDescent="0.2">
      <c r="D13728" s="16"/>
      <c r="E13728" s="316"/>
    </row>
    <row r="13729" spans="4:5" x14ac:dyDescent="0.2">
      <c r="D13729" s="16"/>
      <c r="E13729" s="316"/>
    </row>
    <row r="13730" spans="4:5" x14ac:dyDescent="0.2">
      <c r="D13730" s="16"/>
      <c r="E13730" s="316"/>
    </row>
    <row r="13731" spans="4:5" x14ac:dyDescent="0.2">
      <c r="D13731" s="16"/>
      <c r="E13731" s="316"/>
    </row>
    <row r="13732" spans="4:5" x14ac:dyDescent="0.2">
      <c r="D13732" s="16"/>
      <c r="E13732" s="316"/>
    </row>
    <row r="13733" spans="4:5" x14ac:dyDescent="0.2">
      <c r="D13733" s="16"/>
      <c r="E13733" s="316"/>
    </row>
    <row r="13734" spans="4:5" x14ac:dyDescent="0.2">
      <c r="D13734" s="16"/>
      <c r="E13734" s="316"/>
    </row>
    <row r="13735" spans="4:5" x14ac:dyDescent="0.2">
      <c r="D13735" s="16"/>
      <c r="E13735" s="316"/>
    </row>
    <row r="13736" spans="4:5" x14ac:dyDescent="0.2">
      <c r="D13736" s="16"/>
      <c r="E13736" s="316"/>
    </row>
    <row r="13737" spans="4:5" x14ac:dyDescent="0.2">
      <c r="D13737" s="16"/>
      <c r="E13737" s="316"/>
    </row>
    <row r="13738" spans="4:5" x14ac:dyDescent="0.2">
      <c r="D13738" s="16"/>
      <c r="E13738" s="316"/>
    </row>
    <row r="13739" spans="4:5" x14ac:dyDescent="0.2">
      <c r="D13739" s="16"/>
      <c r="E13739" s="316"/>
    </row>
    <row r="13740" spans="4:5" x14ac:dyDescent="0.2">
      <c r="D13740" s="16"/>
      <c r="E13740" s="316"/>
    </row>
    <row r="13741" spans="4:5" x14ac:dyDescent="0.2">
      <c r="D13741" s="16"/>
      <c r="E13741" s="316"/>
    </row>
    <row r="13742" spans="4:5" x14ac:dyDescent="0.2">
      <c r="D13742" s="16"/>
      <c r="E13742" s="316"/>
    </row>
    <row r="13743" spans="4:5" x14ac:dyDescent="0.2">
      <c r="D13743" s="16"/>
      <c r="E13743" s="316"/>
    </row>
    <row r="13744" spans="4:5" x14ac:dyDescent="0.2">
      <c r="D13744" s="16"/>
      <c r="E13744" s="316"/>
    </row>
    <row r="13745" spans="4:5" x14ac:dyDescent="0.2">
      <c r="D13745" s="16"/>
      <c r="E13745" s="316"/>
    </row>
    <row r="13746" spans="4:5" x14ac:dyDescent="0.2">
      <c r="D13746" s="16"/>
      <c r="E13746" s="316"/>
    </row>
    <row r="13747" spans="4:5" x14ac:dyDescent="0.2">
      <c r="D13747" s="16"/>
      <c r="E13747" s="316"/>
    </row>
    <row r="13748" spans="4:5" x14ac:dyDescent="0.2">
      <c r="D13748" s="16"/>
      <c r="E13748" s="316"/>
    </row>
    <row r="13749" spans="4:5" x14ac:dyDescent="0.2">
      <c r="D13749" s="16"/>
      <c r="E13749" s="316"/>
    </row>
    <row r="13750" spans="4:5" x14ac:dyDescent="0.2">
      <c r="D13750" s="16"/>
      <c r="E13750" s="316"/>
    </row>
    <row r="13751" spans="4:5" x14ac:dyDescent="0.2">
      <c r="D13751" s="16"/>
      <c r="E13751" s="316"/>
    </row>
    <row r="13752" spans="4:5" x14ac:dyDescent="0.2">
      <c r="D13752" s="16"/>
      <c r="E13752" s="316"/>
    </row>
    <row r="13753" spans="4:5" x14ac:dyDescent="0.2">
      <c r="D13753" s="16"/>
      <c r="E13753" s="316"/>
    </row>
    <row r="13754" spans="4:5" x14ac:dyDescent="0.2">
      <c r="D13754" s="16"/>
      <c r="E13754" s="316"/>
    </row>
    <row r="13755" spans="4:5" x14ac:dyDescent="0.2">
      <c r="D13755" s="16"/>
      <c r="E13755" s="316"/>
    </row>
    <row r="13756" spans="4:5" x14ac:dyDescent="0.2">
      <c r="D13756" s="16"/>
      <c r="E13756" s="316"/>
    </row>
    <row r="13757" spans="4:5" x14ac:dyDescent="0.2">
      <c r="D13757" s="16"/>
      <c r="E13757" s="316"/>
    </row>
    <row r="13758" spans="4:5" x14ac:dyDescent="0.2">
      <c r="D13758" s="16"/>
      <c r="E13758" s="316"/>
    </row>
    <row r="13759" spans="4:5" x14ac:dyDescent="0.2">
      <c r="D13759" s="16"/>
      <c r="E13759" s="316"/>
    </row>
    <row r="13760" spans="4:5" x14ac:dyDescent="0.2">
      <c r="D13760" s="16"/>
      <c r="E13760" s="316"/>
    </row>
    <row r="13761" spans="4:5" x14ac:dyDescent="0.2">
      <c r="D13761" s="16"/>
      <c r="E13761" s="316"/>
    </row>
    <row r="13762" spans="4:5" x14ac:dyDescent="0.2">
      <c r="D13762" s="16"/>
      <c r="E13762" s="316"/>
    </row>
    <row r="13763" spans="4:5" x14ac:dyDescent="0.2">
      <c r="D13763" s="16"/>
      <c r="E13763" s="316"/>
    </row>
    <row r="13764" spans="4:5" x14ac:dyDescent="0.2">
      <c r="D13764" s="16"/>
      <c r="E13764" s="316"/>
    </row>
    <row r="13765" spans="4:5" x14ac:dyDescent="0.2">
      <c r="D13765" s="16"/>
      <c r="E13765" s="316"/>
    </row>
    <row r="13766" spans="4:5" x14ac:dyDescent="0.2">
      <c r="D13766" s="16"/>
      <c r="E13766" s="316"/>
    </row>
    <row r="13767" spans="4:5" x14ac:dyDescent="0.2">
      <c r="D13767" s="16"/>
      <c r="E13767" s="316"/>
    </row>
    <row r="13768" spans="4:5" x14ac:dyDescent="0.2">
      <c r="D13768" s="16"/>
      <c r="E13768" s="316"/>
    </row>
    <row r="13769" spans="4:5" x14ac:dyDescent="0.2">
      <c r="D13769" s="16"/>
      <c r="E13769" s="316"/>
    </row>
    <row r="13770" spans="4:5" x14ac:dyDescent="0.2">
      <c r="D13770" s="16"/>
      <c r="E13770" s="316"/>
    </row>
    <row r="13771" spans="4:5" x14ac:dyDescent="0.2">
      <c r="D13771" s="16"/>
      <c r="E13771" s="316"/>
    </row>
    <row r="13772" spans="4:5" x14ac:dyDescent="0.2">
      <c r="D13772" s="16"/>
      <c r="E13772" s="316"/>
    </row>
    <row r="13773" spans="4:5" x14ac:dyDescent="0.2">
      <c r="D13773" s="16"/>
      <c r="E13773" s="316"/>
    </row>
    <row r="13774" spans="4:5" x14ac:dyDescent="0.2">
      <c r="D13774" s="16"/>
      <c r="E13774" s="316"/>
    </row>
    <row r="13775" spans="4:5" x14ac:dyDescent="0.2">
      <c r="D13775" s="16"/>
      <c r="E13775" s="316"/>
    </row>
    <row r="13776" spans="4:5" x14ac:dyDescent="0.2">
      <c r="D13776" s="16"/>
      <c r="E13776" s="316"/>
    </row>
    <row r="13777" spans="4:5" x14ac:dyDescent="0.2">
      <c r="D13777" s="16"/>
      <c r="E13777" s="316"/>
    </row>
    <row r="13778" spans="4:5" x14ac:dyDescent="0.2">
      <c r="D13778" s="16"/>
      <c r="E13778" s="316"/>
    </row>
    <row r="13779" spans="4:5" x14ac:dyDescent="0.2">
      <c r="D13779" s="16"/>
      <c r="E13779" s="316"/>
    </row>
    <row r="13780" spans="4:5" x14ac:dyDescent="0.2">
      <c r="D13780" s="16"/>
      <c r="E13780" s="316"/>
    </row>
    <row r="13781" spans="4:5" x14ac:dyDescent="0.2">
      <c r="D13781" s="16"/>
      <c r="E13781" s="316"/>
    </row>
    <row r="13782" spans="4:5" x14ac:dyDescent="0.2">
      <c r="D13782" s="16"/>
      <c r="E13782" s="316"/>
    </row>
    <row r="13783" spans="4:5" x14ac:dyDescent="0.2">
      <c r="D13783" s="16"/>
      <c r="E13783" s="316"/>
    </row>
    <row r="13784" spans="4:5" x14ac:dyDescent="0.2">
      <c r="D13784" s="16"/>
      <c r="E13784" s="316"/>
    </row>
    <row r="13785" spans="4:5" x14ac:dyDescent="0.2">
      <c r="D13785" s="16"/>
      <c r="E13785" s="316"/>
    </row>
    <row r="13786" spans="4:5" x14ac:dyDescent="0.2">
      <c r="D13786" s="16"/>
      <c r="E13786" s="316"/>
    </row>
    <row r="13787" spans="4:5" x14ac:dyDescent="0.2">
      <c r="D13787" s="16"/>
      <c r="E13787" s="316"/>
    </row>
    <row r="13788" spans="4:5" x14ac:dyDescent="0.2">
      <c r="D13788" s="16"/>
      <c r="E13788" s="316"/>
    </row>
    <row r="13789" spans="4:5" x14ac:dyDescent="0.2">
      <c r="D13789" s="16"/>
      <c r="E13789" s="316"/>
    </row>
    <row r="13790" spans="4:5" x14ac:dyDescent="0.2">
      <c r="D13790" s="16"/>
      <c r="E13790" s="316"/>
    </row>
    <row r="13791" spans="4:5" x14ac:dyDescent="0.2">
      <c r="D13791" s="16"/>
      <c r="E13791" s="316"/>
    </row>
    <row r="13792" spans="4:5" x14ac:dyDescent="0.2">
      <c r="D13792" s="16"/>
      <c r="E13792" s="316"/>
    </row>
    <row r="13793" spans="4:5" x14ac:dyDescent="0.2">
      <c r="D13793" s="16"/>
      <c r="E13793" s="316"/>
    </row>
    <row r="13794" spans="4:5" x14ac:dyDescent="0.2">
      <c r="D13794" s="16"/>
      <c r="E13794" s="316"/>
    </row>
    <row r="13795" spans="4:5" x14ac:dyDescent="0.2">
      <c r="D13795" s="16"/>
      <c r="E13795" s="316"/>
    </row>
    <row r="13796" spans="4:5" x14ac:dyDescent="0.2">
      <c r="D13796" s="16"/>
      <c r="E13796" s="316"/>
    </row>
    <row r="13797" spans="4:5" x14ac:dyDescent="0.2">
      <c r="D13797" s="16"/>
      <c r="E13797" s="316"/>
    </row>
    <row r="13798" spans="4:5" x14ac:dyDescent="0.2">
      <c r="D13798" s="16"/>
      <c r="E13798" s="316"/>
    </row>
    <row r="13799" spans="4:5" x14ac:dyDescent="0.2">
      <c r="D13799" s="16"/>
      <c r="E13799" s="316"/>
    </row>
    <row r="13800" spans="4:5" x14ac:dyDescent="0.2">
      <c r="D13800" s="16"/>
      <c r="E13800" s="316"/>
    </row>
    <row r="13801" spans="4:5" x14ac:dyDescent="0.2">
      <c r="D13801" s="16"/>
      <c r="E13801" s="316"/>
    </row>
    <row r="13802" spans="4:5" x14ac:dyDescent="0.2">
      <c r="D13802" s="16"/>
      <c r="E13802" s="316"/>
    </row>
    <row r="13803" spans="4:5" x14ac:dyDescent="0.2">
      <c r="D13803" s="16"/>
      <c r="E13803" s="316"/>
    </row>
    <row r="13804" spans="4:5" x14ac:dyDescent="0.2">
      <c r="D13804" s="16"/>
      <c r="E13804" s="316"/>
    </row>
    <row r="13805" spans="4:5" x14ac:dyDescent="0.2">
      <c r="D13805" s="16"/>
      <c r="E13805" s="316"/>
    </row>
    <row r="13806" spans="4:5" x14ac:dyDescent="0.2">
      <c r="D13806" s="16"/>
      <c r="E13806" s="316"/>
    </row>
    <row r="13807" spans="4:5" x14ac:dyDescent="0.2">
      <c r="D13807" s="16"/>
      <c r="E13807" s="316"/>
    </row>
    <row r="13808" spans="4:5" x14ac:dyDescent="0.2">
      <c r="D13808" s="16"/>
      <c r="E13808" s="316"/>
    </row>
    <row r="13809" spans="4:5" x14ac:dyDescent="0.2">
      <c r="D13809" s="16"/>
      <c r="E13809" s="316"/>
    </row>
    <row r="13810" spans="4:5" x14ac:dyDescent="0.2">
      <c r="D13810" s="16"/>
      <c r="E13810" s="316"/>
    </row>
    <row r="13811" spans="4:5" x14ac:dyDescent="0.2">
      <c r="D13811" s="16"/>
      <c r="E13811" s="316"/>
    </row>
    <row r="13812" spans="4:5" x14ac:dyDescent="0.2">
      <c r="D13812" s="16"/>
      <c r="E13812" s="316"/>
    </row>
    <row r="13813" spans="4:5" x14ac:dyDescent="0.2">
      <c r="D13813" s="16"/>
      <c r="E13813" s="316"/>
    </row>
    <row r="13814" spans="4:5" x14ac:dyDescent="0.2">
      <c r="D13814" s="16"/>
      <c r="E13814" s="316"/>
    </row>
    <row r="13815" spans="4:5" x14ac:dyDescent="0.2">
      <c r="D13815" s="16"/>
      <c r="E13815" s="316"/>
    </row>
    <row r="13816" spans="4:5" x14ac:dyDescent="0.2">
      <c r="D13816" s="16"/>
      <c r="E13816" s="316"/>
    </row>
    <row r="13817" spans="4:5" x14ac:dyDescent="0.2">
      <c r="D13817" s="16"/>
      <c r="E13817" s="316"/>
    </row>
    <row r="13818" spans="4:5" x14ac:dyDescent="0.2">
      <c r="D13818" s="16"/>
      <c r="E13818" s="316"/>
    </row>
    <row r="13819" spans="4:5" x14ac:dyDescent="0.2">
      <c r="D13819" s="16"/>
      <c r="E13819" s="316"/>
    </row>
    <row r="13820" spans="4:5" x14ac:dyDescent="0.2">
      <c r="D13820" s="16"/>
      <c r="E13820" s="316"/>
    </row>
    <row r="13821" spans="4:5" x14ac:dyDescent="0.2">
      <c r="D13821" s="16"/>
      <c r="E13821" s="316"/>
    </row>
    <row r="13822" spans="4:5" x14ac:dyDescent="0.2">
      <c r="D13822" s="16"/>
      <c r="E13822" s="316"/>
    </row>
    <row r="13823" spans="4:5" x14ac:dyDescent="0.2">
      <c r="D13823" s="16"/>
      <c r="E13823" s="316"/>
    </row>
    <row r="13824" spans="4:5" x14ac:dyDescent="0.2">
      <c r="D13824" s="16"/>
      <c r="E13824" s="316"/>
    </row>
    <row r="13825" spans="4:5" x14ac:dyDescent="0.2">
      <c r="D13825" s="16"/>
      <c r="E13825" s="316"/>
    </row>
    <row r="13826" spans="4:5" x14ac:dyDescent="0.2">
      <c r="D13826" s="16"/>
      <c r="E13826" s="316"/>
    </row>
    <row r="13827" spans="4:5" x14ac:dyDescent="0.2">
      <c r="D13827" s="16"/>
      <c r="E13827" s="316"/>
    </row>
    <row r="13828" spans="4:5" x14ac:dyDescent="0.2">
      <c r="D13828" s="16"/>
      <c r="E13828" s="316"/>
    </row>
    <row r="13829" spans="4:5" x14ac:dyDescent="0.2">
      <c r="D13829" s="16"/>
      <c r="E13829" s="316"/>
    </row>
    <row r="13830" spans="4:5" x14ac:dyDescent="0.2">
      <c r="D13830" s="16"/>
      <c r="E13830" s="316"/>
    </row>
    <row r="13831" spans="4:5" x14ac:dyDescent="0.2">
      <c r="D13831" s="16"/>
      <c r="E13831" s="316"/>
    </row>
    <row r="13832" spans="4:5" x14ac:dyDescent="0.2">
      <c r="D13832" s="16"/>
      <c r="E13832" s="316"/>
    </row>
    <row r="13833" spans="4:5" x14ac:dyDescent="0.2">
      <c r="D13833" s="16"/>
      <c r="E13833" s="316"/>
    </row>
    <row r="13834" spans="4:5" x14ac:dyDescent="0.2">
      <c r="D13834" s="16"/>
      <c r="E13834" s="316"/>
    </row>
    <row r="13835" spans="4:5" x14ac:dyDescent="0.2">
      <c r="D13835" s="16"/>
      <c r="E13835" s="316"/>
    </row>
    <row r="13836" spans="4:5" x14ac:dyDescent="0.2">
      <c r="D13836" s="16"/>
      <c r="E13836" s="316"/>
    </row>
    <row r="13837" spans="4:5" x14ac:dyDescent="0.2">
      <c r="D13837" s="16"/>
      <c r="E13837" s="316"/>
    </row>
    <row r="13838" spans="4:5" x14ac:dyDescent="0.2">
      <c r="D13838" s="16"/>
      <c r="E13838" s="316"/>
    </row>
    <row r="13839" spans="4:5" x14ac:dyDescent="0.2">
      <c r="D13839" s="16"/>
      <c r="E13839" s="316"/>
    </row>
    <row r="13840" spans="4:5" x14ac:dyDescent="0.2">
      <c r="D13840" s="16"/>
      <c r="E13840" s="316"/>
    </row>
    <row r="13841" spans="4:5" x14ac:dyDescent="0.2">
      <c r="D13841" s="16"/>
      <c r="E13841" s="316"/>
    </row>
    <row r="13842" spans="4:5" x14ac:dyDescent="0.2">
      <c r="D13842" s="16"/>
      <c r="E13842" s="316"/>
    </row>
    <row r="13843" spans="4:5" x14ac:dyDescent="0.2">
      <c r="D13843" s="16"/>
      <c r="E13843" s="316"/>
    </row>
    <row r="13844" spans="4:5" x14ac:dyDescent="0.2">
      <c r="D13844" s="16"/>
      <c r="E13844" s="316"/>
    </row>
    <row r="13845" spans="4:5" x14ac:dyDescent="0.2">
      <c r="D13845" s="16"/>
      <c r="E13845" s="316"/>
    </row>
    <row r="13846" spans="4:5" x14ac:dyDescent="0.2">
      <c r="D13846" s="16"/>
      <c r="E13846" s="316"/>
    </row>
    <row r="13847" spans="4:5" x14ac:dyDescent="0.2">
      <c r="D13847" s="16"/>
      <c r="E13847" s="316"/>
    </row>
    <row r="13848" spans="4:5" x14ac:dyDescent="0.2">
      <c r="D13848" s="16"/>
      <c r="E13848" s="316"/>
    </row>
    <row r="13849" spans="4:5" x14ac:dyDescent="0.2">
      <c r="D13849" s="16"/>
      <c r="E13849" s="316"/>
    </row>
    <row r="13850" spans="4:5" x14ac:dyDescent="0.2">
      <c r="D13850" s="16"/>
      <c r="E13850" s="316"/>
    </row>
    <row r="13851" spans="4:5" x14ac:dyDescent="0.2">
      <c r="D13851" s="16"/>
      <c r="E13851" s="316"/>
    </row>
    <row r="13852" spans="4:5" x14ac:dyDescent="0.2">
      <c r="D13852" s="16"/>
      <c r="E13852" s="316"/>
    </row>
    <row r="13853" spans="4:5" x14ac:dyDescent="0.2">
      <c r="D13853" s="16"/>
      <c r="E13853" s="316"/>
    </row>
    <row r="13854" spans="4:5" x14ac:dyDescent="0.2">
      <c r="D13854" s="16"/>
      <c r="E13854" s="316"/>
    </row>
    <row r="13855" spans="4:5" x14ac:dyDescent="0.2">
      <c r="D13855" s="16"/>
      <c r="E13855" s="316"/>
    </row>
    <row r="13856" spans="4:5" x14ac:dyDescent="0.2">
      <c r="D13856" s="16"/>
      <c r="E13856" s="316"/>
    </row>
    <row r="13857" spans="4:5" x14ac:dyDescent="0.2">
      <c r="D13857" s="16"/>
      <c r="E13857" s="316"/>
    </row>
    <row r="13858" spans="4:5" x14ac:dyDescent="0.2">
      <c r="D13858" s="16"/>
      <c r="E13858" s="316"/>
    </row>
    <row r="13859" spans="4:5" x14ac:dyDescent="0.2">
      <c r="D13859" s="16"/>
      <c r="E13859" s="316"/>
    </row>
    <row r="13860" spans="4:5" x14ac:dyDescent="0.2">
      <c r="D13860" s="16"/>
      <c r="E13860" s="316"/>
    </row>
    <row r="13861" spans="4:5" x14ac:dyDescent="0.2">
      <c r="D13861" s="16"/>
      <c r="E13861" s="316"/>
    </row>
    <row r="13862" spans="4:5" x14ac:dyDescent="0.2">
      <c r="D13862" s="16"/>
      <c r="E13862" s="316"/>
    </row>
    <row r="13863" spans="4:5" x14ac:dyDescent="0.2">
      <c r="D13863" s="16"/>
      <c r="E13863" s="316"/>
    </row>
    <row r="13864" spans="4:5" x14ac:dyDescent="0.2">
      <c r="D13864" s="16"/>
      <c r="E13864" s="316"/>
    </row>
    <row r="13865" spans="4:5" x14ac:dyDescent="0.2">
      <c r="D13865" s="16"/>
      <c r="E13865" s="316"/>
    </row>
    <row r="13866" spans="4:5" x14ac:dyDescent="0.2">
      <c r="D13866" s="16"/>
      <c r="E13866" s="316"/>
    </row>
    <row r="13867" spans="4:5" x14ac:dyDescent="0.2">
      <c r="D13867" s="16"/>
      <c r="E13867" s="316"/>
    </row>
    <row r="13868" spans="4:5" x14ac:dyDescent="0.2">
      <c r="D13868" s="16"/>
      <c r="E13868" s="316"/>
    </row>
    <row r="13869" spans="4:5" x14ac:dyDescent="0.2">
      <c r="D13869" s="16"/>
      <c r="E13869" s="316"/>
    </row>
    <row r="13870" spans="4:5" x14ac:dyDescent="0.2">
      <c r="D13870" s="16"/>
      <c r="E13870" s="316"/>
    </row>
    <row r="13871" spans="4:5" x14ac:dyDescent="0.2">
      <c r="D13871" s="16"/>
      <c r="E13871" s="316"/>
    </row>
    <row r="13872" spans="4:5" x14ac:dyDescent="0.2">
      <c r="D13872" s="16"/>
      <c r="E13872" s="316"/>
    </row>
    <row r="13873" spans="4:5" x14ac:dyDescent="0.2">
      <c r="D13873" s="16"/>
      <c r="E13873" s="316"/>
    </row>
    <row r="13874" spans="4:5" x14ac:dyDescent="0.2">
      <c r="D13874" s="16"/>
      <c r="E13874" s="316"/>
    </row>
    <row r="13875" spans="4:5" x14ac:dyDescent="0.2">
      <c r="D13875" s="16"/>
      <c r="E13875" s="316"/>
    </row>
    <row r="13876" spans="4:5" x14ac:dyDescent="0.2">
      <c r="D13876" s="16"/>
      <c r="E13876" s="316"/>
    </row>
    <row r="13877" spans="4:5" x14ac:dyDescent="0.2">
      <c r="D13877" s="16"/>
      <c r="E13877" s="316"/>
    </row>
    <row r="13878" spans="4:5" x14ac:dyDescent="0.2">
      <c r="D13878" s="16"/>
      <c r="E13878" s="316"/>
    </row>
    <row r="13879" spans="4:5" x14ac:dyDescent="0.2">
      <c r="D13879" s="16"/>
      <c r="E13879" s="316"/>
    </row>
    <row r="13880" spans="4:5" x14ac:dyDescent="0.2">
      <c r="D13880" s="16"/>
      <c r="E13880" s="316"/>
    </row>
    <row r="13881" spans="4:5" x14ac:dyDescent="0.2">
      <c r="D13881" s="16"/>
      <c r="E13881" s="316"/>
    </row>
    <row r="13882" spans="4:5" x14ac:dyDescent="0.2">
      <c r="D13882" s="16"/>
      <c r="E13882" s="316"/>
    </row>
    <row r="13883" spans="4:5" x14ac:dyDescent="0.2">
      <c r="D13883" s="16"/>
      <c r="E13883" s="316"/>
    </row>
    <row r="13884" spans="4:5" x14ac:dyDescent="0.2">
      <c r="D13884" s="16"/>
      <c r="E13884" s="316"/>
    </row>
    <row r="13885" spans="4:5" x14ac:dyDescent="0.2">
      <c r="D13885" s="16"/>
      <c r="E13885" s="316"/>
    </row>
    <row r="13886" spans="4:5" x14ac:dyDescent="0.2">
      <c r="D13886" s="16"/>
      <c r="E13886" s="316"/>
    </row>
    <row r="13887" spans="4:5" x14ac:dyDescent="0.2">
      <c r="D13887" s="16"/>
      <c r="E13887" s="316"/>
    </row>
    <row r="13888" spans="4:5" x14ac:dyDescent="0.2">
      <c r="D13888" s="16"/>
      <c r="E13888" s="316"/>
    </row>
    <row r="13889" spans="4:5" x14ac:dyDescent="0.2">
      <c r="D13889" s="16"/>
      <c r="E13889" s="316"/>
    </row>
    <row r="13890" spans="4:5" x14ac:dyDescent="0.2">
      <c r="D13890" s="16"/>
      <c r="E13890" s="316"/>
    </row>
    <row r="13891" spans="4:5" x14ac:dyDescent="0.2">
      <c r="D13891" s="16"/>
      <c r="E13891" s="316"/>
    </row>
    <row r="13892" spans="4:5" x14ac:dyDescent="0.2">
      <c r="D13892" s="16"/>
      <c r="E13892" s="316"/>
    </row>
    <row r="13893" spans="4:5" x14ac:dyDescent="0.2">
      <c r="D13893" s="16"/>
      <c r="E13893" s="316"/>
    </row>
    <row r="13894" spans="4:5" x14ac:dyDescent="0.2">
      <c r="D13894" s="16"/>
      <c r="E13894" s="316"/>
    </row>
    <row r="13895" spans="4:5" x14ac:dyDescent="0.2">
      <c r="D13895" s="16"/>
      <c r="E13895" s="316"/>
    </row>
    <row r="13896" spans="4:5" x14ac:dyDescent="0.2">
      <c r="D13896" s="16"/>
      <c r="E13896" s="316"/>
    </row>
    <row r="13897" spans="4:5" x14ac:dyDescent="0.2">
      <c r="D13897" s="16"/>
      <c r="E13897" s="316"/>
    </row>
    <row r="13898" spans="4:5" x14ac:dyDescent="0.2">
      <c r="D13898" s="16"/>
      <c r="E13898" s="316"/>
    </row>
    <row r="13899" spans="4:5" x14ac:dyDescent="0.2">
      <c r="D13899" s="16"/>
      <c r="E13899" s="316"/>
    </row>
    <row r="13900" spans="4:5" x14ac:dyDescent="0.2">
      <c r="D13900" s="16"/>
      <c r="E13900" s="316"/>
    </row>
    <row r="13901" spans="4:5" x14ac:dyDescent="0.2">
      <c r="D13901" s="16"/>
      <c r="E13901" s="316"/>
    </row>
    <row r="13902" spans="4:5" x14ac:dyDescent="0.2">
      <c r="D13902" s="16"/>
      <c r="E13902" s="316"/>
    </row>
    <row r="13903" spans="4:5" x14ac:dyDescent="0.2">
      <c r="D13903" s="16"/>
      <c r="E13903" s="316"/>
    </row>
    <row r="13904" spans="4:5" x14ac:dyDescent="0.2">
      <c r="D13904" s="16"/>
      <c r="E13904" s="316"/>
    </row>
    <row r="13905" spans="4:5" x14ac:dyDescent="0.2">
      <c r="D13905" s="16"/>
      <c r="E13905" s="316"/>
    </row>
    <row r="13906" spans="4:5" x14ac:dyDescent="0.2">
      <c r="D13906" s="16"/>
      <c r="E13906" s="316"/>
    </row>
    <row r="13907" spans="4:5" x14ac:dyDescent="0.2">
      <c r="D13907" s="16"/>
      <c r="E13907" s="316"/>
    </row>
    <row r="13908" spans="4:5" x14ac:dyDescent="0.2">
      <c r="D13908" s="16"/>
      <c r="E13908" s="316"/>
    </row>
    <row r="13909" spans="4:5" x14ac:dyDescent="0.2">
      <c r="D13909" s="16"/>
      <c r="E13909" s="316"/>
    </row>
    <row r="13910" spans="4:5" x14ac:dyDescent="0.2">
      <c r="D13910" s="16"/>
      <c r="E13910" s="316"/>
    </row>
    <row r="13911" spans="4:5" x14ac:dyDescent="0.2">
      <c r="D13911" s="16"/>
      <c r="E13911" s="316"/>
    </row>
    <row r="13912" spans="4:5" x14ac:dyDescent="0.2">
      <c r="D13912" s="16"/>
      <c r="E13912" s="316"/>
    </row>
    <row r="13913" spans="4:5" x14ac:dyDescent="0.2">
      <c r="D13913" s="16"/>
      <c r="E13913" s="316"/>
    </row>
    <row r="13914" spans="4:5" x14ac:dyDescent="0.2">
      <c r="D13914" s="16"/>
      <c r="E13914" s="316"/>
    </row>
    <row r="13915" spans="4:5" x14ac:dyDescent="0.2">
      <c r="D13915" s="16"/>
      <c r="E13915" s="316"/>
    </row>
    <row r="13916" spans="4:5" x14ac:dyDescent="0.2">
      <c r="D13916" s="16"/>
      <c r="E13916" s="316"/>
    </row>
    <row r="13917" spans="4:5" x14ac:dyDescent="0.2">
      <c r="D13917" s="16"/>
      <c r="E13917" s="316"/>
    </row>
    <row r="13918" spans="4:5" x14ac:dyDescent="0.2">
      <c r="D13918" s="16"/>
      <c r="E13918" s="316"/>
    </row>
    <row r="13919" spans="4:5" x14ac:dyDescent="0.2">
      <c r="D13919" s="16"/>
      <c r="E13919" s="316"/>
    </row>
    <row r="13920" spans="4:5" x14ac:dyDescent="0.2">
      <c r="D13920" s="16"/>
      <c r="E13920" s="316"/>
    </row>
    <row r="13921" spans="4:5" x14ac:dyDescent="0.2">
      <c r="D13921" s="16"/>
      <c r="E13921" s="316"/>
    </row>
    <row r="13922" spans="4:5" x14ac:dyDescent="0.2">
      <c r="D13922" s="16"/>
      <c r="E13922" s="316"/>
    </row>
    <row r="13923" spans="4:5" x14ac:dyDescent="0.2">
      <c r="D13923" s="16"/>
      <c r="E13923" s="316"/>
    </row>
    <row r="13924" spans="4:5" x14ac:dyDescent="0.2">
      <c r="D13924" s="16"/>
      <c r="E13924" s="316"/>
    </row>
    <row r="13925" spans="4:5" x14ac:dyDescent="0.2">
      <c r="D13925" s="16"/>
      <c r="E13925" s="316"/>
    </row>
    <row r="13926" spans="4:5" x14ac:dyDescent="0.2">
      <c r="D13926" s="16"/>
      <c r="E13926" s="316"/>
    </row>
    <row r="13927" spans="4:5" x14ac:dyDescent="0.2">
      <c r="D13927" s="16"/>
      <c r="E13927" s="316"/>
    </row>
    <row r="13928" spans="4:5" x14ac:dyDescent="0.2">
      <c r="D13928" s="16"/>
      <c r="E13928" s="316"/>
    </row>
    <row r="13929" spans="4:5" x14ac:dyDescent="0.2">
      <c r="D13929" s="16"/>
      <c r="E13929" s="316"/>
    </row>
    <row r="13930" spans="4:5" x14ac:dyDescent="0.2">
      <c r="D13930" s="16"/>
      <c r="E13930" s="316"/>
    </row>
    <row r="13931" spans="4:5" x14ac:dyDescent="0.2">
      <c r="D13931" s="16"/>
      <c r="E13931" s="316"/>
    </row>
    <row r="13932" spans="4:5" x14ac:dyDescent="0.2">
      <c r="D13932" s="16"/>
      <c r="E13932" s="316"/>
    </row>
    <row r="13933" spans="4:5" x14ac:dyDescent="0.2">
      <c r="D13933" s="16"/>
      <c r="E13933" s="316"/>
    </row>
    <row r="13934" spans="4:5" x14ac:dyDescent="0.2">
      <c r="D13934" s="16"/>
      <c r="E13934" s="316"/>
    </row>
    <row r="13935" spans="4:5" x14ac:dyDescent="0.2">
      <c r="D13935" s="16"/>
      <c r="E13935" s="316"/>
    </row>
    <row r="13936" spans="4:5" x14ac:dyDescent="0.2">
      <c r="D13936" s="16"/>
      <c r="E13936" s="316"/>
    </row>
    <row r="13937" spans="4:5" x14ac:dyDescent="0.2">
      <c r="D13937" s="16"/>
      <c r="E13937" s="316"/>
    </row>
    <row r="13938" spans="4:5" x14ac:dyDescent="0.2">
      <c r="D13938" s="16"/>
      <c r="E13938" s="316"/>
    </row>
    <row r="13939" spans="4:5" x14ac:dyDescent="0.2">
      <c r="D13939" s="16"/>
      <c r="E13939" s="316"/>
    </row>
    <row r="13940" spans="4:5" x14ac:dyDescent="0.2">
      <c r="D13940" s="16"/>
      <c r="E13940" s="316"/>
    </row>
    <row r="13941" spans="4:5" x14ac:dyDescent="0.2">
      <c r="D13941" s="16"/>
      <c r="E13941" s="316"/>
    </row>
    <row r="13942" spans="4:5" x14ac:dyDescent="0.2">
      <c r="D13942" s="16"/>
      <c r="E13942" s="316"/>
    </row>
    <row r="13943" spans="4:5" x14ac:dyDescent="0.2">
      <c r="D13943" s="16"/>
      <c r="E13943" s="316"/>
    </row>
    <row r="13944" spans="4:5" x14ac:dyDescent="0.2">
      <c r="D13944" s="16"/>
      <c r="E13944" s="316"/>
    </row>
    <row r="13945" spans="4:5" x14ac:dyDescent="0.2">
      <c r="D13945" s="16"/>
      <c r="E13945" s="316"/>
    </row>
    <row r="13946" spans="4:5" x14ac:dyDescent="0.2">
      <c r="D13946" s="16"/>
      <c r="E13946" s="316"/>
    </row>
    <row r="13947" spans="4:5" x14ac:dyDescent="0.2">
      <c r="D13947" s="16"/>
      <c r="E13947" s="316"/>
    </row>
    <row r="13948" spans="4:5" x14ac:dyDescent="0.2">
      <c r="D13948" s="16"/>
      <c r="E13948" s="316"/>
    </row>
    <row r="13949" spans="4:5" x14ac:dyDescent="0.2">
      <c r="D13949" s="16"/>
      <c r="E13949" s="316"/>
    </row>
    <row r="13950" spans="4:5" x14ac:dyDescent="0.2">
      <c r="D13950" s="16"/>
      <c r="E13950" s="316"/>
    </row>
    <row r="13951" spans="4:5" x14ac:dyDescent="0.2">
      <c r="D13951" s="16"/>
      <c r="E13951" s="316"/>
    </row>
    <row r="13952" spans="4:5" x14ac:dyDescent="0.2">
      <c r="D13952" s="16"/>
      <c r="E13952" s="316"/>
    </row>
    <row r="13953" spans="4:5" x14ac:dyDescent="0.2">
      <c r="D13953" s="16"/>
      <c r="E13953" s="316"/>
    </row>
    <row r="13954" spans="4:5" x14ac:dyDescent="0.2">
      <c r="D13954" s="16"/>
      <c r="E13954" s="316"/>
    </row>
    <row r="13955" spans="4:5" x14ac:dyDescent="0.2">
      <c r="D13955" s="16"/>
      <c r="E13955" s="316"/>
    </row>
    <row r="13956" spans="4:5" x14ac:dyDescent="0.2">
      <c r="D13956" s="16"/>
      <c r="E13956" s="316"/>
    </row>
    <row r="13957" spans="4:5" x14ac:dyDescent="0.2">
      <c r="D13957" s="16"/>
      <c r="E13957" s="316"/>
    </row>
    <row r="13958" spans="4:5" x14ac:dyDescent="0.2">
      <c r="D13958" s="16"/>
      <c r="E13958" s="316"/>
    </row>
    <row r="13959" spans="4:5" x14ac:dyDescent="0.2">
      <c r="D13959" s="16"/>
      <c r="E13959" s="316"/>
    </row>
    <row r="13960" spans="4:5" x14ac:dyDescent="0.2">
      <c r="D13960" s="16"/>
      <c r="E13960" s="316"/>
    </row>
    <row r="13961" spans="4:5" x14ac:dyDescent="0.2">
      <c r="D13961" s="16"/>
      <c r="E13961" s="316"/>
    </row>
    <row r="13962" spans="4:5" x14ac:dyDescent="0.2">
      <c r="D13962" s="16"/>
      <c r="E13962" s="316"/>
    </row>
    <row r="13963" spans="4:5" x14ac:dyDescent="0.2">
      <c r="D13963" s="16"/>
      <c r="E13963" s="316"/>
    </row>
    <row r="13964" spans="4:5" x14ac:dyDescent="0.2">
      <c r="D13964" s="16"/>
      <c r="E13964" s="316"/>
    </row>
    <row r="13965" spans="4:5" x14ac:dyDescent="0.2">
      <c r="D13965" s="16"/>
      <c r="E13965" s="316"/>
    </row>
    <row r="13966" spans="4:5" x14ac:dyDescent="0.2">
      <c r="D13966" s="16"/>
      <c r="E13966" s="316"/>
    </row>
    <row r="13967" spans="4:5" x14ac:dyDescent="0.2">
      <c r="D13967" s="16"/>
      <c r="E13967" s="316"/>
    </row>
    <row r="13968" spans="4:5" x14ac:dyDescent="0.2">
      <c r="D13968" s="16"/>
      <c r="E13968" s="316"/>
    </row>
    <row r="13969" spans="4:5" x14ac:dyDescent="0.2">
      <c r="D13969" s="16"/>
      <c r="E13969" s="316"/>
    </row>
    <row r="13970" spans="4:5" x14ac:dyDescent="0.2">
      <c r="D13970" s="16"/>
      <c r="E13970" s="316"/>
    </row>
    <row r="13971" spans="4:5" x14ac:dyDescent="0.2">
      <c r="D13971" s="16"/>
      <c r="E13971" s="316"/>
    </row>
    <row r="13972" spans="4:5" x14ac:dyDescent="0.2">
      <c r="D13972" s="16"/>
      <c r="E13972" s="316"/>
    </row>
    <row r="13973" spans="4:5" x14ac:dyDescent="0.2">
      <c r="D13973" s="16"/>
      <c r="E13973" s="316"/>
    </row>
    <row r="13974" spans="4:5" x14ac:dyDescent="0.2">
      <c r="D13974" s="16"/>
      <c r="E13974" s="316"/>
    </row>
    <row r="13975" spans="4:5" x14ac:dyDescent="0.2">
      <c r="D13975" s="16"/>
      <c r="E13975" s="316"/>
    </row>
    <row r="13976" spans="4:5" x14ac:dyDescent="0.2">
      <c r="D13976" s="16"/>
      <c r="E13976" s="316"/>
    </row>
    <row r="13977" spans="4:5" x14ac:dyDescent="0.2">
      <c r="D13977" s="16"/>
      <c r="E13977" s="316"/>
    </row>
    <row r="13978" spans="4:5" x14ac:dyDescent="0.2">
      <c r="D13978" s="16"/>
      <c r="E13978" s="316"/>
    </row>
    <row r="13979" spans="4:5" x14ac:dyDescent="0.2">
      <c r="D13979" s="16"/>
      <c r="E13979" s="316"/>
    </row>
    <row r="13980" spans="4:5" x14ac:dyDescent="0.2">
      <c r="D13980" s="16"/>
      <c r="E13980" s="316"/>
    </row>
    <row r="13981" spans="4:5" x14ac:dyDescent="0.2">
      <c r="D13981" s="16"/>
      <c r="E13981" s="316"/>
    </row>
    <row r="13982" spans="4:5" x14ac:dyDescent="0.2">
      <c r="D13982" s="16"/>
      <c r="E13982" s="316"/>
    </row>
    <row r="13983" spans="4:5" x14ac:dyDescent="0.2">
      <c r="D13983" s="16"/>
      <c r="E13983" s="316"/>
    </row>
    <row r="13984" spans="4:5" x14ac:dyDescent="0.2">
      <c r="D13984" s="16"/>
      <c r="E13984" s="316"/>
    </row>
    <row r="13985" spans="4:5" x14ac:dyDescent="0.2">
      <c r="D13985" s="16"/>
      <c r="E13985" s="316"/>
    </row>
    <row r="13986" spans="4:5" x14ac:dyDescent="0.2">
      <c r="D13986" s="16"/>
      <c r="E13986" s="316"/>
    </row>
    <row r="13987" spans="4:5" x14ac:dyDescent="0.2">
      <c r="D13987" s="16"/>
      <c r="E13987" s="316"/>
    </row>
    <row r="13988" spans="4:5" x14ac:dyDescent="0.2">
      <c r="D13988" s="16"/>
      <c r="E13988" s="316"/>
    </row>
    <row r="13989" spans="4:5" x14ac:dyDescent="0.2">
      <c r="D13989" s="16"/>
      <c r="E13989" s="316"/>
    </row>
    <row r="13990" spans="4:5" x14ac:dyDescent="0.2">
      <c r="D13990" s="16"/>
      <c r="E13990" s="316"/>
    </row>
    <row r="13991" spans="4:5" x14ac:dyDescent="0.2">
      <c r="D13991" s="16"/>
      <c r="E13991" s="316"/>
    </row>
    <row r="13992" spans="4:5" x14ac:dyDescent="0.2">
      <c r="D13992" s="16"/>
      <c r="E13992" s="316"/>
    </row>
    <row r="13993" spans="4:5" x14ac:dyDescent="0.2">
      <c r="D13993" s="16"/>
      <c r="E13993" s="316"/>
    </row>
    <row r="13994" spans="4:5" x14ac:dyDescent="0.2">
      <c r="D13994" s="16"/>
      <c r="E13994" s="316"/>
    </row>
    <row r="13995" spans="4:5" x14ac:dyDescent="0.2">
      <c r="D13995" s="16"/>
      <c r="E13995" s="316"/>
    </row>
    <row r="13996" spans="4:5" x14ac:dyDescent="0.2">
      <c r="D13996" s="16"/>
      <c r="E13996" s="316"/>
    </row>
    <row r="13997" spans="4:5" x14ac:dyDescent="0.2">
      <c r="D13997" s="16"/>
      <c r="E13997" s="316"/>
    </row>
    <row r="13998" spans="4:5" x14ac:dyDescent="0.2">
      <c r="D13998" s="16"/>
      <c r="E13998" s="316"/>
    </row>
    <row r="13999" spans="4:5" x14ac:dyDescent="0.2">
      <c r="D13999" s="16"/>
      <c r="E13999" s="316"/>
    </row>
    <row r="14000" spans="4:5" x14ac:dyDescent="0.2">
      <c r="D14000" s="16"/>
      <c r="E14000" s="316"/>
    </row>
    <row r="14001" spans="4:5" x14ac:dyDescent="0.2">
      <c r="D14001" s="16"/>
      <c r="E14001" s="316"/>
    </row>
    <row r="14002" spans="4:5" x14ac:dyDescent="0.2">
      <c r="D14002" s="16"/>
      <c r="E14002" s="316"/>
    </row>
    <row r="14003" spans="4:5" x14ac:dyDescent="0.2">
      <c r="D14003" s="16"/>
      <c r="E14003" s="316"/>
    </row>
    <row r="14004" spans="4:5" x14ac:dyDescent="0.2">
      <c r="D14004" s="16"/>
      <c r="E14004" s="316"/>
    </row>
    <row r="14005" spans="4:5" x14ac:dyDescent="0.2">
      <c r="D14005" s="16"/>
      <c r="E14005" s="316"/>
    </row>
    <row r="14006" spans="4:5" x14ac:dyDescent="0.2">
      <c r="D14006" s="16"/>
      <c r="E14006" s="316"/>
    </row>
    <row r="14007" spans="4:5" x14ac:dyDescent="0.2">
      <c r="D14007" s="16"/>
      <c r="E14007" s="316"/>
    </row>
    <row r="14008" spans="4:5" x14ac:dyDescent="0.2">
      <c r="D14008" s="16"/>
      <c r="E14008" s="316"/>
    </row>
    <row r="14009" spans="4:5" x14ac:dyDescent="0.2">
      <c r="D14009" s="16"/>
      <c r="E14009" s="316"/>
    </row>
    <row r="14010" spans="4:5" x14ac:dyDescent="0.2">
      <c r="D14010" s="16"/>
      <c r="E14010" s="316"/>
    </row>
    <row r="14011" spans="4:5" x14ac:dyDescent="0.2">
      <c r="D14011" s="16"/>
      <c r="E14011" s="316"/>
    </row>
    <row r="14012" spans="4:5" x14ac:dyDescent="0.2">
      <c r="D14012" s="16"/>
      <c r="E14012" s="316"/>
    </row>
    <row r="14013" spans="4:5" x14ac:dyDescent="0.2">
      <c r="D14013" s="16"/>
      <c r="E14013" s="316"/>
    </row>
    <row r="14014" spans="4:5" x14ac:dyDescent="0.2">
      <c r="D14014" s="16"/>
      <c r="E14014" s="316"/>
    </row>
    <row r="14015" spans="4:5" x14ac:dyDescent="0.2">
      <c r="D14015" s="16"/>
      <c r="E14015" s="316"/>
    </row>
    <row r="14016" spans="4:5" x14ac:dyDescent="0.2">
      <c r="D14016" s="16"/>
      <c r="E14016" s="316"/>
    </row>
    <row r="14017" spans="4:5" x14ac:dyDescent="0.2">
      <c r="D14017" s="16"/>
      <c r="E14017" s="316"/>
    </row>
    <row r="14018" spans="4:5" x14ac:dyDescent="0.2">
      <c r="D14018" s="16"/>
      <c r="E14018" s="316"/>
    </row>
    <row r="14019" spans="4:5" x14ac:dyDescent="0.2">
      <c r="D14019" s="16"/>
      <c r="E14019" s="316"/>
    </row>
    <row r="14020" spans="4:5" x14ac:dyDescent="0.2">
      <c r="D14020" s="16"/>
      <c r="E14020" s="316"/>
    </row>
    <row r="14021" spans="4:5" x14ac:dyDescent="0.2">
      <c r="D14021" s="16"/>
      <c r="E14021" s="316"/>
    </row>
    <row r="14022" spans="4:5" x14ac:dyDescent="0.2">
      <c r="D14022" s="16"/>
      <c r="E14022" s="316"/>
    </row>
    <row r="14023" spans="4:5" x14ac:dyDescent="0.2">
      <c r="D14023" s="16"/>
      <c r="E14023" s="316"/>
    </row>
    <row r="14024" spans="4:5" x14ac:dyDescent="0.2">
      <c r="D14024" s="16"/>
      <c r="E14024" s="316"/>
    </row>
    <row r="14025" spans="4:5" x14ac:dyDescent="0.2">
      <c r="D14025" s="16"/>
      <c r="E14025" s="316"/>
    </row>
    <row r="14026" spans="4:5" x14ac:dyDescent="0.2">
      <c r="D14026" s="16"/>
      <c r="E14026" s="316"/>
    </row>
    <row r="14027" spans="4:5" x14ac:dyDescent="0.2">
      <c r="D14027" s="16"/>
      <c r="E14027" s="316"/>
    </row>
    <row r="14028" spans="4:5" x14ac:dyDescent="0.2">
      <c r="D14028" s="16"/>
      <c r="E14028" s="316"/>
    </row>
    <row r="14029" spans="4:5" x14ac:dyDescent="0.2">
      <c r="D14029" s="16"/>
      <c r="E14029" s="316"/>
    </row>
    <row r="14030" spans="4:5" x14ac:dyDescent="0.2">
      <c r="D14030" s="16"/>
      <c r="E14030" s="316"/>
    </row>
    <row r="14031" spans="4:5" x14ac:dyDescent="0.2">
      <c r="D14031" s="16"/>
      <c r="E14031" s="316"/>
    </row>
    <row r="14032" spans="4:5" x14ac:dyDescent="0.2">
      <c r="D14032" s="16"/>
      <c r="E14032" s="316"/>
    </row>
    <row r="14033" spans="4:5" x14ac:dyDescent="0.2">
      <c r="D14033" s="16"/>
      <c r="E14033" s="316"/>
    </row>
    <row r="14034" spans="4:5" x14ac:dyDescent="0.2">
      <c r="D14034" s="16"/>
      <c r="E14034" s="316"/>
    </row>
    <row r="14035" spans="4:5" x14ac:dyDescent="0.2">
      <c r="D14035" s="16"/>
      <c r="E14035" s="316"/>
    </row>
    <row r="14036" spans="4:5" x14ac:dyDescent="0.2">
      <c r="D14036" s="16"/>
      <c r="E14036" s="316"/>
    </row>
    <row r="14037" spans="4:5" x14ac:dyDescent="0.2">
      <c r="D14037" s="16"/>
      <c r="E14037" s="316"/>
    </row>
    <row r="14038" spans="4:5" x14ac:dyDescent="0.2">
      <c r="D14038" s="16"/>
      <c r="E14038" s="316"/>
    </row>
    <row r="14039" spans="4:5" x14ac:dyDescent="0.2">
      <c r="D14039" s="16"/>
      <c r="E14039" s="316"/>
    </row>
    <row r="14040" spans="4:5" x14ac:dyDescent="0.2">
      <c r="D14040" s="16"/>
      <c r="E14040" s="316"/>
    </row>
    <row r="14041" spans="4:5" x14ac:dyDescent="0.2">
      <c r="D14041" s="16"/>
      <c r="E14041" s="316"/>
    </row>
    <row r="14042" spans="4:5" x14ac:dyDescent="0.2">
      <c r="D14042" s="16"/>
      <c r="E14042" s="316"/>
    </row>
    <row r="14043" spans="4:5" x14ac:dyDescent="0.2">
      <c r="D14043" s="16"/>
      <c r="E14043" s="316"/>
    </row>
    <row r="14044" spans="4:5" x14ac:dyDescent="0.2">
      <c r="D14044" s="16"/>
      <c r="E14044" s="316"/>
    </row>
    <row r="14045" spans="4:5" x14ac:dyDescent="0.2">
      <c r="D14045" s="16"/>
      <c r="E14045" s="316"/>
    </row>
    <row r="14046" spans="4:5" x14ac:dyDescent="0.2">
      <c r="D14046" s="16"/>
      <c r="E14046" s="316"/>
    </row>
    <row r="14047" spans="4:5" x14ac:dyDescent="0.2">
      <c r="D14047" s="16"/>
      <c r="E14047" s="316"/>
    </row>
    <row r="14048" spans="4:5" x14ac:dyDescent="0.2">
      <c r="D14048" s="16"/>
      <c r="E14048" s="316"/>
    </row>
    <row r="14049" spans="4:5" x14ac:dyDescent="0.2">
      <c r="D14049" s="16"/>
      <c r="E14049" s="316"/>
    </row>
    <row r="14050" spans="4:5" x14ac:dyDescent="0.2">
      <c r="D14050" s="16"/>
      <c r="E14050" s="316"/>
    </row>
    <row r="14051" spans="4:5" x14ac:dyDescent="0.2">
      <c r="D14051" s="16"/>
      <c r="E14051" s="316"/>
    </row>
    <row r="14052" spans="4:5" x14ac:dyDescent="0.2">
      <c r="D14052" s="16"/>
      <c r="E14052" s="316"/>
    </row>
    <row r="14053" spans="4:5" x14ac:dyDescent="0.2">
      <c r="D14053" s="16"/>
      <c r="E14053" s="316"/>
    </row>
    <row r="14054" spans="4:5" x14ac:dyDescent="0.2">
      <c r="D14054" s="16"/>
      <c r="E14054" s="316"/>
    </row>
    <row r="14055" spans="4:5" x14ac:dyDescent="0.2">
      <c r="D14055" s="16"/>
      <c r="E14055" s="316"/>
    </row>
    <row r="14056" spans="4:5" x14ac:dyDescent="0.2">
      <c r="D14056" s="16"/>
      <c r="E14056" s="316"/>
    </row>
    <row r="14057" spans="4:5" x14ac:dyDescent="0.2">
      <c r="D14057" s="16"/>
      <c r="E14057" s="316"/>
    </row>
    <row r="14058" spans="4:5" x14ac:dyDescent="0.2">
      <c r="D14058" s="16"/>
      <c r="E14058" s="316"/>
    </row>
    <row r="14059" spans="4:5" x14ac:dyDescent="0.2">
      <c r="D14059" s="16"/>
      <c r="E14059" s="316"/>
    </row>
    <row r="14060" spans="4:5" x14ac:dyDescent="0.2">
      <c r="D14060" s="16"/>
      <c r="E14060" s="316"/>
    </row>
    <row r="14061" spans="4:5" x14ac:dyDescent="0.2">
      <c r="D14061" s="16"/>
      <c r="E14061" s="316"/>
    </row>
    <row r="14062" spans="4:5" x14ac:dyDescent="0.2">
      <c r="D14062" s="16"/>
      <c r="E14062" s="316"/>
    </row>
    <row r="14063" spans="4:5" x14ac:dyDescent="0.2">
      <c r="D14063" s="16"/>
      <c r="E14063" s="316"/>
    </row>
    <row r="14064" spans="4:5" x14ac:dyDescent="0.2">
      <c r="D14064" s="16"/>
      <c r="E14064" s="316"/>
    </row>
    <row r="14065" spans="4:5" x14ac:dyDescent="0.2">
      <c r="D14065" s="16"/>
      <c r="E14065" s="316"/>
    </row>
    <row r="14066" spans="4:5" x14ac:dyDescent="0.2">
      <c r="D14066" s="16"/>
      <c r="E14066" s="316"/>
    </row>
    <row r="14067" spans="4:5" x14ac:dyDescent="0.2">
      <c r="D14067" s="16"/>
      <c r="E14067" s="316"/>
    </row>
    <row r="14068" spans="4:5" x14ac:dyDescent="0.2">
      <c r="D14068" s="16"/>
      <c r="E14068" s="316"/>
    </row>
    <row r="14069" spans="4:5" x14ac:dyDescent="0.2">
      <c r="D14069" s="16"/>
      <c r="E14069" s="316"/>
    </row>
    <row r="14070" spans="4:5" x14ac:dyDescent="0.2">
      <c r="D14070" s="16"/>
      <c r="E14070" s="316"/>
    </row>
    <row r="14071" spans="4:5" x14ac:dyDescent="0.2">
      <c r="D14071" s="16"/>
      <c r="E14071" s="316"/>
    </row>
    <row r="14072" spans="4:5" x14ac:dyDescent="0.2">
      <c r="D14072" s="16"/>
      <c r="E14072" s="316"/>
    </row>
    <row r="14073" spans="4:5" x14ac:dyDescent="0.2">
      <c r="D14073" s="16"/>
      <c r="E14073" s="316"/>
    </row>
    <row r="14074" spans="4:5" x14ac:dyDescent="0.2">
      <c r="D14074" s="16"/>
      <c r="E14074" s="316"/>
    </row>
    <row r="14075" spans="4:5" x14ac:dyDescent="0.2">
      <c r="D14075" s="16"/>
      <c r="E14075" s="316"/>
    </row>
    <row r="14076" spans="4:5" x14ac:dyDescent="0.2">
      <c r="D14076" s="16"/>
      <c r="E14076" s="316"/>
    </row>
    <row r="14077" spans="4:5" x14ac:dyDescent="0.2">
      <c r="D14077" s="16"/>
      <c r="E14077" s="316"/>
    </row>
    <row r="14078" spans="4:5" x14ac:dyDescent="0.2">
      <c r="D14078" s="16"/>
      <c r="E14078" s="316"/>
    </row>
    <row r="14079" spans="4:5" x14ac:dyDescent="0.2">
      <c r="D14079" s="16"/>
      <c r="E14079" s="316"/>
    </row>
    <row r="14080" spans="4:5" x14ac:dyDescent="0.2">
      <c r="D14080" s="16"/>
      <c r="E14080" s="316"/>
    </row>
    <row r="14081" spans="4:5" x14ac:dyDescent="0.2">
      <c r="D14081" s="16"/>
      <c r="E14081" s="316"/>
    </row>
    <row r="14082" spans="4:5" x14ac:dyDescent="0.2">
      <c r="D14082" s="16"/>
      <c r="E14082" s="316"/>
    </row>
    <row r="14083" spans="4:5" x14ac:dyDescent="0.2">
      <c r="D14083" s="16"/>
      <c r="E14083" s="316"/>
    </row>
    <row r="14084" spans="4:5" x14ac:dyDescent="0.2">
      <c r="D14084" s="16"/>
      <c r="E14084" s="316"/>
    </row>
    <row r="14085" spans="4:5" x14ac:dyDescent="0.2">
      <c r="D14085" s="16"/>
      <c r="E14085" s="316"/>
    </row>
    <row r="14086" spans="4:5" x14ac:dyDescent="0.2">
      <c r="D14086" s="16"/>
      <c r="E14086" s="316"/>
    </row>
    <row r="14087" spans="4:5" x14ac:dyDescent="0.2">
      <c r="D14087" s="16"/>
      <c r="E14087" s="316"/>
    </row>
    <row r="14088" spans="4:5" x14ac:dyDescent="0.2">
      <c r="D14088" s="16"/>
      <c r="E14088" s="316"/>
    </row>
    <row r="14089" spans="4:5" x14ac:dyDescent="0.2">
      <c r="D14089" s="16"/>
      <c r="E14089" s="316"/>
    </row>
    <row r="14090" spans="4:5" x14ac:dyDescent="0.2">
      <c r="D14090" s="16"/>
      <c r="E14090" s="316"/>
    </row>
    <row r="14091" spans="4:5" x14ac:dyDescent="0.2">
      <c r="D14091" s="16"/>
      <c r="E14091" s="316"/>
    </row>
    <row r="14092" spans="4:5" x14ac:dyDescent="0.2">
      <c r="D14092" s="16"/>
      <c r="E14092" s="316"/>
    </row>
    <row r="14093" spans="4:5" x14ac:dyDescent="0.2">
      <c r="D14093" s="16"/>
      <c r="E14093" s="316"/>
    </row>
    <row r="14094" spans="4:5" x14ac:dyDescent="0.2">
      <c r="D14094" s="16"/>
      <c r="E14094" s="316"/>
    </row>
    <row r="14095" spans="4:5" x14ac:dyDescent="0.2">
      <c r="D14095" s="16"/>
      <c r="E14095" s="316"/>
    </row>
    <row r="14096" spans="4:5" x14ac:dyDescent="0.2">
      <c r="D14096" s="16"/>
      <c r="E14096" s="316"/>
    </row>
    <row r="14097" spans="4:5" x14ac:dyDescent="0.2">
      <c r="D14097" s="16"/>
      <c r="E14097" s="316"/>
    </row>
    <row r="14098" spans="4:5" x14ac:dyDescent="0.2">
      <c r="D14098" s="16"/>
      <c r="E14098" s="316"/>
    </row>
    <row r="14099" spans="4:5" x14ac:dyDescent="0.2">
      <c r="D14099" s="16"/>
      <c r="E14099" s="316"/>
    </row>
    <row r="14100" spans="4:5" x14ac:dyDescent="0.2">
      <c r="D14100" s="16"/>
      <c r="E14100" s="316"/>
    </row>
    <row r="14101" spans="4:5" x14ac:dyDescent="0.2">
      <c r="D14101" s="16"/>
      <c r="E14101" s="316"/>
    </row>
    <row r="14102" spans="4:5" x14ac:dyDescent="0.2">
      <c r="D14102" s="16"/>
      <c r="E14102" s="316"/>
    </row>
    <row r="14103" spans="4:5" x14ac:dyDescent="0.2">
      <c r="D14103" s="16"/>
      <c r="E14103" s="316"/>
    </row>
    <row r="14104" spans="4:5" x14ac:dyDescent="0.2">
      <c r="D14104" s="16"/>
      <c r="E14104" s="316"/>
    </row>
    <row r="14105" spans="4:5" x14ac:dyDescent="0.2">
      <c r="D14105" s="16"/>
      <c r="E14105" s="316"/>
    </row>
    <row r="14106" spans="4:5" x14ac:dyDescent="0.2">
      <c r="D14106" s="16"/>
      <c r="E14106" s="316"/>
    </row>
    <row r="14107" spans="4:5" x14ac:dyDescent="0.2">
      <c r="D14107" s="16"/>
      <c r="E14107" s="316"/>
    </row>
    <row r="14108" spans="4:5" x14ac:dyDescent="0.2">
      <c r="D14108" s="16"/>
      <c r="E14108" s="316"/>
    </row>
    <row r="14109" spans="4:5" x14ac:dyDescent="0.2">
      <c r="D14109" s="16"/>
      <c r="E14109" s="316"/>
    </row>
    <row r="14110" spans="4:5" x14ac:dyDescent="0.2">
      <c r="D14110" s="16"/>
      <c r="E14110" s="316"/>
    </row>
    <row r="14111" spans="4:5" x14ac:dyDescent="0.2">
      <c r="D14111" s="16"/>
      <c r="E14111" s="316"/>
    </row>
    <row r="14112" spans="4:5" x14ac:dyDescent="0.2">
      <c r="D14112" s="16"/>
      <c r="E14112" s="316"/>
    </row>
    <row r="14113" spans="4:5" x14ac:dyDescent="0.2">
      <c r="D14113" s="16"/>
      <c r="E14113" s="316"/>
    </row>
    <row r="14114" spans="4:5" x14ac:dyDescent="0.2">
      <c r="D14114" s="16"/>
      <c r="E14114" s="316"/>
    </row>
    <row r="14115" spans="4:5" x14ac:dyDescent="0.2">
      <c r="D14115" s="16"/>
      <c r="E14115" s="316"/>
    </row>
    <row r="14116" spans="4:5" x14ac:dyDescent="0.2">
      <c r="D14116" s="16"/>
      <c r="E14116" s="316"/>
    </row>
    <row r="14117" spans="4:5" x14ac:dyDescent="0.2">
      <c r="D14117" s="16"/>
      <c r="E14117" s="316"/>
    </row>
    <row r="14118" spans="4:5" x14ac:dyDescent="0.2">
      <c r="D14118" s="16"/>
      <c r="E14118" s="316"/>
    </row>
    <row r="14119" spans="4:5" x14ac:dyDescent="0.2">
      <c r="D14119" s="16"/>
      <c r="E14119" s="316"/>
    </row>
    <row r="14120" spans="4:5" x14ac:dyDescent="0.2">
      <c r="D14120" s="16"/>
      <c r="E14120" s="316"/>
    </row>
    <row r="14121" spans="4:5" x14ac:dyDescent="0.2">
      <c r="D14121" s="16"/>
      <c r="E14121" s="316"/>
    </row>
    <row r="14122" spans="4:5" x14ac:dyDescent="0.2">
      <c r="D14122" s="16"/>
      <c r="E14122" s="316"/>
    </row>
    <row r="14123" spans="4:5" x14ac:dyDescent="0.2">
      <c r="D14123" s="16"/>
      <c r="E14123" s="316"/>
    </row>
    <row r="14124" spans="4:5" x14ac:dyDescent="0.2">
      <c r="D14124" s="16"/>
      <c r="E14124" s="316"/>
    </row>
    <row r="14125" spans="4:5" x14ac:dyDescent="0.2">
      <c r="D14125" s="16"/>
      <c r="E14125" s="316"/>
    </row>
    <row r="14126" spans="4:5" x14ac:dyDescent="0.2">
      <c r="D14126" s="16"/>
      <c r="E14126" s="316"/>
    </row>
    <row r="14127" spans="4:5" x14ac:dyDescent="0.2">
      <c r="D14127" s="16"/>
      <c r="E14127" s="316"/>
    </row>
    <row r="14128" spans="4:5" x14ac:dyDescent="0.2">
      <c r="D14128" s="16"/>
      <c r="E14128" s="316"/>
    </row>
    <row r="14129" spans="4:5" x14ac:dyDescent="0.2">
      <c r="D14129" s="16"/>
      <c r="E14129" s="316"/>
    </row>
    <row r="14130" spans="4:5" x14ac:dyDescent="0.2">
      <c r="D14130" s="16"/>
      <c r="E14130" s="316"/>
    </row>
    <row r="14131" spans="4:5" x14ac:dyDescent="0.2">
      <c r="D14131" s="16"/>
      <c r="E14131" s="316"/>
    </row>
    <row r="14132" spans="4:5" x14ac:dyDescent="0.2">
      <c r="D14132" s="16"/>
      <c r="E14132" s="316"/>
    </row>
    <row r="14133" spans="4:5" x14ac:dyDescent="0.2">
      <c r="D14133" s="16"/>
      <c r="E14133" s="316"/>
    </row>
    <row r="14134" spans="4:5" x14ac:dyDescent="0.2">
      <c r="D14134" s="16"/>
      <c r="E14134" s="316"/>
    </row>
    <row r="14135" spans="4:5" x14ac:dyDescent="0.2">
      <c r="D14135" s="16"/>
      <c r="E14135" s="316"/>
    </row>
    <row r="14136" spans="4:5" x14ac:dyDescent="0.2">
      <c r="D14136" s="16"/>
      <c r="E14136" s="316"/>
    </row>
    <row r="14137" spans="4:5" x14ac:dyDescent="0.2">
      <c r="D14137" s="16"/>
      <c r="E14137" s="316"/>
    </row>
    <row r="14138" spans="4:5" x14ac:dyDescent="0.2">
      <c r="D14138" s="16"/>
      <c r="E14138" s="316"/>
    </row>
    <row r="14139" spans="4:5" x14ac:dyDescent="0.2">
      <c r="D14139" s="16"/>
      <c r="E14139" s="316"/>
    </row>
    <row r="14140" spans="4:5" x14ac:dyDescent="0.2">
      <c r="D14140" s="16"/>
      <c r="E14140" s="316"/>
    </row>
    <row r="14141" spans="4:5" x14ac:dyDescent="0.2">
      <c r="D14141" s="16"/>
      <c r="E14141" s="316"/>
    </row>
    <row r="14142" spans="4:5" x14ac:dyDescent="0.2">
      <c r="D14142" s="16"/>
      <c r="E14142" s="316"/>
    </row>
    <row r="14143" spans="4:5" x14ac:dyDescent="0.2">
      <c r="D14143" s="16"/>
      <c r="E14143" s="316"/>
    </row>
    <row r="14144" spans="4:5" x14ac:dyDescent="0.2">
      <c r="D14144" s="16"/>
      <c r="E14144" s="316"/>
    </row>
    <row r="14145" spans="4:5" x14ac:dyDescent="0.2">
      <c r="D14145" s="16"/>
      <c r="E14145" s="316"/>
    </row>
    <row r="14146" spans="4:5" x14ac:dyDescent="0.2">
      <c r="D14146" s="16"/>
      <c r="E14146" s="316"/>
    </row>
    <row r="14147" spans="4:5" x14ac:dyDescent="0.2">
      <c r="D14147" s="16"/>
      <c r="E14147" s="316"/>
    </row>
    <row r="14148" spans="4:5" x14ac:dyDescent="0.2">
      <c r="D14148" s="16"/>
      <c r="E14148" s="316"/>
    </row>
    <row r="14149" spans="4:5" x14ac:dyDescent="0.2">
      <c r="D14149" s="16"/>
      <c r="E14149" s="316"/>
    </row>
    <row r="14150" spans="4:5" x14ac:dyDescent="0.2">
      <c r="D14150" s="16"/>
      <c r="E14150" s="316"/>
    </row>
    <row r="14151" spans="4:5" x14ac:dyDescent="0.2">
      <c r="D14151" s="16"/>
      <c r="E14151" s="316"/>
    </row>
    <row r="14152" spans="4:5" x14ac:dyDescent="0.2">
      <c r="D14152" s="16"/>
      <c r="E14152" s="316"/>
    </row>
    <row r="14153" spans="4:5" x14ac:dyDescent="0.2">
      <c r="D14153" s="16"/>
      <c r="E14153" s="316"/>
    </row>
    <row r="14154" spans="4:5" x14ac:dyDescent="0.2">
      <c r="D14154" s="16"/>
      <c r="E14154" s="316"/>
    </row>
    <row r="14155" spans="4:5" x14ac:dyDescent="0.2">
      <c r="D14155" s="16"/>
      <c r="E14155" s="316"/>
    </row>
    <row r="14156" spans="4:5" x14ac:dyDescent="0.2">
      <c r="D14156" s="16"/>
      <c r="E14156" s="316"/>
    </row>
    <row r="14157" spans="4:5" x14ac:dyDescent="0.2">
      <c r="D14157" s="16"/>
      <c r="E14157" s="316"/>
    </row>
    <row r="14158" spans="4:5" x14ac:dyDescent="0.2">
      <c r="D14158" s="16"/>
      <c r="E14158" s="316"/>
    </row>
    <row r="14159" spans="4:5" x14ac:dyDescent="0.2">
      <c r="D14159" s="16"/>
      <c r="E14159" s="316"/>
    </row>
    <row r="14160" spans="4:5" x14ac:dyDescent="0.2">
      <c r="D14160" s="16"/>
      <c r="E14160" s="316"/>
    </row>
    <row r="14161" spans="4:5" x14ac:dyDescent="0.2">
      <c r="D14161" s="16"/>
      <c r="E14161" s="316"/>
    </row>
    <row r="14162" spans="4:5" x14ac:dyDescent="0.2">
      <c r="D14162" s="16"/>
      <c r="E14162" s="316"/>
    </row>
    <row r="14163" spans="4:5" x14ac:dyDescent="0.2">
      <c r="D14163" s="16"/>
      <c r="E14163" s="316"/>
    </row>
    <row r="14164" spans="4:5" x14ac:dyDescent="0.2">
      <c r="D14164" s="16"/>
      <c r="E14164" s="316"/>
    </row>
    <row r="14165" spans="4:5" x14ac:dyDescent="0.2">
      <c r="D14165" s="16"/>
      <c r="E14165" s="316"/>
    </row>
    <row r="14166" spans="4:5" x14ac:dyDescent="0.2">
      <c r="D14166" s="16"/>
      <c r="E14166" s="316"/>
    </row>
    <row r="14167" spans="4:5" x14ac:dyDescent="0.2">
      <c r="D14167" s="16"/>
      <c r="E14167" s="316"/>
    </row>
    <row r="14168" spans="4:5" x14ac:dyDescent="0.2">
      <c r="D14168" s="16"/>
      <c r="E14168" s="316"/>
    </row>
    <row r="14169" spans="4:5" x14ac:dyDescent="0.2">
      <c r="D14169" s="16"/>
      <c r="E14169" s="316"/>
    </row>
    <row r="14170" spans="4:5" x14ac:dyDescent="0.2">
      <c r="D14170" s="16"/>
      <c r="E14170" s="316"/>
    </row>
    <row r="14171" spans="4:5" x14ac:dyDescent="0.2">
      <c r="D14171" s="16"/>
      <c r="E14171" s="316"/>
    </row>
    <row r="14172" spans="4:5" x14ac:dyDescent="0.2">
      <c r="D14172" s="16"/>
      <c r="E14172" s="316"/>
    </row>
    <row r="14173" spans="4:5" x14ac:dyDescent="0.2">
      <c r="D14173" s="16"/>
      <c r="E14173" s="316"/>
    </row>
    <row r="14174" spans="4:5" x14ac:dyDescent="0.2">
      <c r="D14174" s="16"/>
      <c r="E14174" s="316"/>
    </row>
    <row r="14175" spans="4:5" x14ac:dyDescent="0.2">
      <c r="D14175" s="16"/>
      <c r="E14175" s="316"/>
    </row>
    <row r="14176" spans="4:5" x14ac:dyDescent="0.2">
      <c r="D14176" s="16"/>
      <c r="E14176" s="316"/>
    </row>
    <row r="14177" spans="4:5" x14ac:dyDescent="0.2">
      <c r="D14177" s="16"/>
      <c r="E14177" s="316"/>
    </row>
    <row r="14178" spans="4:5" x14ac:dyDescent="0.2">
      <c r="D14178" s="16"/>
      <c r="E14178" s="316"/>
    </row>
    <row r="14179" spans="4:5" x14ac:dyDescent="0.2">
      <c r="D14179" s="16"/>
      <c r="E14179" s="316"/>
    </row>
    <row r="14180" spans="4:5" x14ac:dyDescent="0.2">
      <c r="D14180" s="16"/>
      <c r="E14180" s="316"/>
    </row>
    <row r="14181" spans="4:5" x14ac:dyDescent="0.2">
      <c r="D14181" s="16"/>
      <c r="E14181" s="316"/>
    </row>
    <row r="14182" spans="4:5" x14ac:dyDescent="0.2">
      <c r="D14182" s="16"/>
      <c r="E14182" s="316"/>
    </row>
    <row r="14183" spans="4:5" x14ac:dyDescent="0.2">
      <c r="D14183" s="16"/>
      <c r="E14183" s="316"/>
    </row>
    <row r="14184" spans="4:5" x14ac:dyDescent="0.2">
      <c r="D14184" s="16"/>
      <c r="E14184" s="316"/>
    </row>
    <row r="14185" spans="4:5" x14ac:dyDescent="0.2">
      <c r="D14185" s="16"/>
      <c r="E14185" s="316"/>
    </row>
    <row r="14186" spans="4:5" x14ac:dyDescent="0.2">
      <c r="D14186" s="16"/>
      <c r="E14186" s="316"/>
    </row>
    <row r="14187" spans="4:5" x14ac:dyDescent="0.2">
      <c r="D14187" s="16"/>
      <c r="E14187" s="316"/>
    </row>
    <row r="14188" spans="4:5" x14ac:dyDescent="0.2">
      <c r="D14188" s="16"/>
      <c r="E14188" s="316"/>
    </row>
    <row r="14189" spans="4:5" x14ac:dyDescent="0.2">
      <c r="D14189" s="16"/>
      <c r="E14189" s="316"/>
    </row>
    <row r="14190" spans="4:5" x14ac:dyDescent="0.2">
      <c r="D14190" s="16"/>
      <c r="E14190" s="316"/>
    </row>
    <row r="14191" spans="4:5" x14ac:dyDescent="0.2">
      <c r="D14191" s="16"/>
      <c r="E14191" s="316"/>
    </row>
    <row r="14192" spans="4:5" x14ac:dyDescent="0.2">
      <c r="D14192" s="16"/>
      <c r="E14192" s="316"/>
    </row>
    <row r="14193" spans="4:5" x14ac:dyDescent="0.2">
      <c r="D14193" s="16"/>
      <c r="E14193" s="316"/>
    </row>
    <row r="14194" spans="4:5" x14ac:dyDescent="0.2">
      <c r="D14194" s="16"/>
      <c r="E14194" s="316"/>
    </row>
    <row r="14195" spans="4:5" x14ac:dyDescent="0.2">
      <c r="D14195" s="16"/>
      <c r="E14195" s="316"/>
    </row>
    <row r="14196" spans="4:5" x14ac:dyDescent="0.2">
      <c r="D14196" s="16"/>
      <c r="E14196" s="316"/>
    </row>
    <row r="14197" spans="4:5" x14ac:dyDescent="0.2">
      <c r="D14197" s="16"/>
      <c r="E14197" s="316"/>
    </row>
    <row r="14198" spans="4:5" x14ac:dyDescent="0.2">
      <c r="D14198" s="16"/>
      <c r="E14198" s="316"/>
    </row>
    <row r="14199" spans="4:5" x14ac:dyDescent="0.2">
      <c r="D14199" s="16"/>
      <c r="E14199" s="316"/>
    </row>
    <row r="14200" spans="4:5" x14ac:dyDescent="0.2">
      <c r="D14200" s="16"/>
      <c r="E14200" s="316"/>
    </row>
    <row r="14201" spans="4:5" x14ac:dyDescent="0.2">
      <c r="D14201" s="16"/>
      <c r="E14201" s="316"/>
    </row>
    <row r="14202" spans="4:5" x14ac:dyDescent="0.2">
      <c r="D14202" s="16"/>
      <c r="E14202" s="316"/>
    </row>
    <row r="14203" spans="4:5" x14ac:dyDescent="0.2">
      <c r="D14203" s="16"/>
      <c r="E14203" s="316"/>
    </row>
    <row r="14204" spans="4:5" x14ac:dyDescent="0.2">
      <c r="D14204" s="16"/>
      <c r="E14204" s="316"/>
    </row>
    <row r="14205" spans="4:5" x14ac:dyDescent="0.2">
      <c r="D14205" s="16"/>
      <c r="E14205" s="316"/>
    </row>
    <row r="14206" spans="4:5" x14ac:dyDescent="0.2">
      <c r="D14206" s="16"/>
      <c r="E14206" s="316"/>
    </row>
    <row r="14207" spans="4:5" x14ac:dyDescent="0.2">
      <c r="D14207" s="16"/>
      <c r="E14207" s="316"/>
    </row>
    <row r="14208" spans="4:5" x14ac:dyDescent="0.2">
      <c r="D14208" s="16"/>
      <c r="E14208" s="316"/>
    </row>
    <row r="14209" spans="4:5" x14ac:dyDescent="0.2">
      <c r="D14209" s="16"/>
      <c r="E14209" s="316"/>
    </row>
    <row r="14210" spans="4:5" x14ac:dyDescent="0.2">
      <c r="D14210" s="16"/>
      <c r="E14210" s="316"/>
    </row>
    <row r="14211" spans="4:5" x14ac:dyDescent="0.2">
      <c r="D14211" s="16"/>
      <c r="E14211" s="316"/>
    </row>
    <row r="14212" spans="4:5" x14ac:dyDescent="0.2">
      <c r="D14212" s="16"/>
      <c r="E14212" s="316"/>
    </row>
    <row r="14213" spans="4:5" x14ac:dyDescent="0.2">
      <c r="D14213" s="16"/>
      <c r="E14213" s="316"/>
    </row>
    <row r="14214" spans="4:5" x14ac:dyDescent="0.2">
      <c r="D14214" s="16"/>
      <c r="E14214" s="316"/>
    </row>
    <row r="14215" spans="4:5" x14ac:dyDescent="0.2">
      <c r="D14215" s="16"/>
      <c r="E14215" s="316"/>
    </row>
    <row r="14216" spans="4:5" x14ac:dyDescent="0.2">
      <c r="D14216" s="16"/>
      <c r="E14216" s="316"/>
    </row>
    <row r="14217" spans="4:5" x14ac:dyDescent="0.2">
      <c r="D14217" s="16"/>
      <c r="E14217" s="316"/>
    </row>
    <row r="14218" spans="4:5" x14ac:dyDescent="0.2">
      <c r="D14218" s="16"/>
      <c r="E14218" s="316"/>
    </row>
    <row r="14219" spans="4:5" x14ac:dyDescent="0.2">
      <c r="D14219" s="16"/>
      <c r="E14219" s="316"/>
    </row>
    <row r="14220" spans="4:5" x14ac:dyDescent="0.2">
      <c r="D14220" s="16"/>
      <c r="E14220" s="316"/>
    </row>
    <row r="14221" spans="4:5" x14ac:dyDescent="0.2">
      <c r="D14221" s="16"/>
      <c r="E14221" s="316"/>
    </row>
    <row r="14222" spans="4:5" x14ac:dyDescent="0.2">
      <c r="D14222" s="16"/>
      <c r="E14222" s="316"/>
    </row>
    <row r="14223" spans="4:5" x14ac:dyDescent="0.2">
      <c r="D14223" s="16"/>
      <c r="E14223" s="316"/>
    </row>
    <row r="14224" spans="4:5" x14ac:dyDescent="0.2">
      <c r="D14224" s="16"/>
      <c r="E14224" s="316"/>
    </row>
    <row r="14225" spans="4:5" x14ac:dyDescent="0.2">
      <c r="D14225" s="16"/>
      <c r="E14225" s="316"/>
    </row>
    <row r="14226" spans="4:5" x14ac:dyDescent="0.2">
      <c r="D14226" s="16"/>
      <c r="E14226" s="316"/>
    </row>
    <row r="14227" spans="4:5" x14ac:dyDescent="0.2">
      <c r="D14227" s="16"/>
      <c r="E14227" s="316"/>
    </row>
    <row r="14228" spans="4:5" x14ac:dyDescent="0.2">
      <c r="D14228" s="16"/>
      <c r="E14228" s="316"/>
    </row>
    <row r="14229" spans="4:5" x14ac:dyDescent="0.2">
      <c r="D14229" s="16"/>
      <c r="E14229" s="316"/>
    </row>
    <row r="14230" spans="4:5" x14ac:dyDescent="0.2">
      <c r="D14230" s="16"/>
      <c r="E14230" s="316"/>
    </row>
    <row r="14231" spans="4:5" x14ac:dyDescent="0.2">
      <c r="D14231" s="16"/>
      <c r="E14231" s="316"/>
    </row>
    <row r="14232" spans="4:5" x14ac:dyDescent="0.2">
      <c r="D14232" s="16"/>
      <c r="E14232" s="316"/>
    </row>
    <row r="14233" spans="4:5" x14ac:dyDescent="0.2">
      <c r="D14233" s="16"/>
      <c r="E14233" s="316"/>
    </row>
    <row r="14234" spans="4:5" x14ac:dyDescent="0.2">
      <c r="D14234" s="16"/>
      <c r="E14234" s="316"/>
    </row>
    <row r="14235" spans="4:5" x14ac:dyDescent="0.2">
      <c r="D14235" s="16"/>
      <c r="E14235" s="316"/>
    </row>
    <row r="14236" spans="4:5" x14ac:dyDescent="0.2">
      <c r="D14236" s="16"/>
      <c r="E14236" s="316"/>
    </row>
    <row r="14237" spans="4:5" x14ac:dyDescent="0.2">
      <c r="D14237" s="16"/>
      <c r="E14237" s="316"/>
    </row>
    <row r="14238" spans="4:5" x14ac:dyDescent="0.2">
      <c r="D14238" s="16"/>
      <c r="E14238" s="316"/>
    </row>
    <row r="14239" spans="4:5" x14ac:dyDescent="0.2">
      <c r="D14239" s="16"/>
      <c r="E14239" s="316"/>
    </row>
    <row r="14240" spans="4:5" x14ac:dyDescent="0.2">
      <c r="D14240" s="16"/>
      <c r="E14240" s="316"/>
    </row>
    <row r="14241" spans="4:5" x14ac:dyDescent="0.2">
      <c r="D14241" s="16"/>
      <c r="E14241" s="316"/>
    </row>
    <row r="14242" spans="4:5" x14ac:dyDescent="0.2">
      <c r="D14242" s="16"/>
      <c r="E14242" s="316"/>
    </row>
    <row r="14243" spans="4:5" x14ac:dyDescent="0.2">
      <c r="D14243" s="16"/>
      <c r="E14243" s="316"/>
    </row>
    <row r="14244" spans="4:5" x14ac:dyDescent="0.2">
      <c r="D14244" s="16"/>
      <c r="E14244" s="316"/>
    </row>
    <row r="14245" spans="4:5" x14ac:dyDescent="0.2">
      <c r="D14245" s="16"/>
      <c r="E14245" s="316"/>
    </row>
    <row r="14246" spans="4:5" x14ac:dyDescent="0.2">
      <c r="D14246" s="16"/>
      <c r="E14246" s="316"/>
    </row>
    <row r="14247" spans="4:5" x14ac:dyDescent="0.2">
      <c r="D14247" s="16"/>
      <c r="E14247" s="316"/>
    </row>
    <row r="14248" spans="4:5" x14ac:dyDescent="0.2">
      <c r="D14248" s="16"/>
      <c r="E14248" s="316"/>
    </row>
    <row r="14249" spans="4:5" x14ac:dyDescent="0.2">
      <c r="D14249" s="16"/>
      <c r="E14249" s="316"/>
    </row>
    <row r="14250" spans="4:5" x14ac:dyDescent="0.2">
      <c r="D14250" s="16"/>
      <c r="E14250" s="316"/>
    </row>
    <row r="14251" spans="4:5" x14ac:dyDescent="0.2">
      <c r="D14251" s="16"/>
      <c r="E14251" s="316"/>
    </row>
    <row r="14252" spans="4:5" x14ac:dyDescent="0.2">
      <c r="D14252" s="16"/>
      <c r="E14252" s="316"/>
    </row>
    <row r="14253" spans="4:5" x14ac:dyDescent="0.2">
      <c r="D14253" s="16"/>
      <c r="E14253" s="316"/>
    </row>
    <row r="14254" spans="4:5" x14ac:dyDescent="0.2">
      <c r="D14254" s="16"/>
      <c r="E14254" s="316"/>
    </row>
    <row r="14255" spans="4:5" x14ac:dyDescent="0.2">
      <c r="D14255" s="16"/>
      <c r="E14255" s="316"/>
    </row>
    <row r="14256" spans="4:5" x14ac:dyDescent="0.2">
      <c r="D14256" s="16"/>
      <c r="E14256" s="316"/>
    </row>
    <row r="14257" spans="4:5" x14ac:dyDescent="0.2">
      <c r="D14257" s="16"/>
      <c r="E14257" s="316"/>
    </row>
    <row r="14258" spans="4:5" x14ac:dyDescent="0.2">
      <c r="D14258" s="16"/>
      <c r="E14258" s="316"/>
    </row>
    <row r="14259" spans="4:5" x14ac:dyDescent="0.2">
      <c r="D14259" s="16"/>
      <c r="E14259" s="316"/>
    </row>
    <row r="14260" spans="4:5" x14ac:dyDescent="0.2">
      <c r="D14260" s="16"/>
      <c r="E14260" s="316"/>
    </row>
    <row r="14261" spans="4:5" x14ac:dyDescent="0.2">
      <c r="D14261" s="16"/>
      <c r="E14261" s="316"/>
    </row>
    <row r="14262" spans="4:5" x14ac:dyDescent="0.2">
      <c r="D14262" s="16"/>
      <c r="E14262" s="316"/>
    </row>
    <row r="14263" spans="4:5" x14ac:dyDescent="0.2">
      <c r="D14263" s="16"/>
      <c r="E14263" s="316"/>
    </row>
    <row r="14264" spans="4:5" x14ac:dyDescent="0.2">
      <c r="D14264" s="16"/>
      <c r="E14264" s="316"/>
    </row>
    <row r="14265" spans="4:5" x14ac:dyDescent="0.2">
      <c r="D14265" s="16"/>
      <c r="E14265" s="316"/>
    </row>
    <row r="14266" spans="4:5" x14ac:dyDescent="0.2">
      <c r="D14266" s="16"/>
      <c r="E14266" s="316"/>
    </row>
    <row r="14267" spans="4:5" x14ac:dyDescent="0.2">
      <c r="D14267" s="16"/>
      <c r="E14267" s="316"/>
    </row>
    <row r="14268" spans="4:5" x14ac:dyDescent="0.2">
      <c r="D14268" s="16"/>
      <c r="E14268" s="316"/>
    </row>
    <row r="14269" spans="4:5" x14ac:dyDescent="0.2">
      <c r="D14269" s="16"/>
      <c r="E14269" s="316"/>
    </row>
    <row r="14270" spans="4:5" x14ac:dyDescent="0.2">
      <c r="D14270" s="16"/>
      <c r="E14270" s="316"/>
    </row>
    <row r="14271" spans="4:5" x14ac:dyDescent="0.2">
      <c r="D14271" s="16"/>
      <c r="E14271" s="316"/>
    </row>
    <row r="14272" spans="4:5" x14ac:dyDescent="0.2">
      <c r="D14272" s="16"/>
      <c r="E14272" s="316"/>
    </row>
    <row r="14273" spans="4:5" x14ac:dyDescent="0.2">
      <c r="D14273" s="16"/>
      <c r="E14273" s="316"/>
    </row>
    <row r="14274" spans="4:5" x14ac:dyDescent="0.2">
      <c r="D14274" s="16"/>
      <c r="E14274" s="316"/>
    </row>
    <row r="14275" spans="4:5" x14ac:dyDescent="0.2">
      <c r="D14275" s="16"/>
      <c r="E14275" s="316"/>
    </row>
    <row r="14276" spans="4:5" x14ac:dyDescent="0.2">
      <c r="D14276" s="16"/>
      <c r="E14276" s="316"/>
    </row>
    <row r="14277" spans="4:5" x14ac:dyDescent="0.2">
      <c r="D14277" s="16"/>
      <c r="E14277" s="316"/>
    </row>
    <row r="14278" spans="4:5" x14ac:dyDescent="0.2">
      <c r="D14278" s="16"/>
      <c r="E14278" s="316"/>
    </row>
    <row r="14279" spans="4:5" x14ac:dyDescent="0.2">
      <c r="D14279" s="16"/>
      <c r="E14279" s="316"/>
    </row>
    <row r="14280" spans="4:5" x14ac:dyDescent="0.2">
      <c r="D14280" s="16"/>
      <c r="E14280" s="316"/>
    </row>
    <row r="14281" spans="4:5" x14ac:dyDescent="0.2">
      <c r="D14281" s="16"/>
      <c r="E14281" s="316"/>
    </row>
    <row r="14282" spans="4:5" x14ac:dyDescent="0.2">
      <c r="D14282" s="16"/>
      <c r="E14282" s="316"/>
    </row>
    <row r="14283" spans="4:5" x14ac:dyDescent="0.2">
      <c r="D14283" s="16"/>
      <c r="E14283" s="316"/>
    </row>
    <row r="14284" spans="4:5" x14ac:dyDescent="0.2">
      <c r="D14284" s="16"/>
      <c r="E14284" s="316"/>
    </row>
    <row r="14285" spans="4:5" x14ac:dyDescent="0.2">
      <c r="D14285" s="16"/>
      <c r="E14285" s="316"/>
    </row>
    <row r="14286" spans="4:5" x14ac:dyDescent="0.2">
      <c r="D14286" s="16"/>
      <c r="E14286" s="316"/>
    </row>
    <row r="14287" spans="4:5" x14ac:dyDescent="0.2">
      <c r="D14287" s="16"/>
      <c r="E14287" s="316"/>
    </row>
    <row r="14288" spans="4:5" x14ac:dyDescent="0.2">
      <c r="D14288" s="16"/>
      <c r="E14288" s="316"/>
    </row>
    <row r="14289" spans="4:5" x14ac:dyDescent="0.2">
      <c r="D14289" s="16"/>
      <c r="E14289" s="316"/>
    </row>
    <row r="14290" spans="4:5" x14ac:dyDescent="0.2">
      <c r="D14290" s="16"/>
      <c r="E14290" s="316"/>
    </row>
    <row r="14291" spans="4:5" x14ac:dyDescent="0.2">
      <c r="D14291" s="16"/>
      <c r="E14291" s="316"/>
    </row>
    <row r="14292" spans="4:5" x14ac:dyDescent="0.2">
      <c r="D14292" s="16"/>
      <c r="E14292" s="316"/>
    </row>
    <row r="14293" spans="4:5" x14ac:dyDescent="0.2">
      <c r="D14293" s="16"/>
      <c r="E14293" s="316"/>
    </row>
    <row r="14294" spans="4:5" x14ac:dyDescent="0.2">
      <c r="D14294" s="16"/>
      <c r="E14294" s="316"/>
    </row>
    <row r="14295" spans="4:5" x14ac:dyDescent="0.2">
      <c r="D14295" s="16"/>
      <c r="E14295" s="316"/>
    </row>
    <row r="14296" spans="4:5" x14ac:dyDescent="0.2">
      <c r="D14296" s="16"/>
      <c r="E14296" s="316"/>
    </row>
    <row r="14297" spans="4:5" x14ac:dyDescent="0.2">
      <c r="D14297" s="16"/>
      <c r="E14297" s="316"/>
    </row>
    <row r="14298" spans="4:5" x14ac:dyDescent="0.2">
      <c r="D14298" s="16"/>
      <c r="E14298" s="316"/>
    </row>
    <row r="14299" spans="4:5" x14ac:dyDescent="0.2">
      <c r="D14299" s="16"/>
      <c r="E14299" s="316"/>
    </row>
    <row r="14300" spans="4:5" x14ac:dyDescent="0.2">
      <c r="D14300" s="16"/>
      <c r="E14300" s="316"/>
    </row>
    <row r="14301" spans="4:5" x14ac:dyDescent="0.2">
      <c r="D14301" s="16"/>
      <c r="E14301" s="316"/>
    </row>
    <row r="14302" spans="4:5" x14ac:dyDescent="0.2">
      <c r="D14302" s="16"/>
      <c r="E14302" s="316"/>
    </row>
    <row r="14303" spans="4:5" x14ac:dyDescent="0.2">
      <c r="D14303" s="16"/>
      <c r="E14303" s="316"/>
    </row>
    <row r="14304" spans="4:5" x14ac:dyDescent="0.2">
      <c r="D14304" s="16"/>
      <c r="E14304" s="316"/>
    </row>
    <row r="14305" spans="4:5" x14ac:dyDescent="0.2">
      <c r="D14305" s="16"/>
      <c r="E14305" s="316"/>
    </row>
    <row r="14306" spans="4:5" x14ac:dyDescent="0.2">
      <c r="D14306" s="16"/>
      <c r="E14306" s="316"/>
    </row>
    <row r="14307" spans="4:5" x14ac:dyDescent="0.2">
      <c r="D14307" s="16"/>
      <c r="E14307" s="316"/>
    </row>
    <row r="14308" spans="4:5" x14ac:dyDescent="0.2">
      <c r="D14308" s="16"/>
      <c r="E14308" s="316"/>
    </row>
    <row r="14309" spans="4:5" x14ac:dyDescent="0.2">
      <c r="D14309" s="16"/>
      <c r="E14309" s="316"/>
    </row>
    <row r="14310" spans="4:5" x14ac:dyDescent="0.2">
      <c r="D14310" s="16"/>
      <c r="E14310" s="316"/>
    </row>
    <row r="14311" spans="4:5" x14ac:dyDescent="0.2">
      <c r="D14311" s="16"/>
      <c r="E14311" s="316"/>
    </row>
    <row r="14312" spans="4:5" x14ac:dyDescent="0.2">
      <c r="D14312" s="16"/>
      <c r="E14312" s="316"/>
    </row>
    <row r="14313" spans="4:5" x14ac:dyDescent="0.2">
      <c r="D14313" s="16"/>
      <c r="E14313" s="316"/>
    </row>
    <row r="14314" spans="4:5" x14ac:dyDescent="0.2">
      <c r="D14314" s="16"/>
      <c r="E14314" s="316"/>
    </row>
    <row r="14315" spans="4:5" x14ac:dyDescent="0.2">
      <c r="D14315" s="16"/>
      <c r="E14315" s="316"/>
    </row>
    <row r="14316" spans="4:5" x14ac:dyDescent="0.2">
      <c r="D14316" s="16"/>
      <c r="E14316" s="316"/>
    </row>
    <row r="14317" spans="4:5" x14ac:dyDescent="0.2">
      <c r="D14317" s="16"/>
      <c r="E14317" s="316"/>
    </row>
    <row r="14318" spans="4:5" x14ac:dyDescent="0.2">
      <c r="D14318" s="16"/>
      <c r="E14318" s="316"/>
    </row>
    <row r="14319" spans="4:5" x14ac:dyDescent="0.2">
      <c r="D14319" s="16"/>
      <c r="E14319" s="316"/>
    </row>
    <row r="14320" spans="4:5" x14ac:dyDescent="0.2">
      <c r="D14320" s="16"/>
      <c r="E14320" s="316"/>
    </row>
    <row r="14321" spans="4:5" x14ac:dyDescent="0.2">
      <c r="D14321" s="16"/>
      <c r="E14321" s="316"/>
    </row>
    <row r="14322" spans="4:5" x14ac:dyDescent="0.2">
      <c r="D14322" s="16"/>
      <c r="E14322" s="316"/>
    </row>
    <row r="14323" spans="4:5" x14ac:dyDescent="0.2">
      <c r="D14323" s="16"/>
      <c r="E14323" s="316"/>
    </row>
    <row r="14324" spans="4:5" x14ac:dyDescent="0.2">
      <c r="D14324" s="16"/>
      <c r="E14324" s="316"/>
    </row>
    <row r="14325" spans="4:5" x14ac:dyDescent="0.2">
      <c r="D14325" s="16"/>
      <c r="E14325" s="316"/>
    </row>
    <row r="14326" spans="4:5" x14ac:dyDescent="0.2">
      <c r="D14326" s="16"/>
      <c r="E14326" s="316"/>
    </row>
    <row r="14327" spans="4:5" x14ac:dyDescent="0.2">
      <c r="D14327" s="16"/>
      <c r="E14327" s="316"/>
    </row>
    <row r="14328" spans="4:5" x14ac:dyDescent="0.2">
      <c r="D14328" s="16"/>
      <c r="E14328" s="316"/>
    </row>
    <row r="14329" spans="4:5" x14ac:dyDescent="0.2">
      <c r="D14329" s="16"/>
      <c r="E14329" s="316"/>
    </row>
    <row r="14330" spans="4:5" x14ac:dyDescent="0.2">
      <c r="D14330" s="16"/>
      <c r="E14330" s="316"/>
    </row>
    <row r="14331" spans="4:5" x14ac:dyDescent="0.2">
      <c r="D14331" s="16"/>
      <c r="E14331" s="316"/>
    </row>
    <row r="14332" spans="4:5" x14ac:dyDescent="0.2">
      <c r="D14332" s="16"/>
      <c r="E14332" s="316"/>
    </row>
    <row r="14333" spans="4:5" x14ac:dyDescent="0.2">
      <c r="D14333" s="16"/>
      <c r="E14333" s="316"/>
    </row>
    <row r="14334" spans="4:5" x14ac:dyDescent="0.2">
      <c r="D14334" s="16"/>
      <c r="E14334" s="316"/>
    </row>
    <row r="14335" spans="4:5" x14ac:dyDescent="0.2">
      <c r="D14335" s="16"/>
      <c r="E14335" s="316"/>
    </row>
    <row r="14336" spans="4:5" x14ac:dyDescent="0.2">
      <c r="D14336" s="16"/>
      <c r="E14336" s="316"/>
    </row>
    <row r="14337" spans="4:5" x14ac:dyDescent="0.2">
      <c r="D14337" s="16"/>
      <c r="E14337" s="316"/>
    </row>
    <row r="14338" spans="4:5" x14ac:dyDescent="0.2">
      <c r="D14338" s="16"/>
      <c r="E14338" s="316"/>
    </row>
    <row r="14339" spans="4:5" x14ac:dyDescent="0.2">
      <c r="D14339" s="16"/>
      <c r="E14339" s="316"/>
    </row>
    <row r="14340" spans="4:5" x14ac:dyDescent="0.2">
      <c r="D14340" s="16"/>
      <c r="E14340" s="316"/>
    </row>
    <row r="14341" spans="4:5" x14ac:dyDescent="0.2">
      <c r="D14341" s="16"/>
      <c r="E14341" s="316"/>
    </row>
    <row r="14342" spans="4:5" x14ac:dyDescent="0.2">
      <c r="D14342" s="16"/>
      <c r="E14342" s="316"/>
    </row>
    <row r="14343" spans="4:5" x14ac:dyDescent="0.2">
      <c r="D14343" s="16"/>
      <c r="E14343" s="316"/>
    </row>
    <row r="14344" spans="4:5" x14ac:dyDescent="0.2">
      <c r="D14344" s="16"/>
      <c r="E14344" s="316"/>
    </row>
    <row r="14345" spans="4:5" x14ac:dyDescent="0.2">
      <c r="D14345" s="16"/>
      <c r="E14345" s="316"/>
    </row>
    <row r="14346" spans="4:5" x14ac:dyDescent="0.2">
      <c r="D14346" s="16"/>
      <c r="E14346" s="316"/>
    </row>
    <row r="14347" spans="4:5" x14ac:dyDescent="0.2">
      <c r="D14347" s="16"/>
      <c r="E14347" s="316"/>
    </row>
    <row r="14348" spans="4:5" x14ac:dyDescent="0.2">
      <c r="D14348" s="16"/>
      <c r="E14348" s="316"/>
    </row>
    <row r="14349" spans="4:5" x14ac:dyDescent="0.2">
      <c r="D14349" s="16"/>
      <c r="E14349" s="316"/>
    </row>
    <row r="14350" spans="4:5" x14ac:dyDescent="0.2">
      <c r="D14350" s="16"/>
      <c r="E14350" s="316"/>
    </row>
    <row r="14351" spans="4:5" x14ac:dyDescent="0.2">
      <c r="D14351" s="16"/>
      <c r="E14351" s="316"/>
    </row>
    <row r="14352" spans="4:5" x14ac:dyDescent="0.2">
      <c r="D14352" s="16"/>
      <c r="E14352" s="316"/>
    </row>
    <row r="14353" spans="4:5" x14ac:dyDescent="0.2">
      <c r="D14353" s="16"/>
      <c r="E14353" s="316"/>
    </row>
    <row r="14354" spans="4:5" x14ac:dyDescent="0.2">
      <c r="D14354" s="16"/>
      <c r="E14354" s="316"/>
    </row>
    <row r="14355" spans="4:5" x14ac:dyDescent="0.2">
      <c r="D14355" s="16"/>
      <c r="E14355" s="316"/>
    </row>
    <row r="14356" spans="4:5" x14ac:dyDescent="0.2">
      <c r="D14356" s="16"/>
      <c r="E14356" s="316"/>
    </row>
    <row r="14357" spans="4:5" x14ac:dyDescent="0.2">
      <c r="D14357" s="16"/>
      <c r="E14357" s="316"/>
    </row>
    <row r="14358" spans="4:5" x14ac:dyDescent="0.2">
      <c r="D14358" s="16"/>
      <c r="E14358" s="316"/>
    </row>
    <row r="14359" spans="4:5" x14ac:dyDescent="0.2">
      <c r="D14359" s="16"/>
      <c r="E14359" s="316"/>
    </row>
    <row r="14360" spans="4:5" x14ac:dyDescent="0.2">
      <c r="D14360" s="16"/>
      <c r="E14360" s="316"/>
    </row>
    <row r="14361" spans="4:5" x14ac:dyDescent="0.2">
      <c r="D14361" s="16"/>
      <c r="E14361" s="316"/>
    </row>
    <row r="14362" spans="4:5" x14ac:dyDescent="0.2">
      <c r="D14362" s="16"/>
      <c r="E14362" s="316"/>
    </row>
    <row r="14363" spans="4:5" x14ac:dyDescent="0.2">
      <c r="D14363" s="16"/>
      <c r="E14363" s="316"/>
    </row>
    <row r="14364" spans="4:5" x14ac:dyDescent="0.2">
      <c r="D14364" s="16"/>
      <c r="E14364" s="316"/>
    </row>
    <row r="14365" spans="4:5" x14ac:dyDescent="0.2">
      <c r="D14365" s="16"/>
      <c r="E14365" s="316"/>
    </row>
    <row r="14366" spans="4:5" x14ac:dyDescent="0.2">
      <c r="D14366" s="16"/>
      <c r="E14366" s="316"/>
    </row>
    <row r="14367" spans="4:5" x14ac:dyDescent="0.2">
      <c r="D14367" s="16"/>
      <c r="E14367" s="316"/>
    </row>
    <row r="14368" spans="4:5" x14ac:dyDescent="0.2">
      <c r="D14368" s="16"/>
      <c r="E14368" s="316"/>
    </row>
    <row r="14369" spans="4:5" x14ac:dyDescent="0.2">
      <c r="D14369" s="16"/>
      <c r="E14369" s="316"/>
    </row>
    <row r="14370" spans="4:5" x14ac:dyDescent="0.2">
      <c r="D14370" s="16"/>
      <c r="E14370" s="316"/>
    </row>
    <row r="14371" spans="4:5" x14ac:dyDescent="0.2">
      <c r="D14371" s="16"/>
      <c r="E14371" s="316"/>
    </row>
    <row r="14372" spans="4:5" x14ac:dyDescent="0.2">
      <c r="D14372" s="16"/>
      <c r="E14372" s="316"/>
    </row>
    <row r="14373" spans="4:5" x14ac:dyDescent="0.2">
      <c r="D14373" s="16"/>
      <c r="E14373" s="316"/>
    </row>
    <row r="14374" spans="4:5" x14ac:dyDescent="0.2">
      <c r="D14374" s="16"/>
      <c r="E14374" s="316"/>
    </row>
    <row r="14375" spans="4:5" x14ac:dyDescent="0.2">
      <c r="D14375" s="16"/>
      <c r="E14375" s="316"/>
    </row>
    <row r="14376" spans="4:5" x14ac:dyDescent="0.2">
      <c r="D14376" s="16"/>
      <c r="E14376" s="316"/>
    </row>
    <row r="14377" spans="4:5" x14ac:dyDescent="0.2">
      <c r="D14377" s="16"/>
      <c r="E14377" s="316"/>
    </row>
    <row r="14378" spans="4:5" x14ac:dyDescent="0.2">
      <c r="D14378" s="16"/>
      <c r="E14378" s="316"/>
    </row>
    <row r="14379" spans="4:5" x14ac:dyDescent="0.2">
      <c r="D14379" s="16"/>
      <c r="E14379" s="316"/>
    </row>
    <row r="14380" spans="4:5" x14ac:dyDescent="0.2">
      <c r="D14380" s="16"/>
      <c r="E14380" s="316"/>
    </row>
    <row r="14381" spans="4:5" x14ac:dyDescent="0.2">
      <c r="D14381" s="16"/>
      <c r="E14381" s="316"/>
    </row>
    <row r="14382" spans="4:5" x14ac:dyDescent="0.2">
      <c r="D14382" s="16"/>
      <c r="E14382" s="316"/>
    </row>
    <row r="14383" spans="4:5" x14ac:dyDescent="0.2">
      <c r="D14383" s="16"/>
      <c r="E14383" s="316"/>
    </row>
    <row r="14384" spans="4:5" x14ac:dyDescent="0.2">
      <c r="D14384" s="16"/>
      <c r="E14384" s="316"/>
    </row>
    <row r="14385" spans="4:5" x14ac:dyDescent="0.2">
      <c r="D14385" s="16"/>
      <c r="E14385" s="316"/>
    </row>
    <row r="14386" spans="4:5" x14ac:dyDescent="0.2">
      <c r="D14386" s="16"/>
      <c r="E14386" s="316"/>
    </row>
    <row r="14387" spans="4:5" x14ac:dyDescent="0.2">
      <c r="D14387" s="16"/>
      <c r="E14387" s="316"/>
    </row>
    <row r="14388" spans="4:5" x14ac:dyDescent="0.2">
      <c r="D14388" s="16"/>
      <c r="E14388" s="316"/>
    </row>
    <row r="14389" spans="4:5" x14ac:dyDescent="0.2">
      <c r="D14389" s="16"/>
      <c r="E14389" s="316"/>
    </row>
    <row r="14390" spans="4:5" x14ac:dyDescent="0.2">
      <c r="D14390" s="16"/>
      <c r="E14390" s="316"/>
    </row>
    <row r="14391" spans="4:5" x14ac:dyDescent="0.2">
      <c r="D14391" s="16"/>
      <c r="E14391" s="316"/>
    </row>
    <row r="14392" spans="4:5" x14ac:dyDescent="0.2">
      <c r="D14392" s="16"/>
      <c r="E14392" s="316"/>
    </row>
    <row r="14393" spans="4:5" x14ac:dyDescent="0.2">
      <c r="D14393" s="16"/>
      <c r="E14393" s="316"/>
    </row>
    <row r="14394" spans="4:5" x14ac:dyDescent="0.2">
      <c r="D14394" s="16"/>
      <c r="E14394" s="316"/>
    </row>
    <row r="14395" spans="4:5" x14ac:dyDescent="0.2">
      <c r="D14395" s="16"/>
      <c r="E14395" s="316"/>
    </row>
    <row r="14396" spans="4:5" x14ac:dyDescent="0.2">
      <c r="D14396" s="16"/>
      <c r="E14396" s="316"/>
    </row>
    <row r="14397" spans="4:5" x14ac:dyDescent="0.2">
      <c r="D14397" s="16"/>
      <c r="E14397" s="316"/>
    </row>
    <row r="14398" spans="4:5" x14ac:dyDescent="0.2">
      <c r="D14398" s="16"/>
      <c r="E14398" s="316"/>
    </row>
    <row r="14399" spans="4:5" x14ac:dyDescent="0.2">
      <c r="D14399" s="16"/>
      <c r="E14399" s="316"/>
    </row>
    <row r="14400" spans="4:5" x14ac:dyDescent="0.2">
      <c r="D14400" s="16"/>
      <c r="E14400" s="316"/>
    </row>
    <row r="14401" spans="4:5" x14ac:dyDescent="0.2">
      <c r="D14401" s="16"/>
      <c r="E14401" s="316"/>
    </row>
    <row r="14402" spans="4:5" x14ac:dyDescent="0.2">
      <c r="D14402" s="16"/>
      <c r="E14402" s="316"/>
    </row>
    <row r="14403" spans="4:5" x14ac:dyDescent="0.2">
      <c r="D14403" s="16"/>
      <c r="E14403" s="316"/>
    </row>
    <row r="14404" spans="4:5" x14ac:dyDescent="0.2">
      <c r="D14404" s="16"/>
      <c r="E14404" s="316"/>
    </row>
    <row r="14405" spans="4:5" x14ac:dyDescent="0.2">
      <c r="D14405" s="16"/>
      <c r="E14405" s="316"/>
    </row>
    <row r="14406" spans="4:5" x14ac:dyDescent="0.2">
      <c r="D14406" s="16"/>
      <c r="E14406" s="316"/>
    </row>
    <row r="14407" spans="4:5" x14ac:dyDescent="0.2">
      <c r="D14407" s="16"/>
      <c r="E14407" s="316"/>
    </row>
    <row r="14408" spans="4:5" x14ac:dyDescent="0.2">
      <c r="D14408" s="16"/>
      <c r="E14408" s="316"/>
    </row>
    <row r="14409" spans="4:5" x14ac:dyDescent="0.2">
      <c r="D14409" s="16"/>
      <c r="E14409" s="316"/>
    </row>
    <row r="14410" spans="4:5" x14ac:dyDescent="0.2">
      <c r="D14410" s="16"/>
      <c r="E14410" s="316"/>
    </row>
    <row r="14411" spans="4:5" x14ac:dyDescent="0.2">
      <c r="D14411" s="16"/>
      <c r="E14411" s="316"/>
    </row>
    <row r="14412" spans="4:5" x14ac:dyDescent="0.2">
      <c r="D14412" s="16"/>
      <c r="E14412" s="316"/>
    </row>
    <row r="14413" spans="4:5" x14ac:dyDescent="0.2">
      <c r="D14413" s="16"/>
      <c r="E14413" s="316"/>
    </row>
    <row r="14414" spans="4:5" x14ac:dyDescent="0.2">
      <c r="D14414" s="16"/>
      <c r="E14414" s="316"/>
    </row>
    <row r="14415" spans="4:5" x14ac:dyDescent="0.2">
      <c r="D14415" s="16"/>
      <c r="E14415" s="316"/>
    </row>
    <row r="14416" spans="4:5" x14ac:dyDescent="0.2">
      <c r="D14416" s="16"/>
      <c r="E14416" s="316"/>
    </row>
    <row r="14417" spans="4:5" x14ac:dyDescent="0.2">
      <c r="D14417" s="16"/>
      <c r="E14417" s="316"/>
    </row>
    <row r="14418" spans="4:5" x14ac:dyDescent="0.2">
      <c r="D14418" s="16"/>
      <c r="E14418" s="316"/>
    </row>
    <row r="14419" spans="4:5" x14ac:dyDescent="0.2">
      <c r="D14419" s="16"/>
      <c r="E14419" s="316"/>
    </row>
    <row r="14420" spans="4:5" x14ac:dyDescent="0.2">
      <c r="D14420" s="16"/>
      <c r="E14420" s="316"/>
    </row>
    <row r="14421" spans="4:5" x14ac:dyDescent="0.2">
      <c r="D14421" s="16"/>
      <c r="E14421" s="316"/>
    </row>
    <row r="14422" spans="4:5" x14ac:dyDescent="0.2">
      <c r="D14422" s="16"/>
      <c r="E14422" s="316"/>
    </row>
    <row r="14423" spans="4:5" x14ac:dyDescent="0.2">
      <c r="D14423" s="16"/>
      <c r="E14423" s="316"/>
    </row>
    <row r="14424" spans="4:5" x14ac:dyDescent="0.2">
      <c r="D14424" s="16"/>
      <c r="E14424" s="316"/>
    </row>
    <row r="14425" spans="4:5" x14ac:dyDescent="0.2">
      <c r="D14425" s="16"/>
      <c r="E14425" s="316"/>
    </row>
    <row r="14426" spans="4:5" x14ac:dyDescent="0.2">
      <c r="D14426" s="16"/>
      <c r="E14426" s="316"/>
    </row>
    <row r="14427" spans="4:5" x14ac:dyDescent="0.2">
      <c r="D14427" s="16"/>
      <c r="E14427" s="316"/>
    </row>
    <row r="14428" spans="4:5" x14ac:dyDescent="0.2">
      <c r="D14428" s="16"/>
      <c r="E14428" s="316"/>
    </row>
    <row r="14429" spans="4:5" x14ac:dyDescent="0.2">
      <c r="D14429" s="16"/>
      <c r="E14429" s="316"/>
    </row>
    <row r="14430" spans="4:5" x14ac:dyDescent="0.2">
      <c r="D14430" s="16"/>
      <c r="E14430" s="316"/>
    </row>
    <row r="14431" spans="4:5" x14ac:dyDescent="0.2">
      <c r="D14431" s="16"/>
      <c r="E14431" s="316"/>
    </row>
    <row r="14432" spans="4:5" x14ac:dyDescent="0.2">
      <c r="D14432" s="16"/>
      <c r="E14432" s="316"/>
    </row>
    <row r="14433" spans="4:5" x14ac:dyDescent="0.2">
      <c r="D14433" s="16"/>
      <c r="E14433" s="316"/>
    </row>
    <row r="14434" spans="4:5" x14ac:dyDescent="0.2">
      <c r="D14434" s="16"/>
      <c r="E14434" s="316"/>
    </row>
    <row r="14435" spans="4:5" x14ac:dyDescent="0.2">
      <c r="D14435" s="16"/>
      <c r="E14435" s="316"/>
    </row>
    <row r="14436" spans="4:5" x14ac:dyDescent="0.2">
      <c r="D14436" s="16"/>
      <c r="E14436" s="316"/>
    </row>
    <row r="14437" spans="4:5" x14ac:dyDescent="0.2">
      <c r="D14437" s="16"/>
      <c r="E14437" s="316"/>
    </row>
    <row r="14438" spans="4:5" x14ac:dyDescent="0.2">
      <c r="D14438" s="16"/>
      <c r="E14438" s="316"/>
    </row>
    <row r="14439" spans="4:5" x14ac:dyDescent="0.2">
      <c r="D14439" s="16"/>
      <c r="E14439" s="316"/>
    </row>
    <row r="14440" spans="4:5" x14ac:dyDescent="0.2">
      <c r="D14440" s="16"/>
      <c r="E14440" s="316"/>
    </row>
    <row r="14441" spans="4:5" x14ac:dyDescent="0.2">
      <c r="D14441" s="16"/>
      <c r="E14441" s="316"/>
    </row>
    <row r="14442" spans="4:5" x14ac:dyDescent="0.2">
      <c r="D14442" s="16"/>
      <c r="E14442" s="316"/>
    </row>
    <row r="14443" spans="4:5" x14ac:dyDescent="0.2">
      <c r="D14443" s="16"/>
      <c r="E14443" s="316"/>
    </row>
    <row r="14444" spans="4:5" x14ac:dyDescent="0.2">
      <c r="D14444" s="16"/>
      <c r="E14444" s="316"/>
    </row>
    <row r="14445" spans="4:5" x14ac:dyDescent="0.2">
      <c r="D14445" s="16"/>
      <c r="E14445" s="316"/>
    </row>
    <row r="14446" spans="4:5" x14ac:dyDescent="0.2">
      <c r="D14446" s="16"/>
      <c r="E14446" s="316"/>
    </row>
    <row r="14447" spans="4:5" x14ac:dyDescent="0.2">
      <c r="D14447" s="16"/>
      <c r="E14447" s="316"/>
    </row>
    <row r="14448" spans="4:5" x14ac:dyDescent="0.2">
      <c r="D14448" s="16"/>
      <c r="E14448" s="316"/>
    </row>
    <row r="14449" spans="4:5" x14ac:dyDescent="0.2">
      <c r="D14449" s="16"/>
      <c r="E14449" s="316"/>
    </row>
    <row r="14450" spans="4:5" x14ac:dyDescent="0.2">
      <c r="D14450" s="16"/>
      <c r="E14450" s="316"/>
    </row>
    <row r="14451" spans="4:5" x14ac:dyDescent="0.2">
      <c r="D14451" s="16"/>
      <c r="E14451" s="316"/>
    </row>
    <row r="14452" spans="4:5" x14ac:dyDescent="0.2">
      <c r="D14452" s="16"/>
      <c r="E14452" s="316"/>
    </row>
    <row r="14453" spans="4:5" x14ac:dyDescent="0.2">
      <c r="D14453" s="16"/>
      <c r="E14453" s="316"/>
    </row>
    <row r="14454" spans="4:5" x14ac:dyDescent="0.2">
      <c r="D14454" s="16"/>
      <c r="E14454" s="316"/>
    </row>
    <row r="14455" spans="4:5" x14ac:dyDescent="0.2">
      <c r="D14455" s="16"/>
      <c r="E14455" s="316"/>
    </row>
    <row r="14456" spans="4:5" x14ac:dyDescent="0.2">
      <c r="D14456" s="16"/>
      <c r="E14456" s="316"/>
    </row>
    <row r="14457" spans="4:5" x14ac:dyDescent="0.2">
      <c r="D14457" s="16"/>
      <c r="E14457" s="316"/>
    </row>
    <row r="14458" spans="4:5" x14ac:dyDescent="0.2">
      <c r="D14458" s="16"/>
      <c r="E14458" s="316"/>
    </row>
    <row r="14459" spans="4:5" x14ac:dyDescent="0.2">
      <c r="D14459" s="16"/>
      <c r="E14459" s="316"/>
    </row>
    <row r="14460" spans="4:5" x14ac:dyDescent="0.2">
      <c r="D14460" s="16"/>
      <c r="E14460" s="316"/>
    </row>
    <row r="14461" spans="4:5" x14ac:dyDescent="0.2">
      <c r="D14461" s="16"/>
      <c r="E14461" s="316"/>
    </row>
    <row r="14462" spans="4:5" x14ac:dyDescent="0.2">
      <c r="D14462" s="16"/>
      <c r="E14462" s="316"/>
    </row>
    <row r="14463" spans="4:5" x14ac:dyDescent="0.2">
      <c r="D14463" s="16"/>
      <c r="E14463" s="316"/>
    </row>
    <row r="14464" spans="4:5" x14ac:dyDescent="0.2">
      <c r="D14464" s="16"/>
      <c r="E14464" s="316"/>
    </row>
    <row r="14465" spans="4:5" x14ac:dyDescent="0.2">
      <c r="D14465" s="16"/>
      <c r="E14465" s="316"/>
    </row>
    <row r="14466" spans="4:5" x14ac:dyDescent="0.2">
      <c r="D14466" s="16"/>
      <c r="E14466" s="316"/>
    </row>
    <row r="14467" spans="4:5" x14ac:dyDescent="0.2">
      <c r="D14467" s="16"/>
      <c r="E14467" s="316"/>
    </row>
    <row r="14468" spans="4:5" x14ac:dyDescent="0.2">
      <c r="D14468" s="16"/>
      <c r="E14468" s="316"/>
    </row>
    <row r="14469" spans="4:5" x14ac:dyDescent="0.2">
      <c r="D14469" s="16"/>
      <c r="E14469" s="316"/>
    </row>
    <row r="14470" spans="4:5" x14ac:dyDescent="0.2">
      <c r="D14470" s="16"/>
      <c r="E14470" s="316"/>
    </row>
    <row r="14471" spans="4:5" x14ac:dyDescent="0.2">
      <c r="D14471" s="16"/>
      <c r="E14471" s="316"/>
    </row>
    <row r="14472" spans="4:5" x14ac:dyDescent="0.2">
      <c r="D14472" s="16"/>
      <c r="E14472" s="316"/>
    </row>
    <row r="14473" spans="4:5" x14ac:dyDescent="0.2">
      <c r="D14473" s="16"/>
      <c r="E14473" s="316"/>
    </row>
    <row r="14474" spans="4:5" x14ac:dyDescent="0.2">
      <c r="D14474" s="16"/>
      <c r="E14474" s="316"/>
    </row>
    <row r="14475" spans="4:5" x14ac:dyDescent="0.2">
      <c r="D14475" s="16"/>
      <c r="E14475" s="316"/>
    </row>
    <row r="14476" spans="4:5" x14ac:dyDescent="0.2">
      <c r="D14476" s="16"/>
      <c r="E14476" s="316"/>
    </row>
    <row r="14477" spans="4:5" x14ac:dyDescent="0.2">
      <c r="D14477" s="16"/>
      <c r="E14477" s="316"/>
    </row>
    <row r="14478" spans="4:5" x14ac:dyDescent="0.2">
      <c r="D14478" s="16"/>
      <c r="E14478" s="316"/>
    </row>
    <row r="14479" spans="4:5" x14ac:dyDescent="0.2">
      <c r="D14479" s="16"/>
      <c r="E14479" s="316"/>
    </row>
    <row r="14480" spans="4:5" x14ac:dyDescent="0.2">
      <c r="D14480" s="16"/>
      <c r="E14480" s="316"/>
    </row>
    <row r="14481" spans="4:5" x14ac:dyDescent="0.2">
      <c r="D14481" s="16"/>
      <c r="E14481" s="316"/>
    </row>
    <row r="14482" spans="4:5" x14ac:dyDescent="0.2">
      <c r="D14482" s="16"/>
      <c r="E14482" s="316"/>
    </row>
    <row r="14483" spans="4:5" x14ac:dyDescent="0.2">
      <c r="D14483" s="16"/>
      <c r="E14483" s="316"/>
    </row>
    <row r="14484" spans="4:5" x14ac:dyDescent="0.2">
      <c r="D14484" s="16"/>
      <c r="E14484" s="316"/>
    </row>
    <row r="14485" spans="4:5" x14ac:dyDescent="0.2">
      <c r="D14485" s="16"/>
      <c r="E14485" s="316"/>
    </row>
    <row r="14486" spans="4:5" x14ac:dyDescent="0.2">
      <c r="D14486" s="16"/>
      <c r="E14486" s="316"/>
    </row>
    <row r="14487" spans="4:5" x14ac:dyDescent="0.2">
      <c r="D14487" s="16"/>
      <c r="E14487" s="316"/>
    </row>
    <row r="14488" spans="4:5" x14ac:dyDescent="0.2">
      <c r="D14488" s="16"/>
      <c r="E14488" s="316"/>
    </row>
    <row r="14489" spans="4:5" x14ac:dyDescent="0.2">
      <c r="D14489" s="16"/>
      <c r="E14489" s="316"/>
    </row>
    <row r="14490" spans="4:5" x14ac:dyDescent="0.2">
      <c r="D14490" s="16"/>
      <c r="E14490" s="316"/>
    </row>
    <row r="14491" spans="4:5" x14ac:dyDescent="0.2">
      <c r="D14491" s="16"/>
      <c r="E14491" s="316"/>
    </row>
    <row r="14492" spans="4:5" x14ac:dyDescent="0.2">
      <c r="D14492" s="16"/>
      <c r="E14492" s="316"/>
    </row>
    <row r="14493" spans="4:5" x14ac:dyDescent="0.2">
      <c r="D14493" s="16"/>
      <c r="E14493" s="316"/>
    </row>
    <row r="14494" spans="4:5" x14ac:dyDescent="0.2">
      <c r="D14494" s="16"/>
      <c r="E14494" s="316"/>
    </row>
    <row r="14495" spans="4:5" x14ac:dyDescent="0.2">
      <c r="D14495" s="16"/>
      <c r="E14495" s="316"/>
    </row>
    <row r="14496" spans="4:5" x14ac:dyDescent="0.2">
      <c r="D14496" s="16"/>
      <c r="E14496" s="316"/>
    </row>
    <row r="14497" spans="4:5" x14ac:dyDescent="0.2">
      <c r="D14497" s="16"/>
      <c r="E14497" s="316"/>
    </row>
    <row r="14498" spans="4:5" x14ac:dyDescent="0.2">
      <c r="D14498" s="16"/>
      <c r="E14498" s="316"/>
    </row>
    <row r="14499" spans="4:5" x14ac:dyDescent="0.2">
      <c r="D14499" s="16"/>
      <c r="E14499" s="316"/>
    </row>
    <row r="14500" spans="4:5" x14ac:dyDescent="0.2">
      <c r="D14500" s="16"/>
      <c r="E14500" s="316"/>
    </row>
    <row r="14501" spans="4:5" x14ac:dyDescent="0.2">
      <c r="D14501" s="16"/>
      <c r="E14501" s="316"/>
    </row>
    <row r="14502" spans="4:5" x14ac:dyDescent="0.2">
      <c r="D14502" s="16"/>
      <c r="E14502" s="316"/>
    </row>
    <row r="14503" spans="4:5" x14ac:dyDescent="0.2">
      <c r="D14503" s="16"/>
      <c r="E14503" s="316"/>
    </row>
    <row r="14504" spans="4:5" x14ac:dyDescent="0.2">
      <c r="D14504" s="16"/>
      <c r="E14504" s="316"/>
    </row>
    <row r="14505" spans="4:5" x14ac:dyDescent="0.2">
      <c r="D14505" s="16"/>
      <c r="E14505" s="316"/>
    </row>
    <row r="14506" spans="4:5" x14ac:dyDescent="0.2">
      <c r="D14506" s="16"/>
      <c r="E14506" s="316"/>
    </row>
    <row r="14507" spans="4:5" x14ac:dyDescent="0.2">
      <c r="D14507" s="16"/>
      <c r="E14507" s="316"/>
    </row>
    <row r="14508" spans="4:5" x14ac:dyDescent="0.2">
      <c r="D14508" s="16"/>
      <c r="E14508" s="316"/>
    </row>
    <row r="14509" spans="4:5" x14ac:dyDescent="0.2">
      <c r="D14509" s="16"/>
      <c r="E14509" s="316"/>
    </row>
    <row r="14510" spans="4:5" x14ac:dyDescent="0.2">
      <c r="D14510" s="16"/>
      <c r="E14510" s="316"/>
    </row>
    <row r="14511" spans="4:5" x14ac:dyDescent="0.2">
      <c r="D14511" s="16"/>
      <c r="E14511" s="316"/>
    </row>
    <row r="14512" spans="4:5" x14ac:dyDescent="0.2">
      <c r="D14512" s="16"/>
      <c r="E14512" s="316"/>
    </row>
    <row r="14513" spans="4:5" x14ac:dyDescent="0.2">
      <c r="D14513" s="16"/>
      <c r="E14513" s="316"/>
    </row>
    <row r="14514" spans="4:5" x14ac:dyDescent="0.2">
      <c r="D14514" s="16"/>
      <c r="E14514" s="316"/>
    </row>
    <row r="14515" spans="4:5" x14ac:dyDescent="0.2">
      <c r="D14515" s="16"/>
      <c r="E14515" s="316"/>
    </row>
    <row r="14516" spans="4:5" x14ac:dyDescent="0.2">
      <c r="D14516" s="16"/>
      <c r="E14516" s="316"/>
    </row>
    <row r="14517" spans="4:5" x14ac:dyDescent="0.2">
      <c r="D14517" s="16"/>
      <c r="E14517" s="316"/>
    </row>
    <row r="14518" spans="4:5" x14ac:dyDescent="0.2">
      <c r="D14518" s="16"/>
      <c r="E14518" s="316"/>
    </row>
    <row r="14519" spans="4:5" x14ac:dyDescent="0.2">
      <c r="D14519" s="16"/>
      <c r="E14519" s="316"/>
    </row>
    <row r="14520" spans="4:5" x14ac:dyDescent="0.2">
      <c r="D14520" s="16"/>
      <c r="E14520" s="316"/>
    </row>
    <row r="14521" spans="4:5" x14ac:dyDescent="0.2">
      <c r="D14521" s="16"/>
      <c r="E14521" s="316"/>
    </row>
    <row r="14522" spans="4:5" x14ac:dyDescent="0.2">
      <c r="D14522" s="16"/>
      <c r="E14522" s="316"/>
    </row>
    <row r="14523" spans="4:5" x14ac:dyDescent="0.2">
      <c r="D14523" s="16"/>
      <c r="E14523" s="316"/>
    </row>
    <row r="14524" spans="4:5" x14ac:dyDescent="0.2">
      <c r="D14524" s="16"/>
      <c r="E14524" s="316"/>
    </row>
    <row r="14525" spans="4:5" x14ac:dyDescent="0.2">
      <c r="D14525" s="16"/>
      <c r="E14525" s="316"/>
    </row>
    <row r="14526" spans="4:5" x14ac:dyDescent="0.2">
      <c r="D14526" s="16"/>
      <c r="E14526" s="316"/>
    </row>
    <row r="14527" spans="4:5" x14ac:dyDescent="0.2">
      <c r="D14527" s="16"/>
      <c r="E14527" s="316"/>
    </row>
    <row r="14528" spans="4:5" x14ac:dyDescent="0.2">
      <c r="D14528" s="16"/>
      <c r="E14528" s="316"/>
    </row>
    <row r="14529" spans="4:5" x14ac:dyDescent="0.2">
      <c r="D14529" s="16"/>
      <c r="E14529" s="316"/>
    </row>
    <row r="14530" spans="4:5" x14ac:dyDescent="0.2">
      <c r="D14530" s="16"/>
      <c r="E14530" s="316"/>
    </row>
    <row r="14531" spans="4:5" x14ac:dyDescent="0.2">
      <c r="D14531" s="16"/>
      <c r="E14531" s="316"/>
    </row>
    <row r="14532" spans="4:5" x14ac:dyDescent="0.2">
      <c r="D14532" s="16"/>
      <c r="E14532" s="316"/>
    </row>
    <row r="14533" spans="4:5" x14ac:dyDescent="0.2">
      <c r="D14533" s="16"/>
      <c r="E14533" s="316"/>
    </row>
    <row r="14534" spans="4:5" x14ac:dyDescent="0.2">
      <c r="D14534" s="16"/>
      <c r="E14534" s="316"/>
    </row>
    <row r="14535" spans="4:5" x14ac:dyDescent="0.2">
      <c r="D14535" s="16"/>
      <c r="E14535" s="316"/>
    </row>
    <row r="14536" spans="4:5" x14ac:dyDescent="0.2">
      <c r="D14536" s="16"/>
      <c r="E14536" s="316"/>
    </row>
    <row r="14537" spans="4:5" x14ac:dyDescent="0.2">
      <c r="D14537" s="16"/>
      <c r="E14537" s="316"/>
    </row>
    <row r="14538" spans="4:5" x14ac:dyDescent="0.2">
      <c r="D14538" s="16"/>
      <c r="E14538" s="316"/>
    </row>
    <row r="14539" spans="4:5" x14ac:dyDescent="0.2">
      <c r="D14539" s="16"/>
      <c r="E14539" s="316"/>
    </row>
    <row r="14540" spans="4:5" x14ac:dyDescent="0.2">
      <c r="D14540" s="16"/>
      <c r="E14540" s="316"/>
    </row>
    <row r="14541" spans="4:5" x14ac:dyDescent="0.2">
      <c r="D14541" s="16"/>
      <c r="E14541" s="316"/>
    </row>
    <row r="14542" spans="4:5" x14ac:dyDescent="0.2">
      <c r="D14542" s="16"/>
      <c r="E14542" s="316"/>
    </row>
    <row r="14543" spans="4:5" x14ac:dyDescent="0.2">
      <c r="D14543" s="16"/>
      <c r="E14543" s="316"/>
    </row>
    <row r="14544" spans="4:5" x14ac:dyDescent="0.2">
      <c r="D14544" s="16"/>
      <c r="E14544" s="316"/>
    </row>
    <row r="14545" spans="4:5" x14ac:dyDescent="0.2">
      <c r="D14545" s="16"/>
      <c r="E14545" s="316"/>
    </row>
    <row r="14546" spans="4:5" x14ac:dyDescent="0.2">
      <c r="D14546" s="16"/>
      <c r="E14546" s="316"/>
    </row>
    <row r="14547" spans="4:5" x14ac:dyDescent="0.2">
      <c r="D14547" s="16"/>
      <c r="E14547" s="316"/>
    </row>
    <row r="14548" spans="4:5" x14ac:dyDescent="0.2">
      <c r="D14548" s="16"/>
      <c r="E14548" s="316"/>
    </row>
    <row r="14549" spans="4:5" x14ac:dyDescent="0.2">
      <c r="D14549" s="16"/>
      <c r="E14549" s="316"/>
    </row>
    <row r="14550" spans="4:5" x14ac:dyDescent="0.2">
      <c r="D14550" s="16"/>
      <c r="E14550" s="316"/>
    </row>
    <row r="14551" spans="4:5" x14ac:dyDescent="0.2">
      <c r="D14551" s="16"/>
      <c r="E14551" s="316"/>
    </row>
    <row r="14552" spans="4:5" x14ac:dyDescent="0.2">
      <c r="D14552" s="16"/>
      <c r="E14552" s="316"/>
    </row>
    <row r="14553" spans="4:5" x14ac:dyDescent="0.2">
      <c r="D14553" s="16"/>
      <c r="E14553" s="316"/>
    </row>
    <row r="14554" spans="4:5" x14ac:dyDescent="0.2">
      <c r="D14554" s="16"/>
      <c r="E14554" s="316"/>
    </row>
    <row r="14555" spans="4:5" x14ac:dyDescent="0.2">
      <c r="D14555" s="16"/>
      <c r="E14555" s="316"/>
    </row>
    <row r="14556" spans="4:5" x14ac:dyDescent="0.2">
      <c r="D14556" s="16"/>
      <c r="E14556" s="316"/>
    </row>
    <row r="14557" spans="4:5" x14ac:dyDescent="0.2">
      <c r="D14557" s="16"/>
      <c r="E14557" s="316"/>
    </row>
    <row r="14558" spans="4:5" x14ac:dyDescent="0.2">
      <c r="D14558" s="16"/>
      <c r="E14558" s="316"/>
    </row>
    <row r="14559" spans="4:5" x14ac:dyDescent="0.2">
      <c r="D14559" s="16"/>
      <c r="E14559" s="316"/>
    </row>
    <row r="14560" spans="4:5" x14ac:dyDescent="0.2">
      <c r="D14560" s="16"/>
      <c r="E14560" s="316"/>
    </row>
    <row r="14561" spans="4:5" x14ac:dyDescent="0.2">
      <c r="D14561" s="16"/>
      <c r="E14561" s="316"/>
    </row>
    <row r="14562" spans="4:5" x14ac:dyDescent="0.2">
      <c r="D14562" s="16"/>
      <c r="E14562" s="316"/>
    </row>
    <row r="14563" spans="4:5" x14ac:dyDescent="0.2">
      <c r="D14563" s="16"/>
      <c r="E14563" s="316"/>
    </row>
    <row r="14564" spans="4:5" x14ac:dyDescent="0.2">
      <c r="D14564" s="16"/>
      <c r="E14564" s="316"/>
    </row>
    <row r="14565" spans="4:5" x14ac:dyDescent="0.2">
      <c r="D14565" s="16"/>
      <c r="E14565" s="316"/>
    </row>
    <row r="14566" spans="4:5" x14ac:dyDescent="0.2">
      <c r="D14566" s="16"/>
      <c r="E14566" s="316"/>
    </row>
    <row r="14567" spans="4:5" x14ac:dyDescent="0.2">
      <c r="D14567" s="16"/>
      <c r="E14567" s="316"/>
    </row>
    <row r="14568" spans="4:5" x14ac:dyDescent="0.2">
      <c r="D14568" s="16"/>
      <c r="E14568" s="316"/>
    </row>
    <row r="14569" spans="4:5" x14ac:dyDescent="0.2">
      <c r="D14569" s="16"/>
      <c r="E14569" s="316"/>
    </row>
    <row r="14570" spans="4:5" x14ac:dyDescent="0.2">
      <c r="D14570" s="16"/>
      <c r="E14570" s="316"/>
    </row>
    <row r="14571" spans="4:5" x14ac:dyDescent="0.2">
      <c r="D14571" s="16"/>
      <c r="E14571" s="316"/>
    </row>
    <row r="14572" spans="4:5" x14ac:dyDescent="0.2">
      <c r="D14572" s="16"/>
      <c r="E14572" s="316"/>
    </row>
    <row r="14573" spans="4:5" x14ac:dyDescent="0.2">
      <c r="D14573" s="16"/>
      <c r="E14573" s="316"/>
    </row>
    <row r="14574" spans="4:5" x14ac:dyDescent="0.2">
      <c r="D14574" s="16"/>
      <c r="E14574" s="316"/>
    </row>
    <row r="14575" spans="4:5" x14ac:dyDescent="0.2">
      <c r="D14575" s="16"/>
      <c r="E14575" s="316"/>
    </row>
    <row r="14576" spans="4:5" x14ac:dyDescent="0.2">
      <c r="D14576" s="16"/>
      <c r="E14576" s="316"/>
    </row>
    <row r="14577" spans="4:5" x14ac:dyDescent="0.2">
      <c r="D14577" s="16"/>
      <c r="E14577" s="316"/>
    </row>
    <row r="14578" spans="4:5" x14ac:dyDescent="0.2">
      <c r="D14578" s="16"/>
      <c r="E14578" s="316"/>
    </row>
    <row r="14579" spans="4:5" x14ac:dyDescent="0.2">
      <c r="D14579" s="16"/>
      <c r="E14579" s="316"/>
    </row>
    <row r="14580" spans="4:5" x14ac:dyDescent="0.2">
      <c r="D14580" s="16"/>
      <c r="E14580" s="316"/>
    </row>
    <row r="14581" spans="4:5" x14ac:dyDescent="0.2">
      <c r="D14581" s="16"/>
      <c r="E14581" s="316"/>
    </row>
    <row r="14582" spans="4:5" x14ac:dyDescent="0.2">
      <c r="D14582" s="16"/>
      <c r="E14582" s="316"/>
    </row>
    <row r="14583" spans="4:5" x14ac:dyDescent="0.2">
      <c r="D14583" s="16"/>
      <c r="E14583" s="316"/>
    </row>
    <row r="14584" spans="4:5" x14ac:dyDescent="0.2">
      <c r="D14584" s="16"/>
      <c r="E14584" s="316"/>
    </row>
    <row r="14585" spans="4:5" x14ac:dyDescent="0.2">
      <c r="D14585" s="16"/>
      <c r="E14585" s="316"/>
    </row>
    <row r="14586" spans="4:5" x14ac:dyDescent="0.2">
      <c r="D14586" s="16"/>
      <c r="E14586" s="316"/>
    </row>
    <row r="14587" spans="4:5" x14ac:dyDescent="0.2">
      <c r="D14587" s="16"/>
      <c r="E14587" s="316"/>
    </row>
    <row r="14588" spans="4:5" x14ac:dyDescent="0.2">
      <c r="D14588" s="16"/>
      <c r="E14588" s="316"/>
    </row>
    <row r="14589" spans="4:5" x14ac:dyDescent="0.2">
      <c r="D14589" s="16"/>
      <c r="E14589" s="316"/>
    </row>
    <row r="14590" spans="4:5" x14ac:dyDescent="0.2">
      <c r="D14590" s="16"/>
      <c r="E14590" s="316"/>
    </row>
    <row r="14591" spans="4:5" x14ac:dyDescent="0.2">
      <c r="D14591" s="16"/>
      <c r="E14591" s="316"/>
    </row>
    <row r="14592" spans="4:5" x14ac:dyDescent="0.2">
      <c r="D14592" s="16"/>
      <c r="E14592" s="316"/>
    </row>
    <row r="14593" spans="4:5" x14ac:dyDescent="0.2">
      <c r="D14593" s="16"/>
      <c r="E14593" s="316"/>
    </row>
    <row r="14594" spans="4:5" x14ac:dyDescent="0.2">
      <c r="D14594" s="16"/>
      <c r="E14594" s="316"/>
    </row>
    <row r="14595" spans="4:5" x14ac:dyDescent="0.2">
      <c r="D14595" s="16"/>
      <c r="E14595" s="316"/>
    </row>
    <row r="14596" spans="4:5" x14ac:dyDescent="0.2">
      <c r="D14596" s="16"/>
      <c r="E14596" s="316"/>
    </row>
    <row r="14597" spans="4:5" x14ac:dyDescent="0.2">
      <c r="D14597" s="16"/>
      <c r="E14597" s="316"/>
    </row>
    <row r="14598" spans="4:5" x14ac:dyDescent="0.2">
      <c r="D14598" s="16"/>
      <c r="E14598" s="316"/>
    </row>
    <row r="14599" spans="4:5" x14ac:dyDescent="0.2">
      <c r="D14599" s="16"/>
      <c r="E14599" s="316"/>
    </row>
    <row r="14600" spans="4:5" x14ac:dyDescent="0.2">
      <c r="D14600" s="16"/>
      <c r="E14600" s="316"/>
    </row>
    <row r="14601" spans="4:5" x14ac:dyDescent="0.2">
      <c r="D14601" s="16"/>
      <c r="E14601" s="316"/>
    </row>
    <row r="14602" spans="4:5" x14ac:dyDescent="0.2">
      <c r="D14602" s="16"/>
      <c r="E14602" s="316"/>
    </row>
    <row r="14603" spans="4:5" x14ac:dyDescent="0.2">
      <c r="D14603" s="16"/>
      <c r="E14603" s="316"/>
    </row>
    <row r="14604" spans="4:5" x14ac:dyDescent="0.2">
      <c r="D14604" s="16"/>
      <c r="E14604" s="316"/>
    </row>
    <row r="14605" spans="4:5" x14ac:dyDescent="0.2">
      <c r="D14605" s="16"/>
      <c r="E14605" s="316"/>
    </row>
    <row r="14606" spans="4:5" x14ac:dyDescent="0.2">
      <c r="D14606" s="16"/>
      <c r="E14606" s="316"/>
    </row>
    <row r="14607" spans="4:5" x14ac:dyDescent="0.2">
      <c r="D14607" s="16"/>
      <c r="E14607" s="316"/>
    </row>
    <row r="14608" spans="4:5" x14ac:dyDescent="0.2">
      <c r="D14608" s="16"/>
      <c r="E14608" s="316"/>
    </row>
    <row r="14609" spans="4:5" x14ac:dyDescent="0.2">
      <c r="D14609" s="16"/>
      <c r="E14609" s="316"/>
    </row>
    <row r="14610" spans="4:5" x14ac:dyDescent="0.2">
      <c r="D14610" s="16"/>
      <c r="E14610" s="316"/>
    </row>
    <row r="14611" spans="4:5" x14ac:dyDescent="0.2">
      <c r="D14611" s="16"/>
      <c r="E14611" s="316"/>
    </row>
    <row r="14612" spans="4:5" x14ac:dyDescent="0.2">
      <c r="D14612" s="16"/>
      <c r="E14612" s="316"/>
    </row>
    <row r="14613" spans="4:5" x14ac:dyDescent="0.2">
      <c r="D14613" s="16"/>
      <c r="E14613" s="316"/>
    </row>
    <row r="14614" spans="4:5" x14ac:dyDescent="0.2">
      <c r="D14614" s="16"/>
      <c r="E14614" s="316"/>
    </row>
    <row r="14615" spans="4:5" x14ac:dyDescent="0.2">
      <c r="D14615" s="16"/>
      <c r="E14615" s="316"/>
    </row>
    <row r="14616" spans="4:5" x14ac:dyDescent="0.2">
      <c r="D14616" s="16"/>
      <c r="E14616" s="316"/>
    </row>
    <row r="14617" spans="4:5" x14ac:dyDescent="0.2">
      <c r="D14617" s="16"/>
      <c r="E14617" s="316"/>
    </row>
    <row r="14618" spans="4:5" x14ac:dyDescent="0.2">
      <c r="D14618" s="16"/>
      <c r="E14618" s="316"/>
    </row>
    <row r="14619" spans="4:5" x14ac:dyDescent="0.2">
      <c r="D14619" s="16"/>
      <c r="E14619" s="316"/>
    </row>
    <row r="14620" spans="4:5" x14ac:dyDescent="0.2">
      <c r="D14620" s="16"/>
      <c r="E14620" s="316"/>
    </row>
    <row r="14621" spans="4:5" x14ac:dyDescent="0.2">
      <c r="D14621" s="16"/>
      <c r="E14621" s="316"/>
    </row>
    <row r="14622" spans="4:5" x14ac:dyDescent="0.2">
      <c r="D14622" s="16"/>
      <c r="E14622" s="316"/>
    </row>
    <row r="14623" spans="4:5" x14ac:dyDescent="0.2">
      <c r="D14623" s="16"/>
      <c r="E14623" s="316"/>
    </row>
    <row r="14624" spans="4:5" x14ac:dyDescent="0.2">
      <c r="D14624" s="16"/>
      <c r="E14624" s="316"/>
    </row>
    <row r="14625" spans="4:5" x14ac:dyDescent="0.2">
      <c r="D14625" s="16"/>
      <c r="E14625" s="316"/>
    </row>
    <row r="14626" spans="4:5" x14ac:dyDescent="0.2">
      <c r="D14626" s="16"/>
      <c r="E14626" s="316"/>
    </row>
    <row r="14627" spans="4:5" x14ac:dyDescent="0.2">
      <c r="D14627" s="16"/>
      <c r="E14627" s="316"/>
    </row>
    <row r="14628" spans="4:5" x14ac:dyDescent="0.2">
      <c r="D14628" s="16"/>
      <c r="E14628" s="316"/>
    </row>
    <row r="14629" spans="4:5" x14ac:dyDescent="0.2">
      <c r="D14629" s="16"/>
      <c r="E14629" s="316"/>
    </row>
    <row r="14630" spans="4:5" x14ac:dyDescent="0.2">
      <c r="D14630" s="16"/>
      <c r="E14630" s="316"/>
    </row>
    <row r="14631" spans="4:5" x14ac:dyDescent="0.2">
      <c r="D14631" s="16"/>
      <c r="E14631" s="316"/>
    </row>
    <row r="14632" spans="4:5" x14ac:dyDescent="0.2">
      <c r="D14632" s="16"/>
      <c r="E14632" s="316"/>
    </row>
    <row r="14633" spans="4:5" x14ac:dyDescent="0.2">
      <c r="D14633" s="16"/>
      <c r="E14633" s="316"/>
    </row>
    <row r="14634" spans="4:5" x14ac:dyDescent="0.2">
      <c r="D14634" s="16"/>
      <c r="E14634" s="316"/>
    </row>
    <row r="14635" spans="4:5" x14ac:dyDescent="0.2">
      <c r="D14635" s="16"/>
      <c r="E14635" s="316"/>
    </row>
    <row r="14636" spans="4:5" x14ac:dyDescent="0.2">
      <c r="D14636" s="16"/>
      <c r="E14636" s="316"/>
    </row>
    <row r="14637" spans="4:5" x14ac:dyDescent="0.2">
      <c r="D14637" s="16"/>
      <c r="E14637" s="316"/>
    </row>
    <row r="14638" spans="4:5" x14ac:dyDescent="0.2">
      <c r="D14638" s="16"/>
      <c r="E14638" s="316"/>
    </row>
    <row r="14639" spans="4:5" x14ac:dyDescent="0.2">
      <c r="D14639" s="16"/>
      <c r="E14639" s="316"/>
    </row>
    <row r="14640" spans="4:5" x14ac:dyDescent="0.2">
      <c r="D14640" s="16"/>
      <c r="E14640" s="316"/>
    </row>
    <row r="14641" spans="4:5" x14ac:dyDescent="0.2">
      <c r="D14641" s="16"/>
      <c r="E14641" s="316"/>
    </row>
    <row r="14642" spans="4:5" x14ac:dyDescent="0.2">
      <c r="D14642" s="16"/>
      <c r="E14642" s="316"/>
    </row>
    <row r="14643" spans="4:5" x14ac:dyDescent="0.2">
      <c r="D14643" s="16"/>
      <c r="E14643" s="316"/>
    </row>
    <row r="14644" spans="4:5" x14ac:dyDescent="0.2">
      <c r="D14644" s="16"/>
      <c r="E14644" s="316"/>
    </row>
    <row r="14645" spans="4:5" x14ac:dyDescent="0.2">
      <c r="D14645" s="16"/>
      <c r="E14645" s="316"/>
    </row>
    <row r="14646" spans="4:5" x14ac:dyDescent="0.2">
      <c r="D14646" s="16"/>
      <c r="E14646" s="316"/>
    </row>
    <row r="14647" spans="4:5" x14ac:dyDescent="0.2">
      <c r="D14647" s="16"/>
      <c r="E14647" s="316"/>
    </row>
    <row r="14648" spans="4:5" x14ac:dyDescent="0.2">
      <c r="D14648" s="16"/>
      <c r="E14648" s="316"/>
    </row>
    <row r="14649" spans="4:5" x14ac:dyDescent="0.2">
      <c r="D14649" s="16"/>
      <c r="E14649" s="316"/>
    </row>
    <row r="14650" spans="4:5" x14ac:dyDescent="0.2">
      <c r="D14650" s="16"/>
      <c r="E14650" s="316"/>
    </row>
    <row r="14651" spans="4:5" x14ac:dyDescent="0.2">
      <c r="D14651" s="16"/>
      <c r="E14651" s="316"/>
    </row>
    <row r="14652" spans="4:5" x14ac:dyDescent="0.2">
      <c r="D14652" s="16"/>
      <c r="E14652" s="316"/>
    </row>
    <row r="14653" spans="4:5" x14ac:dyDescent="0.2">
      <c r="D14653" s="16"/>
      <c r="E14653" s="316"/>
    </row>
    <row r="14654" spans="4:5" x14ac:dyDescent="0.2">
      <c r="D14654" s="16"/>
      <c r="E14654" s="316"/>
    </row>
    <row r="14655" spans="4:5" x14ac:dyDescent="0.2">
      <c r="D14655" s="16"/>
      <c r="E14655" s="316"/>
    </row>
    <row r="14656" spans="4:5" x14ac:dyDescent="0.2">
      <c r="D14656" s="16"/>
      <c r="E14656" s="316"/>
    </row>
    <row r="14657" spans="4:5" x14ac:dyDescent="0.2">
      <c r="D14657" s="16"/>
      <c r="E14657" s="316"/>
    </row>
    <row r="14658" spans="4:5" x14ac:dyDescent="0.2">
      <c r="D14658" s="16"/>
      <c r="E14658" s="316"/>
    </row>
    <row r="14659" spans="4:5" x14ac:dyDescent="0.2">
      <c r="D14659" s="16"/>
      <c r="E14659" s="316"/>
    </row>
    <row r="14660" spans="4:5" x14ac:dyDescent="0.2">
      <c r="D14660" s="16"/>
      <c r="E14660" s="316"/>
    </row>
    <row r="14661" spans="4:5" x14ac:dyDescent="0.2">
      <c r="D14661" s="16"/>
      <c r="E14661" s="316"/>
    </row>
    <row r="14662" spans="4:5" x14ac:dyDescent="0.2">
      <c r="D14662" s="16"/>
      <c r="E14662" s="316"/>
    </row>
    <row r="14663" spans="4:5" x14ac:dyDescent="0.2">
      <c r="D14663" s="16"/>
      <c r="E14663" s="316"/>
    </row>
    <row r="14664" spans="4:5" x14ac:dyDescent="0.2">
      <c r="D14664" s="16"/>
      <c r="E14664" s="316"/>
    </row>
    <row r="14665" spans="4:5" x14ac:dyDescent="0.2">
      <c r="D14665" s="16"/>
      <c r="E14665" s="316"/>
    </row>
    <row r="14666" spans="4:5" x14ac:dyDescent="0.2">
      <c r="D14666" s="16"/>
      <c r="E14666" s="316"/>
    </row>
    <row r="14667" spans="4:5" x14ac:dyDescent="0.2">
      <c r="D14667" s="16"/>
      <c r="E14667" s="316"/>
    </row>
    <row r="14668" spans="4:5" x14ac:dyDescent="0.2">
      <c r="D14668" s="16"/>
      <c r="E14668" s="316"/>
    </row>
    <row r="14669" spans="4:5" x14ac:dyDescent="0.2">
      <c r="D14669" s="16"/>
      <c r="E14669" s="316"/>
    </row>
    <row r="14670" spans="4:5" x14ac:dyDescent="0.2">
      <c r="D14670" s="16"/>
      <c r="E14670" s="316"/>
    </row>
    <row r="14671" spans="4:5" x14ac:dyDescent="0.2">
      <c r="D14671" s="16"/>
      <c r="E14671" s="316"/>
    </row>
    <row r="14672" spans="4:5" x14ac:dyDescent="0.2">
      <c r="D14672" s="16"/>
      <c r="E14672" s="316"/>
    </row>
    <row r="14673" spans="4:5" x14ac:dyDescent="0.2">
      <c r="D14673" s="16"/>
      <c r="E14673" s="316"/>
    </row>
    <row r="14674" spans="4:5" x14ac:dyDescent="0.2">
      <c r="D14674" s="16"/>
      <c r="E14674" s="316"/>
    </row>
    <row r="14675" spans="4:5" x14ac:dyDescent="0.2">
      <c r="D14675" s="16"/>
      <c r="E14675" s="316"/>
    </row>
    <row r="14676" spans="4:5" x14ac:dyDescent="0.2">
      <c r="D14676" s="16"/>
      <c r="E14676" s="316"/>
    </row>
    <row r="14677" spans="4:5" x14ac:dyDescent="0.2">
      <c r="D14677" s="16"/>
      <c r="E14677" s="316"/>
    </row>
    <row r="14678" spans="4:5" x14ac:dyDescent="0.2">
      <c r="D14678" s="16"/>
      <c r="E14678" s="316"/>
    </row>
    <row r="14679" spans="4:5" x14ac:dyDescent="0.2">
      <c r="D14679" s="16"/>
      <c r="E14679" s="316"/>
    </row>
    <row r="14680" spans="4:5" x14ac:dyDescent="0.2">
      <c r="D14680" s="16"/>
      <c r="E14680" s="316"/>
    </row>
    <row r="14681" spans="4:5" x14ac:dyDescent="0.2">
      <c r="D14681" s="16"/>
      <c r="E14681" s="316"/>
    </row>
    <row r="14682" spans="4:5" x14ac:dyDescent="0.2">
      <c r="D14682" s="16"/>
      <c r="E14682" s="316"/>
    </row>
    <row r="14683" spans="4:5" x14ac:dyDescent="0.2">
      <c r="D14683" s="16"/>
      <c r="E14683" s="316"/>
    </row>
    <row r="14684" spans="4:5" x14ac:dyDescent="0.2">
      <c r="D14684" s="16"/>
      <c r="E14684" s="316"/>
    </row>
    <row r="14685" spans="4:5" x14ac:dyDescent="0.2">
      <c r="D14685" s="16"/>
      <c r="E14685" s="316"/>
    </row>
    <row r="14686" spans="4:5" x14ac:dyDescent="0.2">
      <c r="D14686" s="16"/>
      <c r="E14686" s="316"/>
    </row>
    <row r="14687" spans="4:5" x14ac:dyDescent="0.2">
      <c r="D14687" s="16"/>
      <c r="E14687" s="316"/>
    </row>
    <row r="14688" spans="4:5" x14ac:dyDescent="0.2">
      <c r="D14688" s="16"/>
      <c r="E14688" s="316"/>
    </row>
    <row r="14689" spans="4:5" x14ac:dyDescent="0.2">
      <c r="D14689" s="16"/>
      <c r="E14689" s="316"/>
    </row>
    <row r="14690" spans="4:5" x14ac:dyDescent="0.2">
      <c r="D14690" s="16"/>
      <c r="E14690" s="316"/>
    </row>
    <row r="14691" spans="4:5" x14ac:dyDescent="0.2">
      <c r="D14691" s="16"/>
      <c r="E14691" s="316"/>
    </row>
    <row r="14692" spans="4:5" x14ac:dyDescent="0.2">
      <c r="D14692" s="16"/>
      <c r="E14692" s="316"/>
    </row>
    <row r="14693" spans="4:5" x14ac:dyDescent="0.2">
      <c r="D14693" s="16"/>
      <c r="E14693" s="316"/>
    </row>
    <row r="14694" spans="4:5" x14ac:dyDescent="0.2">
      <c r="D14694" s="16"/>
      <c r="E14694" s="316"/>
    </row>
    <row r="14695" spans="4:5" x14ac:dyDescent="0.2">
      <c r="D14695" s="16"/>
      <c r="E14695" s="316"/>
    </row>
    <row r="14696" spans="4:5" x14ac:dyDescent="0.2">
      <c r="D14696" s="16"/>
      <c r="E14696" s="316"/>
    </row>
    <row r="14697" spans="4:5" x14ac:dyDescent="0.2">
      <c r="D14697" s="16"/>
      <c r="E14697" s="316"/>
    </row>
    <row r="14698" spans="4:5" x14ac:dyDescent="0.2">
      <c r="D14698" s="16"/>
      <c r="E14698" s="316"/>
    </row>
    <row r="14699" spans="4:5" x14ac:dyDescent="0.2">
      <c r="D14699" s="16"/>
      <c r="E14699" s="316"/>
    </row>
    <row r="14700" spans="4:5" x14ac:dyDescent="0.2">
      <c r="D14700" s="16"/>
      <c r="E14700" s="316"/>
    </row>
    <row r="14701" spans="4:5" x14ac:dyDescent="0.2">
      <c r="D14701" s="16"/>
      <c r="E14701" s="316"/>
    </row>
    <row r="14702" spans="4:5" x14ac:dyDescent="0.2">
      <c r="D14702" s="16"/>
      <c r="E14702" s="316"/>
    </row>
    <row r="14703" spans="4:5" x14ac:dyDescent="0.2">
      <c r="D14703" s="16"/>
      <c r="E14703" s="316"/>
    </row>
    <row r="14704" spans="4:5" x14ac:dyDescent="0.2">
      <c r="D14704" s="16"/>
      <c r="E14704" s="316"/>
    </row>
    <row r="14705" spans="4:5" x14ac:dyDescent="0.2">
      <c r="D14705" s="16"/>
      <c r="E14705" s="316"/>
    </row>
    <row r="14706" spans="4:5" x14ac:dyDescent="0.2">
      <c r="D14706" s="16"/>
      <c r="E14706" s="316"/>
    </row>
    <row r="14707" spans="4:5" x14ac:dyDescent="0.2">
      <c r="D14707" s="16"/>
      <c r="E14707" s="316"/>
    </row>
    <row r="14708" spans="4:5" x14ac:dyDescent="0.2">
      <c r="D14708" s="16"/>
      <c r="E14708" s="316"/>
    </row>
    <row r="14709" spans="4:5" x14ac:dyDescent="0.2">
      <c r="D14709" s="16"/>
      <c r="E14709" s="316"/>
    </row>
    <row r="14710" spans="4:5" x14ac:dyDescent="0.2">
      <c r="D14710" s="16"/>
      <c r="E14710" s="316"/>
    </row>
    <row r="14711" spans="4:5" x14ac:dyDescent="0.2">
      <c r="D14711" s="16"/>
      <c r="E14711" s="316"/>
    </row>
    <row r="14712" spans="4:5" x14ac:dyDescent="0.2">
      <c r="D14712" s="16"/>
      <c r="E14712" s="316"/>
    </row>
    <row r="14713" spans="4:5" x14ac:dyDescent="0.2">
      <c r="D14713" s="16"/>
      <c r="E14713" s="316"/>
    </row>
    <row r="14714" spans="4:5" x14ac:dyDescent="0.2">
      <c r="D14714" s="16"/>
      <c r="E14714" s="316"/>
    </row>
    <row r="14715" spans="4:5" x14ac:dyDescent="0.2">
      <c r="D14715" s="16"/>
      <c r="E14715" s="316"/>
    </row>
    <row r="14716" spans="4:5" x14ac:dyDescent="0.2">
      <c r="D14716" s="16"/>
      <c r="E14716" s="316"/>
    </row>
    <row r="14717" spans="4:5" x14ac:dyDescent="0.2">
      <c r="D14717" s="16"/>
      <c r="E14717" s="316"/>
    </row>
    <row r="14718" spans="4:5" x14ac:dyDescent="0.2">
      <c r="D14718" s="16"/>
      <c r="E14718" s="316"/>
    </row>
    <row r="14719" spans="4:5" x14ac:dyDescent="0.2">
      <c r="D14719" s="16"/>
      <c r="E14719" s="316"/>
    </row>
    <row r="14720" spans="4:5" x14ac:dyDescent="0.2">
      <c r="D14720" s="16"/>
      <c r="E14720" s="316"/>
    </row>
    <row r="14721" spans="4:5" x14ac:dyDescent="0.2">
      <c r="D14721" s="16"/>
      <c r="E14721" s="316"/>
    </row>
    <row r="14722" spans="4:5" x14ac:dyDescent="0.2">
      <c r="D14722" s="16"/>
      <c r="E14722" s="316"/>
    </row>
    <row r="14723" spans="4:5" x14ac:dyDescent="0.2">
      <c r="D14723" s="16"/>
      <c r="E14723" s="316"/>
    </row>
    <row r="14724" spans="4:5" x14ac:dyDescent="0.2">
      <c r="D14724" s="16"/>
      <c r="E14724" s="316"/>
    </row>
    <row r="14725" spans="4:5" x14ac:dyDescent="0.2">
      <c r="D14725" s="16"/>
      <c r="E14725" s="316"/>
    </row>
    <row r="14726" spans="4:5" x14ac:dyDescent="0.2">
      <c r="D14726" s="16"/>
      <c r="E14726" s="316"/>
    </row>
    <row r="14727" spans="4:5" x14ac:dyDescent="0.2">
      <c r="D14727" s="16"/>
      <c r="E14727" s="316"/>
    </row>
    <row r="14728" spans="4:5" x14ac:dyDescent="0.2">
      <c r="D14728" s="16"/>
      <c r="E14728" s="316"/>
    </row>
    <row r="14729" spans="4:5" x14ac:dyDescent="0.2">
      <c r="D14729" s="16"/>
      <c r="E14729" s="316"/>
    </row>
    <row r="14730" spans="4:5" x14ac:dyDescent="0.2">
      <c r="D14730" s="16"/>
      <c r="E14730" s="316"/>
    </row>
    <row r="14731" spans="4:5" x14ac:dyDescent="0.2">
      <c r="D14731" s="16"/>
      <c r="E14731" s="316"/>
    </row>
    <row r="14732" spans="4:5" x14ac:dyDescent="0.2">
      <c r="D14732" s="16"/>
      <c r="E14732" s="316"/>
    </row>
    <row r="14733" spans="4:5" x14ac:dyDescent="0.2">
      <c r="D14733" s="16"/>
      <c r="E14733" s="316"/>
    </row>
    <row r="14734" spans="4:5" x14ac:dyDescent="0.2">
      <c r="D14734" s="16"/>
      <c r="E14734" s="316"/>
    </row>
    <row r="14735" spans="4:5" x14ac:dyDescent="0.2">
      <c r="D14735" s="16"/>
      <c r="E14735" s="316"/>
    </row>
    <row r="14736" spans="4:5" x14ac:dyDescent="0.2">
      <c r="D14736" s="16"/>
      <c r="E14736" s="316"/>
    </row>
    <row r="14737" spans="4:5" x14ac:dyDescent="0.2">
      <c r="D14737" s="16"/>
      <c r="E14737" s="316"/>
    </row>
    <row r="14738" spans="4:5" x14ac:dyDescent="0.2">
      <c r="D14738" s="16"/>
      <c r="E14738" s="316"/>
    </row>
    <row r="14739" spans="4:5" x14ac:dyDescent="0.2">
      <c r="D14739" s="16"/>
      <c r="E14739" s="316"/>
    </row>
    <row r="14740" spans="4:5" x14ac:dyDescent="0.2">
      <c r="D14740" s="16"/>
      <c r="E14740" s="316"/>
    </row>
    <row r="14741" spans="4:5" x14ac:dyDescent="0.2">
      <c r="D14741" s="16"/>
      <c r="E14741" s="316"/>
    </row>
    <row r="14742" spans="4:5" x14ac:dyDescent="0.2">
      <c r="D14742" s="16"/>
      <c r="E14742" s="316"/>
    </row>
    <row r="14743" spans="4:5" x14ac:dyDescent="0.2">
      <c r="D14743" s="16"/>
      <c r="E14743" s="316"/>
    </row>
    <row r="14744" spans="4:5" x14ac:dyDescent="0.2">
      <c r="D14744" s="16"/>
      <c r="E14744" s="316"/>
    </row>
    <row r="14745" spans="4:5" x14ac:dyDescent="0.2">
      <c r="D14745" s="16"/>
      <c r="E14745" s="316"/>
    </row>
    <row r="14746" spans="4:5" x14ac:dyDescent="0.2">
      <c r="D14746" s="16"/>
      <c r="E14746" s="316"/>
    </row>
    <row r="14747" spans="4:5" x14ac:dyDescent="0.2">
      <c r="D14747" s="16"/>
      <c r="E14747" s="316"/>
    </row>
    <row r="14748" spans="4:5" x14ac:dyDescent="0.2">
      <c r="D14748" s="16"/>
      <c r="E14748" s="316"/>
    </row>
    <row r="14749" spans="4:5" x14ac:dyDescent="0.2">
      <c r="D14749" s="16"/>
      <c r="E14749" s="316"/>
    </row>
    <row r="14750" spans="4:5" x14ac:dyDescent="0.2">
      <c r="D14750" s="16"/>
      <c r="E14750" s="316"/>
    </row>
    <row r="14751" spans="4:5" x14ac:dyDescent="0.2">
      <c r="D14751" s="16"/>
      <c r="E14751" s="316"/>
    </row>
    <row r="14752" spans="4:5" x14ac:dyDescent="0.2">
      <c r="D14752" s="16"/>
      <c r="E14752" s="316"/>
    </row>
    <row r="14753" spans="4:5" x14ac:dyDescent="0.2">
      <c r="D14753" s="16"/>
      <c r="E14753" s="316"/>
    </row>
    <row r="14754" spans="4:5" x14ac:dyDescent="0.2">
      <c r="D14754" s="16"/>
      <c r="E14754" s="316"/>
    </row>
    <row r="14755" spans="4:5" x14ac:dyDescent="0.2">
      <c r="D14755" s="16"/>
      <c r="E14755" s="316"/>
    </row>
    <row r="14756" spans="4:5" x14ac:dyDescent="0.2">
      <c r="D14756" s="16"/>
      <c r="E14756" s="316"/>
    </row>
    <row r="14757" spans="4:5" x14ac:dyDescent="0.2">
      <c r="D14757" s="16"/>
      <c r="E14757" s="316"/>
    </row>
    <row r="14758" spans="4:5" x14ac:dyDescent="0.2">
      <c r="D14758" s="16"/>
      <c r="E14758" s="316"/>
    </row>
    <row r="14759" spans="4:5" x14ac:dyDescent="0.2">
      <c r="D14759" s="16"/>
      <c r="E14759" s="316"/>
    </row>
    <row r="14760" spans="4:5" x14ac:dyDescent="0.2">
      <c r="D14760" s="16"/>
      <c r="E14760" s="316"/>
    </row>
    <row r="14761" spans="4:5" x14ac:dyDescent="0.2">
      <c r="D14761" s="16"/>
      <c r="E14761" s="316"/>
    </row>
    <row r="14762" spans="4:5" x14ac:dyDescent="0.2">
      <c r="D14762" s="16"/>
      <c r="E14762" s="316"/>
    </row>
    <row r="14763" spans="4:5" x14ac:dyDescent="0.2">
      <c r="D14763" s="16"/>
      <c r="E14763" s="316"/>
    </row>
    <row r="14764" spans="4:5" x14ac:dyDescent="0.2">
      <c r="D14764" s="16"/>
      <c r="E14764" s="316"/>
    </row>
    <row r="14765" spans="4:5" x14ac:dyDescent="0.2">
      <c r="D14765" s="16"/>
      <c r="E14765" s="316"/>
    </row>
    <row r="14766" spans="4:5" x14ac:dyDescent="0.2">
      <c r="D14766" s="16"/>
      <c r="E14766" s="316"/>
    </row>
    <row r="14767" spans="4:5" x14ac:dyDescent="0.2">
      <c r="D14767" s="16"/>
      <c r="E14767" s="316"/>
    </row>
    <row r="14768" spans="4:5" x14ac:dyDescent="0.2">
      <c r="D14768" s="16"/>
      <c r="E14768" s="316"/>
    </row>
    <row r="14769" spans="4:5" x14ac:dyDescent="0.2">
      <c r="D14769" s="16"/>
      <c r="E14769" s="316"/>
    </row>
    <row r="14770" spans="4:5" x14ac:dyDescent="0.2">
      <c r="D14770" s="16"/>
      <c r="E14770" s="316"/>
    </row>
    <row r="14771" spans="4:5" x14ac:dyDescent="0.2">
      <c r="D14771" s="16"/>
      <c r="E14771" s="316"/>
    </row>
    <row r="14772" spans="4:5" x14ac:dyDescent="0.2">
      <c r="D14772" s="16"/>
      <c r="E14772" s="316"/>
    </row>
    <row r="14773" spans="4:5" x14ac:dyDescent="0.2">
      <c r="D14773" s="16"/>
      <c r="E14773" s="316"/>
    </row>
    <row r="14774" spans="4:5" x14ac:dyDescent="0.2">
      <c r="D14774" s="16"/>
      <c r="E14774" s="316"/>
    </row>
    <row r="14775" spans="4:5" x14ac:dyDescent="0.2">
      <c r="D14775" s="16"/>
      <c r="E14775" s="316"/>
    </row>
    <row r="14776" spans="4:5" x14ac:dyDescent="0.2">
      <c r="D14776" s="16"/>
      <c r="E14776" s="316"/>
    </row>
    <row r="14777" spans="4:5" x14ac:dyDescent="0.2">
      <c r="D14777" s="16"/>
      <c r="E14777" s="316"/>
    </row>
    <row r="14778" spans="4:5" x14ac:dyDescent="0.2">
      <c r="D14778" s="16"/>
      <c r="E14778" s="316"/>
    </row>
    <row r="14779" spans="4:5" x14ac:dyDescent="0.2">
      <c r="D14779" s="16"/>
      <c r="E14779" s="316"/>
    </row>
    <row r="14780" spans="4:5" x14ac:dyDescent="0.2">
      <c r="D14780" s="16"/>
      <c r="E14780" s="316"/>
    </row>
    <row r="14781" spans="4:5" x14ac:dyDescent="0.2">
      <c r="D14781" s="16"/>
      <c r="E14781" s="316"/>
    </row>
    <row r="14782" spans="4:5" x14ac:dyDescent="0.2">
      <c r="D14782" s="16"/>
      <c r="E14782" s="316"/>
    </row>
    <row r="14783" spans="4:5" x14ac:dyDescent="0.2">
      <c r="D14783" s="16"/>
      <c r="E14783" s="316"/>
    </row>
    <row r="14784" spans="4:5" x14ac:dyDescent="0.2">
      <c r="D14784" s="16"/>
      <c r="E14784" s="316"/>
    </row>
    <row r="14785" spans="4:5" x14ac:dyDescent="0.2">
      <c r="D14785" s="16"/>
      <c r="E14785" s="316"/>
    </row>
    <row r="14786" spans="4:5" x14ac:dyDescent="0.2">
      <c r="D14786" s="16"/>
      <c r="E14786" s="316"/>
    </row>
    <row r="14787" spans="4:5" x14ac:dyDescent="0.2">
      <c r="D14787" s="16"/>
      <c r="E14787" s="316"/>
    </row>
    <row r="14788" spans="4:5" x14ac:dyDescent="0.2">
      <c r="D14788" s="16"/>
      <c r="E14788" s="316"/>
    </row>
    <row r="14789" spans="4:5" x14ac:dyDescent="0.2">
      <c r="D14789" s="16"/>
      <c r="E14789" s="316"/>
    </row>
    <row r="14790" spans="4:5" x14ac:dyDescent="0.2">
      <c r="D14790" s="16"/>
      <c r="E14790" s="316"/>
    </row>
    <row r="14791" spans="4:5" x14ac:dyDescent="0.2">
      <c r="D14791" s="16"/>
      <c r="E14791" s="316"/>
    </row>
    <row r="14792" spans="4:5" x14ac:dyDescent="0.2">
      <c r="D14792" s="16"/>
      <c r="E14792" s="316"/>
    </row>
    <row r="14793" spans="4:5" x14ac:dyDescent="0.2">
      <c r="D14793" s="16"/>
      <c r="E14793" s="316"/>
    </row>
    <row r="14794" spans="4:5" x14ac:dyDescent="0.2">
      <c r="D14794" s="16"/>
      <c r="E14794" s="316"/>
    </row>
    <row r="14795" spans="4:5" x14ac:dyDescent="0.2">
      <c r="D14795" s="16"/>
      <c r="E14795" s="316"/>
    </row>
    <row r="14796" spans="4:5" x14ac:dyDescent="0.2">
      <c r="D14796" s="16"/>
      <c r="E14796" s="316"/>
    </row>
    <row r="14797" spans="4:5" x14ac:dyDescent="0.2">
      <c r="D14797" s="16"/>
      <c r="E14797" s="316"/>
    </row>
    <row r="14798" spans="4:5" x14ac:dyDescent="0.2">
      <c r="D14798" s="16"/>
      <c r="E14798" s="316"/>
    </row>
    <row r="14799" spans="4:5" x14ac:dyDescent="0.2">
      <c r="D14799" s="16"/>
      <c r="E14799" s="316"/>
    </row>
    <row r="14800" spans="4:5" x14ac:dyDescent="0.2">
      <c r="D14800" s="16"/>
      <c r="E14800" s="316"/>
    </row>
    <row r="14801" spans="4:5" x14ac:dyDescent="0.2">
      <c r="D14801" s="16"/>
      <c r="E14801" s="316"/>
    </row>
    <row r="14802" spans="4:5" x14ac:dyDescent="0.2">
      <c r="D14802" s="16"/>
      <c r="E14802" s="316"/>
    </row>
    <row r="14803" spans="4:5" x14ac:dyDescent="0.2">
      <c r="D14803" s="16"/>
      <c r="E14803" s="316"/>
    </row>
    <row r="14804" spans="4:5" x14ac:dyDescent="0.2">
      <c r="D14804" s="16"/>
      <c r="E14804" s="316"/>
    </row>
    <row r="14805" spans="4:5" x14ac:dyDescent="0.2">
      <c r="D14805" s="16"/>
      <c r="E14805" s="316"/>
    </row>
    <row r="14806" spans="4:5" x14ac:dyDescent="0.2">
      <c r="D14806" s="16"/>
      <c r="E14806" s="316"/>
    </row>
    <row r="14807" spans="4:5" x14ac:dyDescent="0.2">
      <c r="D14807" s="16"/>
      <c r="E14807" s="316"/>
    </row>
    <row r="14808" spans="4:5" x14ac:dyDescent="0.2">
      <c r="D14808" s="16"/>
      <c r="E14808" s="316"/>
    </row>
    <row r="14809" spans="4:5" x14ac:dyDescent="0.2">
      <c r="D14809" s="16"/>
      <c r="E14809" s="316"/>
    </row>
    <row r="14810" spans="4:5" x14ac:dyDescent="0.2">
      <c r="D14810" s="16"/>
      <c r="E14810" s="316"/>
    </row>
    <row r="14811" spans="4:5" x14ac:dyDescent="0.2">
      <c r="D14811" s="16"/>
      <c r="E14811" s="316"/>
    </row>
    <row r="14812" spans="4:5" x14ac:dyDescent="0.2">
      <c r="D14812" s="16"/>
      <c r="E14812" s="316"/>
    </row>
    <row r="14813" spans="4:5" x14ac:dyDescent="0.2">
      <c r="D14813" s="16"/>
      <c r="E14813" s="316"/>
    </row>
    <row r="14814" spans="4:5" x14ac:dyDescent="0.2">
      <c r="D14814" s="16"/>
      <c r="E14814" s="316"/>
    </row>
    <row r="14815" spans="4:5" x14ac:dyDescent="0.2">
      <c r="D14815" s="16"/>
      <c r="E14815" s="316"/>
    </row>
    <row r="14816" spans="4:5" x14ac:dyDescent="0.2">
      <c r="D14816" s="16"/>
      <c r="E14816" s="316"/>
    </row>
    <row r="14817" spans="4:5" x14ac:dyDescent="0.2">
      <c r="D14817" s="16"/>
      <c r="E14817" s="316"/>
    </row>
    <row r="14818" spans="4:5" x14ac:dyDescent="0.2">
      <c r="D14818" s="16"/>
      <c r="E14818" s="316"/>
    </row>
    <row r="14819" spans="4:5" x14ac:dyDescent="0.2">
      <c r="D14819" s="16"/>
      <c r="E14819" s="316"/>
    </row>
    <row r="14820" spans="4:5" x14ac:dyDescent="0.2">
      <c r="D14820" s="16"/>
      <c r="E14820" s="316"/>
    </row>
    <row r="14821" spans="4:5" x14ac:dyDescent="0.2">
      <c r="D14821" s="16"/>
      <c r="E14821" s="316"/>
    </row>
    <row r="14822" spans="4:5" x14ac:dyDescent="0.2">
      <c r="D14822" s="16"/>
      <c r="E14822" s="316"/>
    </row>
    <row r="14823" spans="4:5" x14ac:dyDescent="0.2">
      <c r="D14823" s="16"/>
      <c r="E14823" s="316"/>
    </row>
    <row r="14824" spans="4:5" x14ac:dyDescent="0.2">
      <c r="D14824" s="16"/>
      <c r="E14824" s="316"/>
    </row>
    <row r="14825" spans="4:5" x14ac:dyDescent="0.2">
      <c r="D14825" s="16"/>
      <c r="E14825" s="316"/>
    </row>
    <row r="14826" spans="4:5" x14ac:dyDescent="0.2">
      <c r="D14826" s="16"/>
      <c r="E14826" s="316"/>
    </row>
    <row r="14827" spans="4:5" x14ac:dyDescent="0.2">
      <c r="D14827" s="16"/>
      <c r="E14827" s="316"/>
    </row>
    <row r="14828" spans="4:5" x14ac:dyDescent="0.2">
      <c r="D14828" s="16"/>
      <c r="E14828" s="316"/>
    </row>
    <row r="14829" spans="4:5" x14ac:dyDescent="0.2">
      <c r="D14829" s="16"/>
      <c r="E14829" s="316"/>
    </row>
    <row r="14830" spans="4:5" x14ac:dyDescent="0.2">
      <c r="D14830" s="16"/>
      <c r="E14830" s="316"/>
    </row>
    <row r="14831" spans="4:5" x14ac:dyDescent="0.2">
      <c r="D14831" s="16"/>
      <c r="E14831" s="316"/>
    </row>
    <row r="14832" spans="4:5" x14ac:dyDescent="0.2">
      <c r="D14832" s="16"/>
      <c r="E14832" s="316"/>
    </row>
    <row r="14833" spans="4:5" x14ac:dyDescent="0.2">
      <c r="D14833" s="16"/>
      <c r="E14833" s="316"/>
    </row>
    <row r="14834" spans="4:5" x14ac:dyDescent="0.2">
      <c r="D14834" s="16"/>
      <c r="E14834" s="316"/>
    </row>
    <row r="14835" spans="4:5" x14ac:dyDescent="0.2">
      <c r="D14835" s="16"/>
      <c r="E14835" s="316"/>
    </row>
    <row r="14836" spans="4:5" x14ac:dyDescent="0.2">
      <c r="D14836" s="16"/>
      <c r="E14836" s="316"/>
    </row>
    <row r="14837" spans="4:5" x14ac:dyDescent="0.2">
      <c r="D14837" s="16"/>
      <c r="E14837" s="316"/>
    </row>
    <row r="14838" spans="4:5" x14ac:dyDescent="0.2">
      <c r="D14838" s="16"/>
      <c r="E14838" s="316"/>
    </row>
    <row r="14839" spans="4:5" x14ac:dyDescent="0.2">
      <c r="D14839" s="16"/>
      <c r="E14839" s="316"/>
    </row>
    <row r="14840" spans="4:5" x14ac:dyDescent="0.2">
      <c r="D14840" s="16"/>
      <c r="E14840" s="316"/>
    </row>
    <row r="14841" spans="4:5" x14ac:dyDescent="0.2">
      <c r="D14841" s="16"/>
      <c r="E14841" s="316"/>
    </row>
    <row r="14842" spans="4:5" x14ac:dyDescent="0.2">
      <c r="D14842" s="16"/>
      <c r="E14842" s="316"/>
    </row>
    <row r="14843" spans="4:5" x14ac:dyDescent="0.2">
      <c r="D14843" s="16"/>
      <c r="E14843" s="316"/>
    </row>
    <row r="14844" spans="4:5" x14ac:dyDescent="0.2">
      <c r="D14844" s="16"/>
      <c r="E14844" s="316"/>
    </row>
    <row r="14845" spans="4:5" x14ac:dyDescent="0.2">
      <c r="D14845" s="16"/>
      <c r="E14845" s="316"/>
    </row>
    <row r="14846" spans="4:5" x14ac:dyDescent="0.2">
      <c r="D14846" s="16"/>
      <c r="E14846" s="316"/>
    </row>
    <row r="14847" spans="4:5" x14ac:dyDescent="0.2">
      <c r="D14847" s="16"/>
      <c r="E14847" s="316"/>
    </row>
    <row r="14848" spans="4:5" x14ac:dyDescent="0.2">
      <c r="D14848" s="16"/>
      <c r="E14848" s="316"/>
    </row>
    <row r="14849" spans="4:5" x14ac:dyDescent="0.2">
      <c r="D14849" s="16"/>
      <c r="E14849" s="316"/>
    </row>
    <row r="14850" spans="4:5" x14ac:dyDescent="0.2">
      <c r="D14850" s="16"/>
      <c r="E14850" s="316"/>
    </row>
    <row r="14851" spans="4:5" x14ac:dyDescent="0.2">
      <c r="D14851" s="16"/>
      <c r="E14851" s="316"/>
    </row>
    <row r="14852" spans="4:5" x14ac:dyDescent="0.2">
      <c r="D14852" s="16"/>
      <c r="E14852" s="316"/>
    </row>
    <row r="14853" spans="4:5" x14ac:dyDescent="0.2">
      <c r="D14853" s="16"/>
      <c r="E14853" s="316"/>
    </row>
    <row r="14854" spans="4:5" x14ac:dyDescent="0.2">
      <c r="D14854" s="16"/>
      <c r="E14854" s="316"/>
    </row>
    <row r="14855" spans="4:5" x14ac:dyDescent="0.2">
      <c r="D14855" s="16"/>
      <c r="E14855" s="316"/>
    </row>
    <row r="14856" spans="4:5" x14ac:dyDescent="0.2">
      <c r="D14856" s="16"/>
      <c r="E14856" s="316"/>
    </row>
    <row r="14857" spans="4:5" x14ac:dyDescent="0.2">
      <c r="D14857" s="16"/>
      <c r="E14857" s="316"/>
    </row>
    <row r="14858" spans="4:5" x14ac:dyDescent="0.2">
      <c r="D14858" s="16"/>
      <c r="E14858" s="316"/>
    </row>
    <row r="14859" spans="4:5" x14ac:dyDescent="0.2">
      <c r="D14859" s="16"/>
      <c r="E14859" s="316"/>
    </row>
    <row r="14860" spans="4:5" x14ac:dyDescent="0.2">
      <c r="D14860" s="16"/>
      <c r="E14860" s="316"/>
    </row>
    <row r="14861" spans="4:5" x14ac:dyDescent="0.2">
      <c r="D14861" s="16"/>
      <c r="E14861" s="316"/>
    </row>
    <row r="14862" spans="4:5" x14ac:dyDescent="0.2">
      <c r="D14862" s="16"/>
      <c r="E14862" s="316"/>
    </row>
    <row r="14863" spans="4:5" x14ac:dyDescent="0.2">
      <c r="D14863" s="16"/>
      <c r="E14863" s="316"/>
    </row>
    <row r="14864" spans="4:5" x14ac:dyDescent="0.2">
      <c r="D14864" s="16"/>
      <c r="E14864" s="316"/>
    </row>
    <row r="14865" spans="4:5" x14ac:dyDescent="0.2">
      <c r="D14865" s="16"/>
      <c r="E14865" s="316"/>
    </row>
    <row r="14866" spans="4:5" x14ac:dyDescent="0.2">
      <c r="D14866" s="16"/>
      <c r="E14866" s="316"/>
    </row>
    <row r="14867" spans="4:5" x14ac:dyDescent="0.2">
      <c r="D14867" s="16"/>
      <c r="E14867" s="316"/>
    </row>
    <row r="14868" spans="4:5" x14ac:dyDescent="0.2">
      <c r="D14868" s="16"/>
      <c r="E14868" s="316"/>
    </row>
    <row r="14869" spans="4:5" x14ac:dyDescent="0.2">
      <c r="D14869" s="16"/>
      <c r="E14869" s="316"/>
    </row>
    <row r="14870" spans="4:5" x14ac:dyDescent="0.2">
      <c r="D14870" s="16"/>
      <c r="E14870" s="316"/>
    </row>
    <row r="14871" spans="4:5" x14ac:dyDescent="0.2">
      <c r="D14871" s="16"/>
      <c r="E14871" s="316"/>
    </row>
    <row r="14872" spans="4:5" x14ac:dyDescent="0.2">
      <c r="D14872" s="16"/>
      <c r="E14872" s="316"/>
    </row>
    <row r="14873" spans="4:5" x14ac:dyDescent="0.2">
      <c r="D14873" s="16"/>
      <c r="E14873" s="316"/>
    </row>
    <row r="14874" spans="4:5" x14ac:dyDescent="0.2">
      <c r="D14874" s="16"/>
      <c r="E14874" s="316"/>
    </row>
    <row r="14875" spans="4:5" x14ac:dyDescent="0.2">
      <c r="D14875" s="16"/>
      <c r="E14875" s="316"/>
    </row>
    <row r="14876" spans="4:5" x14ac:dyDescent="0.2">
      <c r="D14876" s="16"/>
      <c r="E14876" s="316"/>
    </row>
    <row r="14877" spans="4:5" x14ac:dyDescent="0.2">
      <c r="D14877" s="16"/>
      <c r="E14877" s="316"/>
    </row>
    <row r="14878" spans="4:5" x14ac:dyDescent="0.2">
      <c r="D14878" s="16"/>
      <c r="E14878" s="316"/>
    </row>
    <row r="14879" spans="4:5" x14ac:dyDescent="0.2">
      <c r="D14879" s="16"/>
      <c r="E14879" s="316"/>
    </row>
    <row r="14880" spans="4:5" x14ac:dyDescent="0.2">
      <c r="D14880" s="16"/>
      <c r="E14880" s="316"/>
    </row>
    <row r="14881" spans="4:5" x14ac:dyDescent="0.2">
      <c r="D14881" s="16"/>
      <c r="E14881" s="316"/>
    </row>
    <row r="14882" spans="4:5" x14ac:dyDescent="0.2">
      <c r="D14882" s="16"/>
      <c r="E14882" s="316"/>
    </row>
    <row r="14883" spans="4:5" x14ac:dyDescent="0.2">
      <c r="D14883" s="16"/>
      <c r="E14883" s="316"/>
    </row>
    <row r="14884" spans="4:5" x14ac:dyDescent="0.2">
      <c r="D14884" s="16"/>
      <c r="E14884" s="316"/>
    </row>
    <row r="14885" spans="4:5" x14ac:dyDescent="0.2">
      <c r="D14885" s="16"/>
      <c r="E14885" s="316"/>
    </row>
    <row r="14886" spans="4:5" x14ac:dyDescent="0.2">
      <c r="D14886" s="16"/>
      <c r="E14886" s="316"/>
    </row>
    <row r="14887" spans="4:5" x14ac:dyDescent="0.2">
      <c r="D14887" s="16"/>
      <c r="E14887" s="316"/>
    </row>
    <row r="14888" spans="4:5" x14ac:dyDescent="0.2">
      <c r="D14888" s="16"/>
      <c r="E14888" s="316"/>
    </row>
    <row r="14889" spans="4:5" x14ac:dyDescent="0.2">
      <c r="D14889" s="16"/>
      <c r="E14889" s="316"/>
    </row>
    <row r="14890" spans="4:5" x14ac:dyDescent="0.2">
      <c r="D14890" s="16"/>
      <c r="E14890" s="316"/>
    </row>
    <row r="14891" spans="4:5" x14ac:dyDescent="0.2">
      <c r="D14891" s="16"/>
      <c r="E14891" s="316"/>
    </row>
    <row r="14892" spans="4:5" x14ac:dyDescent="0.2">
      <c r="D14892" s="16"/>
      <c r="E14892" s="316"/>
    </row>
    <row r="14893" spans="4:5" x14ac:dyDescent="0.2">
      <c r="D14893" s="16"/>
      <c r="E14893" s="316"/>
    </row>
    <row r="14894" spans="4:5" x14ac:dyDescent="0.2">
      <c r="D14894" s="16"/>
      <c r="E14894" s="316"/>
    </row>
    <row r="14895" spans="4:5" x14ac:dyDescent="0.2">
      <c r="D14895" s="16"/>
      <c r="E14895" s="316"/>
    </row>
    <row r="14896" spans="4:5" x14ac:dyDescent="0.2">
      <c r="D14896" s="16"/>
      <c r="E14896" s="316"/>
    </row>
    <row r="14897" spans="4:5" x14ac:dyDescent="0.2">
      <c r="D14897" s="16"/>
      <c r="E14897" s="316"/>
    </row>
    <row r="14898" spans="4:5" x14ac:dyDescent="0.2">
      <c r="D14898" s="16"/>
      <c r="E14898" s="316"/>
    </row>
    <row r="14899" spans="4:5" x14ac:dyDescent="0.2">
      <c r="D14899" s="16"/>
      <c r="E14899" s="316"/>
    </row>
    <row r="14900" spans="4:5" x14ac:dyDescent="0.2">
      <c r="D14900" s="16"/>
      <c r="E14900" s="316"/>
    </row>
    <row r="14901" spans="4:5" x14ac:dyDescent="0.2">
      <c r="D14901" s="16"/>
      <c r="E14901" s="316"/>
    </row>
    <row r="14902" spans="4:5" x14ac:dyDescent="0.2">
      <c r="D14902" s="16"/>
      <c r="E14902" s="316"/>
    </row>
    <row r="14903" spans="4:5" x14ac:dyDescent="0.2">
      <c r="D14903" s="16"/>
      <c r="E14903" s="316"/>
    </row>
    <row r="14904" spans="4:5" x14ac:dyDescent="0.2">
      <c r="D14904" s="16"/>
      <c r="E14904" s="316"/>
    </row>
    <row r="14905" spans="4:5" x14ac:dyDescent="0.2">
      <c r="D14905" s="16"/>
      <c r="E14905" s="316"/>
    </row>
    <row r="14906" spans="4:5" x14ac:dyDescent="0.2">
      <c r="D14906" s="16"/>
      <c r="E14906" s="316"/>
    </row>
    <row r="14907" spans="4:5" x14ac:dyDescent="0.2">
      <c r="D14907" s="16"/>
      <c r="E14907" s="316"/>
    </row>
    <row r="14908" spans="4:5" x14ac:dyDescent="0.2">
      <c r="D14908" s="16"/>
      <c r="E14908" s="316"/>
    </row>
    <row r="14909" spans="4:5" x14ac:dyDescent="0.2">
      <c r="D14909" s="16"/>
      <c r="E14909" s="316"/>
    </row>
    <row r="14910" spans="4:5" x14ac:dyDescent="0.2">
      <c r="D14910" s="16"/>
      <c r="E14910" s="316"/>
    </row>
    <row r="14911" spans="4:5" x14ac:dyDescent="0.2">
      <c r="D14911" s="16"/>
      <c r="E14911" s="316"/>
    </row>
    <row r="14912" spans="4:5" x14ac:dyDescent="0.2">
      <c r="D14912" s="16"/>
      <c r="E14912" s="316"/>
    </row>
    <row r="14913" spans="4:5" x14ac:dyDescent="0.2">
      <c r="D14913" s="16"/>
      <c r="E14913" s="316"/>
    </row>
    <row r="14914" spans="4:5" x14ac:dyDescent="0.2">
      <c r="D14914" s="16"/>
      <c r="E14914" s="316"/>
    </row>
    <row r="14915" spans="4:5" x14ac:dyDescent="0.2">
      <c r="D14915" s="16"/>
      <c r="E14915" s="316"/>
    </row>
    <row r="14916" spans="4:5" x14ac:dyDescent="0.2">
      <c r="D14916" s="16"/>
      <c r="E14916" s="316"/>
    </row>
    <row r="14917" spans="4:5" x14ac:dyDescent="0.2">
      <c r="D14917" s="16"/>
      <c r="E14917" s="316"/>
    </row>
    <row r="14918" spans="4:5" x14ac:dyDescent="0.2">
      <c r="D14918" s="16"/>
      <c r="E14918" s="316"/>
    </row>
    <row r="14919" spans="4:5" x14ac:dyDescent="0.2">
      <c r="D14919" s="16"/>
      <c r="E14919" s="316"/>
    </row>
    <row r="14920" spans="4:5" x14ac:dyDescent="0.2">
      <c r="D14920" s="16"/>
      <c r="E14920" s="316"/>
    </row>
    <row r="14921" spans="4:5" x14ac:dyDescent="0.2">
      <c r="D14921" s="16"/>
      <c r="E14921" s="316"/>
    </row>
    <row r="14922" spans="4:5" x14ac:dyDescent="0.2">
      <c r="D14922" s="16"/>
      <c r="E14922" s="316"/>
    </row>
    <row r="14923" spans="4:5" x14ac:dyDescent="0.2">
      <c r="D14923" s="16"/>
      <c r="E14923" s="316"/>
    </row>
    <row r="14924" spans="4:5" x14ac:dyDescent="0.2">
      <c r="D14924" s="16"/>
      <c r="E14924" s="316"/>
    </row>
    <row r="14925" spans="4:5" x14ac:dyDescent="0.2">
      <c r="D14925" s="16"/>
      <c r="E14925" s="316"/>
    </row>
    <row r="14926" spans="4:5" x14ac:dyDescent="0.2">
      <c r="D14926" s="16"/>
      <c r="E14926" s="316"/>
    </row>
    <row r="14927" spans="4:5" x14ac:dyDescent="0.2">
      <c r="D14927" s="16"/>
      <c r="E14927" s="316"/>
    </row>
    <row r="14928" spans="4:5" x14ac:dyDescent="0.2">
      <c r="D14928" s="16"/>
      <c r="E14928" s="316"/>
    </row>
    <row r="14929" spans="4:5" x14ac:dyDescent="0.2">
      <c r="D14929" s="16"/>
      <c r="E14929" s="316"/>
    </row>
    <row r="14930" spans="4:5" x14ac:dyDescent="0.2">
      <c r="D14930" s="16"/>
      <c r="E14930" s="316"/>
    </row>
    <row r="14931" spans="4:5" x14ac:dyDescent="0.2">
      <c r="D14931" s="16"/>
      <c r="E14931" s="316"/>
    </row>
    <row r="14932" spans="4:5" x14ac:dyDescent="0.2">
      <c r="D14932" s="16"/>
      <c r="E14932" s="316"/>
    </row>
    <row r="14933" spans="4:5" x14ac:dyDescent="0.2">
      <c r="D14933" s="16"/>
      <c r="E14933" s="316"/>
    </row>
    <row r="14934" spans="4:5" x14ac:dyDescent="0.2">
      <c r="D14934" s="16"/>
      <c r="E14934" s="316"/>
    </row>
    <row r="14935" spans="4:5" x14ac:dyDescent="0.2">
      <c r="D14935" s="16"/>
      <c r="E14935" s="316"/>
    </row>
    <row r="14936" spans="4:5" x14ac:dyDescent="0.2">
      <c r="D14936" s="16"/>
      <c r="E14936" s="316"/>
    </row>
    <row r="14937" spans="4:5" x14ac:dyDescent="0.2">
      <c r="D14937" s="16"/>
      <c r="E14937" s="316"/>
    </row>
    <row r="14938" spans="4:5" x14ac:dyDescent="0.2">
      <c r="D14938" s="16"/>
      <c r="E14938" s="316"/>
    </row>
    <row r="14939" spans="4:5" x14ac:dyDescent="0.2">
      <c r="D14939" s="16"/>
      <c r="E14939" s="316"/>
    </row>
    <row r="14940" spans="4:5" x14ac:dyDescent="0.2">
      <c r="D14940" s="16"/>
      <c r="E14940" s="316"/>
    </row>
    <row r="14941" spans="4:5" x14ac:dyDescent="0.2">
      <c r="D14941" s="16"/>
      <c r="E14941" s="316"/>
    </row>
    <row r="14942" spans="4:5" x14ac:dyDescent="0.2">
      <c r="D14942" s="16"/>
      <c r="E14942" s="316"/>
    </row>
    <row r="14943" spans="4:5" x14ac:dyDescent="0.2">
      <c r="D14943" s="16"/>
      <c r="E14943" s="316"/>
    </row>
    <row r="14944" spans="4:5" x14ac:dyDescent="0.2">
      <c r="D14944" s="16"/>
      <c r="E14944" s="316"/>
    </row>
    <row r="14945" spans="4:5" x14ac:dyDescent="0.2">
      <c r="D14945" s="16"/>
      <c r="E14945" s="316"/>
    </row>
    <row r="14946" spans="4:5" x14ac:dyDescent="0.2">
      <c r="D14946" s="16"/>
      <c r="E14946" s="316"/>
    </row>
    <row r="14947" spans="4:5" x14ac:dyDescent="0.2">
      <c r="D14947" s="16"/>
      <c r="E14947" s="316"/>
    </row>
    <row r="14948" spans="4:5" x14ac:dyDescent="0.2">
      <c r="D14948" s="16"/>
      <c r="E14948" s="316"/>
    </row>
    <row r="14949" spans="4:5" x14ac:dyDescent="0.2">
      <c r="D14949" s="16"/>
      <c r="E14949" s="316"/>
    </row>
    <row r="14950" spans="4:5" x14ac:dyDescent="0.2">
      <c r="D14950" s="16"/>
      <c r="E14950" s="316"/>
    </row>
    <row r="14951" spans="4:5" x14ac:dyDescent="0.2">
      <c r="D14951" s="16"/>
      <c r="E14951" s="316"/>
    </row>
    <row r="14952" spans="4:5" x14ac:dyDescent="0.2">
      <c r="D14952" s="16"/>
      <c r="E14952" s="316"/>
    </row>
    <row r="14953" spans="4:5" x14ac:dyDescent="0.2">
      <c r="D14953" s="16"/>
      <c r="E14953" s="316"/>
    </row>
    <row r="14954" spans="4:5" x14ac:dyDescent="0.2">
      <c r="D14954" s="16"/>
      <c r="E14954" s="316"/>
    </row>
    <row r="14955" spans="4:5" x14ac:dyDescent="0.2">
      <c r="D14955" s="16"/>
      <c r="E14955" s="316"/>
    </row>
    <row r="14956" spans="4:5" x14ac:dyDescent="0.2">
      <c r="D14956" s="16"/>
      <c r="E14956" s="316"/>
    </row>
    <row r="14957" spans="4:5" x14ac:dyDescent="0.2">
      <c r="D14957" s="16"/>
      <c r="E14957" s="316"/>
    </row>
    <row r="14958" spans="4:5" x14ac:dyDescent="0.2">
      <c r="D14958" s="16"/>
      <c r="E14958" s="316"/>
    </row>
    <row r="14959" spans="4:5" x14ac:dyDescent="0.2">
      <c r="D14959" s="16"/>
      <c r="E14959" s="316"/>
    </row>
    <row r="14960" spans="4:5" x14ac:dyDescent="0.2">
      <c r="D14960" s="16"/>
      <c r="E14960" s="316"/>
    </row>
    <row r="14961" spans="4:5" x14ac:dyDescent="0.2">
      <c r="D14961" s="16"/>
      <c r="E14961" s="316"/>
    </row>
    <row r="14962" spans="4:5" x14ac:dyDescent="0.2">
      <c r="D14962" s="16"/>
      <c r="E14962" s="316"/>
    </row>
    <row r="14963" spans="4:5" x14ac:dyDescent="0.2">
      <c r="D14963" s="16"/>
      <c r="E14963" s="316"/>
    </row>
    <row r="14964" spans="4:5" x14ac:dyDescent="0.2">
      <c r="D14964" s="16"/>
      <c r="E14964" s="316"/>
    </row>
    <row r="14965" spans="4:5" x14ac:dyDescent="0.2">
      <c r="D14965" s="16"/>
      <c r="E14965" s="316"/>
    </row>
    <row r="14966" spans="4:5" x14ac:dyDescent="0.2">
      <c r="D14966" s="16"/>
      <c r="E14966" s="316"/>
    </row>
    <row r="14967" spans="4:5" x14ac:dyDescent="0.2">
      <c r="D14967" s="16"/>
      <c r="E14967" s="316"/>
    </row>
    <row r="14968" spans="4:5" x14ac:dyDescent="0.2">
      <c r="D14968" s="16"/>
      <c r="E14968" s="316"/>
    </row>
    <row r="14969" spans="4:5" x14ac:dyDescent="0.2">
      <c r="D14969" s="16"/>
      <c r="E14969" s="316"/>
    </row>
    <row r="14970" spans="4:5" x14ac:dyDescent="0.2">
      <c r="D14970" s="16"/>
      <c r="E14970" s="316"/>
    </row>
    <row r="14971" spans="4:5" x14ac:dyDescent="0.2">
      <c r="D14971" s="16"/>
      <c r="E14971" s="316"/>
    </row>
    <row r="14972" spans="4:5" x14ac:dyDescent="0.2">
      <c r="D14972" s="16"/>
      <c r="E14972" s="316"/>
    </row>
    <row r="14973" spans="4:5" x14ac:dyDescent="0.2">
      <c r="D14973" s="16"/>
      <c r="E14973" s="316"/>
    </row>
    <row r="14974" spans="4:5" x14ac:dyDescent="0.2">
      <c r="D14974" s="16"/>
      <c r="E14974" s="316"/>
    </row>
    <row r="14975" spans="4:5" x14ac:dyDescent="0.2">
      <c r="D14975" s="16"/>
      <c r="E14975" s="316"/>
    </row>
    <row r="14976" spans="4:5" x14ac:dyDescent="0.2">
      <c r="D14976" s="16"/>
      <c r="E14976" s="316"/>
    </row>
    <row r="14977" spans="4:5" x14ac:dyDescent="0.2">
      <c r="D14977" s="16"/>
      <c r="E14977" s="316"/>
    </row>
    <row r="14978" spans="4:5" x14ac:dyDescent="0.2">
      <c r="D14978" s="16"/>
      <c r="E14978" s="316"/>
    </row>
    <row r="14979" spans="4:5" x14ac:dyDescent="0.2">
      <c r="D14979" s="16"/>
      <c r="E14979" s="316"/>
    </row>
    <row r="14980" spans="4:5" x14ac:dyDescent="0.2">
      <c r="D14980" s="16"/>
      <c r="E14980" s="316"/>
    </row>
    <row r="14981" spans="4:5" x14ac:dyDescent="0.2">
      <c r="D14981" s="16"/>
      <c r="E14981" s="316"/>
    </row>
    <row r="14982" spans="4:5" x14ac:dyDescent="0.2">
      <c r="D14982" s="16"/>
      <c r="E14982" s="316"/>
    </row>
    <row r="14983" spans="4:5" x14ac:dyDescent="0.2">
      <c r="D14983" s="16"/>
      <c r="E14983" s="316"/>
    </row>
    <row r="14984" spans="4:5" x14ac:dyDescent="0.2">
      <c r="D14984" s="16"/>
      <c r="E14984" s="316"/>
    </row>
    <row r="14985" spans="4:5" x14ac:dyDescent="0.2">
      <c r="D14985" s="16"/>
      <c r="E14985" s="316"/>
    </row>
    <row r="14986" spans="4:5" x14ac:dyDescent="0.2">
      <c r="D14986" s="16"/>
      <c r="E14986" s="316"/>
    </row>
    <row r="14987" spans="4:5" x14ac:dyDescent="0.2">
      <c r="D14987" s="16"/>
      <c r="E14987" s="316"/>
    </row>
    <row r="14988" spans="4:5" x14ac:dyDescent="0.2">
      <c r="D14988" s="16"/>
      <c r="E14988" s="316"/>
    </row>
    <row r="14989" spans="4:5" x14ac:dyDescent="0.2">
      <c r="D14989" s="16"/>
      <c r="E14989" s="316"/>
    </row>
    <row r="14990" spans="4:5" x14ac:dyDescent="0.2">
      <c r="D14990" s="16"/>
      <c r="E14990" s="316"/>
    </row>
    <row r="14991" spans="4:5" x14ac:dyDescent="0.2">
      <c r="D14991" s="16"/>
      <c r="E14991" s="316"/>
    </row>
    <row r="14992" spans="4:5" x14ac:dyDescent="0.2">
      <c r="D14992" s="16"/>
      <c r="E14992" s="316"/>
    </row>
    <row r="14993" spans="4:5" x14ac:dyDescent="0.2">
      <c r="D14993" s="16"/>
      <c r="E14993" s="316"/>
    </row>
    <row r="14994" spans="4:5" x14ac:dyDescent="0.2">
      <c r="D14994" s="16"/>
      <c r="E14994" s="316"/>
    </row>
    <row r="14995" spans="4:5" x14ac:dyDescent="0.2">
      <c r="D14995" s="16"/>
      <c r="E14995" s="316"/>
    </row>
    <row r="14996" spans="4:5" x14ac:dyDescent="0.2">
      <c r="D14996" s="16"/>
      <c r="E14996" s="316"/>
    </row>
    <row r="14997" spans="4:5" x14ac:dyDescent="0.2">
      <c r="D14997" s="16"/>
      <c r="E14997" s="316"/>
    </row>
    <row r="14998" spans="4:5" x14ac:dyDescent="0.2">
      <c r="D14998" s="16"/>
      <c r="E14998" s="316"/>
    </row>
    <row r="14999" spans="4:5" x14ac:dyDescent="0.2">
      <c r="D14999" s="16"/>
      <c r="E14999" s="316"/>
    </row>
    <row r="15000" spans="4:5" x14ac:dyDescent="0.2">
      <c r="D15000" s="16"/>
      <c r="E15000" s="316"/>
    </row>
    <row r="15001" spans="4:5" x14ac:dyDescent="0.2">
      <c r="D15001" s="16"/>
      <c r="E15001" s="316"/>
    </row>
    <row r="15002" spans="4:5" x14ac:dyDescent="0.2">
      <c r="D15002" s="16"/>
      <c r="E15002" s="316"/>
    </row>
    <row r="15003" spans="4:5" x14ac:dyDescent="0.2">
      <c r="D15003" s="16"/>
      <c r="E15003" s="316"/>
    </row>
    <row r="15004" spans="4:5" x14ac:dyDescent="0.2">
      <c r="D15004" s="16"/>
      <c r="E15004" s="316"/>
    </row>
    <row r="15005" spans="4:5" x14ac:dyDescent="0.2">
      <c r="D15005" s="16"/>
      <c r="E15005" s="316"/>
    </row>
    <row r="15006" spans="4:5" x14ac:dyDescent="0.2">
      <c r="D15006" s="16"/>
      <c r="E15006" s="316"/>
    </row>
    <row r="15007" spans="4:5" x14ac:dyDescent="0.2">
      <c r="D15007" s="16"/>
      <c r="E15007" s="316"/>
    </row>
    <row r="15008" spans="4:5" x14ac:dyDescent="0.2">
      <c r="D15008" s="16"/>
      <c r="E15008" s="316"/>
    </row>
    <row r="15009" spans="4:5" x14ac:dyDescent="0.2">
      <c r="D15009" s="16"/>
      <c r="E15009" s="316"/>
    </row>
    <row r="15010" spans="4:5" x14ac:dyDescent="0.2">
      <c r="D15010" s="16"/>
      <c r="E15010" s="316"/>
    </row>
    <row r="15011" spans="4:5" x14ac:dyDescent="0.2">
      <c r="D15011" s="16"/>
      <c r="E15011" s="316"/>
    </row>
    <row r="15012" spans="4:5" x14ac:dyDescent="0.2">
      <c r="D15012" s="16"/>
      <c r="E15012" s="316"/>
    </row>
    <row r="15013" spans="4:5" x14ac:dyDescent="0.2">
      <c r="D15013" s="16"/>
      <c r="E15013" s="316"/>
    </row>
    <row r="15014" spans="4:5" x14ac:dyDescent="0.2">
      <c r="D15014" s="16"/>
      <c r="E15014" s="316"/>
    </row>
    <row r="15015" spans="4:5" x14ac:dyDescent="0.2">
      <c r="D15015" s="16"/>
      <c r="E15015" s="316"/>
    </row>
    <row r="15016" spans="4:5" x14ac:dyDescent="0.2">
      <c r="D15016" s="16"/>
      <c r="E15016" s="316"/>
    </row>
    <row r="15017" spans="4:5" x14ac:dyDescent="0.2">
      <c r="D15017" s="16"/>
      <c r="E15017" s="316"/>
    </row>
    <row r="15018" spans="4:5" x14ac:dyDescent="0.2">
      <c r="D15018" s="16"/>
      <c r="E15018" s="316"/>
    </row>
    <row r="15019" spans="4:5" x14ac:dyDescent="0.2">
      <c r="D15019" s="16"/>
      <c r="E15019" s="316"/>
    </row>
    <row r="15020" spans="4:5" x14ac:dyDescent="0.2">
      <c r="D15020" s="16"/>
      <c r="E15020" s="316"/>
    </row>
    <row r="15021" spans="4:5" x14ac:dyDescent="0.2">
      <c r="D15021" s="16"/>
      <c r="E15021" s="316"/>
    </row>
    <row r="15022" spans="4:5" x14ac:dyDescent="0.2">
      <c r="D15022" s="16"/>
      <c r="E15022" s="316"/>
    </row>
    <row r="15023" spans="4:5" x14ac:dyDescent="0.2">
      <c r="D15023" s="16"/>
      <c r="E15023" s="316"/>
    </row>
    <row r="15024" spans="4:5" x14ac:dyDescent="0.2">
      <c r="D15024" s="16"/>
      <c r="E15024" s="316"/>
    </row>
    <row r="15025" spans="4:5" x14ac:dyDescent="0.2">
      <c r="D15025" s="16"/>
      <c r="E15025" s="316"/>
    </row>
    <row r="15026" spans="4:5" x14ac:dyDescent="0.2">
      <c r="D15026" s="16"/>
      <c r="E15026" s="316"/>
    </row>
    <row r="15027" spans="4:5" x14ac:dyDescent="0.2">
      <c r="D15027" s="16"/>
      <c r="E15027" s="316"/>
    </row>
    <row r="15028" spans="4:5" x14ac:dyDescent="0.2">
      <c r="D15028" s="16"/>
      <c r="E15028" s="316"/>
    </row>
    <row r="15029" spans="4:5" x14ac:dyDescent="0.2">
      <c r="D15029" s="16"/>
      <c r="E15029" s="316"/>
    </row>
    <row r="15030" spans="4:5" x14ac:dyDescent="0.2">
      <c r="D15030" s="16"/>
      <c r="E15030" s="316"/>
    </row>
    <row r="15031" spans="4:5" x14ac:dyDescent="0.2">
      <c r="D15031" s="16"/>
      <c r="E15031" s="316"/>
    </row>
    <row r="15032" spans="4:5" x14ac:dyDescent="0.2">
      <c r="D15032" s="16"/>
      <c r="E15032" s="316"/>
    </row>
    <row r="15033" spans="4:5" x14ac:dyDescent="0.2">
      <c r="D15033" s="16"/>
      <c r="E15033" s="316"/>
    </row>
    <row r="15034" spans="4:5" x14ac:dyDescent="0.2">
      <c r="D15034" s="16"/>
      <c r="E15034" s="316"/>
    </row>
    <row r="15035" spans="4:5" x14ac:dyDescent="0.2">
      <c r="D15035" s="16"/>
      <c r="E15035" s="316"/>
    </row>
    <row r="15036" spans="4:5" x14ac:dyDescent="0.2">
      <c r="D15036" s="16"/>
      <c r="E15036" s="316"/>
    </row>
    <row r="15037" spans="4:5" x14ac:dyDescent="0.2">
      <c r="D15037" s="16"/>
      <c r="E15037" s="316"/>
    </row>
    <row r="15038" spans="4:5" x14ac:dyDescent="0.2">
      <c r="D15038" s="16"/>
      <c r="E15038" s="316"/>
    </row>
    <row r="15039" spans="4:5" x14ac:dyDescent="0.2">
      <c r="D15039" s="16"/>
      <c r="E15039" s="316"/>
    </row>
    <row r="15040" spans="4:5" x14ac:dyDescent="0.2">
      <c r="D15040" s="16"/>
      <c r="E15040" s="316"/>
    </row>
    <row r="15041" spans="4:5" x14ac:dyDescent="0.2">
      <c r="D15041" s="16"/>
      <c r="E15041" s="316"/>
    </row>
    <row r="15042" spans="4:5" x14ac:dyDescent="0.2">
      <c r="D15042" s="16"/>
      <c r="E15042" s="316"/>
    </row>
    <row r="15043" spans="4:5" x14ac:dyDescent="0.2">
      <c r="D15043" s="16"/>
      <c r="E15043" s="316"/>
    </row>
    <row r="15044" spans="4:5" x14ac:dyDescent="0.2">
      <c r="D15044" s="16"/>
      <c r="E15044" s="316"/>
    </row>
    <row r="15045" spans="4:5" x14ac:dyDescent="0.2">
      <c r="D15045" s="16"/>
      <c r="E15045" s="316"/>
    </row>
    <row r="15046" spans="4:5" x14ac:dyDescent="0.2">
      <c r="D15046" s="16"/>
      <c r="E15046" s="316"/>
    </row>
    <row r="15047" spans="4:5" x14ac:dyDescent="0.2">
      <c r="D15047" s="16"/>
      <c r="E15047" s="316"/>
    </row>
    <row r="15048" spans="4:5" x14ac:dyDescent="0.2">
      <c r="D15048" s="16"/>
      <c r="E15048" s="316"/>
    </row>
    <row r="15049" spans="4:5" x14ac:dyDescent="0.2">
      <c r="D15049" s="16"/>
      <c r="E15049" s="316"/>
    </row>
    <row r="15050" spans="4:5" x14ac:dyDescent="0.2">
      <c r="D15050" s="16"/>
      <c r="E15050" s="316"/>
    </row>
    <row r="15051" spans="4:5" x14ac:dyDescent="0.2">
      <c r="D15051" s="16"/>
      <c r="E15051" s="316"/>
    </row>
    <row r="15052" spans="4:5" x14ac:dyDescent="0.2">
      <c r="D15052" s="16"/>
      <c r="E15052" s="316"/>
    </row>
    <row r="15053" spans="4:5" x14ac:dyDescent="0.2">
      <c r="D15053" s="16"/>
      <c r="E15053" s="316"/>
    </row>
    <row r="15054" spans="4:5" x14ac:dyDescent="0.2">
      <c r="D15054" s="16"/>
      <c r="E15054" s="316"/>
    </row>
    <row r="15055" spans="4:5" x14ac:dyDescent="0.2">
      <c r="D15055" s="16"/>
      <c r="E15055" s="316"/>
    </row>
    <row r="15056" spans="4:5" x14ac:dyDescent="0.2">
      <c r="D15056" s="16"/>
      <c r="E15056" s="316"/>
    </row>
    <row r="15057" spans="4:5" x14ac:dyDescent="0.2">
      <c r="D15057" s="16"/>
      <c r="E15057" s="316"/>
    </row>
    <row r="15058" spans="4:5" x14ac:dyDescent="0.2">
      <c r="D15058" s="16"/>
      <c r="E15058" s="316"/>
    </row>
    <row r="15059" spans="4:5" x14ac:dyDescent="0.2">
      <c r="D15059" s="16"/>
      <c r="E15059" s="316"/>
    </row>
    <row r="15060" spans="4:5" x14ac:dyDescent="0.2">
      <c r="D15060" s="16"/>
      <c r="E15060" s="316"/>
    </row>
    <row r="15061" spans="4:5" x14ac:dyDescent="0.2">
      <c r="D15061" s="16"/>
      <c r="E15061" s="316"/>
    </row>
    <row r="15062" spans="4:5" x14ac:dyDescent="0.2">
      <c r="D15062" s="16"/>
      <c r="E15062" s="316"/>
    </row>
    <row r="15063" spans="4:5" x14ac:dyDescent="0.2">
      <c r="D15063" s="16"/>
      <c r="E15063" s="316"/>
    </row>
    <row r="15064" spans="4:5" x14ac:dyDescent="0.2">
      <c r="D15064" s="16"/>
      <c r="E15064" s="316"/>
    </row>
    <row r="15065" spans="4:5" x14ac:dyDescent="0.2">
      <c r="D15065" s="16"/>
      <c r="E15065" s="316"/>
    </row>
    <row r="15066" spans="4:5" x14ac:dyDescent="0.2">
      <c r="D15066" s="16"/>
      <c r="E15066" s="316"/>
    </row>
    <row r="15067" spans="4:5" x14ac:dyDescent="0.2">
      <c r="D15067" s="16"/>
      <c r="E15067" s="316"/>
    </row>
    <row r="15068" spans="4:5" x14ac:dyDescent="0.2">
      <c r="D15068" s="16"/>
      <c r="E15068" s="316"/>
    </row>
    <row r="15069" spans="4:5" x14ac:dyDescent="0.2">
      <c r="D15069" s="16"/>
      <c r="E15069" s="316"/>
    </row>
    <row r="15070" spans="4:5" x14ac:dyDescent="0.2">
      <c r="D15070" s="16"/>
      <c r="E15070" s="316"/>
    </row>
    <row r="15071" spans="4:5" x14ac:dyDescent="0.2">
      <c r="D15071" s="16"/>
      <c r="E15071" s="316"/>
    </row>
    <row r="15072" spans="4:5" x14ac:dyDescent="0.2">
      <c r="D15072" s="16"/>
      <c r="E15072" s="316"/>
    </row>
    <row r="15073" spans="4:5" x14ac:dyDescent="0.2">
      <c r="D15073" s="16"/>
      <c r="E15073" s="316"/>
    </row>
    <row r="15074" spans="4:5" x14ac:dyDescent="0.2">
      <c r="D15074" s="16"/>
      <c r="E15074" s="316"/>
    </row>
    <row r="15075" spans="4:5" x14ac:dyDescent="0.2">
      <c r="D15075" s="16"/>
      <c r="E15075" s="316"/>
    </row>
    <row r="15076" spans="4:5" x14ac:dyDescent="0.2">
      <c r="D15076" s="16"/>
      <c r="E15076" s="316"/>
    </row>
    <row r="15077" spans="4:5" x14ac:dyDescent="0.2">
      <c r="D15077" s="16"/>
      <c r="E15077" s="316"/>
    </row>
    <row r="15078" spans="4:5" x14ac:dyDescent="0.2">
      <c r="D15078" s="16"/>
      <c r="E15078" s="316"/>
    </row>
    <row r="15079" spans="4:5" x14ac:dyDescent="0.2">
      <c r="D15079" s="16"/>
      <c r="E15079" s="316"/>
    </row>
    <row r="15080" spans="4:5" x14ac:dyDescent="0.2">
      <c r="D15080" s="16"/>
      <c r="E15080" s="316"/>
    </row>
    <row r="15081" spans="4:5" x14ac:dyDescent="0.2">
      <c r="D15081" s="16"/>
      <c r="E15081" s="316"/>
    </row>
    <row r="15082" spans="4:5" x14ac:dyDescent="0.2">
      <c r="D15082" s="16"/>
      <c r="E15082" s="316"/>
    </row>
    <row r="15083" spans="4:5" x14ac:dyDescent="0.2">
      <c r="D15083" s="16"/>
      <c r="E15083" s="316"/>
    </row>
    <row r="15084" spans="4:5" x14ac:dyDescent="0.2">
      <c r="D15084" s="16"/>
      <c r="E15084" s="316"/>
    </row>
    <row r="15085" spans="4:5" x14ac:dyDescent="0.2">
      <c r="D15085" s="16"/>
      <c r="E15085" s="316"/>
    </row>
    <row r="15086" spans="4:5" x14ac:dyDescent="0.2">
      <c r="D15086" s="16"/>
      <c r="E15086" s="316"/>
    </row>
    <row r="15087" spans="4:5" x14ac:dyDescent="0.2">
      <c r="D15087" s="16"/>
      <c r="E15087" s="316"/>
    </row>
    <row r="15088" spans="4:5" x14ac:dyDescent="0.2">
      <c r="D15088" s="16"/>
      <c r="E15088" s="316"/>
    </row>
    <row r="15089" spans="4:5" x14ac:dyDescent="0.2">
      <c r="D15089" s="16"/>
      <c r="E15089" s="316"/>
    </row>
    <row r="15090" spans="4:5" x14ac:dyDescent="0.2">
      <c r="D15090" s="16"/>
      <c r="E15090" s="316"/>
    </row>
    <row r="15091" spans="4:5" x14ac:dyDescent="0.2">
      <c r="D15091" s="16"/>
      <c r="E15091" s="316"/>
    </row>
    <row r="15092" spans="4:5" x14ac:dyDescent="0.2">
      <c r="D15092" s="16"/>
      <c r="E15092" s="316"/>
    </row>
    <row r="15093" spans="4:5" x14ac:dyDescent="0.2">
      <c r="D15093" s="16"/>
      <c r="E15093" s="316"/>
    </row>
    <row r="15094" spans="4:5" x14ac:dyDescent="0.2">
      <c r="D15094" s="16"/>
      <c r="E15094" s="316"/>
    </row>
    <row r="15095" spans="4:5" x14ac:dyDescent="0.2">
      <c r="D15095" s="16"/>
      <c r="E15095" s="316"/>
    </row>
    <row r="15096" spans="4:5" x14ac:dyDescent="0.2">
      <c r="D15096" s="16"/>
      <c r="E15096" s="316"/>
    </row>
    <row r="15097" spans="4:5" x14ac:dyDescent="0.2">
      <c r="D15097" s="16"/>
      <c r="E15097" s="316"/>
    </row>
    <row r="15098" spans="4:5" x14ac:dyDescent="0.2">
      <c r="D15098" s="16"/>
      <c r="E15098" s="316"/>
    </row>
    <row r="15099" spans="4:5" x14ac:dyDescent="0.2">
      <c r="D15099" s="16"/>
      <c r="E15099" s="316"/>
    </row>
    <row r="15100" spans="4:5" x14ac:dyDescent="0.2">
      <c r="D15100" s="16"/>
      <c r="E15100" s="316"/>
    </row>
    <row r="15101" spans="4:5" x14ac:dyDescent="0.2">
      <c r="D15101" s="16"/>
      <c r="E15101" s="316"/>
    </row>
    <row r="15102" spans="4:5" x14ac:dyDescent="0.2">
      <c r="D15102" s="16"/>
      <c r="E15102" s="316"/>
    </row>
    <row r="15103" spans="4:5" x14ac:dyDescent="0.2">
      <c r="D15103" s="16"/>
      <c r="E15103" s="316"/>
    </row>
    <row r="15104" spans="4:5" x14ac:dyDescent="0.2">
      <c r="D15104" s="16"/>
      <c r="E15104" s="316"/>
    </row>
    <row r="15105" spans="4:5" x14ac:dyDescent="0.2">
      <c r="D15105" s="16"/>
      <c r="E15105" s="316"/>
    </row>
    <row r="15106" spans="4:5" x14ac:dyDescent="0.2">
      <c r="D15106" s="16"/>
      <c r="E15106" s="316"/>
    </row>
    <row r="15107" spans="4:5" x14ac:dyDescent="0.2">
      <c r="D15107" s="16"/>
      <c r="E15107" s="316"/>
    </row>
    <row r="15108" spans="4:5" x14ac:dyDescent="0.2">
      <c r="D15108" s="16"/>
      <c r="E15108" s="316"/>
    </row>
    <row r="15109" spans="4:5" x14ac:dyDescent="0.2">
      <c r="D15109" s="16"/>
      <c r="E15109" s="316"/>
    </row>
    <row r="15110" spans="4:5" x14ac:dyDescent="0.2">
      <c r="D15110" s="16"/>
      <c r="E15110" s="316"/>
    </row>
    <row r="15111" spans="4:5" x14ac:dyDescent="0.2">
      <c r="D15111" s="16"/>
      <c r="E15111" s="316"/>
    </row>
    <row r="15112" spans="4:5" x14ac:dyDescent="0.2">
      <c r="D15112" s="16"/>
      <c r="E15112" s="316"/>
    </row>
    <row r="15113" spans="4:5" x14ac:dyDescent="0.2">
      <c r="D15113" s="16"/>
      <c r="E15113" s="316"/>
    </row>
    <row r="15114" spans="4:5" x14ac:dyDescent="0.2">
      <c r="D15114" s="16"/>
      <c r="E15114" s="316"/>
    </row>
    <row r="15115" spans="4:5" x14ac:dyDescent="0.2">
      <c r="D15115" s="16"/>
      <c r="E15115" s="316"/>
    </row>
    <row r="15116" spans="4:5" x14ac:dyDescent="0.2">
      <c r="D15116" s="16"/>
      <c r="E15116" s="316"/>
    </row>
    <row r="15117" spans="4:5" x14ac:dyDescent="0.2">
      <c r="D15117" s="16"/>
      <c r="E15117" s="316"/>
    </row>
    <row r="15118" spans="4:5" x14ac:dyDescent="0.2">
      <c r="D15118" s="16"/>
      <c r="E15118" s="316"/>
    </row>
    <row r="15119" spans="4:5" x14ac:dyDescent="0.2">
      <c r="D15119" s="16"/>
      <c r="E15119" s="316"/>
    </row>
    <row r="15120" spans="4:5" x14ac:dyDescent="0.2">
      <c r="D15120" s="16"/>
      <c r="E15120" s="316"/>
    </row>
    <row r="15121" spans="4:5" x14ac:dyDescent="0.2">
      <c r="D15121" s="16"/>
      <c r="E15121" s="316"/>
    </row>
    <row r="15122" spans="4:5" x14ac:dyDescent="0.2">
      <c r="D15122" s="16"/>
      <c r="E15122" s="316"/>
    </row>
    <row r="15123" spans="4:5" x14ac:dyDescent="0.2">
      <c r="D15123" s="16"/>
      <c r="E15123" s="316"/>
    </row>
    <row r="15124" spans="4:5" x14ac:dyDescent="0.2">
      <c r="D15124" s="16"/>
      <c r="E15124" s="316"/>
    </row>
    <row r="15125" spans="4:5" x14ac:dyDescent="0.2">
      <c r="D15125" s="16"/>
      <c r="E15125" s="316"/>
    </row>
    <row r="15126" spans="4:5" x14ac:dyDescent="0.2">
      <c r="D15126" s="16"/>
      <c r="E15126" s="316"/>
    </row>
    <row r="15127" spans="4:5" x14ac:dyDescent="0.2">
      <c r="D15127" s="16"/>
      <c r="E15127" s="316"/>
    </row>
    <row r="15128" spans="4:5" x14ac:dyDescent="0.2">
      <c r="D15128" s="16"/>
      <c r="E15128" s="316"/>
    </row>
    <row r="15129" spans="4:5" x14ac:dyDescent="0.2">
      <c r="D15129" s="16"/>
      <c r="E15129" s="316"/>
    </row>
    <row r="15130" spans="4:5" x14ac:dyDescent="0.2">
      <c r="D15130" s="16"/>
      <c r="E15130" s="316"/>
    </row>
    <row r="15131" spans="4:5" x14ac:dyDescent="0.2">
      <c r="D15131" s="16"/>
      <c r="E15131" s="316"/>
    </row>
    <row r="15132" spans="4:5" x14ac:dyDescent="0.2">
      <c r="D15132" s="16"/>
      <c r="E15132" s="316"/>
    </row>
    <row r="15133" spans="4:5" x14ac:dyDescent="0.2">
      <c r="D15133" s="16"/>
      <c r="E15133" s="316"/>
    </row>
    <row r="15134" spans="4:5" x14ac:dyDescent="0.2">
      <c r="D15134" s="16"/>
      <c r="E15134" s="316"/>
    </row>
    <row r="15135" spans="4:5" x14ac:dyDescent="0.2">
      <c r="D15135" s="16"/>
      <c r="E15135" s="316"/>
    </row>
    <row r="15136" spans="4:5" x14ac:dyDescent="0.2">
      <c r="D15136" s="16"/>
      <c r="E15136" s="316"/>
    </row>
    <row r="15137" spans="4:5" x14ac:dyDescent="0.2">
      <c r="D15137" s="16"/>
      <c r="E15137" s="316"/>
    </row>
    <row r="15138" spans="4:5" x14ac:dyDescent="0.2">
      <c r="D15138" s="16"/>
      <c r="E15138" s="316"/>
    </row>
    <row r="15139" spans="4:5" x14ac:dyDescent="0.2">
      <c r="D15139" s="16"/>
      <c r="E15139" s="316"/>
    </row>
    <row r="15140" spans="4:5" x14ac:dyDescent="0.2">
      <c r="D15140" s="16"/>
      <c r="E15140" s="316"/>
    </row>
    <row r="15141" spans="4:5" x14ac:dyDescent="0.2">
      <c r="D15141" s="16"/>
      <c r="E15141" s="316"/>
    </row>
    <row r="15142" spans="4:5" x14ac:dyDescent="0.2">
      <c r="D15142" s="16"/>
      <c r="E15142" s="316"/>
    </row>
    <row r="15143" spans="4:5" x14ac:dyDescent="0.2">
      <c r="D15143" s="16"/>
      <c r="E15143" s="316"/>
    </row>
    <row r="15144" spans="4:5" x14ac:dyDescent="0.2">
      <c r="D15144" s="16"/>
      <c r="E15144" s="316"/>
    </row>
    <row r="15145" spans="4:5" x14ac:dyDescent="0.2">
      <c r="D15145" s="16"/>
      <c r="E15145" s="316"/>
    </row>
    <row r="15146" spans="4:5" x14ac:dyDescent="0.2">
      <c r="D15146" s="16"/>
      <c r="E15146" s="316"/>
    </row>
    <row r="15147" spans="4:5" x14ac:dyDescent="0.2">
      <c r="D15147" s="16"/>
      <c r="E15147" s="316"/>
    </row>
    <row r="15148" spans="4:5" x14ac:dyDescent="0.2">
      <c r="D15148" s="16"/>
      <c r="E15148" s="316"/>
    </row>
    <row r="15149" spans="4:5" x14ac:dyDescent="0.2">
      <c r="D15149" s="16"/>
      <c r="E15149" s="316"/>
    </row>
    <row r="15150" spans="4:5" x14ac:dyDescent="0.2">
      <c r="D15150" s="16"/>
      <c r="E15150" s="316"/>
    </row>
    <row r="15151" spans="4:5" x14ac:dyDescent="0.2">
      <c r="D15151" s="16"/>
      <c r="E15151" s="316"/>
    </row>
    <row r="15152" spans="4:5" x14ac:dyDescent="0.2">
      <c r="D15152" s="16"/>
      <c r="E15152" s="316"/>
    </row>
    <row r="15153" spans="4:5" x14ac:dyDescent="0.2">
      <c r="D15153" s="16"/>
      <c r="E15153" s="316"/>
    </row>
    <row r="15154" spans="4:5" x14ac:dyDescent="0.2">
      <c r="D15154" s="16"/>
      <c r="E15154" s="316"/>
    </row>
    <row r="15155" spans="4:5" x14ac:dyDescent="0.2">
      <c r="D15155" s="16"/>
      <c r="E15155" s="316"/>
    </row>
    <row r="15156" spans="4:5" x14ac:dyDescent="0.2">
      <c r="D15156" s="16"/>
      <c r="E15156" s="316"/>
    </row>
    <row r="15157" spans="4:5" x14ac:dyDescent="0.2">
      <c r="D15157" s="16"/>
      <c r="E15157" s="316"/>
    </row>
    <row r="15158" spans="4:5" x14ac:dyDescent="0.2">
      <c r="D15158" s="16"/>
      <c r="E15158" s="316"/>
    </row>
    <row r="15159" spans="4:5" x14ac:dyDescent="0.2">
      <c r="D15159" s="16"/>
      <c r="E15159" s="316"/>
    </row>
    <row r="15160" spans="4:5" x14ac:dyDescent="0.2">
      <c r="D15160" s="16"/>
      <c r="E15160" s="316"/>
    </row>
    <row r="15161" spans="4:5" x14ac:dyDescent="0.2">
      <c r="D15161" s="16"/>
      <c r="E15161" s="316"/>
    </row>
    <row r="15162" spans="4:5" x14ac:dyDescent="0.2">
      <c r="D15162" s="16"/>
      <c r="E15162" s="316"/>
    </row>
    <row r="15163" spans="4:5" x14ac:dyDescent="0.2">
      <c r="D15163" s="16"/>
      <c r="E15163" s="316"/>
    </row>
    <row r="15164" spans="4:5" x14ac:dyDescent="0.2">
      <c r="D15164" s="16"/>
      <c r="E15164" s="316"/>
    </row>
    <row r="15165" spans="4:5" x14ac:dyDescent="0.2">
      <c r="D15165" s="16"/>
      <c r="E15165" s="316"/>
    </row>
    <row r="15166" spans="4:5" x14ac:dyDescent="0.2">
      <c r="D15166" s="16"/>
      <c r="E15166" s="316"/>
    </row>
    <row r="15167" spans="4:5" x14ac:dyDescent="0.2">
      <c r="D15167" s="16"/>
      <c r="E15167" s="316"/>
    </row>
    <row r="15168" spans="4:5" x14ac:dyDescent="0.2">
      <c r="D15168" s="16"/>
      <c r="E15168" s="316"/>
    </row>
    <row r="15169" spans="4:5" x14ac:dyDescent="0.2">
      <c r="D15169" s="16"/>
      <c r="E15169" s="316"/>
    </row>
    <row r="15170" spans="4:5" x14ac:dyDescent="0.2">
      <c r="D15170" s="16"/>
      <c r="E15170" s="316"/>
    </row>
    <row r="15171" spans="4:5" x14ac:dyDescent="0.2">
      <c r="D15171" s="16"/>
      <c r="E15171" s="316"/>
    </row>
    <row r="15172" spans="4:5" x14ac:dyDescent="0.2">
      <c r="D15172" s="16"/>
      <c r="E15172" s="316"/>
    </row>
    <row r="15173" spans="4:5" x14ac:dyDescent="0.2">
      <c r="D15173" s="16"/>
      <c r="E15173" s="316"/>
    </row>
    <row r="15174" spans="4:5" x14ac:dyDescent="0.2">
      <c r="D15174" s="16"/>
      <c r="E15174" s="316"/>
    </row>
    <row r="15175" spans="4:5" x14ac:dyDescent="0.2">
      <c r="D15175" s="16"/>
      <c r="E15175" s="316"/>
    </row>
    <row r="15176" spans="4:5" x14ac:dyDescent="0.2">
      <c r="D15176" s="16"/>
      <c r="E15176" s="316"/>
    </row>
    <row r="15177" spans="4:5" x14ac:dyDescent="0.2">
      <c r="D15177" s="16"/>
      <c r="E15177" s="316"/>
    </row>
    <row r="15178" spans="4:5" x14ac:dyDescent="0.2">
      <c r="D15178" s="16"/>
      <c r="E15178" s="316"/>
    </row>
    <row r="15179" spans="4:5" x14ac:dyDescent="0.2">
      <c r="D15179" s="16"/>
      <c r="E15179" s="316"/>
    </row>
    <row r="15180" spans="4:5" x14ac:dyDescent="0.2">
      <c r="D15180" s="16"/>
      <c r="E15180" s="316"/>
    </row>
    <row r="15181" spans="4:5" x14ac:dyDescent="0.2">
      <c r="D15181" s="16"/>
      <c r="E15181" s="316"/>
    </row>
    <row r="15182" spans="4:5" x14ac:dyDescent="0.2">
      <c r="D15182" s="16"/>
      <c r="E15182" s="316"/>
    </row>
    <row r="15183" spans="4:5" x14ac:dyDescent="0.2">
      <c r="D15183" s="16"/>
      <c r="E15183" s="316"/>
    </row>
    <row r="15184" spans="4:5" x14ac:dyDescent="0.2">
      <c r="D15184" s="16"/>
      <c r="E15184" s="316"/>
    </row>
    <row r="15185" spans="4:5" x14ac:dyDescent="0.2">
      <c r="D15185" s="16"/>
      <c r="E15185" s="316"/>
    </row>
    <row r="15186" spans="4:5" x14ac:dyDescent="0.2">
      <c r="D15186" s="16"/>
      <c r="E15186" s="316"/>
    </row>
    <row r="15187" spans="4:5" x14ac:dyDescent="0.2">
      <c r="D15187" s="16"/>
      <c r="E15187" s="316"/>
    </row>
    <row r="15188" spans="4:5" x14ac:dyDescent="0.2">
      <c r="D15188" s="16"/>
      <c r="E15188" s="316"/>
    </row>
    <row r="15189" spans="4:5" x14ac:dyDescent="0.2">
      <c r="D15189" s="16"/>
      <c r="E15189" s="316"/>
    </row>
    <row r="15190" spans="4:5" x14ac:dyDescent="0.2">
      <c r="D15190" s="16"/>
      <c r="E15190" s="316"/>
    </row>
    <row r="15191" spans="4:5" x14ac:dyDescent="0.2">
      <c r="D15191" s="16"/>
      <c r="E15191" s="316"/>
    </row>
    <row r="15192" spans="4:5" x14ac:dyDescent="0.2">
      <c r="D15192" s="16"/>
      <c r="E15192" s="316"/>
    </row>
    <row r="15193" spans="4:5" x14ac:dyDescent="0.2">
      <c r="D15193" s="16"/>
      <c r="E15193" s="316"/>
    </row>
    <row r="15194" spans="4:5" x14ac:dyDescent="0.2">
      <c r="D15194" s="16"/>
      <c r="E15194" s="316"/>
    </row>
    <row r="15195" spans="4:5" x14ac:dyDescent="0.2">
      <c r="D15195" s="16"/>
      <c r="E15195" s="316"/>
    </row>
    <row r="15196" spans="4:5" x14ac:dyDescent="0.2">
      <c r="D15196" s="16"/>
      <c r="E15196" s="316"/>
    </row>
    <row r="15197" spans="4:5" x14ac:dyDescent="0.2">
      <c r="D15197" s="16"/>
      <c r="E15197" s="316"/>
    </row>
    <row r="15198" spans="4:5" x14ac:dyDescent="0.2">
      <c r="D15198" s="16"/>
      <c r="E15198" s="316"/>
    </row>
    <row r="15199" spans="4:5" x14ac:dyDescent="0.2">
      <c r="D15199" s="16"/>
      <c r="E15199" s="316"/>
    </row>
    <row r="15200" spans="4:5" x14ac:dyDescent="0.2">
      <c r="D15200" s="16"/>
      <c r="E15200" s="316"/>
    </row>
    <row r="15201" spans="4:5" x14ac:dyDescent="0.2">
      <c r="D15201" s="16"/>
      <c r="E15201" s="316"/>
    </row>
    <row r="15202" spans="4:5" x14ac:dyDescent="0.2">
      <c r="D15202" s="16"/>
      <c r="E15202" s="316"/>
    </row>
    <row r="15203" spans="4:5" x14ac:dyDescent="0.2">
      <c r="D15203" s="16"/>
      <c r="E15203" s="316"/>
    </row>
    <row r="15204" spans="4:5" x14ac:dyDescent="0.2">
      <c r="D15204" s="16"/>
      <c r="E15204" s="316"/>
    </row>
    <row r="15205" spans="4:5" x14ac:dyDescent="0.2">
      <c r="D15205" s="16"/>
      <c r="E15205" s="316"/>
    </row>
    <row r="15206" spans="4:5" x14ac:dyDescent="0.2">
      <c r="D15206" s="16"/>
      <c r="E15206" s="316"/>
    </row>
    <row r="15207" spans="4:5" x14ac:dyDescent="0.2">
      <c r="D15207" s="16"/>
      <c r="E15207" s="316"/>
    </row>
    <row r="15208" spans="4:5" x14ac:dyDescent="0.2">
      <c r="D15208" s="16"/>
      <c r="E15208" s="316"/>
    </row>
    <row r="15209" spans="4:5" x14ac:dyDescent="0.2">
      <c r="D15209" s="16"/>
      <c r="E15209" s="316"/>
    </row>
    <row r="15210" spans="4:5" x14ac:dyDescent="0.2">
      <c r="D15210" s="16"/>
      <c r="E15210" s="316"/>
    </row>
    <row r="15211" spans="4:5" x14ac:dyDescent="0.2">
      <c r="D15211" s="16"/>
      <c r="E15211" s="316"/>
    </row>
    <row r="15212" spans="4:5" x14ac:dyDescent="0.2">
      <c r="D15212" s="16"/>
      <c r="E15212" s="316"/>
    </row>
    <row r="15213" spans="4:5" x14ac:dyDescent="0.2">
      <c r="D15213" s="16"/>
      <c r="E15213" s="316"/>
    </row>
    <row r="15214" spans="4:5" x14ac:dyDescent="0.2">
      <c r="D15214" s="16"/>
      <c r="E15214" s="316"/>
    </row>
    <row r="15215" spans="4:5" x14ac:dyDescent="0.2">
      <c r="D15215" s="16"/>
      <c r="E15215" s="316"/>
    </row>
    <row r="15216" spans="4:5" x14ac:dyDescent="0.2">
      <c r="D15216" s="16"/>
      <c r="E15216" s="316"/>
    </row>
    <row r="15217" spans="4:5" x14ac:dyDescent="0.2">
      <c r="D15217" s="16"/>
      <c r="E15217" s="316"/>
    </row>
    <row r="15218" spans="4:5" x14ac:dyDescent="0.2">
      <c r="D15218" s="16"/>
      <c r="E15218" s="316"/>
    </row>
    <row r="15219" spans="4:5" x14ac:dyDescent="0.2">
      <c r="D15219" s="16"/>
      <c r="E15219" s="316"/>
    </row>
    <row r="15220" spans="4:5" x14ac:dyDescent="0.2">
      <c r="D15220" s="16"/>
      <c r="E15220" s="316"/>
    </row>
    <row r="15221" spans="4:5" x14ac:dyDescent="0.2">
      <c r="D15221" s="16"/>
      <c r="E15221" s="316"/>
    </row>
    <row r="15222" spans="4:5" x14ac:dyDescent="0.2">
      <c r="D15222" s="16"/>
      <c r="E15222" s="316"/>
    </row>
    <row r="15223" spans="4:5" x14ac:dyDescent="0.2">
      <c r="D15223" s="16"/>
      <c r="E15223" s="316"/>
    </row>
    <row r="15224" spans="4:5" x14ac:dyDescent="0.2">
      <c r="D15224" s="16"/>
      <c r="E15224" s="316"/>
    </row>
    <row r="15225" spans="4:5" x14ac:dyDescent="0.2">
      <c r="D15225" s="16"/>
      <c r="E15225" s="316"/>
    </row>
    <row r="15226" spans="4:5" x14ac:dyDescent="0.2">
      <c r="D15226" s="16"/>
      <c r="E15226" s="316"/>
    </row>
    <row r="15227" spans="4:5" x14ac:dyDescent="0.2">
      <c r="D15227" s="16"/>
      <c r="E15227" s="316"/>
    </row>
    <row r="15228" spans="4:5" x14ac:dyDescent="0.2">
      <c r="D15228" s="16"/>
      <c r="E15228" s="316"/>
    </row>
    <row r="15229" spans="4:5" x14ac:dyDescent="0.2">
      <c r="D15229" s="16"/>
      <c r="E15229" s="316"/>
    </row>
    <row r="15230" spans="4:5" x14ac:dyDescent="0.2">
      <c r="D15230" s="16"/>
      <c r="E15230" s="316"/>
    </row>
    <row r="15231" spans="4:5" x14ac:dyDescent="0.2">
      <c r="D15231" s="16"/>
      <c r="E15231" s="316"/>
    </row>
    <row r="15232" spans="4:5" x14ac:dyDescent="0.2">
      <c r="D15232" s="16"/>
      <c r="E15232" s="316"/>
    </row>
    <row r="15233" spans="4:5" x14ac:dyDescent="0.2">
      <c r="D15233" s="16"/>
      <c r="E15233" s="316"/>
    </row>
    <row r="15234" spans="4:5" x14ac:dyDescent="0.2">
      <c r="D15234" s="16"/>
      <c r="E15234" s="316"/>
    </row>
    <row r="15235" spans="4:5" x14ac:dyDescent="0.2">
      <c r="D15235" s="16"/>
      <c r="E15235" s="316"/>
    </row>
    <row r="15236" spans="4:5" x14ac:dyDescent="0.2">
      <c r="D15236" s="16"/>
      <c r="E15236" s="316"/>
    </row>
    <row r="15237" spans="4:5" x14ac:dyDescent="0.2">
      <c r="D15237" s="16"/>
      <c r="E15237" s="316"/>
    </row>
    <row r="15238" spans="4:5" x14ac:dyDescent="0.2">
      <c r="D15238" s="16"/>
      <c r="E15238" s="316"/>
    </row>
    <row r="15239" spans="4:5" x14ac:dyDescent="0.2">
      <c r="D15239" s="16"/>
      <c r="E15239" s="316"/>
    </row>
    <row r="15240" spans="4:5" x14ac:dyDescent="0.2">
      <c r="D15240" s="16"/>
      <c r="E15240" s="316"/>
    </row>
    <row r="15241" spans="4:5" x14ac:dyDescent="0.2">
      <c r="D15241" s="16"/>
      <c r="E15241" s="316"/>
    </row>
    <row r="15242" spans="4:5" x14ac:dyDescent="0.2">
      <c r="D15242" s="16"/>
      <c r="E15242" s="316"/>
    </row>
    <row r="15243" spans="4:5" x14ac:dyDescent="0.2">
      <c r="D15243" s="16"/>
      <c r="E15243" s="316"/>
    </row>
    <row r="15244" spans="4:5" x14ac:dyDescent="0.2">
      <c r="D15244" s="16"/>
      <c r="E15244" s="316"/>
    </row>
    <row r="15245" spans="4:5" x14ac:dyDescent="0.2">
      <c r="D15245" s="16"/>
      <c r="E15245" s="316"/>
    </row>
    <row r="15246" spans="4:5" x14ac:dyDescent="0.2">
      <c r="D15246" s="16"/>
      <c r="E15246" s="316"/>
    </row>
    <row r="15247" spans="4:5" x14ac:dyDescent="0.2">
      <c r="D15247" s="16"/>
      <c r="E15247" s="316"/>
    </row>
    <row r="15248" spans="4:5" x14ac:dyDescent="0.2">
      <c r="D15248" s="16"/>
      <c r="E15248" s="316"/>
    </row>
    <row r="15249" spans="4:5" x14ac:dyDescent="0.2">
      <c r="D15249" s="16"/>
      <c r="E15249" s="316"/>
    </row>
    <row r="15250" spans="4:5" x14ac:dyDescent="0.2">
      <c r="D15250" s="16"/>
      <c r="E15250" s="316"/>
    </row>
    <row r="15251" spans="4:5" x14ac:dyDescent="0.2">
      <c r="D15251" s="16"/>
      <c r="E15251" s="316"/>
    </row>
    <row r="15252" spans="4:5" x14ac:dyDescent="0.2">
      <c r="D15252" s="16"/>
      <c r="E15252" s="316"/>
    </row>
    <row r="15253" spans="4:5" x14ac:dyDescent="0.2">
      <c r="D15253" s="16"/>
      <c r="E15253" s="316"/>
    </row>
    <row r="15254" spans="4:5" x14ac:dyDescent="0.2">
      <c r="D15254" s="16"/>
      <c r="E15254" s="316"/>
    </row>
    <row r="15255" spans="4:5" x14ac:dyDescent="0.2">
      <c r="D15255" s="16"/>
      <c r="E15255" s="316"/>
    </row>
    <row r="15256" spans="4:5" x14ac:dyDescent="0.2">
      <c r="D15256" s="16"/>
      <c r="E15256" s="316"/>
    </row>
    <row r="15257" spans="4:5" x14ac:dyDescent="0.2">
      <c r="D15257" s="16"/>
      <c r="E15257" s="316"/>
    </row>
    <row r="15258" spans="4:5" x14ac:dyDescent="0.2">
      <c r="D15258" s="16"/>
      <c r="E15258" s="316"/>
    </row>
    <row r="15259" spans="4:5" x14ac:dyDescent="0.2">
      <c r="D15259" s="16"/>
      <c r="E15259" s="316"/>
    </row>
    <row r="15260" spans="4:5" x14ac:dyDescent="0.2">
      <c r="D15260" s="16"/>
      <c r="E15260" s="316"/>
    </row>
    <row r="15261" spans="4:5" x14ac:dyDescent="0.2">
      <c r="D15261" s="16"/>
      <c r="E15261" s="316"/>
    </row>
    <row r="15262" spans="4:5" x14ac:dyDescent="0.2">
      <c r="D15262" s="16"/>
      <c r="E15262" s="316"/>
    </row>
    <row r="15263" spans="4:5" x14ac:dyDescent="0.2">
      <c r="D15263" s="16"/>
      <c r="E15263" s="316"/>
    </row>
    <row r="15264" spans="4:5" x14ac:dyDescent="0.2">
      <c r="D15264" s="16"/>
      <c r="E15264" s="316"/>
    </row>
    <row r="15265" spans="4:5" x14ac:dyDescent="0.2">
      <c r="D15265" s="16"/>
      <c r="E15265" s="316"/>
    </row>
    <row r="15266" spans="4:5" x14ac:dyDescent="0.2">
      <c r="D15266" s="16"/>
      <c r="E15266" s="316"/>
    </row>
    <row r="15267" spans="4:5" x14ac:dyDescent="0.2">
      <c r="D15267" s="16"/>
      <c r="E15267" s="316"/>
    </row>
    <row r="15268" spans="4:5" x14ac:dyDescent="0.2">
      <c r="D15268" s="16"/>
      <c r="E15268" s="316"/>
    </row>
    <row r="15269" spans="4:5" x14ac:dyDescent="0.2">
      <c r="D15269" s="16"/>
      <c r="E15269" s="316"/>
    </row>
    <row r="15270" spans="4:5" x14ac:dyDescent="0.2">
      <c r="D15270" s="16"/>
      <c r="E15270" s="316"/>
    </row>
    <row r="15271" spans="4:5" x14ac:dyDescent="0.2">
      <c r="D15271" s="16"/>
      <c r="E15271" s="316"/>
    </row>
    <row r="15272" spans="4:5" x14ac:dyDescent="0.2">
      <c r="D15272" s="16"/>
      <c r="E15272" s="316"/>
    </row>
    <row r="15273" spans="4:5" x14ac:dyDescent="0.2">
      <c r="D15273" s="16"/>
      <c r="E15273" s="316"/>
    </row>
    <row r="15274" spans="4:5" x14ac:dyDescent="0.2">
      <c r="D15274" s="16"/>
      <c r="E15274" s="316"/>
    </row>
    <row r="15275" spans="4:5" x14ac:dyDescent="0.2">
      <c r="D15275" s="16"/>
      <c r="E15275" s="316"/>
    </row>
    <row r="15276" spans="4:5" x14ac:dyDescent="0.2">
      <c r="D15276" s="16"/>
      <c r="E15276" s="316"/>
    </row>
    <row r="15277" spans="4:5" x14ac:dyDescent="0.2">
      <c r="D15277" s="16"/>
      <c r="E15277" s="316"/>
    </row>
    <row r="15278" spans="4:5" x14ac:dyDescent="0.2">
      <c r="D15278" s="16"/>
      <c r="E15278" s="316"/>
    </row>
    <row r="15279" spans="4:5" x14ac:dyDescent="0.2">
      <c r="D15279" s="16"/>
      <c r="E15279" s="316"/>
    </row>
    <row r="15280" spans="4:5" x14ac:dyDescent="0.2">
      <c r="D15280" s="16"/>
      <c r="E15280" s="316"/>
    </row>
    <row r="15281" spans="4:5" x14ac:dyDescent="0.2">
      <c r="D15281" s="16"/>
      <c r="E15281" s="316"/>
    </row>
    <row r="15282" spans="4:5" x14ac:dyDescent="0.2">
      <c r="D15282" s="16"/>
      <c r="E15282" s="316"/>
    </row>
    <row r="15283" spans="4:5" x14ac:dyDescent="0.2">
      <c r="D15283" s="16"/>
      <c r="E15283" s="316"/>
    </row>
    <row r="15284" spans="4:5" x14ac:dyDescent="0.2">
      <c r="D15284" s="16"/>
      <c r="E15284" s="316"/>
    </row>
    <row r="15285" spans="4:5" x14ac:dyDescent="0.2">
      <c r="D15285" s="16"/>
      <c r="E15285" s="316"/>
    </row>
    <row r="15286" spans="4:5" x14ac:dyDescent="0.2">
      <c r="D15286" s="16"/>
      <c r="E15286" s="316"/>
    </row>
    <row r="15287" spans="4:5" x14ac:dyDescent="0.2">
      <c r="D15287" s="16"/>
      <c r="E15287" s="316"/>
    </row>
    <row r="15288" spans="4:5" x14ac:dyDescent="0.2">
      <c r="D15288" s="16"/>
      <c r="E15288" s="316"/>
    </row>
    <row r="15289" spans="4:5" x14ac:dyDescent="0.2">
      <c r="D15289" s="16"/>
      <c r="E15289" s="316"/>
    </row>
    <row r="15290" spans="4:5" x14ac:dyDescent="0.2">
      <c r="D15290" s="16"/>
      <c r="E15290" s="316"/>
    </row>
    <row r="15291" spans="4:5" x14ac:dyDescent="0.2">
      <c r="D15291" s="16"/>
      <c r="E15291" s="316"/>
    </row>
    <row r="15292" spans="4:5" x14ac:dyDescent="0.2">
      <c r="D15292" s="16"/>
      <c r="E15292" s="316"/>
    </row>
    <row r="15293" spans="4:5" x14ac:dyDescent="0.2">
      <c r="D15293" s="16"/>
      <c r="E15293" s="316"/>
    </row>
    <row r="15294" spans="4:5" x14ac:dyDescent="0.2">
      <c r="D15294" s="16"/>
      <c r="E15294" s="316"/>
    </row>
    <row r="15295" spans="4:5" x14ac:dyDescent="0.2">
      <c r="D15295" s="16"/>
      <c r="E15295" s="316"/>
    </row>
    <row r="15296" spans="4:5" x14ac:dyDescent="0.2">
      <c r="D15296" s="16"/>
      <c r="E15296" s="316"/>
    </row>
    <row r="15297" spans="4:5" x14ac:dyDescent="0.2">
      <c r="D15297" s="16"/>
      <c r="E15297" s="316"/>
    </row>
    <row r="15298" spans="4:5" x14ac:dyDescent="0.2">
      <c r="D15298" s="16"/>
      <c r="E15298" s="316"/>
    </row>
    <row r="15299" spans="4:5" x14ac:dyDescent="0.2">
      <c r="D15299" s="16"/>
      <c r="E15299" s="316"/>
    </row>
    <row r="15300" spans="4:5" x14ac:dyDescent="0.2">
      <c r="D15300" s="16"/>
      <c r="E15300" s="316"/>
    </row>
    <row r="15301" spans="4:5" x14ac:dyDescent="0.2">
      <c r="D15301" s="16"/>
      <c r="E15301" s="316"/>
    </row>
    <row r="15302" spans="4:5" x14ac:dyDescent="0.2">
      <c r="D15302" s="16"/>
      <c r="E15302" s="316"/>
    </row>
    <row r="15303" spans="4:5" x14ac:dyDescent="0.2">
      <c r="D15303" s="16"/>
      <c r="E15303" s="316"/>
    </row>
    <row r="15304" spans="4:5" x14ac:dyDescent="0.2">
      <c r="D15304" s="16"/>
      <c r="E15304" s="316"/>
    </row>
    <row r="15305" spans="4:5" x14ac:dyDescent="0.2">
      <c r="D15305" s="16"/>
      <c r="E15305" s="316"/>
    </row>
    <row r="15306" spans="4:5" x14ac:dyDescent="0.2">
      <c r="D15306" s="16"/>
      <c r="E15306" s="316"/>
    </row>
    <row r="15307" spans="4:5" x14ac:dyDescent="0.2">
      <c r="D15307" s="16"/>
      <c r="E15307" s="316"/>
    </row>
    <row r="15308" spans="4:5" x14ac:dyDescent="0.2">
      <c r="D15308" s="16"/>
      <c r="E15308" s="316"/>
    </row>
    <row r="15309" spans="4:5" x14ac:dyDescent="0.2">
      <c r="D15309" s="16"/>
      <c r="E15309" s="316"/>
    </row>
    <row r="15310" spans="4:5" x14ac:dyDescent="0.2">
      <c r="D15310" s="16"/>
      <c r="E15310" s="316"/>
    </row>
    <row r="15311" spans="4:5" x14ac:dyDescent="0.2">
      <c r="D15311" s="16"/>
      <c r="E15311" s="316"/>
    </row>
    <row r="15312" spans="4:5" x14ac:dyDescent="0.2">
      <c r="D15312" s="16"/>
      <c r="E15312" s="316"/>
    </row>
    <row r="15313" spans="4:5" x14ac:dyDescent="0.2">
      <c r="D15313" s="16"/>
      <c r="E15313" s="316"/>
    </row>
    <row r="15314" spans="4:5" x14ac:dyDescent="0.2">
      <c r="D15314" s="16"/>
      <c r="E15314" s="316"/>
    </row>
    <row r="15315" spans="4:5" x14ac:dyDescent="0.2">
      <c r="D15315" s="16"/>
      <c r="E15315" s="316"/>
    </row>
    <row r="15316" spans="4:5" x14ac:dyDescent="0.2">
      <c r="D15316" s="16"/>
      <c r="E15316" s="316"/>
    </row>
    <row r="15317" spans="4:5" x14ac:dyDescent="0.2">
      <c r="D15317" s="16"/>
      <c r="E15317" s="316"/>
    </row>
    <row r="15318" spans="4:5" x14ac:dyDescent="0.2">
      <c r="D15318" s="16"/>
      <c r="E15318" s="316"/>
    </row>
    <row r="15319" spans="4:5" x14ac:dyDescent="0.2">
      <c r="D15319" s="16"/>
      <c r="E15319" s="316"/>
    </row>
    <row r="15320" spans="4:5" x14ac:dyDescent="0.2">
      <c r="D15320" s="16"/>
      <c r="E15320" s="316"/>
    </row>
    <row r="15321" spans="4:5" x14ac:dyDescent="0.2">
      <c r="D15321" s="16"/>
      <c r="E15321" s="316"/>
    </row>
    <row r="15322" spans="4:5" x14ac:dyDescent="0.2">
      <c r="D15322" s="16"/>
      <c r="E15322" s="316"/>
    </row>
    <row r="15323" spans="4:5" x14ac:dyDescent="0.2">
      <c r="D15323" s="16"/>
      <c r="E15323" s="316"/>
    </row>
    <row r="15324" spans="4:5" x14ac:dyDescent="0.2">
      <c r="D15324" s="16"/>
      <c r="E15324" s="316"/>
    </row>
    <row r="15325" spans="4:5" x14ac:dyDescent="0.2">
      <c r="D15325" s="16"/>
      <c r="E15325" s="316"/>
    </row>
    <row r="15326" spans="4:5" x14ac:dyDescent="0.2">
      <c r="D15326" s="16"/>
      <c r="E15326" s="316"/>
    </row>
    <row r="15327" spans="4:5" x14ac:dyDescent="0.2">
      <c r="D15327" s="16"/>
      <c r="E15327" s="316"/>
    </row>
    <row r="15328" spans="4:5" x14ac:dyDescent="0.2">
      <c r="D15328" s="16"/>
      <c r="E15328" s="316"/>
    </row>
    <row r="15329" spans="4:5" x14ac:dyDescent="0.2">
      <c r="D15329" s="16"/>
      <c r="E15329" s="316"/>
    </row>
    <row r="15330" spans="4:5" x14ac:dyDescent="0.2">
      <c r="D15330" s="16"/>
      <c r="E15330" s="316"/>
    </row>
    <row r="15331" spans="4:5" x14ac:dyDescent="0.2">
      <c r="D15331" s="16"/>
      <c r="E15331" s="316"/>
    </row>
    <row r="15332" spans="4:5" x14ac:dyDescent="0.2">
      <c r="D15332" s="16"/>
      <c r="E15332" s="316"/>
    </row>
    <row r="15333" spans="4:5" x14ac:dyDescent="0.2">
      <c r="D15333" s="16"/>
      <c r="E15333" s="316"/>
    </row>
    <row r="15334" spans="4:5" x14ac:dyDescent="0.2">
      <c r="D15334" s="16"/>
      <c r="E15334" s="316"/>
    </row>
    <row r="15335" spans="4:5" x14ac:dyDescent="0.2">
      <c r="D15335" s="16"/>
      <c r="E15335" s="316"/>
    </row>
    <row r="15336" spans="4:5" x14ac:dyDescent="0.2">
      <c r="D15336" s="16"/>
      <c r="E15336" s="316"/>
    </row>
    <row r="15337" spans="4:5" x14ac:dyDescent="0.2">
      <c r="D15337" s="16"/>
      <c r="E15337" s="316"/>
    </row>
    <row r="15338" spans="4:5" x14ac:dyDescent="0.2">
      <c r="D15338" s="16"/>
      <c r="E15338" s="316"/>
    </row>
    <row r="15339" spans="4:5" x14ac:dyDescent="0.2">
      <c r="D15339" s="16"/>
      <c r="E15339" s="316"/>
    </row>
    <row r="15340" spans="4:5" x14ac:dyDescent="0.2">
      <c r="D15340" s="16"/>
      <c r="E15340" s="316"/>
    </row>
    <row r="15341" spans="4:5" x14ac:dyDescent="0.2">
      <c r="D15341" s="16"/>
      <c r="E15341" s="316"/>
    </row>
    <row r="15342" spans="4:5" x14ac:dyDescent="0.2">
      <c r="D15342" s="16"/>
      <c r="E15342" s="316"/>
    </row>
    <row r="15343" spans="4:5" x14ac:dyDescent="0.2">
      <c r="D15343" s="16"/>
      <c r="E15343" s="316"/>
    </row>
    <row r="15344" spans="4:5" x14ac:dyDescent="0.2">
      <c r="D15344" s="16"/>
      <c r="E15344" s="316"/>
    </row>
    <row r="15345" spans="4:5" x14ac:dyDescent="0.2">
      <c r="D15345" s="16"/>
      <c r="E15345" s="316"/>
    </row>
    <row r="15346" spans="4:5" x14ac:dyDescent="0.2">
      <c r="D15346" s="16"/>
      <c r="E15346" s="316"/>
    </row>
    <row r="15347" spans="4:5" x14ac:dyDescent="0.2">
      <c r="D15347" s="16"/>
      <c r="E15347" s="316"/>
    </row>
    <row r="15348" spans="4:5" x14ac:dyDescent="0.2">
      <c r="D15348" s="16"/>
      <c r="E15348" s="316"/>
    </row>
    <row r="15349" spans="4:5" x14ac:dyDescent="0.2">
      <c r="D15349" s="16"/>
      <c r="E15349" s="316"/>
    </row>
    <row r="15350" spans="4:5" x14ac:dyDescent="0.2">
      <c r="D15350" s="16"/>
      <c r="E15350" s="316"/>
    </row>
    <row r="15351" spans="4:5" x14ac:dyDescent="0.2">
      <c r="D15351" s="16"/>
      <c r="E15351" s="316"/>
    </row>
    <row r="15352" spans="4:5" x14ac:dyDescent="0.2">
      <c r="D15352" s="16"/>
      <c r="E15352" s="316"/>
    </row>
    <row r="15353" spans="4:5" x14ac:dyDescent="0.2">
      <c r="D15353" s="16"/>
      <c r="E15353" s="316"/>
    </row>
    <row r="15354" spans="4:5" x14ac:dyDescent="0.2">
      <c r="D15354" s="16"/>
      <c r="E15354" s="316"/>
    </row>
    <row r="15355" spans="4:5" x14ac:dyDescent="0.2">
      <c r="D15355" s="16"/>
      <c r="E15355" s="316"/>
    </row>
    <row r="15356" spans="4:5" x14ac:dyDescent="0.2">
      <c r="D15356" s="16"/>
      <c r="E15356" s="316"/>
    </row>
    <row r="15357" spans="4:5" x14ac:dyDescent="0.2">
      <c r="D15357" s="16"/>
      <c r="E15357" s="316"/>
    </row>
    <row r="15358" spans="4:5" x14ac:dyDescent="0.2">
      <c r="D15358" s="16"/>
      <c r="E15358" s="316"/>
    </row>
    <row r="15359" spans="4:5" x14ac:dyDescent="0.2">
      <c r="D15359" s="16"/>
      <c r="E15359" s="316"/>
    </row>
    <row r="15360" spans="4:5" x14ac:dyDescent="0.2">
      <c r="D15360" s="16"/>
      <c r="E15360" s="316"/>
    </row>
    <row r="15361" spans="4:5" x14ac:dyDescent="0.2">
      <c r="D15361" s="16"/>
      <c r="E15361" s="316"/>
    </row>
    <row r="15362" spans="4:5" x14ac:dyDescent="0.2">
      <c r="D15362" s="16"/>
      <c r="E15362" s="316"/>
    </row>
    <row r="15363" spans="4:5" x14ac:dyDescent="0.2">
      <c r="D15363" s="16"/>
      <c r="E15363" s="316"/>
    </row>
    <row r="15364" spans="4:5" x14ac:dyDescent="0.2">
      <c r="D15364" s="16"/>
      <c r="E15364" s="316"/>
    </row>
    <row r="15365" spans="4:5" x14ac:dyDescent="0.2">
      <c r="D15365" s="16"/>
      <c r="E15365" s="316"/>
    </row>
    <row r="15366" spans="4:5" x14ac:dyDescent="0.2">
      <c r="D15366" s="16"/>
      <c r="E15366" s="316"/>
    </row>
    <row r="15367" spans="4:5" x14ac:dyDescent="0.2">
      <c r="D15367" s="16"/>
      <c r="E15367" s="316"/>
    </row>
    <row r="15368" spans="4:5" x14ac:dyDescent="0.2">
      <c r="D15368" s="16"/>
      <c r="E15368" s="316"/>
    </row>
    <row r="15369" spans="4:5" x14ac:dyDescent="0.2">
      <c r="D15369" s="16"/>
      <c r="E15369" s="316"/>
    </row>
    <row r="15370" spans="4:5" x14ac:dyDescent="0.2">
      <c r="D15370" s="16"/>
      <c r="E15370" s="316"/>
    </row>
    <row r="15371" spans="4:5" x14ac:dyDescent="0.2">
      <c r="D15371" s="16"/>
      <c r="E15371" s="316"/>
    </row>
    <row r="15372" spans="4:5" x14ac:dyDescent="0.2">
      <c r="D15372" s="16"/>
      <c r="E15372" s="316"/>
    </row>
    <row r="15373" spans="4:5" x14ac:dyDescent="0.2">
      <c r="D15373" s="16"/>
      <c r="E15373" s="316"/>
    </row>
    <row r="15374" spans="4:5" x14ac:dyDescent="0.2">
      <c r="D15374" s="16"/>
      <c r="E15374" s="316"/>
    </row>
    <row r="15375" spans="4:5" x14ac:dyDescent="0.2">
      <c r="D15375" s="16"/>
      <c r="E15375" s="316"/>
    </row>
    <row r="15376" spans="4:5" x14ac:dyDescent="0.2">
      <c r="D15376" s="16"/>
      <c r="E15376" s="316"/>
    </row>
    <row r="15377" spans="4:5" x14ac:dyDescent="0.2">
      <c r="D15377" s="16"/>
      <c r="E15377" s="316"/>
    </row>
    <row r="15378" spans="4:5" x14ac:dyDescent="0.2">
      <c r="D15378" s="16"/>
      <c r="E15378" s="316"/>
    </row>
    <row r="15379" spans="4:5" x14ac:dyDescent="0.2">
      <c r="D15379" s="16"/>
      <c r="E15379" s="316"/>
    </row>
    <row r="15380" spans="4:5" x14ac:dyDescent="0.2">
      <c r="D15380" s="16"/>
      <c r="E15380" s="316"/>
    </row>
    <row r="15381" spans="4:5" x14ac:dyDescent="0.2">
      <c r="D15381" s="16"/>
      <c r="E15381" s="316"/>
    </row>
    <row r="15382" spans="4:5" x14ac:dyDescent="0.2">
      <c r="D15382" s="16"/>
      <c r="E15382" s="316"/>
    </row>
    <row r="15383" spans="4:5" x14ac:dyDescent="0.2">
      <c r="D15383" s="16"/>
      <c r="E15383" s="316"/>
    </row>
    <row r="15384" spans="4:5" x14ac:dyDescent="0.2">
      <c r="D15384" s="16"/>
      <c r="E15384" s="316"/>
    </row>
    <row r="15385" spans="4:5" x14ac:dyDescent="0.2">
      <c r="D15385" s="16"/>
      <c r="E15385" s="316"/>
    </row>
    <row r="15386" spans="4:5" x14ac:dyDescent="0.2">
      <c r="D15386" s="16"/>
      <c r="E15386" s="316"/>
    </row>
    <row r="15387" spans="4:5" x14ac:dyDescent="0.2">
      <c r="D15387" s="16"/>
      <c r="E15387" s="316"/>
    </row>
    <row r="15388" spans="4:5" x14ac:dyDescent="0.2">
      <c r="D15388" s="16"/>
      <c r="E15388" s="316"/>
    </row>
    <row r="15389" spans="4:5" x14ac:dyDescent="0.2">
      <c r="D15389" s="16"/>
      <c r="E15389" s="316"/>
    </row>
    <row r="15390" spans="4:5" x14ac:dyDescent="0.2">
      <c r="D15390" s="16"/>
      <c r="E15390" s="316"/>
    </row>
    <row r="15391" spans="4:5" x14ac:dyDescent="0.2">
      <c r="D15391" s="16"/>
      <c r="E15391" s="316"/>
    </row>
    <row r="15392" spans="4:5" x14ac:dyDescent="0.2">
      <c r="D15392" s="16"/>
      <c r="E15392" s="316"/>
    </row>
    <row r="15393" spans="4:5" x14ac:dyDescent="0.2">
      <c r="D15393" s="16"/>
      <c r="E15393" s="316"/>
    </row>
    <row r="15394" spans="4:5" x14ac:dyDescent="0.2">
      <c r="D15394" s="16"/>
      <c r="E15394" s="316"/>
    </row>
    <row r="15395" spans="4:5" x14ac:dyDescent="0.2">
      <c r="D15395" s="16"/>
      <c r="E15395" s="316"/>
    </row>
    <row r="15396" spans="4:5" x14ac:dyDescent="0.2">
      <c r="D15396" s="16"/>
      <c r="E15396" s="316"/>
    </row>
    <row r="15397" spans="4:5" x14ac:dyDescent="0.2">
      <c r="D15397" s="16"/>
      <c r="E15397" s="316"/>
    </row>
    <row r="15398" spans="4:5" x14ac:dyDescent="0.2">
      <c r="D15398" s="16"/>
      <c r="E15398" s="316"/>
    </row>
    <row r="15399" spans="4:5" x14ac:dyDescent="0.2">
      <c r="D15399" s="16"/>
      <c r="E15399" s="316"/>
    </row>
    <row r="15400" spans="4:5" x14ac:dyDescent="0.2">
      <c r="D15400" s="16"/>
      <c r="E15400" s="316"/>
    </row>
    <row r="15401" spans="4:5" x14ac:dyDescent="0.2">
      <c r="D15401" s="16"/>
      <c r="E15401" s="316"/>
    </row>
    <row r="15402" spans="4:5" x14ac:dyDescent="0.2">
      <c r="D15402" s="16"/>
      <c r="E15402" s="316"/>
    </row>
    <row r="15403" spans="4:5" x14ac:dyDescent="0.2">
      <c r="D15403" s="16"/>
      <c r="E15403" s="316"/>
    </row>
    <row r="15404" spans="4:5" x14ac:dyDescent="0.2">
      <c r="D15404" s="16"/>
      <c r="E15404" s="316"/>
    </row>
    <row r="15405" spans="4:5" x14ac:dyDescent="0.2">
      <c r="D15405" s="16"/>
      <c r="E15405" s="316"/>
    </row>
    <row r="15406" spans="4:5" x14ac:dyDescent="0.2">
      <c r="D15406" s="16"/>
      <c r="E15406" s="316"/>
    </row>
    <row r="15407" spans="4:5" x14ac:dyDescent="0.2">
      <c r="D15407" s="16"/>
      <c r="E15407" s="316"/>
    </row>
    <row r="15408" spans="4:5" x14ac:dyDescent="0.2">
      <c r="D15408" s="16"/>
      <c r="E15408" s="316"/>
    </row>
    <row r="15409" spans="4:5" x14ac:dyDescent="0.2">
      <c r="D15409" s="16"/>
      <c r="E15409" s="316"/>
    </row>
    <row r="15410" spans="4:5" x14ac:dyDescent="0.2">
      <c r="D15410" s="16"/>
      <c r="E15410" s="316"/>
    </row>
    <row r="15411" spans="4:5" x14ac:dyDescent="0.2">
      <c r="D15411" s="16"/>
      <c r="E15411" s="316"/>
    </row>
    <row r="15412" spans="4:5" x14ac:dyDescent="0.2">
      <c r="D15412" s="16"/>
      <c r="E15412" s="316"/>
    </row>
    <row r="15413" spans="4:5" x14ac:dyDescent="0.2">
      <c r="D15413" s="16"/>
      <c r="E15413" s="316"/>
    </row>
    <row r="15414" spans="4:5" x14ac:dyDescent="0.2">
      <c r="D15414" s="16"/>
      <c r="E15414" s="316"/>
    </row>
    <row r="15415" spans="4:5" x14ac:dyDescent="0.2">
      <c r="D15415" s="16"/>
      <c r="E15415" s="316"/>
    </row>
    <row r="15416" spans="4:5" x14ac:dyDescent="0.2">
      <c r="D15416" s="16"/>
      <c r="E15416" s="316"/>
    </row>
    <row r="15417" spans="4:5" x14ac:dyDescent="0.2">
      <c r="D15417" s="16"/>
      <c r="E15417" s="316"/>
    </row>
    <row r="15418" spans="4:5" x14ac:dyDescent="0.2">
      <c r="D15418" s="16"/>
      <c r="E15418" s="316"/>
    </row>
    <row r="15419" spans="4:5" x14ac:dyDescent="0.2">
      <c r="D15419" s="16"/>
      <c r="E15419" s="316"/>
    </row>
    <row r="15420" spans="4:5" x14ac:dyDescent="0.2">
      <c r="D15420" s="16"/>
      <c r="E15420" s="316"/>
    </row>
    <row r="15421" spans="4:5" x14ac:dyDescent="0.2">
      <c r="D15421" s="16"/>
      <c r="E15421" s="316"/>
    </row>
    <row r="15422" spans="4:5" x14ac:dyDescent="0.2">
      <c r="D15422" s="16"/>
      <c r="E15422" s="316"/>
    </row>
    <row r="15423" spans="4:5" x14ac:dyDescent="0.2">
      <c r="D15423" s="16"/>
      <c r="E15423" s="316"/>
    </row>
    <row r="15424" spans="4:5" x14ac:dyDescent="0.2">
      <c r="D15424" s="16"/>
      <c r="E15424" s="316"/>
    </row>
    <row r="15425" spans="4:5" x14ac:dyDescent="0.2">
      <c r="D15425" s="16"/>
      <c r="E15425" s="316"/>
    </row>
    <row r="15426" spans="4:5" x14ac:dyDescent="0.2">
      <c r="D15426" s="16"/>
      <c r="E15426" s="316"/>
    </row>
    <row r="15427" spans="4:5" x14ac:dyDescent="0.2">
      <c r="D15427" s="16"/>
      <c r="E15427" s="316"/>
    </row>
    <row r="15428" spans="4:5" x14ac:dyDescent="0.2">
      <c r="D15428" s="16"/>
      <c r="E15428" s="316"/>
    </row>
    <row r="15429" spans="4:5" x14ac:dyDescent="0.2">
      <c r="D15429" s="16"/>
      <c r="E15429" s="316"/>
    </row>
    <row r="15430" spans="4:5" x14ac:dyDescent="0.2">
      <c r="D15430" s="16"/>
      <c r="E15430" s="316"/>
    </row>
    <row r="15431" spans="4:5" x14ac:dyDescent="0.2">
      <c r="D15431" s="16"/>
      <c r="E15431" s="316"/>
    </row>
    <row r="15432" spans="4:5" x14ac:dyDescent="0.2">
      <c r="D15432" s="16"/>
      <c r="E15432" s="316"/>
    </row>
    <row r="15433" spans="4:5" x14ac:dyDescent="0.2">
      <c r="D15433" s="16"/>
      <c r="E15433" s="316"/>
    </row>
    <row r="15434" spans="4:5" x14ac:dyDescent="0.2">
      <c r="D15434" s="16"/>
      <c r="E15434" s="316"/>
    </row>
    <row r="15435" spans="4:5" x14ac:dyDescent="0.2">
      <c r="D15435" s="16"/>
      <c r="E15435" s="316"/>
    </row>
    <row r="15436" spans="4:5" x14ac:dyDescent="0.2">
      <c r="D15436" s="16"/>
      <c r="E15436" s="316"/>
    </row>
    <row r="15437" spans="4:5" x14ac:dyDescent="0.2">
      <c r="D15437" s="16"/>
      <c r="E15437" s="316"/>
    </row>
    <row r="15438" spans="4:5" x14ac:dyDescent="0.2">
      <c r="D15438" s="16"/>
      <c r="E15438" s="316"/>
    </row>
    <row r="15439" spans="4:5" x14ac:dyDescent="0.2">
      <c r="D15439" s="16"/>
      <c r="E15439" s="316"/>
    </row>
    <row r="15440" spans="4:5" x14ac:dyDescent="0.2">
      <c r="D15440" s="16"/>
      <c r="E15440" s="316"/>
    </row>
    <row r="15441" spans="4:5" x14ac:dyDescent="0.2">
      <c r="D15441" s="16"/>
      <c r="E15441" s="316"/>
    </row>
    <row r="15442" spans="4:5" x14ac:dyDescent="0.2">
      <c r="D15442" s="16"/>
      <c r="E15442" s="316"/>
    </row>
    <row r="15443" spans="4:5" x14ac:dyDescent="0.2">
      <c r="D15443" s="16"/>
      <c r="E15443" s="316"/>
    </row>
    <row r="15444" spans="4:5" x14ac:dyDescent="0.2">
      <c r="D15444" s="16"/>
      <c r="E15444" s="316"/>
    </row>
    <row r="15445" spans="4:5" x14ac:dyDescent="0.2">
      <c r="D15445" s="16"/>
      <c r="E15445" s="316"/>
    </row>
    <row r="15446" spans="4:5" x14ac:dyDescent="0.2">
      <c r="D15446" s="16"/>
      <c r="E15446" s="316"/>
    </row>
    <row r="15447" spans="4:5" x14ac:dyDescent="0.2">
      <c r="D15447" s="16"/>
      <c r="E15447" s="316"/>
    </row>
    <row r="15448" spans="4:5" x14ac:dyDescent="0.2">
      <c r="D15448" s="16"/>
      <c r="E15448" s="316"/>
    </row>
    <row r="15449" spans="4:5" x14ac:dyDescent="0.2">
      <c r="D15449" s="16"/>
      <c r="E15449" s="316"/>
    </row>
    <row r="15450" spans="4:5" x14ac:dyDescent="0.2">
      <c r="D15450" s="16"/>
      <c r="E15450" s="316"/>
    </row>
    <row r="15451" spans="4:5" x14ac:dyDescent="0.2">
      <c r="D15451" s="16"/>
      <c r="E15451" s="316"/>
    </row>
    <row r="15452" spans="4:5" x14ac:dyDescent="0.2">
      <c r="D15452" s="16"/>
      <c r="E15452" s="316"/>
    </row>
    <row r="15453" spans="4:5" x14ac:dyDescent="0.2">
      <c r="D15453" s="16"/>
      <c r="E15453" s="316"/>
    </row>
    <row r="15454" spans="4:5" x14ac:dyDescent="0.2">
      <c r="D15454" s="16"/>
      <c r="E15454" s="316"/>
    </row>
    <row r="15455" spans="4:5" x14ac:dyDescent="0.2">
      <c r="D15455" s="16"/>
      <c r="E15455" s="316"/>
    </row>
    <row r="15456" spans="4:5" x14ac:dyDescent="0.2">
      <c r="D15456" s="16"/>
      <c r="E15456" s="316"/>
    </row>
    <row r="15457" spans="4:5" x14ac:dyDescent="0.2">
      <c r="D15457" s="16"/>
      <c r="E15457" s="316"/>
    </row>
    <row r="15458" spans="4:5" x14ac:dyDescent="0.2">
      <c r="D15458" s="16"/>
      <c r="E15458" s="316"/>
    </row>
    <row r="15459" spans="4:5" x14ac:dyDescent="0.2">
      <c r="D15459" s="16"/>
      <c r="E15459" s="316"/>
    </row>
    <row r="15460" spans="4:5" x14ac:dyDescent="0.2">
      <c r="D15460" s="16"/>
      <c r="E15460" s="316"/>
    </row>
    <row r="15461" spans="4:5" x14ac:dyDescent="0.2">
      <c r="D15461" s="16"/>
      <c r="E15461" s="316"/>
    </row>
    <row r="15462" spans="4:5" x14ac:dyDescent="0.2">
      <c r="D15462" s="16"/>
      <c r="E15462" s="316"/>
    </row>
    <row r="15463" spans="4:5" x14ac:dyDescent="0.2">
      <c r="D15463" s="16"/>
      <c r="E15463" s="316"/>
    </row>
    <row r="15464" spans="4:5" x14ac:dyDescent="0.2">
      <c r="D15464" s="16"/>
      <c r="E15464" s="316"/>
    </row>
    <row r="15465" spans="4:5" x14ac:dyDescent="0.2">
      <c r="D15465" s="16"/>
      <c r="E15465" s="316"/>
    </row>
    <row r="15466" spans="4:5" x14ac:dyDescent="0.2">
      <c r="D15466" s="16"/>
      <c r="E15466" s="316"/>
    </row>
    <row r="15467" spans="4:5" x14ac:dyDescent="0.2">
      <c r="D15467" s="16"/>
      <c r="E15467" s="316"/>
    </row>
    <row r="15468" spans="4:5" x14ac:dyDescent="0.2">
      <c r="D15468" s="16"/>
      <c r="E15468" s="316"/>
    </row>
    <row r="15469" spans="4:5" x14ac:dyDescent="0.2">
      <c r="D15469" s="16"/>
      <c r="E15469" s="316"/>
    </row>
    <row r="15470" spans="4:5" x14ac:dyDescent="0.2">
      <c r="D15470" s="16"/>
      <c r="E15470" s="316"/>
    </row>
    <row r="15471" spans="4:5" x14ac:dyDescent="0.2">
      <c r="D15471" s="16"/>
      <c r="E15471" s="316"/>
    </row>
    <row r="15472" spans="4:5" x14ac:dyDescent="0.2">
      <c r="D15472" s="16"/>
      <c r="E15472" s="316"/>
    </row>
    <row r="15473" spans="4:5" x14ac:dyDescent="0.2">
      <c r="D15473" s="16"/>
      <c r="E15473" s="316"/>
    </row>
    <row r="15474" spans="4:5" x14ac:dyDescent="0.2">
      <c r="D15474" s="16"/>
      <c r="E15474" s="316"/>
    </row>
    <row r="15475" spans="4:5" x14ac:dyDescent="0.2">
      <c r="D15475" s="16"/>
      <c r="E15475" s="316"/>
    </row>
    <row r="15476" spans="4:5" x14ac:dyDescent="0.2">
      <c r="D15476" s="16"/>
      <c r="E15476" s="316"/>
    </row>
    <row r="15477" spans="4:5" x14ac:dyDescent="0.2">
      <c r="D15477" s="16"/>
      <c r="E15477" s="316"/>
    </row>
    <row r="15478" spans="4:5" x14ac:dyDescent="0.2">
      <c r="D15478" s="16"/>
      <c r="E15478" s="316"/>
    </row>
    <row r="15479" spans="4:5" x14ac:dyDescent="0.2">
      <c r="D15479" s="16"/>
      <c r="E15479" s="316"/>
    </row>
    <row r="15480" spans="4:5" x14ac:dyDescent="0.2">
      <c r="D15480" s="16"/>
      <c r="E15480" s="316"/>
    </row>
    <row r="15481" spans="4:5" x14ac:dyDescent="0.2">
      <c r="D15481" s="16"/>
      <c r="E15481" s="316"/>
    </row>
    <row r="15482" spans="4:5" x14ac:dyDescent="0.2">
      <c r="D15482" s="16"/>
      <c r="E15482" s="316"/>
    </row>
    <row r="15483" spans="4:5" x14ac:dyDescent="0.2">
      <c r="D15483" s="16"/>
      <c r="E15483" s="316"/>
    </row>
    <row r="15484" spans="4:5" x14ac:dyDescent="0.2">
      <c r="D15484" s="16"/>
      <c r="E15484" s="316"/>
    </row>
    <row r="15485" spans="4:5" x14ac:dyDescent="0.2">
      <c r="D15485" s="16"/>
      <c r="E15485" s="316"/>
    </row>
    <row r="15486" spans="4:5" x14ac:dyDescent="0.2">
      <c r="D15486" s="16"/>
      <c r="E15486" s="316"/>
    </row>
    <row r="15487" spans="4:5" x14ac:dyDescent="0.2">
      <c r="D15487" s="16"/>
      <c r="E15487" s="316"/>
    </row>
    <row r="15488" spans="4:5" x14ac:dyDescent="0.2">
      <c r="D15488" s="16"/>
      <c r="E15488" s="316"/>
    </row>
    <row r="15489" spans="4:5" x14ac:dyDescent="0.2">
      <c r="D15489" s="16"/>
      <c r="E15489" s="316"/>
    </row>
    <row r="15490" spans="4:5" x14ac:dyDescent="0.2">
      <c r="D15490" s="16"/>
      <c r="E15490" s="316"/>
    </row>
    <row r="15491" spans="4:5" x14ac:dyDescent="0.2">
      <c r="D15491" s="16"/>
      <c r="E15491" s="316"/>
    </row>
    <row r="15492" spans="4:5" x14ac:dyDescent="0.2">
      <c r="D15492" s="16"/>
      <c r="E15492" s="316"/>
    </row>
    <row r="15493" spans="4:5" x14ac:dyDescent="0.2">
      <c r="D15493" s="16"/>
      <c r="E15493" s="316"/>
    </row>
    <row r="15494" spans="4:5" x14ac:dyDescent="0.2">
      <c r="D15494" s="16"/>
      <c r="E15494" s="316"/>
    </row>
    <row r="15495" spans="4:5" x14ac:dyDescent="0.2">
      <c r="D15495" s="16"/>
      <c r="E15495" s="316"/>
    </row>
    <row r="15496" spans="4:5" x14ac:dyDescent="0.2">
      <c r="D15496" s="16"/>
      <c r="E15496" s="316"/>
    </row>
    <row r="15497" spans="4:5" x14ac:dyDescent="0.2">
      <c r="D15497" s="16"/>
      <c r="E15497" s="316"/>
    </row>
    <row r="15498" spans="4:5" x14ac:dyDescent="0.2">
      <c r="D15498" s="16"/>
      <c r="E15498" s="316"/>
    </row>
    <row r="15499" spans="4:5" x14ac:dyDescent="0.2">
      <c r="D15499" s="16"/>
      <c r="E15499" s="316"/>
    </row>
    <row r="15500" spans="4:5" x14ac:dyDescent="0.2">
      <c r="D15500" s="16"/>
      <c r="E15500" s="316"/>
    </row>
    <row r="15501" spans="4:5" x14ac:dyDescent="0.2">
      <c r="D15501" s="16"/>
      <c r="E15501" s="316"/>
    </row>
    <row r="15502" spans="4:5" x14ac:dyDescent="0.2">
      <c r="D15502" s="16"/>
      <c r="E15502" s="316"/>
    </row>
    <row r="15503" spans="4:5" x14ac:dyDescent="0.2">
      <c r="D15503" s="16"/>
      <c r="E15503" s="316"/>
    </row>
    <row r="15504" spans="4:5" x14ac:dyDescent="0.2">
      <c r="D15504" s="16"/>
      <c r="E15504" s="316"/>
    </row>
    <row r="15505" spans="4:5" x14ac:dyDescent="0.2">
      <c r="D15505" s="16"/>
      <c r="E15505" s="316"/>
    </row>
    <row r="15506" spans="4:5" x14ac:dyDescent="0.2">
      <c r="D15506" s="16"/>
      <c r="E15506" s="316"/>
    </row>
    <row r="15507" spans="4:5" x14ac:dyDescent="0.2">
      <c r="D15507" s="16"/>
      <c r="E15507" s="316"/>
    </row>
    <row r="15508" spans="4:5" x14ac:dyDescent="0.2">
      <c r="D15508" s="16"/>
      <c r="E15508" s="316"/>
    </row>
    <row r="15509" spans="4:5" x14ac:dyDescent="0.2">
      <c r="D15509" s="16"/>
      <c r="E15509" s="316"/>
    </row>
    <row r="15510" spans="4:5" x14ac:dyDescent="0.2">
      <c r="D15510" s="16"/>
      <c r="E15510" s="316"/>
    </row>
    <row r="15511" spans="4:5" x14ac:dyDescent="0.2">
      <c r="D15511" s="16"/>
      <c r="E15511" s="316"/>
    </row>
    <row r="15512" spans="4:5" x14ac:dyDescent="0.2">
      <c r="D15512" s="16"/>
      <c r="E15512" s="316"/>
    </row>
    <row r="15513" spans="4:5" x14ac:dyDescent="0.2">
      <c r="D15513" s="16"/>
      <c r="E15513" s="316"/>
    </row>
    <row r="15514" spans="4:5" x14ac:dyDescent="0.2">
      <c r="D15514" s="16"/>
      <c r="E15514" s="316"/>
    </row>
    <row r="15515" spans="4:5" x14ac:dyDescent="0.2">
      <c r="D15515" s="16"/>
      <c r="E15515" s="316"/>
    </row>
    <row r="15516" spans="4:5" x14ac:dyDescent="0.2">
      <c r="D15516" s="16"/>
      <c r="E15516" s="316"/>
    </row>
    <row r="15517" spans="4:5" x14ac:dyDescent="0.2">
      <c r="D15517" s="16"/>
      <c r="E15517" s="316"/>
    </row>
    <row r="15518" spans="4:5" x14ac:dyDescent="0.2">
      <c r="D15518" s="16"/>
      <c r="E15518" s="316"/>
    </row>
    <row r="15519" spans="4:5" x14ac:dyDescent="0.2">
      <c r="D15519" s="16"/>
      <c r="E15519" s="316"/>
    </row>
    <row r="15520" spans="4:5" x14ac:dyDescent="0.2">
      <c r="D15520" s="16"/>
      <c r="E15520" s="316"/>
    </row>
    <row r="15521" spans="4:5" x14ac:dyDescent="0.2">
      <c r="D15521" s="16"/>
      <c r="E15521" s="316"/>
    </row>
    <row r="15522" spans="4:5" x14ac:dyDescent="0.2">
      <c r="D15522" s="16"/>
      <c r="E15522" s="316"/>
    </row>
    <row r="15523" spans="4:5" x14ac:dyDescent="0.2">
      <c r="D15523" s="16"/>
      <c r="E15523" s="316"/>
    </row>
    <row r="15524" spans="4:5" x14ac:dyDescent="0.2">
      <c r="D15524" s="16"/>
      <c r="E15524" s="316"/>
    </row>
    <row r="15525" spans="4:5" x14ac:dyDescent="0.2">
      <c r="D15525" s="16"/>
      <c r="E15525" s="316"/>
    </row>
    <row r="15526" spans="4:5" x14ac:dyDescent="0.2">
      <c r="D15526" s="16"/>
      <c r="E15526" s="316"/>
    </row>
    <row r="15527" spans="4:5" x14ac:dyDescent="0.2">
      <c r="D15527" s="16"/>
      <c r="E15527" s="316"/>
    </row>
    <row r="15528" spans="4:5" x14ac:dyDescent="0.2">
      <c r="D15528" s="16"/>
      <c r="E15528" s="316"/>
    </row>
    <row r="15529" spans="4:5" x14ac:dyDescent="0.2">
      <c r="D15529" s="16"/>
      <c r="E15529" s="316"/>
    </row>
    <row r="15530" spans="4:5" x14ac:dyDescent="0.2">
      <c r="D15530" s="16"/>
      <c r="E15530" s="316"/>
    </row>
    <row r="15531" spans="4:5" x14ac:dyDescent="0.2">
      <c r="D15531" s="16"/>
      <c r="E15531" s="316"/>
    </row>
    <row r="15532" spans="4:5" x14ac:dyDescent="0.2">
      <c r="D15532" s="16"/>
      <c r="E15532" s="316"/>
    </row>
    <row r="15533" spans="4:5" x14ac:dyDescent="0.2">
      <c r="D15533" s="16"/>
      <c r="E15533" s="316"/>
    </row>
    <row r="15534" spans="4:5" x14ac:dyDescent="0.2">
      <c r="D15534" s="16"/>
      <c r="E15534" s="316"/>
    </row>
    <row r="15535" spans="4:5" x14ac:dyDescent="0.2">
      <c r="D15535" s="16"/>
      <c r="E15535" s="316"/>
    </row>
    <row r="15536" spans="4:5" x14ac:dyDescent="0.2">
      <c r="D15536" s="16"/>
      <c r="E15536" s="316"/>
    </row>
    <row r="15537" spans="4:5" x14ac:dyDescent="0.2">
      <c r="D15537" s="16"/>
      <c r="E15537" s="316"/>
    </row>
    <row r="15538" spans="4:5" x14ac:dyDescent="0.2">
      <c r="D15538" s="16"/>
      <c r="E15538" s="316"/>
    </row>
    <row r="15539" spans="4:5" x14ac:dyDescent="0.2">
      <c r="D15539" s="16"/>
      <c r="E15539" s="316"/>
    </row>
    <row r="15540" spans="4:5" x14ac:dyDescent="0.2">
      <c r="D15540" s="16"/>
      <c r="E15540" s="316"/>
    </row>
    <row r="15541" spans="4:5" x14ac:dyDescent="0.2">
      <c r="D15541" s="16"/>
      <c r="E15541" s="316"/>
    </row>
    <row r="15542" spans="4:5" x14ac:dyDescent="0.2">
      <c r="D15542" s="16"/>
      <c r="E15542" s="316"/>
    </row>
    <row r="15543" spans="4:5" x14ac:dyDescent="0.2">
      <c r="D15543" s="16"/>
      <c r="E15543" s="316"/>
    </row>
    <row r="15544" spans="4:5" x14ac:dyDescent="0.2">
      <c r="D15544" s="16"/>
      <c r="E15544" s="316"/>
    </row>
    <row r="15545" spans="4:5" x14ac:dyDescent="0.2">
      <c r="D15545" s="16"/>
      <c r="E15545" s="316"/>
    </row>
    <row r="15546" spans="4:5" x14ac:dyDescent="0.2">
      <c r="D15546" s="16"/>
      <c r="E15546" s="316"/>
    </row>
    <row r="15547" spans="4:5" x14ac:dyDescent="0.2">
      <c r="D15547" s="16"/>
      <c r="E15547" s="316"/>
    </row>
    <row r="15548" spans="4:5" x14ac:dyDescent="0.2">
      <c r="D15548" s="16"/>
      <c r="E15548" s="316"/>
    </row>
    <row r="15549" spans="4:5" x14ac:dyDescent="0.2">
      <c r="D15549" s="16"/>
      <c r="E15549" s="316"/>
    </row>
    <row r="15550" spans="4:5" x14ac:dyDescent="0.2">
      <c r="D15550" s="16"/>
      <c r="E15550" s="316"/>
    </row>
    <row r="15551" spans="4:5" x14ac:dyDescent="0.2">
      <c r="D15551" s="16"/>
      <c r="E15551" s="316"/>
    </row>
    <row r="15552" spans="4:5" x14ac:dyDescent="0.2">
      <c r="D15552" s="16"/>
      <c r="E15552" s="316"/>
    </row>
    <row r="15553" spans="4:5" x14ac:dyDescent="0.2">
      <c r="D15553" s="16"/>
      <c r="E15553" s="316"/>
    </row>
    <row r="15554" spans="4:5" x14ac:dyDescent="0.2">
      <c r="D15554" s="16"/>
      <c r="E15554" s="316"/>
    </row>
    <row r="15555" spans="4:5" x14ac:dyDescent="0.2">
      <c r="D15555" s="16"/>
      <c r="E15555" s="316"/>
    </row>
    <row r="15556" spans="4:5" x14ac:dyDescent="0.2">
      <c r="D15556" s="16"/>
      <c r="E15556" s="316"/>
    </row>
    <row r="15557" spans="4:5" x14ac:dyDescent="0.2">
      <c r="D15557" s="16"/>
      <c r="E15557" s="316"/>
    </row>
    <row r="15558" spans="4:5" x14ac:dyDescent="0.2">
      <c r="D15558" s="16"/>
      <c r="E15558" s="316"/>
    </row>
    <row r="15559" spans="4:5" x14ac:dyDescent="0.2">
      <c r="D15559" s="16"/>
      <c r="E15559" s="316"/>
    </row>
    <row r="15560" spans="4:5" x14ac:dyDescent="0.2">
      <c r="D15560" s="16"/>
      <c r="E15560" s="316"/>
    </row>
    <row r="15561" spans="4:5" x14ac:dyDescent="0.2">
      <c r="D15561" s="16"/>
      <c r="E15561" s="316"/>
    </row>
    <row r="15562" spans="4:5" x14ac:dyDescent="0.2">
      <c r="D15562" s="16"/>
      <c r="E15562" s="316"/>
    </row>
    <row r="15563" spans="4:5" x14ac:dyDescent="0.2">
      <c r="D15563" s="16"/>
      <c r="E15563" s="316"/>
    </row>
    <row r="15564" spans="4:5" x14ac:dyDescent="0.2">
      <c r="D15564" s="16"/>
      <c r="E15564" s="316"/>
    </row>
    <row r="15565" spans="4:5" x14ac:dyDescent="0.2">
      <c r="D15565" s="16"/>
      <c r="E15565" s="316"/>
    </row>
    <row r="15566" spans="4:5" x14ac:dyDescent="0.2">
      <c r="D15566" s="16"/>
      <c r="E15566" s="316"/>
    </row>
    <row r="15567" spans="4:5" x14ac:dyDescent="0.2">
      <c r="D15567" s="16"/>
      <c r="E15567" s="316"/>
    </row>
    <row r="15568" spans="4:5" x14ac:dyDescent="0.2">
      <c r="D15568" s="16"/>
      <c r="E15568" s="316"/>
    </row>
    <row r="15569" spans="4:5" x14ac:dyDescent="0.2">
      <c r="D15569" s="16"/>
      <c r="E15569" s="316"/>
    </row>
    <row r="15570" spans="4:5" x14ac:dyDescent="0.2">
      <c r="D15570" s="16"/>
      <c r="E15570" s="316"/>
    </row>
    <row r="15571" spans="4:5" x14ac:dyDescent="0.2">
      <c r="D15571" s="16"/>
      <c r="E15571" s="316"/>
    </row>
    <row r="15572" spans="4:5" x14ac:dyDescent="0.2">
      <c r="D15572" s="16"/>
      <c r="E15572" s="316"/>
    </row>
    <row r="15573" spans="4:5" x14ac:dyDescent="0.2">
      <c r="D15573" s="16"/>
      <c r="E15573" s="316"/>
    </row>
    <row r="15574" spans="4:5" x14ac:dyDescent="0.2">
      <c r="D15574" s="16"/>
      <c r="E15574" s="316"/>
    </row>
    <row r="15575" spans="4:5" x14ac:dyDescent="0.2">
      <c r="D15575" s="16"/>
      <c r="E15575" s="316"/>
    </row>
    <row r="15576" spans="4:5" x14ac:dyDescent="0.2">
      <c r="D15576" s="16"/>
      <c r="E15576" s="316"/>
    </row>
    <row r="15577" spans="4:5" x14ac:dyDescent="0.2">
      <c r="D15577" s="16"/>
      <c r="E15577" s="316"/>
    </row>
    <row r="15578" spans="4:5" x14ac:dyDescent="0.2">
      <c r="D15578" s="16"/>
      <c r="E15578" s="316"/>
    </row>
    <row r="15579" spans="4:5" x14ac:dyDescent="0.2">
      <c r="D15579" s="16"/>
      <c r="E15579" s="316"/>
    </row>
    <row r="15580" spans="4:5" x14ac:dyDescent="0.2">
      <c r="D15580" s="16"/>
      <c r="E15580" s="316"/>
    </row>
    <row r="15581" spans="4:5" x14ac:dyDescent="0.2">
      <c r="D15581" s="16"/>
      <c r="E15581" s="316"/>
    </row>
    <row r="15582" spans="4:5" x14ac:dyDescent="0.2">
      <c r="D15582" s="16"/>
      <c r="E15582" s="316"/>
    </row>
    <row r="15583" spans="4:5" x14ac:dyDescent="0.2">
      <c r="D15583" s="16"/>
      <c r="E15583" s="316"/>
    </row>
    <row r="15584" spans="4:5" x14ac:dyDescent="0.2">
      <c r="D15584" s="16"/>
      <c r="E15584" s="316"/>
    </row>
    <row r="15585" spans="4:5" x14ac:dyDescent="0.2">
      <c r="D15585" s="16"/>
      <c r="E15585" s="316"/>
    </row>
    <row r="15586" spans="4:5" x14ac:dyDescent="0.2">
      <c r="D15586" s="16"/>
      <c r="E15586" s="316"/>
    </row>
    <row r="15587" spans="4:5" x14ac:dyDescent="0.2">
      <c r="D15587" s="16"/>
      <c r="E15587" s="316"/>
    </row>
    <row r="15588" spans="4:5" x14ac:dyDescent="0.2">
      <c r="D15588" s="16"/>
      <c r="E15588" s="316"/>
    </row>
    <row r="15589" spans="4:5" x14ac:dyDescent="0.2">
      <c r="D15589" s="16"/>
      <c r="E15589" s="316"/>
    </row>
    <row r="15590" spans="4:5" x14ac:dyDescent="0.2">
      <c r="D15590" s="16"/>
      <c r="E15590" s="316"/>
    </row>
    <row r="15591" spans="4:5" x14ac:dyDescent="0.2">
      <c r="D15591" s="16"/>
      <c r="E15591" s="316"/>
    </row>
    <row r="15592" spans="4:5" x14ac:dyDescent="0.2">
      <c r="D15592" s="16"/>
      <c r="E15592" s="316"/>
    </row>
    <row r="15593" spans="4:5" x14ac:dyDescent="0.2">
      <c r="D15593" s="16"/>
      <c r="E15593" s="316"/>
    </row>
    <row r="15594" spans="4:5" x14ac:dyDescent="0.2">
      <c r="D15594" s="16"/>
      <c r="E15594" s="316"/>
    </row>
    <row r="15595" spans="4:5" x14ac:dyDescent="0.2">
      <c r="D15595" s="16"/>
      <c r="E15595" s="316"/>
    </row>
    <row r="15596" spans="4:5" x14ac:dyDescent="0.2">
      <c r="D15596" s="16"/>
      <c r="E15596" s="316"/>
    </row>
    <row r="15597" spans="4:5" x14ac:dyDescent="0.2">
      <c r="D15597" s="16"/>
      <c r="E15597" s="316"/>
    </row>
    <row r="15598" spans="4:5" x14ac:dyDescent="0.2">
      <c r="D15598" s="16"/>
      <c r="E15598" s="316"/>
    </row>
    <row r="15599" spans="4:5" x14ac:dyDescent="0.2">
      <c r="D15599" s="16"/>
      <c r="E15599" s="316"/>
    </row>
    <row r="15600" spans="4:5" x14ac:dyDescent="0.2">
      <c r="D15600" s="16"/>
      <c r="E15600" s="316"/>
    </row>
    <row r="15601" spans="4:5" x14ac:dyDescent="0.2">
      <c r="D15601" s="16"/>
      <c r="E15601" s="316"/>
    </row>
    <row r="15602" spans="4:5" x14ac:dyDescent="0.2">
      <c r="D15602" s="16"/>
      <c r="E15602" s="316"/>
    </row>
    <row r="15603" spans="4:5" x14ac:dyDescent="0.2">
      <c r="D15603" s="16"/>
      <c r="E15603" s="316"/>
    </row>
    <row r="15604" spans="4:5" x14ac:dyDescent="0.2">
      <c r="D15604" s="16"/>
      <c r="E15604" s="316"/>
    </row>
    <row r="15605" spans="4:5" x14ac:dyDescent="0.2">
      <c r="D15605" s="16"/>
      <c r="E15605" s="316"/>
    </row>
    <row r="15606" spans="4:5" x14ac:dyDescent="0.2">
      <c r="D15606" s="16"/>
      <c r="E15606" s="316"/>
    </row>
    <row r="15607" spans="4:5" x14ac:dyDescent="0.2">
      <c r="D15607" s="16"/>
      <c r="E15607" s="316"/>
    </row>
    <row r="15608" spans="4:5" x14ac:dyDescent="0.2">
      <c r="D15608" s="16"/>
      <c r="E15608" s="316"/>
    </row>
    <row r="15609" spans="4:5" x14ac:dyDescent="0.2">
      <c r="D15609" s="16"/>
      <c r="E15609" s="316"/>
    </row>
    <row r="15610" spans="4:5" x14ac:dyDescent="0.2">
      <c r="D15610" s="16"/>
      <c r="E15610" s="316"/>
    </row>
    <row r="15611" spans="4:5" x14ac:dyDescent="0.2">
      <c r="D15611" s="16"/>
      <c r="E15611" s="316"/>
    </row>
    <row r="15612" spans="4:5" x14ac:dyDescent="0.2">
      <c r="D15612" s="16"/>
      <c r="E15612" s="316"/>
    </row>
    <row r="15613" spans="4:5" x14ac:dyDescent="0.2">
      <c r="D15613" s="16"/>
      <c r="E15613" s="316"/>
    </row>
    <row r="15614" spans="4:5" x14ac:dyDescent="0.2">
      <c r="D15614" s="16"/>
      <c r="E15614" s="316"/>
    </row>
    <row r="15615" spans="4:5" x14ac:dyDescent="0.2">
      <c r="D15615" s="16"/>
      <c r="E15615" s="316"/>
    </row>
    <row r="15616" spans="4:5" x14ac:dyDescent="0.2">
      <c r="D15616" s="16"/>
      <c r="E15616" s="316"/>
    </row>
    <row r="15617" spans="4:5" x14ac:dyDescent="0.2">
      <c r="D15617" s="16"/>
      <c r="E15617" s="316"/>
    </row>
    <row r="15618" spans="4:5" x14ac:dyDescent="0.2">
      <c r="D15618" s="16"/>
      <c r="E15618" s="316"/>
    </row>
    <row r="15619" spans="4:5" x14ac:dyDescent="0.2">
      <c r="D15619" s="16"/>
      <c r="E15619" s="316"/>
    </row>
    <row r="15620" spans="4:5" x14ac:dyDescent="0.2">
      <c r="D15620" s="16"/>
      <c r="E15620" s="316"/>
    </row>
    <row r="15621" spans="4:5" x14ac:dyDescent="0.2">
      <c r="D15621" s="16"/>
      <c r="E15621" s="316"/>
    </row>
    <row r="15622" spans="4:5" x14ac:dyDescent="0.2">
      <c r="D15622" s="16"/>
      <c r="E15622" s="316"/>
    </row>
  </sheetData>
  <sheetProtection sheet="1" objects="1" scenarios="1" insertHyperlinks="0"/>
  <customSheetViews>
    <customSheetView guid="{CAD51596-6B73-4932-BD63-A9B6500D33A2}" showPageBreaks="1" printArea="1" showRuler="0">
      <rowBreaks count="1" manualBreakCount="1">
        <brk id="63" max="8" man="1"/>
      </rowBreaks>
      <pageMargins left="0.78740157480314965" right="0.39370078740157483" top="0.78740157480314965" bottom="0.78740157480314965" header="0" footer="0"/>
      <printOptions horizontalCentered="1"/>
      <pageSetup paperSize="9" scale="68" fitToHeight="2" orientation="portrait" r:id="rId1"/>
      <headerFooter alignWithMargins="0">
        <oddFooter>&amp;L&amp;F
Printed &amp;D&amp;R&amp;A - Page &amp;P</oddFooter>
      </headerFooter>
    </customSheetView>
    <customSheetView guid="{833AC96D-4EBC-4216-8F63-12A77F8DCBC4}" showGridLines="0" showRuler="0">
      <rowBreaks count="1" manualBreakCount="1">
        <brk id="63" max="8" man="1"/>
      </rowBreaks>
      <pageMargins left="0.78740157480314965" right="0.39370078740157483" top="0.78740157480314965" bottom="0.78740157480314965" header="0" footer="0"/>
      <printOptions horizontalCentered="1"/>
      <pageSetup paperSize="9" scale="68" fitToHeight="2" orientation="portrait" r:id="rId2"/>
      <headerFooter alignWithMargins="0">
        <oddFooter>&amp;L&amp;F
Printed &amp;D&amp;R&amp;A - Page &amp;P</oddFooter>
      </headerFooter>
    </customSheetView>
    <customSheetView guid="{558B4E49-BF54-4A2C-ACEB-D2B2F89A7C90}" showRuler="0" topLeftCell="A28">
      <rowBreaks count="1" manualBreakCount="1">
        <brk id="63" max="8" man="1"/>
      </rowBreaks>
      <pageMargins left="0.78740157480314965" right="0.39370078740157483" top="0.78740157480314965" bottom="0.78740157480314965" header="0" footer="0"/>
      <printOptions horizontalCentered="1"/>
      <pageSetup paperSize="9" scale="68" fitToHeight="2" orientation="portrait" r:id="rId3"/>
      <headerFooter alignWithMargins="0">
        <oddFooter>&amp;L&amp;F
Printed &amp;D&amp;R&amp;A - Page &amp;P</oddFooter>
      </headerFooter>
    </customSheetView>
    <customSheetView guid="{B1EE0497-15B9-45CC-A270-BCDC6C698D7B}" showPageBreaks="1" showGridLines="0" fitToPage="1" printArea="1" showRuler="0" topLeftCell="A11">
      <selection activeCell="E31" sqref="E31"/>
      <pageMargins left="0.78740157480314965" right="0.19685039370078741" top="0.78740157480314965" bottom="0.78740157480314965" header="0" footer="0"/>
      <printOptions horizontalCentered="1"/>
      <pageSetup paperSize="9" scale="99" orientation="portrait" blackAndWhite="1" r:id="rId4"/>
      <headerFooter alignWithMargins="0">
        <oddFooter>&amp;L&amp;8&amp;F
Copyright © 2003-2004 Business Fitness Pty Ltd&amp;R&amp;A &amp;P</oddFooter>
      </headerFooter>
    </customSheetView>
  </customSheetViews>
  <mergeCells count="68">
    <mergeCell ref="B1:F1"/>
    <mergeCell ref="A10:H10"/>
    <mergeCell ref="A31:H31"/>
    <mergeCell ref="A39:H39"/>
    <mergeCell ref="A97:H97"/>
    <mergeCell ref="A92:H92"/>
    <mergeCell ref="A42:H42"/>
    <mergeCell ref="A48:H48"/>
    <mergeCell ref="A9:B9"/>
    <mergeCell ref="F9:G9"/>
    <mergeCell ref="A6:H6"/>
    <mergeCell ref="A139:H139"/>
    <mergeCell ref="A135:H135"/>
    <mergeCell ref="A136:H136"/>
    <mergeCell ref="A20:H20"/>
    <mergeCell ref="A125:H125"/>
    <mergeCell ref="A129:H129"/>
    <mergeCell ref="A132:H132"/>
    <mergeCell ref="A138:H138"/>
    <mergeCell ref="A133:H133"/>
    <mergeCell ref="A126:H126"/>
    <mergeCell ref="A116:H116"/>
    <mergeCell ref="A54:H54"/>
    <mergeCell ref="A58:H58"/>
    <mergeCell ref="A68:H68"/>
    <mergeCell ref="A41:H41"/>
    <mergeCell ref="A124:H124"/>
    <mergeCell ref="A112:H112"/>
    <mergeCell ref="A113:H113"/>
    <mergeCell ref="A114:H114"/>
    <mergeCell ref="A105:H105"/>
    <mergeCell ref="A106:H106"/>
    <mergeCell ref="A107:H107"/>
    <mergeCell ref="A123:H123"/>
    <mergeCell ref="A115:H115"/>
    <mergeCell ref="A118:H118"/>
    <mergeCell ref="A119:H119"/>
    <mergeCell ref="A120:H120"/>
    <mergeCell ref="A121:H121"/>
    <mergeCell ref="A122:H122"/>
    <mergeCell ref="A117:H117"/>
    <mergeCell ref="A127:H127"/>
    <mergeCell ref="A128:H128"/>
    <mergeCell ref="A137:H137"/>
    <mergeCell ref="A134:H134"/>
    <mergeCell ref="A130:H130"/>
    <mergeCell ref="A131:H131"/>
    <mergeCell ref="A144:H144"/>
    <mergeCell ref="A145:H145"/>
    <mergeCell ref="A140:H140"/>
    <mergeCell ref="A141:H141"/>
    <mergeCell ref="A142:H142"/>
    <mergeCell ref="A143:H143"/>
    <mergeCell ref="A98:H98"/>
    <mergeCell ref="A99:H99"/>
    <mergeCell ref="A100:H100"/>
    <mergeCell ref="A111:H111"/>
    <mergeCell ref="A93:H93"/>
    <mergeCell ref="A108:H108"/>
    <mergeCell ref="A109:H109"/>
    <mergeCell ref="A110:H110"/>
    <mergeCell ref="A102:H102"/>
    <mergeCell ref="A103:H103"/>
    <mergeCell ref="A104:H104"/>
    <mergeCell ref="A101:H101"/>
    <mergeCell ref="A94:H94"/>
    <mergeCell ref="A95:H95"/>
    <mergeCell ref="A96:H96"/>
  </mergeCells>
  <phoneticPr fontId="0" type="noConversion"/>
  <conditionalFormatting sqref="H69:H82 H32:H38 H40 H43:H47 H49:H53 H55:H57 H59:H67 H21:H30 H11:H19">
    <cfRule type="cellIs" dxfId="19" priority="156" stopIfTrue="1" operator="equal">
      <formula>"Final Review"</formula>
    </cfRule>
    <cfRule type="cellIs" dxfId="18" priority="157" stopIfTrue="1" operator="equal">
      <formula>"Rework Complete"</formula>
    </cfRule>
    <cfRule type="cellIs" dxfId="17" priority="158" stopIfTrue="1" operator="equal">
      <formula>"Rework Required"</formula>
    </cfRule>
    <cfRule type="cellIs" dxfId="16" priority="159" stopIfTrue="1" operator="equal">
      <formula>"Reviewed"</formula>
    </cfRule>
    <cfRule type="cellIs" dxfId="15" priority="160" stopIfTrue="1" operator="equal">
      <formula>"Worksheet Complete"</formula>
    </cfRule>
  </conditionalFormatting>
  <conditionalFormatting sqref="H69:H82 H32:H38 H40 H43:H47 H49:H53 H55:H57 H59:H67 H21:H30 H11:H19">
    <cfRule type="cellIs" dxfId="14" priority="151" stopIfTrue="1" operator="equal">
      <formula>"Final Review"</formula>
    </cfRule>
    <cfRule type="cellIs" dxfId="13" priority="152" stopIfTrue="1" operator="equal">
      <formula>"Rework Complete"</formula>
    </cfRule>
    <cfRule type="cellIs" dxfId="12" priority="153" stopIfTrue="1" operator="equal">
      <formula>"Rework Required"</formula>
    </cfRule>
    <cfRule type="cellIs" dxfId="11" priority="154" stopIfTrue="1" operator="equal">
      <formula>"Reviewed"</formula>
    </cfRule>
    <cfRule type="cellIs" dxfId="10" priority="155" stopIfTrue="1" operator="equal">
      <formula>"Worksheet Complete"</formula>
    </cfRule>
  </conditionalFormatting>
  <conditionalFormatting sqref="H69:H82 H32:H38 H40 H43:H47 H49:H53 H55:H57 H59:H67 H21:H30 H11:H19">
    <cfRule type="cellIs" dxfId="9" priority="145" stopIfTrue="1" operator="equal">
      <formula>"Awaiting Client"</formula>
    </cfRule>
    <cfRule type="cellIs" dxfId="8" priority="146" stopIfTrue="1" operator="equal">
      <formula>"Final Review"</formula>
    </cfRule>
    <cfRule type="cellIs" dxfId="7" priority="147" stopIfTrue="1" operator="equal">
      <formula>"Rework Complete"</formula>
    </cfRule>
    <cfRule type="cellIs" dxfId="6" priority="148" stopIfTrue="1" operator="equal">
      <formula>"Rework Required"</formula>
    </cfRule>
    <cfRule type="cellIs" dxfId="5" priority="149" stopIfTrue="1" operator="equal">
      <formula>"Reviewed"</formula>
    </cfRule>
    <cfRule type="cellIs" dxfId="4" priority="150" stopIfTrue="1" operator="equal">
      <formula>"Worksheet Complete"</formula>
    </cfRule>
  </conditionalFormatting>
  <hyperlinks>
    <hyperlink ref="C13" location="'SMSF3 Items forward'!A1" display="SMSF3" xr:uid="{00000000-0004-0000-0100-000000000000}"/>
    <hyperlink ref="C33" location="'SMSF21 Tax Reconciliation'!A1" display="SMSF21" xr:uid="{00000000-0004-0000-0100-000001000000}"/>
    <hyperlink ref="C43" location="'SMSF28 Bank'!A1" display="SMSF28" xr:uid="{00000000-0004-0000-0100-000002000000}"/>
    <hyperlink ref="C40" location="'SMSF27 Journals'!A1" display="SMSF27" xr:uid="{00000000-0004-0000-0100-000003000000}"/>
    <hyperlink ref="C44" location="'SMSF29 Receivables'!A1" display="SMSF29" xr:uid="{00000000-0004-0000-0100-000004000000}"/>
    <hyperlink ref="C46" location="'SMSF31 Other Current Assets'!A1" display="SMSF31" xr:uid="{00000000-0004-0000-0100-000005000000}"/>
    <hyperlink ref="C50" location="'SMSF34 Investments'!A1" display="SMSF34" xr:uid="{00000000-0004-0000-0100-000006000000}"/>
    <hyperlink ref="C55" location="'SMSF38 Accounts payable'!A1" display="SMSF38" xr:uid="{00000000-0004-0000-0100-000007000000}"/>
    <hyperlink ref="C59" location="'SMSF41 Contributions'!A1" display="SMSF41" xr:uid="{00000000-0004-0000-0100-000008000000}"/>
    <hyperlink ref="C60" location="'SMSF42 Rollovers'!A1" display="SMSF42" xr:uid="{00000000-0004-0000-0100-000009000000}"/>
    <hyperlink ref="C71" location="'SMSF52 Interest Received'!A1" display="SMSF52" xr:uid="{00000000-0004-0000-0100-00000A000000}"/>
    <hyperlink ref="C74" location="'SMSF55 Rental Properties'!A1" display="SMSF55" xr:uid="{00000000-0004-0000-0100-00000B000000}"/>
    <hyperlink ref="C51" location="'SMSF35 Other Non Current Assets'!A1" display="SMSF35" xr:uid="{00000000-0004-0000-0100-00000C000000}"/>
    <hyperlink ref="C49" location="'SMSF33 Fixed Assets and Deprec'!A1" display="SMSF33" xr:uid="{00000000-0004-0000-0100-00000D000000}"/>
    <hyperlink ref="C79" location="'SMSF60 Expenses'!A1" display="SMSF60" xr:uid="{00000000-0004-0000-0100-00000E000000}"/>
    <hyperlink ref="C52" location="'SMSF36 Sale Purchase Property'!A1" display="SMSF36" xr:uid="{00000000-0004-0000-0100-00000F000000}"/>
    <hyperlink ref="C75" location="'SMSF56 Pshps and Trusts'!A1" display="SMSF56" xr:uid="{00000000-0004-0000-0100-000010000000}"/>
    <hyperlink ref="C11" location="'SMSF1 MAPS'!A1" display="SMSF1" xr:uid="{00000000-0004-0000-0100-000011000000}"/>
    <hyperlink ref="C45" location="'SMSF30 Prepayments'!A1" display="SMSF30" xr:uid="{00000000-0004-0000-0100-000012000000}"/>
    <hyperlink ref="C82" location="'SMSF63 Spare'!A1" display="SMSF63" xr:uid="{00000000-0004-0000-0100-000013000000}"/>
    <hyperlink ref="C61" location="'SMSF43 Benefits'!A1" display="SMSF43" xr:uid="{00000000-0004-0000-0100-000014000000}"/>
    <hyperlink ref="C76" location="'SMSF57 Managed Funds'!A1" display="SMSF57" xr:uid="{00000000-0004-0000-0100-000015000000}"/>
    <hyperlink ref="C72" location="'SMSF53 Dividends Received'!A1" display="SMSF53" xr:uid="{00000000-0004-0000-0100-000016000000}"/>
    <hyperlink ref="C78" location="'SMSF59 Changes in Market Value'!A1" display="SMSF59" xr:uid="{00000000-0004-0000-0100-000017000000}"/>
    <hyperlink ref="C69" location="'SMSF50 CGT Worksheet'!A1" display="SMSF50" xr:uid="{00000000-0004-0000-0100-000018000000}"/>
    <hyperlink ref="C63" location="'SMSF45 Members Accounts'!A1" display="SMSF45" xr:uid="{00000000-0004-0000-0100-000019000000}"/>
    <hyperlink ref="C65" location="'SMSF47 Acc Based Pens Under 60'!A1" display="SMSF47" xr:uid="{00000000-0004-0000-0100-00001A000000}"/>
    <hyperlink ref="C35" location="'SMSF23 GST Fin Acq Threshold'!A1" display="SMSF23" xr:uid="{00000000-0004-0000-0100-00001B000000}"/>
    <hyperlink ref="C66" location="'SMSF48 Acc Based Pens Over 60'!A1" display="SMSF48" xr:uid="{00000000-0004-0000-0100-00001C000000}"/>
    <hyperlink ref="C70" location="'SMSF51 CGT Summary Worksheet'!A1" display="SMSF51" xr:uid="{00000000-0004-0000-0100-00001D000000}"/>
    <hyperlink ref="C12" location="'SMSF2 MACS'!A1" display="'SMSF 2 " xr:uid="{00000000-0004-0000-0100-00001E000000}"/>
    <hyperlink ref="C62" location="'SMSF44 Earnings'!A1" display="SMSF44" xr:uid="{00000000-0004-0000-0100-00001F000000}"/>
    <hyperlink ref="C77" location="'SMSF58 Other income'!A1" display="SMSF58" xr:uid="{00000000-0004-0000-0100-000020000000}"/>
    <hyperlink ref="C80" location="'SMSF61 Spare'!A1" display="SMSF61" xr:uid="{00000000-0004-0000-0100-000021000000}"/>
    <hyperlink ref="C81" location="'SMSF62 Spare'!A1" display="SMSF62" xr:uid="{00000000-0004-0000-0100-000022000000}"/>
    <hyperlink ref="C56:C57" location="'SMSF28 Accounts payable'!A1" display="SMSF28" xr:uid="{00000000-0004-0000-0100-000023000000}"/>
    <hyperlink ref="C21" location="'SMSF10 Operating Statement'!A1" display="SMSF10" xr:uid="{00000000-0004-0000-0100-000024000000}"/>
    <hyperlink ref="C22" location="'SMSF11 Stat of Fin Position'!A1" display="SMSF11" xr:uid="{00000000-0004-0000-0100-000025000000}"/>
    <hyperlink ref="C23" location="'SMSF12 Notes to Fin Stat'!A1" display="SMSF12" xr:uid="{00000000-0004-0000-0100-000026000000}"/>
    <hyperlink ref="C24" location="'SMSF13 Members Statements'!A1" display="SMSF13" xr:uid="{00000000-0004-0000-0100-000027000000}"/>
    <hyperlink ref="C25" location="'SMSF14 Investment Reports'!A1" display="SMSF14" xr:uid="{00000000-0004-0000-0100-000028000000}"/>
    <hyperlink ref="C26" location="'SMSF15 Trustee Declaration'!A1" display="SMSF15" xr:uid="{00000000-0004-0000-0100-000029000000}"/>
    <hyperlink ref="C27" location="'SMSF16 Compilation Report'!A1" display="SMSF16" xr:uid="{00000000-0004-0000-0100-00002A000000}"/>
    <hyperlink ref="C28" location="'SMSF17 Investment Strategy'!A1" display="SMSF17" xr:uid="{00000000-0004-0000-0100-00002B000000}"/>
    <hyperlink ref="C29" location="'SMSF18 Final Trial Balance'!A1" display="SMSF18" xr:uid="{00000000-0004-0000-0100-00002C000000}"/>
    <hyperlink ref="C30" location="'SMSF19 Spare'!A1" display="SMSF19" xr:uid="{00000000-0004-0000-0100-00002D000000}"/>
    <hyperlink ref="C32" location="'SMSF20 Income Tax Return'!A1" display="SMSF20" xr:uid="{00000000-0004-0000-0100-00002E000000}"/>
    <hyperlink ref="C36" location="'SMSF24 GST Reconciliation'!A1" display="SMSF24" xr:uid="{00000000-0004-0000-0100-00002F000000}"/>
    <hyperlink ref="C37" location="'SMSF25 Losses'!A1" display="SMSF25" xr:uid="{00000000-0004-0000-0100-000030000000}"/>
    <hyperlink ref="C38" location="'SMSF26 Spare'!A1" display="SMSF26" xr:uid="{00000000-0004-0000-0100-000031000000}"/>
    <hyperlink ref="C47" location="'SMSF32 Spare'!A1" display="SMSF32" xr:uid="{00000000-0004-0000-0100-000032000000}"/>
    <hyperlink ref="C53" location="'SMSF37 Spare'!A1" display="SMSF37" xr:uid="{00000000-0004-0000-0100-000033000000}"/>
    <hyperlink ref="C56" location="'SMSF39 Prov Income Tax'!A1" display="SMSF39" xr:uid="{00000000-0004-0000-0100-000034000000}"/>
    <hyperlink ref="C57" location="'SMSF40 Spare'!A1" display="SMSF40" xr:uid="{00000000-0004-0000-0100-000035000000}"/>
    <hyperlink ref="C67" location="'SMSF49 Spare'!A1" display="SMSF49" xr:uid="{00000000-0004-0000-0100-000036000000}"/>
    <hyperlink ref="C64" location="'SMSF46 Alloc Pens Under 60'!A1" display="SMSF46" xr:uid="{00000000-0004-0000-0100-000037000000}"/>
    <hyperlink ref="C73" location="'SMSF54 Dividends Received'!A1" display="SMSF54 " xr:uid="{00000000-0004-0000-0100-000038000000}"/>
    <hyperlink ref="C14" location="'SMSF4 Audit Rep Prior Year'!A1" display="SMSF4" xr:uid="{00000000-0004-0000-0100-000039000000}"/>
    <hyperlink ref="C15" location="'SMSF5 Review Points'!A1" display="SMSF5" xr:uid="{00000000-0004-0000-0100-00003A000000}"/>
    <hyperlink ref="C16" location="'SMSF6 Queries'!A1" display="SMSF6" xr:uid="{00000000-0004-0000-0100-00003B000000}"/>
    <hyperlink ref="C17" location="'SMSF7 Notes'!A1" display="SMSF7" xr:uid="{00000000-0004-0000-0100-00003C000000}"/>
    <hyperlink ref="C18" location="'SMSF8 Budget'!A1" display="SMSF8" xr:uid="{00000000-0004-0000-0100-00003D000000}"/>
    <hyperlink ref="C19" location="'SMSF9 Post Completion Review'!A1" display="SMSF9" xr:uid="{00000000-0004-0000-0100-00003E000000}"/>
    <hyperlink ref="C34" location="'SMSF22 Actuarial Certificate'!A1" display="SMSF22" xr:uid="{00000000-0004-0000-0100-00003F000000}"/>
    <hyperlink ref="F17" r:id="rId5" tooltip="Link to Managed Document" xr:uid="{058BD094-C870-40F5-894A-C14E3677B171}"/>
    <hyperlink ref="F28" r:id="rId6" tooltip="Link to Managed Document" xr:uid="{B0306EF0-877D-41FA-9CA5-F74596F748BA}"/>
    <hyperlink ref="F11" r:id="rId7" tooltip="Link to Managed Document" xr:uid="{0DFD9E35-08C6-4446-A4B0-D72BCB193F48}"/>
    <hyperlink ref="F57" r:id="rId8" tooltip="Link to Managed Document" xr:uid="{BE4F185F-DCC1-4465-9D81-A090678077A0}"/>
    <hyperlink ref="F22" r:id="rId9" tooltip="Link to Managed Document" xr:uid="{0224EE87-C3E5-4915-90EB-FF92CFA09829}"/>
    <hyperlink ref="F32" r:id="rId10" tooltip="Link to Managed Document" xr:uid="{07830FAB-1DEB-4FD7-B457-E7F21B35DCED}"/>
    <hyperlink ref="F14" r:id="rId11" tooltip="Link to Managed Document" xr:uid="{D05B9691-D7C7-47F6-A333-8F05C56E4F42}"/>
    <hyperlink ref="F30" r:id="rId12" tooltip="Link to Managed Document" xr:uid="{1897DC64-BD6E-417C-88EC-87A642176101}"/>
    <hyperlink ref="F29" r:id="rId13" tooltip="Link to Managed Document" xr:uid="{ECFACB5F-759C-4C5C-A1CA-8A54282D26B6}"/>
    <hyperlink ref="F12" r:id="rId14" tooltip="Link to Managed Document" xr:uid="{8E16BA44-FFDA-47D0-AB30-5AFC687E93B3}"/>
  </hyperlinks>
  <printOptions horizontalCentered="1"/>
  <pageMargins left="0.39370078740157483" right="0.19685039370078741" top="0.39370078740157483" bottom="0.39370078740157483" header="0" footer="0.15748031496062992"/>
  <pageSetup paperSize="9" scale="54" orientation="portrait" blackAndWhite="1" r:id="rId15"/>
  <headerFooter alignWithMargins="0">
    <oddFooter>&amp;L&amp;F
Copyright © 2003-Present Business Fitness Pty Ltd&amp;R&amp;A &amp;P</oddFooter>
  </headerFooter>
  <rowBreaks count="1" manualBreakCount="1">
    <brk id="83" max="16383" man="1"/>
  </rowBreaks>
  <colBreaks count="1" manualBreakCount="1">
    <brk id="8" max="1048575" man="1"/>
  </colBreaks>
  <drawing r:id="rId16"/>
  <legacyDrawing r:id="rId17"/>
  <controls>
    <mc:AlternateContent xmlns:mc="http://schemas.openxmlformats.org/markup-compatibility/2006">
      <mc:Choice Requires="x14">
        <control shapeId="3533" r:id="rId18" name="ChkSMSF54_Div_Rec">
          <controlPr defaultSize="0" autoLine="0" r:id="rId19">
            <anchor moveWithCells="1">
              <from>
                <xdr:col>3</xdr:col>
                <xdr:colOff>66675</xdr:colOff>
                <xdr:row>72</xdr:row>
                <xdr:rowOff>38100</xdr:rowOff>
              </from>
              <to>
                <xdr:col>3</xdr:col>
                <xdr:colOff>200025</xdr:colOff>
                <xdr:row>72</xdr:row>
                <xdr:rowOff>171450</xdr:rowOff>
              </to>
            </anchor>
          </controlPr>
        </control>
      </mc:Choice>
      <mc:Fallback>
        <control shapeId="3533" r:id="rId18" name="ChkSMSF54_Div_Rec"/>
      </mc:Fallback>
    </mc:AlternateContent>
    <mc:AlternateContent xmlns:mc="http://schemas.openxmlformats.org/markup-compatibility/2006">
      <mc:Choice Requires="x14">
        <control shapeId="3532" r:id="rId20" name="ChkSMSF22_Actuarial">
          <controlPr defaultSize="0" autoLine="0" r:id="rId19">
            <anchor moveWithCells="1">
              <from>
                <xdr:col>3</xdr:col>
                <xdr:colOff>66675</xdr:colOff>
                <xdr:row>33</xdr:row>
                <xdr:rowOff>38100</xdr:rowOff>
              </from>
              <to>
                <xdr:col>3</xdr:col>
                <xdr:colOff>200025</xdr:colOff>
                <xdr:row>33</xdr:row>
                <xdr:rowOff>171450</xdr:rowOff>
              </to>
            </anchor>
          </controlPr>
        </control>
      </mc:Choice>
      <mc:Fallback>
        <control shapeId="3532" r:id="rId20" name="ChkSMSF22_Actuarial"/>
      </mc:Fallback>
    </mc:AlternateContent>
    <mc:AlternateContent xmlns:mc="http://schemas.openxmlformats.org/markup-compatibility/2006">
      <mc:Choice Requires="x14">
        <control shapeId="3531" r:id="rId21" name="ChkSMSF4_Audit_Report">
          <controlPr defaultSize="0" autoLine="0" r:id="rId19">
            <anchor moveWithCells="1">
              <from>
                <xdr:col>3</xdr:col>
                <xdr:colOff>66675</xdr:colOff>
                <xdr:row>13</xdr:row>
                <xdr:rowOff>38100</xdr:rowOff>
              </from>
              <to>
                <xdr:col>3</xdr:col>
                <xdr:colOff>200025</xdr:colOff>
                <xdr:row>13</xdr:row>
                <xdr:rowOff>171450</xdr:rowOff>
              </to>
            </anchor>
          </controlPr>
        </control>
      </mc:Choice>
      <mc:Fallback>
        <control shapeId="3531" r:id="rId21" name="ChkSMSF4_Audit_Report"/>
      </mc:Fallback>
    </mc:AlternateContent>
    <mc:AlternateContent xmlns:mc="http://schemas.openxmlformats.org/markup-compatibility/2006">
      <mc:Choice Requires="x14">
        <control shapeId="3530" r:id="rId22" name="ChkSMSF49_Blank">
          <controlPr defaultSize="0" autoLine="0" r:id="rId19">
            <anchor moveWithCells="1">
              <from>
                <xdr:col>3</xdr:col>
                <xdr:colOff>66675</xdr:colOff>
                <xdr:row>66</xdr:row>
                <xdr:rowOff>38100</xdr:rowOff>
              </from>
              <to>
                <xdr:col>3</xdr:col>
                <xdr:colOff>200025</xdr:colOff>
                <xdr:row>66</xdr:row>
                <xdr:rowOff>171450</xdr:rowOff>
              </to>
            </anchor>
          </controlPr>
        </control>
      </mc:Choice>
      <mc:Fallback>
        <control shapeId="3530" r:id="rId22" name="ChkSMSF49_Blank"/>
      </mc:Fallback>
    </mc:AlternateContent>
    <mc:AlternateContent xmlns:mc="http://schemas.openxmlformats.org/markup-compatibility/2006">
      <mc:Choice Requires="x14">
        <control shapeId="3529" r:id="rId23" name="ChkSMSF39_Prov_Income_Tax">
          <controlPr defaultSize="0" autoLine="0" r:id="rId24">
            <anchor moveWithCells="1">
              <from>
                <xdr:col>3</xdr:col>
                <xdr:colOff>66675</xdr:colOff>
                <xdr:row>55</xdr:row>
                <xdr:rowOff>38100</xdr:rowOff>
              </from>
              <to>
                <xdr:col>3</xdr:col>
                <xdr:colOff>200025</xdr:colOff>
                <xdr:row>55</xdr:row>
                <xdr:rowOff>171450</xdr:rowOff>
              </to>
            </anchor>
          </controlPr>
        </control>
      </mc:Choice>
      <mc:Fallback>
        <control shapeId="3529" r:id="rId23" name="ChkSMSF39_Prov_Income_Tax"/>
      </mc:Fallback>
    </mc:AlternateContent>
    <mc:AlternateContent xmlns:mc="http://schemas.openxmlformats.org/markup-compatibility/2006">
      <mc:Choice Requires="x14">
        <control shapeId="3528" r:id="rId25" name="ChkSMSF40_Blank">
          <controlPr defaultSize="0" autoLine="0" r:id="rId19">
            <anchor moveWithCells="1">
              <from>
                <xdr:col>3</xdr:col>
                <xdr:colOff>66675</xdr:colOff>
                <xdr:row>56</xdr:row>
                <xdr:rowOff>38100</xdr:rowOff>
              </from>
              <to>
                <xdr:col>3</xdr:col>
                <xdr:colOff>200025</xdr:colOff>
                <xdr:row>56</xdr:row>
                <xdr:rowOff>171450</xdr:rowOff>
              </to>
            </anchor>
          </controlPr>
        </control>
      </mc:Choice>
      <mc:Fallback>
        <control shapeId="3528" r:id="rId25" name="ChkSMSF40_Blank"/>
      </mc:Fallback>
    </mc:AlternateContent>
    <mc:AlternateContent xmlns:mc="http://schemas.openxmlformats.org/markup-compatibility/2006">
      <mc:Choice Requires="x14">
        <control shapeId="3527" r:id="rId26" name="ChkSMSF37_Blank">
          <controlPr defaultSize="0" autoLine="0" r:id="rId19">
            <anchor moveWithCells="1">
              <from>
                <xdr:col>3</xdr:col>
                <xdr:colOff>66675</xdr:colOff>
                <xdr:row>52</xdr:row>
                <xdr:rowOff>38100</xdr:rowOff>
              </from>
              <to>
                <xdr:col>3</xdr:col>
                <xdr:colOff>200025</xdr:colOff>
                <xdr:row>52</xdr:row>
                <xdr:rowOff>171450</xdr:rowOff>
              </to>
            </anchor>
          </controlPr>
        </control>
      </mc:Choice>
      <mc:Fallback>
        <control shapeId="3527" r:id="rId26" name="ChkSMSF37_Blank"/>
      </mc:Fallback>
    </mc:AlternateContent>
    <mc:AlternateContent xmlns:mc="http://schemas.openxmlformats.org/markup-compatibility/2006">
      <mc:Choice Requires="x14">
        <control shapeId="3525" r:id="rId27" name="ChkSMSF26_Blank">
          <controlPr defaultSize="0" autoLine="0" r:id="rId19">
            <anchor moveWithCells="1">
              <from>
                <xdr:col>3</xdr:col>
                <xdr:colOff>66675</xdr:colOff>
                <xdr:row>37</xdr:row>
                <xdr:rowOff>38100</xdr:rowOff>
              </from>
              <to>
                <xdr:col>3</xdr:col>
                <xdr:colOff>200025</xdr:colOff>
                <xdr:row>37</xdr:row>
                <xdr:rowOff>171450</xdr:rowOff>
              </to>
            </anchor>
          </controlPr>
        </control>
      </mc:Choice>
      <mc:Fallback>
        <control shapeId="3525" r:id="rId27" name="ChkSMSF26_Blank"/>
      </mc:Fallback>
    </mc:AlternateContent>
    <mc:AlternateContent xmlns:mc="http://schemas.openxmlformats.org/markup-compatibility/2006">
      <mc:Choice Requires="x14">
        <control shapeId="3524" r:id="rId28" name="ChkSMSF24_GST_Reconciliation">
          <controlPr defaultSize="0" autoLine="0" r:id="rId19">
            <anchor moveWithCells="1">
              <from>
                <xdr:col>3</xdr:col>
                <xdr:colOff>66675</xdr:colOff>
                <xdr:row>35</xdr:row>
                <xdr:rowOff>38100</xdr:rowOff>
              </from>
              <to>
                <xdr:col>3</xdr:col>
                <xdr:colOff>200025</xdr:colOff>
                <xdr:row>35</xdr:row>
                <xdr:rowOff>171450</xdr:rowOff>
              </to>
            </anchor>
          </controlPr>
        </control>
      </mc:Choice>
      <mc:Fallback>
        <control shapeId="3524" r:id="rId28" name="ChkSMSF24_GST_Reconciliation"/>
      </mc:Fallback>
    </mc:AlternateContent>
    <mc:AlternateContent xmlns:mc="http://schemas.openxmlformats.org/markup-compatibility/2006">
      <mc:Choice Requires="x14">
        <control shapeId="3523" r:id="rId29" name="ChkSMSF25_Losses">
          <controlPr defaultSize="0" autoLine="0" r:id="rId19">
            <anchor moveWithCells="1">
              <from>
                <xdr:col>3</xdr:col>
                <xdr:colOff>66675</xdr:colOff>
                <xdr:row>36</xdr:row>
                <xdr:rowOff>38100</xdr:rowOff>
              </from>
              <to>
                <xdr:col>3</xdr:col>
                <xdr:colOff>200025</xdr:colOff>
                <xdr:row>36</xdr:row>
                <xdr:rowOff>171450</xdr:rowOff>
              </to>
            </anchor>
          </controlPr>
        </control>
      </mc:Choice>
      <mc:Fallback>
        <control shapeId="3523" r:id="rId29" name="ChkSMSF25_Losses"/>
      </mc:Fallback>
    </mc:AlternateContent>
    <mc:AlternateContent xmlns:mc="http://schemas.openxmlformats.org/markup-compatibility/2006">
      <mc:Choice Requires="x14">
        <control shapeId="3514" r:id="rId30" name="ChkSMSF45_Members_Accounts">
          <controlPr defaultSize="0" autoLine="0" r:id="rId19">
            <anchor moveWithCells="1">
              <from>
                <xdr:col>3</xdr:col>
                <xdr:colOff>66675</xdr:colOff>
                <xdr:row>62</xdr:row>
                <xdr:rowOff>38100</xdr:rowOff>
              </from>
              <to>
                <xdr:col>3</xdr:col>
                <xdr:colOff>200025</xdr:colOff>
                <xdr:row>62</xdr:row>
                <xdr:rowOff>171450</xdr:rowOff>
              </to>
            </anchor>
          </controlPr>
        </control>
      </mc:Choice>
      <mc:Fallback>
        <control shapeId="3514" r:id="rId30" name="ChkSMSF45_Members_Accounts"/>
      </mc:Fallback>
    </mc:AlternateContent>
    <mc:AlternateContent xmlns:mc="http://schemas.openxmlformats.org/markup-compatibility/2006">
      <mc:Choice Requires="x14">
        <control shapeId="3499" r:id="rId31" name="ChkSMSF63_Blank">
          <controlPr defaultSize="0" autoLine="0" r:id="rId19">
            <anchor moveWithCells="1">
              <from>
                <xdr:col>3</xdr:col>
                <xdr:colOff>66675</xdr:colOff>
                <xdr:row>81</xdr:row>
                <xdr:rowOff>38100</xdr:rowOff>
              </from>
              <to>
                <xdr:col>3</xdr:col>
                <xdr:colOff>200025</xdr:colOff>
                <xdr:row>81</xdr:row>
                <xdr:rowOff>171450</xdr:rowOff>
              </to>
            </anchor>
          </controlPr>
        </control>
      </mc:Choice>
      <mc:Fallback>
        <control shapeId="3499" r:id="rId31" name="ChkSMSF63_Blank"/>
      </mc:Fallback>
    </mc:AlternateContent>
    <mc:AlternateContent xmlns:mc="http://schemas.openxmlformats.org/markup-compatibility/2006">
      <mc:Choice Requires="x14">
        <control shapeId="3498" r:id="rId32" name="ChkSMSF62_Blank">
          <controlPr defaultSize="0" autoLine="0" r:id="rId19">
            <anchor moveWithCells="1">
              <from>
                <xdr:col>3</xdr:col>
                <xdr:colOff>66675</xdr:colOff>
                <xdr:row>80</xdr:row>
                <xdr:rowOff>38100</xdr:rowOff>
              </from>
              <to>
                <xdr:col>3</xdr:col>
                <xdr:colOff>200025</xdr:colOff>
                <xdr:row>80</xdr:row>
                <xdr:rowOff>171450</xdr:rowOff>
              </to>
            </anchor>
          </controlPr>
        </control>
      </mc:Choice>
      <mc:Fallback>
        <control shapeId="3498" r:id="rId32" name="ChkSMSF62_Blank"/>
      </mc:Fallback>
    </mc:AlternateContent>
    <mc:AlternateContent xmlns:mc="http://schemas.openxmlformats.org/markup-compatibility/2006">
      <mc:Choice Requires="x14">
        <control shapeId="3497" r:id="rId33" name="ChkSMSF59_Changes_in_Mkt_Value">
          <controlPr defaultSize="0" autoLine="0" r:id="rId19">
            <anchor moveWithCells="1">
              <from>
                <xdr:col>3</xdr:col>
                <xdr:colOff>66675</xdr:colOff>
                <xdr:row>77</xdr:row>
                <xdr:rowOff>38100</xdr:rowOff>
              </from>
              <to>
                <xdr:col>3</xdr:col>
                <xdr:colOff>200025</xdr:colOff>
                <xdr:row>77</xdr:row>
                <xdr:rowOff>171450</xdr:rowOff>
              </to>
            </anchor>
          </controlPr>
        </control>
      </mc:Choice>
      <mc:Fallback>
        <control shapeId="3497" r:id="rId33" name="ChkSMSF59_Changes_in_Mkt_Value"/>
      </mc:Fallback>
    </mc:AlternateContent>
    <mc:AlternateContent xmlns:mc="http://schemas.openxmlformats.org/markup-compatibility/2006">
      <mc:Choice Requires="x14">
        <control shapeId="3496" r:id="rId34" name="ChkSMSF55_Rental_Properties">
          <controlPr defaultSize="0" autoLine="0" r:id="rId19">
            <anchor moveWithCells="1">
              <from>
                <xdr:col>3</xdr:col>
                <xdr:colOff>66675</xdr:colOff>
                <xdr:row>73</xdr:row>
                <xdr:rowOff>38100</xdr:rowOff>
              </from>
              <to>
                <xdr:col>3</xdr:col>
                <xdr:colOff>200025</xdr:colOff>
                <xdr:row>73</xdr:row>
                <xdr:rowOff>171450</xdr:rowOff>
              </to>
            </anchor>
          </controlPr>
        </control>
      </mc:Choice>
      <mc:Fallback>
        <control shapeId="3496" r:id="rId34" name="ChkSMSF55_Rental_Properties"/>
      </mc:Fallback>
    </mc:AlternateContent>
    <mc:AlternateContent xmlns:mc="http://schemas.openxmlformats.org/markup-compatibility/2006">
      <mc:Choice Requires="x14">
        <control shapeId="3494" r:id="rId35" name="ChkSMSF3_Items_Forward">
          <controlPr defaultSize="0" autoLine="0" r:id="rId19">
            <anchor moveWithCells="1">
              <from>
                <xdr:col>3</xdr:col>
                <xdr:colOff>66675</xdr:colOff>
                <xdr:row>12</xdr:row>
                <xdr:rowOff>38100</xdr:rowOff>
              </from>
              <to>
                <xdr:col>3</xdr:col>
                <xdr:colOff>200025</xdr:colOff>
                <xdr:row>12</xdr:row>
                <xdr:rowOff>171450</xdr:rowOff>
              </to>
            </anchor>
          </controlPr>
        </control>
      </mc:Choice>
      <mc:Fallback>
        <control shapeId="3494" r:id="rId35" name="ChkSMSF3_Items_Forward"/>
      </mc:Fallback>
    </mc:AlternateContent>
    <mc:AlternateContent xmlns:mc="http://schemas.openxmlformats.org/markup-compatibility/2006">
      <mc:Choice Requires="x14">
        <control shapeId="3493" r:id="rId36" name="ChkSMSF2_MACS">
          <controlPr defaultSize="0" autoLine="0" r:id="rId19">
            <anchor moveWithCells="1">
              <from>
                <xdr:col>3</xdr:col>
                <xdr:colOff>66675</xdr:colOff>
                <xdr:row>11</xdr:row>
                <xdr:rowOff>38100</xdr:rowOff>
              </from>
              <to>
                <xdr:col>3</xdr:col>
                <xdr:colOff>200025</xdr:colOff>
                <xdr:row>11</xdr:row>
                <xdr:rowOff>171450</xdr:rowOff>
              </to>
            </anchor>
          </controlPr>
        </control>
      </mc:Choice>
      <mc:Fallback>
        <control shapeId="3493" r:id="rId36" name="ChkSMSF2_MACS"/>
      </mc:Fallback>
    </mc:AlternateContent>
    <mc:AlternateContent xmlns:mc="http://schemas.openxmlformats.org/markup-compatibility/2006">
      <mc:Choice Requires="x14">
        <control shapeId="3492" r:id="rId37" name="ChkSMSF1_MAPS">
          <controlPr defaultSize="0" autoLine="0" r:id="rId24">
            <anchor moveWithCells="1">
              <from>
                <xdr:col>3</xdr:col>
                <xdr:colOff>66675</xdr:colOff>
                <xdr:row>10</xdr:row>
                <xdr:rowOff>28575</xdr:rowOff>
              </from>
              <to>
                <xdr:col>3</xdr:col>
                <xdr:colOff>200025</xdr:colOff>
                <xdr:row>10</xdr:row>
                <xdr:rowOff>161925</xdr:rowOff>
              </to>
            </anchor>
          </controlPr>
        </control>
      </mc:Choice>
      <mc:Fallback>
        <control shapeId="3492" r:id="rId37" name="ChkSMSF1_MAPS"/>
      </mc:Fallback>
    </mc:AlternateContent>
    <mc:AlternateContent xmlns:mc="http://schemas.openxmlformats.org/markup-compatibility/2006">
      <mc:Choice Requires="x14">
        <control shapeId="3370" r:id="rId38" name="ChkSMSF61_Blank">
          <controlPr defaultSize="0" autoLine="0" r:id="rId19">
            <anchor moveWithCells="1">
              <from>
                <xdr:col>3</xdr:col>
                <xdr:colOff>66675</xdr:colOff>
                <xdr:row>79</xdr:row>
                <xdr:rowOff>38100</xdr:rowOff>
              </from>
              <to>
                <xdr:col>3</xdr:col>
                <xdr:colOff>200025</xdr:colOff>
                <xdr:row>79</xdr:row>
                <xdr:rowOff>171450</xdr:rowOff>
              </to>
            </anchor>
          </controlPr>
        </control>
      </mc:Choice>
      <mc:Fallback>
        <control shapeId="3370" r:id="rId38" name="ChkSMSF61_Blank"/>
      </mc:Fallback>
    </mc:AlternateContent>
    <mc:AlternateContent xmlns:mc="http://schemas.openxmlformats.org/markup-compatibility/2006">
      <mc:Choice Requires="x14">
        <control shapeId="3369" r:id="rId39" name="ChkSMSF60_Expenses">
          <controlPr defaultSize="0" autoLine="0" r:id="rId24">
            <anchor moveWithCells="1">
              <from>
                <xdr:col>3</xdr:col>
                <xdr:colOff>66675</xdr:colOff>
                <xdr:row>78</xdr:row>
                <xdr:rowOff>38100</xdr:rowOff>
              </from>
              <to>
                <xdr:col>3</xdr:col>
                <xdr:colOff>200025</xdr:colOff>
                <xdr:row>78</xdr:row>
                <xdr:rowOff>171450</xdr:rowOff>
              </to>
            </anchor>
          </controlPr>
        </control>
      </mc:Choice>
      <mc:Fallback>
        <control shapeId="3369" r:id="rId39" name="ChkSMSF60_Expenses"/>
      </mc:Fallback>
    </mc:AlternateContent>
    <mc:AlternateContent xmlns:mc="http://schemas.openxmlformats.org/markup-compatibility/2006">
      <mc:Choice Requires="x14">
        <control shapeId="3368" r:id="rId40" name="ChkSMSF58_Other_Income">
          <controlPr defaultSize="0" autoLine="0" r:id="rId19">
            <anchor moveWithCells="1">
              <from>
                <xdr:col>3</xdr:col>
                <xdr:colOff>66675</xdr:colOff>
                <xdr:row>76</xdr:row>
                <xdr:rowOff>38100</xdr:rowOff>
              </from>
              <to>
                <xdr:col>3</xdr:col>
                <xdr:colOff>200025</xdr:colOff>
                <xdr:row>76</xdr:row>
                <xdr:rowOff>171450</xdr:rowOff>
              </to>
            </anchor>
          </controlPr>
        </control>
      </mc:Choice>
      <mc:Fallback>
        <control shapeId="3368" r:id="rId40" name="ChkSMSF58_Other_Income"/>
      </mc:Fallback>
    </mc:AlternateContent>
    <mc:AlternateContent xmlns:mc="http://schemas.openxmlformats.org/markup-compatibility/2006">
      <mc:Choice Requires="x14">
        <control shapeId="3367" r:id="rId41" name="ChkSMSF53_Dividends_Received">
          <controlPr defaultSize="0" autoLine="0" r:id="rId19">
            <anchor moveWithCells="1">
              <from>
                <xdr:col>3</xdr:col>
                <xdr:colOff>66675</xdr:colOff>
                <xdr:row>71</xdr:row>
                <xdr:rowOff>38100</xdr:rowOff>
              </from>
              <to>
                <xdr:col>3</xdr:col>
                <xdr:colOff>200025</xdr:colOff>
                <xdr:row>71</xdr:row>
                <xdr:rowOff>171450</xdr:rowOff>
              </to>
            </anchor>
          </controlPr>
        </control>
      </mc:Choice>
      <mc:Fallback>
        <control shapeId="3367" r:id="rId41" name="ChkSMSF53_Dividends_Received"/>
      </mc:Fallback>
    </mc:AlternateContent>
    <mc:AlternateContent xmlns:mc="http://schemas.openxmlformats.org/markup-compatibility/2006">
      <mc:Choice Requires="x14">
        <control shapeId="3366" r:id="rId42" name="ChkSMSF57_Managed_Funds">
          <controlPr defaultSize="0" autoLine="0" r:id="rId19">
            <anchor moveWithCells="1">
              <from>
                <xdr:col>3</xdr:col>
                <xdr:colOff>66675</xdr:colOff>
                <xdr:row>75</xdr:row>
                <xdr:rowOff>38100</xdr:rowOff>
              </from>
              <to>
                <xdr:col>3</xdr:col>
                <xdr:colOff>200025</xdr:colOff>
                <xdr:row>75</xdr:row>
                <xdr:rowOff>171450</xdr:rowOff>
              </to>
            </anchor>
          </controlPr>
        </control>
      </mc:Choice>
      <mc:Fallback>
        <control shapeId="3366" r:id="rId42" name="ChkSMSF57_Managed_Funds"/>
      </mc:Fallback>
    </mc:AlternateContent>
    <mc:AlternateContent xmlns:mc="http://schemas.openxmlformats.org/markup-compatibility/2006">
      <mc:Choice Requires="x14">
        <control shapeId="3363" r:id="rId43" name="ChkSMSF56_Pshps_and_Trusts">
          <controlPr defaultSize="0" autoLine="0" r:id="rId19">
            <anchor moveWithCells="1">
              <from>
                <xdr:col>3</xdr:col>
                <xdr:colOff>66675</xdr:colOff>
                <xdr:row>74</xdr:row>
                <xdr:rowOff>38100</xdr:rowOff>
              </from>
              <to>
                <xdr:col>3</xdr:col>
                <xdr:colOff>200025</xdr:colOff>
                <xdr:row>74</xdr:row>
                <xdr:rowOff>171450</xdr:rowOff>
              </to>
            </anchor>
          </controlPr>
        </control>
      </mc:Choice>
      <mc:Fallback>
        <control shapeId="3363" r:id="rId43" name="ChkSMSF56_Pshps_and_Trusts"/>
      </mc:Fallback>
    </mc:AlternateContent>
    <mc:AlternateContent xmlns:mc="http://schemas.openxmlformats.org/markup-compatibility/2006">
      <mc:Choice Requires="x14">
        <control shapeId="3361" r:id="rId44" name="ChkSMSF52_Interest_Received">
          <controlPr defaultSize="0" autoLine="0" r:id="rId19">
            <anchor moveWithCells="1">
              <from>
                <xdr:col>3</xdr:col>
                <xdr:colOff>66675</xdr:colOff>
                <xdr:row>70</xdr:row>
                <xdr:rowOff>38100</xdr:rowOff>
              </from>
              <to>
                <xdr:col>3</xdr:col>
                <xdr:colOff>200025</xdr:colOff>
                <xdr:row>70</xdr:row>
                <xdr:rowOff>171450</xdr:rowOff>
              </to>
            </anchor>
          </controlPr>
        </control>
      </mc:Choice>
      <mc:Fallback>
        <control shapeId="3361" r:id="rId44" name="ChkSMSF52_Interest_Received"/>
      </mc:Fallback>
    </mc:AlternateContent>
    <mc:AlternateContent xmlns:mc="http://schemas.openxmlformats.org/markup-compatibility/2006">
      <mc:Choice Requires="x14">
        <control shapeId="3359" r:id="rId45" name="ChkSMSF51_CGT_Summary_Worksheet">
          <controlPr defaultSize="0" autoLine="0" r:id="rId19">
            <anchor moveWithCells="1">
              <from>
                <xdr:col>3</xdr:col>
                <xdr:colOff>66675</xdr:colOff>
                <xdr:row>69</xdr:row>
                <xdr:rowOff>38100</xdr:rowOff>
              </from>
              <to>
                <xdr:col>3</xdr:col>
                <xdr:colOff>200025</xdr:colOff>
                <xdr:row>69</xdr:row>
                <xdr:rowOff>171450</xdr:rowOff>
              </to>
            </anchor>
          </controlPr>
        </control>
      </mc:Choice>
      <mc:Fallback>
        <control shapeId="3359" r:id="rId45" name="ChkSMSF51_CGT_Summary_Worksheet"/>
      </mc:Fallback>
    </mc:AlternateContent>
    <mc:AlternateContent xmlns:mc="http://schemas.openxmlformats.org/markup-compatibility/2006">
      <mc:Choice Requires="x14">
        <control shapeId="3358" r:id="rId46" name="ChkSMSF50_CGT_Worksheet">
          <controlPr defaultSize="0" autoLine="0" r:id="rId19">
            <anchor moveWithCells="1">
              <from>
                <xdr:col>3</xdr:col>
                <xdr:colOff>66675</xdr:colOff>
                <xdr:row>68</xdr:row>
                <xdr:rowOff>28575</xdr:rowOff>
              </from>
              <to>
                <xdr:col>3</xdr:col>
                <xdr:colOff>200025</xdr:colOff>
                <xdr:row>68</xdr:row>
                <xdr:rowOff>161925</xdr:rowOff>
              </to>
            </anchor>
          </controlPr>
        </control>
      </mc:Choice>
      <mc:Fallback>
        <control shapeId="3358" r:id="rId46" name="ChkSMSF50_CGT_Worksheet"/>
      </mc:Fallback>
    </mc:AlternateContent>
    <mc:AlternateContent xmlns:mc="http://schemas.openxmlformats.org/markup-compatibility/2006">
      <mc:Choice Requires="x14">
        <control shapeId="3357" r:id="rId47" name="ChkSMSF48_Acc_Based_Pens_Over_60">
          <controlPr defaultSize="0" autoLine="0" r:id="rId19">
            <anchor moveWithCells="1">
              <from>
                <xdr:col>3</xdr:col>
                <xdr:colOff>66675</xdr:colOff>
                <xdr:row>65</xdr:row>
                <xdr:rowOff>38100</xdr:rowOff>
              </from>
              <to>
                <xdr:col>3</xdr:col>
                <xdr:colOff>200025</xdr:colOff>
                <xdr:row>65</xdr:row>
                <xdr:rowOff>171450</xdr:rowOff>
              </to>
            </anchor>
          </controlPr>
        </control>
      </mc:Choice>
      <mc:Fallback>
        <control shapeId="3357" r:id="rId47" name="ChkSMSF48_Acc_Based_Pens_Over_60"/>
      </mc:Fallback>
    </mc:AlternateContent>
    <mc:AlternateContent xmlns:mc="http://schemas.openxmlformats.org/markup-compatibility/2006">
      <mc:Choice Requires="x14">
        <control shapeId="3356" r:id="rId48" name="ChkSMSF47_Acc_Based_Under_60">
          <controlPr defaultSize="0" autoLine="0" r:id="rId19">
            <anchor moveWithCells="1">
              <from>
                <xdr:col>3</xdr:col>
                <xdr:colOff>66675</xdr:colOff>
                <xdr:row>64</xdr:row>
                <xdr:rowOff>38100</xdr:rowOff>
              </from>
              <to>
                <xdr:col>3</xdr:col>
                <xdr:colOff>200025</xdr:colOff>
                <xdr:row>64</xdr:row>
                <xdr:rowOff>171450</xdr:rowOff>
              </to>
            </anchor>
          </controlPr>
        </control>
      </mc:Choice>
      <mc:Fallback>
        <control shapeId="3356" r:id="rId48" name="ChkSMSF47_Acc_Based_Under_60"/>
      </mc:Fallback>
    </mc:AlternateContent>
    <mc:AlternateContent xmlns:mc="http://schemas.openxmlformats.org/markup-compatibility/2006">
      <mc:Choice Requires="x14">
        <control shapeId="3355" r:id="rId49" name="ChkSMSF46_Alloc_Pens_Under_60">
          <controlPr defaultSize="0" autoLine="0" r:id="rId19">
            <anchor moveWithCells="1">
              <from>
                <xdr:col>3</xdr:col>
                <xdr:colOff>66675</xdr:colOff>
                <xdr:row>63</xdr:row>
                <xdr:rowOff>28575</xdr:rowOff>
              </from>
              <to>
                <xdr:col>3</xdr:col>
                <xdr:colOff>200025</xdr:colOff>
                <xdr:row>63</xdr:row>
                <xdr:rowOff>161925</xdr:rowOff>
              </to>
            </anchor>
          </controlPr>
        </control>
      </mc:Choice>
      <mc:Fallback>
        <control shapeId="3355" r:id="rId49" name="ChkSMSF46_Alloc_Pens_Under_60"/>
      </mc:Fallback>
    </mc:AlternateContent>
    <mc:AlternateContent xmlns:mc="http://schemas.openxmlformats.org/markup-compatibility/2006">
      <mc:Choice Requires="x14">
        <control shapeId="3354" r:id="rId50" name="ChkSMSF44_Earnings">
          <controlPr defaultSize="0" autoLine="0" r:id="rId19">
            <anchor moveWithCells="1">
              <from>
                <xdr:col>3</xdr:col>
                <xdr:colOff>66675</xdr:colOff>
                <xdr:row>61</xdr:row>
                <xdr:rowOff>28575</xdr:rowOff>
              </from>
              <to>
                <xdr:col>3</xdr:col>
                <xdr:colOff>200025</xdr:colOff>
                <xdr:row>61</xdr:row>
                <xdr:rowOff>161925</xdr:rowOff>
              </to>
            </anchor>
          </controlPr>
        </control>
      </mc:Choice>
      <mc:Fallback>
        <control shapeId="3354" r:id="rId50" name="ChkSMSF44_Earnings"/>
      </mc:Fallback>
    </mc:AlternateContent>
    <mc:AlternateContent xmlns:mc="http://schemas.openxmlformats.org/markup-compatibility/2006">
      <mc:Choice Requires="x14">
        <control shapeId="3353" r:id="rId51" name="ChkSMSF43_Benefits">
          <controlPr defaultSize="0" autoLine="0" r:id="rId19">
            <anchor moveWithCells="1">
              <from>
                <xdr:col>3</xdr:col>
                <xdr:colOff>66675</xdr:colOff>
                <xdr:row>60</xdr:row>
                <xdr:rowOff>38100</xdr:rowOff>
              </from>
              <to>
                <xdr:col>3</xdr:col>
                <xdr:colOff>200025</xdr:colOff>
                <xdr:row>60</xdr:row>
                <xdr:rowOff>171450</xdr:rowOff>
              </to>
            </anchor>
          </controlPr>
        </control>
      </mc:Choice>
      <mc:Fallback>
        <control shapeId="3353" r:id="rId51" name="ChkSMSF43_Benefits"/>
      </mc:Fallback>
    </mc:AlternateContent>
    <mc:AlternateContent xmlns:mc="http://schemas.openxmlformats.org/markup-compatibility/2006">
      <mc:Choice Requires="x14">
        <control shapeId="3352" r:id="rId52" name="ChkSMSF42_Rollovers">
          <controlPr defaultSize="0" autoLine="0" r:id="rId24">
            <anchor moveWithCells="1">
              <from>
                <xdr:col>3</xdr:col>
                <xdr:colOff>66675</xdr:colOff>
                <xdr:row>59</xdr:row>
                <xdr:rowOff>38100</xdr:rowOff>
              </from>
              <to>
                <xdr:col>3</xdr:col>
                <xdr:colOff>200025</xdr:colOff>
                <xdr:row>59</xdr:row>
                <xdr:rowOff>171450</xdr:rowOff>
              </to>
            </anchor>
          </controlPr>
        </control>
      </mc:Choice>
      <mc:Fallback>
        <control shapeId="3352" r:id="rId52" name="ChkSMSF42_Rollovers"/>
      </mc:Fallback>
    </mc:AlternateContent>
    <mc:AlternateContent xmlns:mc="http://schemas.openxmlformats.org/markup-compatibility/2006">
      <mc:Choice Requires="x14">
        <control shapeId="3351" r:id="rId53" name="ChkSMSF41_Contributions">
          <controlPr defaultSize="0" autoLine="0" r:id="rId24">
            <anchor moveWithCells="1">
              <from>
                <xdr:col>3</xdr:col>
                <xdr:colOff>66675</xdr:colOff>
                <xdr:row>58</xdr:row>
                <xdr:rowOff>28575</xdr:rowOff>
              </from>
              <to>
                <xdr:col>3</xdr:col>
                <xdr:colOff>200025</xdr:colOff>
                <xdr:row>58</xdr:row>
                <xdr:rowOff>161925</xdr:rowOff>
              </to>
            </anchor>
          </controlPr>
        </control>
      </mc:Choice>
      <mc:Fallback>
        <control shapeId="3351" r:id="rId53" name="ChkSMSF41_Contributions"/>
      </mc:Fallback>
    </mc:AlternateContent>
    <mc:AlternateContent xmlns:mc="http://schemas.openxmlformats.org/markup-compatibility/2006">
      <mc:Choice Requires="x14">
        <control shapeId="3333" r:id="rId54" name="ChkSMSF38_Accounts_Payable">
          <controlPr defaultSize="0" autoLine="0" r:id="rId19">
            <anchor moveWithCells="1">
              <from>
                <xdr:col>3</xdr:col>
                <xdr:colOff>66675</xdr:colOff>
                <xdr:row>54</xdr:row>
                <xdr:rowOff>28575</xdr:rowOff>
              </from>
              <to>
                <xdr:col>3</xdr:col>
                <xdr:colOff>200025</xdr:colOff>
                <xdr:row>54</xdr:row>
                <xdr:rowOff>161925</xdr:rowOff>
              </to>
            </anchor>
          </controlPr>
        </control>
      </mc:Choice>
      <mc:Fallback>
        <control shapeId="3333" r:id="rId54" name="ChkSMSF38_Accounts_Payable"/>
      </mc:Fallback>
    </mc:AlternateContent>
    <mc:AlternateContent xmlns:mc="http://schemas.openxmlformats.org/markup-compatibility/2006">
      <mc:Choice Requires="x14">
        <control shapeId="3332" r:id="rId55" name="ChkSMSF36_Sale_Purchase_Property">
          <controlPr defaultSize="0" autoLine="0" r:id="rId19">
            <anchor moveWithCells="1">
              <from>
                <xdr:col>3</xdr:col>
                <xdr:colOff>66675</xdr:colOff>
                <xdr:row>51</xdr:row>
                <xdr:rowOff>38100</xdr:rowOff>
              </from>
              <to>
                <xdr:col>3</xdr:col>
                <xdr:colOff>200025</xdr:colOff>
                <xdr:row>51</xdr:row>
                <xdr:rowOff>171450</xdr:rowOff>
              </to>
            </anchor>
          </controlPr>
        </control>
      </mc:Choice>
      <mc:Fallback>
        <control shapeId="3332" r:id="rId55" name="ChkSMSF36_Sale_Purchase_Property"/>
      </mc:Fallback>
    </mc:AlternateContent>
    <mc:AlternateContent xmlns:mc="http://schemas.openxmlformats.org/markup-compatibility/2006">
      <mc:Choice Requires="x14">
        <control shapeId="3331" r:id="rId56" name="ChkSMSF35_Other_Assets">
          <controlPr defaultSize="0" autoLine="0" r:id="rId19">
            <anchor moveWithCells="1">
              <from>
                <xdr:col>3</xdr:col>
                <xdr:colOff>66675</xdr:colOff>
                <xdr:row>50</xdr:row>
                <xdr:rowOff>38100</xdr:rowOff>
              </from>
              <to>
                <xdr:col>3</xdr:col>
                <xdr:colOff>200025</xdr:colOff>
                <xdr:row>50</xdr:row>
                <xdr:rowOff>171450</xdr:rowOff>
              </to>
            </anchor>
          </controlPr>
        </control>
      </mc:Choice>
      <mc:Fallback>
        <control shapeId="3331" r:id="rId56" name="ChkSMSF35_Other_Assets"/>
      </mc:Fallback>
    </mc:AlternateContent>
    <mc:AlternateContent xmlns:mc="http://schemas.openxmlformats.org/markup-compatibility/2006">
      <mc:Choice Requires="x14">
        <control shapeId="3330" r:id="rId57" name="ChkSMSF34_Investments">
          <controlPr defaultSize="0" autoLine="0" r:id="rId24">
            <anchor moveWithCells="1">
              <from>
                <xdr:col>3</xdr:col>
                <xdr:colOff>66675</xdr:colOff>
                <xdr:row>49</xdr:row>
                <xdr:rowOff>38100</xdr:rowOff>
              </from>
              <to>
                <xdr:col>3</xdr:col>
                <xdr:colOff>200025</xdr:colOff>
                <xdr:row>49</xdr:row>
                <xdr:rowOff>171450</xdr:rowOff>
              </to>
            </anchor>
          </controlPr>
        </control>
      </mc:Choice>
      <mc:Fallback>
        <control shapeId="3330" r:id="rId57" name="ChkSMSF34_Investments"/>
      </mc:Fallback>
    </mc:AlternateContent>
    <mc:AlternateContent xmlns:mc="http://schemas.openxmlformats.org/markup-compatibility/2006">
      <mc:Choice Requires="x14">
        <control shapeId="3327" r:id="rId58" name="ChkSMSF33_Fixed_Assets">
          <controlPr defaultSize="0" autoLine="0" r:id="rId19">
            <anchor moveWithCells="1">
              <from>
                <xdr:col>3</xdr:col>
                <xdr:colOff>66675</xdr:colOff>
                <xdr:row>48</xdr:row>
                <xdr:rowOff>28575</xdr:rowOff>
              </from>
              <to>
                <xdr:col>3</xdr:col>
                <xdr:colOff>200025</xdr:colOff>
                <xdr:row>48</xdr:row>
                <xdr:rowOff>161925</xdr:rowOff>
              </to>
            </anchor>
          </controlPr>
        </control>
      </mc:Choice>
      <mc:Fallback>
        <control shapeId="3327" r:id="rId58" name="ChkSMSF33_Fixed_Assets"/>
      </mc:Fallback>
    </mc:AlternateContent>
    <mc:AlternateContent xmlns:mc="http://schemas.openxmlformats.org/markup-compatibility/2006">
      <mc:Choice Requires="x14">
        <control shapeId="3326" r:id="rId59" name="ChkSMSF31_Other_Assets">
          <controlPr defaultSize="0" autoLine="0" r:id="rId19">
            <anchor moveWithCells="1">
              <from>
                <xdr:col>3</xdr:col>
                <xdr:colOff>66675</xdr:colOff>
                <xdr:row>45</xdr:row>
                <xdr:rowOff>28575</xdr:rowOff>
              </from>
              <to>
                <xdr:col>3</xdr:col>
                <xdr:colOff>200025</xdr:colOff>
                <xdr:row>45</xdr:row>
                <xdr:rowOff>161925</xdr:rowOff>
              </to>
            </anchor>
          </controlPr>
        </control>
      </mc:Choice>
      <mc:Fallback>
        <control shapeId="3326" r:id="rId59" name="ChkSMSF31_Other_Assets"/>
      </mc:Fallback>
    </mc:AlternateContent>
    <mc:AlternateContent xmlns:mc="http://schemas.openxmlformats.org/markup-compatibility/2006">
      <mc:Choice Requires="x14">
        <control shapeId="3325" r:id="rId60" name="ChkSMSF30_Prepayments">
          <controlPr defaultSize="0" autoLine="0" r:id="rId19">
            <anchor moveWithCells="1">
              <from>
                <xdr:col>3</xdr:col>
                <xdr:colOff>66675</xdr:colOff>
                <xdr:row>44</xdr:row>
                <xdr:rowOff>28575</xdr:rowOff>
              </from>
              <to>
                <xdr:col>3</xdr:col>
                <xdr:colOff>200025</xdr:colOff>
                <xdr:row>44</xdr:row>
                <xdr:rowOff>161925</xdr:rowOff>
              </to>
            </anchor>
          </controlPr>
        </control>
      </mc:Choice>
      <mc:Fallback>
        <control shapeId="3325" r:id="rId60" name="ChkSMSF30_Prepayments"/>
      </mc:Fallback>
    </mc:AlternateContent>
    <mc:AlternateContent xmlns:mc="http://schemas.openxmlformats.org/markup-compatibility/2006">
      <mc:Choice Requires="x14">
        <control shapeId="3324" r:id="rId61" name="ChkSMSF29_Receivables">
          <controlPr defaultSize="0" autoLine="0" r:id="rId19">
            <anchor moveWithCells="1">
              <from>
                <xdr:col>3</xdr:col>
                <xdr:colOff>66675</xdr:colOff>
                <xdr:row>43</xdr:row>
                <xdr:rowOff>38100</xdr:rowOff>
              </from>
              <to>
                <xdr:col>3</xdr:col>
                <xdr:colOff>200025</xdr:colOff>
                <xdr:row>43</xdr:row>
                <xdr:rowOff>171450</xdr:rowOff>
              </to>
            </anchor>
          </controlPr>
        </control>
      </mc:Choice>
      <mc:Fallback>
        <control shapeId="3324" r:id="rId61" name="ChkSMSF29_Receivables"/>
      </mc:Fallback>
    </mc:AlternateContent>
    <mc:AlternateContent xmlns:mc="http://schemas.openxmlformats.org/markup-compatibility/2006">
      <mc:Choice Requires="x14">
        <control shapeId="3323" r:id="rId62" name="ChkSMSF28_Bank">
          <controlPr defaultSize="0" autoLine="0" r:id="rId24">
            <anchor moveWithCells="1">
              <from>
                <xdr:col>3</xdr:col>
                <xdr:colOff>66675</xdr:colOff>
                <xdr:row>42</xdr:row>
                <xdr:rowOff>28575</xdr:rowOff>
              </from>
              <to>
                <xdr:col>3</xdr:col>
                <xdr:colOff>200025</xdr:colOff>
                <xdr:row>42</xdr:row>
                <xdr:rowOff>161925</xdr:rowOff>
              </to>
            </anchor>
          </controlPr>
        </control>
      </mc:Choice>
      <mc:Fallback>
        <control shapeId="3323" r:id="rId62" name="ChkSMSF28_Bank"/>
      </mc:Fallback>
    </mc:AlternateContent>
    <mc:AlternateContent xmlns:mc="http://schemas.openxmlformats.org/markup-compatibility/2006">
      <mc:Choice Requires="x14">
        <control shapeId="3315" r:id="rId63" name="ChkSMSF27_Journals">
          <controlPr defaultSize="0" autoLine="0" r:id="rId19">
            <anchor moveWithCells="1">
              <from>
                <xdr:col>3</xdr:col>
                <xdr:colOff>66675</xdr:colOff>
                <xdr:row>39</xdr:row>
                <xdr:rowOff>28575</xdr:rowOff>
              </from>
              <to>
                <xdr:col>3</xdr:col>
                <xdr:colOff>200025</xdr:colOff>
                <xdr:row>39</xdr:row>
                <xdr:rowOff>161925</xdr:rowOff>
              </to>
            </anchor>
          </controlPr>
        </control>
      </mc:Choice>
      <mc:Fallback>
        <control shapeId="3315" r:id="rId63" name="ChkSMSF27_Journals"/>
      </mc:Fallback>
    </mc:AlternateContent>
    <mc:AlternateContent xmlns:mc="http://schemas.openxmlformats.org/markup-compatibility/2006">
      <mc:Choice Requires="x14">
        <control shapeId="3314" r:id="rId64" name="ChkSMSF23_Fin_Acq_Threshold">
          <controlPr defaultSize="0" autoLine="0" r:id="rId19">
            <anchor moveWithCells="1">
              <from>
                <xdr:col>3</xdr:col>
                <xdr:colOff>66675</xdr:colOff>
                <xdr:row>34</xdr:row>
                <xdr:rowOff>28575</xdr:rowOff>
              </from>
              <to>
                <xdr:col>3</xdr:col>
                <xdr:colOff>200025</xdr:colOff>
                <xdr:row>34</xdr:row>
                <xdr:rowOff>161925</xdr:rowOff>
              </to>
            </anchor>
          </controlPr>
        </control>
      </mc:Choice>
      <mc:Fallback>
        <control shapeId="3314" r:id="rId64" name="ChkSMSF23_Fin_Acq_Threshold"/>
      </mc:Fallback>
    </mc:AlternateContent>
    <mc:AlternateContent xmlns:mc="http://schemas.openxmlformats.org/markup-compatibility/2006">
      <mc:Choice Requires="x14">
        <control shapeId="3313" r:id="rId65" name="ChkSMSF21_Tax_Reconciliation">
          <controlPr defaultSize="0" autoLine="0" r:id="rId24">
            <anchor moveWithCells="1">
              <from>
                <xdr:col>3</xdr:col>
                <xdr:colOff>66675</xdr:colOff>
                <xdr:row>32</xdr:row>
                <xdr:rowOff>38100</xdr:rowOff>
              </from>
              <to>
                <xdr:col>3</xdr:col>
                <xdr:colOff>200025</xdr:colOff>
                <xdr:row>32</xdr:row>
                <xdr:rowOff>171450</xdr:rowOff>
              </to>
            </anchor>
          </controlPr>
        </control>
      </mc:Choice>
      <mc:Fallback>
        <control shapeId="3313" r:id="rId65" name="ChkSMSF21_Tax_Reconciliation"/>
      </mc:Fallback>
    </mc:AlternateContent>
    <mc:AlternateContent xmlns:mc="http://schemas.openxmlformats.org/markup-compatibility/2006">
      <mc:Choice Requires="x14">
        <control shapeId="3312" r:id="rId66" name="ChkSMSF20_Income_Tax_Return">
          <controlPr defaultSize="0" autoLine="0" r:id="rId19">
            <anchor moveWithCells="1">
              <from>
                <xdr:col>3</xdr:col>
                <xdr:colOff>66675</xdr:colOff>
                <xdr:row>31</xdr:row>
                <xdr:rowOff>28575</xdr:rowOff>
              </from>
              <to>
                <xdr:col>3</xdr:col>
                <xdr:colOff>200025</xdr:colOff>
                <xdr:row>31</xdr:row>
                <xdr:rowOff>161925</xdr:rowOff>
              </to>
            </anchor>
          </controlPr>
        </control>
      </mc:Choice>
      <mc:Fallback>
        <control shapeId="3312" r:id="rId66" name="ChkSMSF20_Income_Tax_Return"/>
      </mc:Fallback>
    </mc:AlternateContent>
    <mc:AlternateContent xmlns:mc="http://schemas.openxmlformats.org/markup-compatibility/2006">
      <mc:Choice Requires="x14">
        <control shapeId="3311" r:id="rId67" name="ChkSMSF13_Members_Stat">
          <controlPr defaultSize="0" autoLine="0" r:id="rId19">
            <anchor moveWithCells="1">
              <from>
                <xdr:col>3</xdr:col>
                <xdr:colOff>66675</xdr:colOff>
                <xdr:row>23</xdr:row>
                <xdr:rowOff>38100</xdr:rowOff>
              </from>
              <to>
                <xdr:col>3</xdr:col>
                <xdr:colOff>200025</xdr:colOff>
                <xdr:row>23</xdr:row>
                <xdr:rowOff>171450</xdr:rowOff>
              </to>
            </anchor>
          </controlPr>
        </control>
      </mc:Choice>
      <mc:Fallback>
        <control shapeId="3311" r:id="rId67" name="ChkSMSF13_Members_Stat"/>
      </mc:Fallback>
    </mc:AlternateContent>
    <mc:AlternateContent xmlns:mc="http://schemas.openxmlformats.org/markup-compatibility/2006">
      <mc:Choice Requires="x14">
        <control shapeId="3310" r:id="rId68" name="ChkSMSF12_Notes_Fin_Stat">
          <controlPr defaultSize="0" autoLine="0" r:id="rId69">
            <anchor moveWithCells="1">
              <from>
                <xdr:col>3</xdr:col>
                <xdr:colOff>66675</xdr:colOff>
                <xdr:row>22</xdr:row>
                <xdr:rowOff>38100</xdr:rowOff>
              </from>
              <to>
                <xdr:col>3</xdr:col>
                <xdr:colOff>200025</xdr:colOff>
                <xdr:row>22</xdr:row>
                <xdr:rowOff>171450</xdr:rowOff>
              </to>
            </anchor>
          </controlPr>
        </control>
      </mc:Choice>
      <mc:Fallback>
        <control shapeId="3310" r:id="rId68" name="ChkSMSF12_Notes_Fin_Stat"/>
      </mc:Fallback>
    </mc:AlternateContent>
    <mc:AlternateContent xmlns:mc="http://schemas.openxmlformats.org/markup-compatibility/2006">
      <mc:Choice Requires="x14">
        <control shapeId="3309" r:id="rId70" name="ChkSMSF11_Stat_Fin_Pos">
          <controlPr defaultSize="0" autoLine="0" r:id="rId19">
            <anchor moveWithCells="1">
              <from>
                <xdr:col>3</xdr:col>
                <xdr:colOff>66675</xdr:colOff>
                <xdr:row>21</xdr:row>
                <xdr:rowOff>38100</xdr:rowOff>
              </from>
              <to>
                <xdr:col>3</xdr:col>
                <xdr:colOff>200025</xdr:colOff>
                <xdr:row>21</xdr:row>
                <xdr:rowOff>171450</xdr:rowOff>
              </to>
            </anchor>
          </controlPr>
        </control>
      </mc:Choice>
      <mc:Fallback>
        <control shapeId="3309" r:id="rId70" name="ChkSMSF11_Stat_Fin_Pos"/>
      </mc:Fallback>
    </mc:AlternateContent>
    <mc:AlternateContent xmlns:mc="http://schemas.openxmlformats.org/markup-compatibility/2006">
      <mc:Choice Requires="x14">
        <control shapeId="3308" r:id="rId71" name="ChkSMSF10_Op_Statement">
          <controlPr defaultSize="0" autoLine="0" r:id="rId19">
            <anchor moveWithCells="1">
              <from>
                <xdr:col>3</xdr:col>
                <xdr:colOff>66675</xdr:colOff>
                <xdr:row>20</xdr:row>
                <xdr:rowOff>28575</xdr:rowOff>
              </from>
              <to>
                <xdr:col>3</xdr:col>
                <xdr:colOff>200025</xdr:colOff>
                <xdr:row>20</xdr:row>
                <xdr:rowOff>161925</xdr:rowOff>
              </to>
            </anchor>
          </controlPr>
        </control>
      </mc:Choice>
      <mc:Fallback>
        <control shapeId="3308" r:id="rId71" name="ChkSMSF10_Op_Statement"/>
      </mc:Fallback>
    </mc:AlternateContent>
    <mc:AlternateContent xmlns:mc="http://schemas.openxmlformats.org/markup-compatibility/2006">
      <mc:Choice Requires="x14">
        <control shapeId="3307" r:id="rId72" name="ChkSMSF9_Post_Comp_Review">
          <controlPr defaultSize="0" autoLine="0" r:id="rId19">
            <anchor moveWithCells="1">
              <from>
                <xdr:col>3</xdr:col>
                <xdr:colOff>66675</xdr:colOff>
                <xdr:row>18</xdr:row>
                <xdr:rowOff>38100</xdr:rowOff>
              </from>
              <to>
                <xdr:col>3</xdr:col>
                <xdr:colOff>200025</xdr:colOff>
                <xdr:row>18</xdr:row>
                <xdr:rowOff>171450</xdr:rowOff>
              </to>
            </anchor>
          </controlPr>
        </control>
      </mc:Choice>
      <mc:Fallback>
        <control shapeId="3307" r:id="rId72" name="ChkSMSF9_Post_Comp_Review"/>
      </mc:Fallback>
    </mc:AlternateContent>
    <mc:AlternateContent xmlns:mc="http://schemas.openxmlformats.org/markup-compatibility/2006">
      <mc:Choice Requires="x14">
        <control shapeId="3306" r:id="rId73" name="ChkSMSF8_Budget">
          <controlPr defaultSize="0" autoLine="0" r:id="rId24">
            <anchor moveWithCells="1">
              <from>
                <xdr:col>3</xdr:col>
                <xdr:colOff>66675</xdr:colOff>
                <xdr:row>17</xdr:row>
                <xdr:rowOff>38100</xdr:rowOff>
              </from>
              <to>
                <xdr:col>3</xdr:col>
                <xdr:colOff>200025</xdr:colOff>
                <xdr:row>17</xdr:row>
                <xdr:rowOff>171450</xdr:rowOff>
              </to>
            </anchor>
          </controlPr>
        </control>
      </mc:Choice>
      <mc:Fallback>
        <control shapeId="3306" r:id="rId73" name="ChkSMSF8_Budget"/>
      </mc:Fallback>
    </mc:AlternateContent>
    <mc:AlternateContent xmlns:mc="http://schemas.openxmlformats.org/markup-compatibility/2006">
      <mc:Choice Requires="x14">
        <control shapeId="3305" r:id="rId74" name="ChkSMSF7_Notes">
          <controlPr defaultSize="0" autoLine="0" r:id="rId19">
            <anchor moveWithCells="1">
              <from>
                <xdr:col>3</xdr:col>
                <xdr:colOff>66675</xdr:colOff>
                <xdr:row>16</xdr:row>
                <xdr:rowOff>38100</xdr:rowOff>
              </from>
              <to>
                <xdr:col>3</xdr:col>
                <xdr:colOff>200025</xdr:colOff>
                <xdr:row>16</xdr:row>
                <xdr:rowOff>171450</xdr:rowOff>
              </to>
            </anchor>
          </controlPr>
        </control>
      </mc:Choice>
      <mc:Fallback>
        <control shapeId="3305" r:id="rId74" name="ChkSMSF7_Notes"/>
      </mc:Fallback>
    </mc:AlternateContent>
    <mc:AlternateContent xmlns:mc="http://schemas.openxmlformats.org/markup-compatibility/2006">
      <mc:Choice Requires="x14">
        <control shapeId="3304" r:id="rId75" name="ChkSMSF6_Queries">
          <controlPr defaultSize="0" autoLine="0" r:id="rId19">
            <anchor moveWithCells="1">
              <from>
                <xdr:col>3</xdr:col>
                <xdr:colOff>66675</xdr:colOff>
                <xdr:row>15</xdr:row>
                <xdr:rowOff>38100</xdr:rowOff>
              </from>
              <to>
                <xdr:col>3</xdr:col>
                <xdr:colOff>200025</xdr:colOff>
                <xdr:row>15</xdr:row>
                <xdr:rowOff>171450</xdr:rowOff>
              </to>
            </anchor>
          </controlPr>
        </control>
      </mc:Choice>
      <mc:Fallback>
        <control shapeId="3304" r:id="rId75" name="ChkSMSF6_Queries"/>
      </mc:Fallback>
    </mc:AlternateContent>
    <mc:AlternateContent xmlns:mc="http://schemas.openxmlformats.org/markup-compatibility/2006">
      <mc:Choice Requires="x14">
        <control shapeId="3303" r:id="rId76" name="ChkSMSF5_Review_Points">
          <controlPr defaultSize="0" autoLine="0" r:id="rId24">
            <anchor moveWithCells="1">
              <from>
                <xdr:col>3</xdr:col>
                <xdr:colOff>66675</xdr:colOff>
                <xdr:row>14</xdr:row>
                <xdr:rowOff>38100</xdr:rowOff>
              </from>
              <to>
                <xdr:col>3</xdr:col>
                <xdr:colOff>200025</xdr:colOff>
                <xdr:row>14</xdr:row>
                <xdr:rowOff>171450</xdr:rowOff>
              </to>
            </anchor>
          </controlPr>
        </control>
      </mc:Choice>
      <mc:Fallback>
        <control shapeId="3303" r:id="rId76" name="ChkSMSF5_Review_Points"/>
      </mc:Fallback>
    </mc:AlternateContent>
    <mc:AlternateContent xmlns:mc="http://schemas.openxmlformats.org/markup-compatibility/2006">
      <mc:Choice Requires="x14">
        <control shapeId="3515" r:id="rId77" name="ChkSMSF14_Invest_Report">
          <controlPr defaultSize="0" autoLine="0" r:id="rId19">
            <anchor moveWithCells="1">
              <from>
                <xdr:col>3</xdr:col>
                <xdr:colOff>66675</xdr:colOff>
                <xdr:row>24</xdr:row>
                <xdr:rowOff>38100</xdr:rowOff>
              </from>
              <to>
                <xdr:col>3</xdr:col>
                <xdr:colOff>200025</xdr:colOff>
                <xdr:row>24</xdr:row>
                <xdr:rowOff>171450</xdr:rowOff>
              </to>
            </anchor>
          </controlPr>
        </control>
      </mc:Choice>
      <mc:Fallback>
        <control shapeId="3515" r:id="rId77" name="ChkSMSF14_Invest_Report"/>
      </mc:Fallback>
    </mc:AlternateContent>
    <mc:AlternateContent xmlns:mc="http://schemas.openxmlformats.org/markup-compatibility/2006">
      <mc:Choice Requires="x14">
        <control shapeId="3516" r:id="rId78" name="ChkSMSF15_Trustee_Declaration">
          <controlPr defaultSize="0" autoLine="0" r:id="rId19">
            <anchor moveWithCells="1">
              <from>
                <xdr:col>3</xdr:col>
                <xdr:colOff>66675</xdr:colOff>
                <xdr:row>25</xdr:row>
                <xdr:rowOff>38100</xdr:rowOff>
              </from>
              <to>
                <xdr:col>3</xdr:col>
                <xdr:colOff>200025</xdr:colOff>
                <xdr:row>25</xdr:row>
                <xdr:rowOff>171450</xdr:rowOff>
              </to>
            </anchor>
          </controlPr>
        </control>
      </mc:Choice>
      <mc:Fallback>
        <control shapeId="3516" r:id="rId78" name="ChkSMSF15_Trustee_Declaration"/>
      </mc:Fallback>
    </mc:AlternateContent>
    <mc:AlternateContent xmlns:mc="http://schemas.openxmlformats.org/markup-compatibility/2006">
      <mc:Choice Requires="x14">
        <control shapeId="3517" r:id="rId79" name="ChkSMSF16_Compilation_Report">
          <controlPr defaultSize="0" autoLine="0" r:id="rId19">
            <anchor moveWithCells="1">
              <from>
                <xdr:col>3</xdr:col>
                <xdr:colOff>66675</xdr:colOff>
                <xdr:row>26</xdr:row>
                <xdr:rowOff>38100</xdr:rowOff>
              </from>
              <to>
                <xdr:col>3</xdr:col>
                <xdr:colOff>200025</xdr:colOff>
                <xdr:row>26</xdr:row>
                <xdr:rowOff>171450</xdr:rowOff>
              </to>
            </anchor>
          </controlPr>
        </control>
      </mc:Choice>
      <mc:Fallback>
        <control shapeId="3517" r:id="rId79" name="ChkSMSF16_Compilation_Report"/>
      </mc:Fallback>
    </mc:AlternateContent>
    <mc:AlternateContent xmlns:mc="http://schemas.openxmlformats.org/markup-compatibility/2006">
      <mc:Choice Requires="x14">
        <control shapeId="3518" r:id="rId80" name="ChkSMSF17_Invest_Strategy">
          <controlPr defaultSize="0" autoLine="0" r:id="rId19">
            <anchor moveWithCells="1">
              <from>
                <xdr:col>3</xdr:col>
                <xdr:colOff>66675</xdr:colOff>
                <xdr:row>27</xdr:row>
                <xdr:rowOff>38100</xdr:rowOff>
              </from>
              <to>
                <xdr:col>3</xdr:col>
                <xdr:colOff>200025</xdr:colOff>
                <xdr:row>27</xdr:row>
                <xdr:rowOff>171450</xdr:rowOff>
              </to>
            </anchor>
          </controlPr>
        </control>
      </mc:Choice>
      <mc:Fallback>
        <control shapeId="3518" r:id="rId80" name="ChkSMSF17_Invest_Strategy"/>
      </mc:Fallback>
    </mc:AlternateContent>
    <mc:AlternateContent xmlns:mc="http://schemas.openxmlformats.org/markup-compatibility/2006">
      <mc:Choice Requires="x14">
        <control shapeId="3519" r:id="rId81" name="ChkSMSF18_Trial_Balance">
          <controlPr defaultSize="0" autoLine="0" r:id="rId19">
            <anchor moveWithCells="1">
              <from>
                <xdr:col>3</xdr:col>
                <xdr:colOff>66675</xdr:colOff>
                <xdr:row>28</xdr:row>
                <xdr:rowOff>38100</xdr:rowOff>
              </from>
              <to>
                <xdr:col>3</xdr:col>
                <xdr:colOff>200025</xdr:colOff>
                <xdr:row>28</xdr:row>
                <xdr:rowOff>171450</xdr:rowOff>
              </to>
            </anchor>
          </controlPr>
        </control>
      </mc:Choice>
      <mc:Fallback>
        <control shapeId="3519" r:id="rId81" name="ChkSMSF18_Trial_Balance"/>
      </mc:Fallback>
    </mc:AlternateContent>
    <mc:AlternateContent xmlns:mc="http://schemas.openxmlformats.org/markup-compatibility/2006">
      <mc:Choice Requires="x14">
        <control shapeId="3520" r:id="rId82" name="ChkSMSF18_Compilation_Report">
          <controlPr defaultSize="0" autoLine="0" autoPict="0" r:id="rId83">
            <anchor moveWithCells="1" sizeWithCells="1">
              <from>
                <xdr:col>3</xdr:col>
                <xdr:colOff>114300</xdr:colOff>
                <xdr:row>29</xdr:row>
                <xdr:rowOff>0</xdr:rowOff>
              </from>
              <to>
                <xdr:col>4</xdr:col>
                <xdr:colOff>0</xdr:colOff>
                <xdr:row>29</xdr:row>
                <xdr:rowOff>0</xdr:rowOff>
              </to>
            </anchor>
          </controlPr>
        </control>
      </mc:Choice>
      <mc:Fallback>
        <control shapeId="3520" r:id="rId82" name="ChkSMSF18_Compilation_Report"/>
      </mc:Fallback>
    </mc:AlternateContent>
    <mc:AlternateContent xmlns:mc="http://schemas.openxmlformats.org/markup-compatibility/2006">
      <mc:Choice Requires="x14">
        <control shapeId="3521" r:id="rId84" name="ChkSMSF19_Audit_Rep_Prior_Year">
          <controlPr defaultSize="0" autoLine="0" autoPict="0" r:id="rId83">
            <anchor moveWithCells="1" sizeWithCells="1">
              <from>
                <xdr:col>3</xdr:col>
                <xdr:colOff>114300</xdr:colOff>
                <xdr:row>29</xdr:row>
                <xdr:rowOff>0</xdr:rowOff>
              </from>
              <to>
                <xdr:col>4</xdr:col>
                <xdr:colOff>0</xdr:colOff>
                <xdr:row>29</xdr:row>
                <xdr:rowOff>0</xdr:rowOff>
              </to>
            </anchor>
          </controlPr>
        </control>
      </mc:Choice>
      <mc:Fallback>
        <control shapeId="3521" r:id="rId84" name="ChkSMSF19_Audit_Rep_Prior_Year"/>
      </mc:Fallback>
    </mc:AlternateContent>
    <mc:AlternateContent xmlns:mc="http://schemas.openxmlformats.org/markup-compatibility/2006">
      <mc:Choice Requires="x14">
        <control shapeId="3522" r:id="rId85" name="ChkSMSF19_Blank">
          <controlPr defaultSize="0" autoLine="0" r:id="rId19">
            <anchor moveWithCells="1">
              <from>
                <xdr:col>3</xdr:col>
                <xdr:colOff>66675</xdr:colOff>
                <xdr:row>29</xdr:row>
                <xdr:rowOff>38100</xdr:rowOff>
              </from>
              <to>
                <xdr:col>3</xdr:col>
                <xdr:colOff>200025</xdr:colOff>
                <xdr:row>29</xdr:row>
                <xdr:rowOff>171450</xdr:rowOff>
              </to>
            </anchor>
          </controlPr>
        </control>
      </mc:Choice>
      <mc:Fallback>
        <control shapeId="3522" r:id="rId85" name="ChkSMSF19_Blank"/>
      </mc:Fallback>
    </mc:AlternateContent>
    <mc:AlternateContent xmlns:mc="http://schemas.openxmlformats.org/markup-compatibility/2006">
      <mc:Choice Requires="x14">
        <control shapeId="3526" r:id="rId86" name="ChkSMSF32_Blank">
          <controlPr defaultSize="0" autoLine="0" r:id="rId19">
            <anchor moveWithCells="1">
              <from>
                <xdr:col>3</xdr:col>
                <xdr:colOff>66675</xdr:colOff>
                <xdr:row>46</xdr:row>
                <xdr:rowOff>38100</xdr:rowOff>
              </from>
              <to>
                <xdr:col>3</xdr:col>
                <xdr:colOff>200025</xdr:colOff>
                <xdr:row>46</xdr:row>
                <xdr:rowOff>171450</xdr:rowOff>
              </to>
            </anchor>
          </controlPr>
        </control>
      </mc:Choice>
      <mc:Fallback>
        <control shapeId="3526" r:id="rId86" name="ChkSMSF32_Blank"/>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3">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Workpapers'!E28="",#REF!=""),'Index of Workpapers'!C28,IF('Index of Workpapers'!E28&lt;&gt;"",'Index of Workpapers'!E28,#REF!))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97" t="s">
        <v>790</v>
      </c>
      <c r="B4" s="197"/>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885</v>
      </c>
      <c r="B6" s="1414"/>
      <c r="C6" s="1414"/>
      <c r="D6" s="1414"/>
      <c r="E6" s="1414"/>
      <c r="F6" s="1414"/>
      <c r="H6" s="1418"/>
      <c r="I6" s="1419" t="s">
        <v>352</v>
      </c>
      <c r="J6" s="1420" t="s">
        <v>63</v>
      </c>
      <c r="K6" s="1422" t="s">
        <v>64</v>
      </c>
    </row>
    <row r="7" spans="1:11" ht="3.75" customHeight="1" thickBot="1" x14ac:dyDescent="0.25">
      <c r="A7" s="381"/>
      <c r="B7" s="381"/>
      <c r="C7" s="381"/>
      <c r="D7" s="381"/>
      <c r="E7" s="381"/>
      <c r="F7" s="381"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370"/>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467</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8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H254" s="19"/>
      <c r="I254" s="321"/>
      <c r="J254" s="321"/>
      <c r="K254" s="321"/>
    </row>
    <row r="255" spans="1:11" s="338" customFormat="1" ht="15.95" customHeight="1" x14ac:dyDescent="0.2">
      <c r="H255" s="19"/>
      <c r="I255" s="321"/>
      <c r="J255" s="321"/>
      <c r="K255" s="321"/>
    </row>
    <row r="256" spans="1:11" s="338" customFormat="1" ht="15.95" customHeight="1" x14ac:dyDescent="0.2">
      <c r="H256" s="19"/>
      <c r="I256" s="321"/>
      <c r="J256" s="321"/>
      <c r="K256" s="321"/>
    </row>
    <row r="257" spans="8:11" s="338" customFormat="1" ht="15.95" customHeight="1" x14ac:dyDescent="0.2">
      <c r="H257" s="19"/>
      <c r="I257" s="321"/>
      <c r="J257" s="321"/>
      <c r="K257" s="321"/>
    </row>
    <row r="258" spans="8:11" s="338" customFormat="1" ht="15.95" customHeight="1" x14ac:dyDescent="0.2">
      <c r="H258" s="19"/>
      <c r="I258" s="321"/>
      <c r="J258" s="321"/>
      <c r="K258" s="321"/>
    </row>
    <row r="259" spans="8:11" s="338" customFormat="1" ht="15.95" customHeight="1" x14ac:dyDescent="0.2">
      <c r="H259" s="19"/>
      <c r="I259" s="321"/>
      <c r="J259" s="321"/>
      <c r="K259" s="321"/>
    </row>
    <row r="260" spans="8:11" s="338" customFormat="1" ht="15.95" customHeight="1" x14ac:dyDescent="0.2">
      <c r="H260" s="19"/>
      <c r="I260" s="321"/>
      <c r="J260" s="321"/>
      <c r="K260" s="321"/>
    </row>
    <row r="261" spans="8:11" s="338" customFormat="1" ht="15.95" customHeight="1" x14ac:dyDescent="0.2">
      <c r="H261" s="19"/>
      <c r="I261" s="321"/>
      <c r="J261" s="321"/>
      <c r="K261" s="321"/>
    </row>
    <row r="262" spans="8:11" s="338" customFormat="1" ht="15.95" customHeight="1" x14ac:dyDescent="0.2">
      <c r="H262" s="19"/>
      <c r="I262" s="321"/>
      <c r="J262" s="321"/>
      <c r="K262" s="321"/>
    </row>
    <row r="263" spans="8:11" s="338" customFormat="1" ht="15.95" customHeight="1" x14ac:dyDescent="0.2">
      <c r="H263" s="19"/>
      <c r="I263" s="321"/>
      <c r="J263" s="321"/>
      <c r="K263" s="321"/>
    </row>
    <row r="264" spans="8:11" s="338" customFormat="1" ht="15.95" customHeight="1" x14ac:dyDescent="0.2">
      <c r="H264" s="19"/>
      <c r="I264" s="321"/>
      <c r="J264" s="321"/>
      <c r="K264" s="321"/>
    </row>
    <row r="265" spans="8:11" s="338" customFormat="1" ht="15.95" customHeight="1" x14ac:dyDescent="0.2">
      <c r="H265" s="19"/>
      <c r="I265" s="321"/>
      <c r="J265" s="321"/>
      <c r="K265" s="321"/>
    </row>
    <row r="266" spans="8:11" s="338" customFormat="1" ht="15.95" customHeight="1" x14ac:dyDescent="0.2">
      <c r="H266" s="19"/>
      <c r="I266" s="321"/>
      <c r="J266" s="321"/>
      <c r="K266" s="321"/>
    </row>
    <row r="267" spans="8:11" s="338" customFormat="1" ht="15.95" customHeight="1" x14ac:dyDescent="0.2">
      <c r="H267" s="19"/>
      <c r="I267" s="321"/>
      <c r="J267" s="321"/>
      <c r="K267" s="321"/>
    </row>
    <row r="268" spans="8:11" s="338" customFormat="1" ht="15.95" customHeight="1" x14ac:dyDescent="0.2">
      <c r="H268" s="19"/>
      <c r="I268" s="321"/>
      <c r="J268" s="321"/>
      <c r="K268" s="321"/>
    </row>
    <row r="269" spans="8:11" s="338" customFormat="1" ht="15.95" customHeight="1" x14ac:dyDescent="0.2">
      <c r="H269" s="19"/>
      <c r="I269" s="321"/>
      <c r="J269" s="321"/>
      <c r="K269" s="321"/>
    </row>
    <row r="270" spans="8:11" s="338" customFormat="1" ht="15.95" customHeight="1" x14ac:dyDescent="0.2">
      <c r="H270" s="19"/>
      <c r="I270" s="321"/>
      <c r="J270" s="321"/>
      <c r="K270" s="321"/>
    </row>
    <row r="271" spans="8:11" s="338" customFormat="1" ht="15.95" customHeight="1" x14ac:dyDescent="0.2">
      <c r="H271" s="19"/>
      <c r="I271" s="321"/>
      <c r="J271" s="321"/>
      <c r="K271" s="321"/>
    </row>
    <row r="272" spans="8: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3542" r:id="rId4" name="ReworkCompleteChk">
          <controlPr defaultSize="0" autoLine="0" r:id="rId5">
            <anchor moveWithCells="1">
              <from>
                <xdr:col>7</xdr:col>
                <xdr:colOff>114300</xdr:colOff>
                <xdr:row>5</xdr:row>
                <xdr:rowOff>104775</xdr:rowOff>
              </from>
              <to>
                <xdr:col>7</xdr:col>
                <xdr:colOff>285750</xdr:colOff>
                <xdr:row>6</xdr:row>
                <xdr:rowOff>28575</xdr:rowOff>
              </to>
            </anchor>
          </controlPr>
        </control>
      </mc:Choice>
      <mc:Fallback>
        <control shapeId="193542" r:id="rId4" name="ReworkCompleteChk"/>
      </mc:Fallback>
    </mc:AlternateContent>
    <mc:AlternateContent xmlns:mc="http://schemas.openxmlformats.org/markup-compatibility/2006">
      <mc:Choice Requires="x14">
        <control shapeId="193541"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93541" r:id="rId6" name="FinalReviewChk"/>
      </mc:Fallback>
    </mc:AlternateContent>
    <mc:AlternateContent xmlns:mc="http://schemas.openxmlformats.org/markup-compatibility/2006">
      <mc:Choice Requires="x14">
        <control shapeId="193540" r:id="rId7" name="ReworkRequiredChk">
          <controlPr defaultSize="0" autoLine="0" r:id="rId5">
            <anchor moveWithCells="1">
              <from>
                <xdr:col>7</xdr:col>
                <xdr:colOff>114300</xdr:colOff>
                <xdr:row>3</xdr:row>
                <xdr:rowOff>114300</xdr:rowOff>
              </from>
              <to>
                <xdr:col>7</xdr:col>
                <xdr:colOff>285750</xdr:colOff>
                <xdr:row>3</xdr:row>
                <xdr:rowOff>285750</xdr:rowOff>
              </to>
            </anchor>
          </controlPr>
        </control>
      </mc:Choice>
      <mc:Fallback>
        <control shapeId="193540" r:id="rId7" name="ReworkRequiredChk"/>
      </mc:Fallback>
    </mc:AlternateContent>
    <mc:AlternateContent xmlns:mc="http://schemas.openxmlformats.org/markup-compatibility/2006">
      <mc:Choice Requires="x14">
        <control shapeId="193539"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3539" r:id="rId8" name="ReviewedChk"/>
      </mc:Fallback>
    </mc:AlternateContent>
    <mc:AlternateContent xmlns:mc="http://schemas.openxmlformats.org/markup-compatibility/2006">
      <mc:Choice Requires="x14">
        <control shapeId="193538"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3538" r:id="rId9" name="AwaitingClientChk"/>
      </mc:Fallback>
    </mc:AlternateContent>
    <mc:AlternateContent xmlns:mc="http://schemas.openxmlformats.org/markup-compatibility/2006">
      <mc:Choice Requires="x14">
        <control shapeId="193537" r:id="rId10" name="WorksheetCompleteChk">
          <controlPr defaultSize="0" autoLine="0" r:id="rId5">
            <anchor moveWithCells="1">
              <from>
                <xdr:col>7</xdr:col>
                <xdr:colOff>123825</xdr:colOff>
                <xdr:row>0</xdr:row>
                <xdr:rowOff>95250</xdr:rowOff>
              </from>
              <to>
                <xdr:col>7</xdr:col>
                <xdr:colOff>295275</xdr:colOff>
                <xdr:row>0</xdr:row>
                <xdr:rowOff>266700</xdr:rowOff>
              </to>
            </anchor>
          </controlPr>
        </control>
      </mc:Choice>
      <mc:Fallback>
        <control shapeId="193537" r:id="rId10" name="WorksheetCompleteChk"/>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7">
    <tabColor rgb="FF8DC63F"/>
    <pageSetUpPr autoPageBreaks="0" fitToPage="1"/>
  </sheetPr>
  <dimension ref="A1:P1721"/>
  <sheetViews>
    <sheetView showGridLines="0" zoomScaleNormal="100" workbookViewId="0">
      <selection activeCell="A9" sqref="A9"/>
    </sheetView>
  </sheetViews>
  <sheetFormatPr defaultColWidth="9.33203125" defaultRowHeight="12.75" x14ac:dyDescent="0.2"/>
  <cols>
    <col min="1" max="6" width="15.83203125" style="336" customWidth="1"/>
    <col min="7" max="11" width="15.83203125" style="414" customWidth="1"/>
    <col min="12" max="12" width="15.1640625" style="336" customWidth="1"/>
    <col min="13" max="13" width="6.33203125" style="24" customWidth="1"/>
    <col min="14" max="14" width="30.83203125" style="321" customWidth="1"/>
    <col min="15" max="15" width="9.33203125" style="321" customWidth="1"/>
    <col min="16" max="16" width="9.33203125" style="321"/>
    <col min="17" max="16384" width="9.33203125" style="336"/>
  </cols>
  <sheetData>
    <row r="1" spans="1:16" ht="24.95" customHeight="1" x14ac:dyDescent="0.25">
      <c r="A1" s="145" t="s">
        <v>167</v>
      </c>
      <c r="B1" s="1426" t="str">
        <f>Home!$B$3</f>
        <v>MICI05</v>
      </c>
      <c r="C1" s="1426"/>
      <c r="D1" s="421"/>
      <c r="E1" s="409"/>
      <c r="F1" s="409"/>
      <c r="G1" s="409"/>
      <c r="H1" s="409"/>
      <c r="I1" s="421"/>
      <c r="J1" s="474" t="s">
        <v>58</v>
      </c>
      <c r="K1" s="1052" t="e">
        <f>IF(AND('Index of Workpapers'!E29="",#REF!=""),'Index of Workpapers'!C29,IF('Index of Workpapers'!E29&lt;&gt;"",'Index of Workpapers'!E29,#REF!))</f>
        <v>#REF!</v>
      </c>
      <c r="M1" s="519"/>
      <c r="N1" s="520" t="s">
        <v>349</v>
      </c>
      <c r="O1" s="521" t="s">
        <v>63</v>
      </c>
      <c r="P1" s="522" t="s">
        <v>64</v>
      </c>
    </row>
    <row r="2" spans="1:16" ht="24.95" customHeight="1" x14ac:dyDescent="0.2">
      <c r="A2" s="145" t="s">
        <v>10</v>
      </c>
      <c r="B2" s="1426" t="str">
        <f>Home!$B$4</f>
        <v>MICINDA SUPERANNUATION FUND</v>
      </c>
      <c r="C2" s="1426"/>
      <c r="D2" s="24"/>
      <c r="E2" s="409"/>
      <c r="F2" s="409"/>
      <c r="G2" s="409"/>
      <c r="H2" s="409"/>
      <c r="I2" s="24"/>
      <c r="J2" s="411" t="s">
        <v>63</v>
      </c>
      <c r="K2" s="411" t="s">
        <v>64</v>
      </c>
      <c r="M2" s="519"/>
      <c r="N2" s="520" t="s">
        <v>350</v>
      </c>
      <c r="O2" s="521" t="s">
        <v>63</v>
      </c>
      <c r="P2" s="522" t="s">
        <v>64</v>
      </c>
    </row>
    <row r="3" spans="1:16" ht="24.95" customHeight="1" x14ac:dyDescent="0.2">
      <c r="A3" s="145" t="s">
        <v>917</v>
      </c>
      <c r="B3" s="1427">
        <f>Home!$C$7</f>
        <v>43281</v>
      </c>
      <c r="C3" s="1427"/>
      <c r="D3" s="340"/>
      <c r="E3" s="409"/>
      <c r="F3" s="409"/>
      <c r="G3" s="409"/>
      <c r="H3" s="409"/>
      <c r="I3" s="340" t="s">
        <v>55</v>
      </c>
      <c r="J3" s="106" t="str">
        <f>Home!$C$16</f>
        <v>TH</v>
      </c>
      <c r="K3" s="410">
        <f>Home!$C$17</f>
        <v>43521</v>
      </c>
      <c r="M3" s="519"/>
      <c r="N3" s="520" t="s">
        <v>94</v>
      </c>
      <c r="O3" s="521" t="s">
        <v>63</v>
      </c>
      <c r="P3" s="522" t="s">
        <v>64</v>
      </c>
    </row>
    <row r="4" spans="1:16" ht="24.95" customHeight="1" x14ac:dyDescent="0.3">
      <c r="A4" s="197" t="s">
        <v>913</v>
      </c>
      <c r="B4" s="197"/>
      <c r="C4" s="24"/>
      <c r="D4" s="340"/>
      <c r="E4" s="409"/>
      <c r="F4" s="409"/>
      <c r="G4" s="409"/>
      <c r="H4" s="409"/>
      <c r="I4" s="340" t="s">
        <v>56</v>
      </c>
      <c r="J4" s="106" t="str">
        <f>Home!$C$18</f>
        <v>Enter initials</v>
      </c>
      <c r="K4" s="410" t="str">
        <f>Home!$C$19</f>
        <v>Enter date</v>
      </c>
      <c r="M4" s="1418"/>
      <c r="N4" s="1419" t="s">
        <v>351</v>
      </c>
      <c r="O4" s="1420" t="s">
        <v>63</v>
      </c>
      <c r="P4" s="1422" t="s">
        <v>64</v>
      </c>
    </row>
    <row r="5" spans="1:16" s="23" customFormat="1" ht="3.75" customHeight="1" x14ac:dyDescent="0.25">
      <c r="A5" s="59"/>
      <c r="B5" s="50"/>
      <c r="C5" s="50"/>
      <c r="D5" s="55"/>
      <c r="E5" s="83"/>
      <c r="G5" s="409"/>
      <c r="H5" s="409"/>
      <c r="I5" s="409"/>
      <c r="J5" s="409"/>
      <c r="K5" s="409"/>
      <c r="M5" s="1418"/>
      <c r="N5" s="1419"/>
      <c r="O5" s="1420"/>
      <c r="P5" s="1422"/>
    </row>
    <row r="6" spans="1:16" ht="19.5" customHeight="1" x14ac:dyDescent="0.2">
      <c r="A6" s="1494" t="s">
        <v>880</v>
      </c>
      <c r="B6" s="1495"/>
      <c r="C6" s="1495"/>
      <c r="D6" s="1495"/>
      <c r="E6" s="1495"/>
      <c r="F6" s="1495"/>
      <c r="G6" s="1495"/>
      <c r="H6" s="1495"/>
      <c r="I6" s="1495"/>
      <c r="J6" s="1495"/>
      <c r="K6" s="1495"/>
      <c r="M6" s="1418"/>
      <c r="N6" s="1419" t="s">
        <v>352</v>
      </c>
      <c r="O6" s="1420" t="s">
        <v>63</v>
      </c>
      <c r="P6" s="1422" t="s">
        <v>64</v>
      </c>
    </row>
    <row r="7" spans="1:16" ht="3.75" customHeight="1" thickBot="1" x14ac:dyDescent="0.25">
      <c r="A7" s="454"/>
      <c r="B7" s="454"/>
      <c r="C7" s="454"/>
      <c r="D7" s="454"/>
      <c r="E7" s="454"/>
      <c r="F7" s="454" t="s">
        <v>418</v>
      </c>
      <c r="G7" s="454"/>
      <c r="H7" s="454"/>
      <c r="I7" s="454"/>
      <c r="J7" s="454"/>
      <c r="K7" s="454"/>
      <c r="M7" s="1418"/>
      <c r="N7" s="1419"/>
      <c r="O7" s="1420"/>
      <c r="P7" s="1422"/>
    </row>
    <row r="8" spans="1:16" ht="3.75" customHeight="1" x14ac:dyDescent="0.2">
      <c r="A8" s="483"/>
      <c r="B8" s="483"/>
      <c r="C8" s="483"/>
      <c r="D8" s="483"/>
      <c r="E8" s="483"/>
      <c r="F8" s="483"/>
      <c r="G8" s="564"/>
      <c r="H8" s="564"/>
      <c r="I8" s="564"/>
      <c r="J8" s="564"/>
      <c r="K8" s="564"/>
      <c r="M8" s="1418"/>
      <c r="N8" s="1419"/>
      <c r="O8" s="1420"/>
      <c r="P8" s="1422"/>
    </row>
    <row r="9" spans="1:16" s="338" customFormat="1" ht="19.5" customHeight="1" x14ac:dyDescent="0.2">
      <c r="A9" s="451"/>
      <c r="B9" s="451"/>
      <c r="C9" s="451"/>
      <c r="D9" s="1428"/>
      <c r="E9" s="1428"/>
      <c r="F9" s="1428"/>
      <c r="G9" s="451"/>
      <c r="H9" s="451"/>
      <c r="I9" s="451"/>
      <c r="J9" s="451"/>
      <c r="K9" s="451"/>
      <c r="M9" s="519"/>
      <c r="N9" s="520" t="s">
        <v>353</v>
      </c>
      <c r="O9" s="521" t="s">
        <v>63</v>
      </c>
      <c r="P9" s="522" t="s">
        <v>64</v>
      </c>
    </row>
    <row r="10" spans="1:16" s="341" customFormat="1" ht="15" customHeight="1" x14ac:dyDescent="0.2">
      <c r="A10" s="370"/>
      <c r="B10" s="370"/>
      <c r="C10" s="370"/>
      <c r="D10" s="1428"/>
      <c r="E10" s="1428"/>
      <c r="F10" s="1428"/>
      <c r="G10" s="409"/>
      <c r="H10" s="409"/>
      <c r="I10" s="409"/>
      <c r="J10" s="409"/>
      <c r="K10" s="409"/>
      <c r="M10" s="530" t="s">
        <v>354</v>
      </c>
      <c r="N10" s="531"/>
      <c r="O10" s="531"/>
      <c r="P10" s="532"/>
    </row>
    <row r="11" spans="1:16" s="341" customFormat="1" ht="15" customHeight="1" x14ac:dyDescent="0.2">
      <c r="A11" s="370"/>
      <c r="B11" s="370"/>
      <c r="C11" s="370"/>
      <c r="D11" s="1428"/>
      <c r="E11" s="1428"/>
      <c r="F11" s="1428"/>
      <c r="G11" s="409"/>
      <c r="H11" s="409"/>
      <c r="I11" s="409"/>
      <c r="J11" s="409"/>
      <c r="K11" s="409"/>
      <c r="M11" s="533"/>
      <c r="N11" s="534"/>
      <c r="O11" s="534"/>
      <c r="P11" s="535"/>
    </row>
    <row r="12" spans="1:16" s="341" customFormat="1" ht="15" customHeight="1" x14ac:dyDescent="0.2">
      <c r="A12" s="370"/>
      <c r="B12" s="370"/>
      <c r="C12" s="370"/>
      <c r="D12" s="1428"/>
      <c r="E12" s="1428"/>
      <c r="F12" s="1428"/>
      <c r="G12" s="409"/>
      <c r="H12" s="409"/>
      <c r="I12" s="409"/>
      <c r="J12" s="409"/>
      <c r="K12" s="409"/>
      <c r="M12" s="1429" t="s">
        <v>355</v>
      </c>
      <c r="N12" s="1430"/>
      <c r="O12" s="1430"/>
      <c r="P12" s="1431"/>
    </row>
    <row r="13" spans="1:16" s="341" customFormat="1" ht="15" customHeight="1" x14ac:dyDescent="0.2">
      <c r="A13" s="370"/>
      <c r="B13" s="370"/>
      <c r="C13" s="370"/>
      <c r="D13" s="1428"/>
      <c r="E13" s="1428"/>
      <c r="F13" s="1428"/>
      <c r="G13" s="409"/>
      <c r="H13" s="409"/>
      <c r="I13" s="409"/>
      <c r="J13" s="409"/>
      <c r="K13" s="409"/>
      <c r="M13" s="1415"/>
      <c r="N13" s="1432"/>
      <c r="O13" s="1432"/>
      <c r="P13" s="1433"/>
    </row>
    <row r="14" spans="1:16" s="341" customFormat="1" ht="15" customHeight="1" x14ac:dyDescent="0.2">
      <c r="A14" s="370"/>
      <c r="B14" s="370"/>
      <c r="C14" s="370"/>
      <c r="D14" s="1428"/>
      <c r="E14" s="1428"/>
      <c r="F14" s="1428"/>
      <c r="G14" s="409"/>
      <c r="H14" s="409"/>
      <c r="I14" s="409"/>
      <c r="J14" s="409"/>
      <c r="K14" s="409"/>
      <c r="M14" s="443"/>
      <c r="N14" s="444"/>
      <c r="O14" s="444"/>
      <c r="P14" s="445"/>
    </row>
    <row r="15" spans="1:16" s="341" customFormat="1" ht="15" customHeight="1" x14ac:dyDescent="0.2">
      <c r="A15" s="370"/>
      <c r="B15" s="370"/>
      <c r="C15" s="370"/>
      <c r="D15" s="1428"/>
      <c r="E15" s="1428"/>
      <c r="F15" s="1428"/>
      <c r="G15" s="409"/>
      <c r="H15" s="409"/>
      <c r="I15" s="409"/>
      <c r="J15" s="409"/>
      <c r="K15" s="409"/>
      <c r="M15" s="443"/>
      <c r="N15" s="444"/>
      <c r="O15" s="444"/>
      <c r="P15" s="445"/>
    </row>
    <row r="16" spans="1:16" s="341" customFormat="1" ht="15" customHeight="1" x14ac:dyDescent="0.2">
      <c r="A16" s="370"/>
      <c r="B16" s="370"/>
      <c r="C16" s="370"/>
      <c r="D16" s="1428"/>
      <c r="E16" s="1428"/>
      <c r="F16" s="1428"/>
      <c r="G16" s="409"/>
      <c r="H16" s="409"/>
      <c r="I16" s="409"/>
      <c r="J16" s="409"/>
      <c r="K16" s="409"/>
      <c r="M16" s="443"/>
      <c r="N16" s="444"/>
      <c r="O16" s="444"/>
      <c r="P16" s="445"/>
    </row>
    <row r="17" spans="1:16" s="341" customFormat="1" ht="15" customHeight="1" x14ac:dyDescent="0.2">
      <c r="A17" s="370"/>
      <c r="B17" s="370"/>
      <c r="C17" s="370"/>
      <c r="D17" s="1428"/>
      <c r="E17" s="1428"/>
      <c r="F17" s="1428"/>
      <c r="G17" s="409"/>
      <c r="H17" s="409"/>
      <c r="I17" s="409"/>
      <c r="J17" s="409"/>
      <c r="K17" s="409"/>
      <c r="M17" s="443"/>
      <c r="N17" s="444"/>
      <c r="O17" s="444"/>
      <c r="P17" s="445"/>
    </row>
    <row r="18" spans="1:16" s="341" customFormat="1" ht="15" customHeight="1" x14ac:dyDescent="0.2">
      <c r="A18" s="370"/>
      <c r="B18" s="370"/>
      <c r="C18" s="370"/>
      <c r="D18" s="1428"/>
      <c r="E18" s="1428"/>
      <c r="F18" s="1428"/>
      <c r="G18" s="409"/>
      <c r="H18" s="409"/>
      <c r="I18" s="409"/>
      <c r="J18" s="409"/>
      <c r="K18" s="409"/>
      <c r="M18" s="443"/>
      <c r="N18" s="444"/>
      <c r="O18" s="444"/>
      <c r="P18" s="445"/>
    </row>
    <row r="19" spans="1:16" s="341" customFormat="1" ht="15" customHeight="1" x14ac:dyDescent="0.2">
      <c r="A19" s="370"/>
      <c r="B19" s="370"/>
      <c r="C19" s="370"/>
      <c r="D19" s="1428"/>
      <c r="E19" s="1428"/>
      <c r="F19" s="1428"/>
      <c r="G19" s="409"/>
      <c r="H19" s="409"/>
      <c r="I19" s="409"/>
      <c r="J19" s="409"/>
      <c r="K19" s="409"/>
      <c r="M19" s="443"/>
      <c r="N19" s="444"/>
      <c r="O19" s="444"/>
      <c r="P19" s="445"/>
    </row>
    <row r="20" spans="1:16" s="341" customFormat="1" ht="15" customHeight="1" x14ac:dyDescent="0.2">
      <c r="A20" s="370"/>
      <c r="B20" s="370"/>
      <c r="C20" s="370"/>
      <c r="D20" s="1428"/>
      <c r="E20" s="1428"/>
      <c r="F20" s="1428"/>
      <c r="G20" s="409"/>
      <c r="H20" s="409"/>
      <c r="I20" s="409"/>
      <c r="J20" s="409"/>
      <c r="K20" s="409"/>
      <c r="M20" s="443"/>
      <c r="N20" s="444"/>
      <c r="O20" s="444"/>
      <c r="P20" s="445"/>
    </row>
    <row r="21" spans="1:16" s="341" customFormat="1" ht="15" customHeight="1" x14ac:dyDescent="0.2">
      <c r="A21" s="370"/>
      <c r="B21" s="370"/>
      <c r="C21" s="370"/>
      <c r="D21" s="1428"/>
      <c r="E21" s="1428"/>
      <c r="F21" s="1428"/>
      <c r="G21" s="409"/>
      <c r="H21" s="409"/>
      <c r="I21" s="409"/>
      <c r="J21" s="409"/>
      <c r="K21" s="409"/>
      <c r="M21" s="443"/>
      <c r="N21" s="444"/>
      <c r="O21" s="444"/>
      <c r="P21" s="445"/>
    </row>
    <row r="22" spans="1:16" s="341" customFormat="1" ht="15" customHeight="1" x14ac:dyDescent="0.2">
      <c r="A22" s="370"/>
      <c r="B22" s="370"/>
      <c r="C22" s="370"/>
      <c r="D22" s="1428"/>
      <c r="E22" s="1428"/>
      <c r="F22" s="1428"/>
      <c r="G22" s="409"/>
      <c r="H22" s="409"/>
      <c r="I22" s="409"/>
      <c r="J22" s="409"/>
      <c r="K22" s="409"/>
      <c r="M22" s="443"/>
      <c r="N22" s="444"/>
      <c r="O22" s="444"/>
      <c r="P22" s="445"/>
    </row>
    <row r="23" spans="1:16" s="341" customFormat="1" ht="15" customHeight="1" x14ac:dyDescent="0.2">
      <c r="A23" s="370"/>
      <c r="B23" s="370"/>
      <c r="C23" s="370"/>
      <c r="D23" s="1428"/>
      <c r="E23" s="1428"/>
      <c r="F23" s="1428"/>
      <c r="G23" s="409"/>
      <c r="H23" s="409"/>
      <c r="I23" s="409"/>
      <c r="J23" s="409"/>
      <c r="K23" s="409"/>
      <c r="M23" s="443"/>
      <c r="N23" s="444"/>
      <c r="O23" s="444"/>
      <c r="P23" s="445"/>
    </row>
    <row r="24" spans="1:16" s="341" customFormat="1" ht="15" customHeight="1" x14ac:dyDescent="0.2">
      <c r="A24" s="370"/>
      <c r="B24" s="370"/>
      <c r="C24" s="370"/>
      <c r="D24" s="1428"/>
      <c r="E24" s="1428"/>
      <c r="F24" s="1428"/>
      <c r="G24" s="409"/>
      <c r="H24" s="409"/>
      <c r="I24" s="409"/>
      <c r="J24" s="409"/>
      <c r="K24" s="409"/>
      <c r="M24" s="443"/>
      <c r="N24" s="444"/>
      <c r="O24" s="444"/>
      <c r="P24" s="445"/>
    </row>
    <row r="25" spans="1:16" s="341" customFormat="1" ht="15" customHeight="1" x14ac:dyDescent="0.2">
      <c r="A25" s="370"/>
      <c r="B25" s="370"/>
      <c r="C25" s="370"/>
      <c r="D25" s="1428"/>
      <c r="E25" s="1428"/>
      <c r="F25" s="1428"/>
      <c r="G25" s="409"/>
      <c r="H25" s="409"/>
      <c r="I25" s="409"/>
      <c r="J25" s="409"/>
      <c r="K25" s="409"/>
      <c r="M25" s="443"/>
      <c r="N25" s="444"/>
      <c r="O25" s="444"/>
      <c r="P25" s="445"/>
    </row>
    <row r="26" spans="1:16" s="341" customFormat="1" ht="15" customHeight="1" x14ac:dyDescent="0.2">
      <c r="A26" s="370"/>
      <c r="B26" s="370"/>
      <c r="C26" s="370"/>
      <c r="D26" s="1428"/>
      <c r="E26" s="1428"/>
      <c r="F26" s="1428"/>
      <c r="G26" s="409"/>
      <c r="H26" s="409"/>
      <c r="I26" s="409"/>
      <c r="J26" s="409"/>
      <c r="K26" s="409"/>
      <c r="M26" s="443"/>
      <c r="N26" s="444"/>
      <c r="O26" s="444"/>
      <c r="P26" s="445"/>
    </row>
    <row r="27" spans="1:16" s="341" customFormat="1" ht="15" customHeight="1" x14ac:dyDescent="0.2">
      <c r="A27" s="370"/>
      <c r="B27" s="370"/>
      <c r="C27" s="370"/>
      <c r="D27" s="1428"/>
      <c r="E27" s="1428"/>
      <c r="F27" s="1428"/>
      <c r="G27" s="409"/>
      <c r="H27" s="409"/>
      <c r="I27" s="409"/>
      <c r="J27" s="409"/>
      <c r="K27" s="409"/>
      <c r="M27" s="443"/>
      <c r="N27" s="444"/>
      <c r="O27" s="444"/>
      <c r="P27" s="445"/>
    </row>
    <row r="28" spans="1:16" s="341" customFormat="1" ht="15" customHeight="1" x14ac:dyDescent="0.2">
      <c r="A28" s="370"/>
      <c r="B28" s="370"/>
      <c r="C28" s="370"/>
      <c r="D28" s="1428"/>
      <c r="E28" s="1428"/>
      <c r="F28" s="1428"/>
      <c r="G28" s="409"/>
      <c r="H28" s="409"/>
      <c r="I28" s="409"/>
      <c r="J28" s="409"/>
      <c r="K28" s="409"/>
      <c r="M28" s="443"/>
      <c r="N28" s="444"/>
      <c r="O28" s="444"/>
      <c r="P28" s="445"/>
    </row>
    <row r="29" spans="1:16" s="341" customFormat="1" ht="15" customHeight="1" x14ac:dyDescent="0.2">
      <c r="A29" s="370"/>
      <c r="B29" s="370"/>
      <c r="C29" s="370"/>
      <c r="D29" s="1428"/>
      <c r="E29" s="1428"/>
      <c r="F29" s="1428"/>
      <c r="G29" s="409"/>
      <c r="H29" s="409"/>
      <c r="I29" s="409"/>
      <c r="J29" s="409"/>
      <c r="K29" s="409"/>
      <c r="M29" s="443"/>
      <c r="N29" s="444"/>
      <c r="O29" s="444"/>
      <c r="P29" s="445"/>
    </row>
    <row r="30" spans="1:16" s="341" customFormat="1" ht="15" customHeight="1" x14ac:dyDescent="0.2">
      <c r="A30" s="370"/>
      <c r="B30" s="370"/>
      <c r="C30" s="370"/>
      <c r="D30" s="1428"/>
      <c r="E30" s="1428"/>
      <c r="F30" s="1428"/>
      <c r="G30" s="409"/>
      <c r="H30" s="409"/>
      <c r="I30" s="409"/>
      <c r="J30" s="409"/>
      <c r="K30" s="409"/>
      <c r="M30" s="443"/>
      <c r="N30" s="444"/>
      <c r="O30" s="444"/>
      <c r="P30" s="445"/>
    </row>
    <row r="31" spans="1:16" s="341" customFormat="1" ht="15" customHeight="1" x14ac:dyDescent="0.2">
      <c r="A31" s="370"/>
      <c r="B31" s="370"/>
      <c r="C31" s="370"/>
      <c r="D31" s="1428"/>
      <c r="E31" s="1428"/>
      <c r="F31" s="1428"/>
      <c r="G31" s="409"/>
      <c r="H31" s="409"/>
      <c r="I31" s="409"/>
      <c r="J31" s="409"/>
      <c r="K31" s="409"/>
      <c r="M31" s="443"/>
      <c r="N31" s="444"/>
      <c r="O31" s="444"/>
      <c r="P31" s="445"/>
    </row>
    <row r="32" spans="1:16" s="341" customFormat="1" ht="15" customHeight="1" x14ac:dyDescent="0.2">
      <c r="A32" s="370"/>
      <c r="B32" s="370"/>
      <c r="C32" s="370"/>
      <c r="D32" s="1428"/>
      <c r="E32" s="1428"/>
      <c r="F32" s="1428"/>
      <c r="G32" s="409"/>
      <c r="H32" s="409"/>
      <c r="I32" s="409"/>
      <c r="J32" s="409"/>
      <c r="K32" s="409"/>
      <c r="M32" s="443"/>
      <c r="N32" s="444"/>
      <c r="O32" s="444"/>
      <c r="P32" s="445"/>
    </row>
    <row r="33" spans="1:16" s="341" customFormat="1" ht="15" customHeight="1" x14ac:dyDescent="0.2">
      <c r="A33" s="370"/>
      <c r="B33" s="370"/>
      <c r="C33" s="370"/>
      <c r="D33" s="1428"/>
      <c r="E33" s="1428"/>
      <c r="F33" s="1428"/>
      <c r="G33" s="409"/>
      <c r="H33" s="409"/>
      <c r="I33" s="409"/>
      <c r="J33" s="409"/>
      <c r="K33" s="409"/>
      <c r="M33" s="443"/>
      <c r="N33" s="444"/>
      <c r="O33" s="444"/>
      <c r="P33" s="445"/>
    </row>
    <row r="34" spans="1:16" s="341" customFormat="1" ht="15" customHeight="1" x14ac:dyDescent="0.2">
      <c r="A34" s="370"/>
      <c r="B34" s="370"/>
      <c r="C34" s="370"/>
      <c r="D34" s="1428"/>
      <c r="E34" s="1428"/>
      <c r="F34" s="1428"/>
      <c r="G34" s="409"/>
      <c r="H34" s="409"/>
      <c r="I34" s="409"/>
      <c r="J34" s="409"/>
      <c r="K34" s="409"/>
      <c r="M34" s="443"/>
      <c r="N34" s="444"/>
      <c r="O34" s="444"/>
      <c r="P34" s="445"/>
    </row>
    <row r="35" spans="1:16" s="341" customFormat="1" ht="15" customHeight="1" x14ac:dyDescent="0.2">
      <c r="A35" s="370"/>
      <c r="B35" s="370"/>
      <c r="C35" s="370"/>
      <c r="D35" s="1428"/>
      <c r="E35" s="1428"/>
      <c r="F35" s="1428"/>
      <c r="G35" s="409"/>
      <c r="H35" s="409"/>
      <c r="I35" s="409"/>
      <c r="J35" s="409"/>
      <c r="K35" s="409"/>
      <c r="M35" s="443"/>
      <c r="N35" s="444"/>
      <c r="O35" s="444"/>
      <c r="P35" s="445"/>
    </row>
    <row r="36" spans="1:16" s="341" customFormat="1" ht="15" customHeight="1" x14ac:dyDescent="0.2">
      <c r="A36" s="370"/>
      <c r="B36" s="370"/>
      <c r="C36" s="370"/>
      <c r="D36" s="1428"/>
      <c r="E36" s="1428"/>
      <c r="F36" s="1428"/>
      <c r="G36" s="409"/>
      <c r="H36" s="409"/>
      <c r="I36" s="409"/>
      <c r="J36" s="409"/>
      <c r="K36" s="409"/>
      <c r="M36" s="443"/>
      <c r="N36" s="444"/>
      <c r="O36" s="444"/>
      <c r="P36" s="445"/>
    </row>
    <row r="37" spans="1:16" s="341" customFormat="1" ht="15" customHeight="1" x14ac:dyDescent="0.2">
      <c r="A37" s="370"/>
      <c r="B37" s="370"/>
      <c r="C37" s="370"/>
      <c r="D37" s="1428"/>
      <c r="E37" s="1428"/>
      <c r="F37" s="1428"/>
      <c r="G37" s="409"/>
      <c r="H37" s="409"/>
      <c r="I37" s="409"/>
      <c r="J37" s="409"/>
      <c r="K37" s="409"/>
      <c r="M37" s="443"/>
      <c r="N37" s="444"/>
      <c r="O37" s="444"/>
      <c r="P37" s="445"/>
    </row>
    <row r="38" spans="1:16" s="341" customFormat="1" ht="15" customHeight="1" x14ac:dyDescent="0.2">
      <c r="A38" s="370"/>
      <c r="B38" s="370"/>
      <c r="C38" s="370"/>
      <c r="D38" s="1428"/>
      <c r="E38" s="1428"/>
      <c r="F38" s="1428"/>
      <c r="G38" s="409"/>
      <c r="H38" s="409"/>
      <c r="I38" s="409"/>
      <c r="J38" s="409"/>
      <c r="K38" s="409"/>
      <c r="M38" s="443"/>
      <c r="N38" s="444"/>
      <c r="O38" s="444"/>
      <c r="P38" s="445"/>
    </row>
    <row r="39" spans="1:16" s="341" customFormat="1" ht="15" customHeight="1" x14ac:dyDescent="0.2">
      <c r="A39" s="370"/>
      <c r="B39" s="370"/>
      <c r="C39" s="370"/>
      <c r="D39" s="1428"/>
      <c r="E39" s="1428"/>
      <c r="F39" s="1428"/>
      <c r="G39" s="409"/>
      <c r="H39" s="409"/>
      <c r="I39" s="409"/>
      <c r="J39" s="409"/>
      <c r="K39" s="409"/>
      <c r="M39" s="443"/>
      <c r="N39" s="444"/>
      <c r="O39" s="444"/>
      <c r="P39" s="445"/>
    </row>
    <row r="40" spans="1:16" s="341" customFormat="1" ht="15" customHeight="1" x14ac:dyDescent="0.2">
      <c r="A40" s="370"/>
      <c r="B40" s="370"/>
      <c r="C40" s="370"/>
      <c r="D40" s="1428"/>
      <c r="E40" s="1428"/>
      <c r="F40" s="1428"/>
      <c r="G40" s="409"/>
      <c r="H40" s="409"/>
      <c r="I40" s="409"/>
      <c r="J40" s="409"/>
      <c r="K40" s="409"/>
      <c r="M40" s="443"/>
      <c r="N40" s="444"/>
      <c r="O40" s="444"/>
      <c r="P40" s="445"/>
    </row>
    <row r="41" spans="1:16" s="341" customFormat="1" ht="15" customHeight="1" x14ac:dyDescent="0.2">
      <c r="A41" s="370"/>
      <c r="B41" s="370"/>
      <c r="C41" s="370"/>
      <c r="D41" s="1428"/>
      <c r="E41" s="1428"/>
      <c r="F41" s="1428"/>
      <c r="G41" s="409"/>
      <c r="H41" s="409"/>
      <c r="I41" s="409"/>
      <c r="J41" s="409"/>
      <c r="K41" s="409"/>
      <c r="M41" s="443"/>
      <c r="N41" s="444"/>
      <c r="O41" s="444"/>
      <c r="P41" s="445"/>
    </row>
    <row r="42" spans="1:16" s="341" customFormat="1" ht="15" customHeight="1" x14ac:dyDescent="0.2">
      <c r="A42" s="370"/>
      <c r="B42" s="370"/>
      <c r="C42" s="370"/>
      <c r="D42" s="1428"/>
      <c r="E42" s="1428"/>
      <c r="F42" s="1428"/>
      <c r="G42" s="409"/>
      <c r="H42" s="409"/>
      <c r="I42" s="409"/>
      <c r="J42" s="409"/>
      <c r="K42" s="409"/>
      <c r="M42" s="443"/>
      <c r="N42" s="444"/>
      <c r="O42" s="444"/>
      <c r="P42" s="445"/>
    </row>
    <row r="43" spans="1:16" s="341" customFormat="1" ht="15" customHeight="1" x14ac:dyDescent="0.2">
      <c r="A43" s="370"/>
      <c r="B43" s="370"/>
      <c r="C43" s="370"/>
      <c r="D43" s="1428"/>
      <c r="E43" s="1428"/>
      <c r="F43" s="1428"/>
      <c r="G43" s="409"/>
      <c r="H43" s="409"/>
      <c r="I43" s="409"/>
      <c r="J43" s="409"/>
      <c r="K43" s="409"/>
      <c r="M43" s="443"/>
      <c r="N43" s="444"/>
      <c r="O43" s="444"/>
      <c r="P43" s="445"/>
    </row>
    <row r="44" spans="1:16" s="341" customFormat="1" ht="15" customHeight="1" x14ac:dyDescent="0.2">
      <c r="A44" s="370"/>
      <c r="B44" s="370"/>
      <c r="C44" s="370"/>
      <c r="D44" s="1428"/>
      <c r="E44" s="1428"/>
      <c r="F44" s="1428"/>
      <c r="G44" s="409"/>
      <c r="H44" s="409"/>
      <c r="I44" s="409"/>
      <c r="J44" s="409"/>
      <c r="K44" s="409"/>
      <c r="M44" s="443"/>
      <c r="N44" s="444"/>
      <c r="O44" s="444"/>
      <c r="P44" s="445"/>
    </row>
    <row r="45" spans="1:16" s="341" customFormat="1" ht="15" customHeight="1" x14ac:dyDescent="0.2">
      <c r="A45" s="370"/>
      <c r="B45" s="370"/>
      <c r="C45" s="370"/>
      <c r="D45" s="1428"/>
      <c r="E45" s="1428"/>
      <c r="F45" s="1428"/>
      <c r="G45" s="409"/>
      <c r="H45" s="409"/>
      <c r="I45" s="409"/>
      <c r="J45" s="409"/>
      <c r="K45" s="409"/>
      <c r="M45" s="443"/>
      <c r="N45" s="444"/>
      <c r="O45" s="444"/>
      <c r="P45" s="445"/>
    </row>
    <row r="46" spans="1:16" s="341" customFormat="1" ht="15" customHeight="1" x14ac:dyDescent="0.2">
      <c r="A46" s="370"/>
      <c r="B46" s="370"/>
      <c r="C46" s="370"/>
      <c r="D46" s="370"/>
      <c r="E46" s="370"/>
      <c r="F46" s="370"/>
      <c r="G46" s="409"/>
      <c r="H46" s="409"/>
      <c r="I46" s="409"/>
      <c r="J46" s="409"/>
      <c r="K46" s="409"/>
      <c r="M46" s="443"/>
      <c r="N46" s="444"/>
      <c r="O46" s="444"/>
      <c r="P46" s="445"/>
    </row>
    <row r="47" spans="1:16" s="338" customFormat="1" ht="15.95" customHeight="1" x14ac:dyDescent="0.2">
      <c r="A47" s="372"/>
      <c r="B47" s="372"/>
      <c r="C47" s="372"/>
      <c r="D47" s="372"/>
      <c r="E47" s="372"/>
      <c r="F47" s="372"/>
      <c r="G47" s="372"/>
      <c r="H47" s="372"/>
      <c r="I47" s="372"/>
      <c r="J47" s="372"/>
      <c r="K47" s="372"/>
      <c r="M47" s="443"/>
      <c r="N47" s="444"/>
      <c r="O47" s="444"/>
      <c r="P47" s="445"/>
    </row>
    <row r="48" spans="1:16" s="338" customFormat="1" ht="15.95" customHeight="1" x14ac:dyDescent="0.2">
      <c r="A48" s="372"/>
      <c r="B48" s="372"/>
      <c r="C48" s="372"/>
      <c r="D48" s="372"/>
      <c r="E48" s="372"/>
      <c r="F48" s="372"/>
      <c r="G48" s="372"/>
      <c r="H48" s="372"/>
      <c r="I48" s="372"/>
      <c r="J48" s="372"/>
      <c r="K48" s="372"/>
      <c r="M48" s="443"/>
      <c r="N48" s="444"/>
      <c r="O48" s="444"/>
      <c r="P48" s="445"/>
    </row>
    <row r="49" spans="1:16" s="338" customFormat="1" ht="15.95" customHeight="1" x14ac:dyDescent="0.2">
      <c r="A49" s="334"/>
      <c r="B49" s="334"/>
      <c r="C49" s="334"/>
      <c r="D49" s="334"/>
      <c r="E49" s="334"/>
      <c r="F49" s="334"/>
      <c r="G49" s="334"/>
      <c r="H49" s="334"/>
      <c r="I49" s="334"/>
      <c r="J49" s="334"/>
      <c r="K49" s="334"/>
      <c r="M49" s="443"/>
      <c r="N49" s="444"/>
      <c r="O49" s="444"/>
      <c r="P49" s="445"/>
    </row>
    <row r="50" spans="1:16" s="338" customFormat="1" ht="15.95" customHeight="1" x14ac:dyDescent="0.2">
      <c r="A50" s="334"/>
      <c r="B50" s="334"/>
      <c r="C50" s="334"/>
      <c r="D50" s="334"/>
      <c r="E50" s="334"/>
      <c r="F50" s="334"/>
      <c r="G50" s="334"/>
      <c r="H50" s="334"/>
      <c r="I50" s="334"/>
      <c r="J50" s="334"/>
      <c r="K50" s="334"/>
      <c r="M50" s="443"/>
      <c r="N50" s="444"/>
      <c r="O50" s="444"/>
      <c r="P50" s="445"/>
    </row>
    <row r="51" spans="1:16" s="338" customFormat="1" ht="15.95" customHeight="1" x14ac:dyDescent="0.2">
      <c r="A51" s="334"/>
      <c r="B51" s="334"/>
      <c r="C51" s="334"/>
      <c r="D51" s="334"/>
      <c r="E51" s="334"/>
      <c r="F51" s="334"/>
      <c r="G51" s="334"/>
      <c r="H51" s="334"/>
      <c r="I51" s="334"/>
      <c r="J51" s="334"/>
      <c r="K51" s="334"/>
      <c r="M51" s="443"/>
      <c r="N51" s="444"/>
      <c r="O51" s="444"/>
      <c r="P51" s="445"/>
    </row>
    <row r="52" spans="1:16" s="338" customFormat="1" ht="15.95" customHeight="1" x14ac:dyDescent="0.2">
      <c r="A52" s="334"/>
      <c r="B52" s="334"/>
      <c r="C52" s="334"/>
      <c r="D52" s="334"/>
      <c r="E52" s="334"/>
      <c r="F52" s="334"/>
      <c r="G52" s="334"/>
      <c r="H52" s="334"/>
      <c r="I52" s="334"/>
      <c r="J52" s="334"/>
      <c r="K52" s="334"/>
      <c r="M52" s="443"/>
      <c r="N52" s="444"/>
      <c r="O52" s="444"/>
      <c r="P52" s="445"/>
    </row>
    <row r="53" spans="1:16" s="338" customFormat="1" ht="15.95" customHeight="1" x14ac:dyDescent="0.2">
      <c r="A53" s="334"/>
      <c r="B53" s="334"/>
      <c r="C53" s="334"/>
      <c r="D53" s="334"/>
      <c r="E53" s="334"/>
      <c r="F53" s="334"/>
      <c r="G53" s="334"/>
      <c r="H53" s="334"/>
      <c r="I53" s="334"/>
      <c r="J53" s="334"/>
      <c r="K53" s="334"/>
      <c r="M53" s="19"/>
    </row>
    <row r="54" spans="1:16" s="338" customFormat="1" ht="15.95" customHeight="1" x14ac:dyDescent="0.2">
      <c r="A54" s="334"/>
      <c r="B54" s="334"/>
      <c r="C54" s="334"/>
      <c r="D54" s="334"/>
      <c r="E54" s="334"/>
      <c r="F54" s="334"/>
      <c r="G54" s="334"/>
      <c r="H54" s="334"/>
      <c r="I54" s="334"/>
      <c r="J54" s="334"/>
      <c r="K54" s="334"/>
      <c r="M54" s="19"/>
    </row>
    <row r="55" spans="1:16" s="338" customFormat="1" ht="15.95" customHeight="1" x14ac:dyDescent="0.2">
      <c r="A55" s="334"/>
      <c r="B55" s="334"/>
      <c r="C55" s="334"/>
      <c r="D55" s="334"/>
      <c r="E55" s="334"/>
      <c r="F55" s="334"/>
      <c r="G55" s="334"/>
      <c r="H55" s="334"/>
      <c r="I55" s="334"/>
      <c r="J55" s="334"/>
      <c r="K55" s="334"/>
      <c r="M55" s="19"/>
    </row>
    <row r="56" spans="1:16" s="338" customFormat="1" ht="15.95" customHeight="1" x14ac:dyDescent="0.2">
      <c r="A56" s="334"/>
      <c r="B56" s="334"/>
      <c r="C56" s="334"/>
      <c r="D56" s="334"/>
      <c r="E56" s="334"/>
      <c r="F56" s="334"/>
      <c r="G56" s="334"/>
      <c r="H56" s="334"/>
      <c r="I56" s="334"/>
      <c r="J56" s="334"/>
      <c r="K56" s="334"/>
      <c r="M56" s="19"/>
    </row>
    <row r="57" spans="1:16" s="338" customFormat="1" ht="15.95" customHeight="1" x14ac:dyDescent="0.2">
      <c r="A57" s="334"/>
      <c r="B57" s="334"/>
      <c r="C57" s="334"/>
      <c r="D57" s="334"/>
      <c r="E57" s="334"/>
      <c r="F57" s="334"/>
      <c r="G57" s="334"/>
      <c r="H57" s="334"/>
      <c r="I57" s="334"/>
      <c r="J57" s="334"/>
      <c r="K57" s="334"/>
      <c r="M57" s="19"/>
    </row>
    <row r="58" spans="1:16" s="338" customFormat="1" ht="15.95" customHeight="1" x14ac:dyDescent="0.2">
      <c r="A58" s="334"/>
      <c r="B58" s="334"/>
      <c r="C58" s="334"/>
      <c r="D58" s="334"/>
      <c r="E58" s="334"/>
      <c r="F58" s="334"/>
      <c r="G58" s="334"/>
      <c r="H58" s="334"/>
      <c r="I58" s="334"/>
      <c r="J58" s="334"/>
      <c r="K58" s="334"/>
      <c r="M58" s="19"/>
    </row>
    <row r="59" spans="1:16" s="338" customFormat="1" ht="15.95" customHeight="1" x14ac:dyDescent="0.2">
      <c r="A59" s="334"/>
      <c r="B59" s="334"/>
      <c r="C59" s="334"/>
      <c r="D59" s="334"/>
      <c r="E59" s="334"/>
      <c r="F59" s="334"/>
      <c r="G59" s="334"/>
      <c r="H59" s="334"/>
      <c r="I59" s="334"/>
      <c r="J59" s="334"/>
      <c r="K59" s="334"/>
      <c r="M59" s="19"/>
    </row>
    <row r="60" spans="1:16" s="338" customFormat="1" ht="15.95" customHeight="1" x14ac:dyDescent="0.2">
      <c r="A60" s="334"/>
      <c r="B60" s="334"/>
      <c r="C60" s="334"/>
      <c r="D60" s="334"/>
      <c r="E60" s="334"/>
      <c r="F60" s="334"/>
      <c r="G60" s="334"/>
      <c r="H60" s="334"/>
      <c r="I60" s="334"/>
      <c r="J60" s="334"/>
      <c r="K60" s="334"/>
      <c r="M60" s="19"/>
    </row>
    <row r="61" spans="1:16" s="338" customFormat="1" ht="15.95" customHeight="1" x14ac:dyDescent="0.2">
      <c r="A61" s="334"/>
      <c r="B61" s="334"/>
      <c r="C61" s="334"/>
      <c r="D61" s="334"/>
      <c r="E61" s="334"/>
      <c r="F61" s="334"/>
      <c r="G61" s="334"/>
      <c r="H61" s="334"/>
      <c r="I61" s="334"/>
      <c r="J61" s="334"/>
      <c r="K61" s="334"/>
      <c r="M61" s="19"/>
    </row>
    <row r="62" spans="1:16" s="338" customFormat="1" ht="15.95" customHeight="1" x14ac:dyDescent="0.2">
      <c r="A62" s="334"/>
      <c r="B62" s="334"/>
      <c r="C62" s="334"/>
      <c r="D62" s="334"/>
      <c r="E62" s="334"/>
      <c r="F62" s="334"/>
      <c r="G62" s="334"/>
      <c r="H62" s="334"/>
      <c r="I62" s="334"/>
      <c r="J62" s="334"/>
      <c r="K62" s="334"/>
      <c r="M62" s="19"/>
    </row>
    <row r="63" spans="1:16" s="338" customFormat="1" ht="15.95" customHeight="1" x14ac:dyDescent="0.2">
      <c r="A63" s="334"/>
      <c r="B63" s="334"/>
      <c r="C63" s="334"/>
      <c r="D63" s="334"/>
      <c r="E63" s="334"/>
      <c r="F63" s="334"/>
      <c r="G63" s="334"/>
      <c r="H63" s="334"/>
      <c r="I63" s="334"/>
      <c r="J63" s="334"/>
      <c r="K63" s="334"/>
      <c r="M63" s="19"/>
    </row>
    <row r="64" spans="1:16" s="338" customFormat="1" ht="15.95" customHeight="1" x14ac:dyDescent="0.2">
      <c r="A64" s="334"/>
      <c r="B64" s="334"/>
      <c r="C64" s="334"/>
      <c r="D64" s="334"/>
      <c r="E64" s="334"/>
      <c r="F64" s="334"/>
      <c r="G64" s="334"/>
      <c r="H64" s="334"/>
      <c r="I64" s="334"/>
      <c r="J64" s="334"/>
      <c r="K64" s="334"/>
      <c r="M64" s="19"/>
    </row>
    <row r="65" spans="1:13" s="338" customFormat="1" ht="15.95" customHeight="1" x14ac:dyDescent="0.2">
      <c r="A65" s="334"/>
      <c r="B65" s="334"/>
      <c r="C65" s="334"/>
      <c r="D65" s="334"/>
      <c r="E65" s="334"/>
      <c r="F65" s="334"/>
      <c r="G65" s="334"/>
      <c r="H65" s="334"/>
      <c r="I65" s="334"/>
      <c r="J65" s="334"/>
      <c r="K65" s="334"/>
      <c r="M65" s="19"/>
    </row>
    <row r="66" spans="1:13" s="338" customFormat="1" ht="15.95" customHeight="1" x14ac:dyDescent="0.2">
      <c r="A66" s="334"/>
      <c r="B66" s="334"/>
      <c r="C66" s="334"/>
      <c r="D66" s="334"/>
      <c r="E66" s="334"/>
      <c r="F66" s="334"/>
      <c r="G66" s="334"/>
      <c r="H66" s="334"/>
      <c r="I66" s="334"/>
      <c r="J66" s="334"/>
      <c r="K66" s="334"/>
      <c r="M66" s="19"/>
    </row>
    <row r="67" spans="1:13" s="338" customFormat="1" ht="15.95" customHeight="1" x14ac:dyDescent="0.2">
      <c r="A67" s="334"/>
      <c r="B67" s="334"/>
      <c r="C67" s="334"/>
      <c r="D67" s="334"/>
      <c r="E67" s="334"/>
      <c r="F67" s="334"/>
      <c r="G67" s="334"/>
      <c r="H67" s="334"/>
      <c r="I67" s="334"/>
      <c r="J67" s="334"/>
      <c r="K67" s="334"/>
      <c r="M67" s="19"/>
    </row>
    <row r="68" spans="1:13" s="338" customFormat="1" ht="15.95" customHeight="1" x14ac:dyDescent="0.2">
      <c r="A68" s="334"/>
      <c r="B68" s="334"/>
      <c r="C68" s="334"/>
      <c r="D68" s="334"/>
      <c r="E68" s="334"/>
      <c r="F68" s="334"/>
      <c r="G68" s="334"/>
      <c r="H68" s="334"/>
      <c r="I68" s="334"/>
      <c r="J68" s="334"/>
      <c r="K68" s="334"/>
      <c r="M68" s="19"/>
    </row>
    <row r="69" spans="1:13" s="338" customFormat="1" ht="15.95" customHeight="1" x14ac:dyDescent="0.2">
      <c r="A69" s="334"/>
      <c r="B69" s="334"/>
      <c r="C69" s="334"/>
      <c r="D69" s="334"/>
      <c r="E69" s="334"/>
      <c r="F69" s="334"/>
      <c r="G69" s="334"/>
      <c r="H69" s="334"/>
      <c r="I69" s="334"/>
      <c r="J69" s="334"/>
      <c r="K69" s="334"/>
      <c r="M69" s="19"/>
    </row>
    <row r="70" spans="1:13" s="338" customFormat="1" ht="15.95" customHeight="1" x14ac:dyDescent="0.2">
      <c r="A70" s="334"/>
      <c r="B70" s="334"/>
      <c r="C70" s="334"/>
      <c r="D70" s="334"/>
      <c r="E70" s="334"/>
      <c r="F70" s="334"/>
      <c r="G70" s="334"/>
      <c r="H70" s="334"/>
      <c r="I70" s="334"/>
      <c r="J70" s="334"/>
      <c r="K70" s="334"/>
      <c r="M70" s="19"/>
    </row>
    <row r="71" spans="1:13" s="338" customFormat="1" ht="15.95" customHeight="1" x14ac:dyDescent="0.2">
      <c r="A71" s="334"/>
      <c r="B71" s="334"/>
      <c r="C71" s="334"/>
      <c r="D71" s="334"/>
      <c r="E71" s="334"/>
      <c r="F71" s="334"/>
      <c r="G71" s="334"/>
      <c r="H71" s="334"/>
      <c r="I71" s="334"/>
      <c r="J71" s="334"/>
      <c r="K71" s="334"/>
      <c r="M71" s="19"/>
    </row>
    <row r="72" spans="1:13" s="338" customFormat="1" ht="15.95" customHeight="1" x14ac:dyDescent="0.2">
      <c r="A72" s="334"/>
      <c r="B72" s="334"/>
      <c r="C72" s="334"/>
      <c r="D72" s="334"/>
      <c r="E72" s="334"/>
      <c r="F72" s="334"/>
      <c r="G72" s="334"/>
      <c r="H72" s="334"/>
      <c r="I72" s="334"/>
      <c r="J72" s="334"/>
      <c r="K72" s="334"/>
      <c r="M72" s="19"/>
    </row>
    <row r="73" spans="1:13" s="338" customFormat="1" ht="15.95" customHeight="1" x14ac:dyDescent="0.2">
      <c r="A73" s="334"/>
      <c r="B73" s="334"/>
      <c r="C73" s="334"/>
      <c r="D73" s="334"/>
      <c r="E73" s="334"/>
      <c r="F73" s="334"/>
      <c r="G73" s="334"/>
      <c r="H73" s="334"/>
      <c r="I73" s="334"/>
      <c r="J73" s="334"/>
      <c r="K73" s="334"/>
      <c r="M73" s="19"/>
    </row>
    <row r="74" spans="1:13" s="338" customFormat="1" ht="15.95" customHeight="1" x14ac:dyDescent="0.2">
      <c r="A74" s="334"/>
      <c r="B74" s="334"/>
      <c r="C74" s="334"/>
      <c r="D74" s="334"/>
      <c r="E74" s="334"/>
      <c r="F74" s="334"/>
      <c r="G74" s="334"/>
      <c r="H74" s="334"/>
      <c r="I74" s="334"/>
      <c r="J74" s="334"/>
      <c r="K74" s="334"/>
      <c r="M74" s="19"/>
    </row>
    <row r="75" spans="1:13" s="338" customFormat="1" ht="15.95" customHeight="1" x14ac:dyDescent="0.2">
      <c r="A75" s="334"/>
      <c r="B75" s="334"/>
      <c r="C75" s="334"/>
      <c r="D75" s="334"/>
      <c r="E75" s="334"/>
      <c r="F75" s="334"/>
      <c r="G75" s="334"/>
      <c r="H75" s="334"/>
      <c r="I75" s="334"/>
      <c r="J75" s="334"/>
      <c r="K75" s="334"/>
      <c r="M75" s="19"/>
    </row>
    <row r="76" spans="1:13" s="338" customFormat="1" ht="15.95" customHeight="1" x14ac:dyDescent="0.2">
      <c r="A76" s="334"/>
      <c r="B76" s="334"/>
      <c r="C76" s="334"/>
      <c r="D76" s="334"/>
      <c r="E76" s="334"/>
      <c r="F76" s="334"/>
      <c r="G76" s="334"/>
      <c r="H76" s="334"/>
      <c r="I76" s="334"/>
      <c r="J76" s="334"/>
      <c r="K76" s="334"/>
      <c r="M76" s="19"/>
    </row>
    <row r="77" spans="1:13" s="338" customFormat="1" ht="15.95" customHeight="1" x14ac:dyDescent="0.2">
      <c r="A77" s="334"/>
      <c r="B77" s="334"/>
      <c r="C77" s="334"/>
      <c r="D77" s="334"/>
      <c r="E77" s="334"/>
      <c r="F77" s="334"/>
      <c r="G77" s="334"/>
      <c r="H77" s="334"/>
      <c r="I77" s="334"/>
      <c r="J77" s="334"/>
      <c r="K77" s="334"/>
      <c r="M77" s="19"/>
    </row>
    <row r="78" spans="1:13" s="338" customFormat="1" ht="15.95" customHeight="1" x14ac:dyDescent="0.2">
      <c r="A78" s="334"/>
      <c r="B78" s="334"/>
      <c r="C78" s="334"/>
      <c r="D78" s="334"/>
      <c r="E78" s="334"/>
      <c r="F78" s="334"/>
      <c r="G78" s="334"/>
      <c r="H78" s="334"/>
      <c r="I78" s="334"/>
      <c r="J78" s="334"/>
      <c r="K78" s="334"/>
      <c r="M78" s="19"/>
    </row>
    <row r="79" spans="1:13" s="338" customFormat="1" ht="15.95" customHeight="1" x14ac:dyDescent="0.2">
      <c r="A79" s="334"/>
      <c r="B79" s="334"/>
      <c r="C79" s="334"/>
      <c r="D79" s="334"/>
      <c r="E79" s="334"/>
      <c r="F79" s="334"/>
      <c r="G79" s="334"/>
      <c r="H79" s="334"/>
      <c r="I79" s="334"/>
      <c r="J79" s="334"/>
      <c r="K79" s="334"/>
      <c r="M79" s="19"/>
    </row>
    <row r="80" spans="1:13" s="338" customFormat="1" ht="15.95" customHeight="1" x14ac:dyDescent="0.2">
      <c r="A80" s="334"/>
      <c r="B80" s="334"/>
      <c r="C80" s="334"/>
      <c r="D80" s="334"/>
      <c r="E80" s="334"/>
      <c r="F80" s="334"/>
      <c r="G80" s="334"/>
      <c r="H80" s="334"/>
      <c r="I80" s="334"/>
      <c r="J80" s="334"/>
      <c r="K80" s="334"/>
      <c r="M80" s="19"/>
    </row>
    <row r="81" spans="1:13" s="338" customFormat="1" ht="15.95" customHeight="1" x14ac:dyDescent="0.2">
      <c r="A81" s="334"/>
      <c r="B81" s="334"/>
      <c r="C81" s="334"/>
      <c r="D81" s="334"/>
      <c r="E81" s="334"/>
      <c r="F81" s="334"/>
      <c r="G81" s="334"/>
      <c r="H81" s="334"/>
      <c r="I81" s="334"/>
      <c r="J81" s="334"/>
      <c r="K81" s="334"/>
      <c r="M81" s="19"/>
    </row>
    <row r="82" spans="1:13" s="338" customFormat="1" ht="15.95" customHeight="1" x14ac:dyDescent="0.2">
      <c r="A82" s="334"/>
      <c r="B82" s="334"/>
      <c r="C82" s="334"/>
      <c r="D82" s="334"/>
      <c r="E82" s="334"/>
      <c r="F82" s="334"/>
      <c r="G82" s="334"/>
      <c r="H82" s="334"/>
      <c r="I82" s="334"/>
      <c r="J82" s="334"/>
      <c r="K82" s="334"/>
      <c r="M82" s="19"/>
    </row>
    <row r="83" spans="1:13" s="338" customFormat="1" ht="15.95" customHeight="1" x14ac:dyDescent="0.2">
      <c r="A83" s="334"/>
      <c r="B83" s="334"/>
      <c r="C83" s="334"/>
      <c r="D83" s="334"/>
      <c r="E83" s="334"/>
      <c r="F83" s="334"/>
      <c r="G83" s="334"/>
      <c r="H83" s="334"/>
      <c r="I83" s="334"/>
      <c r="J83" s="334"/>
      <c r="K83" s="334"/>
      <c r="M83" s="19"/>
    </row>
    <row r="84" spans="1:13" s="338" customFormat="1" ht="15.95" customHeight="1" x14ac:dyDescent="0.2">
      <c r="A84" s="334"/>
      <c r="B84" s="334"/>
      <c r="C84" s="334"/>
      <c r="D84" s="334"/>
      <c r="E84" s="334"/>
      <c r="F84" s="334"/>
      <c r="G84" s="334"/>
      <c r="H84" s="334"/>
      <c r="I84" s="334"/>
      <c r="J84" s="334"/>
      <c r="K84" s="334"/>
      <c r="M84" s="19"/>
    </row>
    <row r="85" spans="1:13" s="338" customFormat="1" ht="15.95" customHeight="1" x14ac:dyDescent="0.2">
      <c r="A85" s="334"/>
      <c r="B85" s="334"/>
      <c r="C85" s="334"/>
      <c r="D85" s="334"/>
      <c r="E85" s="334"/>
      <c r="F85" s="334"/>
      <c r="G85" s="334"/>
      <c r="H85" s="334"/>
      <c r="I85" s="334"/>
      <c r="J85" s="334"/>
      <c r="K85" s="334"/>
      <c r="M85" s="19"/>
    </row>
    <row r="86" spans="1:13" s="338" customFormat="1" ht="15.95" customHeight="1" x14ac:dyDescent="0.2">
      <c r="A86" s="334"/>
      <c r="B86" s="334"/>
      <c r="C86" s="334"/>
      <c r="D86" s="334"/>
      <c r="E86" s="334"/>
      <c r="F86" s="334"/>
      <c r="G86" s="334"/>
      <c r="H86" s="334"/>
      <c r="I86" s="334"/>
      <c r="J86" s="334"/>
      <c r="K86" s="334"/>
      <c r="M86" s="19"/>
    </row>
    <row r="87" spans="1:13" s="338" customFormat="1" ht="15.95" customHeight="1" x14ac:dyDescent="0.2">
      <c r="A87" s="334"/>
      <c r="B87" s="334"/>
      <c r="C87" s="334"/>
      <c r="D87" s="334"/>
      <c r="E87" s="334"/>
      <c r="F87" s="334"/>
      <c r="G87" s="334"/>
      <c r="H87" s="334"/>
      <c r="I87" s="334"/>
      <c r="J87" s="334"/>
      <c r="K87" s="334"/>
      <c r="M87" s="19"/>
    </row>
    <row r="88" spans="1:13" s="338" customFormat="1" ht="15.95" customHeight="1" x14ac:dyDescent="0.2">
      <c r="A88" s="334"/>
      <c r="B88" s="334"/>
      <c r="C88" s="334"/>
      <c r="D88" s="334"/>
      <c r="E88" s="334"/>
      <c r="F88" s="334"/>
      <c r="G88" s="334"/>
      <c r="H88" s="334"/>
      <c r="I88" s="334"/>
      <c r="J88" s="334"/>
      <c r="K88" s="334"/>
      <c r="M88" s="19"/>
    </row>
    <row r="89" spans="1:13" s="338" customFormat="1" ht="15.95" customHeight="1" x14ac:dyDescent="0.2">
      <c r="A89" s="334"/>
      <c r="B89" s="334"/>
      <c r="C89" s="334"/>
      <c r="D89" s="334"/>
      <c r="E89" s="334"/>
      <c r="F89" s="334"/>
      <c r="G89" s="334"/>
      <c r="H89" s="334"/>
      <c r="I89" s="334"/>
      <c r="J89" s="334"/>
      <c r="K89" s="334"/>
      <c r="M89" s="19"/>
    </row>
    <row r="90" spans="1:13" s="338" customFormat="1" ht="15.95" customHeight="1" x14ac:dyDescent="0.2">
      <c r="A90" s="334"/>
      <c r="B90" s="334"/>
      <c r="C90" s="334"/>
      <c r="D90" s="334"/>
      <c r="E90" s="334"/>
      <c r="F90" s="334"/>
      <c r="G90" s="334"/>
      <c r="H90" s="334"/>
      <c r="I90" s="334"/>
      <c r="J90" s="334"/>
      <c r="K90" s="334"/>
      <c r="M90" s="19"/>
    </row>
    <row r="91" spans="1:13" s="338" customFormat="1" ht="15.95" customHeight="1" x14ac:dyDescent="0.2">
      <c r="A91" s="334"/>
      <c r="B91" s="334"/>
      <c r="C91" s="334"/>
      <c r="D91" s="334"/>
      <c r="E91" s="334"/>
      <c r="F91" s="334"/>
      <c r="G91" s="334"/>
      <c r="H91" s="334"/>
      <c r="I91" s="334"/>
      <c r="J91" s="334"/>
      <c r="K91" s="334"/>
      <c r="M91" s="19"/>
    </row>
    <row r="92" spans="1:13" s="338" customFormat="1" ht="15.95" customHeight="1" x14ac:dyDescent="0.2">
      <c r="A92" s="334"/>
      <c r="B92" s="334"/>
      <c r="C92" s="334"/>
      <c r="D92" s="334"/>
      <c r="E92" s="334"/>
      <c r="F92" s="334"/>
      <c r="G92" s="334"/>
      <c r="H92" s="334"/>
      <c r="I92" s="334"/>
      <c r="J92" s="334"/>
      <c r="K92" s="334"/>
      <c r="M92" s="19"/>
    </row>
    <row r="93" spans="1:13" s="338" customFormat="1" ht="15.95" customHeight="1" x14ac:dyDescent="0.2">
      <c r="A93" s="334"/>
      <c r="B93" s="334"/>
      <c r="C93" s="334"/>
      <c r="D93" s="334"/>
      <c r="E93" s="334"/>
      <c r="F93" s="334"/>
      <c r="G93" s="334"/>
      <c r="H93" s="334"/>
      <c r="I93" s="334"/>
      <c r="J93" s="334"/>
      <c r="K93" s="334"/>
      <c r="M93" s="19"/>
    </row>
    <row r="94" spans="1:13" s="338" customFormat="1" ht="15.95" customHeight="1" x14ac:dyDescent="0.2">
      <c r="A94" s="334"/>
      <c r="B94" s="334"/>
      <c r="C94" s="334"/>
      <c r="D94" s="334"/>
      <c r="E94" s="334"/>
      <c r="F94" s="334"/>
      <c r="G94" s="334"/>
      <c r="H94" s="334"/>
      <c r="I94" s="334"/>
      <c r="J94" s="334"/>
      <c r="K94" s="334"/>
      <c r="M94" s="19"/>
    </row>
    <row r="95" spans="1:13" s="338" customFormat="1" ht="15.95" customHeight="1" x14ac:dyDescent="0.2">
      <c r="A95" s="334"/>
      <c r="B95" s="334"/>
      <c r="C95" s="334"/>
      <c r="D95" s="334"/>
      <c r="E95" s="334"/>
      <c r="F95" s="334"/>
      <c r="G95" s="334"/>
      <c r="H95" s="334"/>
      <c r="I95" s="334"/>
      <c r="J95" s="334"/>
      <c r="K95" s="334"/>
      <c r="M95" s="19"/>
    </row>
    <row r="96" spans="1:13" s="338" customFormat="1" ht="15.95" customHeight="1" x14ac:dyDescent="0.2">
      <c r="A96" s="334"/>
      <c r="B96" s="334"/>
      <c r="C96" s="334"/>
      <c r="D96" s="334"/>
      <c r="E96" s="334"/>
      <c r="F96" s="334"/>
      <c r="G96" s="334"/>
      <c r="H96" s="334"/>
      <c r="I96" s="334"/>
      <c r="J96" s="334"/>
      <c r="K96" s="334"/>
      <c r="M96" s="19"/>
    </row>
    <row r="97" spans="1:13" s="338" customFormat="1" ht="15.95" customHeight="1" x14ac:dyDescent="0.2">
      <c r="A97" s="334"/>
      <c r="B97" s="334"/>
      <c r="C97" s="334"/>
      <c r="D97" s="334"/>
      <c r="E97" s="334"/>
      <c r="F97" s="334"/>
      <c r="G97" s="334"/>
      <c r="H97" s="334"/>
      <c r="I97" s="334"/>
      <c r="J97" s="334"/>
      <c r="K97" s="334"/>
      <c r="M97" s="19"/>
    </row>
    <row r="98" spans="1:13" s="338" customFormat="1" ht="15.95" customHeight="1" x14ac:dyDescent="0.2">
      <c r="A98" s="334"/>
      <c r="B98" s="334"/>
      <c r="C98" s="334"/>
      <c r="D98" s="334"/>
      <c r="E98" s="334"/>
      <c r="F98" s="334"/>
      <c r="G98" s="334"/>
      <c r="H98" s="334"/>
      <c r="I98" s="334"/>
      <c r="J98" s="334"/>
      <c r="K98" s="334"/>
      <c r="M98" s="19"/>
    </row>
    <row r="99" spans="1:13" s="338" customFormat="1" ht="15.95" customHeight="1" x14ac:dyDescent="0.2">
      <c r="A99" s="334"/>
      <c r="B99" s="334"/>
      <c r="C99" s="334"/>
      <c r="D99" s="334"/>
      <c r="E99" s="334"/>
      <c r="F99" s="334"/>
      <c r="G99" s="334"/>
      <c r="H99" s="334"/>
      <c r="I99" s="334"/>
      <c r="J99" s="334"/>
      <c r="K99" s="334"/>
      <c r="M99" s="19"/>
    </row>
    <row r="100" spans="1:13" s="338" customFormat="1" ht="15.95" customHeight="1" x14ac:dyDescent="0.2">
      <c r="A100" s="334"/>
      <c r="B100" s="334"/>
      <c r="C100" s="334"/>
      <c r="D100" s="334"/>
      <c r="E100" s="334"/>
      <c r="F100" s="334"/>
      <c r="G100" s="334"/>
      <c r="H100" s="334"/>
      <c r="I100" s="334"/>
      <c r="J100" s="334"/>
      <c r="K100" s="334"/>
      <c r="M100" s="19"/>
    </row>
    <row r="101" spans="1:13" s="338" customFormat="1" ht="15.95" customHeight="1" x14ac:dyDescent="0.2">
      <c r="A101" s="334"/>
      <c r="B101" s="334"/>
      <c r="C101" s="334"/>
      <c r="D101" s="334"/>
      <c r="E101" s="334"/>
      <c r="F101" s="334"/>
      <c r="G101" s="334"/>
      <c r="H101" s="334"/>
      <c r="I101" s="334"/>
      <c r="J101" s="334"/>
      <c r="K101" s="334"/>
      <c r="M101" s="19"/>
    </row>
    <row r="102" spans="1:13" s="338" customFormat="1" ht="15.95" customHeight="1" x14ac:dyDescent="0.2">
      <c r="A102" s="334"/>
      <c r="B102" s="334"/>
      <c r="C102" s="334"/>
      <c r="D102" s="334"/>
      <c r="E102" s="334"/>
      <c r="F102" s="334"/>
      <c r="G102" s="334"/>
      <c r="H102" s="334"/>
      <c r="I102" s="334"/>
      <c r="J102" s="334"/>
      <c r="K102" s="334"/>
      <c r="M102" s="19"/>
    </row>
    <row r="103" spans="1:13" s="338" customFormat="1" ht="15.95" customHeight="1" x14ac:dyDescent="0.2">
      <c r="A103" s="334"/>
      <c r="B103" s="334"/>
      <c r="C103" s="334"/>
      <c r="D103" s="334"/>
      <c r="E103" s="334"/>
      <c r="F103" s="334"/>
      <c r="G103" s="334"/>
      <c r="H103" s="334"/>
      <c r="I103" s="334"/>
      <c r="J103" s="334"/>
      <c r="K103" s="334"/>
      <c r="M103" s="19"/>
    </row>
    <row r="104" spans="1:13" s="338" customFormat="1" ht="15.95" customHeight="1" x14ac:dyDescent="0.2">
      <c r="A104" s="334"/>
      <c r="B104" s="334"/>
      <c r="C104" s="334"/>
      <c r="D104" s="334"/>
      <c r="E104" s="334"/>
      <c r="F104" s="334"/>
      <c r="G104" s="334"/>
      <c r="H104" s="334"/>
      <c r="I104" s="334"/>
      <c r="J104" s="334"/>
      <c r="K104" s="334"/>
      <c r="M104" s="19"/>
    </row>
    <row r="105" spans="1:13" s="338" customFormat="1" ht="15.95" customHeight="1" x14ac:dyDescent="0.2">
      <c r="A105" s="334"/>
      <c r="B105" s="334"/>
      <c r="C105" s="334"/>
      <c r="D105" s="334"/>
      <c r="E105" s="334"/>
      <c r="F105" s="334"/>
      <c r="G105" s="334"/>
      <c r="H105" s="334"/>
      <c r="I105" s="334"/>
      <c r="J105" s="334"/>
      <c r="K105" s="334"/>
      <c r="M105" s="19"/>
    </row>
    <row r="106" spans="1:13" s="338" customFormat="1" ht="15.95" customHeight="1" x14ac:dyDescent="0.2">
      <c r="A106" s="334"/>
      <c r="B106" s="334"/>
      <c r="C106" s="334"/>
      <c r="D106" s="334"/>
      <c r="E106" s="334"/>
      <c r="F106" s="334"/>
      <c r="G106" s="334"/>
      <c r="H106" s="334"/>
      <c r="I106" s="334"/>
      <c r="J106" s="334"/>
      <c r="K106" s="334"/>
      <c r="M106" s="19"/>
    </row>
    <row r="107" spans="1:13" s="338" customFormat="1" ht="15.95" customHeight="1" x14ac:dyDescent="0.2">
      <c r="A107" s="334"/>
      <c r="B107" s="334"/>
      <c r="C107" s="334"/>
      <c r="D107" s="334"/>
      <c r="E107" s="334"/>
      <c r="F107" s="334"/>
      <c r="G107" s="334"/>
      <c r="H107" s="334"/>
      <c r="I107" s="334"/>
      <c r="J107" s="334"/>
      <c r="K107" s="334"/>
      <c r="M107" s="19"/>
    </row>
    <row r="108" spans="1:13" s="338" customFormat="1" ht="15.95" customHeight="1" x14ac:dyDescent="0.2">
      <c r="A108" s="334"/>
      <c r="B108" s="334"/>
      <c r="C108" s="334"/>
      <c r="D108" s="334"/>
      <c r="E108" s="334"/>
      <c r="F108" s="334"/>
      <c r="G108" s="334"/>
      <c r="H108" s="334"/>
      <c r="I108" s="334"/>
      <c r="J108" s="334"/>
      <c r="K108" s="334"/>
      <c r="M108" s="19"/>
    </row>
    <row r="109" spans="1:13" s="338" customFormat="1" ht="15.95" customHeight="1" x14ac:dyDescent="0.2">
      <c r="A109" s="334"/>
      <c r="B109" s="334"/>
      <c r="C109" s="334"/>
      <c r="D109" s="334"/>
      <c r="E109" s="334"/>
      <c r="F109" s="334"/>
      <c r="G109" s="334"/>
      <c r="H109" s="334"/>
      <c r="I109" s="334"/>
      <c r="J109" s="334"/>
      <c r="K109" s="334"/>
      <c r="M109" s="19"/>
    </row>
    <row r="110" spans="1:13" s="338" customFormat="1" ht="15.95" customHeight="1" x14ac:dyDescent="0.2">
      <c r="A110" s="334"/>
      <c r="B110" s="334"/>
      <c r="C110" s="334"/>
      <c r="D110" s="334"/>
      <c r="E110" s="334"/>
      <c r="F110" s="334"/>
      <c r="G110" s="334"/>
      <c r="H110" s="334"/>
      <c r="I110" s="334"/>
      <c r="J110" s="334"/>
      <c r="K110" s="334"/>
      <c r="M110" s="19"/>
    </row>
    <row r="111" spans="1:13" s="338" customFormat="1" ht="15.95" customHeight="1" x14ac:dyDescent="0.2">
      <c r="A111" s="334"/>
      <c r="B111" s="334"/>
      <c r="C111" s="334"/>
      <c r="D111" s="334"/>
      <c r="E111" s="334"/>
      <c r="F111" s="334"/>
      <c r="G111" s="334"/>
      <c r="H111" s="334"/>
      <c r="I111" s="334"/>
      <c r="J111" s="334"/>
      <c r="K111" s="334"/>
      <c r="M111" s="19"/>
    </row>
    <row r="112" spans="1:13" s="338" customFormat="1" ht="15.95" customHeight="1" x14ac:dyDescent="0.2">
      <c r="A112" s="334"/>
      <c r="B112" s="334"/>
      <c r="C112" s="334"/>
      <c r="D112" s="334"/>
      <c r="E112" s="334"/>
      <c r="F112" s="334"/>
      <c r="G112" s="334"/>
      <c r="H112" s="334"/>
      <c r="I112" s="334"/>
      <c r="J112" s="334"/>
      <c r="K112" s="334"/>
      <c r="M112" s="19"/>
    </row>
    <row r="113" spans="1:13" s="338" customFormat="1" ht="15.95" customHeight="1" x14ac:dyDescent="0.2">
      <c r="A113" s="334"/>
      <c r="B113" s="334"/>
      <c r="C113" s="334"/>
      <c r="D113" s="334"/>
      <c r="E113" s="334"/>
      <c r="F113" s="334"/>
      <c r="G113" s="334"/>
      <c r="H113" s="334"/>
      <c r="I113" s="334"/>
      <c r="J113" s="334"/>
      <c r="K113" s="334"/>
      <c r="M113" s="19"/>
    </row>
    <row r="114" spans="1:13" s="338" customFormat="1" ht="15.95" customHeight="1" x14ac:dyDescent="0.2">
      <c r="A114" s="334"/>
      <c r="B114" s="334"/>
      <c r="C114" s="334"/>
      <c r="D114" s="334"/>
      <c r="E114" s="334"/>
      <c r="F114" s="334"/>
      <c r="G114" s="334"/>
      <c r="H114" s="334"/>
      <c r="I114" s="334"/>
      <c r="J114" s="334"/>
      <c r="K114" s="334"/>
      <c r="M114" s="19"/>
    </row>
    <row r="115" spans="1:13" s="338" customFormat="1" ht="15.95" customHeight="1" x14ac:dyDescent="0.2">
      <c r="A115" s="334"/>
      <c r="B115" s="334"/>
      <c r="C115" s="334"/>
      <c r="D115" s="334"/>
      <c r="E115" s="334"/>
      <c r="F115" s="334"/>
      <c r="G115" s="334"/>
      <c r="H115" s="334"/>
      <c r="I115" s="334"/>
      <c r="J115" s="334"/>
      <c r="K115" s="334"/>
      <c r="M115" s="19"/>
    </row>
    <row r="116" spans="1:13" s="338" customFormat="1" ht="15.95" customHeight="1" x14ac:dyDescent="0.2">
      <c r="A116" s="334"/>
      <c r="B116" s="334"/>
      <c r="C116" s="334"/>
      <c r="D116" s="334"/>
      <c r="E116" s="334"/>
      <c r="F116" s="334"/>
      <c r="G116" s="334"/>
      <c r="H116" s="334"/>
      <c r="I116" s="334"/>
      <c r="J116" s="334"/>
      <c r="K116" s="334"/>
      <c r="M116" s="19"/>
    </row>
    <row r="117" spans="1:13" s="338" customFormat="1" ht="15.95" customHeight="1" x14ac:dyDescent="0.2">
      <c r="A117" s="334"/>
      <c r="B117" s="334"/>
      <c r="C117" s="334"/>
      <c r="D117" s="334"/>
      <c r="E117" s="334"/>
      <c r="F117" s="334"/>
      <c r="G117" s="334"/>
      <c r="H117" s="334"/>
      <c r="I117" s="334"/>
      <c r="J117" s="334"/>
      <c r="K117" s="334"/>
      <c r="M117" s="19"/>
    </row>
    <row r="118" spans="1:13" s="338" customFormat="1" ht="15.95" customHeight="1" x14ac:dyDescent="0.2">
      <c r="A118" s="334"/>
      <c r="B118" s="334"/>
      <c r="C118" s="334"/>
      <c r="D118" s="334"/>
      <c r="E118" s="334"/>
      <c r="F118" s="334"/>
      <c r="G118" s="334"/>
      <c r="H118" s="334"/>
      <c r="I118" s="334"/>
      <c r="J118" s="334"/>
      <c r="K118" s="334"/>
      <c r="M118" s="19"/>
    </row>
    <row r="119" spans="1:13" s="338" customFormat="1" ht="15.95" customHeight="1" x14ac:dyDescent="0.2">
      <c r="A119" s="334"/>
      <c r="B119" s="334"/>
      <c r="C119" s="334"/>
      <c r="D119" s="334"/>
      <c r="E119" s="334"/>
      <c r="F119" s="334"/>
      <c r="G119" s="334"/>
      <c r="H119" s="334"/>
      <c r="I119" s="334"/>
      <c r="J119" s="334"/>
      <c r="K119" s="334"/>
      <c r="M119" s="19"/>
    </row>
    <row r="120" spans="1:13" s="338" customFormat="1" ht="15.95" customHeight="1" x14ac:dyDescent="0.2">
      <c r="A120" s="334"/>
      <c r="B120" s="334"/>
      <c r="C120" s="334"/>
      <c r="D120" s="334"/>
      <c r="E120" s="334"/>
      <c r="F120" s="334"/>
      <c r="G120" s="334"/>
      <c r="H120" s="334"/>
      <c r="I120" s="334"/>
      <c r="J120" s="334"/>
      <c r="K120" s="334"/>
      <c r="M120" s="19"/>
    </row>
    <row r="121" spans="1:13" s="338" customFormat="1" ht="15.95" customHeight="1" x14ac:dyDescent="0.2">
      <c r="A121" s="334"/>
      <c r="B121" s="334"/>
      <c r="C121" s="334"/>
      <c r="D121" s="334"/>
      <c r="E121" s="334"/>
      <c r="F121" s="334"/>
      <c r="G121" s="334"/>
      <c r="H121" s="334"/>
      <c r="I121" s="334"/>
      <c r="J121" s="334"/>
      <c r="K121" s="334"/>
      <c r="M121" s="19"/>
    </row>
    <row r="122" spans="1:13" s="338" customFormat="1" ht="15.95" customHeight="1" x14ac:dyDescent="0.2">
      <c r="A122" s="334"/>
      <c r="B122" s="334"/>
      <c r="C122" s="334"/>
      <c r="D122" s="334"/>
      <c r="E122" s="334"/>
      <c r="F122" s="334"/>
      <c r="G122" s="334"/>
      <c r="H122" s="334"/>
      <c r="I122" s="334"/>
      <c r="J122" s="334"/>
      <c r="K122" s="334"/>
      <c r="M122" s="19"/>
    </row>
    <row r="123" spans="1:13" s="338" customFormat="1" ht="15.95" customHeight="1" x14ac:dyDescent="0.2">
      <c r="A123" s="334"/>
      <c r="B123" s="334"/>
      <c r="C123" s="334"/>
      <c r="D123" s="334"/>
      <c r="E123" s="334"/>
      <c r="F123" s="334"/>
      <c r="G123" s="334"/>
      <c r="H123" s="334"/>
      <c r="I123" s="334"/>
      <c r="J123" s="334"/>
      <c r="K123" s="334"/>
      <c r="M123" s="19"/>
    </row>
    <row r="124" spans="1:13" s="338" customFormat="1" ht="15.95" customHeight="1" x14ac:dyDescent="0.2">
      <c r="A124" s="334"/>
      <c r="B124" s="334"/>
      <c r="C124" s="334"/>
      <c r="D124" s="334"/>
      <c r="E124" s="334"/>
      <c r="F124" s="334"/>
      <c r="G124" s="334"/>
      <c r="H124" s="334"/>
      <c r="I124" s="334"/>
      <c r="J124" s="334"/>
      <c r="K124" s="334"/>
      <c r="M124" s="19"/>
    </row>
    <row r="125" spans="1:13" s="338" customFormat="1" ht="15.95" customHeight="1" x14ac:dyDescent="0.2">
      <c r="A125" s="334"/>
      <c r="B125" s="334"/>
      <c r="C125" s="334"/>
      <c r="D125" s="334"/>
      <c r="E125" s="334"/>
      <c r="F125" s="334"/>
      <c r="G125" s="334"/>
      <c r="H125" s="334"/>
      <c r="I125" s="334"/>
      <c r="J125" s="334"/>
      <c r="K125" s="334"/>
      <c r="M125" s="19"/>
    </row>
    <row r="126" spans="1:13" s="338" customFormat="1" ht="15.95" customHeight="1" x14ac:dyDescent="0.2">
      <c r="A126" s="334"/>
      <c r="B126" s="334"/>
      <c r="C126" s="334"/>
      <c r="D126" s="334"/>
      <c r="E126" s="334"/>
      <c r="F126" s="334"/>
      <c r="G126" s="334"/>
      <c r="H126" s="334"/>
      <c r="I126" s="334"/>
      <c r="J126" s="334"/>
      <c r="K126" s="334"/>
      <c r="M126" s="19"/>
    </row>
    <row r="127" spans="1:13" s="338" customFormat="1" ht="15.95" customHeight="1" x14ac:dyDescent="0.2">
      <c r="A127" s="334"/>
      <c r="B127" s="334"/>
      <c r="C127" s="334"/>
      <c r="D127" s="334"/>
      <c r="E127" s="334"/>
      <c r="F127" s="334"/>
      <c r="G127" s="334"/>
      <c r="H127" s="334"/>
      <c r="I127" s="334"/>
      <c r="J127" s="334"/>
      <c r="K127" s="334"/>
      <c r="M127" s="19"/>
    </row>
    <row r="128" spans="1:13" s="338" customFormat="1" ht="15.95" customHeight="1" x14ac:dyDescent="0.2">
      <c r="A128" s="334"/>
      <c r="B128" s="334"/>
      <c r="C128" s="334"/>
      <c r="D128" s="334"/>
      <c r="E128" s="334"/>
      <c r="F128" s="334"/>
      <c r="G128" s="334"/>
      <c r="H128" s="334"/>
      <c r="I128" s="334"/>
      <c r="J128" s="334"/>
      <c r="K128" s="334"/>
      <c r="M128" s="19"/>
    </row>
    <row r="129" spans="1:13" s="338" customFormat="1" ht="15.95" customHeight="1" x14ac:dyDescent="0.2">
      <c r="A129" s="334"/>
      <c r="B129" s="334"/>
      <c r="C129" s="334"/>
      <c r="D129" s="334"/>
      <c r="E129" s="334"/>
      <c r="F129" s="334"/>
      <c r="G129" s="334"/>
      <c r="H129" s="334"/>
      <c r="I129" s="334"/>
      <c r="J129" s="334"/>
      <c r="K129" s="334"/>
      <c r="M129" s="19"/>
    </row>
    <row r="130" spans="1:13" s="338" customFormat="1" ht="15.95" customHeight="1" x14ac:dyDescent="0.2">
      <c r="A130" s="334"/>
      <c r="B130" s="334"/>
      <c r="C130" s="334"/>
      <c r="D130" s="334"/>
      <c r="E130" s="334"/>
      <c r="F130" s="334"/>
      <c r="G130" s="334"/>
      <c r="H130" s="334"/>
      <c r="I130" s="334"/>
      <c r="J130" s="334"/>
      <c r="K130" s="334"/>
      <c r="M130" s="19"/>
    </row>
    <row r="131" spans="1:13" s="338" customFormat="1" ht="15.95" customHeight="1" x14ac:dyDescent="0.2">
      <c r="A131" s="334"/>
      <c r="B131" s="334"/>
      <c r="C131" s="334"/>
      <c r="D131" s="334"/>
      <c r="E131" s="334"/>
      <c r="F131" s="334"/>
      <c r="G131" s="334"/>
      <c r="H131" s="334"/>
      <c r="I131" s="334"/>
      <c r="J131" s="334"/>
      <c r="K131" s="334"/>
      <c r="M131" s="19"/>
    </row>
    <row r="132" spans="1:13" s="338" customFormat="1" ht="15.95" customHeight="1" x14ac:dyDescent="0.2">
      <c r="A132" s="334"/>
      <c r="B132" s="334"/>
      <c r="C132" s="334"/>
      <c r="D132" s="334"/>
      <c r="E132" s="334"/>
      <c r="F132" s="334"/>
      <c r="G132" s="334"/>
      <c r="H132" s="334"/>
      <c r="I132" s="334"/>
      <c r="J132" s="334"/>
      <c r="K132" s="334"/>
      <c r="M132" s="19"/>
    </row>
    <row r="133" spans="1:13" s="338" customFormat="1" ht="15.95" customHeight="1" x14ac:dyDescent="0.2">
      <c r="A133" s="334"/>
      <c r="B133" s="334"/>
      <c r="C133" s="334"/>
      <c r="D133" s="334"/>
      <c r="E133" s="334"/>
      <c r="F133" s="334"/>
      <c r="G133" s="334"/>
      <c r="H133" s="334"/>
      <c r="I133" s="334"/>
      <c r="J133" s="334"/>
      <c r="K133" s="334"/>
      <c r="M133" s="19"/>
    </row>
    <row r="134" spans="1:13" s="338" customFormat="1" ht="15.95" customHeight="1" x14ac:dyDescent="0.2">
      <c r="A134" s="334"/>
      <c r="B134" s="334"/>
      <c r="C134" s="334"/>
      <c r="D134" s="334"/>
      <c r="E134" s="334"/>
      <c r="F134" s="334"/>
      <c r="G134" s="334"/>
      <c r="H134" s="334"/>
      <c r="I134" s="334"/>
      <c r="J134" s="334"/>
      <c r="K134" s="334"/>
      <c r="M134" s="19"/>
    </row>
    <row r="135" spans="1:13" s="338" customFormat="1" ht="15.95" customHeight="1" x14ac:dyDescent="0.2">
      <c r="A135" s="334"/>
      <c r="B135" s="334"/>
      <c r="C135" s="334"/>
      <c r="D135" s="334"/>
      <c r="E135" s="334"/>
      <c r="F135" s="334"/>
      <c r="G135" s="334"/>
      <c r="H135" s="334"/>
      <c r="I135" s="334"/>
      <c r="J135" s="334"/>
      <c r="K135" s="334"/>
      <c r="M135" s="19"/>
    </row>
    <row r="136" spans="1:13" s="338" customFormat="1" ht="15.95" customHeight="1" x14ac:dyDescent="0.2">
      <c r="A136" s="334"/>
      <c r="B136" s="334"/>
      <c r="C136" s="334"/>
      <c r="D136" s="334"/>
      <c r="E136" s="334"/>
      <c r="F136" s="334"/>
      <c r="G136" s="334"/>
      <c r="H136" s="334"/>
      <c r="I136" s="334"/>
      <c r="J136" s="334"/>
      <c r="K136" s="334"/>
      <c r="M136" s="19"/>
    </row>
    <row r="137" spans="1:13" s="338" customFormat="1" ht="15.95" customHeight="1" x14ac:dyDescent="0.2">
      <c r="A137" s="334"/>
      <c r="B137" s="334"/>
      <c r="C137" s="334"/>
      <c r="D137" s="334"/>
      <c r="E137" s="334"/>
      <c r="F137" s="334"/>
      <c r="G137" s="334"/>
      <c r="H137" s="334"/>
      <c r="I137" s="334"/>
      <c r="J137" s="334"/>
      <c r="K137" s="334"/>
      <c r="M137" s="19"/>
    </row>
    <row r="138" spans="1:13" s="338" customFormat="1" ht="15.95" customHeight="1" x14ac:dyDescent="0.2">
      <c r="A138" s="334"/>
      <c r="B138" s="334"/>
      <c r="C138" s="334"/>
      <c r="D138" s="334"/>
      <c r="E138" s="334"/>
      <c r="F138" s="334"/>
      <c r="G138" s="334"/>
      <c r="H138" s="334"/>
      <c r="I138" s="334"/>
      <c r="J138" s="334"/>
      <c r="K138" s="334"/>
      <c r="M138" s="19"/>
    </row>
    <row r="139" spans="1:13" s="338" customFormat="1" ht="15.95" customHeight="1" x14ac:dyDescent="0.2">
      <c r="A139" s="334"/>
      <c r="B139" s="334"/>
      <c r="C139" s="334"/>
      <c r="D139" s="334"/>
      <c r="E139" s="334"/>
      <c r="F139" s="334"/>
      <c r="G139" s="334"/>
      <c r="H139" s="334"/>
      <c r="I139" s="334"/>
      <c r="J139" s="334"/>
      <c r="K139" s="334"/>
      <c r="M139" s="19"/>
    </row>
    <row r="140" spans="1:13" s="338" customFormat="1" ht="15.95" customHeight="1" x14ac:dyDescent="0.2">
      <c r="A140" s="334"/>
      <c r="B140" s="334"/>
      <c r="C140" s="334"/>
      <c r="D140" s="334"/>
      <c r="E140" s="334"/>
      <c r="F140" s="334"/>
      <c r="G140" s="334"/>
      <c r="H140" s="334"/>
      <c r="I140" s="334"/>
      <c r="J140" s="334"/>
      <c r="K140" s="334"/>
      <c r="M140" s="19"/>
    </row>
    <row r="141" spans="1:13" s="338" customFormat="1" ht="15.95" customHeight="1" x14ac:dyDescent="0.2">
      <c r="A141" s="334"/>
      <c r="B141" s="334"/>
      <c r="C141" s="334"/>
      <c r="D141" s="334"/>
      <c r="E141" s="334"/>
      <c r="F141" s="334"/>
      <c r="G141" s="334"/>
      <c r="H141" s="334"/>
      <c r="I141" s="334"/>
      <c r="J141" s="334"/>
      <c r="K141" s="334"/>
      <c r="M141" s="19"/>
    </row>
    <row r="142" spans="1:13" s="338" customFormat="1" ht="15.95" customHeight="1" x14ac:dyDescent="0.2">
      <c r="A142" s="334"/>
      <c r="B142" s="334"/>
      <c r="C142" s="334"/>
      <c r="D142" s="334"/>
      <c r="E142" s="334"/>
      <c r="F142" s="334"/>
      <c r="G142" s="334"/>
      <c r="H142" s="334"/>
      <c r="I142" s="334"/>
      <c r="J142" s="334"/>
      <c r="K142" s="334"/>
      <c r="M142" s="19"/>
    </row>
    <row r="143" spans="1:13" s="338" customFormat="1" ht="15.95" customHeight="1" x14ac:dyDescent="0.2">
      <c r="A143" s="334"/>
      <c r="B143" s="334"/>
      <c r="C143" s="334"/>
      <c r="D143" s="334"/>
      <c r="E143" s="334"/>
      <c r="F143" s="334"/>
      <c r="G143" s="334"/>
      <c r="H143" s="334"/>
      <c r="I143" s="334"/>
      <c r="J143" s="334"/>
      <c r="K143" s="334"/>
      <c r="M143" s="19"/>
    </row>
    <row r="144" spans="1:13" s="338" customFormat="1" ht="15.95" customHeight="1" x14ac:dyDescent="0.2">
      <c r="A144" s="334"/>
      <c r="B144" s="334"/>
      <c r="C144" s="334"/>
      <c r="D144" s="334"/>
      <c r="E144" s="334"/>
      <c r="F144" s="334"/>
      <c r="G144" s="334"/>
      <c r="H144" s="334"/>
      <c r="I144" s="334"/>
      <c r="J144" s="334"/>
      <c r="K144" s="334"/>
      <c r="M144" s="19"/>
    </row>
    <row r="145" spans="1:13" s="338" customFormat="1" ht="15.95" customHeight="1" x14ac:dyDescent="0.2">
      <c r="A145" s="334"/>
      <c r="B145" s="334"/>
      <c r="C145" s="334"/>
      <c r="D145" s="334"/>
      <c r="E145" s="334"/>
      <c r="F145" s="334"/>
      <c r="G145" s="334"/>
      <c r="H145" s="334"/>
      <c r="I145" s="334"/>
      <c r="J145" s="334"/>
      <c r="K145" s="334"/>
      <c r="M145" s="19"/>
    </row>
    <row r="146" spans="1:13" s="338" customFormat="1" ht="15.95" customHeight="1" x14ac:dyDescent="0.2">
      <c r="A146" s="334"/>
      <c r="B146" s="334"/>
      <c r="C146" s="334"/>
      <c r="D146" s="334"/>
      <c r="E146" s="334"/>
      <c r="F146" s="334"/>
      <c r="G146" s="334"/>
      <c r="H146" s="334"/>
      <c r="I146" s="334"/>
      <c r="J146" s="334"/>
      <c r="K146" s="334"/>
      <c r="M146" s="19"/>
    </row>
    <row r="147" spans="1:13" s="338" customFormat="1" ht="15.95" customHeight="1" x14ac:dyDescent="0.2">
      <c r="A147" s="334"/>
      <c r="B147" s="334"/>
      <c r="C147" s="334"/>
      <c r="D147" s="334"/>
      <c r="E147" s="334"/>
      <c r="F147" s="334"/>
      <c r="G147" s="334"/>
      <c r="H147" s="334"/>
      <c r="I147" s="334"/>
      <c r="J147" s="334"/>
      <c r="K147" s="334"/>
      <c r="M147" s="19"/>
    </row>
    <row r="148" spans="1:13" s="338" customFormat="1" ht="15.95" customHeight="1" x14ac:dyDescent="0.2">
      <c r="A148" s="334"/>
      <c r="B148" s="334"/>
      <c r="C148" s="334"/>
      <c r="D148" s="334"/>
      <c r="E148" s="334"/>
      <c r="F148" s="334"/>
      <c r="G148" s="334"/>
      <c r="H148" s="334"/>
      <c r="I148" s="334"/>
      <c r="J148" s="334"/>
      <c r="K148" s="334"/>
      <c r="M148" s="19"/>
    </row>
    <row r="149" spans="1:13" s="338" customFormat="1" ht="15.95" customHeight="1" x14ac:dyDescent="0.2">
      <c r="A149" s="334"/>
      <c r="B149" s="334"/>
      <c r="C149" s="334"/>
      <c r="D149" s="334"/>
      <c r="E149" s="334"/>
      <c r="F149" s="334"/>
      <c r="G149" s="334"/>
      <c r="H149" s="334"/>
      <c r="I149" s="334"/>
      <c r="J149" s="334"/>
      <c r="K149" s="334"/>
      <c r="M149" s="19"/>
    </row>
    <row r="150" spans="1:13" s="338" customFormat="1" ht="15.95" customHeight="1" x14ac:dyDescent="0.2">
      <c r="A150" s="334"/>
      <c r="B150" s="334"/>
      <c r="C150" s="334"/>
      <c r="D150" s="334"/>
      <c r="E150" s="334"/>
      <c r="F150" s="334"/>
      <c r="G150" s="334"/>
      <c r="H150" s="334"/>
      <c r="I150" s="334"/>
      <c r="J150" s="334"/>
      <c r="K150" s="334"/>
      <c r="M150" s="19"/>
    </row>
    <row r="151" spans="1:13" s="338" customFormat="1" ht="15.95" customHeight="1" x14ac:dyDescent="0.2">
      <c r="A151" s="334"/>
      <c r="B151" s="334"/>
      <c r="C151" s="334"/>
      <c r="D151" s="334"/>
      <c r="E151" s="334"/>
      <c r="F151" s="334"/>
      <c r="G151" s="334"/>
      <c r="H151" s="334"/>
      <c r="I151" s="334"/>
      <c r="J151" s="334"/>
      <c r="K151" s="334"/>
      <c r="M151" s="19"/>
    </row>
    <row r="152" spans="1:13" s="338" customFormat="1" ht="15.95" customHeight="1" x14ac:dyDescent="0.2">
      <c r="A152" s="334"/>
      <c r="B152" s="334"/>
      <c r="C152" s="334"/>
      <c r="D152" s="334"/>
      <c r="E152" s="334"/>
      <c r="F152" s="334"/>
      <c r="G152" s="334"/>
      <c r="H152" s="334"/>
      <c r="I152" s="334"/>
      <c r="J152" s="334"/>
      <c r="K152" s="334"/>
      <c r="M152" s="19"/>
    </row>
    <row r="153" spans="1:13" s="338" customFormat="1" ht="15.95" customHeight="1" x14ac:dyDescent="0.2">
      <c r="A153" s="334"/>
      <c r="B153" s="334"/>
      <c r="C153" s="334"/>
      <c r="D153" s="334"/>
      <c r="E153" s="334"/>
      <c r="F153" s="334"/>
      <c r="G153" s="334"/>
      <c r="H153" s="334"/>
      <c r="I153" s="334"/>
      <c r="J153" s="334"/>
      <c r="K153" s="334"/>
      <c r="M153" s="19"/>
    </row>
    <row r="154" spans="1:13" s="338" customFormat="1" ht="15.95" customHeight="1" x14ac:dyDescent="0.2">
      <c r="A154" s="334"/>
      <c r="B154" s="334"/>
      <c r="C154" s="334"/>
      <c r="D154" s="334"/>
      <c r="E154" s="334"/>
      <c r="F154" s="334"/>
      <c r="G154" s="334"/>
      <c r="H154" s="334"/>
      <c r="I154" s="334"/>
      <c r="J154" s="334"/>
      <c r="K154" s="334"/>
      <c r="M154" s="19"/>
    </row>
    <row r="155" spans="1:13" s="338" customFormat="1" ht="15.95" customHeight="1" x14ac:dyDescent="0.2">
      <c r="A155" s="334"/>
      <c r="B155" s="334"/>
      <c r="C155" s="334"/>
      <c r="D155" s="334"/>
      <c r="E155" s="334"/>
      <c r="F155" s="334"/>
      <c r="G155" s="334"/>
      <c r="H155" s="334"/>
      <c r="I155" s="334"/>
      <c r="J155" s="334"/>
      <c r="K155" s="334"/>
      <c r="M155" s="19"/>
    </row>
    <row r="156" spans="1:13" s="338" customFormat="1" ht="15.95" customHeight="1" x14ac:dyDescent="0.2">
      <c r="A156" s="334"/>
      <c r="B156" s="334"/>
      <c r="C156" s="334"/>
      <c r="D156" s="334"/>
      <c r="E156" s="334"/>
      <c r="F156" s="334"/>
      <c r="G156" s="334"/>
      <c r="H156" s="334"/>
      <c r="I156" s="334"/>
      <c r="J156" s="334"/>
      <c r="K156" s="334"/>
      <c r="M156" s="19"/>
    </row>
    <row r="157" spans="1:13" s="338" customFormat="1" ht="15.95" customHeight="1" x14ac:dyDescent="0.2">
      <c r="A157" s="334"/>
      <c r="B157" s="334"/>
      <c r="C157" s="334"/>
      <c r="D157" s="334"/>
      <c r="E157" s="334"/>
      <c r="F157" s="334"/>
      <c r="G157" s="334"/>
      <c r="H157" s="334"/>
      <c r="I157" s="334"/>
      <c r="J157" s="334"/>
      <c r="K157" s="334"/>
      <c r="M157" s="19"/>
    </row>
    <row r="158" spans="1:13" s="338" customFormat="1" ht="15.95" customHeight="1" x14ac:dyDescent="0.2">
      <c r="A158" s="334"/>
      <c r="B158" s="334"/>
      <c r="C158" s="334"/>
      <c r="D158" s="334"/>
      <c r="E158" s="334"/>
      <c r="F158" s="334"/>
      <c r="G158" s="334"/>
      <c r="H158" s="334"/>
      <c r="I158" s="334"/>
      <c r="J158" s="334"/>
      <c r="K158" s="334"/>
      <c r="M158" s="19"/>
    </row>
    <row r="159" spans="1:13" s="338" customFormat="1" ht="15.95" customHeight="1" x14ac:dyDescent="0.2">
      <c r="A159" s="334"/>
      <c r="B159" s="334"/>
      <c r="C159" s="334"/>
      <c r="D159" s="334"/>
      <c r="E159" s="334"/>
      <c r="F159" s="334"/>
      <c r="G159" s="334"/>
      <c r="H159" s="334"/>
      <c r="I159" s="334"/>
      <c r="J159" s="334"/>
      <c r="K159" s="334"/>
      <c r="M159" s="19"/>
    </row>
    <row r="160" spans="1:13" s="338" customFormat="1" ht="15.95" customHeight="1" x14ac:dyDescent="0.2">
      <c r="A160" s="334"/>
      <c r="B160" s="334"/>
      <c r="C160" s="334"/>
      <c r="D160" s="334"/>
      <c r="E160" s="334"/>
      <c r="F160" s="334"/>
      <c r="G160" s="334"/>
      <c r="H160" s="334"/>
      <c r="I160" s="334"/>
      <c r="J160" s="334"/>
      <c r="K160" s="334"/>
      <c r="M160" s="19"/>
    </row>
    <row r="161" spans="1:13" s="338" customFormat="1" ht="15.95" customHeight="1" x14ac:dyDescent="0.2">
      <c r="A161" s="334"/>
      <c r="B161" s="334"/>
      <c r="C161" s="334"/>
      <c r="D161" s="334"/>
      <c r="E161" s="334"/>
      <c r="F161" s="334"/>
      <c r="G161" s="334"/>
      <c r="H161" s="334"/>
      <c r="I161" s="334"/>
      <c r="J161" s="334"/>
      <c r="K161" s="334"/>
      <c r="M161" s="19"/>
    </row>
    <row r="162" spans="1:13" s="338" customFormat="1" ht="15.95" customHeight="1" x14ac:dyDescent="0.2">
      <c r="A162" s="334"/>
      <c r="B162" s="334"/>
      <c r="C162" s="334"/>
      <c r="D162" s="334"/>
      <c r="E162" s="334"/>
      <c r="F162" s="334"/>
      <c r="G162" s="334"/>
      <c r="H162" s="334"/>
      <c r="I162" s="334"/>
      <c r="J162" s="334"/>
      <c r="K162" s="334"/>
      <c r="M162" s="19"/>
    </row>
    <row r="163" spans="1:13" s="338" customFormat="1" ht="15.95" customHeight="1" x14ac:dyDescent="0.2">
      <c r="A163" s="334"/>
      <c r="B163" s="334"/>
      <c r="C163" s="334"/>
      <c r="D163" s="334"/>
      <c r="E163" s="334"/>
      <c r="F163" s="334"/>
      <c r="G163" s="334"/>
      <c r="H163" s="334"/>
      <c r="I163" s="334"/>
      <c r="J163" s="334"/>
      <c r="K163" s="334"/>
      <c r="M163" s="19"/>
    </row>
    <row r="164" spans="1:13" s="338" customFormat="1" ht="15.95" customHeight="1" x14ac:dyDescent="0.2">
      <c r="A164" s="334"/>
      <c r="B164" s="334"/>
      <c r="C164" s="334"/>
      <c r="D164" s="334"/>
      <c r="E164" s="334"/>
      <c r="F164" s="334"/>
      <c r="G164" s="334"/>
      <c r="H164" s="334"/>
      <c r="I164" s="334"/>
      <c r="J164" s="334"/>
      <c r="K164" s="334"/>
      <c r="M164" s="19"/>
    </row>
    <row r="165" spans="1:13" s="338" customFormat="1" ht="15.95" customHeight="1" x14ac:dyDescent="0.2">
      <c r="A165" s="334"/>
      <c r="B165" s="334"/>
      <c r="C165" s="334"/>
      <c r="D165" s="334"/>
      <c r="E165" s="334"/>
      <c r="F165" s="334"/>
      <c r="G165" s="334"/>
      <c r="H165" s="334"/>
      <c r="I165" s="334"/>
      <c r="J165" s="334"/>
      <c r="K165" s="334"/>
      <c r="M165" s="19"/>
    </row>
    <row r="166" spans="1:13" s="338" customFormat="1" ht="15.95" customHeight="1" x14ac:dyDescent="0.2">
      <c r="A166" s="334"/>
      <c r="B166" s="334"/>
      <c r="C166" s="334"/>
      <c r="D166" s="334"/>
      <c r="E166" s="334"/>
      <c r="F166" s="334"/>
      <c r="G166" s="334"/>
      <c r="H166" s="334"/>
      <c r="I166" s="334"/>
      <c r="J166" s="334"/>
      <c r="K166" s="334"/>
      <c r="M166" s="19"/>
    </row>
    <row r="167" spans="1:13" s="338" customFormat="1" ht="15.95" customHeight="1" x14ac:dyDescent="0.2">
      <c r="A167" s="334"/>
      <c r="B167" s="334"/>
      <c r="C167" s="334"/>
      <c r="D167" s="334"/>
      <c r="E167" s="334"/>
      <c r="F167" s="334"/>
      <c r="G167" s="334"/>
      <c r="H167" s="334"/>
      <c r="I167" s="334"/>
      <c r="J167" s="334"/>
      <c r="K167" s="334"/>
      <c r="M167" s="19"/>
    </row>
    <row r="168" spans="1:13" s="338" customFormat="1" ht="15.95" customHeight="1" x14ac:dyDescent="0.2">
      <c r="A168" s="334"/>
      <c r="B168" s="334"/>
      <c r="C168" s="334"/>
      <c r="D168" s="334"/>
      <c r="E168" s="334"/>
      <c r="F168" s="334"/>
      <c r="G168" s="334"/>
      <c r="H168" s="334"/>
      <c r="I168" s="334"/>
      <c r="J168" s="334"/>
      <c r="K168" s="334"/>
      <c r="M168" s="19"/>
    </row>
    <row r="169" spans="1:13" s="338" customFormat="1" ht="15.95" customHeight="1" x14ac:dyDescent="0.2">
      <c r="A169" s="334"/>
      <c r="B169" s="334"/>
      <c r="C169" s="334"/>
      <c r="D169" s="334"/>
      <c r="E169" s="334"/>
      <c r="F169" s="334"/>
      <c r="G169" s="334"/>
      <c r="H169" s="334"/>
      <c r="I169" s="334"/>
      <c r="J169" s="334"/>
      <c r="K169" s="334"/>
      <c r="M169" s="19"/>
    </row>
    <row r="170" spans="1:13" s="338" customFormat="1" ht="15.95" customHeight="1" x14ac:dyDescent="0.2">
      <c r="A170" s="334"/>
      <c r="B170" s="334"/>
      <c r="C170" s="334"/>
      <c r="D170" s="334"/>
      <c r="E170" s="334"/>
      <c r="F170" s="334"/>
      <c r="G170" s="334"/>
      <c r="H170" s="334"/>
      <c r="I170" s="334"/>
      <c r="J170" s="334"/>
      <c r="K170" s="334"/>
      <c r="M170" s="19"/>
    </row>
    <row r="171" spans="1:13" s="338" customFormat="1" ht="15.95" customHeight="1" x14ac:dyDescent="0.2">
      <c r="A171" s="334"/>
      <c r="B171" s="334"/>
      <c r="C171" s="334"/>
      <c r="D171" s="334"/>
      <c r="E171" s="334"/>
      <c r="F171" s="334"/>
      <c r="G171" s="334"/>
      <c r="H171" s="334"/>
      <c r="I171" s="334"/>
      <c r="J171" s="334"/>
      <c r="K171" s="334"/>
      <c r="M171" s="19"/>
    </row>
    <row r="172" spans="1:13" s="338" customFormat="1" ht="15.95" customHeight="1" x14ac:dyDescent="0.2">
      <c r="A172" s="334"/>
      <c r="B172" s="334"/>
      <c r="C172" s="334"/>
      <c r="D172" s="334"/>
      <c r="E172" s="334"/>
      <c r="F172" s="334"/>
      <c r="G172" s="334"/>
      <c r="H172" s="334"/>
      <c r="I172" s="334"/>
      <c r="J172" s="334"/>
      <c r="K172" s="334"/>
      <c r="M172" s="19"/>
    </row>
    <row r="173" spans="1:13" s="338" customFormat="1" ht="15.95" customHeight="1" x14ac:dyDescent="0.2">
      <c r="A173" s="334"/>
      <c r="B173" s="334"/>
      <c r="C173" s="334"/>
      <c r="D173" s="334"/>
      <c r="E173" s="334"/>
      <c r="F173" s="334"/>
      <c r="G173" s="334"/>
      <c r="H173" s="334"/>
      <c r="I173" s="334"/>
      <c r="J173" s="334"/>
      <c r="K173" s="334"/>
      <c r="M173" s="19"/>
    </row>
    <row r="174" spans="1:13" s="338" customFormat="1" ht="15.95" customHeight="1" x14ac:dyDescent="0.2">
      <c r="A174" s="334"/>
      <c r="B174" s="334"/>
      <c r="C174" s="334"/>
      <c r="D174" s="334"/>
      <c r="E174" s="334"/>
      <c r="F174" s="334"/>
      <c r="G174" s="334"/>
      <c r="H174" s="334"/>
      <c r="I174" s="334"/>
      <c r="J174" s="334"/>
      <c r="K174" s="334"/>
      <c r="M174" s="19"/>
    </row>
    <row r="175" spans="1:13" s="338" customFormat="1" ht="15.95" customHeight="1" x14ac:dyDescent="0.2">
      <c r="A175" s="334"/>
      <c r="B175" s="334"/>
      <c r="C175" s="334"/>
      <c r="D175" s="334"/>
      <c r="E175" s="334"/>
      <c r="F175" s="334"/>
      <c r="G175" s="334"/>
      <c r="H175" s="334"/>
      <c r="I175" s="334"/>
      <c r="J175" s="334"/>
      <c r="K175" s="334"/>
      <c r="M175" s="19"/>
    </row>
    <row r="176" spans="1:13" s="338" customFormat="1" ht="15.95" customHeight="1" x14ac:dyDescent="0.2">
      <c r="A176" s="334"/>
      <c r="B176" s="334"/>
      <c r="C176" s="334"/>
      <c r="D176" s="334"/>
      <c r="E176" s="334"/>
      <c r="F176" s="334"/>
      <c r="G176" s="334"/>
      <c r="H176" s="334"/>
      <c r="I176" s="334"/>
      <c r="J176" s="334"/>
      <c r="K176" s="334"/>
      <c r="M176" s="19"/>
    </row>
    <row r="177" spans="1:13" s="338" customFormat="1" ht="15.95" customHeight="1" x14ac:dyDescent="0.2">
      <c r="A177" s="334"/>
      <c r="B177" s="334"/>
      <c r="C177" s="334"/>
      <c r="D177" s="334"/>
      <c r="E177" s="334"/>
      <c r="F177" s="334"/>
      <c r="G177" s="334"/>
      <c r="H177" s="334"/>
      <c r="I177" s="334"/>
      <c r="J177" s="334"/>
      <c r="K177" s="334"/>
      <c r="M177" s="19"/>
    </row>
    <row r="178" spans="1:13" s="338" customFormat="1" ht="15.95" customHeight="1" x14ac:dyDescent="0.2">
      <c r="A178" s="334"/>
      <c r="B178" s="334"/>
      <c r="C178" s="334"/>
      <c r="D178" s="334"/>
      <c r="E178" s="334"/>
      <c r="F178" s="334"/>
      <c r="G178" s="334"/>
      <c r="H178" s="334"/>
      <c r="I178" s="334"/>
      <c r="J178" s="334"/>
      <c r="K178" s="334"/>
      <c r="M178" s="19"/>
    </row>
    <row r="179" spans="1:13" s="338" customFormat="1" ht="15.95" customHeight="1" x14ac:dyDescent="0.2">
      <c r="A179" s="334"/>
      <c r="B179" s="334"/>
      <c r="C179" s="334"/>
      <c r="D179" s="334"/>
      <c r="E179" s="334"/>
      <c r="F179" s="334"/>
      <c r="G179" s="334"/>
      <c r="H179" s="334"/>
      <c r="I179" s="334"/>
      <c r="J179" s="334"/>
      <c r="K179" s="334"/>
      <c r="M179" s="19"/>
    </row>
    <row r="180" spans="1:13" s="338" customFormat="1" ht="15.95" customHeight="1" x14ac:dyDescent="0.2">
      <c r="A180" s="334"/>
      <c r="B180" s="334"/>
      <c r="C180" s="334"/>
      <c r="D180" s="334"/>
      <c r="E180" s="334"/>
      <c r="F180" s="334"/>
      <c r="G180" s="334"/>
      <c r="H180" s="334"/>
      <c r="I180" s="334"/>
      <c r="J180" s="334"/>
      <c r="K180" s="334"/>
      <c r="M180" s="19"/>
    </row>
    <row r="181" spans="1:13" s="338" customFormat="1" ht="15.95" customHeight="1" x14ac:dyDescent="0.2">
      <c r="A181" s="334"/>
      <c r="B181" s="334"/>
      <c r="C181" s="334"/>
      <c r="D181" s="334"/>
      <c r="E181" s="334"/>
      <c r="F181" s="334"/>
      <c r="G181" s="334"/>
      <c r="H181" s="334"/>
      <c r="I181" s="334"/>
      <c r="J181" s="334"/>
      <c r="K181" s="334"/>
      <c r="M181" s="19"/>
    </row>
    <row r="182" spans="1:13" s="338" customFormat="1" ht="15.95" customHeight="1" x14ac:dyDescent="0.2">
      <c r="A182" s="334"/>
      <c r="B182" s="334"/>
      <c r="C182" s="334"/>
      <c r="D182" s="334"/>
      <c r="E182" s="334"/>
      <c r="F182" s="334"/>
      <c r="G182" s="334"/>
      <c r="H182" s="334"/>
      <c r="I182" s="334"/>
      <c r="J182" s="334"/>
      <c r="K182" s="334"/>
      <c r="M182" s="19"/>
    </row>
    <row r="183" spans="1:13" s="338" customFormat="1" ht="15.95" customHeight="1" x14ac:dyDescent="0.2">
      <c r="A183" s="334"/>
      <c r="B183" s="334"/>
      <c r="C183" s="334"/>
      <c r="D183" s="334"/>
      <c r="E183" s="334"/>
      <c r="F183" s="334"/>
      <c r="G183" s="334"/>
      <c r="H183" s="334"/>
      <c r="I183" s="334"/>
      <c r="J183" s="334"/>
      <c r="K183" s="334"/>
      <c r="M183" s="19"/>
    </row>
    <row r="184" spans="1:13" s="338" customFormat="1" ht="15.95" customHeight="1" x14ac:dyDescent="0.2">
      <c r="A184" s="334"/>
      <c r="B184" s="334"/>
      <c r="C184" s="334"/>
      <c r="D184" s="334"/>
      <c r="E184" s="334"/>
      <c r="F184" s="334"/>
      <c r="G184" s="334"/>
      <c r="H184" s="334"/>
      <c r="I184" s="334"/>
      <c r="J184" s="334"/>
      <c r="K184" s="334"/>
      <c r="M184" s="19"/>
    </row>
    <row r="185" spans="1:13" s="338" customFormat="1" ht="15.95" customHeight="1" x14ac:dyDescent="0.2">
      <c r="A185" s="334"/>
      <c r="B185" s="334"/>
      <c r="C185" s="334"/>
      <c r="D185" s="334"/>
      <c r="E185" s="334"/>
      <c r="F185" s="334"/>
      <c r="G185" s="334"/>
      <c r="H185" s="334"/>
      <c r="I185" s="334"/>
      <c r="J185" s="334"/>
      <c r="K185" s="334"/>
      <c r="M185" s="19"/>
    </row>
    <row r="186" spans="1:13" s="338" customFormat="1" ht="15.95" customHeight="1" x14ac:dyDescent="0.2">
      <c r="A186" s="334"/>
      <c r="B186" s="334"/>
      <c r="C186" s="334"/>
      <c r="D186" s="334"/>
      <c r="E186" s="334"/>
      <c r="F186" s="334"/>
      <c r="G186" s="334"/>
      <c r="H186" s="334"/>
      <c r="I186" s="334"/>
      <c r="J186" s="334"/>
      <c r="K186" s="334"/>
      <c r="M186" s="19"/>
    </row>
    <row r="187" spans="1:13" s="338" customFormat="1" ht="15.95" customHeight="1" x14ac:dyDescent="0.2">
      <c r="A187" s="334"/>
      <c r="B187" s="334"/>
      <c r="C187" s="334"/>
      <c r="D187" s="334"/>
      <c r="E187" s="334"/>
      <c r="F187" s="334"/>
      <c r="G187" s="334"/>
      <c r="H187" s="334"/>
      <c r="I187" s="334"/>
      <c r="J187" s="334"/>
      <c r="K187" s="334"/>
      <c r="M187" s="19"/>
    </row>
    <row r="188" spans="1:13" s="338" customFormat="1" ht="15.95" customHeight="1" x14ac:dyDescent="0.2">
      <c r="A188" s="334"/>
      <c r="B188" s="334"/>
      <c r="C188" s="334"/>
      <c r="D188" s="334"/>
      <c r="E188" s="334"/>
      <c r="F188" s="334"/>
      <c r="G188" s="334"/>
      <c r="H188" s="334"/>
      <c r="I188" s="334"/>
      <c r="J188" s="334"/>
      <c r="K188" s="334"/>
      <c r="M188" s="19"/>
    </row>
    <row r="189" spans="1:13" s="338" customFormat="1" ht="15.95" customHeight="1" x14ac:dyDescent="0.2">
      <c r="A189" s="334"/>
      <c r="B189" s="334"/>
      <c r="C189" s="334"/>
      <c r="D189" s="334"/>
      <c r="E189" s="334"/>
      <c r="F189" s="334"/>
      <c r="G189" s="334"/>
      <c r="H189" s="334"/>
      <c r="I189" s="334"/>
      <c r="J189" s="334"/>
      <c r="K189" s="334"/>
      <c r="M189" s="19"/>
    </row>
    <row r="190" spans="1:13" s="338" customFormat="1" ht="15.95" customHeight="1" x14ac:dyDescent="0.2">
      <c r="A190" s="334"/>
      <c r="B190" s="334"/>
      <c r="C190" s="334"/>
      <c r="D190" s="334"/>
      <c r="E190" s="334"/>
      <c r="F190" s="334"/>
      <c r="G190" s="334"/>
      <c r="H190" s="334"/>
      <c r="I190" s="334"/>
      <c r="J190" s="334"/>
      <c r="K190" s="334"/>
      <c r="M190" s="19"/>
    </row>
    <row r="191" spans="1:13" s="338" customFormat="1" ht="15.95" customHeight="1" x14ac:dyDescent="0.2">
      <c r="A191" s="334"/>
      <c r="B191" s="334"/>
      <c r="C191" s="334"/>
      <c r="D191" s="334"/>
      <c r="E191" s="334"/>
      <c r="F191" s="334"/>
      <c r="G191" s="334"/>
      <c r="H191" s="334"/>
      <c r="I191" s="334"/>
      <c r="J191" s="334"/>
      <c r="K191" s="334"/>
      <c r="M191" s="19"/>
    </row>
    <row r="192" spans="1:13" s="338" customFormat="1" ht="15.95" customHeight="1" x14ac:dyDescent="0.2">
      <c r="A192" s="334"/>
      <c r="B192" s="334"/>
      <c r="C192" s="334"/>
      <c r="D192" s="334"/>
      <c r="E192" s="334"/>
      <c r="F192" s="334"/>
      <c r="G192" s="334"/>
      <c r="H192" s="334"/>
      <c r="I192" s="334"/>
      <c r="J192" s="334"/>
      <c r="K192" s="334"/>
      <c r="M192" s="19"/>
    </row>
    <row r="193" spans="1:13" s="338" customFormat="1" ht="15.95" customHeight="1" x14ac:dyDescent="0.2">
      <c r="A193" s="334"/>
      <c r="B193" s="334"/>
      <c r="C193" s="334"/>
      <c r="D193" s="334"/>
      <c r="E193" s="334"/>
      <c r="F193" s="334"/>
      <c r="G193" s="334"/>
      <c r="H193" s="334"/>
      <c r="I193" s="334"/>
      <c r="J193" s="334"/>
      <c r="K193" s="334"/>
      <c r="M193" s="19"/>
    </row>
    <row r="194" spans="1:13" s="338" customFormat="1" ht="15.95" customHeight="1" x14ac:dyDescent="0.2">
      <c r="A194" s="334"/>
      <c r="B194" s="334"/>
      <c r="C194" s="334"/>
      <c r="D194" s="334"/>
      <c r="E194" s="334"/>
      <c r="F194" s="334"/>
      <c r="G194" s="334"/>
      <c r="H194" s="334"/>
      <c r="I194" s="334"/>
      <c r="J194" s="334"/>
      <c r="K194" s="334"/>
      <c r="M194" s="19"/>
    </row>
    <row r="195" spans="1:13" s="338" customFormat="1" ht="15.95" customHeight="1" x14ac:dyDescent="0.2">
      <c r="A195" s="334"/>
      <c r="B195" s="334"/>
      <c r="C195" s="334"/>
      <c r="D195" s="334"/>
      <c r="E195" s="334"/>
      <c r="F195" s="334"/>
      <c r="G195" s="334"/>
      <c r="H195" s="334"/>
      <c r="I195" s="334"/>
      <c r="J195" s="334"/>
      <c r="K195" s="334"/>
      <c r="M195" s="19"/>
    </row>
    <row r="196" spans="1:13" s="338" customFormat="1" ht="15.95" customHeight="1" x14ac:dyDescent="0.2">
      <c r="A196" s="334"/>
      <c r="B196" s="334"/>
      <c r="C196" s="334"/>
      <c r="D196" s="334"/>
      <c r="E196" s="334"/>
      <c r="F196" s="334"/>
      <c r="G196" s="334"/>
      <c r="H196" s="334"/>
      <c r="I196" s="334"/>
      <c r="J196" s="334"/>
      <c r="K196" s="334"/>
      <c r="M196" s="19"/>
    </row>
    <row r="197" spans="1:13" s="338" customFormat="1" ht="15.95" customHeight="1" x14ac:dyDescent="0.2">
      <c r="A197" s="334"/>
      <c r="B197" s="334"/>
      <c r="C197" s="334"/>
      <c r="D197" s="334"/>
      <c r="E197" s="334"/>
      <c r="F197" s="334"/>
      <c r="G197" s="334"/>
      <c r="H197" s="334"/>
      <c r="I197" s="334"/>
      <c r="J197" s="334"/>
      <c r="K197" s="334"/>
      <c r="M197" s="19"/>
    </row>
    <row r="198" spans="1:13" s="338" customFormat="1" ht="15.95" customHeight="1" x14ac:dyDescent="0.2">
      <c r="A198" s="334"/>
      <c r="B198" s="334"/>
      <c r="C198" s="334"/>
      <c r="D198" s="334"/>
      <c r="E198" s="334"/>
      <c r="F198" s="334"/>
      <c r="G198" s="334"/>
      <c r="H198" s="334"/>
      <c r="I198" s="334"/>
      <c r="J198" s="334"/>
      <c r="K198" s="334"/>
      <c r="M198" s="19"/>
    </row>
    <row r="199" spans="1:13" s="338" customFormat="1" ht="15.95" customHeight="1" x14ac:dyDescent="0.2">
      <c r="A199" s="334"/>
      <c r="B199" s="334"/>
      <c r="C199" s="334"/>
      <c r="D199" s="334"/>
      <c r="E199" s="334"/>
      <c r="F199" s="334"/>
      <c r="G199" s="334"/>
      <c r="H199" s="334"/>
      <c r="I199" s="334"/>
      <c r="J199" s="334"/>
      <c r="K199" s="334"/>
      <c r="M199" s="19"/>
    </row>
    <row r="200" spans="1:13" s="338" customFormat="1" ht="15.95" customHeight="1" x14ac:dyDescent="0.2">
      <c r="A200" s="334"/>
      <c r="B200" s="334"/>
      <c r="C200" s="334"/>
      <c r="D200" s="334"/>
      <c r="E200" s="334"/>
      <c r="F200" s="334"/>
      <c r="G200" s="334"/>
      <c r="H200" s="334"/>
      <c r="I200" s="334"/>
      <c r="J200" s="334"/>
      <c r="K200" s="334"/>
      <c r="M200" s="19"/>
    </row>
    <row r="201" spans="1:13" s="338" customFormat="1" ht="15.95" customHeight="1" x14ac:dyDescent="0.2">
      <c r="A201" s="334"/>
      <c r="B201" s="334"/>
      <c r="C201" s="334"/>
      <c r="D201" s="334"/>
      <c r="E201" s="334"/>
      <c r="F201" s="334"/>
      <c r="G201" s="334"/>
      <c r="H201" s="334"/>
      <c r="I201" s="334"/>
      <c r="J201" s="334"/>
      <c r="K201" s="334"/>
      <c r="M201" s="19"/>
    </row>
    <row r="202" spans="1:13" s="338" customFormat="1" ht="15.95" customHeight="1" x14ac:dyDescent="0.2">
      <c r="A202" s="334"/>
      <c r="B202" s="334"/>
      <c r="C202" s="334"/>
      <c r="D202" s="334"/>
      <c r="E202" s="334"/>
      <c r="F202" s="334"/>
      <c r="G202" s="334"/>
      <c r="H202" s="334"/>
      <c r="I202" s="334"/>
      <c r="J202" s="334"/>
      <c r="K202" s="334"/>
      <c r="M202" s="19"/>
    </row>
    <row r="203" spans="1:13" s="338" customFormat="1" ht="15.95" customHeight="1" x14ac:dyDescent="0.2">
      <c r="A203" s="334"/>
      <c r="B203" s="334"/>
      <c r="C203" s="334"/>
      <c r="D203" s="334"/>
      <c r="E203" s="334"/>
      <c r="F203" s="334"/>
      <c r="G203" s="334"/>
      <c r="H203" s="334"/>
      <c r="I203" s="334"/>
      <c r="J203" s="334"/>
      <c r="K203" s="334"/>
      <c r="M203" s="19"/>
    </row>
    <row r="204" spans="1:13" s="338" customFormat="1" ht="15.95" customHeight="1" x14ac:dyDescent="0.2">
      <c r="A204" s="334"/>
      <c r="B204" s="334"/>
      <c r="C204" s="334"/>
      <c r="D204" s="334"/>
      <c r="E204" s="334"/>
      <c r="F204" s="334"/>
      <c r="G204" s="334"/>
      <c r="H204" s="334"/>
      <c r="I204" s="334"/>
      <c r="J204" s="334"/>
      <c r="K204" s="334"/>
      <c r="M204" s="19"/>
    </row>
    <row r="205" spans="1:13" s="338" customFormat="1" ht="15.95" customHeight="1" x14ac:dyDescent="0.2">
      <c r="A205" s="334"/>
      <c r="B205" s="334"/>
      <c r="C205" s="334"/>
      <c r="D205" s="334"/>
      <c r="E205" s="334"/>
      <c r="F205" s="334"/>
      <c r="G205" s="334"/>
      <c r="H205" s="334"/>
      <c r="I205" s="334"/>
      <c r="J205" s="334"/>
      <c r="K205" s="334"/>
      <c r="M205" s="19"/>
    </row>
    <row r="206" spans="1:13" s="338" customFormat="1" ht="15.95" customHeight="1" x14ac:dyDescent="0.2">
      <c r="A206" s="334"/>
      <c r="B206" s="334"/>
      <c r="C206" s="334"/>
      <c r="D206" s="334"/>
      <c r="E206" s="334"/>
      <c r="F206" s="334"/>
      <c r="G206" s="334"/>
      <c r="H206" s="334"/>
      <c r="I206" s="334"/>
      <c r="J206" s="334"/>
      <c r="K206" s="334"/>
      <c r="M206" s="19"/>
    </row>
    <row r="207" spans="1:13" s="338" customFormat="1" ht="15.95" customHeight="1" x14ac:dyDescent="0.2">
      <c r="A207" s="334"/>
      <c r="B207" s="334"/>
      <c r="C207" s="334"/>
      <c r="D207" s="334"/>
      <c r="E207" s="334"/>
      <c r="F207" s="334"/>
      <c r="G207" s="334"/>
      <c r="H207" s="334"/>
      <c r="I207" s="334"/>
      <c r="J207" s="334"/>
      <c r="K207" s="334"/>
      <c r="M207" s="19"/>
    </row>
    <row r="208" spans="1:13" s="338" customFormat="1" ht="15.95" customHeight="1" x14ac:dyDescent="0.2">
      <c r="A208" s="334"/>
      <c r="B208" s="334"/>
      <c r="C208" s="334"/>
      <c r="D208" s="334"/>
      <c r="E208" s="334"/>
      <c r="F208" s="334"/>
      <c r="G208" s="334"/>
      <c r="H208" s="334"/>
      <c r="I208" s="334"/>
      <c r="J208" s="334"/>
      <c r="K208" s="334"/>
      <c r="M208" s="19"/>
    </row>
    <row r="209" spans="1:16" s="338" customFormat="1" ht="15.95" customHeight="1" x14ac:dyDescent="0.2">
      <c r="A209" s="334"/>
      <c r="B209" s="334"/>
      <c r="C209" s="334"/>
      <c r="D209" s="334"/>
      <c r="E209" s="334"/>
      <c r="F209" s="334"/>
      <c r="G209" s="334"/>
      <c r="H209" s="334"/>
      <c r="I209" s="334"/>
      <c r="J209" s="334"/>
      <c r="K209" s="334"/>
      <c r="M209" s="19"/>
    </row>
    <row r="210" spans="1:16" s="338" customFormat="1" ht="15.95" customHeight="1" x14ac:dyDescent="0.2">
      <c r="A210" s="334"/>
      <c r="B210" s="334"/>
      <c r="C210" s="334"/>
      <c r="D210" s="334"/>
      <c r="E210" s="334"/>
      <c r="F210" s="334"/>
      <c r="G210" s="334"/>
      <c r="H210" s="334"/>
      <c r="I210" s="334"/>
      <c r="J210" s="334"/>
      <c r="K210" s="334"/>
      <c r="M210" s="19"/>
    </row>
    <row r="211" spans="1:16" s="338" customFormat="1" ht="15.95" customHeight="1" x14ac:dyDescent="0.2">
      <c r="A211" s="334"/>
      <c r="B211" s="334"/>
      <c r="C211" s="334"/>
      <c r="D211" s="334"/>
      <c r="E211" s="334"/>
      <c r="F211" s="334"/>
      <c r="G211" s="334"/>
      <c r="H211" s="334"/>
      <c r="I211" s="334"/>
      <c r="J211" s="334"/>
      <c r="K211" s="334"/>
      <c r="M211" s="19"/>
    </row>
    <row r="212" spans="1:16" s="338" customFormat="1" ht="15.95" customHeight="1" x14ac:dyDescent="0.2">
      <c r="A212" s="334"/>
      <c r="B212" s="334"/>
      <c r="C212" s="334"/>
      <c r="D212" s="334"/>
      <c r="E212" s="334"/>
      <c r="F212" s="334"/>
      <c r="G212" s="334"/>
      <c r="H212" s="334"/>
      <c r="I212" s="334"/>
      <c r="J212" s="334"/>
      <c r="K212" s="334"/>
      <c r="M212" s="19"/>
    </row>
    <row r="213" spans="1:16" s="338" customFormat="1" ht="15.95" customHeight="1" x14ac:dyDescent="0.2">
      <c r="A213" s="334"/>
      <c r="B213" s="334"/>
      <c r="C213" s="334"/>
      <c r="D213" s="334"/>
      <c r="E213" s="334"/>
      <c r="F213" s="334"/>
      <c r="G213" s="334"/>
      <c r="H213" s="334"/>
      <c r="I213" s="334"/>
      <c r="J213" s="334"/>
      <c r="K213" s="334"/>
      <c r="M213" s="19"/>
    </row>
    <row r="214" spans="1:16" s="338" customFormat="1" ht="15.95" customHeight="1" x14ac:dyDescent="0.2">
      <c r="A214" s="334"/>
      <c r="B214" s="334"/>
      <c r="C214" s="334"/>
      <c r="D214" s="334"/>
      <c r="E214" s="334"/>
      <c r="F214" s="334"/>
      <c r="G214" s="334"/>
      <c r="H214" s="334"/>
      <c r="I214" s="334"/>
      <c r="J214" s="334"/>
      <c r="K214" s="334"/>
      <c r="M214" s="19"/>
    </row>
    <row r="215" spans="1:16" s="338" customFormat="1" ht="15.95" customHeight="1" x14ac:dyDescent="0.2">
      <c r="A215" s="334"/>
      <c r="B215" s="334"/>
      <c r="C215" s="334"/>
      <c r="D215" s="334"/>
      <c r="E215" s="334"/>
      <c r="F215" s="334"/>
      <c r="G215" s="334"/>
      <c r="H215" s="334"/>
      <c r="I215" s="334"/>
      <c r="J215" s="334"/>
      <c r="K215" s="334"/>
      <c r="M215" s="19"/>
    </row>
    <row r="216" spans="1:16" s="338" customFormat="1" ht="15.95" customHeight="1" x14ac:dyDescent="0.2">
      <c r="A216" s="334"/>
      <c r="B216" s="334"/>
      <c r="C216" s="334"/>
      <c r="D216" s="334"/>
      <c r="E216" s="334"/>
      <c r="F216" s="334"/>
      <c r="G216" s="334"/>
      <c r="H216" s="334"/>
      <c r="I216" s="334"/>
      <c r="J216" s="334"/>
      <c r="K216" s="334"/>
      <c r="M216" s="19"/>
    </row>
    <row r="217" spans="1:16" s="338" customFormat="1" ht="15.95" customHeight="1" x14ac:dyDescent="0.2">
      <c r="A217" s="334"/>
      <c r="B217" s="334"/>
      <c r="C217" s="334"/>
      <c r="D217" s="334"/>
      <c r="E217" s="334"/>
      <c r="F217" s="334"/>
      <c r="G217" s="334"/>
      <c r="H217" s="334"/>
      <c r="I217" s="334"/>
      <c r="J217" s="334"/>
      <c r="K217" s="334"/>
      <c r="M217" s="19"/>
    </row>
    <row r="218" spans="1:16" s="338" customFormat="1" ht="15.95" customHeight="1" x14ac:dyDescent="0.2">
      <c r="A218" s="334"/>
      <c r="B218" s="334"/>
      <c r="C218" s="334"/>
      <c r="D218" s="334"/>
      <c r="E218" s="334"/>
      <c r="F218" s="334"/>
      <c r="G218" s="334"/>
      <c r="H218" s="334"/>
      <c r="I218" s="334"/>
      <c r="J218" s="334"/>
      <c r="K218" s="334"/>
      <c r="M218" s="19"/>
    </row>
    <row r="219" spans="1:16" s="338" customFormat="1" ht="15.95" customHeight="1" x14ac:dyDescent="0.2">
      <c r="A219" s="334"/>
      <c r="B219" s="334"/>
      <c r="C219" s="334"/>
      <c r="D219" s="334"/>
      <c r="E219" s="334"/>
      <c r="F219" s="334"/>
      <c r="G219" s="334"/>
      <c r="H219" s="334"/>
      <c r="I219" s="334"/>
      <c r="J219" s="334"/>
      <c r="K219" s="334"/>
      <c r="M219" s="19"/>
    </row>
    <row r="220" spans="1:16" s="338" customFormat="1" ht="15.95" customHeight="1" x14ac:dyDescent="0.2">
      <c r="A220" s="334"/>
      <c r="B220" s="334"/>
      <c r="C220" s="334"/>
      <c r="D220" s="334"/>
      <c r="E220" s="334"/>
      <c r="F220" s="334"/>
      <c r="G220" s="334"/>
      <c r="H220" s="334"/>
      <c r="I220" s="334"/>
      <c r="J220" s="334"/>
      <c r="K220" s="334"/>
      <c r="M220" s="19"/>
    </row>
    <row r="221" spans="1:16" s="338" customFormat="1" ht="15.95" customHeight="1" x14ac:dyDescent="0.2">
      <c r="A221" s="334"/>
      <c r="B221" s="334"/>
      <c r="C221" s="334"/>
      <c r="D221" s="334"/>
      <c r="E221" s="334"/>
      <c r="F221" s="334"/>
      <c r="G221" s="334"/>
      <c r="H221" s="334"/>
      <c r="I221" s="334"/>
      <c r="J221" s="334"/>
      <c r="K221" s="334"/>
      <c r="M221" s="19"/>
    </row>
    <row r="222" spans="1:16" s="338" customFormat="1" ht="15.95" customHeight="1" x14ac:dyDescent="0.2">
      <c r="A222" s="334"/>
      <c r="B222" s="334"/>
      <c r="C222" s="334"/>
      <c r="D222" s="334"/>
      <c r="E222" s="334"/>
      <c r="F222" s="334"/>
      <c r="G222" s="334"/>
      <c r="H222" s="334"/>
      <c r="I222" s="334"/>
      <c r="J222" s="334"/>
      <c r="K222" s="334"/>
      <c r="M222" s="19"/>
      <c r="N222" s="321"/>
      <c r="O222" s="321"/>
      <c r="P222" s="321"/>
    </row>
    <row r="223" spans="1:16" s="338" customFormat="1" ht="15.95" customHeight="1" x14ac:dyDescent="0.2">
      <c r="A223" s="334"/>
      <c r="B223" s="334"/>
      <c r="C223" s="334"/>
      <c r="D223" s="334"/>
      <c r="E223" s="334"/>
      <c r="F223" s="334"/>
      <c r="G223" s="334"/>
      <c r="H223" s="334"/>
      <c r="I223" s="334"/>
      <c r="J223" s="334"/>
      <c r="K223" s="334"/>
      <c r="M223" s="19"/>
      <c r="N223" s="321"/>
      <c r="O223" s="321"/>
      <c r="P223" s="321"/>
    </row>
    <row r="224" spans="1:16" s="338" customFormat="1" ht="15.95" customHeight="1" x14ac:dyDescent="0.2">
      <c r="A224" s="334"/>
      <c r="B224" s="334"/>
      <c r="C224" s="334"/>
      <c r="D224" s="334"/>
      <c r="E224" s="334"/>
      <c r="F224" s="334"/>
      <c r="G224" s="334"/>
      <c r="H224" s="334"/>
      <c r="I224" s="334"/>
      <c r="J224" s="334"/>
      <c r="K224" s="334"/>
      <c r="M224" s="19"/>
      <c r="N224" s="321"/>
      <c r="O224" s="321"/>
      <c r="P224" s="321"/>
    </row>
    <row r="225" spans="1:16" s="338" customFormat="1" ht="15.95" customHeight="1" x14ac:dyDescent="0.2">
      <c r="A225" s="334"/>
      <c r="B225" s="334"/>
      <c r="C225" s="334"/>
      <c r="D225" s="334"/>
      <c r="E225" s="334"/>
      <c r="F225" s="334"/>
      <c r="G225" s="334"/>
      <c r="H225" s="334"/>
      <c r="I225" s="334"/>
      <c r="J225" s="334"/>
      <c r="K225" s="334"/>
      <c r="M225" s="19"/>
      <c r="N225" s="321"/>
      <c r="O225" s="321"/>
      <c r="P225" s="321"/>
    </row>
    <row r="226" spans="1:16" s="338" customFormat="1" ht="15.95" customHeight="1" x14ac:dyDescent="0.2">
      <c r="A226" s="334"/>
      <c r="B226" s="334"/>
      <c r="C226" s="334"/>
      <c r="D226" s="334"/>
      <c r="E226" s="334"/>
      <c r="F226" s="334"/>
      <c r="G226" s="334"/>
      <c r="H226" s="334"/>
      <c r="I226" s="334"/>
      <c r="J226" s="334"/>
      <c r="K226" s="334"/>
      <c r="M226" s="19"/>
      <c r="N226" s="321"/>
      <c r="O226" s="321"/>
      <c r="P226" s="321"/>
    </row>
    <row r="227" spans="1:16" s="338" customFormat="1" ht="15.95" customHeight="1" x14ac:dyDescent="0.2">
      <c r="A227" s="334"/>
      <c r="B227" s="334"/>
      <c r="C227" s="334"/>
      <c r="D227" s="334"/>
      <c r="E227" s="334"/>
      <c r="F227" s="334"/>
      <c r="G227" s="334"/>
      <c r="H227" s="334"/>
      <c r="I227" s="334"/>
      <c r="J227" s="334"/>
      <c r="K227" s="334"/>
      <c r="M227" s="19"/>
      <c r="N227" s="321"/>
      <c r="O227" s="321"/>
      <c r="P227" s="321"/>
    </row>
    <row r="228" spans="1:16" s="338" customFormat="1" ht="15.95" customHeight="1" x14ac:dyDescent="0.2">
      <c r="A228" s="334"/>
      <c r="B228" s="334"/>
      <c r="C228" s="334"/>
      <c r="D228" s="334"/>
      <c r="E228" s="334"/>
      <c r="F228" s="334"/>
      <c r="G228" s="334"/>
      <c r="H228" s="334"/>
      <c r="I228" s="334"/>
      <c r="J228" s="334"/>
      <c r="K228" s="334"/>
      <c r="M228" s="19"/>
      <c r="N228" s="321"/>
      <c r="O228" s="321"/>
      <c r="P228" s="321"/>
    </row>
    <row r="229" spans="1:16" s="338" customFormat="1" ht="15.95" customHeight="1" x14ac:dyDescent="0.2">
      <c r="A229" s="334"/>
      <c r="B229" s="334"/>
      <c r="C229" s="334"/>
      <c r="D229" s="334"/>
      <c r="E229" s="334"/>
      <c r="F229" s="334"/>
      <c r="G229" s="334"/>
      <c r="H229" s="334"/>
      <c r="I229" s="334"/>
      <c r="J229" s="334"/>
      <c r="K229" s="334"/>
      <c r="M229" s="19"/>
      <c r="N229" s="321"/>
      <c r="O229" s="321"/>
      <c r="P229" s="321"/>
    </row>
    <row r="230" spans="1:16" s="338" customFormat="1" ht="15.95" customHeight="1" x14ac:dyDescent="0.2">
      <c r="A230" s="334"/>
      <c r="B230" s="334"/>
      <c r="C230" s="334"/>
      <c r="D230" s="334"/>
      <c r="E230" s="334"/>
      <c r="F230" s="334"/>
      <c r="G230" s="334"/>
      <c r="H230" s="334"/>
      <c r="I230" s="334"/>
      <c r="J230" s="334"/>
      <c r="K230" s="334"/>
      <c r="M230" s="19"/>
      <c r="N230" s="321"/>
      <c r="O230" s="321"/>
      <c r="P230" s="321"/>
    </row>
    <row r="231" spans="1:16" s="338" customFormat="1" ht="15.95" customHeight="1" x14ac:dyDescent="0.2">
      <c r="A231" s="334"/>
      <c r="B231" s="334"/>
      <c r="C231" s="334"/>
      <c r="D231" s="334"/>
      <c r="E231" s="334"/>
      <c r="F231" s="334"/>
      <c r="G231" s="334"/>
      <c r="H231" s="334"/>
      <c r="I231" s="334"/>
      <c r="J231" s="334"/>
      <c r="K231" s="334"/>
      <c r="M231" s="19"/>
      <c r="N231" s="321"/>
      <c r="O231" s="321"/>
      <c r="P231" s="321"/>
    </row>
    <row r="232" spans="1:16" s="338" customFormat="1" ht="15.95" customHeight="1" x14ac:dyDescent="0.2">
      <c r="A232" s="334"/>
      <c r="B232" s="334"/>
      <c r="C232" s="334"/>
      <c r="D232" s="334"/>
      <c r="E232" s="334"/>
      <c r="F232" s="334"/>
      <c r="G232" s="334"/>
      <c r="H232" s="334"/>
      <c r="I232" s="334"/>
      <c r="J232" s="334"/>
      <c r="K232" s="334"/>
      <c r="M232" s="19"/>
      <c r="N232" s="321"/>
      <c r="O232" s="321"/>
      <c r="P232" s="321"/>
    </row>
    <row r="233" spans="1:16" s="338" customFormat="1" ht="15.95" customHeight="1" x14ac:dyDescent="0.2">
      <c r="A233" s="334"/>
      <c r="B233" s="334"/>
      <c r="C233" s="334"/>
      <c r="D233" s="334"/>
      <c r="E233" s="334"/>
      <c r="F233" s="334"/>
      <c r="G233" s="334"/>
      <c r="H233" s="334"/>
      <c r="I233" s="334"/>
      <c r="J233" s="334"/>
      <c r="K233" s="334"/>
      <c r="M233" s="19"/>
      <c r="N233" s="321"/>
      <c r="O233" s="321"/>
      <c r="P233" s="321"/>
    </row>
    <row r="234" spans="1:16" s="338" customFormat="1" ht="15.95" customHeight="1" x14ac:dyDescent="0.2">
      <c r="A234" s="334"/>
      <c r="B234" s="334"/>
      <c r="C234" s="334"/>
      <c r="D234" s="334"/>
      <c r="E234" s="334"/>
      <c r="F234" s="334"/>
      <c r="G234" s="334"/>
      <c r="H234" s="334"/>
      <c r="I234" s="334"/>
      <c r="J234" s="334"/>
      <c r="K234" s="334"/>
      <c r="M234" s="19"/>
      <c r="N234" s="321"/>
      <c r="O234" s="321"/>
      <c r="P234" s="321"/>
    </row>
    <row r="235" spans="1:16" s="338" customFormat="1" ht="15.95" customHeight="1" x14ac:dyDescent="0.2">
      <c r="A235" s="334"/>
      <c r="B235" s="334"/>
      <c r="C235" s="334"/>
      <c r="D235" s="334"/>
      <c r="E235" s="334"/>
      <c r="F235" s="334"/>
      <c r="G235" s="334"/>
      <c r="H235" s="334"/>
      <c r="I235" s="334"/>
      <c r="J235" s="334"/>
      <c r="K235" s="334"/>
      <c r="M235" s="19"/>
      <c r="N235" s="321"/>
      <c r="O235" s="321"/>
      <c r="P235" s="321"/>
    </row>
    <row r="236" spans="1:16" s="338" customFormat="1" ht="15.95" customHeight="1" x14ac:dyDescent="0.2">
      <c r="A236" s="334"/>
      <c r="B236" s="334"/>
      <c r="C236" s="334"/>
      <c r="D236" s="334"/>
      <c r="E236" s="334"/>
      <c r="F236" s="334"/>
      <c r="G236" s="334"/>
      <c r="H236" s="334"/>
      <c r="I236" s="334"/>
      <c r="J236" s="334"/>
      <c r="K236" s="334"/>
      <c r="M236" s="19"/>
      <c r="N236" s="321"/>
      <c r="O236" s="321"/>
      <c r="P236" s="321"/>
    </row>
    <row r="237" spans="1:16" s="338" customFormat="1" ht="15.95" customHeight="1" x14ac:dyDescent="0.2">
      <c r="A237" s="334"/>
      <c r="B237" s="334"/>
      <c r="C237" s="334"/>
      <c r="D237" s="334"/>
      <c r="E237" s="334"/>
      <c r="F237" s="334"/>
      <c r="G237" s="334"/>
      <c r="H237" s="334"/>
      <c r="I237" s="334"/>
      <c r="J237" s="334"/>
      <c r="K237" s="334"/>
      <c r="M237" s="19"/>
      <c r="N237" s="321"/>
      <c r="O237" s="321"/>
      <c r="P237" s="321"/>
    </row>
    <row r="238" spans="1:16" s="338" customFormat="1" ht="15.95" customHeight="1" x14ac:dyDescent="0.2">
      <c r="A238" s="334"/>
      <c r="B238" s="334"/>
      <c r="C238" s="334"/>
      <c r="D238" s="334"/>
      <c r="E238" s="334"/>
      <c r="F238" s="334"/>
      <c r="G238" s="334"/>
      <c r="H238" s="334"/>
      <c r="I238" s="334"/>
      <c r="J238" s="334"/>
      <c r="K238" s="334"/>
      <c r="M238" s="19"/>
      <c r="N238" s="321"/>
      <c r="O238" s="321"/>
      <c r="P238" s="321"/>
    </row>
    <row r="239" spans="1:16" s="338" customFormat="1" ht="15.95" customHeight="1" x14ac:dyDescent="0.2">
      <c r="A239" s="334"/>
      <c r="B239" s="334"/>
      <c r="C239" s="334"/>
      <c r="D239" s="334"/>
      <c r="E239" s="334"/>
      <c r="F239" s="334"/>
      <c r="G239" s="334"/>
      <c r="H239" s="334"/>
      <c r="I239" s="334"/>
      <c r="J239" s="334"/>
      <c r="K239" s="334"/>
      <c r="M239" s="19"/>
      <c r="N239" s="321"/>
      <c r="O239" s="321"/>
      <c r="P239" s="321"/>
    </row>
    <row r="240" spans="1:16" s="338" customFormat="1" ht="15.95" customHeight="1" x14ac:dyDescent="0.2">
      <c r="A240" s="334"/>
      <c r="B240" s="334"/>
      <c r="C240" s="334"/>
      <c r="D240" s="334"/>
      <c r="E240" s="334"/>
      <c r="F240" s="334"/>
      <c r="G240" s="334"/>
      <c r="H240" s="334"/>
      <c r="I240" s="334"/>
      <c r="J240" s="334"/>
      <c r="K240" s="334"/>
      <c r="M240" s="19"/>
      <c r="N240" s="321"/>
      <c r="O240" s="321"/>
      <c r="P240" s="321"/>
    </row>
    <row r="241" spans="13:16" s="338" customFormat="1" ht="15.95" customHeight="1" x14ac:dyDescent="0.2">
      <c r="M241" s="19"/>
      <c r="N241" s="321"/>
      <c r="O241" s="321"/>
      <c r="P241" s="321"/>
    </row>
    <row r="242" spans="13:16" s="338" customFormat="1" ht="15.95" customHeight="1" x14ac:dyDescent="0.2">
      <c r="M242" s="19"/>
      <c r="N242" s="321"/>
      <c r="O242" s="321"/>
      <c r="P242" s="321"/>
    </row>
    <row r="243" spans="13:16" s="338" customFormat="1" ht="15.95" customHeight="1" x14ac:dyDescent="0.2">
      <c r="M243" s="19"/>
      <c r="N243" s="321"/>
      <c r="O243" s="321"/>
      <c r="P243" s="321"/>
    </row>
    <row r="244" spans="13:16" s="338" customFormat="1" ht="15.95" customHeight="1" x14ac:dyDescent="0.2">
      <c r="M244" s="19"/>
      <c r="N244" s="321"/>
      <c r="O244" s="321"/>
      <c r="P244" s="321"/>
    </row>
    <row r="245" spans="13:16" s="338" customFormat="1" ht="15.95" customHeight="1" x14ac:dyDescent="0.2">
      <c r="M245" s="19"/>
      <c r="N245" s="321"/>
      <c r="O245" s="321"/>
      <c r="P245" s="321"/>
    </row>
    <row r="246" spans="13:16" s="338" customFormat="1" ht="15.95" customHeight="1" x14ac:dyDescent="0.2">
      <c r="M246" s="19"/>
      <c r="N246" s="321"/>
      <c r="O246" s="321"/>
      <c r="P246" s="321"/>
    </row>
    <row r="247" spans="13:16" s="338" customFormat="1" ht="15.95" customHeight="1" x14ac:dyDescent="0.2">
      <c r="M247" s="19"/>
      <c r="N247" s="321"/>
      <c r="O247" s="321"/>
      <c r="P247" s="321"/>
    </row>
    <row r="248" spans="13:16" s="338" customFormat="1" ht="15.95" customHeight="1" x14ac:dyDescent="0.2">
      <c r="M248" s="19"/>
      <c r="N248" s="321"/>
      <c r="O248" s="321"/>
      <c r="P248" s="321"/>
    </row>
    <row r="249" spans="13:16" s="338" customFormat="1" ht="15.95" customHeight="1" x14ac:dyDescent="0.2">
      <c r="M249" s="19"/>
      <c r="N249" s="321"/>
      <c r="O249" s="321"/>
      <c r="P249" s="321"/>
    </row>
    <row r="250" spans="13:16" s="338" customFormat="1" ht="15.95" customHeight="1" x14ac:dyDescent="0.2">
      <c r="M250" s="19"/>
      <c r="N250" s="321"/>
      <c r="O250" s="321"/>
      <c r="P250" s="321"/>
    </row>
    <row r="251" spans="13:16" s="338" customFormat="1" ht="15.95" customHeight="1" x14ac:dyDescent="0.2">
      <c r="M251" s="19"/>
      <c r="N251" s="321"/>
      <c r="O251" s="321"/>
      <c r="P251" s="321"/>
    </row>
    <row r="252" spans="13:16" s="338" customFormat="1" ht="15.95" customHeight="1" x14ac:dyDescent="0.2">
      <c r="M252" s="19"/>
      <c r="N252" s="321"/>
      <c r="O252" s="321"/>
      <c r="P252" s="321"/>
    </row>
    <row r="253" spans="13:16" s="338" customFormat="1" ht="15.95" customHeight="1" x14ac:dyDescent="0.2">
      <c r="M253" s="19"/>
      <c r="N253" s="321"/>
      <c r="O253" s="321"/>
      <c r="P253" s="321"/>
    </row>
    <row r="254" spans="13:16" s="338" customFormat="1" ht="15.95" customHeight="1" x14ac:dyDescent="0.2">
      <c r="M254" s="19"/>
      <c r="N254" s="321"/>
      <c r="O254" s="321"/>
      <c r="P254" s="321"/>
    </row>
    <row r="255" spans="13:16" s="338" customFormat="1" ht="15.95" customHeight="1" x14ac:dyDescent="0.2">
      <c r="M255" s="19"/>
      <c r="N255" s="321"/>
      <c r="O255" s="321"/>
      <c r="P255" s="321"/>
    </row>
    <row r="256" spans="13:16" s="338" customFormat="1" ht="15.95" customHeight="1" x14ac:dyDescent="0.2">
      <c r="M256" s="19"/>
      <c r="N256" s="321"/>
      <c r="O256" s="321"/>
      <c r="P256" s="321"/>
    </row>
    <row r="257" spans="13:16" s="338" customFormat="1" ht="15.95" customHeight="1" x14ac:dyDescent="0.2">
      <c r="M257" s="19"/>
      <c r="N257" s="321"/>
      <c r="O257" s="321"/>
      <c r="P257" s="321"/>
    </row>
    <row r="258" spans="13:16" s="338" customFormat="1" ht="15.95" customHeight="1" x14ac:dyDescent="0.2">
      <c r="M258" s="19"/>
      <c r="N258" s="321"/>
      <c r="O258" s="321"/>
      <c r="P258" s="321"/>
    </row>
    <row r="259" spans="13:16" s="338" customFormat="1" ht="15.95" customHeight="1" x14ac:dyDescent="0.2">
      <c r="M259" s="19"/>
      <c r="N259" s="321"/>
      <c r="O259" s="321"/>
      <c r="P259" s="321"/>
    </row>
    <row r="260" spans="13:16" s="338" customFormat="1" ht="15.95" customHeight="1" x14ac:dyDescent="0.2">
      <c r="M260" s="19"/>
      <c r="N260" s="321"/>
      <c r="O260" s="321"/>
      <c r="P260" s="321"/>
    </row>
    <row r="261" spans="13:16" s="338" customFormat="1" ht="15.95" customHeight="1" x14ac:dyDescent="0.2">
      <c r="M261" s="19"/>
      <c r="N261" s="321"/>
      <c r="O261" s="321"/>
      <c r="P261" s="321"/>
    </row>
    <row r="262" spans="13:16" s="338" customFormat="1" ht="15.95" customHeight="1" x14ac:dyDescent="0.2">
      <c r="M262" s="19"/>
      <c r="N262" s="321"/>
      <c r="O262" s="321"/>
      <c r="P262" s="321"/>
    </row>
    <row r="263" spans="13:16" s="338" customFormat="1" ht="15.95" customHeight="1" x14ac:dyDescent="0.2">
      <c r="M263" s="19"/>
      <c r="N263" s="321"/>
      <c r="O263" s="321"/>
      <c r="P263" s="321"/>
    </row>
    <row r="264" spans="13:16" s="338" customFormat="1" ht="15.95" customHeight="1" x14ac:dyDescent="0.2">
      <c r="M264" s="19"/>
      <c r="N264" s="321"/>
      <c r="O264" s="321"/>
      <c r="P264" s="321"/>
    </row>
    <row r="265" spans="13:16" s="338" customFormat="1" ht="15.95" customHeight="1" x14ac:dyDescent="0.2">
      <c r="M265" s="19"/>
      <c r="N265" s="321"/>
      <c r="O265" s="321"/>
      <c r="P265" s="321"/>
    </row>
    <row r="266" spans="13:16" s="338" customFormat="1" ht="15.95" customHeight="1" x14ac:dyDescent="0.2">
      <c r="M266" s="19"/>
      <c r="N266" s="321"/>
      <c r="O266" s="321"/>
      <c r="P266" s="321"/>
    </row>
    <row r="267" spans="13:16" s="338" customFormat="1" ht="15.95" customHeight="1" x14ac:dyDescent="0.2">
      <c r="M267" s="19"/>
      <c r="N267" s="321"/>
      <c r="O267" s="321"/>
      <c r="P267" s="321"/>
    </row>
    <row r="268" spans="13:16" s="338" customFormat="1" ht="15.95" customHeight="1" x14ac:dyDescent="0.2">
      <c r="M268" s="19"/>
      <c r="N268" s="321"/>
      <c r="O268" s="321"/>
      <c r="P268" s="321"/>
    </row>
    <row r="269" spans="13:16" s="338" customFormat="1" ht="15.95" customHeight="1" x14ac:dyDescent="0.2">
      <c r="M269" s="19"/>
      <c r="N269" s="321"/>
      <c r="O269" s="321"/>
      <c r="P269" s="321"/>
    </row>
    <row r="270" spans="13:16" s="338" customFormat="1" ht="15.95" customHeight="1" x14ac:dyDescent="0.2">
      <c r="M270" s="19"/>
      <c r="N270" s="321"/>
      <c r="O270" s="321"/>
      <c r="P270" s="321"/>
    </row>
    <row r="271" spans="13:16" s="338" customFormat="1" ht="15.95" customHeight="1" x14ac:dyDescent="0.2">
      <c r="M271" s="19"/>
      <c r="N271" s="321"/>
      <c r="O271" s="321"/>
      <c r="P271" s="321"/>
    </row>
    <row r="272" spans="13:16" s="338" customFormat="1" ht="15.95" customHeight="1" x14ac:dyDescent="0.2">
      <c r="M272" s="19"/>
      <c r="N272" s="321"/>
      <c r="O272" s="321"/>
      <c r="P272" s="321"/>
    </row>
    <row r="273" spans="13:16" s="338" customFormat="1" ht="15.95" customHeight="1" x14ac:dyDescent="0.2">
      <c r="M273" s="19"/>
      <c r="N273" s="321"/>
      <c r="O273" s="321"/>
      <c r="P273" s="321"/>
    </row>
    <row r="274" spans="13:16" s="338" customFormat="1" ht="15.95" customHeight="1" x14ac:dyDescent="0.2">
      <c r="M274" s="19"/>
      <c r="N274" s="321"/>
      <c r="O274" s="321"/>
      <c r="P274" s="321"/>
    </row>
    <row r="275" spans="13:16" s="338" customFormat="1" ht="15.95" customHeight="1" x14ac:dyDescent="0.2">
      <c r="M275" s="19"/>
      <c r="N275" s="321"/>
      <c r="O275" s="321"/>
      <c r="P275" s="321"/>
    </row>
    <row r="276" spans="13:16" s="338" customFormat="1" ht="15.95" customHeight="1" x14ac:dyDescent="0.2">
      <c r="M276" s="19"/>
      <c r="N276" s="321"/>
      <c r="O276" s="321"/>
      <c r="P276" s="321"/>
    </row>
    <row r="277" spans="13:16" s="338" customFormat="1" ht="15.95" customHeight="1" x14ac:dyDescent="0.2">
      <c r="M277" s="19"/>
      <c r="N277" s="321"/>
      <c r="O277" s="321"/>
      <c r="P277" s="321"/>
    </row>
    <row r="278" spans="13:16" s="338" customFormat="1" ht="15.95" customHeight="1" x14ac:dyDescent="0.2">
      <c r="M278" s="19"/>
      <c r="N278" s="321"/>
      <c r="O278" s="321"/>
      <c r="P278" s="321"/>
    </row>
    <row r="279" spans="13:16" s="338" customFormat="1" ht="15.95" customHeight="1" x14ac:dyDescent="0.2">
      <c r="M279" s="19"/>
      <c r="N279" s="321"/>
      <c r="O279" s="321"/>
      <c r="P279" s="321"/>
    </row>
    <row r="280" spans="13:16" s="338" customFormat="1" ht="15.95" customHeight="1" x14ac:dyDescent="0.2">
      <c r="M280" s="19"/>
      <c r="N280" s="321"/>
      <c r="O280" s="321"/>
      <c r="P280" s="321"/>
    </row>
    <row r="281" spans="13:16" s="338" customFormat="1" ht="15.95" customHeight="1" x14ac:dyDescent="0.2">
      <c r="M281" s="19"/>
      <c r="N281" s="321"/>
      <c r="O281" s="321"/>
      <c r="P281" s="321"/>
    </row>
    <row r="282" spans="13:16" s="338" customFormat="1" ht="15.95" customHeight="1" x14ac:dyDescent="0.2">
      <c r="M282" s="19"/>
      <c r="N282" s="321"/>
      <c r="O282" s="321"/>
      <c r="P282" s="321"/>
    </row>
    <row r="283" spans="13:16" s="338" customFormat="1" ht="15.95" customHeight="1" x14ac:dyDescent="0.2">
      <c r="M283" s="19"/>
      <c r="N283" s="321"/>
      <c r="O283" s="321"/>
      <c r="P283" s="321"/>
    </row>
    <row r="284" spans="13:16" s="338" customFormat="1" ht="15.95" customHeight="1" x14ac:dyDescent="0.2">
      <c r="M284" s="19"/>
      <c r="N284" s="321"/>
      <c r="O284" s="321"/>
      <c r="P284" s="321"/>
    </row>
    <row r="285" spans="13:16" s="338" customFormat="1" ht="15.95" customHeight="1" x14ac:dyDescent="0.2">
      <c r="M285" s="19"/>
      <c r="N285" s="321"/>
      <c r="O285" s="321"/>
      <c r="P285" s="321"/>
    </row>
    <row r="286" spans="13:16" s="338" customFormat="1" ht="15.95" customHeight="1" x14ac:dyDescent="0.2">
      <c r="M286" s="19"/>
      <c r="N286" s="321"/>
      <c r="O286" s="321"/>
      <c r="P286" s="321"/>
    </row>
    <row r="287" spans="13:16" s="338" customFormat="1" ht="15.95" customHeight="1" x14ac:dyDescent="0.2">
      <c r="M287" s="19"/>
      <c r="N287" s="321"/>
      <c r="O287" s="321"/>
      <c r="P287" s="321"/>
    </row>
    <row r="288" spans="13:16" s="338" customFormat="1" ht="15.95" customHeight="1" x14ac:dyDescent="0.2">
      <c r="M288" s="19"/>
      <c r="N288" s="321"/>
      <c r="O288" s="321"/>
      <c r="P288" s="321"/>
    </row>
    <row r="289" spans="13:16" s="338" customFormat="1" ht="15.95" customHeight="1" x14ac:dyDescent="0.2">
      <c r="M289" s="19"/>
      <c r="N289" s="321"/>
      <c r="O289" s="321"/>
      <c r="P289" s="321"/>
    </row>
    <row r="290" spans="13:16" s="338" customFormat="1" ht="15.95" customHeight="1" x14ac:dyDescent="0.2">
      <c r="M290" s="19"/>
      <c r="N290" s="321"/>
      <c r="O290" s="321"/>
      <c r="P290" s="321"/>
    </row>
    <row r="291" spans="13:16" s="338" customFormat="1" ht="15.95" customHeight="1" x14ac:dyDescent="0.2">
      <c r="M291" s="19"/>
      <c r="N291" s="321"/>
      <c r="O291" s="321"/>
      <c r="P291" s="321"/>
    </row>
    <row r="292" spans="13:16" s="338" customFormat="1" ht="15.95" customHeight="1" x14ac:dyDescent="0.2">
      <c r="M292" s="19"/>
      <c r="N292" s="321"/>
      <c r="O292" s="321"/>
      <c r="P292" s="321"/>
    </row>
    <row r="293" spans="13:16" s="338" customFormat="1" ht="15.95" customHeight="1" x14ac:dyDescent="0.2">
      <c r="M293" s="19"/>
      <c r="N293" s="321"/>
      <c r="O293" s="321"/>
      <c r="P293" s="321"/>
    </row>
    <row r="294" spans="13:16" s="338" customFormat="1" ht="15.95" customHeight="1" x14ac:dyDescent="0.2">
      <c r="M294" s="19"/>
      <c r="N294" s="321"/>
      <c r="O294" s="321"/>
      <c r="P294" s="321"/>
    </row>
    <row r="295" spans="13:16" s="338" customFormat="1" ht="15.95" customHeight="1" x14ac:dyDescent="0.2">
      <c r="M295" s="19"/>
      <c r="N295" s="321"/>
      <c r="O295" s="321"/>
      <c r="P295" s="321"/>
    </row>
    <row r="296" spans="13:16" s="338" customFormat="1" ht="15.95" customHeight="1" x14ac:dyDescent="0.2">
      <c r="M296" s="19"/>
      <c r="N296" s="321"/>
      <c r="O296" s="321"/>
      <c r="P296" s="321"/>
    </row>
    <row r="297" spans="13:16" s="338" customFormat="1" ht="15.95" customHeight="1" x14ac:dyDescent="0.2">
      <c r="M297" s="19"/>
      <c r="N297" s="321"/>
      <c r="O297" s="321"/>
      <c r="P297" s="321"/>
    </row>
    <row r="298" spans="13:16" s="338" customFormat="1" ht="15.95" customHeight="1" x14ac:dyDescent="0.2">
      <c r="M298" s="19"/>
      <c r="N298" s="321"/>
      <c r="O298" s="321"/>
      <c r="P298" s="321"/>
    </row>
    <row r="299" spans="13:16" s="338" customFormat="1" ht="15.95" customHeight="1" x14ac:dyDescent="0.2">
      <c r="M299" s="19"/>
      <c r="N299" s="321"/>
      <c r="O299" s="321"/>
      <c r="P299" s="321"/>
    </row>
    <row r="300" spans="13:16" s="338" customFormat="1" ht="15.95" customHeight="1" x14ac:dyDescent="0.2">
      <c r="M300" s="19"/>
      <c r="N300" s="321"/>
      <c r="O300" s="321"/>
      <c r="P300" s="321"/>
    </row>
    <row r="301" spans="13:16" s="338" customFormat="1" ht="15.95" customHeight="1" x14ac:dyDescent="0.2">
      <c r="M301" s="19"/>
      <c r="N301" s="321"/>
      <c r="O301" s="321"/>
      <c r="P301" s="321"/>
    </row>
    <row r="302" spans="13:16" s="338" customFormat="1" ht="15.95" customHeight="1" x14ac:dyDescent="0.2">
      <c r="M302" s="19"/>
      <c r="N302" s="321"/>
      <c r="O302" s="321"/>
      <c r="P302" s="321"/>
    </row>
    <row r="303" spans="13:16" s="338" customFormat="1" ht="15.95" customHeight="1" x14ac:dyDescent="0.2">
      <c r="M303" s="19"/>
      <c r="N303" s="321"/>
      <c r="O303" s="321"/>
      <c r="P303" s="321"/>
    </row>
    <row r="304" spans="13:16" s="338" customFormat="1" ht="15.95" customHeight="1" x14ac:dyDescent="0.2">
      <c r="M304" s="19"/>
      <c r="N304" s="321"/>
      <c r="O304" s="321"/>
      <c r="P304" s="321"/>
    </row>
    <row r="305" spans="13:16" s="338" customFormat="1" ht="15.95" customHeight="1" x14ac:dyDescent="0.2">
      <c r="M305" s="19"/>
      <c r="N305" s="321"/>
      <c r="O305" s="321"/>
      <c r="P305" s="321"/>
    </row>
    <row r="306" spans="13:16" s="338" customFormat="1" ht="15.95" customHeight="1" x14ac:dyDescent="0.2">
      <c r="M306" s="19"/>
      <c r="N306" s="321"/>
      <c r="O306" s="321"/>
      <c r="P306" s="321"/>
    </row>
    <row r="307" spans="13:16" s="338" customFormat="1" ht="15.95" customHeight="1" x14ac:dyDescent="0.2">
      <c r="M307" s="19"/>
      <c r="N307" s="321"/>
      <c r="O307" s="321"/>
      <c r="P307" s="321"/>
    </row>
    <row r="308" spans="13:16" s="338" customFormat="1" ht="15.95" customHeight="1" x14ac:dyDescent="0.2">
      <c r="M308" s="19"/>
      <c r="N308" s="321"/>
      <c r="O308" s="321"/>
      <c r="P308" s="321"/>
    </row>
    <row r="309" spans="13:16" s="338" customFormat="1" ht="15.95" customHeight="1" x14ac:dyDescent="0.2">
      <c r="M309" s="19"/>
      <c r="N309" s="321"/>
      <c r="O309" s="321"/>
      <c r="P309" s="321"/>
    </row>
    <row r="310" spans="13:16" s="338" customFormat="1" ht="15.95" customHeight="1" x14ac:dyDescent="0.2">
      <c r="M310" s="19"/>
      <c r="N310" s="321"/>
      <c r="O310" s="321"/>
      <c r="P310" s="321"/>
    </row>
    <row r="311" spans="13:16" s="338" customFormat="1" ht="15.95" customHeight="1" x14ac:dyDescent="0.2">
      <c r="M311" s="19"/>
      <c r="N311" s="321"/>
      <c r="O311" s="321"/>
      <c r="P311" s="321"/>
    </row>
    <row r="312" spans="13:16" s="338" customFormat="1" ht="15.95" customHeight="1" x14ac:dyDescent="0.2">
      <c r="M312" s="19"/>
      <c r="N312" s="321"/>
      <c r="O312" s="321"/>
      <c r="P312" s="321"/>
    </row>
    <row r="313" spans="13:16" s="338" customFormat="1" ht="15.95" customHeight="1" x14ac:dyDescent="0.2">
      <c r="M313" s="19"/>
      <c r="N313" s="321"/>
      <c r="O313" s="321"/>
      <c r="P313" s="321"/>
    </row>
    <row r="314" spans="13:16" s="338" customFormat="1" ht="15.95" customHeight="1" x14ac:dyDescent="0.2">
      <c r="M314" s="19"/>
      <c r="N314" s="321"/>
      <c r="O314" s="321"/>
      <c r="P314" s="321"/>
    </row>
    <row r="315" spans="13:16" s="338" customFormat="1" ht="15.95" customHeight="1" x14ac:dyDescent="0.2">
      <c r="M315" s="19"/>
      <c r="N315" s="321"/>
      <c r="O315" s="321"/>
      <c r="P315" s="321"/>
    </row>
    <row r="316" spans="13:16" s="338" customFormat="1" ht="15.95" customHeight="1" x14ac:dyDescent="0.2">
      <c r="M316" s="19"/>
      <c r="N316" s="321"/>
      <c r="O316" s="321"/>
      <c r="P316" s="321"/>
    </row>
    <row r="317" spans="13:16" s="338" customFormat="1" ht="15.95" customHeight="1" x14ac:dyDescent="0.2">
      <c r="M317" s="19"/>
      <c r="N317" s="321"/>
      <c r="O317" s="321"/>
      <c r="P317" s="321"/>
    </row>
    <row r="318" spans="13:16" s="338" customFormat="1" ht="15.95" customHeight="1" x14ac:dyDescent="0.2">
      <c r="M318" s="19"/>
      <c r="N318" s="321"/>
      <c r="O318" s="321"/>
      <c r="P318" s="321"/>
    </row>
    <row r="319" spans="13:16" s="338" customFormat="1" ht="15.95" customHeight="1" x14ac:dyDescent="0.2">
      <c r="M319" s="19"/>
      <c r="N319" s="321"/>
      <c r="O319" s="321"/>
      <c r="P319" s="321"/>
    </row>
    <row r="320" spans="13:16" s="338" customFormat="1" ht="15.95" customHeight="1" x14ac:dyDescent="0.2">
      <c r="M320" s="19"/>
      <c r="N320" s="321"/>
      <c r="O320" s="321"/>
      <c r="P320" s="321"/>
    </row>
    <row r="321" spans="13:16" s="338" customFormat="1" ht="15.95" customHeight="1" x14ac:dyDescent="0.2">
      <c r="M321" s="19"/>
      <c r="N321" s="321"/>
      <c r="O321" s="321"/>
      <c r="P321" s="321"/>
    </row>
    <row r="322" spans="13:16" s="338" customFormat="1" ht="15.95" customHeight="1" x14ac:dyDescent="0.2">
      <c r="M322" s="19"/>
      <c r="N322" s="321"/>
      <c r="O322" s="321"/>
      <c r="P322" s="321"/>
    </row>
    <row r="323" spans="13:16" s="338" customFormat="1" ht="15.95" customHeight="1" x14ac:dyDescent="0.2">
      <c r="M323" s="19"/>
      <c r="N323" s="321"/>
      <c r="O323" s="321"/>
      <c r="P323" s="321"/>
    </row>
    <row r="324" spans="13:16" s="338" customFormat="1" ht="15.95" customHeight="1" x14ac:dyDescent="0.2">
      <c r="M324" s="19"/>
      <c r="N324" s="321"/>
      <c r="O324" s="321"/>
      <c r="P324" s="321"/>
    </row>
    <row r="325" spans="13:16" s="338" customFormat="1" ht="15.95" customHeight="1" x14ac:dyDescent="0.2">
      <c r="M325" s="19"/>
      <c r="N325" s="321"/>
      <c r="O325" s="321"/>
      <c r="P325" s="321"/>
    </row>
    <row r="326" spans="13:16" s="338" customFormat="1" ht="15.95" customHeight="1" x14ac:dyDescent="0.2">
      <c r="M326" s="19"/>
      <c r="N326" s="321"/>
      <c r="O326" s="321"/>
      <c r="P326" s="321"/>
    </row>
    <row r="327" spans="13:16" s="338" customFormat="1" ht="15.95" customHeight="1" x14ac:dyDescent="0.2">
      <c r="M327" s="19"/>
      <c r="N327" s="321"/>
      <c r="O327" s="321"/>
      <c r="P327" s="321"/>
    </row>
    <row r="328" spans="13:16" s="338" customFormat="1" ht="15.95" customHeight="1" x14ac:dyDescent="0.2">
      <c r="M328" s="19"/>
      <c r="N328" s="321"/>
      <c r="O328" s="321"/>
      <c r="P328" s="321"/>
    </row>
    <row r="329" spans="13:16" s="338" customFormat="1" ht="15.95" customHeight="1" x14ac:dyDescent="0.2">
      <c r="M329" s="19"/>
      <c r="N329" s="321"/>
      <c r="O329" s="321"/>
      <c r="P329" s="321"/>
    </row>
    <row r="330" spans="13:16" s="338" customFormat="1" ht="15.95" customHeight="1" x14ac:dyDescent="0.2">
      <c r="M330" s="19"/>
      <c r="N330" s="321"/>
      <c r="O330" s="321"/>
      <c r="P330" s="321"/>
    </row>
    <row r="331" spans="13:16" s="338" customFormat="1" ht="15.95" customHeight="1" x14ac:dyDescent="0.2">
      <c r="M331" s="19"/>
      <c r="N331" s="321"/>
      <c r="O331" s="321"/>
      <c r="P331" s="321"/>
    </row>
    <row r="332" spans="13:16" s="338" customFormat="1" ht="15.95" customHeight="1" x14ac:dyDescent="0.2">
      <c r="M332" s="19"/>
      <c r="N332" s="321"/>
      <c r="O332" s="321"/>
      <c r="P332" s="321"/>
    </row>
    <row r="333" spans="13:16" s="338" customFormat="1" ht="15.95" customHeight="1" x14ac:dyDescent="0.2">
      <c r="M333" s="19"/>
      <c r="N333" s="321"/>
      <c r="O333" s="321"/>
      <c r="P333" s="321"/>
    </row>
    <row r="334" spans="13:16" s="338" customFormat="1" ht="15.95" customHeight="1" x14ac:dyDescent="0.2">
      <c r="M334" s="19"/>
      <c r="N334" s="321"/>
      <c r="O334" s="321"/>
      <c r="P334" s="321"/>
    </row>
    <row r="335" spans="13:16" s="338" customFormat="1" ht="15.95" customHeight="1" x14ac:dyDescent="0.2">
      <c r="M335" s="19"/>
      <c r="N335" s="321"/>
      <c r="O335" s="321"/>
      <c r="P335" s="321"/>
    </row>
    <row r="336" spans="13:16" s="338" customFormat="1" ht="15.95" customHeight="1" x14ac:dyDescent="0.2">
      <c r="M336" s="19"/>
      <c r="N336" s="321"/>
      <c r="O336" s="321"/>
      <c r="P336" s="321"/>
    </row>
    <row r="337" spans="13:16" s="338" customFormat="1" ht="15.95" customHeight="1" x14ac:dyDescent="0.2">
      <c r="M337" s="19"/>
      <c r="N337" s="321"/>
      <c r="O337" s="321"/>
      <c r="P337" s="321"/>
    </row>
    <row r="338" spans="13:16" s="338" customFormat="1" ht="15.95" customHeight="1" x14ac:dyDescent="0.2">
      <c r="M338" s="19"/>
      <c r="N338" s="321"/>
      <c r="O338" s="321"/>
      <c r="P338" s="321"/>
    </row>
    <row r="339" spans="13:16" s="338" customFormat="1" ht="15.95" customHeight="1" x14ac:dyDescent="0.2">
      <c r="M339" s="19"/>
      <c r="N339" s="321"/>
      <c r="O339" s="321"/>
      <c r="P339" s="321"/>
    </row>
    <row r="340" spans="13:16" s="338" customFormat="1" ht="15.95" customHeight="1" x14ac:dyDescent="0.2">
      <c r="M340" s="19"/>
      <c r="N340" s="321"/>
      <c r="O340" s="321"/>
      <c r="P340" s="321"/>
    </row>
    <row r="341" spans="13:16" s="338" customFormat="1" ht="15.95" customHeight="1" x14ac:dyDescent="0.2">
      <c r="M341" s="19"/>
      <c r="N341" s="321"/>
      <c r="O341" s="321"/>
      <c r="P341" s="321"/>
    </row>
    <row r="342" spans="13:16" s="338" customFormat="1" ht="15.95" customHeight="1" x14ac:dyDescent="0.2">
      <c r="M342" s="19"/>
      <c r="N342" s="321"/>
      <c r="O342" s="321"/>
      <c r="P342" s="321"/>
    </row>
    <row r="343" spans="13:16" s="338" customFormat="1" ht="15.95" customHeight="1" x14ac:dyDescent="0.2">
      <c r="M343" s="19"/>
      <c r="N343" s="321"/>
      <c r="O343" s="321"/>
      <c r="P343" s="321"/>
    </row>
    <row r="344" spans="13:16" s="338" customFormat="1" ht="15.95" customHeight="1" x14ac:dyDescent="0.2">
      <c r="M344" s="19"/>
      <c r="N344" s="321"/>
      <c r="O344" s="321"/>
      <c r="P344" s="321"/>
    </row>
    <row r="345" spans="13:16" s="338" customFormat="1" ht="15.95" customHeight="1" x14ac:dyDescent="0.2">
      <c r="M345" s="19"/>
      <c r="N345" s="321"/>
      <c r="O345" s="321"/>
      <c r="P345" s="321"/>
    </row>
    <row r="346" spans="13:16" s="338" customFormat="1" ht="15.95" customHeight="1" x14ac:dyDescent="0.2">
      <c r="M346" s="19"/>
      <c r="N346" s="321"/>
      <c r="O346" s="321"/>
      <c r="P346" s="321"/>
    </row>
    <row r="347" spans="13:16" s="338" customFormat="1" ht="15.95" customHeight="1" x14ac:dyDescent="0.2">
      <c r="M347" s="19"/>
      <c r="N347" s="321"/>
      <c r="O347" s="321"/>
      <c r="P347" s="321"/>
    </row>
    <row r="348" spans="13:16" s="338" customFormat="1" ht="15.95" customHeight="1" x14ac:dyDescent="0.2">
      <c r="M348" s="19"/>
      <c r="N348" s="321"/>
      <c r="O348" s="321"/>
      <c r="P348" s="321"/>
    </row>
    <row r="349" spans="13:16" s="338" customFormat="1" ht="15.95" customHeight="1" x14ac:dyDescent="0.2">
      <c r="M349" s="19"/>
      <c r="N349" s="321"/>
      <c r="O349" s="321"/>
      <c r="P349" s="321"/>
    </row>
    <row r="350" spans="13:16" s="338" customFormat="1" ht="15.95" customHeight="1" x14ac:dyDescent="0.2">
      <c r="M350" s="19"/>
      <c r="N350" s="321"/>
      <c r="O350" s="321"/>
      <c r="P350" s="321"/>
    </row>
    <row r="351" spans="13:16" s="338" customFormat="1" ht="15.95" customHeight="1" x14ac:dyDescent="0.2">
      <c r="M351" s="19"/>
      <c r="N351" s="321"/>
      <c r="O351" s="321"/>
      <c r="P351" s="321"/>
    </row>
    <row r="352" spans="13:16" s="338" customFormat="1" ht="15.95" customHeight="1" x14ac:dyDescent="0.2">
      <c r="M352" s="19"/>
      <c r="N352" s="321"/>
      <c r="O352" s="321"/>
      <c r="P352" s="321"/>
    </row>
    <row r="353" spans="13:16" s="338" customFormat="1" ht="15.95" customHeight="1" x14ac:dyDescent="0.2">
      <c r="M353" s="19"/>
      <c r="N353" s="321"/>
      <c r="O353" s="321"/>
      <c r="P353" s="321"/>
    </row>
    <row r="354" spans="13:16" s="338" customFormat="1" ht="15.95" customHeight="1" x14ac:dyDescent="0.2">
      <c r="M354" s="19"/>
      <c r="N354" s="321"/>
      <c r="O354" s="321"/>
      <c r="P354" s="321"/>
    </row>
    <row r="355" spans="13:16" s="338" customFormat="1" ht="15.95" customHeight="1" x14ac:dyDescent="0.2">
      <c r="M355" s="19"/>
      <c r="N355" s="321"/>
      <c r="O355" s="321"/>
      <c r="P355" s="321"/>
    </row>
    <row r="356" spans="13:16" s="338" customFormat="1" ht="15.95" customHeight="1" x14ac:dyDescent="0.2">
      <c r="M356" s="19"/>
      <c r="N356" s="321"/>
      <c r="O356" s="321"/>
      <c r="P356" s="321"/>
    </row>
    <row r="357" spans="13:16" s="338" customFormat="1" ht="15.95" customHeight="1" x14ac:dyDescent="0.2">
      <c r="M357" s="19"/>
      <c r="N357" s="321"/>
      <c r="O357" s="321"/>
      <c r="P357" s="321"/>
    </row>
    <row r="358" spans="13:16" s="338" customFormat="1" ht="15.95" customHeight="1" x14ac:dyDescent="0.2">
      <c r="M358" s="19"/>
      <c r="N358" s="321"/>
      <c r="O358" s="321"/>
      <c r="P358" s="321"/>
    </row>
    <row r="359" spans="13:16" s="338" customFormat="1" ht="15.95" customHeight="1" x14ac:dyDescent="0.2">
      <c r="M359" s="19"/>
      <c r="N359" s="321"/>
      <c r="O359" s="321"/>
      <c r="P359" s="321"/>
    </row>
    <row r="360" spans="13:16" s="338" customFormat="1" ht="15.95" customHeight="1" x14ac:dyDescent="0.2">
      <c r="M360" s="19"/>
      <c r="N360" s="321"/>
      <c r="O360" s="321"/>
      <c r="P360" s="321"/>
    </row>
    <row r="361" spans="13:16" s="338" customFormat="1" ht="15.95" customHeight="1" x14ac:dyDescent="0.2">
      <c r="M361" s="19"/>
      <c r="N361" s="321"/>
      <c r="O361" s="321"/>
      <c r="P361" s="321"/>
    </row>
    <row r="362" spans="13:16" s="338" customFormat="1" ht="15.95" customHeight="1" x14ac:dyDescent="0.2">
      <c r="M362" s="19"/>
      <c r="N362" s="321"/>
      <c r="O362" s="321"/>
      <c r="P362" s="321"/>
    </row>
    <row r="363" spans="13:16" s="338" customFormat="1" ht="15.95" customHeight="1" x14ac:dyDescent="0.2">
      <c r="M363" s="19"/>
      <c r="N363" s="321"/>
      <c r="O363" s="321"/>
      <c r="P363" s="321"/>
    </row>
    <row r="364" spans="13:16" s="338" customFormat="1" ht="15.95" customHeight="1" x14ac:dyDescent="0.2">
      <c r="M364" s="19"/>
      <c r="N364" s="321"/>
      <c r="O364" s="321"/>
      <c r="P364" s="321"/>
    </row>
    <row r="365" spans="13:16" s="338" customFormat="1" ht="15.95" customHeight="1" x14ac:dyDescent="0.2">
      <c r="M365" s="19"/>
      <c r="N365" s="321"/>
      <c r="O365" s="321"/>
      <c r="P365" s="321"/>
    </row>
    <row r="366" spans="13:16" s="338" customFormat="1" ht="15.95" customHeight="1" x14ac:dyDescent="0.2">
      <c r="M366" s="19"/>
      <c r="N366" s="321"/>
      <c r="O366" s="321"/>
      <c r="P366" s="321"/>
    </row>
    <row r="367" spans="13:16" s="338" customFormat="1" ht="15.95" customHeight="1" x14ac:dyDescent="0.2">
      <c r="M367" s="19"/>
      <c r="N367" s="321"/>
      <c r="O367" s="321"/>
      <c r="P367" s="321"/>
    </row>
    <row r="368" spans="13:16" s="338" customFormat="1" ht="15.95" customHeight="1" x14ac:dyDescent="0.2">
      <c r="M368" s="19"/>
      <c r="N368" s="321"/>
      <c r="O368" s="321"/>
      <c r="P368" s="321"/>
    </row>
    <row r="369" spans="13:16" s="338" customFormat="1" ht="15.95" customHeight="1" x14ac:dyDescent="0.2">
      <c r="M369" s="19"/>
      <c r="N369" s="321"/>
      <c r="O369" s="321"/>
      <c r="P369" s="321"/>
    </row>
    <row r="370" spans="13:16" s="338" customFormat="1" ht="15.95" customHeight="1" x14ac:dyDescent="0.2">
      <c r="M370" s="19"/>
      <c r="N370" s="321"/>
      <c r="O370" s="321"/>
      <c r="P370" s="321"/>
    </row>
    <row r="371" spans="13:16" s="338" customFormat="1" ht="15.95" customHeight="1" x14ac:dyDescent="0.2">
      <c r="M371" s="19"/>
      <c r="N371" s="321"/>
      <c r="O371" s="321"/>
      <c r="P371" s="321"/>
    </row>
    <row r="372" spans="13:16" s="338" customFormat="1" ht="15.95" customHeight="1" x14ac:dyDescent="0.2">
      <c r="M372" s="19"/>
      <c r="N372" s="321"/>
      <c r="O372" s="321"/>
      <c r="P372" s="321"/>
    </row>
    <row r="373" spans="13:16" s="338" customFormat="1" ht="15.95" customHeight="1" x14ac:dyDescent="0.2">
      <c r="M373" s="19"/>
      <c r="N373" s="321"/>
      <c r="O373" s="321"/>
      <c r="P373" s="321"/>
    </row>
    <row r="374" spans="13:16" s="338" customFormat="1" ht="15.95" customHeight="1" x14ac:dyDescent="0.2">
      <c r="M374" s="19"/>
      <c r="N374" s="321"/>
      <c r="O374" s="321"/>
      <c r="P374" s="321"/>
    </row>
    <row r="375" spans="13:16" s="338" customFormat="1" ht="15.95" customHeight="1" x14ac:dyDescent="0.2">
      <c r="M375" s="19"/>
      <c r="N375" s="321"/>
      <c r="O375" s="321"/>
      <c r="P375" s="321"/>
    </row>
    <row r="376" spans="13:16" s="338" customFormat="1" ht="15.95" customHeight="1" x14ac:dyDescent="0.2">
      <c r="M376" s="19"/>
      <c r="N376" s="321"/>
      <c r="O376" s="321"/>
      <c r="P376" s="321"/>
    </row>
    <row r="377" spans="13:16" s="338" customFormat="1" ht="15.95" customHeight="1" x14ac:dyDescent="0.2">
      <c r="M377" s="19"/>
      <c r="N377" s="321"/>
      <c r="O377" s="321"/>
      <c r="P377" s="321"/>
    </row>
    <row r="378" spans="13:16" s="338" customFormat="1" ht="15.95" customHeight="1" x14ac:dyDescent="0.2">
      <c r="M378" s="19"/>
      <c r="N378" s="321"/>
      <c r="O378" s="321"/>
      <c r="P378" s="321"/>
    </row>
    <row r="379" spans="13:16" s="338" customFormat="1" ht="15.95" customHeight="1" x14ac:dyDescent="0.2">
      <c r="M379" s="19"/>
      <c r="N379" s="321"/>
      <c r="O379" s="321"/>
      <c r="P379" s="321"/>
    </row>
    <row r="380" spans="13:16" s="338" customFormat="1" ht="15.95" customHeight="1" x14ac:dyDescent="0.2">
      <c r="M380" s="19"/>
      <c r="N380" s="321"/>
      <c r="O380" s="321"/>
      <c r="P380" s="321"/>
    </row>
    <row r="381" spans="13:16" s="338" customFormat="1" ht="15.95" customHeight="1" x14ac:dyDescent="0.2">
      <c r="M381" s="19"/>
      <c r="N381" s="321"/>
      <c r="O381" s="321"/>
      <c r="P381" s="321"/>
    </row>
    <row r="382" spans="13:16" s="338" customFormat="1" ht="15.95" customHeight="1" x14ac:dyDescent="0.2">
      <c r="M382" s="19"/>
      <c r="N382" s="321"/>
      <c r="O382" s="321"/>
      <c r="P382" s="321"/>
    </row>
    <row r="383" spans="13:16" s="338" customFormat="1" ht="15.95" customHeight="1" x14ac:dyDescent="0.2">
      <c r="M383" s="19"/>
      <c r="N383" s="321"/>
      <c r="O383" s="321"/>
      <c r="P383" s="321"/>
    </row>
    <row r="384" spans="13:16" s="338" customFormat="1" ht="15.95" customHeight="1" x14ac:dyDescent="0.2">
      <c r="M384" s="19"/>
      <c r="N384" s="321"/>
      <c r="O384" s="321"/>
      <c r="P384" s="321"/>
    </row>
    <row r="385" spans="13:16" s="338" customFormat="1" ht="15.95" customHeight="1" x14ac:dyDescent="0.2">
      <c r="M385" s="19"/>
      <c r="N385" s="321"/>
      <c r="O385" s="321"/>
      <c r="P385" s="321"/>
    </row>
    <row r="386" spans="13:16" s="338" customFormat="1" ht="15.95" customHeight="1" x14ac:dyDescent="0.2">
      <c r="M386" s="19"/>
      <c r="N386" s="321"/>
      <c r="O386" s="321"/>
      <c r="P386" s="321"/>
    </row>
    <row r="387" spans="13:16" s="338" customFormat="1" ht="15.95" customHeight="1" x14ac:dyDescent="0.2">
      <c r="M387" s="19"/>
      <c r="N387" s="321"/>
      <c r="O387" s="321"/>
      <c r="P387" s="321"/>
    </row>
    <row r="388" spans="13:16" s="338" customFormat="1" ht="15.95" customHeight="1" x14ac:dyDescent="0.2">
      <c r="M388" s="19"/>
      <c r="N388" s="321"/>
      <c r="O388" s="321"/>
      <c r="P388" s="321"/>
    </row>
    <row r="389" spans="13:16" s="338" customFormat="1" ht="15.95" customHeight="1" x14ac:dyDescent="0.2">
      <c r="M389" s="19"/>
      <c r="N389" s="321"/>
      <c r="O389" s="321"/>
      <c r="P389" s="321"/>
    </row>
    <row r="390" spans="13:16" s="338" customFormat="1" ht="15.95" customHeight="1" x14ac:dyDescent="0.2">
      <c r="M390" s="19"/>
      <c r="N390" s="321"/>
      <c r="O390" s="321"/>
      <c r="P390" s="321"/>
    </row>
    <row r="391" spans="13:16" s="338" customFormat="1" ht="15.95" customHeight="1" x14ac:dyDescent="0.2">
      <c r="M391" s="19"/>
      <c r="N391" s="321"/>
      <c r="O391" s="321"/>
      <c r="P391" s="321"/>
    </row>
    <row r="392" spans="13:16" s="338" customFormat="1" ht="15.95" customHeight="1" x14ac:dyDescent="0.2">
      <c r="M392" s="19"/>
      <c r="N392" s="321"/>
      <c r="O392" s="321"/>
      <c r="P392" s="321"/>
    </row>
    <row r="393" spans="13:16" s="338" customFormat="1" ht="15.95" customHeight="1" x14ac:dyDescent="0.2">
      <c r="M393" s="19"/>
      <c r="N393" s="321"/>
      <c r="O393" s="321"/>
      <c r="P393" s="321"/>
    </row>
    <row r="394" spans="13:16" s="338" customFormat="1" ht="15.95" customHeight="1" x14ac:dyDescent="0.2">
      <c r="M394" s="19"/>
      <c r="N394" s="321"/>
      <c r="O394" s="321"/>
      <c r="P394" s="321"/>
    </row>
    <row r="395" spans="13:16" s="338" customFormat="1" ht="15.95" customHeight="1" x14ac:dyDescent="0.2">
      <c r="M395" s="19"/>
      <c r="N395" s="321"/>
      <c r="O395" s="321"/>
      <c r="P395" s="321"/>
    </row>
    <row r="396" spans="13:16" s="338" customFormat="1" ht="15.95" customHeight="1" x14ac:dyDescent="0.2">
      <c r="M396" s="19"/>
      <c r="N396" s="321"/>
      <c r="O396" s="321"/>
      <c r="P396" s="321"/>
    </row>
    <row r="397" spans="13:16" s="338" customFormat="1" ht="15.95" customHeight="1" x14ac:dyDescent="0.2">
      <c r="M397" s="19"/>
      <c r="N397" s="321"/>
      <c r="O397" s="321"/>
      <c r="P397" s="321"/>
    </row>
    <row r="398" spans="13:16" s="338" customFormat="1" ht="15.95" customHeight="1" x14ac:dyDescent="0.2">
      <c r="M398" s="19"/>
      <c r="N398" s="321"/>
      <c r="O398" s="321"/>
      <c r="P398" s="321"/>
    </row>
    <row r="399" spans="13:16" s="338" customFormat="1" ht="15.95" customHeight="1" x14ac:dyDescent="0.2">
      <c r="M399" s="19"/>
      <c r="N399" s="321"/>
      <c r="O399" s="321"/>
      <c r="P399" s="321"/>
    </row>
    <row r="400" spans="13:16" s="338" customFormat="1" ht="15.95" customHeight="1" x14ac:dyDescent="0.2">
      <c r="M400" s="19"/>
      <c r="N400" s="321"/>
      <c r="O400" s="321"/>
      <c r="P400" s="321"/>
    </row>
    <row r="401" spans="13:16" s="338" customFormat="1" ht="15.95" customHeight="1" x14ac:dyDescent="0.2">
      <c r="M401" s="19"/>
      <c r="N401" s="321"/>
      <c r="O401" s="321"/>
      <c r="P401" s="321"/>
    </row>
    <row r="402" spans="13:16" s="338" customFormat="1" ht="15.95" customHeight="1" x14ac:dyDescent="0.2">
      <c r="M402" s="19"/>
      <c r="N402" s="321"/>
      <c r="O402" s="321"/>
      <c r="P402" s="321"/>
    </row>
    <row r="403" spans="13:16" s="338" customFormat="1" ht="15.95" customHeight="1" x14ac:dyDescent="0.2">
      <c r="M403" s="19"/>
      <c r="N403" s="321"/>
      <c r="O403" s="321"/>
      <c r="P403" s="321"/>
    </row>
    <row r="404" spans="13:16" s="338" customFormat="1" ht="15.95" customHeight="1" x14ac:dyDescent="0.2">
      <c r="M404" s="19"/>
      <c r="N404" s="321"/>
      <c r="O404" s="321"/>
      <c r="P404" s="321"/>
    </row>
    <row r="405" spans="13:16" s="338" customFormat="1" ht="15.95" customHeight="1" x14ac:dyDescent="0.2">
      <c r="M405" s="19"/>
      <c r="N405" s="321"/>
      <c r="O405" s="321"/>
      <c r="P405" s="321"/>
    </row>
    <row r="406" spans="13:16" s="338" customFormat="1" ht="15.95" customHeight="1" x14ac:dyDescent="0.2">
      <c r="M406" s="19"/>
      <c r="N406" s="321"/>
      <c r="O406" s="321"/>
      <c r="P406" s="321"/>
    </row>
    <row r="407" spans="13:16" s="338" customFormat="1" ht="15.95" customHeight="1" x14ac:dyDescent="0.2">
      <c r="M407" s="19"/>
      <c r="N407" s="321"/>
      <c r="O407" s="321"/>
      <c r="P407" s="321"/>
    </row>
    <row r="408" spans="13:16" s="338" customFormat="1" ht="15.95" customHeight="1" x14ac:dyDescent="0.2">
      <c r="M408" s="19"/>
      <c r="N408" s="321"/>
      <c r="O408" s="321"/>
      <c r="P408" s="321"/>
    </row>
    <row r="409" spans="13:16" s="338" customFormat="1" ht="15.95" customHeight="1" x14ac:dyDescent="0.2">
      <c r="M409" s="19"/>
      <c r="N409" s="321"/>
      <c r="O409" s="321"/>
      <c r="P409" s="321"/>
    </row>
    <row r="410" spans="13:16" s="338" customFormat="1" ht="15.95" customHeight="1" x14ac:dyDescent="0.2">
      <c r="M410" s="19"/>
      <c r="N410" s="321"/>
      <c r="O410" s="321"/>
      <c r="P410" s="321"/>
    </row>
    <row r="411" spans="13:16" s="338" customFormat="1" ht="15.95" customHeight="1" x14ac:dyDescent="0.2">
      <c r="M411" s="19"/>
      <c r="N411" s="321"/>
      <c r="O411" s="321"/>
      <c r="P411" s="321"/>
    </row>
    <row r="412" spans="13:16" s="338" customFormat="1" ht="15.95" customHeight="1" x14ac:dyDescent="0.2">
      <c r="M412" s="19"/>
      <c r="N412" s="321"/>
      <c r="O412" s="321"/>
      <c r="P412" s="321"/>
    </row>
    <row r="413" spans="13:16" s="338" customFormat="1" ht="15.95" customHeight="1" x14ac:dyDescent="0.2">
      <c r="M413" s="19"/>
      <c r="N413" s="321"/>
      <c r="O413" s="321"/>
      <c r="P413" s="321"/>
    </row>
    <row r="414" spans="13:16" s="338" customFormat="1" ht="15.95" customHeight="1" x14ac:dyDescent="0.2">
      <c r="M414" s="19"/>
      <c r="N414" s="321"/>
      <c r="O414" s="321"/>
      <c r="P414" s="321"/>
    </row>
    <row r="415" spans="13:16" s="338" customFormat="1" ht="15.95" customHeight="1" x14ac:dyDescent="0.2">
      <c r="M415" s="19"/>
      <c r="N415" s="321"/>
      <c r="O415" s="321"/>
      <c r="P415" s="321"/>
    </row>
    <row r="416" spans="13:16" s="338" customFormat="1" ht="15.95" customHeight="1" x14ac:dyDescent="0.2">
      <c r="M416" s="19"/>
      <c r="N416" s="321"/>
      <c r="O416" s="321"/>
      <c r="P416" s="321"/>
    </row>
    <row r="417" spans="13:16" s="338" customFormat="1" ht="15.95" customHeight="1" x14ac:dyDescent="0.2">
      <c r="M417" s="19"/>
      <c r="N417" s="321"/>
      <c r="O417" s="321"/>
      <c r="P417" s="321"/>
    </row>
    <row r="418" spans="13:16" s="338" customFormat="1" ht="15.95" customHeight="1" x14ac:dyDescent="0.2">
      <c r="M418" s="19"/>
      <c r="N418" s="321"/>
      <c r="O418" s="321"/>
      <c r="P418" s="321"/>
    </row>
    <row r="419" spans="13:16" s="338" customFormat="1" ht="15.95" customHeight="1" x14ac:dyDescent="0.2">
      <c r="M419" s="19"/>
      <c r="N419" s="321"/>
      <c r="O419" s="321"/>
      <c r="P419" s="321"/>
    </row>
    <row r="420" spans="13:16" s="338" customFormat="1" ht="15.95" customHeight="1" x14ac:dyDescent="0.2">
      <c r="M420" s="19"/>
      <c r="N420" s="321"/>
      <c r="O420" s="321"/>
      <c r="P420" s="321"/>
    </row>
    <row r="421" spans="13:16" s="338" customFormat="1" ht="15.95" customHeight="1" x14ac:dyDescent="0.2">
      <c r="M421" s="19"/>
      <c r="N421" s="321"/>
      <c r="O421" s="321"/>
      <c r="P421" s="321"/>
    </row>
    <row r="422" spans="13:16" s="338" customFormat="1" ht="15.95" customHeight="1" x14ac:dyDescent="0.2">
      <c r="M422" s="19"/>
      <c r="N422" s="321"/>
      <c r="O422" s="321"/>
      <c r="P422" s="321"/>
    </row>
    <row r="423" spans="13:16" s="338" customFormat="1" ht="15.95" customHeight="1" x14ac:dyDescent="0.2">
      <c r="M423" s="19"/>
      <c r="N423" s="321"/>
      <c r="O423" s="321"/>
      <c r="P423" s="321"/>
    </row>
    <row r="424" spans="13:16" s="338" customFormat="1" ht="15.95" customHeight="1" x14ac:dyDescent="0.2">
      <c r="M424" s="19"/>
      <c r="N424" s="321"/>
      <c r="O424" s="321"/>
      <c r="P424" s="321"/>
    </row>
    <row r="425" spans="13:16" s="338" customFormat="1" ht="15.95" customHeight="1" x14ac:dyDescent="0.2">
      <c r="M425" s="19"/>
      <c r="N425" s="321"/>
      <c r="O425" s="321"/>
      <c r="P425" s="321"/>
    </row>
    <row r="426" spans="13:16" s="338" customFormat="1" ht="15.95" customHeight="1" x14ac:dyDescent="0.2">
      <c r="M426" s="19"/>
      <c r="N426" s="321"/>
      <c r="O426" s="321"/>
      <c r="P426" s="321"/>
    </row>
    <row r="427" spans="13:16" s="338" customFormat="1" ht="15.95" customHeight="1" x14ac:dyDescent="0.2">
      <c r="M427" s="19"/>
      <c r="N427" s="321"/>
      <c r="O427" s="321"/>
      <c r="P427" s="321"/>
    </row>
    <row r="428" spans="13:16" s="338" customFormat="1" ht="15.95" customHeight="1" x14ac:dyDescent="0.2">
      <c r="M428" s="19"/>
      <c r="N428" s="321"/>
      <c r="O428" s="321"/>
      <c r="P428" s="321"/>
    </row>
    <row r="429" spans="13:16" s="338" customFormat="1" ht="15.95" customHeight="1" x14ac:dyDescent="0.2">
      <c r="M429" s="19"/>
      <c r="N429" s="321"/>
      <c r="O429" s="321"/>
      <c r="P429" s="321"/>
    </row>
    <row r="430" spans="13:16" s="338" customFormat="1" ht="15.95" customHeight="1" x14ac:dyDescent="0.2">
      <c r="M430" s="19"/>
      <c r="N430" s="321"/>
      <c r="O430" s="321"/>
      <c r="P430" s="321"/>
    </row>
    <row r="431" spans="13:16" s="338" customFormat="1" ht="15.95" customHeight="1" x14ac:dyDescent="0.2">
      <c r="M431" s="19"/>
      <c r="N431" s="321"/>
      <c r="O431" s="321"/>
      <c r="P431" s="321"/>
    </row>
    <row r="432" spans="13:16" s="338" customFormat="1" ht="15.95" customHeight="1" x14ac:dyDescent="0.2">
      <c r="M432" s="19"/>
      <c r="N432" s="321"/>
      <c r="O432" s="321"/>
      <c r="P432" s="321"/>
    </row>
    <row r="433" spans="13:16" s="338" customFormat="1" ht="15.95" customHeight="1" x14ac:dyDescent="0.2">
      <c r="M433" s="19"/>
      <c r="N433" s="321"/>
      <c r="O433" s="321"/>
      <c r="P433" s="321"/>
    </row>
    <row r="434" spans="13:16" s="338" customFormat="1" ht="15.95" customHeight="1" x14ac:dyDescent="0.2">
      <c r="M434" s="19"/>
      <c r="N434" s="321"/>
      <c r="O434" s="321"/>
      <c r="P434" s="321"/>
    </row>
    <row r="435" spans="13:16" s="338" customFormat="1" ht="15.95" customHeight="1" x14ac:dyDescent="0.2">
      <c r="M435" s="19"/>
      <c r="N435" s="321"/>
      <c r="O435" s="321"/>
      <c r="P435" s="321"/>
    </row>
    <row r="436" spans="13:16" s="338" customFormat="1" ht="15.95" customHeight="1" x14ac:dyDescent="0.2">
      <c r="M436" s="19"/>
      <c r="N436" s="321"/>
      <c r="O436" s="321"/>
      <c r="P436" s="321"/>
    </row>
    <row r="437" spans="13:16" s="338" customFormat="1" ht="15.95" customHeight="1" x14ac:dyDescent="0.2">
      <c r="M437" s="19"/>
      <c r="N437" s="321"/>
      <c r="O437" s="321"/>
      <c r="P437" s="321"/>
    </row>
    <row r="438" spans="13:16" s="338" customFormat="1" ht="15.95" customHeight="1" x14ac:dyDescent="0.2">
      <c r="M438" s="19"/>
      <c r="N438" s="321"/>
      <c r="O438" s="321"/>
      <c r="P438" s="321"/>
    </row>
    <row r="439" spans="13:16" s="338" customFormat="1" ht="15.95" customHeight="1" x14ac:dyDescent="0.2">
      <c r="M439" s="19"/>
      <c r="N439" s="321"/>
      <c r="O439" s="321"/>
      <c r="P439" s="321"/>
    </row>
    <row r="440" spans="13:16" s="338" customFormat="1" ht="15.95" customHeight="1" x14ac:dyDescent="0.2">
      <c r="M440" s="19"/>
      <c r="N440" s="321"/>
      <c r="O440" s="321"/>
      <c r="P440" s="321"/>
    </row>
    <row r="441" spans="13:16" s="338" customFormat="1" ht="15.95" customHeight="1" x14ac:dyDescent="0.2">
      <c r="M441" s="19"/>
      <c r="N441" s="321"/>
      <c r="O441" s="321"/>
      <c r="P441" s="321"/>
    </row>
    <row r="442" spans="13:16" s="338" customFormat="1" ht="15.95" customHeight="1" x14ac:dyDescent="0.2">
      <c r="M442" s="19"/>
      <c r="N442" s="321"/>
      <c r="O442" s="321"/>
      <c r="P442" s="321"/>
    </row>
    <row r="443" spans="13:16" s="338" customFormat="1" ht="15.95" customHeight="1" x14ac:dyDescent="0.2">
      <c r="M443" s="19"/>
      <c r="N443" s="321"/>
      <c r="O443" s="321"/>
      <c r="P443" s="321"/>
    </row>
    <row r="444" spans="13:16" s="338" customFormat="1" ht="15.95" customHeight="1" x14ac:dyDescent="0.2">
      <c r="M444" s="19"/>
      <c r="N444" s="321"/>
      <c r="O444" s="321"/>
      <c r="P444" s="321"/>
    </row>
    <row r="445" spans="13:16" s="338" customFormat="1" ht="15.95" customHeight="1" x14ac:dyDescent="0.2">
      <c r="M445" s="19"/>
      <c r="N445" s="321"/>
      <c r="O445" s="321"/>
      <c r="P445" s="321"/>
    </row>
    <row r="446" spans="13:16" s="338" customFormat="1" ht="15.95" customHeight="1" x14ac:dyDescent="0.2">
      <c r="M446" s="19"/>
      <c r="N446" s="321"/>
      <c r="O446" s="321"/>
      <c r="P446" s="321"/>
    </row>
    <row r="447" spans="13:16" s="338" customFormat="1" ht="15.95" customHeight="1" x14ac:dyDescent="0.2">
      <c r="M447" s="19"/>
      <c r="N447" s="321"/>
      <c r="O447" s="321"/>
      <c r="P447" s="321"/>
    </row>
    <row r="448" spans="13:16" s="338" customFormat="1" ht="15.95" customHeight="1" x14ac:dyDescent="0.2">
      <c r="M448" s="19"/>
      <c r="N448" s="321"/>
      <c r="O448" s="321"/>
      <c r="P448" s="321"/>
    </row>
    <row r="449" spans="13:16" s="338" customFormat="1" ht="15.95" customHeight="1" x14ac:dyDescent="0.2">
      <c r="M449" s="19"/>
      <c r="N449" s="321"/>
      <c r="O449" s="321"/>
      <c r="P449" s="321"/>
    </row>
    <row r="450" spans="13:16" s="338" customFormat="1" ht="15.95" customHeight="1" x14ac:dyDescent="0.2">
      <c r="M450" s="19"/>
      <c r="N450" s="321"/>
      <c r="O450" s="321"/>
      <c r="P450" s="321"/>
    </row>
    <row r="451" spans="13:16" s="338" customFormat="1" ht="15.95" customHeight="1" x14ac:dyDescent="0.2">
      <c r="M451" s="19"/>
      <c r="N451" s="321"/>
      <c r="O451" s="321"/>
      <c r="P451" s="321"/>
    </row>
    <row r="452" spans="13:16" s="338" customFormat="1" ht="15.95" customHeight="1" x14ac:dyDescent="0.2">
      <c r="M452" s="19"/>
      <c r="N452" s="321"/>
      <c r="O452" s="321"/>
      <c r="P452" s="321"/>
    </row>
    <row r="453" spans="13:16" s="338" customFormat="1" ht="15.95" customHeight="1" x14ac:dyDescent="0.2">
      <c r="M453" s="19"/>
      <c r="N453" s="321"/>
      <c r="O453" s="321"/>
      <c r="P453" s="321"/>
    </row>
    <row r="454" spans="13:16" s="338" customFormat="1" ht="15.95" customHeight="1" x14ac:dyDescent="0.2">
      <c r="M454" s="19"/>
      <c r="N454" s="321"/>
      <c r="O454" s="321"/>
      <c r="P454" s="321"/>
    </row>
    <row r="455" spans="13:16" s="338" customFormat="1" ht="15.95" customHeight="1" x14ac:dyDescent="0.2">
      <c r="M455" s="19"/>
      <c r="N455" s="321"/>
      <c r="O455" s="321"/>
      <c r="P455" s="321"/>
    </row>
    <row r="456" spans="13:16" s="338" customFormat="1" ht="15.95" customHeight="1" x14ac:dyDescent="0.2">
      <c r="M456" s="19"/>
      <c r="N456" s="321"/>
      <c r="O456" s="321"/>
      <c r="P456" s="321"/>
    </row>
    <row r="457" spans="13:16" s="338" customFormat="1" ht="15.95" customHeight="1" x14ac:dyDescent="0.2">
      <c r="M457" s="19"/>
      <c r="N457" s="321"/>
      <c r="O457" s="321"/>
      <c r="P457" s="321"/>
    </row>
    <row r="458" spans="13:16" s="338" customFormat="1" ht="15.95" customHeight="1" x14ac:dyDescent="0.2">
      <c r="M458" s="19"/>
      <c r="N458" s="321"/>
      <c r="O458" s="321"/>
      <c r="P458" s="321"/>
    </row>
    <row r="459" spans="13:16" s="338" customFormat="1" ht="15.95" customHeight="1" x14ac:dyDescent="0.2">
      <c r="M459" s="19"/>
      <c r="N459" s="321"/>
      <c r="O459" s="321"/>
      <c r="P459" s="321"/>
    </row>
    <row r="460" spans="13:16" s="338" customFormat="1" ht="15.95" customHeight="1" x14ac:dyDescent="0.2">
      <c r="M460" s="19"/>
      <c r="N460" s="321"/>
      <c r="O460" s="321"/>
      <c r="P460" s="321"/>
    </row>
    <row r="461" spans="13:16" s="338" customFormat="1" ht="15.95" customHeight="1" x14ac:dyDescent="0.2">
      <c r="M461" s="19"/>
      <c r="N461" s="321"/>
      <c r="O461" s="321"/>
      <c r="P461" s="321"/>
    </row>
    <row r="462" spans="13:16" s="338" customFormat="1" ht="15.95" customHeight="1" x14ac:dyDescent="0.2">
      <c r="M462" s="19"/>
      <c r="N462" s="321"/>
      <c r="O462" s="321"/>
      <c r="P462" s="321"/>
    </row>
    <row r="463" spans="13:16" s="338" customFormat="1" ht="15.95" customHeight="1" x14ac:dyDescent="0.2">
      <c r="M463" s="19"/>
      <c r="N463" s="321"/>
      <c r="O463" s="321"/>
      <c r="P463" s="321"/>
    </row>
    <row r="464" spans="13:16" s="338" customFormat="1" ht="15.95" customHeight="1" x14ac:dyDescent="0.2">
      <c r="M464" s="19"/>
      <c r="N464" s="321"/>
      <c r="O464" s="321"/>
      <c r="P464" s="321"/>
    </row>
    <row r="465" spans="13:16" s="338" customFormat="1" ht="15.95" customHeight="1" x14ac:dyDescent="0.2">
      <c r="M465" s="19"/>
      <c r="N465" s="321"/>
      <c r="O465" s="321"/>
      <c r="P465" s="321"/>
    </row>
    <row r="466" spans="13:16" s="338" customFormat="1" ht="15.95" customHeight="1" x14ac:dyDescent="0.2">
      <c r="M466" s="19"/>
      <c r="N466" s="321"/>
      <c r="O466" s="321"/>
      <c r="P466" s="321"/>
    </row>
    <row r="467" spans="13:16" s="338" customFormat="1" ht="15.95" customHeight="1" x14ac:dyDescent="0.2">
      <c r="M467" s="19"/>
      <c r="N467" s="321"/>
      <c r="O467" s="321"/>
      <c r="P467" s="321"/>
    </row>
    <row r="468" spans="13:16" s="338" customFormat="1" ht="15.95" customHeight="1" x14ac:dyDescent="0.2">
      <c r="M468" s="19"/>
      <c r="N468" s="321"/>
      <c r="O468" s="321"/>
      <c r="P468" s="321"/>
    </row>
    <row r="469" spans="13:16" s="338" customFormat="1" ht="15.95" customHeight="1" x14ac:dyDescent="0.2">
      <c r="M469" s="19"/>
      <c r="N469" s="321"/>
      <c r="O469" s="321"/>
      <c r="P469" s="321"/>
    </row>
    <row r="470" spans="13:16" s="338" customFormat="1" ht="15.95" customHeight="1" x14ac:dyDescent="0.2">
      <c r="M470" s="19"/>
      <c r="N470" s="321"/>
      <c r="O470" s="321"/>
      <c r="P470" s="321"/>
    </row>
    <row r="471" spans="13:16" s="338" customFormat="1" ht="15.95" customHeight="1" x14ac:dyDescent="0.2">
      <c r="M471" s="19"/>
      <c r="N471" s="321"/>
      <c r="O471" s="321"/>
      <c r="P471" s="321"/>
    </row>
    <row r="472" spans="13:16" s="338" customFormat="1" ht="15.95" customHeight="1" x14ac:dyDescent="0.2">
      <c r="M472" s="19"/>
      <c r="N472" s="321"/>
      <c r="O472" s="321"/>
      <c r="P472" s="321"/>
    </row>
    <row r="473" spans="13:16" s="338" customFormat="1" ht="15.95" customHeight="1" x14ac:dyDescent="0.2">
      <c r="M473" s="19"/>
      <c r="N473" s="321"/>
      <c r="O473" s="321"/>
      <c r="P473" s="321"/>
    </row>
    <row r="474" spans="13:16" s="338" customFormat="1" ht="15.95" customHeight="1" x14ac:dyDescent="0.2">
      <c r="M474" s="19"/>
      <c r="N474" s="321"/>
      <c r="O474" s="321"/>
      <c r="P474" s="321"/>
    </row>
    <row r="475" spans="13:16" s="338" customFormat="1" ht="15.95" customHeight="1" x14ac:dyDescent="0.2">
      <c r="M475" s="19"/>
      <c r="N475" s="321"/>
      <c r="O475" s="321"/>
      <c r="P475" s="321"/>
    </row>
    <row r="476" spans="13:16" s="338" customFormat="1" ht="15.95" customHeight="1" x14ac:dyDescent="0.2">
      <c r="M476" s="19"/>
      <c r="N476" s="321"/>
      <c r="O476" s="321"/>
      <c r="P476" s="321"/>
    </row>
    <row r="477" spans="13:16" s="338" customFormat="1" ht="15.95" customHeight="1" x14ac:dyDescent="0.2">
      <c r="M477" s="19"/>
      <c r="N477" s="321"/>
      <c r="O477" s="321"/>
      <c r="P477" s="321"/>
    </row>
    <row r="478" spans="13:16" s="338" customFormat="1" ht="15.95" customHeight="1" x14ac:dyDescent="0.2">
      <c r="M478" s="19"/>
      <c r="N478" s="321"/>
      <c r="O478" s="321"/>
      <c r="P478" s="321"/>
    </row>
    <row r="479" spans="13:16" s="338" customFormat="1" ht="15.95" customHeight="1" x14ac:dyDescent="0.2">
      <c r="M479" s="19"/>
      <c r="N479" s="321"/>
      <c r="O479" s="321"/>
      <c r="P479" s="321"/>
    </row>
    <row r="480" spans="13:16" s="338" customFormat="1" ht="15.95" customHeight="1" x14ac:dyDescent="0.2">
      <c r="M480" s="19"/>
      <c r="N480" s="321"/>
      <c r="O480" s="321"/>
      <c r="P480" s="321"/>
    </row>
    <row r="481" spans="13:16" s="338" customFormat="1" ht="15.95" customHeight="1" x14ac:dyDescent="0.2">
      <c r="M481" s="19"/>
      <c r="N481" s="321"/>
      <c r="O481" s="321"/>
      <c r="P481" s="321"/>
    </row>
    <row r="482" spans="13:16" s="338" customFormat="1" ht="15.95" customHeight="1" x14ac:dyDescent="0.2">
      <c r="M482" s="19"/>
      <c r="N482" s="321"/>
      <c r="O482" s="321"/>
      <c r="P482" s="321"/>
    </row>
    <row r="483" spans="13:16" s="338" customFormat="1" ht="15.95" customHeight="1" x14ac:dyDescent="0.2">
      <c r="M483" s="19"/>
      <c r="N483" s="321"/>
      <c r="O483" s="321"/>
      <c r="P483" s="321"/>
    </row>
    <row r="484" spans="13:16" s="338" customFormat="1" ht="15.95" customHeight="1" x14ac:dyDescent="0.2">
      <c r="M484" s="19"/>
      <c r="N484" s="321"/>
      <c r="O484" s="321"/>
      <c r="P484" s="321"/>
    </row>
    <row r="485" spans="13:16" s="338" customFormat="1" ht="15.95" customHeight="1" x14ac:dyDescent="0.2">
      <c r="M485" s="19"/>
      <c r="N485" s="321"/>
      <c r="O485" s="321"/>
      <c r="P485" s="321"/>
    </row>
    <row r="486" spans="13:16" s="338" customFormat="1" ht="15.95" customHeight="1" x14ac:dyDescent="0.2">
      <c r="M486" s="19"/>
      <c r="N486" s="321"/>
      <c r="O486" s="321"/>
      <c r="P486" s="321"/>
    </row>
    <row r="487" spans="13:16" s="338" customFormat="1" ht="15.95" customHeight="1" x14ac:dyDescent="0.2">
      <c r="M487" s="19"/>
      <c r="N487" s="321"/>
      <c r="O487" s="321"/>
      <c r="P487" s="321"/>
    </row>
    <row r="488" spans="13:16" s="338" customFormat="1" ht="15.95" customHeight="1" x14ac:dyDescent="0.2">
      <c r="M488" s="19"/>
      <c r="N488" s="321"/>
      <c r="O488" s="321"/>
      <c r="P488" s="321"/>
    </row>
    <row r="489" spans="13:16" s="338" customFormat="1" ht="15.95" customHeight="1" x14ac:dyDescent="0.2">
      <c r="M489" s="19"/>
      <c r="N489" s="321"/>
      <c r="O489" s="321"/>
      <c r="P489" s="321"/>
    </row>
    <row r="490" spans="13:16" s="338" customFormat="1" ht="15.95" customHeight="1" x14ac:dyDescent="0.2">
      <c r="M490" s="19"/>
      <c r="N490" s="321"/>
      <c r="O490" s="321"/>
      <c r="P490" s="321"/>
    </row>
    <row r="491" spans="13:16" s="338" customFormat="1" ht="15.95" customHeight="1" x14ac:dyDescent="0.2">
      <c r="M491" s="19"/>
      <c r="N491" s="321"/>
      <c r="O491" s="321"/>
      <c r="P491" s="321"/>
    </row>
    <row r="492" spans="13:16" s="338" customFormat="1" ht="15.95" customHeight="1" x14ac:dyDescent="0.2">
      <c r="M492" s="19"/>
      <c r="N492" s="321"/>
      <c r="O492" s="321"/>
      <c r="P492" s="321"/>
    </row>
    <row r="493" spans="13:16" s="338" customFormat="1" ht="15.95" customHeight="1" x14ac:dyDescent="0.2">
      <c r="M493" s="19"/>
      <c r="N493" s="321"/>
      <c r="O493" s="321"/>
      <c r="P493" s="321"/>
    </row>
    <row r="494" spans="13:16" s="338" customFormat="1" ht="15.95" customHeight="1" x14ac:dyDescent="0.2">
      <c r="M494" s="19"/>
      <c r="N494" s="321"/>
      <c r="O494" s="321"/>
      <c r="P494" s="321"/>
    </row>
    <row r="495" spans="13:16" s="338" customFormat="1" ht="15.95" customHeight="1" x14ac:dyDescent="0.2">
      <c r="M495" s="19"/>
      <c r="N495" s="321"/>
      <c r="O495" s="321"/>
      <c r="P495" s="321"/>
    </row>
    <row r="496" spans="13:16" s="338" customFormat="1" ht="15.95" customHeight="1" x14ac:dyDescent="0.2">
      <c r="M496" s="19"/>
      <c r="N496" s="321"/>
      <c r="O496" s="321"/>
      <c r="P496" s="321"/>
    </row>
    <row r="497" spans="13:16" s="338" customFormat="1" ht="15.95" customHeight="1" x14ac:dyDescent="0.2">
      <c r="M497" s="19"/>
      <c r="N497" s="321"/>
      <c r="O497" s="321"/>
      <c r="P497" s="321"/>
    </row>
    <row r="498" spans="13:16" s="338" customFormat="1" ht="15.95" customHeight="1" x14ac:dyDescent="0.2">
      <c r="M498" s="19"/>
      <c r="N498" s="321"/>
      <c r="O498" s="321"/>
      <c r="P498" s="321"/>
    </row>
    <row r="499" spans="13:16" s="338" customFormat="1" ht="15.95" customHeight="1" x14ac:dyDescent="0.2">
      <c r="M499" s="19"/>
      <c r="N499" s="321"/>
      <c r="O499" s="321"/>
      <c r="P499" s="321"/>
    </row>
    <row r="500" spans="13:16" s="338" customFormat="1" ht="15.95" customHeight="1" x14ac:dyDescent="0.2">
      <c r="M500" s="19"/>
      <c r="N500" s="321"/>
      <c r="O500" s="321"/>
      <c r="P500" s="321"/>
    </row>
    <row r="501" spans="13:16" s="338" customFormat="1" ht="15.95" customHeight="1" x14ac:dyDescent="0.2">
      <c r="M501" s="19"/>
      <c r="N501" s="321"/>
      <c r="O501" s="321"/>
      <c r="P501" s="321"/>
    </row>
    <row r="502" spans="13:16" s="338" customFormat="1" ht="15.95" customHeight="1" x14ac:dyDescent="0.2">
      <c r="M502" s="19"/>
      <c r="N502" s="321"/>
      <c r="O502" s="321"/>
      <c r="P502" s="321"/>
    </row>
    <row r="503" spans="13:16" s="338" customFormat="1" ht="15.95" customHeight="1" x14ac:dyDescent="0.2">
      <c r="M503" s="19"/>
      <c r="N503" s="321"/>
      <c r="O503" s="321"/>
      <c r="P503" s="321"/>
    </row>
    <row r="504" spans="13:16" s="338" customFormat="1" ht="15.95" customHeight="1" x14ac:dyDescent="0.2">
      <c r="M504" s="19"/>
      <c r="N504" s="321"/>
      <c r="O504" s="321"/>
      <c r="P504" s="321"/>
    </row>
    <row r="505" spans="13:16" s="338" customFormat="1" ht="15.95" customHeight="1" x14ac:dyDescent="0.2">
      <c r="M505" s="19"/>
      <c r="N505" s="321"/>
      <c r="O505" s="321"/>
      <c r="P505" s="321"/>
    </row>
    <row r="506" spans="13:16" s="338" customFormat="1" ht="15.95" customHeight="1" x14ac:dyDescent="0.2">
      <c r="M506" s="19"/>
      <c r="N506" s="321"/>
      <c r="O506" s="321"/>
      <c r="P506" s="321"/>
    </row>
    <row r="507" spans="13:16" s="338" customFormat="1" ht="15.95" customHeight="1" x14ac:dyDescent="0.2">
      <c r="M507" s="19"/>
      <c r="N507" s="321"/>
      <c r="O507" s="321"/>
      <c r="P507" s="321"/>
    </row>
    <row r="508" spans="13:16" s="338" customFormat="1" ht="15.95" customHeight="1" x14ac:dyDescent="0.2">
      <c r="M508" s="19"/>
      <c r="N508" s="321"/>
      <c r="O508" s="321"/>
      <c r="P508" s="321"/>
    </row>
    <row r="509" spans="13:16" s="338" customFormat="1" ht="15.95" customHeight="1" x14ac:dyDescent="0.2">
      <c r="M509" s="19"/>
      <c r="N509" s="321"/>
      <c r="O509" s="321"/>
      <c r="P509" s="321"/>
    </row>
    <row r="510" spans="13:16" s="338" customFormat="1" ht="15.95" customHeight="1" x14ac:dyDescent="0.2">
      <c r="M510" s="19"/>
      <c r="N510" s="321"/>
      <c r="O510" s="321"/>
      <c r="P510" s="321"/>
    </row>
    <row r="511" spans="13:16" s="338" customFormat="1" ht="15.95" customHeight="1" x14ac:dyDescent="0.2">
      <c r="M511" s="19"/>
      <c r="N511" s="321"/>
      <c r="O511" s="321"/>
      <c r="P511" s="321"/>
    </row>
    <row r="512" spans="13:16" s="338" customFormat="1" ht="15.95" customHeight="1" x14ac:dyDescent="0.2">
      <c r="M512" s="19"/>
      <c r="N512" s="321"/>
      <c r="O512" s="321"/>
      <c r="P512" s="321"/>
    </row>
    <row r="513" spans="13:16" s="338" customFormat="1" ht="15.95" customHeight="1" x14ac:dyDescent="0.2">
      <c r="M513" s="19"/>
      <c r="N513" s="321"/>
      <c r="O513" s="321"/>
      <c r="P513" s="321"/>
    </row>
    <row r="514" spans="13:16" s="338" customFormat="1" ht="15.95" customHeight="1" x14ac:dyDescent="0.2">
      <c r="M514" s="19"/>
      <c r="N514" s="321"/>
      <c r="O514" s="321"/>
      <c r="P514" s="321"/>
    </row>
    <row r="515" spans="13:16" s="338" customFormat="1" ht="15.95" customHeight="1" x14ac:dyDescent="0.2">
      <c r="M515" s="19"/>
      <c r="N515" s="321"/>
      <c r="O515" s="321"/>
      <c r="P515" s="321"/>
    </row>
    <row r="516" spans="13:16" s="338" customFormat="1" ht="15.95" customHeight="1" x14ac:dyDescent="0.2">
      <c r="M516" s="19"/>
      <c r="N516" s="321"/>
      <c r="O516" s="321"/>
      <c r="P516" s="321"/>
    </row>
    <row r="517" spans="13:16" s="338" customFormat="1" ht="15.95" customHeight="1" x14ac:dyDescent="0.2">
      <c r="M517" s="19"/>
      <c r="N517" s="321"/>
      <c r="O517" s="321"/>
      <c r="P517" s="321"/>
    </row>
    <row r="518" spans="13:16" s="338" customFormat="1" ht="15.95" customHeight="1" x14ac:dyDescent="0.2">
      <c r="M518" s="19"/>
      <c r="N518" s="321"/>
      <c r="O518" s="321"/>
      <c r="P518" s="321"/>
    </row>
    <row r="519" spans="13:16" s="338" customFormat="1" ht="15.95" customHeight="1" x14ac:dyDescent="0.2">
      <c r="M519" s="19"/>
      <c r="N519" s="321"/>
      <c r="O519" s="321"/>
      <c r="P519" s="321"/>
    </row>
    <row r="520" spans="13:16" s="338" customFormat="1" ht="15.95" customHeight="1" x14ac:dyDescent="0.2">
      <c r="M520" s="19"/>
      <c r="N520" s="321"/>
      <c r="O520" s="321"/>
      <c r="P520" s="321"/>
    </row>
    <row r="521" spans="13:16" s="338" customFormat="1" ht="15.95" customHeight="1" x14ac:dyDescent="0.2">
      <c r="M521" s="19"/>
      <c r="N521" s="321"/>
      <c r="O521" s="321"/>
      <c r="P521" s="321"/>
    </row>
    <row r="522" spans="13:16" s="338" customFormat="1" ht="15.95" customHeight="1" x14ac:dyDescent="0.2">
      <c r="M522" s="19"/>
      <c r="N522" s="321"/>
      <c r="O522" s="321"/>
      <c r="P522" s="321"/>
    </row>
    <row r="523" spans="13:16" s="338" customFormat="1" ht="15.95" customHeight="1" x14ac:dyDescent="0.2">
      <c r="M523" s="19"/>
      <c r="N523" s="321"/>
      <c r="O523" s="321"/>
      <c r="P523" s="321"/>
    </row>
    <row r="524" spans="13:16" s="338" customFormat="1" ht="15.95" customHeight="1" x14ac:dyDescent="0.2">
      <c r="M524" s="19"/>
      <c r="N524" s="321"/>
      <c r="O524" s="321"/>
      <c r="P524" s="321"/>
    </row>
    <row r="525" spans="13:16" s="338" customFormat="1" ht="15.95" customHeight="1" x14ac:dyDescent="0.2">
      <c r="M525" s="19"/>
      <c r="N525" s="321"/>
      <c r="O525" s="321"/>
      <c r="P525" s="321"/>
    </row>
    <row r="526" spans="13:16" s="338" customFormat="1" ht="15.95" customHeight="1" x14ac:dyDescent="0.2">
      <c r="M526" s="19"/>
      <c r="N526" s="321"/>
      <c r="O526" s="321"/>
      <c r="P526" s="321"/>
    </row>
    <row r="527" spans="13:16" s="338" customFormat="1" ht="15.95" customHeight="1" x14ac:dyDescent="0.2">
      <c r="M527" s="19"/>
      <c r="N527" s="321"/>
      <c r="O527" s="321"/>
      <c r="P527" s="321"/>
    </row>
    <row r="528" spans="13:16" s="338" customFormat="1" ht="15.95" customHeight="1" x14ac:dyDescent="0.2">
      <c r="M528" s="19"/>
      <c r="N528" s="321"/>
      <c r="O528" s="321"/>
      <c r="P528" s="321"/>
    </row>
    <row r="529" spans="13:16" s="338" customFormat="1" ht="15.95" customHeight="1" x14ac:dyDescent="0.2">
      <c r="M529" s="19"/>
      <c r="N529" s="321"/>
      <c r="O529" s="321"/>
      <c r="P529" s="321"/>
    </row>
    <row r="530" spans="13:16" s="338" customFormat="1" ht="15.95" customHeight="1" x14ac:dyDescent="0.2">
      <c r="M530" s="19"/>
      <c r="N530" s="321"/>
      <c r="O530" s="321"/>
      <c r="P530" s="321"/>
    </row>
    <row r="531" spans="13:16" s="338" customFormat="1" ht="15.95" customHeight="1" x14ac:dyDescent="0.2">
      <c r="M531" s="19"/>
      <c r="N531" s="321"/>
      <c r="O531" s="321"/>
      <c r="P531" s="321"/>
    </row>
    <row r="532" spans="13:16" s="338" customFormat="1" ht="15.95" customHeight="1" x14ac:dyDescent="0.2">
      <c r="M532" s="19"/>
      <c r="N532" s="321"/>
      <c r="O532" s="321"/>
      <c r="P532" s="321"/>
    </row>
    <row r="533" spans="13:16" s="338" customFormat="1" ht="15.95" customHeight="1" x14ac:dyDescent="0.2">
      <c r="M533" s="19"/>
      <c r="N533" s="321"/>
      <c r="O533" s="321"/>
      <c r="P533" s="321"/>
    </row>
    <row r="534" spans="13:16" s="338" customFormat="1" ht="15.95" customHeight="1" x14ac:dyDescent="0.2">
      <c r="M534" s="19"/>
      <c r="N534" s="321"/>
      <c r="O534" s="321"/>
      <c r="P534" s="321"/>
    </row>
    <row r="535" spans="13:16" s="338" customFormat="1" ht="15.95" customHeight="1" x14ac:dyDescent="0.2">
      <c r="M535" s="19"/>
      <c r="N535" s="321"/>
      <c r="O535" s="321"/>
      <c r="P535" s="321"/>
    </row>
    <row r="536" spans="13:16" s="338" customFormat="1" ht="15.95" customHeight="1" x14ac:dyDescent="0.2">
      <c r="M536" s="19"/>
      <c r="N536" s="321"/>
      <c r="O536" s="321"/>
      <c r="P536" s="321"/>
    </row>
    <row r="537" spans="13:16" s="338" customFormat="1" ht="15.95" customHeight="1" x14ac:dyDescent="0.2">
      <c r="M537" s="19"/>
      <c r="N537" s="321"/>
      <c r="O537" s="321"/>
      <c r="P537" s="321"/>
    </row>
    <row r="538" spans="13:16" s="338" customFormat="1" ht="15.95" customHeight="1" x14ac:dyDescent="0.2">
      <c r="M538" s="19"/>
      <c r="N538" s="321"/>
      <c r="O538" s="321"/>
      <c r="P538" s="321"/>
    </row>
    <row r="539" spans="13:16" s="338" customFormat="1" ht="15.95" customHeight="1" x14ac:dyDescent="0.2">
      <c r="M539" s="19"/>
      <c r="N539" s="321"/>
      <c r="O539" s="321"/>
      <c r="P539" s="321"/>
    </row>
    <row r="540" spans="13:16" s="338" customFormat="1" ht="15.95" customHeight="1" x14ac:dyDescent="0.2">
      <c r="M540" s="19"/>
      <c r="N540" s="321"/>
      <c r="O540" s="321"/>
      <c r="P540" s="321"/>
    </row>
    <row r="541" spans="13:16" s="338" customFormat="1" ht="15.95" customHeight="1" x14ac:dyDescent="0.2">
      <c r="M541" s="19"/>
      <c r="N541" s="321"/>
      <c r="O541" s="321"/>
      <c r="P541" s="321"/>
    </row>
    <row r="542" spans="13:16" s="338" customFormat="1" ht="15.95" customHeight="1" x14ac:dyDescent="0.2">
      <c r="M542" s="19"/>
      <c r="N542" s="321"/>
      <c r="O542" s="321"/>
      <c r="P542" s="321"/>
    </row>
    <row r="543" spans="13:16" s="338" customFormat="1" ht="15.95" customHeight="1" x14ac:dyDescent="0.2">
      <c r="M543" s="19"/>
      <c r="N543" s="321"/>
      <c r="O543" s="321"/>
      <c r="P543" s="321"/>
    </row>
    <row r="544" spans="13:16" s="338" customFormat="1" ht="15.95" customHeight="1" x14ac:dyDescent="0.2">
      <c r="M544" s="19"/>
      <c r="N544" s="321"/>
      <c r="O544" s="321"/>
      <c r="P544" s="321"/>
    </row>
    <row r="545" spans="13:16" s="338" customFormat="1" ht="15.95" customHeight="1" x14ac:dyDescent="0.2">
      <c r="M545" s="19"/>
      <c r="N545" s="321"/>
      <c r="O545" s="321"/>
      <c r="P545" s="321"/>
    </row>
    <row r="546" spans="13:16" s="338" customFormat="1" ht="15.95" customHeight="1" x14ac:dyDescent="0.2">
      <c r="M546" s="19"/>
      <c r="N546" s="321"/>
      <c r="O546" s="321"/>
      <c r="P546" s="321"/>
    </row>
    <row r="547" spans="13:16" s="338" customFormat="1" ht="15.95" customHeight="1" x14ac:dyDescent="0.2">
      <c r="M547" s="19"/>
      <c r="N547" s="321"/>
      <c r="O547" s="321"/>
      <c r="P547" s="321"/>
    </row>
    <row r="548" spans="13:16" s="338" customFormat="1" ht="15.95" customHeight="1" x14ac:dyDescent="0.2">
      <c r="M548" s="19"/>
      <c r="N548" s="321"/>
      <c r="O548" s="321"/>
      <c r="P548" s="321"/>
    </row>
    <row r="549" spans="13:16" s="338" customFormat="1" ht="15.95" customHeight="1" x14ac:dyDescent="0.2">
      <c r="M549" s="19"/>
      <c r="N549" s="321"/>
      <c r="O549" s="321"/>
      <c r="P549" s="321"/>
    </row>
    <row r="550" spans="13:16" s="338" customFormat="1" ht="15.95" customHeight="1" x14ac:dyDescent="0.2">
      <c r="M550" s="19"/>
      <c r="N550" s="321"/>
      <c r="O550" s="321"/>
      <c r="P550" s="321"/>
    </row>
    <row r="551" spans="13:16" s="338" customFormat="1" ht="15.95" customHeight="1" x14ac:dyDescent="0.2">
      <c r="M551" s="19"/>
      <c r="N551" s="321"/>
      <c r="O551" s="321"/>
      <c r="P551" s="321"/>
    </row>
    <row r="552" spans="13:16" s="338" customFormat="1" ht="15.95" customHeight="1" x14ac:dyDescent="0.2">
      <c r="M552" s="19"/>
      <c r="N552" s="321"/>
      <c r="O552" s="321"/>
      <c r="P552" s="321"/>
    </row>
    <row r="553" spans="13:16" s="338" customFormat="1" ht="15.95" customHeight="1" x14ac:dyDescent="0.2">
      <c r="M553" s="19"/>
      <c r="N553" s="321"/>
      <c r="O553" s="321"/>
      <c r="P553" s="321"/>
    </row>
    <row r="554" spans="13:16" s="338" customFormat="1" ht="15.95" customHeight="1" x14ac:dyDescent="0.2">
      <c r="M554" s="19"/>
      <c r="N554" s="321"/>
      <c r="O554" s="321"/>
      <c r="P554" s="321"/>
    </row>
    <row r="555" spans="13:16" s="338" customFormat="1" ht="15.95" customHeight="1" x14ac:dyDescent="0.2">
      <c r="M555" s="19"/>
      <c r="N555" s="321"/>
      <c r="O555" s="321"/>
      <c r="P555" s="321"/>
    </row>
    <row r="556" spans="13:16" s="338" customFormat="1" ht="15.95" customHeight="1" x14ac:dyDescent="0.2">
      <c r="M556" s="19"/>
      <c r="N556" s="321"/>
      <c r="O556" s="321"/>
      <c r="P556" s="321"/>
    </row>
    <row r="557" spans="13:16" s="338" customFormat="1" ht="15.95" customHeight="1" x14ac:dyDescent="0.2">
      <c r="M557" s="19"/>
      <c r="N557" s="321"/>
      <c r="O557" s="321"/>
      <c r="P557" s="321"/>
    </row>
    <row r="558" spans="13:16" s="338" customFormat="1" ht="15.95" customHeight="1" x14ac:dyDescent="0.2">
      <c r="M558" s="19"/>
      <c r="N558" s="321"/>
      <c r="O558" s="321"/>
      <c r="P558" s="321"/>
    </row>
    <row r="559" spans="13:16" s="338" customFormat="1" ht="15.95" customHeight="1" x14ac:dyDescent="0.2">
      <c r="M559" s="19"/>
      <c r="N559" s="321"/>
      <c r="O559" s="321"/>
      <c r="P559" s="321"/>
    </row>
    <row r="560" spans="13:16" s="338" customFormat="1" ht="15.95" customHeight="1" x14ac:dyDescent="0.2">
      <c r="M560" s="19"/>
      <c r="N560" s="321"/>
      <c r="O560" s="321"/>
      <c r="P560" s="321"/>
    </row>
    <row r="561" spans="13:16" s="338" customFormat="1" ht="15.95" customHeight="1" x14ac:dyDescent="0.2">
      <c r="M561" s="19"/>
      <c r="N561" s="321"/>
      <c r="O561" s="321"/>
      <c r="P561" s="321"/>
    </row>
    <row r="562" spans="13:16" s="338" customFormat="1" ht="15.95" customHeight="1" x14ac:dyDescent="0.2">
      <c r="M562" s="19"/>
      <c r="N562" s="321"/>
      <c r="O562" s="321"/>
      <c r="P562" s="321"/>
    </row>
    <row r="563" spans="13:16" ht="12" x14ac:dyDescent="0.2">
      <c r="M563" s="19"/>
    </row>
    <row r="564" spans="13:16" ht="12" x14ac:dyDescent="0.2">
      <c r="M564" s="19"/>
    </row>
    <row r="565" spans="13:16" ht="12" x14ac:dyDescent="0.2">
      <c r="M565" s="19"/>
    </row>
    <row r="566" spans="13:16" ht="12" x14ac:dyDescent="0.2">
      <c r="M566" s="19"/>
    </row>
    <row r="567" spans="13:16" ht="12" x14ac:dyDescent="0.2">
      <c r="M567" s="19"/>
    </row>
    <row r="568" spans="13:16" ht="12" x14ac:dyDescent="0.2">
      <c r="M568" s="19"/>
    </row>
    <row r="569" spans="13:16" ht="12" x14ac:dyDescent="0.2">
      <c r="M569" s="19"/>
    </row>
    <row r="570" spans="13:16" ht="12" x14ac:dyDescent="0.2">
      <c r="M570" s="19"/>
    </row>
    <row r="571" spans="13:16" ht="12" x14ac:dyDescent="0.2">
      <c r="M571" s="19"/>
    </row>
    <row r="572" spans="13:16" ht="12" x14ac:dyDescent="0.2">
      <c r="M572" s="19"/>
    </row>
    <row r="573" spans="13:16" ht="12" x14ac:dyDescent="0.2">
      <c r="M573" s="19"/>
    </row>
    <row r="574" spans="13:16" ht="12" x14ac:dyDescent="0.2">
      <c r="M574" s="19"/>
    </row>
    <row r="575" spans="13:16" ht="12" x14ac:dyDescent="0.2">
      <c r="M575" s="19"/>
    </row>
    <row r="576" spans="13:16" ht="12" x14ac:dyDescent="0.2">
      <c r="M576" s="19"/>
    </row>
    <row r="577" spans="13:13" ht="12" x14ac:dyDescent="0.2">
      <c r="M577" s="19"/>
    </row>
    <row r="578" spans="13:13" ht="12" x14ac:dyDescent="0.2">
      <c r="M578" s="19"/>
    </row>
    <row r="579" spans="13:13" ht="12" x14ac:dyDescent="0.2">
      <c r="M579" s="19"/>
    </row>
    <row r="580" spans="13:13" ht="12" x14ac:dyDescent="0.2">
      <c r="M580" s="19"/>
    </row>
    <row r="581" spans="13:13" ht="12" x14ac:dyDescent="0.2">
      <c r="M581" s="19"/>
    </row>
    <row r="582" spans="13:13" ht="12" x14ac:dyDescent="0.2">
      <c r="M582" s="19"/>
    </row>
    <row r="583" spans="13:13" ht="12" x14ac:dyDescent="0.2">
      <c r="M583" s="19"/>
    </row>
    <row r="584" spans="13:13" ht="12" x14ac:dyDescent="0.2">
      <c r="M584" s="19"/>
    </row>
    <row r="585" spans="13:13" ht="12" x14ac:dyDescent="0.2">
      <c r="M585" s="19"/>
    </row>
    <row r="586" spans="13:13" ht="12" x14ac:dyDescent="0.2">
      <c r="M586" s="19"/>
    </row>
    <row r="587" spans="13:13" ht="12" x14ac:dyDescent="0.2">
      <c r="M587" s="19"/>
    </row>
    <row r="588" spans="13:13" ht="12" x14ac:dyDescent="0.2">
      <c r="M588" s="19"/>
    </row>
    <row r="589" spans="13:13" ht="12" x14ac:dyDescent="0.2">
      <c r="M589" s="19"/>
    </row>
    <row r="590" spans="13:13" ht="12" x14ac:dyDescent="0.2">
      <c r="M590" s="19"/>
    </row>
    <row r="591" spans="13:13" ht="12" x14ac:dyDescent="0.2">
      <c r="M591" s="19"/>
    </row>
    <row r="592" spans="13:13" ht="12" x14ac:dyDescent="0.2">
      <c r="M592" s="19"/>
    </row>
    <row r="593" spans="13:13" ht="12" x14ac:dyDescent="0.2">
      <c r="M593" s="19"/>
    </row>
    <row r="594" spans="13:13" ht="12" x14ac:dyDescent="0.2">
      <c r="M594" s="19"/>
    </row>
    <row r="595" spans="13:13" ht="12" x14ac:dyDescent="0.2">
      <c r="M595" s="19"/>
    </row>
    <row r="596" spans="13:13" ht="12" x14ac:dyDescent="0.2">
      <c r="M596" s="19"/>
    </row>
    <row r="597" spans="13:13" ht="12" x14ac:dyDescent="0.2">
      <c r="M597" s="19"/>
    </row>
    <row r="598" spans="13:13" ht="12" x14ac:dyDescent="0.2">
      <c r="M598" s="19"/>
    </row>
    <row r="599" spans="13:13" ht="12" x14ac:dyDescent="0.2">
      <c r="M599" s="19"/>
    </row>
    <row r="600" spans="13:13" ht="12" x14ac:dyDescent="0.2">
      <c r="M600" s="19"/>
    </row>
    <row r="601" spans="13:13" ht="12" x14ac:dyDescent="0.2">
      <c r="M601" s="19"/>
    </row>
    <row r="602" spans="13:13" ht="12" x14ac:dyDescent="0.2">
      <c r="M602" s="19"/>
    </row>
    <row r="603" spans="13:13" ht="12" x14ac:dyDescent="0.2">
      <c r="M603" s="19"/>
    </row>
    <row r="604" spans="13:13" ht="12" x14ac:dyDescent="0.2">
      <c r="M604" s="19"/>
    </row>
    <row r="605" spans="13:13" ht="12" x14ac:dyDescent="0.2">
      <c r="M605" s="19"/>
    </row>
    <row r="606" spans="13:13" ht="12" x14ac:dyDescent="0.2">
      <c r="M606" s="19"/>
    </row>
    <row r="607" spans="13:13" ht="12" x14ac:dyDescent="0.2">
      <c r="M607" s="19"/>
    </row>
    <row r="608" spans="13:13" ht="12" x14ac:dyDescent="0.2">
      <c r="M608" s="19"/>
    </row>
    <row r="609" spans="13:13" ht="12" x14ac:dyDescent="0.2">
      <c r="M609" s="19"/>
    </row>
    <row r="610" spans="13:13" ht="12" x14ac:dyDescent="0.2">
      <c r="M610" s="19"/>
    </row>
    <row r="611" spans="13:13" ht="12" x14ac:dyDescent="0.2">
      <c r="M611" s="19"/>
    </row>
    <row r="612" spans="13:13" ht="12" x14ac:dyDescent="0.2">
      <c r="M612" s="19"/>
    </row>
    <row r="613" spans="13:13" ht="12" x14ac:dyDescent="0.2">
      <c r="M613" s="19"/>
    </row>
    <row r="614" spans="13:13" ht="12" x14ac:dyDescent="0.2">
      <c r="M614" s="19"/>
    </row>
    <row r="615" spans="13:13" ht="12" x14ac:dyDescent="0.2">
      <c r="M615" s="19"/>
    </row>
    <row r="616" spans="13:13" ht="12" x14ac:dyDescent="0.2">
      <c r="M616" s="19"/>
    </row>
    <row r="617" spans="13:13" ht="12" x14ac:dyDescent="0.2">
      <c r="M617" s="19"/>
    </row>
    <row r="618" spans="13:13" ht="12" x14ac:dyDescent="0.2">
      <c r="M618" s="19"/>
    </row>
    <row r="619" spans="13:13" ht="12" x14ac:dyDescent="0.2">
      <c r="M619" s="19"/>
    </row>
    <row r="620" spans="13:13" ht="12" x14ac:dyDescent="0.2">
      <c r="M620" s="19"/>
    </row>
    <row r="621" spans="13:13" ht="12" x14ac:dyDescent="0.2">
      <c r="M621" s="19"/>
    </row>
    <row r="622" spans="13:13" ht="12" x14ac:dyDescent="0.2">
      <c r="M622" s="19"/>
    </row>
    <row r="623" spans="13:13" ht="12" x14ac:dyDescent="0.2">
      <c r="M623" s="19"/>
    </row>
    <row r="624" spans="13:13" ht="12" x14ac:dyDescent="0.2">
      <c r="M624" s="19"/>
    </row>
    <row r="625" spans="13:13" ht="12" x14ac:dyDescent="0.2">
      <c r="M625" s="19"/>
    </row>
    <row r="626" spans="13:13" ht="12" x14ac:dyDescent="0.2">
      <c r="M626" s="19"/>
    </row>
    <row r="627" spans="13:13" ht="12" x14ac:dyDescent="0.2">
      <c r="M627" s="19"/>
    </row>
    <row r="628" spans="13:13" ht="12" x14ac:dyDescent="0.2">
      <c r="M628" s="19"/>
    </row>
    <row r="629" spans="13:13" ht="12" x14ac:dyDescent="0.2">
      <c r="M629" s="19"/>
    </row>
    <row r="630" spans="13:13" ht="12" x14ac:dyDescent="0.2">
      <c r="M630" s="19"/>
    </row>
    <row r="631" spans="13:13" ht="12" x14ac:dyDescent="0.2">
      <c r="M631" s="19"/>
    </row>
    <row r="632" spans="13:13" ht="12" x14ac:dyDescent="0.2">
      <c r="M632" s="19"/>
    </row>
    <row r="633" spans="13:13" ht="12" x14ac:dyDescent="0.2">
      <c r="M633" s="19"/>
    </row>
    <row r="634" spans="13:13" ht="12" x14ac:dyDescent="0.2">
      <c r="M634" s="19"/>
    </row>
    <row r="635" spans="13:13" ht="12" x14ac:dyDescent="0.2">
      <c r="M635" s="19"/>
    </row>
    <row r="636" spans="13:13" ht="12" x14ac:dyDescent="0.2">
      <c r="M636" s="19"/>
    </row>
    <row r="637" spans="13:13" ht="12" x14ac:dyDescent="0.2">
      <c r="M637" s="19"/>
    </row>
    <row r="638" spans="13:13" ht="12" x14ac:dyDescent="0.2">
      <c r="M638" s="19"/>
    </row>
    <row r="639" spans="13:13" ht="12" x14ac:dyDescent="0.2">
      <c r="M639" s="19"/>
    </row>
    <row r="640" spans="13:13" ht="12" x14ac:dyDescent="0.2">
      <c r="M640" s="19"/>
    </row>
    <row r="641" spans="13:13" ht="12" x14ac:dyDescent="0.2">
      <c r="M641" s="19"/>
    </row>
    <row r="642" spans="13:13" ht="12" x14ac:dyDescent="0.2">
      <c r="M642" s="19"/>
    </row>
    <row r="643" spans="13:13" ht="12" x14ac:dyDescent="0.2">
      <c r="M643" s="19"/>
    </row>
    <row r="644" spans="13:13" ht="12" x14ac:dyDescent="0.2">
      <c r="M644" s="19"/>
    </row>
    <row r="645" spans="13:13" ht="12" x14ac:dyDescent="0.2">
      <c r="M645" s="19"/>
    </row>
    <row r="646" spans="13:13" ht="12" x14ac:dyDescent="0.2">
      <c r="M646" s="19"/>
    </row>
    <row r="647" spans="13:13" ht="12" x14ac:dyDescent="0.2">
      <c r="M647" s="19"/>
    </row>
    <row r="648" spans="13:13" ht="12" x14ac:dyDescent="0.2">
      <c r="M648" s="19"/>
    </row>
    <row r="649" spans="13:13" ht="12" x14ac:dyDescent="0.2">
      <c r="M649" s="19"/>
    </row>
    <row r="650" spans="13:13" ht="12" x14ac:dyDescent="0.2">
      <c r="M650" s="19"/>
    </row>
    <row r="651" spans="13:13" ht="12" x14ac:dyDescent="0.2">
      <c r="M651" s="19"/>
    </row>
    <row r="652" spans="13:13" ht="12" x14ac:dyDescent="0.2">
      <c r="M652" s="19"/>
    </row>
    <row r="653" spans="13:13" ht="12" x14ac:dyDescent="0.2">
      <c r="M653" s="19"/>
    </row>
    <row r="654" spans="13:13" ht="12" x14ac:dyDescent="0.2">
      <c r="M654" s="19"/>
    </row>
    <row r="655" spans="13:13" ht="12" x14ac:dyDescent="0.2">
      <c r="M655" s="19"/>
    </row>
    <row r="656" spans="13:13" ht="12" x14ac:dyDescent="0.2">
      <c r="M656" s="19"/>
    </row>
    <row r="657" spans="13:13" ht="12" x14ac:dyDescent="0.2">
      <c r="M657" s="19"/>
    </row>
    <row r="658" spans="13:13" ht="12" x14ac:dyDescent="0.2">
      <c r="M658" s="19"/>
    </row>
    <row r="659" spans="13:13" ht="12" x14ac:dyDescent="0.2">
      <c r="M659" s="19"/>
    </row>
    <row r="660" spans="13:13" ht="12" x14ac:dyDescent="0.2">
      <c r="M660" s="19"/>
    </row>
    <row r="661" spans="13:13" ht="12" x14ac:dyDescent="0.2">
      <c r="M661" s="19"/>
    </row>
    <row r="662" spans="13:13" ht="12" x14ac:dyDescent="0.2">
      <c r="M662" s="19"/>
    </row>
    <row r="663" spans="13:13" ht="12" x14ac:dyDescent="0.2">
      <c r="M663" s="19"/>
    </row>
    <row r="664" spans="13:13" ht="12" x14ac:dyDescent="0.2">
      <c r="M664" s="19"/>
    </row>
    <row r="665" spans="13:13" ht="12" x14ac:dyDescent="0.2">
      <c r="M665" s="19"/>
    </row>
    <row r="666" spans="13:13" ht="12" x14ac:dyDescent="0.2">
      <c r="M666" s="19"/>
    </row>
    <row r="667" spans="13:13" ht="12" x14ac:dyDescent="0.2">
      <c r="M667" s="19"/>
    </row>
    <row r="668" spans="13:13" ht="12" x14ac:dyDescent="0.2">
      <c r="M668" s="19"/>
    </row>
    <row r="669" spans="13:13" ht="12" x14ac:dyDescent="0.2">
      <c r="M669" s="19"/>
    </row>
    <row r="670" spans="13:13" ht="12" x14ac:dyDescent="0.2">
      <c r="M670" s="19"/>
    </row>
    <row r="671" spans="13:13" ht="12" x14ac:dyDescent="0.2">
      <c r="M671" s="19"/>
    </row>
    <row r="672" spans="13:13" ht="12" x14ac:dyDescent="0.2">
      <c r="M672" s="19"/>
    </row>
    <row r="673" spans="13:13" ht="12" x14ac:dyDescent="0.2">
      <c r="M673" s="19"/>
    </row>
    <row r="674" spans="13:13" ht="12" x14ac:dyDescent="0.2">
      <c r="M674" s="19"/>
    </row>
    <row r="675" spans="13:13" ht="12" x14ac:dyDescent="0.2">
      <c r="M675" s="19"/>
    </row>
    <row r="676" spans="13:13" ht="12" x14ac:dyDescent="0.2">
      <c r="M676" s="19"/>
    </row>
    <row r="677" spans="13:13" ht="12" x14ac:dyDescent="0.2">
      <c r="M677" s="19"/>
    </row>
    <row r="678" spans="13:13" ht="12" x14ac:dyDescent="0.2">
      <c r="M678" s="19"/>
    </row>
    <row r="679" spans="13:13" ht="12" x14ac:dyDescent="0.2">
      <c r="M679" s="19"/>
    </row>
    <row r="680" spans="13:13" ht="12" x14ac:dyDescent="0.2">
      <c r="M680" s="19"/>
    </row>
    <row r="681" spans="13:13" ht="12" x14ac:dyDescent="0.2">
      <c r="M681" s="19"/>
    </row>
    <row r="682" spans="13:13" ht="12" x14ac:dyDescent="0.2">
      <c r="M682" s="19"/>
    </row>
    <row r="683" spans="13:13" ht="12" x14ac:dyDescent="0.2">
      <c r="M683" s="19"/>
    </row>
    <row r="684" spans="13:13" ht="12" x14ac:dyDescent="0.2">
      <c r="M684" s="19"/>
    </row>
    <row r="685" spans="13:13" ht="12" x14ac:dyDescent="0.2">
      <c r="M685" s="19"/>
    </row>
    <row r="686" spans="13:13" ht="12" x14ac:dyDescent="0.2">
      <c r="M686" s="19"/>
    </row>
    <row r="687" spans="13:13" ht="12" x14ac:dyDescent="0.2">
      <c r="M687" s="19"/>
    </row>
    <row r="688" spans="13:13" ht="12" x14ac:dyDescent="0.2">
      <c r="M688" s="19"/>
    </row>
    <row r="689" spans="13:13" ht="12" x14ac:dyDescent="0.2">
      <c r="M689" s="19"/>
    </row>
    <row r="690" spans="13:13" ht="12" x14ac:dyDescent="0.2">
      <c r="M690" s="19"/>
    </row>
    <row r="691" spans="13:13" ht="12" x14ac:dyDescent="0.2">
      <c r="M691" s="19"/>
    </row>
    <row r="692" spans="13:13" ht="12" x14ac:dyDescent="0.2">
      <c r="M692" s="19"/>
    </row>
    <row r="693" spans="13:13" ht="12" x14ac:dyDescent="0.2">
      <c r="M693" s="19"/>
    </row>
    <row r="694" spans="13:13" ht="12" x14ac:dyDescent="0.2">
      <c r="M694" s="19"/>
    </row>
    <row r="695" spans="13:13" ht="12" x14ac:dyDescent="0.2">
      <c r="M695" s="19"/>
    </row>
    <row r="696" spans="13:13" ht="12" x14ac:dyDescent="0.2">
      <c r="M696" s="19"/>
    </row>
    <row r="697" spans="13:13" ht="12" x14ac:dyDescent="0.2">
      <c r="M697" s="19"/>
    </row>
    <row r="698" spans="13:13" ht="12" x14ac:dyDescent="0.2">
      <c r="M698" s="19"/>
    </row>
    <row r="699" spans="13:13" ht="12" x14ac:dyDescent="0.2">
      <c r="M699" s="19"/>
    </row>
    <row r="700" spans="13:13" ht="12" x14ac:dyDescent="0.2">
      <c r="M700" s="19"/>
    </row>
    <row r="701" spans="13:13" ht="12" x14ac:dyDescent="0.2">
      <c r="M701" s="19"/>
    </row>
    <row r="702" spans="13:13" ht="12" x14ac:dyDescent="0.2">
      <c r="M702" s="19"/>
    </row>
    <row r="703" spans="13:13" ht="12" x14ac:dyDescent="0.2">
      <c r="M703" s="19"/>
    </row>
    <row r="704" spans="13:13" ht="12" x14ac:dyDescent="0.2">
      <c r="M704" s="19"/>
    </row>
    <row r="705" spans="13:13" ht="12" x14ac:dyDescent="0.2">
      <c r="M705" s="19"/>
    </row>
    <row r="706" spans="13:13" ht="12" x14ac:dyDescent="0.2">
      <c r="M706" s="19"/>
    </row>
    <row r="707" spans="13:13" ht="12" x14ac:dyDescent="0.2">
      <c r="M707" s="19"/>
    </row>
    <row r="708" spans="13:13" ht="12" x14ac:dyDescent="0.2">
      <c r="M708" s="19"/>
    </row>
    <row r="709" spans="13:13" ht="12" x14ac:dyDescent="0.2">
      <c r="M709" s="19"/>
    </row>
    <row r="710" spans="13:13" ht="12" x14ac:dyDescent="0.2">
      <c r="M710" s="19"/>
    </row>
    <row r="711" spans="13:13" ht="12" x14ac:dyDescent="0.2">
      <c r="M711" s="19"/>
    </row>
    <row r="712" spans="13:13" ht="12" x14ac:dyDescent="0.2">
      <c r="M712" s="19"/>
    </row>
    <row r="713" spans="13:13" ht="12" x14ac:dyDescent="0.2">
      <c r="M713" s="19"/>
    </row>
    <row r="714" spans="13:13" ht="12" x14ac:dyDescent="0.2">
      <c r="M714" s="19"/>
    </row>
    <row r="715" spans="13:13" ht="12" x14ac:dyDescent="0.2">
      <c r="M715" s="19"/>
    </row>
    <row r="716" spans="13:13" ht="12" x14ac:dyDescent="0.2">
      <c r="M716" s="19"/>
    </row>
    <row r="717" spans="13:13" ht="12" x14ac:dyDescent="0.2">
      <c r="M717" s="19"/>
    </row>
    <row r="718" spans="13:13" ht="12" x14ac:dyDescent="0.2">
      <c r="M718" s="19"/>
    </row>
    <row r="719" spans="13:13" ht="12" x14ac:dyDescent="0.2">
      <c r="M719" s="19"/>
    </row>
    <row r="720" spans="13:13" ht="12" x14ac:dyDescent="0.2">
      <c r="M720" s="19"/>
    </row>
    <row r="721" spans="13:13" ht="12" x14ac:dyDescent="0.2">
      <c r="M721" s="19"/>
    </row>
    <row r="722" spans="13:13" ht="12" x14ac:dyDescent="0.2">
      <c r="M722" s="19"/>
    </row>
    <row r="723" spans="13:13" ht="12" x14ac:dyDescent="0.2">
      <c r="M723" s="19"/>
    </row>
    <row r="724" spans="13:13" ht="12" x14ac:dyDescent="0.2">
      <c r="M724" s="19"/>
    </row>
    <row r="725" spans="13:13" ht="12" x14ac:dyDescent="0.2">
      <c r="M725" s="19"/>
    </row>
    <row r="726" spans="13:13" ht="12" x14ac:dyDescent="0.2">
      <c r="M726" s="19"/>
    </row>
    <row r="727" spans="13:13" ht="12" x14ac:dyDescent="0.2">
      <c r="M727" s="19"/>
    </row>
    <row r="728" spans="13:13" ht="12" x14ac:dyDescent="0.2">
      <c r="M728" s="19"/>
    </row>
    <row r="729" spans="13:13" ht="12" x14ac:dyDescent="0.2">
      <c r="M729" s="19"/>
    </row>
    <row r="730" spans="13:13" ht="12" x14ac:dyDescent="0.2">
      <c r="M730" s="19"/>
    </row>
    <row r="731" spans="13:13" ht="12" x14ac:dyDescent="0.2">
      <c r="M731" s="19"/>
    </row>
    <row r="732" spans="13:13" ht="12" x14ac:dyDescent="0.2">
      <c r="M732" s="19"/>
    </row>
    <row r="733" spans="13:13" ht="12" x14ac:dyDescent="0.2">
      <c r="M733" s="19"/>
    </row>
    <row r="734" spans="13:13" ht="12" x14ac:dyDescent="0.2">
      <c r="M734" s="19"/>
    </row>
    <row r="735" spans="13:13" ht="12" x14ac:dyDescent="0.2">
      <c r="M735" s="19"/>
    </row>
    <row r="736" spans="13:13" ht="12" x14ac:dyDescent="0.2">
      <c r="M736" s="19"/>
    </row>
    <row r="737" spans="13:13" ht="12" x14ac:dyDescent="0.2">
      <c r="M737" s="19"/>
    </row>
    <row r="738" spans="13:13" ht="12" x14ac:dyDescent="0.2">
      <c r="M738" s="19"/>
    </row>
    <row r="739" spans="13:13" ht="12" x14ac:dyDescent="0.2">
      <c r="M739" s="19"/>
    </row>
    <row r="740" spans="13:13" ht="12" x14ac:dyDescent="0.2">
      <c r="M740" s="19"/>
    </row>
    <row r="741" spans="13:13" ht="12" x14ac:dyDescent="0.2">
      <c r="M741" s="19"/>
    </row>
    <row r="742" spans="13:13" ht="12" x14ac:dyDescent="0.2">
      <c r="M742" s="19"/>
    </row>
    <row r="743" spans="13:13" ht="12" x14ac:dyDescent="0.2">
      <c r="M743" s="19"/>
    </row>
    <row r="744" spans="13:13" ht="12" x14ac:dyDescent="0.2">
      <c r="M744" s="19"/>
    </row>
    <row r="745" spans="13:13" ht="12" x14ac:dyDescent="0.2">
      <c r="M745" s="19"/>
    </row>
    <row r="746" spans="13:13" ht="12" x14ac:dyDescent="0.2">
      <c r="M746" s="19"/>
    </row>
    <row r="747" spans="13:13" ht="12" x14ac:dyDescent="0.2">
      <c r="M747" s="19"/>
    </row>
    <row r="748" spans="13:13" ht="12" x14ac:dyDescent="0.2">
      <c r="M748" s="19"/>
    </row>
    <row r="749" spans="13:13" ht="12" x14ac:dyDescent="0.2">
      <c r="M749" s="19"/>
    </row>
    <row r="750" spans="13:13" ht="12" x14ac:dyDescent="0.2">
      <c r="M750" s="19"/>
    </row>
    <row r="751" spans="13:13" ht="12" x14ac:dyDescent="0.2">
      <c r="M751" s="19"/>
    </row>
    <row r="752" spans="13:13" ht="12" x14ac:dyDescent="0.2">
      <c r="M752" s="19"/>
    </row>
    <row r="753" spans="13:13" ht="12" x14ac:dyDescent="0.2">
      <c r="M753" s="19"/>
    </row>
    <row r="754" spans="13:13" ht="12" x14ac:dyDescent="0.2">
      <c r="M754" s="19"/>
    </row>
    <row r="755" spans="13:13" ht="12" x14ac:dyDescent="0.2">
      <c r="M755" s="19"/>
    </row>
    <row r="756" spans="13:13" ht="12" x14ac:dyDescent="0.2">
      <c r="M756" s="19"/>
    </row>
    <row r="757" spans="13:13" ht="12" x14ac:dyDescent="0.2">
      <c r="M757" s="19"/>
    </row>
    <row r="758" spans="13:13" ht="12" x14ac:dyDescent="0.2">
      <c r="M758" s="19"/>
    </row>
    <row r="759" spans="13:13" ht="12" x14ac:dyDescent="0.2">
      <c r="M759" s="19"/>
    </row>
    <row r="760" spans="13:13" ht="12" x14ac:dyDescent="0.2">
      <c r="M760" s="19"/>
    </row>
    <row r="761" spans="13:13" ht="12" x14ac:dyDescent="0.2">
      <c r="M761" s="19"/>
    </row>
    <row r="762" spans="13:13" ht="12" x14ac:dyDescent="0.2">
      <c r="M762" s="19"/>
    </row>
    <row r="763" spans="13:13" ht="12" x14ac:dyDescent="0.2">
      <c r="M763" s="19"/>
    </row>
    <row r="764" spans="13:13" ht="12" x14ac:dyDescent="0.2">
      <c r="M764" s="19"/>
    </row>
    <row r="765" spans="13:13" ht="12" x14ac:dyDescent="0.2">
      <c r="M765" s="19"/>
    </row>
    <row r="766" spans="13:13" ht="12" x14ac:dyDescent="0.2">
      <c r="M766" s="19"/>
    </row>
    <row r="767" spans="13:13" ht="12" x14ac:dyDescent="0.2">
      <c r="M767" s="19"/>
    </row>
    <row r="768" spans="13:13" ht="12" x14ac:dyDescent="0.2">
      <c r="M768" s="19"/>
    </row>
    <row r="769" spans="13:13" ht="12" x14ac:dyDescent="0.2">
      <c r="M769" s="19"/>
    </row>
    <row r="770" spans="13:13" ht="12" x14ac:dyDescent="0.2">
      <c r="M770" s="19"/>
    </row>
    <row r="771" spans="13:13" ht="12" x14ac:dyDescent="0.2">
      <c r="M771" s="19"/>
    </row>
    <row r="772" spans="13:13" ht="12" x14ac:dyDescent="0.2">
      <c r="M772" s="19"/>
    </row>
    <row r="773" spans="13:13" ht="12" x14ac:dyDescent="0.2">
      <c r="M773" s="19"/>
    </row>
    <row r="774" spans="13:13" ht="12" x14ac:dyDescent="0.2">
      <c r="M774" s="19"/>
    </row>
    <row r="775" spans="13:13" ht="12" x14ac:dyDescent="0.2">
      <c r="M775" s="19"/>
    </row>
    <row r="776" spans="13:13" ht="12" x14ac:dyDescent="0.2">
      <c r="M776" s="19"/>
    </row>
    <row r="777" spans="13:13" ht="12" x14ac:dyDescent="0.2">
      <c r="M777" s="19"/>
    </row>
    <row r="778" spans="13:13" ht="12" x14ac:dyDescent="0.2">
      <c r="M778" s="19"/>
    </row>
    <row r="779" spans="13:13" ht="12" x14ac:dyDescent="0.2">
      <c r="M779" s="19"/>
    </row>
    <row r="780" spans="13:13" ht="12" x14ac:dyDescent="0.2">
      <c r="M780" s="19"/>
    </row>
    <row r="781" spans="13:13" ht="12" x14ac:dyDescent="0.2">
      <c r="M781" s="19"/>
    </row>
    <row r="782" spans="13:13" ht="12" x14ac:dyDescent="0.2">
      <c r="M782" s="19"/>
    </row>
    <row r="783" spans="13:13" ht="12" x14ac:dyDescent="0.2">
      <c r="M783" s="19"/>
    </row>
    <row r="784" spans="13:13" ht="12" x14ac:dyDescent="0.2">
      <c r="M784" s="19"/>
    </row>
    <row r="785" spans="13:13" ht="12" x14ac:dyDescent="0.2">
      <c r="M785" s="19"/>
    </row>
    <row r="786" spans="13:13" ht="12" x14ac:dyDescent="0.2">
      <c r="M786" s="19"/>
    </row>
    <row r="787" spans="13:13" ht="12" x14ac:dyDescent="0.2">
      <c r="M787" s="19"/>
    </row>
    <row r="788" spans="13:13" ht="12" x14ac:dyDescent="0.2">
      <c r="M788" s="19"/>
    </row>
    <row r="789" spans="13:13" ht="12" x14ac:dyDescent="0.2">
      <c r="M789" s="19"/>
    </row>
    <row r="790" spans="13:13" ht="12" x14ac:dyDescent="0.2">
      <c r="M790" s="19"/>
    </row>
    <row r="791" spans="13:13" ht="12" x14ac:dyDescent="0.2">
      <c r="M791" s="19"/>
    </row>
    <row r="792" spans="13:13" ht="12" x14ac:dyDescent="0.2">
      <c r="M792" s="19"/>
    </row>
    <row r="793" spans="13:13" ht="12" x14ac:dyDescent="0.2">
      <c r="M793" s="19"/>
    </row>
    <row r="794" spans="13:13" ht="12" x14ac:dyDescent="0.2">
      <c r="M794" s="19"/>
    </row>
    <row r="795" spans="13:13" ht="12" x14ac:dyDescent="0.2">
      <c r="M795" s="19"/>
    </row>
    <row r="796" spans="13:13" ht="12" x14ac:dyDescent="0.2">
      <c r="M796" s="19"/>
    </row>
    <row r="797" spans="13:13" ht="12" x14ac:dyDescent="0.2">
      <c r="M797" s="19"/>
    </row>
    <row r="798" spans="13:13" ht="12" x14ac:dyDescent="0.2">
      <c r="M798" s="19"/>
    </row>
    <row r="799" spans="13:13" ht="12" x14ac:dyDescent="0.2">
      <c r="M799" s="19"/>
    </row>
    <row r="800" spans="13:13" ht="12" x14ac:dyDescent="0.2">
      <c r="M800" s="19"/>
    </row>
    <row r="801" spans="13:13" ht="12" x14ac:dyDescent="0.2">
      <c r="M801" s="19"/>
    </row>
    <row r="802" spans="13:13" ht="12" x14ac:dyDescent="0.2">
      <c r="M802" s="19"/>
    </row>
    <row r="803" spans="13:13" ht="12" x14ac:dyDescent="0.2">
      <c r="M803" s="19"/>
    </row>
    <row r="804" spans="13:13" ht="12" x14ac:dyDescent="0.2">
      <c r="M804" s="19"/>
    </row>
    <row r="805" spans="13:13" ht="12" x14ac:dyDescent="0.2">
      <c r="M805" s="19"/>
    </row>
    <row r="806" spans="13:13" ht="12" x14ac:dyDescent="0.2">
      <c r="M806" s="19"/>
    </row>
    <row r="807" spans="13:13" ht="12" x14ac:dyDescent="0.2">
      <c r="M807" s="19"/>
    </row>
    <row r="808" spans="13:13" ht="12" x14ac:dyDescent="0.2">
      <c r="M808" s="19"/>
    </row>
    <row r="809" spans="13:13" ht="12" x14ac:dyDescent="0.2">
      <c r="M809" s="19"/>
    </row>
    <row r="810" spans="13:13" ht="12" x14ac:dyDescent="0.2">
      <c r="M810" s="19"/>
    </row>
    <row r="811" spans="13:13" ht="12" x14ac:dyDescent="0.2">
      <c r="M811" s="19"/>
    </row>
    <row r="812" spans="13:13" ht="12" x14ac:dyDescent="0.2">
      <c r="M812" s="19"/>
    </row>
    <row r="813" spans="13:13" ht="12" x14ac:dyDescent="0.2">
      <c r="M813" s="19"/>
    </row>
    <row r="814" spans="13:13" ht="12" x14ac:dyDescent="0.2">
      <c r="M814" s="19"/>
    </row>
    <row r="815" spans="13:13" ht="12" x14ac:dyDescent="0.2">
      <c r="M815" s="19"/>
    </row>
    <row r="816" spans="13:13" ht="12" x14ac:dyDescent="0.2">
      <c r="M816" s="19"/>
    </row>
    <row r="817" spans="13:13" ht="12" x14ac:dyDescent="0.2">
      <c r="M817" s="19"/>
    </row>
    <row r="818" spans="13:13" ht="12" x14ac:dyDescent="0.2">
      <c r="M818" s="19"/>
    </row>
    <row r="819" spans="13:13" ht="12" x14ac:dyDescent="0.2">
      <c r="M819" s="19"/>
    </row>
    <row r="820" spans="13:13" ht="12" x14ac:dyDescent="0.2">
      <c r="M820" s="19"/>
    </row>
    <row r="821" spans="13:13" ht="12" x14ac:dyDescent="0.2">
      <c r="M821" s="19"/>
    </row>
    <row r="822" spans="13:13" ht="12" x14ac:dyDescent="0.2">
      <c r="M822" s="19"/>
    </row>
    <row r="823" spans="13:13" ht="12" x14ac:dyDescent="0.2">
      <c r="M823" s="19"/>
    </row>
    <row r="824" spans="13:13" ht="12" x14ac:dyDescent="0.2">
      <c r="M824" s="19"/>
    </row>
    <row r="825" spans="13:13" ht="12" x14ac:dyDescent="0.2">
      <c r="M825" s="19"/>
    </row>
    <row r="826" spans="13:13" ht="12" x14ac:dyDescent="0.2">
      <c r="M826" s="19"/>
    </row>
    <row r="827" spans="13:13" ht="12" x14ac:dyDescent="0.2">
      <c r="M827" s="19"/>
    </row>
    <row r="828" spans="13:13" ht="12" x14ac:dyDescent="0.2">
      <c r="M828" s="19"/>
    </row>
    <row r="829" spans="13:13" ht="12" x14ac:dyDescent="0.2">
      <c r="M829" s="19"/>
    </row>
    <row r="830" spans="13:13" ht="12" x14ac:dyDescent="0.2">
      <c r="M830" s="19"/>
    </row>
    <row r="831" spans="13:13" ht="12" x14ac:dyDescent="0.2">
      <c r="M831" s="19"/>
    </row>
    <row r="832" spans="13:13" ht="12" x14ac:dyDescent="0.2">
      <c r="M832" s="19"/>
    </row>
    <row r="833" spans="13:13" ht="12" x14ac:dyDescent="0.2">
      <c r="M833" s="19"/>
    </row>
    <row r="834" spans="13:13" ht="12" x14ac:dyDescent="0.2">
      <c r="M834" s="19"/>
    </row>
    <row r="835" spans="13:13" ht="12" x14ac:dyDescent="0.2">
      <c r="M835" s="19"/>
    </row>
    <row r="836" spans="13:13" ht="12" x14ac:dyDescent="0.2">
      <c r="M836" s="19"/>
    </row>
    <row r="837" spans="13:13" ht="12" x14ac:dyDescent="0.2">
      <c r="M837" s="19"/>
    </row>
    <row r="838" spans="13:13" ht="12" x14ac:dyDescent="0.2">
      <c r="M838" s="19"/>
    </row>
    <row r="839" spans="13:13" ht="12" x14ac:dyDescent="0.2">
      <c r="M839" s="19"/>
    </row>
    <row r="840" spans="13:13" ht="12" x14ac:dyDescent="0.2">
      <c r="M840" s="19"/>
    </row>
    <row r="841" spans="13:13" ht="12" x14ac:dyDescent="0.2">
      <c r="M841" s="19"/>
    </row>
    <row r="842" spans="13:13" ht="12" x14ac:dyDescent="0.2">
      <c r="M842" s="19"/>
    </row>
    <row r="843" spans="13:13" ht="12" x14ac:dyDescent="0.2">
      <c r="M843" s="19"/>
    </row>
    <row r="844" spans="13:13" ht="12" x14ac:dyDescent="0.2">
      <c r="M844" s="19"/>
    </row>
    <row r="845" spans="13:13" ht="12" x14ac:dyDescent="0.2">
      <c r="M845" s="19"/>
    </row>
    <row r="846" spans="13:13" ht="12" x14ac:dyDescent="0.2">
      <c r="M846" s="19"/>
    </row>
    <row r="847" spans="13:13" ht="12" x14ac:dyDescent="0.2">
      <c r="M847" s="19"/>
    </row>
    <row r="848" spans="13:13" ht="12" x14ac:dyDescent="0.2">
      <c r="M848" s="19"/>
    </row>
    <row r="849" spans="13:13" ht="12" x14ac:dyDescent="0.2">
      <c r="M849" s="19"/>
    </row>
    <row r="850" spans="13:13" ht="12" x14ac:dyDescent="0.2">
      <c r="M850" s="19"/>
    </row>
    <row r="851" spans="13:13" ht="12" x14ac:dyDescent="0.2">
      <c r="M851" s="19"/>
    </row>
    <row r="852" spans="13:13" ht="12" x14ac:dyDescent="0.2">
      <c r="M852" s="19"/>
    </row>
    <row r="853" spans="13:13" ht="12" x14ac:dyDescent="0.2">
      <c r="M853" s="19"/>
    </row>
    <row r="854" spans="13:13" ht="12" x14ac:dyDescent="0.2">
      <c r="M854" s="19"/>
    </row>
    <row r="855" spans="13:13" ht="12" x14ac:dyDescent="0.2">
      <c r="M855" s="19"/>
    </row>
    <row r="856" spans="13:13" ht="12" x14ac:dyDescent="0.2">
      <c r="M856" s="19"/>
    </row>
    <row r="857" spans="13:13" ht="12" x14ac:dyDescent="0.2">
      <c r="M857" s="19"/>
    </row>
    <row r="858" spans="13:13" ht="12" x14ac:dyDescent="0.2">
      <c r="M858" s="19"/>
    </row>
    <row r="859" spans="13:13" ht="12" x14ac:dyDescent="0.2">
      <c r="M859" s="19"/>
    </row>
    <row r="860" spans="13:13" ht="12" x14ac:dyDescent="0.2">
      <c r="M860" s="19"/>
    </row>
    <row r="861" spans="13:13" ht="12" x14ac:dyDescent="0.2">
      <c r="M861" s="19"/>
    </row>
    <row r="862" spans="13:13" ht="12" x14ac:dyDescent="0.2">
      <c r="M862" s="19"/>
    </row>
    <row r="863" spans="13:13" ht="12" x14ac:dyDescent="0.2">
      <c r="M863" s="19"/>
    </row>
    <row r="864" spans="13:13" ht="12" x14ac:dyDescent="0.2">
      <c r="M864" s="19"/>
    </row>
    <row r="865" spans="13:13" ht="12" x14ac:dyDescent="0.2">
      <c r="M865" s="19"/>
    </row>
    <row r="866" spans="13:13" ht="12" x14ac:dyDescent="0.2">
      <c r="M866" s="19"/>
    </row>
    <row r="867" spans="13:13" ht="12" x14ac:dyDescent="0.2">
      <c r="M867" s="19"/>
    </row>
    <row r="868" spans="13:13" ht="12" x14ac:dyDescent="0.2">
      <c r="M868" s="19"/>
    </row>
    <row r="869" spans="13:13" ht="12" x14ac:dyDescent="0.2">
      <c r="M869" s="19"/>
    </row>
    <row r="870" spans="13:13" ht="12" x14ac:dyDescent="0.2">
      <c r="M870" s="19"/>
    </row>
    <row r="871" spans="13:13" ht="12" x14ac:dyDescent="0.2">
      <c r="M871" s="19"/>
    </row>
    <row r="872" spans="13:13" ht="12" x14ac:dyDescent="0.2">
      <c r="M872" s="19"/>
    </row>
    <row r="873" spans="13:13" ht="12" x14ac:dyDescent="0.2">
      <c r="M873" s="19"/>
    </row>
    <row r="874" spans="13:13" ht="12" x14ac:dyDescent="0.2">
      <c r="M874" s="19"/>
    </row>
    <row r="875" spans="13:13" ht="12" x14ac:dyDescent="0.2">
      <c r="M875" s="19"/>
    </row>
    <row r="876" spans="13:13" ht="12" x14ac:dyDescent="0.2">
      <c r="M876" s="19"/>
    </row>
    <row r="877" spans="13:13" ht="12" x14ac:dyDescent="0.2">
      <c r="M877" s="19"/>
    </row>
    <row r="878" spans="13:13" ht="12" x14ac:dyDescent="0.2">
      <c r="M878" s="19"/>
    </row>
    <row r="879" spans="13:13" ht="12" x14ac:dyDescent="0.2">
      <c r="M879" s="19"/>
    </row>
    <row r="880" spans="13:13" ht="12" x14ac:dyDescent="0.2">
      <c r="M880" s="19"/>
    </row>
    <row r="881" spans="13:13" ht="12" x14ac:dyDescent="0.2">
      <c r="M881" s="19"/>
    </row>
    <row r="882" spans="13:13" ht="12" x14ac:dyDescent="0.2">
      <c r="M882" s="19"/>
    </row>
    <row r="883" spans="13:13" ht="12" x14ac:dyDescent="0.2">
      <c r="M883" s="19"/>
    </row>
    <row r="884" spans="13:13" ht="12" x14ac:dyDescent="0.2">
      <c r="M884" s="19"/>
    </row>
    <row r="885" spans="13:13" ht="12" x14ac:dyDescent="0.2">
      <c r="M885" s="19"/>
    </row>
    <row r="886" spans="13:13" ht="12" x14ac:dyDescent="0.2">
      <c r="M886" s="19"/>
    </row>
    <row r="887" spans="13:13" ht="12" x14ac:dyDescent="0.2">
      <c r="M887" s="19"/>
    </row>
    <row r="888" spans="13:13" ht="12" x14ac:dyDescent="0.2">
      <c r="M888" s="19"/>
    </row>
    <row r="889" spans="13:13" ht="12" x14ac:dyDescent="0.2">
      <c r="M889" s="19"/>
    </row>
    <row r="890" spans="13:13" ht="12" x14ac:dyDescent="0.2">
      <c r="M890" s="19"/>
    </row>
    <row r="891" spans="13:13" ht="12" x14ac:dyDescent="0.2">
      <c r="M891" s="19"/>
    </row>
    <row r="892" spans="13:13" ht="12" x14ac:dyDescent="0.2">
      <c r="M892" s="19"/>
    </row>
    <row r="893" spans="13:13" ht="12" x14ac:dyDescent="0.2">
      <c r="M893" s="19"/>
    </row>
    <row r="894" spans="13:13" ht="12" x14ac:dyDescent="0.2">
      <c r="M894" s="19"/>
    </row>
    <row r="895" spans="13:13" ht="12" x14ac:dyDescent="0.2">
      <c r="M895" s="19"/>
    </row>
    <row r="896" spans="13:13" ht="12" x14ac:dyDescent="0.2">
      <c r="M896" s="19"/>
    </row>
    <row r="897" spans="13:13" ht="12" x14ac:dyDescent="0.2">
      <c r="M897" s="19"/>
    </row>
    <row r="898" spans="13:13" ht="12" x14ac:dyDescent="0.2">
      <c r="M898" s="19"/>
    </row>
    <row r="899" spans="13:13" ht="12" x14ac:dyDescent="0.2">
      <c r="M899" s="19"/>
    </row>
    <row r="900" spans="13:13" ht="12" x14ac:dyDescent="0.2">
      <c r="M900" s="19"/>
    </row>
    <row r="901" spans="13:13" ht="12" x14ac:dyDescent="0.2">
      <c r="M901" s="19"/>
    </row>
    <row r="902" spans="13:13" ht="12" x14ac:dyDescent="0.2">
      <c r="M902" s="19"/>
    </row>
    <row r="903" spans="13:13" ht="12" x14ac:dyDescent="0.2">
      <c r="M903" s="19"/>
    </row>
    <row r="904" spans="13:13" ht="12" x14ac:dyDescent="0.2">
      <c r="M904" s="19"/>
    </row>
    <row r="905" spans="13:13" ht="12" x14ac:dyDescent="0.2">
      <c r="M905" s="19"/>
    </row>
    <row r="906" spans="13:13" ht="12" x14ac:dyDescent="0.2">
      <c r="M906" s="19"/>
    </row>
    <row r="907" spans="13:13" ht="12" x14ac:dyDescent="0.2">
      <c r="M907" s="19"/>
    </row>
    <row r="908" spans="13:13" ht="12" x14ac:dyDescent="0.2">
      <c r="M908" s="19"/>
    </row>
    <row r="909" spans="13:13" ht="12" x14ac:dyDescent="0.2">
      <c r="M909" s="19"/>
    </row>
    <row r="910" spans="13:13" ht="12" x14ac:dyDescent="0.2">
      <c r="M910" s="19"/>
    </row>
    <row r="911" spans="13:13" ht="12" x14ac:dyDescent="0.2">
      <c r="M911" s="19"/>
    </row>
    <row r="912" spans="13:13" ht="12" x14ac:dyDescent="0.2">
      <c r="M912" s="19"/>
    </row>
    <row r="913" spans="13:13" ht="12" x14ac:dyDescent="0.2">
      <c r="M913" s="19"/>
    </row>
    <row r="914" spans="13:13" ht="12" x14ac:dyDescent="0.2">
      <c r="M914" s="19"/>
    </row>
    <row r="915" spans="13:13" ht="12" x14ac:dyDescent="0.2">
      <c r="M915" s="19"/>
    </row>
    <row r="916" spans="13:13" ht="12" x14ac:dyDescent="0.2">
      <c r="M916" s="19"/>
    </row>
    <row r="917" spans="13:13" ht="12" x14ac:dyDescent="0.2">
      <c r="M917" s="19"/>
    </row>
    <row r="918" spans="13:13" ht="12" x14ac:dyDescent="0.2">
      <c r="M918" s="19"/>
    </row>
    <row r="919" spans="13:13" ht="12" x14ac:dyDescent="0.2">
      <c r="M919" s="19"/>
    </row>
    <row r="920" spans="13:13" ht="12" x14ac:dyDescent="0.2">
      <c r="M920" s="19"/>
    </row>
    <row r="921" spans="13:13" ht="12" x14ac:dyDescent="0.2">
      <c r="M921" s="19"/>
    </row>
    <row r="922" spans="13:13" ht="12" x14ac:dyDescent="0.2">
      <c r="M922" s="19"/>
    </row>
    <row r="923" spans="13:13" ht="12" x14ac:dyDescent="0.2">
      <c r="M923" s="19"/>
    </row>
    <row r="924" spans="13:13" ht="12" x14ac:dyDescent="0.2">
      <c r="M924" s="19"/>
    </row>
    <row r="925" spans="13:13" ht="12" x14ac:dyDescent="0.2">
      <c r="M925" s="19"/>
    </row>
    <row r="926" spans="13:13" ht="12" x14ac:dyDescent="0.2">
      <c r="M926" s="19"/>
    </row>
    <row r="927" spans="13:13" ht="12" x14ac:dyDescent="0.2">
      <c r="M927" s="19"/>
    </row>
    <row r="928" spans="13:13" ht="12" x14ac:dyDescent="0.2">
      <c r="M928" s="19"/>
    </row>
    <row r="929" spans="13:13" ht="12" x14ac:dyDescent="0.2">
      <c r="M929" s="19"/>
    </row>
    <row r="930" spans="13:13" ht="12" x14ac:dyDescent="0.2">
      <c r="M930" s="19"/>
    </row>
    <row r="931" spans="13:13" ht="12" x14ac:dyDescent="0.2">
      <c r="M931" s="19"/>
    </row>
    <row r="932" spans="13:13" ht="12" x14ac:dyDescent="0.2">
      <c r="M932" s="19"/>
    </row>
    <row r="933" spans="13:13" ht="12" x14ac:dyDescent="0.2">
      <c r="M933" s="19"/>
    </row>
    <row r="934" spans="13:13" ht="12" x14ac:dyDescent="0.2">
      <c r="M934" s="19"/>
    </row>
    <row r="935" spans="13:13" ht="12" x14ac:dyDescent="0.2">
      <c r="M935" s="19"/>
    </row>
    <row r="936" spans="13:13" ht="12" x14ac:dyDescent="0.2">
      <c r="M936" s="19"/>
    </row>
    <row r="937" spans="13:13" ht="12" x14ac:dyDescent="0.2">
      <c r="M937" s="19"/>
    </row>
    <row r="938" spans="13:13" ht="12" x14ac:dyDescent="0.2">
      <c r="M938" s="19"/>
    </row>
    <row r="939" spans="13:13" ht="12" x14ac:dyDescent="0.2">
      <c r="M939" s="19"/>
    </row>
    <row r="940" spans="13:13" ht="12" x14ac:dyDescent="0.2">
      <c r="M940" s="19"/>
    </row>
    <row r="941" spans="13:13" ht="12" x14ac:dyDescent="0.2">
      <c r="M941" s="19"/>
    </row>
    <row r="942" spans="13:13" ht="12" x14ac:dyDescent="0.2">
      <c r="M942" s="19"/>
    </row>
    <row r="943" spans="13:13" ht="12" x14ac:dyDescent="0.2">
      <c r="M943" s="19"/>
    </row>
    <row r="944" spans="13:13" ht="12" x14ac:dyDescent="0.2">
      <c r="M944" s="19"/>
    </row>
    <row r="945" spans="13:13" ht="12" x14ac:dyDescent="0.2">
      <c r="M945" s="19"/>
    </row>
    <row r="946" spans="13:13" ht="12" x14ac:dyDescent="0.2">
      <c r="M946" s="19"/>
    </row>
    <row r="947" spans="13:13" ht="12" x14ac:dyDescent="0.2">
      <c r="M947" s="19"/>
    </row>
    <row r="948" spans="13:13" ht="12" x14ac:dyDescent="0.2">
      <c r="M948" s="19"/>
    </row>
    <row r="949" spans="13:13" ht="12" x14ac:dyDescent="0.2">
      <c r="M949" s="19"/>
    </row>
    <row r="950" spans="13:13" ht="12" x14ac:dyDescent="0.2">
      <c r="M950" s="19"/>
    </row>
    <row r="951" spans="13:13" ht="12" x14ac:dyDescent="0.2">
      <c r="M951" s="19"/>
    </row>
    <row r="952" spans="13:13" ht="12" x14ac:dyDescent="0.2">
      <c r="M952" s="19"/>
    </row>
    <row r="953" spans="13:13" ht="12" x14ac:dyDescent="0.2">
      <c r="M953" s="19"/>
    </row>
    <row r="954" spans="13:13" ht="12" x14ac:dyDescent="0.2">
      <c r="M954" s="19"/>
    </row>
    <row r="955" spans="13:13" ht="12" x14ac:dyDescent="0.2">
      <c r="M955" s="19"/>
    </row>
    <row r="956" spans="13:13" ht="12" x14ac:dyDescent="0.2">
      <c r="M956" s="19"/>
    </row>
    <row r="957" spans="13:13" ht="12" x14ac:dyDescent="0.2">
      <c r="M957" s="19"/>
    </row>
    <row r="958" spans="13:13" ht="12" x14ac:dyDescent="0.2">
      <c r="M958" s="19"/>
    </row>
    <row r="959" spans="13:13" ht="12" x14ac:dyDescent="0.2">
      <c r="M959" s="19"/>
    </row>
    <row r="960" spans="13:13" ht="12" x14ac:dyDescent="0.2">
      <c r="M960" s="19"/>
    </row>
    <row r="961" spans="13:13" ht="12" x14ac:dyDescent="0.2">
      <c r="M961" s="19"/>
    </row>
    <row r="962" spans="13:13" ht="12" x14ac:dyDescent="0.2">
      <c r="M962" s="19"/>
    </row>
    <row r="963" spans="13:13" ht="12" x14ac:dyDescent="0.2">
      <c r="M963" s="19"/>
    </row>
    <row r="964" spans="13:13" ht="12" x14ac:dyDescent="0.2">
      <c r="M964" s="19"/>
    </row>
    <row r="965" spans="13:13" ht="12" x14ac:dyDescent="0.2">
      <c r="M965" s="19"/>
    </row>
    <row r="966" spans="13:13" ht="12" x14ac:dyDescent="0.2">
      <c r="M966" s="19"/>
    </row>
    <row r="967" spans="13:13" ht="12" x14ac:dyDescent="0.2">
      <c r="M967" s="19"/>
    </row>
    <row r="968" spans="13:13" ht="12" x14ac:dyDescent="0.2">
      <c r="M968" s="19"/>
    </row>
    <row r="969" spans="13:13" ht="12" x14ac:dyDescent="0.2">
      <c r="M969" s="19"/>
    </row>
    <row r="970" spans="13:13" ht="12" x14ac:dyDescent="0.2">
      <c r="M970" s="19"/>
    </row>
    <row r="971" spans="13:13" ht="12" x14ac:dyDescent="0.2">
      <c r="M971" s="19"/>
    </row>
    <row r="972" spans="13:13" ht="12" x14ac:dyDescent="0.2">
      <c r="M972" s="19"/>
    </row>
    <row r="973" spans="13:13" ht="12" x14ac:dyDescent="0.2">
      <c r="M973" s="19"/>
    </row>
    <row r="974" spans="13:13" ht="12" x14ac:dyDescent="0.2">
      <c r="M974" s="19"/>
    </row>
    <row r="975" spans="13:13" ht="12" x14ac:dyDescent="0.2">
      <c r="M975" s="19"/>
    </row>
    <row r="976" spans="13:13" ht="12" x14ac:dyDescent="0.2">
      <c r="M976" s="19"/>
    </row>
    <row r="977" spans="13:13" ht="12" x14ac:dyDescent="0.2">
      <c r="M977" s="19"/>
    </row>
    <row r="978" spans="13:13" ht="12" x14ac:dyDescent="0.2">
      <c r="M978" s="19"/>
    </row>
    <row r="979" spans="13:13" ht="12" x14ac:dyDescent="0.2">
      <c r="M979" s="19"/>
    </row>
    <row r="980" spans="13:13" ht="12" x14ac:dyDescent="0.2">
      <c r="M980" s="19"/>
    </row>
    <row r="981" spans="13:13" ht="12" x14ac:dyDescent="0.2">
      <c r="M981" s="19"/>
    </row>
    <row r="982" spans="13:13" ht="12" x14ac:dyDescent="0.2">
      <c r="M982" s="19"/>
    </row>
    <row r="983" spans="13:13" ht="12" x14ac:dyDescent="0.2">
      <c r="M983" s="19"/>
    </row>
    <row r="984" spans="13:13" ht="12" x14ac:dyDescent="0.2">
      <c r="M984" s="19"/>
    </row>
    <row r="985" spans="13:13" ht="12" x14ac:dyDescent="0.2">
      <c r="M985" s="19"/>
    </row>
    <row r="986" spans="13:13" ht="12" x14ac:dyDescent="0.2">
      <c r="M986" s="19"/>
    </row>
    <row r="987" spans="13:13" ht="12" x14ac:dyDescent="0.2">
      <c r="M987" s="19"/>
    </row>
    <row r="988" spans="13:13" ht="12" x14ac:dyDescent="0.2">
      <c r="M988" s="19"/>
    </row>
    <row r="989" spans="13:13" ht="12" x14ac:dyDescent="0.2">
      <c r="M989" s="19"/>
    </row>
    <row r="990" spans="13:13" ht="12" x14ac:dyDescent="0.2">
      <c r="M990" s="19"/>
    </row>
    <row r="991" spans="13:13" ht="12" x14ac:dyDescent="0.2">
      <c r="M991" s="19"/>
    </row>
    <row r="992" spans="13:13" ht="12" x14ac:dyDescent="0.2">
      <c r="M992" s="19"/>
    </row>
    <row r="993" spans="13:13" ht="12" x14ac:dyDescent="0.2">
      <c r="M993" s="19"/>
    </row>
    <row r="994" spans="13:13" ht="12" x14ac:dyDescent="0.2">
      <c r="M994" s="19"/>
    </row>
    <row r="995" spans="13:13" ht="12" x14ac:dyDescent="0.2">
      <c r="M995" s="19"/>
    </row>
    <row r="996" spans="13:13" ht="12" x14ac:dyDescent="0.2">
      <c r="M996" s="19"/>
    </row>
    <row r="997" spans="13:13" ht="12" x14ac:dyDescent="0.2">
      <c r="M997" s="19"/>
    </row>
    <row r="998" spans="13:13" ht="12" x14ac:dyDescent="0.2">
      <c r="M998" s="19"/>
    </row>
    <row r="999" spans="13:13" ht="12" x14ac:dyDescent="0.2">
      <c r="M999" s="19"/>
    </row>
    <row r="1000" spans="13:13" ht="12" x14ac:dyDescent="0.2">
      <c r="M1000" s="19"/>
    </row>
    <row r="1001" spans="13:13" ht="12" x14ac:dyDescent="0.2">
      <c r="M1001" s="19"/>
    </row>
    <row r="1002" spans="13:13" ht="12" x14ac:dyDescent="0.2">
      <c r="M1002" s="19"/>
    </row>
    <row r="1003" spans="13:13" ht="12" x14ac:dyDescent="0.2">
      <c r="M1003" s="19"/>
    </row>
    <row r="1004" spans="13:13" ht="12" x14ac:dyDescent="0.2">
      <c r="M1004" s="19"/>
    </row>
    <row r="1005" spans="13:13" ht="12" x14ac:dyDescent="0.2">
      <c r="M1005" s="19"/>
    </row>
    <row r="1006" spans="13:13" ht="12" x14ac:dyDescent="0.2">
      <c r="M1006" s="19"/>
    </row>
    <row r="1007" spans="13:13" ht="12" x14ac:dyDescent="0.2">
      <c r="M1007" s="19"/>
    </row>
    <row r="1008" spans="13:13" ht="12" x14ac:dyDescent="0.2">
      <c r="M1008" s="19"/>
    </row>
    <row r="1009" spans="13:13" ht="12" x14ac:dyDescent="0.2">
      <c r="M1009" s="19"/>
    </row>
    <row r="1010" spans="13:13" ht="12" x14ac:dyDescent="0.2">
      <c r="M1010" s="19"/>
    </row>
    <row r="1011" spans="13:13" ht="12" x14ac:dyDescent="0.2">
      <c r="M1011" s="19"/>
    </row>
    <row r="1012" spans="13:13" ht="12" x14ac:dyDescent="0.2">
      <c r="M1012" s="19"/>
    </row>
    <row r="1013" spans="13:13" ht="12" x14ac:dyDescent="0.2">
      <c r="M1013" s="19"/>
    </row>
    <row r="1014" spans="13:13" ht="12" x14ac:dyDescent="0.2">
      <c r="M1014" s="19"/>
    </row>
    <row r="1015" spans="13:13" ht="12" x14ac:dyDescent="0.2">
      <c r="M1015" s="19"/>
    </row>
    <row r="1016" spans="13:13" ht="12" x14ac:dyDescent="0.2">
      <c r="M1016" s="19"/>
    </row>
    <row r="1017" spans="13:13" ht="12" x14ac:dyDescent="0.2">
      <c r="M1017" s="19"/>
    </row>
    <row r="1018" spans="13:13" ht="12" x14ac:dyDescent="0.2">
      <c r="M1018" s="19"/>
    </row>
    <row r="1019" spans="13:13" ht="12" x14ac:dyDescent="0.2">
      <c r="M1019" s="19"/>
    </row>
    <row r="1020" spans="13:13" ht="12" x14ac:dyDescent="0.2">
      <c r="M1020" s="19"/>
    </row>
    <row r="1021" spans="13:13" ht="12" x14ac:dyDescent="0.2">
      <c r="M1021" s="19"/>
    </row>
    <row r="1022" spans="13:13" ht="12" x14ac:dyDescent="0.2">
      <c r="M1022" s="19"/>
    </row>
    <row r="1023" spans="13:13" ht="12" x14ac:dyDescent="0.2">
      <c r="M1023" s="19"/>
    </row>
    <row r="1024" spans="13:13" ht="12" x14ac:dyDescent="0.2">
      <c r="M1024" s="19"/>
    </row>
    <row r="1025" spans="13:13" ht="12" x14ac:dyDescent="0.2">
      <c r="M1025" s="19"/>
    </row>
    <row r="1026" spans="13:13" ht="12" x14ac:dyDescent="0.2">
      <c r="M1026" s="19"/>
    </row>
    <row r="1027" spans="13:13" ht="12" x14ac:dyDescent="0.2">
      <c r="M1027" s="19"/>
    </row>
    <row r="1028" spans="13:13" ht="12" x14ac:dyDescent="0.2">
      <c r="M1028" s="19"/>
    </row>
    <row r="1029" spans="13:13" ht="12" x14ac:dyDescent="0.2">
      <c r="M1029" s="19"/>
    </row>
    <row r="1030" spans="13:13" ht="12" x14ac:dyDescent="0.2">
      <c r="M1030" s="19"/>
    </row>
    <row r="1031" spans="13:13" ht="12" x14ac:dyDescent="0.2">
      <c r="M1031" s="19"/>
    </row>
    <row r="1032" spans="13:13" ht="12" x14ac:dyDescent="0.2">
      <c r="M1032" s="19"/>
    </row>
    <row r="1033" spans="13:13" ht="12" x14ac:dyDescent="0.2">
      <c r="M1033" s="19"/>
    </row>
    <row r="1034" spans="13:13" ht="12" x14ac:dyDescent="0.2">
      <c r="M1034" s="19"/>
    </row>
    <row r="1035" spans="13:13" ht="12" x14ac:dyDescent="0.2">
      <c r="M1035" s="19"/>
    </row>
    <row r="1036" spans="13:13" ht="12" x14ac:dyDescent="0.2">
      <c r="M1036" s="19"/>
    </row>
    <row r="1037" spans="13:13" ht="12" x14ac:dyDescent="0.2">
      <c r="M1037" s="19"/>
    </row>
    <row r="1038" spans="13:13" ht="12" x14ac:dyDescent="0.2">
      <c r="M1038" s="19"/>
    </row>
    <row r="1039" spans="13:13" ht="12" x14ac:dyDescent="0.2">
      <c r="M1039" s="19"/>
    </row>
    <row r="1040" spans="13:13" ht="12" x14ac:dyDescent="0.2">
      <c r="M1040" s="19"/>
    </row>
    <row r="1041" spans="13:13" ht="12" x14ac:dyDescent="0.2">
      <c r="M1041" s="19"/>
    </row>
    <row r="1042" spans="13:13" ht="12" x14ac:dyDescent="0.2">
      <c r="M1042" s="19"/>
    </row>
    <row r="1043" spans="13:13" ht="12" x14ac:dyDescent="0.2">
      <c r="M1043" s="19"/>
    </row>
    <row r="1044" spans="13:13" ht="12" x14ac:dyDescent="0.2">
      <c r="M1044" s="19"/>
    </row>
    <row r="1045" spans="13:13" ht="12" x14ac:dyDescent="0.2">
      <c r="M1045" s="19"/>
    </row>
    <row r="1046" spans="13:13" ht="12" x14ac:dyDescent="0.2">
      <c r="M1046" s="19"/>
    </row>
    <row r="1047" spans="13:13" ht="12" x14ac:dyDescent="0.2">
      <c r="M1047" s="19"/>
    </row>
    <row r="1048" spans="13:13" ht="12" x14ac:dyDescent="0.2">
      <c r="M1048" s="19"/>
    </row>
    <row r="1049" spans="13:13" ht="12" x14ac:dyDescent="0.2">
      <c r="M1049" s="19"/>
    </row>
    <row r="1050" spans="13:13" ht="12" x14ac:dyDescent="0.2">
      <c r="M1050" s="19"/>
    </row>
    <row r="1051" spans="13:13" ht="12" x14ac:dyDescent="0.2">
      <c r="M1051" s="19"/>
    </row>
    <row r="1052" spans="13:13" ht="12" x14ac:dyDescent="0.2">
      <c r="M1052" s="19"/>
    </row>
    <row r="1053" spans="13:13" ht="12" x14ac:dyDescent="0.2">
      <c r="M1053" s="19"/>
    </row>
    <row r="1054" spans="13:13" ht="12" x14ac:dyDescent="0.2">
      <c r="M1054" s="19"/>
    </row>
    <row r="1055" spans="13:13" ht="12" x14ac:dyDescent="0.2">
      <c r="M1055" s="19"/>
    </row>
    <row r="1056" spans="13:13" ht="12" x14ac:dyDescent="0.2">
      <c r="M1056" s="19"/>
    </row>
    <row r="1057" spans="13:13" ht="12" x14ac:dyDescent="0.2">
      <c r="M1057" s="19"/>
    </row>
    <row r="1058" spans="13:13" ht="12" x14ac:dyDescent="0.2">
      <c r="M1058" s="19"/>
    </row>
    <row r="1059" spans="13:13" ht="12" x14ac:dyDescent="0.2">
      <c r="M1059" s="19"/>
    </row>
    <row r="1060" spans="13:13" ht="12" x14ac:dyDescent="0.2">
      <c r="M1060" s="19"/>
    </row>
    <row r="1061" spans="13:13" ht="12" x14ac:dyDescent="0.2">
      <c r="M1061" s="19"/>
    </row>
    <row r="1062" spans="13:13" ht="12" x14ac:dyDescent="0.2">
      <c r="M1062" s="19"/>
    </row>
    <row r="1063" spans="13:13" ht="12" x14ac:dyDescent="0.2">
      <c r="M1063" s="19"/>
    </row>
    <row r="1064" spans="13:13" ht="12" x14ac:dyDescent="0.2">
      <c r="M1064" s="19"/>
    </row>
    <row r="1065" spans="13:13" ht="12" x14ac:dyDescent="0.2">
      <c r="M1065" s="19"/>
    </row>
    <row r="1066" spans="13:13" ht="12" x14ac:dyDescent="0.2">
      <c r="M1066" s="19"/>
    </row>
    <row r="1067" spans="13:13" ht="12" x14ac:dyDescent="0.2">
      <c r="M1067" s="19"/>
    </row>
    <row r="1068" spans="13:13" ht="12" x14ac:dyDescent="0.2">
      <c r="M1068" s="19"/>
    </row>
    <row r="1069" spans="13:13" ht="12" x14ac:dyDescent="0.2">
      <c r="M1069" s="19"/>
    </row>
    <row r="1070" spans="13:13" ht="12" x14ac:dyDescent="0.2">
      <c r="M1070" s="19"/>
    </row>
    <row r="1071" spans="13:13" ht="12" x14ac:dyDescent="0.2">
      <c r="M1071" s="19"/>
    </row>
    <row r="1072" spans="13:13" ht="12" x14ac:dyDescent="0.2">
      <c r="M1072" s="19"/>
    </row>
    <row r="1073" spans="13:13" ht="12" x14ac:dyDescent="0.2">
      <c r="M1073" s="19"/>
    </row>
    <row r="1074" spans="13:13" ht="12" x14ac:dyDescent="0.2">
      <c r="M1074" s="19"/>
    </row>
    <row r="1075" spans="13:13" ht="12" x14ac:dyDescent="0.2">
      <c r="M1075" s="19"/>
    </row>
    <row r="1076" spans="13:13" ht="12" x14ac:dyDescent="0.2">
      <c r="M1076" s="19"/>
    </row>
    <row r="1077" spans="13:13" ht="12" x14ac:dyDescent="0.2">
      <c r="M1077" s="19"/>
    </row>
    <row r="1078" spans="13:13" ht="12" x14ac:dyDescent="0.2">
      <c r="M1078" s="19"/>
    </row>
    <row r="1079" spans="13:13" ht="12" x14ac:dyDescent="0.2">
      <c r="M1079" s="19"/>
    </row>
    <row r="1080" spans="13:13" ht="12" x14ac:dyDescent="0.2">
      <c r="M1080" s="19"/>
    </row>
    <row r="1081" spans="13:13" ht="12" x14ac:dyDescent="0.2">
      <c r="M1081" s="19"/>
    </row>
    <row r="1082" spans="13:13" ht="12" x14ac:dyDescent="0.2">
      <c r="M1082" s="19"/>
    </row>
    <row r="1083" spans="13:13" ht="12" x14ac:dyDescent="0.2">
      <c r="M1083" s="19"/>
    </row>
    <row r="1084" spans="13:13" ht="12" x14ac:dyDescent="0.2">
      <c r="M1084" s="19"/>
    </row>
    <row r="1085" spans="13:13" ht="12" x14ac:dyDescent="0.2">
      <c r="M1085" s="19"/>
    </row>
    <row r="1086" spans="13:13" ht="12" x14ac:dyDescent="0.2">
      <c r="M1086" s="19"/>
    </row>
    <row r="1087" spans="13:13" ht="12" x14ac:dyDescent="0.2">
      <c r="M1087" s="19"/>
    </row>
    <row r="1088" spans="13:13" ht="12" x14ac:dyDescent="0.2">
      <c r="M1088" s="19"/>
    </row>
    <row r="1089" spans="13:13" ht="12" x14ac:dyDescent="0.2">
      <c r="M1089" s="19"/>
    </row>
    <row r="1090" spans="13:13" ht="12" x14ac:dyDescent="0.2">
      <c r="M1090" s="19"/>
    </row>
    <row r="1091" spans="13:13" ht="12" x14ac:dyDescent="0.2">
      <c r="M1091" s="19"/>
    </row>
    <row r="1092" spans="13:13" ht="12" x14ac:dyDescent="0.2">
      <c r="M1092" s="19"/>
    </row>
    <row r="1093" spans="13:13" ht="12" x14ac:dyDescent="0.2">
      <c r="M1093" s="19"/>
    </row>
    <row r="1094" spans="13:13" ht="12" x14ac:dyDescent="0.2">
      <c r="M1094" s="19"/>
    </row>
    <row r="1095" spans="13:13" ht="12" x14ac:dyDescent="0.2">
      <c r="M1095" s="19"/>
    </row>
    <row r="1096" spans="13:13" ht="12" x14ac:dyDescent="0.2">
      <c r="M1096" s="19"/>
    </row>
    <row r="1097" spans="13:13" ht="12" x14ac:dyDescent="0.2">
      <c r="M1097" s="19"/>
    </row>
    <row r="1098" spans="13:13" ht="12" x14ac:dyDescent="0.2">
      <c r="M1098" s="19"/>
    </row>
    <row r="1099" spans="13:13" ht="12" x14ac:dyDescent="0.2">
      <c r="M1099" s="19"/>
    </row>
    <row r="1100" spans="13:13" ht="12" x14ac:dyDescent="0.2">
      <c r="M1100" s="19"/>
    </row>
    <row r="1101" spans="13:13" ht="12" x14ac:dyDescent="0.2">
      <c r="M1101" s="19"/>
    </row>
    <row r="1102" spans="13:13" ht="12" x14ac:dyDescent="0.2">
      <c r="M1102" s="19"/>
    </row>
    <row r="1103" spans="13:13" ht="12" x14ac:dyDescent="0.2">
      <c r="M1103" s="19"/>
    </row>
    <row r="1104" spans="13:13" ht="12" x14ac:dyDescent="0.2">
      <c r="M1104" s="19"/>
    </row>
    <row r="1105" spans="13:13" ht="12" x14ac:dyDescent="0.2">
      <c r="M1105" s="19"/>
    </row>
    <row r="1106" spans="13:13" ht="12" x14ac:dyDescent="0.2">
      <c r="M1106" s="19"/>
    </row>
    <row r="1107" spans="13:13" ht="12" x14ac:dyDescent="0.2">
      <c r="M1107" s="19"/>
    </row>
    <row r="1108" spans="13:13" ht="12" x14ac:dyDescent="0.2">
      <c r="M1108" s="19"/>
    </row>
    <row r="1109" spans="13:13" ht="12" x14ac:dyDescent="0.2">
      <c r="M1109" s="19"/>
    </row>
    <row r="1110" spans="13:13" ht="12" x14ac:dyDescent="0.2">
      <c r="M1110" s="19"/>
    </row>
    <row r="1111" spans="13:13" ht="12" x14ac:dyDescent="0.2">
      <c r="M1111" s="19"/>
    </row>
    <row r="1112" spans="13:13" ht="12" x14ac:dyDescent="0.2">
      <c r="M1112" s="19"/>
    </row>
    <row r="1113" spans="13:13" ht="12" x14ac:dyDescent="0.2">
      <c r="M1113" s="19"/>
    </row>
    <row r="1114" spans="13:13" ht="12" x14ac:dyDescent="0.2">
      <c r="M1114" s="19"/>
    </row>
    <row r="1115" spans="13:13" ht="12" x14ac:dyDescent="0.2">
      <c r="M1115" s="19"/>
    </row>
    <row r="1116" spans="13:13" ht="12" x14ac:dyDescent="0.2">
      <c r="M1116" s="19"/>
    </row>
    <row r="1117" spans="13:13" ht="12" x14ac:dyDescent="0.2">
      <c r="M1117" s="19"/>
    </row>
    <row r="1118" spans="13:13" ht="12" x14ac:dyDescent="0.2">
      <c r="M1118" s="19"/>
    </row>
    <row r="1119" spans="13:13" ht="12" x14ac:dyDescent="0.2">
      <c r="M1119" s="19"/>
    </row>
    <row r="1120" spans="13:13" ht="12" x14ac:dyDescent="0.2">
      <c r="M1120" s="19"/>
    </row>
    <row r="1121" spans="13:13" ht="12" x14ac:dyDescent="0.2">
      <c r="M1121" s="19"/>
    </row>
    <row r="1122" spans="13:13" ht="12" x14ac:dyDescent="0.2">
      <c r="M1122" s="19"/>
    </row>
    <row r="1123" spans="13:13" ht="12" x14ac:dyDescent="0.2">
      <c r="M1123" s="19"/>
    </row>
    <row r="1124" spans="13:13" ht="12" x14ac:dyDescent="0.2">
      <c r="M1124" s="19"/>
    </row>
    <row r="1125" spans="13:13" ht="12" x14ac:dyDescent="0.2">
      <c r="M1125" s="19"/>
    </row>
    <row r="1126" spans="13:13" ht="12" x14ac:dyDescent="0.2">
      <c r="M1126" s="19"/>
    </row>
    <row r="1127" spans="13:13" ht="12" x14ac:dyDescent="0.2">
      <c r="M1127" s="19"/>
    </row>
    <row r="1128" spans="13:13" ht="12" x14ac:dyDescent="0.2">
      <c r="M1128" s="19"/>
    </row>
    <row r="1129" spans="13:13" ht="12" x14ac:dyDescent="0.2">
      <c r="M1129" s="19"/>
    </row>
    <row r="1130" spans="13:13" ht="12" x14ac:dyDescent="0.2">
      <c r="M1130" s="19"/>
    </row>
    <row r="1131" spans="13:13" ht="12" x14ac:dyDescent="0.2">
      <c r="M1131" s="19"/>
    </row>
    <row r="1132" spans="13:13" ht="12" x14ac:dyDescent="0.2">
      <c r="M1132" s="19"/>
    </row>
    <row r="1133" spans="13:13" ht="12" x14ac:dyDescent="0.2">
      <c r="M1133" s="19"/>
    </row>
    <row r="1134" spans="13:13" ht="12" x14ac:dyDescent="0.2">
      <c r="M1134" s="19"/>
    </row>
    <row r="1135" spans="13:13" ht="12" x14ac:dyDescent="0.2">
      <c r="M1135" s="19"/>
    </row>
    <row r="1136" spans="13:13" ht="12" x14ac:dyDescent="0.2">
      <c r="M1136" s="19"/>
    </row>
    <row r="1137" spans="13:13" ht="12" x14ac:dyDescent="0.2">
      <c r="M1137" s="19"/>
    </row>
    <row r="1138" spans="13:13" ht="12" x14ac:dyDescent="0.2">
      <c r="M1138" s="19"/>
    </row>
    <row r="1139" spans="13:13" ht="12" x14ac:dyDescent="0.2">
      <c r="M1139" s="19"/>
    </row>
    <row r="1140" spans="13:13" ht="12" x14ac:dyDescent="0.2">
      <c r="M1140" s="19"/>
    </row>
    <row r="1141" spans="13:13" ht="12" x14ac:dyDescent="0.2">
      <c r="M1141" s="19"/>
    </row>
    <row r="1142" spans="13:13" ht="12" x14ac:dyDescent="0.2">
      <c r="M1142" s="19"/>
    </row>
    <row r="1143" spans="13:13" ht="12" x14ac:dyDescent="0.2">
      <c r="M1143" s="19"/>
    </row>
    <row r="1144" spans="13:13" ht="12" x14ac:dyDescent="0.2">
      <c r="M1144" s="19"/>
    </row>
    <row r="1145" spans="13:13" ht="12" x14ac:dyDescent="0.2">
      <c r="M1145" s="19"/>
    </row>
    <row r="1146" spans="13:13" ht="12" x14ac:dyDescent="0.2">
      <c r="M1146" s="19"/>
    </row>
    <row r="1147" spans="13:13" ht="12" x14ac:dyDescent="0.2">
      <c r="M1147" s="19"/>
    </row>
    <row r="1148" spans="13:13" ht="12" x14ac:dyDescent="0.2">
      <c r="M1148" s="19"/>
    </row>
    <row r="1149" spans="13:13" ht="12" x14ac:dyDescent="0.2">
      <c r="M1149" s="19"/>
    </row>
    <row r="1150" spans="13:13" ht="12" x14ac:dyDescent="0.2">
      <c r="M1150" s="19"/>
    </row>
    <row r="1151" spans="13:13" ht="12" x14ac:dyDescent="0.2">
      <c r="M1151" s="19"/>
    </row>
    <row r="1152" spans="13:13" ht="12" x14ac:dyDescent="0.2">
      <c r="M1152" s="19"/>
    </row>
    <row r="1153" spans="13:13" ht="12" x14ac:dyDescent="0.2">
      <c r="M1153" s="19"/>
    </row>
    <row r="1154" spans="13:13" ht="12" x14ac:dyDescent="0.2">
      <c r="M1154" s="19"/>
    </row>
    <row r="1155" spans="13:13" ht="12" x14ac:dyDescent="0.2">
      <c r="M1155" s="19"/>
    </row>
    <row r="1156" spans="13:13" ht="12" x14ac:dyDescent="0.2">
      <c r="M1156" s="19"/>
    </row>
    <row r="1157" spans="13:13" ht="12" x14ac:dyDescent="0.2">
      <c r="M1157" s="19"/>
    </row>
    <row r="1158" spans="13:13" ht="12" x14ac:dyDescent="0.2">
      <c r="M1158" s="19"/>
    </row>
    <row r="1159" spans="13:13" ht="12" x14ac:dyDescent="0.2">
      <c r="M1159" s="19"/>
    </row>
    <row r="1160" spans="13:13" ht="12" x14ac:dyDescent="0.2">
      <c r="M1160" s="19"/>
    </row>
    <row r="1161" spans="13:13" ht="12" x14ac:dyDescent="0.2">
      <c r="M1161" s="19"/>
    </row>
    <row r="1162" spans="13:13" ht="12" x14ac:dyDescent="0.2">
      <c r="M1162" s="19"/>
    </row>
    <row r="1163" spans="13:13" ht="12" x14ac:dyDescent="0.2">
      <c r="M1163" s="19"/>
    </row>
    <row r="1164" spans="13:13" ht="12" x14ac:dyDescent="0.2">
      <c r="M1164" s="19"/>
    </row>
    <row r="1165" spans="13:13" ht="12" x14ac:dyDescent="0.2">
      <c r="M1165" s="19"/>
    </row>
    <row r="1166" spans="13:13" ht="12" x14ac:dyDescent="0.2">
      <c r="M1166" s="19"/>
    </row>
    <row r="1167" spans="13:13" ht="12" x14ac:dyDescent="0.2">
      <c r="M1167" s="19"/>
    </row>
    <row r="1168" spans="13:13" ht="12" x14ac:dyDescent="0.2">
      <c r="M1168" s="19"/>
    </row>
    <row r="1169" spans="13:13" ht="12" x14ac:dyDescent="0.2">
      <c r="M1169" s="19"/>
    </row>
    <row r="1170" spans="13:13" ht="12" x14ac:dyDescent="0.2">
      <c r="M1170" s="19"/>
    </row>
    <row r="1171" spans="13:13" ht="12" x14ac:dyDescent="0.2">
      <c r="M1171" s="19"/>
    </row>
    <row r="1172" spans="13:13" ht="12" x14ac:dyDescent="0.2">
      <c r="M1172" s="19"/>
    </row>
    <row r="1173" spans="13:13" ht="12" x14ac:dyDescent="0.2">
      <c r="M1173" s="19"/>
    </row>
    <row r="1174" spans="13:13" ht="12" x14ac:dyDescent="0.2">
      <c r="M1174" s="19"/>
    </row>
    <row r="1175" spans="13:13" ht="12" x14ac:dyDescent="0.2">
      <c r="M1175" s="19"/>
    </row>
    <row r="1176" spans="13:13" ht="12" x14ac:dyDescent="0.2">
      <c r="M1176" s="19"/>
    </row>
    <row r="1177" spans="13:13" ht="12" x14ac:dyDescent="0.2">
      <c r="M1177" s="19"/>
    </row>
    <row r="1178" spans="13:13" ht="12" x14ac:dyDescent="0.2">
      <c r="M1178" s="19"/>
    </row>
    <row r="1179" spans="13:13" ht="12" x14ac:dyDescent="0.2">
      <c r="M1179" s="19"/>
    </row>
    <row r="1180" spans="13:13" ht="12" x14ac:dyDescent="0.2">
      <c r="M1180" s="19"/>
    </row>
    <row r="1181" spans="13:13" ht="12" x14ac:dyDescent="0.2">
      <c r="M1181" s="19"/>
    </row>
    <row r="1182" spans="13:13" ht="12" x14ac:dyDescent="0.2">
      <c r="M1182" s="19"/>
    </row>
    <row r="1183" spans="13:13" ht="12" x14ac:dyDescent="0.2">
      <c r="M1183" s="19"/>
    </row>
    <row r="1184" spans="13:13" ht="12" x14ac:dyDescent="0.2">
      <c r="M1184" s="19"/>
    </row>
    <row r="1185" spans="13:13" ht="12" x14ac:dyDescent="0.2">
      <c r="M1185" s="19"/>
    </row>
    <row r="1186" spans="13:13" ht="12" x14ac:dyDescent="0.2">
      <c r="M1186" s="19"/>
    </row>
    <row r="1187" spans="13:13" ht="12" x14ac:dyDescent="0.2">
      <c r="M1187" s="19"/>
    </row>
    <row r="1188" spans="13:13" ht="12" x14ac:dyDescent="0.2">
      <c r="M1188" s="19"/>
    </row>
    <row r="1189" spans="13:13" ht="12" x14ac:dyDescent="0.2">
      <c r="M1189" s="19"/>
    </row>
    <row r="1190" spans="13:13" ht="12" x14ac:dyDescent="0.2">
      <c r="M1190" s="19"/>
    </row>
    <row r="1191" spans="13:13" ht="12" x14ac:dyDescent="0.2">
      <c r="M1191" s="19"/>
    </row>
    <row r="1192" spans="13:13" ht="12" x14ac:dyDescent="0.2">
      <c r="M1192" s="19"/>
    </row>
    <row r="1193" spans="13:13" ht="12" x14ac:dyDescent="0.2">
      <c r="M1193" s="19"/>
    </row>
    <row r="1194" spans="13:13" ht="12" x14ac:dyDescent="0.2">
      <c r="M1194" s="19"/>
    </row>
    <row r="1195" spans="13:13" ht="12" x14ac:dyDescent="0.2">
      <c r="M1195" s="19"/>
    </row>
    <row r="1196" spans="13:13" ht="12" x14ac:dyDescent="0.2">
      <c r="M1196" s="19"/>
    </row>
    <row r="1197" spans="13:13" ht="12" x14ac:dyDescent="0.2">
      <c r="M1197" s="19"/>
    </row>
    <row r="1198" spans="13:13" ht="12" x14ac:dyDescent="0.2">
      <c r="M1198" s="19"/>
    </row>
    <row r="1199" spans="13:13" ht="12" x14ac:dyDescent="0.2">
      <c r="M1199" s="19"/>
    </row>
    <row r="1200" spans="13:13" ht="12" x14ac:dyDescent="0.2">
      <c r="M1200" s="19"/>
    </row>
    <row r="1201" spans="13:13" ht="12" x14ac:dyDescent="0.2">
      <c r="M1201" s="19"/>
    </row>
    <row r="1202" spans="13:13" ht="12" x14ac:dyDescent="0.2">
      <c r="M1202" s="19"/>
    </row>
    <row r="1203" spans="13:13" ht="12" x14ac:dyDescent="0.2">
      <c r="M1203" s="19"/>
    </row>
    <row r="1204" spans="13:13" ht="12" x14ac:dyDescent="0.2">
      <c r="M1204" s="19"/>
    </row>
    <row r="1205" spans="13:13" ht="12" x14ac:dyDescent="0.2">
      <c r="M1205" s="19"/>
    </row>
    <row r="1206" spans="13:13" ht="12" x14ac:dyDescent="0.2">
      <c r="M1206" s="19"/>
    </row>
    <row r="1207" spans="13:13" ht="12" x14ac:dyDescent="0.2">
      <c r="M1207" s="19"/>
    </row>
    <row r="1208" spans="13:13" ht="12" x14ac:dyDescent="0.2">
      <c r="M1208" s="19"/>
    </row>
    <row r="1209" spans="13:13" ht="12" x14ac:dyDescent="0.2">
      <c r="M1209" s="19"/>
    </row>
    <row r="1210" spans="13:13" ht="12" x14ac:dyDescent="0.2">
      <c r="M1210" s="19"/>
    </row>
    <row r="1211" spans="13:13" ht="12" x14ac:dyDescent="0.2">
      <c r="M1211" s="19"/>
    </row>
    <row r="1212" spans="13:13" ht="12" x14ac:dyDescent="0.2">
      <c r="M1212" s="19"/>
    </row>
    <row r="1213" spans="13:13" ht="12" x14ac:dyDescent="0.2">
      <c r="M1213" s="19"/>
    </row>
    <row r="1214" spans="13:13" ht="12" x14ac:dyDescent="0.2">
      <c r="M1214" s="19"/>
    </row>
    <row r="1215" spans="13:13" ht="12" x14ac:dyDescent="0.2">
      <c r="M1215" s="19"/>
    </row>
    <row r="1216" spans="13:13" ht="12" x14ac:dyDescent="0.2">
      <c r="M1216" s="19"/>
    </row>
    <row r="1217" spans="13:13" ht="12" x14ac:dyDescent="0.2">
      <c r="M1217" s="19"/>
    </row>
    <row r="1218" spans="13:13" ht="12" x14ac:dyDescent="0.2">
      <c r="M1218" s="19"/>
    </row>
    <row r="1219" spans="13:13" ht="12" x14ac:dyDescent="0.2">
      <c r="M1219" s="19"/>
    </row>
    <row r="1220" spans="13:13" ht="12" x14ac:dyDescent="0.2">
      <c r="M1220" s="19"/>
    </row>
    <row r="1221" spans="13:13" ht="12" x14ac:dyDescent="0.2">
      <c r="M1221" s="19"/>
    </row>
    <row r="1222" spans="13:13" ht="12" x14ac:dyDescent="0.2">
      <c r="M1222" s="19"/>
    </row>
    <row r="1223" spans="13:13" ht="12" x14ac:dyDescent="0.2">
      <c r="M1223" s="19"/>
    </row>
    <row r="1224" spans="13:13" ht="12" x14ac:dyDescent="0.2">
      <c r="M1224" s="19"/>
    </row>
    <row r="1225" spans="13:13" ht="12" x14ac:dyDescent="0.2">
      <c r="M1225" s="19"/>
    </row>
    <row r="1226" spans="13:13" ht="12" x14ac:dyDescent="0.2">
      <c r="M1226" s="19"/>
    </row>
    <row r="1227" spans="13:13" ht="12" x14ac:dyDescent="0.2">
      <c r="M1227" s="19"/>
    </row>
    <row r="1228" spans="13:13" ht="12" x14ac:dyDescent="0.2">
      <c r="M1228" s="19"/>
    </row>
    <row r="1229" spans="13:13" ht="12" x14ac:dyDescent="0.2">
      <c r="M1229" s="19"/>
    </row>
    <row r="1230" spans="13:13" ht="12" x14ac:dyDescent="0.2">
      <c r="M1230" s="19"/>
    </row>
    <row r="1231" spans="13:13" ht="12" x14ac:dyDescent="0.2">
      <c r="M1231" s="19"/>
    </row>
    <row r="1232" spans="13:13" ht="12" x14ac:dyDescent="0.2">
      <c r="M1232" s="19"/>
    </row>
    <row r="1233" spans="13:13" ht="12" x14ac:dyDescent="0.2">
      <c r="M1233" s="19"/>
    </row>
    <row r="1234" spans="13:13" ht="12" x14ac:dyDescent="0.2">
      <c r="M1234" s="19"/>
    </row>
    <row r="1235" spans="13:13" ht="12" x14ac:dyDescent="0.2">
      <c r="M1235" s="19"/>
    </row>
    <row r="1236" spans="13:13" ht="12" x14ac:dyDescent="0.2">
      <c r="M1236" s="19"/>
    </row>
    <row r="1237" spans="13:13" ht="12" x14ac:dyDescent="0.2">
      <c r="M1237" s="19"/>
    </row>
    <row r="1238" spans="13:13" ht="12" x14ac:dyDescent="0.2">
      <c r="M1238" s="19"/>
    </row>
    <row r="1239" spans="13:13" ht="12" x14ac:dyDescent="0.2">
      <c r="M1239" s="19"/>
    </row>
    <row r="1240" spans="13:13" ht="12" x14ac:dyDescent="0.2">
      <c r="M1240" s="19"/>
    </row>
    <row r="1241" spans="13:13" ht="12" x14ac:dyDescent="0.2">
      <c r="M1241" s="19"/>
    </row>
    <row r="1242" spans="13:13" ht="12" x14ac:dyDescent="0.2">
      <c r="M1242" s="19"/>
    </row>
    <row r="1243" spans="13:13" ht="12" x14ac:dyDescent="0.2">
      <c r="M1243" s="19"/>
    </row>
    <row r="1244" spans="13:13" ht="12" x14ac:dyDescent="0.2">
      <c r="M1244" s="19"/>
    </row>
    <row r="1245" spans="13:13" ht="12" x14ac:dyDescent="0.2">
      <c r="M1245" s="19"/>
    </row>
    <row r="1246" spans="13:13" ht="12" x14ac:dyDescent="0.2">
      <c r="M1246" s="19"/>
    </row>
    <row r="1247" spans="13:13" ht="12" x14ac:dyDescent="0.2">
      <c r="M1247" s="19"/>
    </row>
    <row r="1248" spans="13:13" ht="12" x14ac:dyDescent="0.2">
      <c r="M1248" s="19"/>
    </row>
    <row r="1249" spans="13:13" ht="12" x14ac:dyDescent="0.2">
      <c r="M1249" s="19"/>
    </row>
    <row r="1250" spans="13:13" ht="12" x14ac:dyDescent="0.2">
      <c r="M1250" s="19"/>
    </row>
    <row r="1251" spans="13:13" ht="12" x14ac:dyDescent="0.2">
      <c r="M1251" s="19"/>
    </row>
    <row r="1252" spans="13:13" ht="12" x14ac:dyDescent="0.2">
      <c r="M1252" s="19"/>
    </row>
    <row r="1253" spans="13:13" ht="12" x14ac:dyDescent="0.2">
      <c r="M1253" s="19"/>
    </row>
    <row r="1254" spans="13:13" ht="12" x14ac:dyDescent="0.2">
      <c r="M1254" s="19"/>
    </row>
    <row r="1255" spans="13:13" ht="12" x14ac:dyDescent="0.2">
      <c r="M1255" s="19"/>
    </row>
    <row r="1256" spans="13:13" ht="12" x14ac:dyDescent="0.2">
      <c r="M1256" s="19"/>
    </row>
    <row r="1257" spans="13:13" ht="12" x14ac:dyDescent="0.2">
      <c r="M1257" s="19"/>
    </row>
    <row r="1258" spans="13:13" ht="12" x14ac:dyDescent="0.2">
      <c r="M1258" s="19"/>
    </row>
    <row r="1259" spans="13:13" ht="12" x14ac:dyDescent="0.2">
      <c r="M1259" s="19"/>
    </row>
    <row r="1260" spans="13:13" ht="12" x14ac:dyDescent="0.2">
      <c r="M1260" s="19"/>
    </row>
    <row r="1261" spans="13:13" ht="12" x14ac:dyDescent="0.2">
      <c r="M1261" s="19"/>
    </row>
    <row r="1262" spans="13:13" ht="12" x14ac:dyDescent="0.2">
      <c r="M1262" s="19"/>
    </row>
    <row r="1263" spans="13:13" ht="12" x14ac:dyDescent="0.2">
      <c r="M1263" s="19"/>
    </row>
    <row r="1264" spans="13:13" ht="12" x14ac:dyDescent="0.2">
      <c r="M1264" s="19"/>
    </row>
    <row r="1265" spans="13:13" ht="12" x14ac:dyDescent="0.2">
      <c r="M1265" s="19"/>
    </row>
    <row r="1266" spans="13:13" ht="12" x14ac:dyDescent="0.2">
      <c r="M1266" s="19"/>
    </row>
    <row r="1267" spans="13:13" ht="12" x14ac:dyDescent="0.2">
      <c r="M1267" s="19"/>
    </row>
    <row r="1268" spans="13:13" ht="12" x14ac:dyDescent="0.2">
      <c r="M1268" s="19"/>
    </row>
    <row r="1269" spans="13:13" ht="12" x14ac:dyDescent="0.2">
      <c r="M1269" s="19"/>
    </row>
    <row r="1270" spans="13:13" ht="12" x14ac:dyDescent="0.2">
      <c r="M1270" s="19"/>
    </row>
    <row r="1271" spans="13:13" ht="12" x14ac:dyDescent="0.2">
      <c r="M1271" s="19"/>
    </row>
    <row r="1272" spans="13:13" ht="12" x14ac:dyDescent="0.2">
      <c r="M1272" s="19"/>
    </row>
    <row r="1273" spans="13:13" ht="12" x14ac:dyDescent="0.2">
      <c r="M1273" s="19"/>
    </row>
    <row r="1274" spans="13:13" ht="12" x14ac:dyDescent="0.2">
      <c r="M1274" s="19"/>
    </row>
    <row r="1275" spans="13:13" ht="12" x14ac:dyDescent="0.2">
      <c r="M1275" s="19"/>
    </row>
    <row r="1276" spans="13:13" ht="12" x14ac:dyDescent="0.2">
      <c r="M1276" s="19"/>
    </row>
    <row r="1277" spans="13:13" ht="12" x14ac:dyDescent="0.2">
      <c r="M1277" s="19"/>
    </row>
    <row r="1278" spans="13:13" ht="12" x14ac:dyDescent="0.2">
      <c r="M1278" s="19"/>
    </row>
    <row r="1279" spans="13:13" ht="12" x14ac:dyDescent="0.2">
      <c r="M1279" s="19"/>
    </row>
    <row r="1280" spans="13:13" ht="12" x14ac:dyDescent="0.2">
      <c r="M1280" s="19"/>
    </row>
    <row r="1281" spans="13:13" ht="12" x14ac:dyDescent="0.2">
      <c r="M1281" s="19"/>
    </row>
    <row r="1282" spans="13:13" ht="12" x14ac:dyDescent="0.2">
      <c r="M1282" s="19"/>
    </row>
    <row r="1283" spans="13:13" ht="12" x14ac:dyDescent="0.2">
      <c r="M1283" s="19"/>
    </row>
    <row r="1284" spans="13:13" ht="12" x14ac:dyDescent="0.2">
      <c r="M1284" s="19"/>
    </row>
    <row r="1285" spans="13:13" ht="12" x14ac:dyDescent="0.2">
      <c r="M1285" s="19"/>
    </row>
    <row r="1286" spans="13:13" ht="12" x14ac:dyDescent="0.2">
      <c r="M1286" s="19"/>
    </row>
    <row r="1287" spans="13:13" ht="12" x14ac:dyDescent="0.2">
      <c r="M1287" s="19"/>
    </row>
    <row r="1288" spans="13:13" ht="12" x14ac:dyDescent="0.2">
      <c r="M1288" s="19"/>
    </row>
    <row r="1289" spans="13:13" ht="12" x14ac:dyDescent="0.2">
      <c r="M1289" s="19"/>
    </row>
    <row r="1290" spans="13:13" ht="12" x14ac:dyDescent="0.2">
      <c r="M1290" s="19"/>
    </row>
    <row r="1291" spans="13:13" ht="12" x14ac:dyDescent="0.2">
      <c r="M1291" s="19"/>
    </row>
    <row r="1292" spans="13:13" ht="12" x14ac:dyDescent="0.2">
      <c r="M1292" s="19"/>
    </row>
    <row r="1293" spans="13:13" ht="12" x14ac:dyDescent="0.2">
      <c r="M1293" s="19"/>
    </row>
    <row r="1294" spans="13:13" ht="12" x14ac:dyDescent="0.2">
      <c r="M1294" s="19"/>
    </row>
    <row r="1295" spans="13:13" ht="12" x14ac:dyDescent="0.2">
      <c r="M1295" s="19"/>
    </row>
    <row r="1296" spans="13:13" ht="12" x14ac:dyDescent="0.2">
      <c r="M1296" s="19"/>
    </row>
    <row r="1297" spans="13:13" ht="12" x14ac:dyDescent="0.2">
      <c r="M1297" s="19"/>
    </row>
    <row r="1298" spans="13:13" ht="12" x14ac:dyDescent="0.2">
      <c r="M1298" s="19"/>
    </row>
    <row r="1299" spans="13:13" ht="12" x14ac:dyDescent="0.2">
      <c r="M1299" s="19"/>
    </row>
    <row r="1300" spans="13:13" ht="12" x14ac:dyDescent="0.2">
      <c r="M1300" s="19"/>
    </row>
    <row r="1301" spans="13:13" ht="12" x14ac:dyDescent="0.2">
      <c r="M1301" s="19"/>
    </row>
    <row r="1302" spans="13:13" ht="12" x14ac:dyDescent="0.2">
      <c r="M1302" s="19"/>
    </row>
    <row r="1303" spans="13:13" ht="12" x14ac:dyDescent="0.2">
      <c r="M1303" s="19"/>
    </row>
    <row r="1304" spans="13:13" ht="12" x14ac:dyDescent="0.2">
      <c r="M1304" s="19"/>
    </row>
    <row r="1305" spans="13:13" ht="12" x14ac:dyDescent="0.2">
      <c r="M1305" s="19"/>
    </row>
    <row r="1306" spans="13:13" ht="12" x14ac:dyDescent="0.2">
      <c r="M1306" s="19"/>
    </row>
    <row r="1307" spans="13:13" ht="12" x14ac:dyDescent="0.2">
      <c r="M1307" s="19"/>
    </row>
    <row r="1308" spans="13:13" ht="12" x14ac:dyDescent="0.2">
      <c r="M1308" s="19"/>
    </row>
    <row r="1309" spans="13:13" ht="12" x14ac:dyDescent="0.2">
      <c r="M1309" s="19"/>
    </row>
    <row r="1310" spans="13:13" ht="12" x14ac:dyDescent="0.2">
      <c r="M1310" s="19"/>
    </row>
    <row r="1311" spans="13:13" ht="12" x14ac:dyDescent="0.2">
      <c r="M1311" s="19"/>
    </row>
    <row r="1312" spans="13:13" ht="12" x14ac:dyDescent="0.2">
      <c r="M1312" s="19"/>
    </row>
    <row r="1313" spans="13:13" ht="12" x14ac:dyDescent="0.2">
      <c r="M1313" s="19"/>
    </row>
    <row r="1314" spans="13:13" ht="12" x14ac:dyDescent="0.2">
      <c r="M1314" s="19"/>
    </row>
    <row r="1315" spans="13:13" ht="12" x14ac:dyDescent="0.2">
      <c r="M1315" s="19"/>
    </row>
    <row r="1316" spans="13:13" ht="12" x14ac:dyDescent="0.2">
      <c r="M1316" s="19"/>
    </row>
    <row r="1317" spans="13:13" ht="12" x14ac:dyDescent="0.2">
      <c r="M1317" s="19"/>
    </row>
    <row r="1318" spans="13:13" ht="12" x14ac:dyDescent="0.2">
      <c r="M1318" s="19"/>
    </row>
    <row r="1319" spans="13:13" ht="12" x14ac:dyDescent="0.2">
      <c r="M1319" s="19"/>
    </row>
    <row r="1320" spans="13:13" ht="12" x14ac:dyDescent="0.2">
      <c r="M1320" s="19"/>
    </row>
    <row r="1321" spans="13:13" ht="12" x14ac:dyDescent="0.2">
      <c r="M1321" s="19"/>
    </row>
    <row r="1322" spans="13:13" ht="12" x14ac:dyDescent="0.2">
      <c r="M1322" s="19"/>
    </row>
    <row r="1323" spans="13:13" ht="12" x14ac:dyDescent="0.2">
      <c r="M1323" s="19"/>
    </row>
    <row r="1324" spans="13:13" ht="12" x14ac:dyDescent="0.2">
      <c r="M1324" s="19"/>
    </row>
    <row r="1325" spans="13:13" ht="12" x14ac:dyDescent="0.2">
      <c r="M1325" s="19"/>
    </row>
    <row r="1326" spans="13:13" ht="12" x14ac:dyDescent="0.2">
      <c r="M1326" s="19"/>
    </row>
    <row r="1327" spans="13:13" ht="12" x14ac:dyDescent="0.2">
      <c r="M1327" s="19"/>
    </row>
    <row r="1328" spans="13:13" ht="12" x14ac:dyDescent="0.2">
      <c r="M1328" s="19"/>
    </row>
    <row r="1329" spans="13:13" ht="12" x14ac:dyDescent="0.2">
      <c r="M1329" s="19"/>
    </row>
    <row r="1330" spans="13:13" ht="12" x14ac:dyDescent="0.2">
      <c r="M1330" s="19"/>
    </row>
    <row r="1331" spans="13:13" ht="12" x14ac:dyDescent="0.2">
      <c r="M1331" s="19"/>
    </row>
    <row r="1332" spans="13:13" ht="12" x14ac:dyDescent="0.2">
      <c r="M1332" s="19"/>
    </row>
    <row r="1333" spans="13:13" ht="12" x14ac:dyDescent="0.2">
      <c r="M1333" s="19"/>
    </row>
    <row r="1334" spans="13:13" ht="12" x14ac:dyDescent="0.2">
      <c r="M1334" s="19"/>
    </row>
    <row r="1335" spans="13:13" ht="12" x14ac:dyDescent="0.2">
      <c r="M1335" s="19"/>
    </row>
    <row r="1336" spans="13:13" ht="12" x14ac:dyDescent="0.2">
      <c r="M1336" s="19"/>
    </row>
    <row r="1337" spans="13:13" ht="12" x14ac:dyDescent="0.2">
      <c r="M1337" s="19"/>
    </row>
    <row r="1338" spans="13:13" ht="12" x14ac:dyDescent="0.2">
      <c r="M1338" s="19"/>
    </row>
    <row r="1339" spans="13:13" ht="12" x14ac:dyDescent="0.2">
      <c r="M1339" s="19"/>
    </row>
    <row r="1340" spans="13:13" ht="12" x14ac:dyDescent="0.2">
      <c r="M1340" s="19"/>
    </row>
    <row r="1341" spans="13:13" ht="12" x14ac:dyDescent="0.2">
      <c r="M1341" s="19"/>
    </row>
    <row r="1342" spans="13:13" ht="12" x14ac:dyDescent="0.2">
      <c r="M1342" s="19"/>
    </row>
    <row r="1343" spans="13:13" ht="12" x14ac:dyDescent="0.2">
      <c r="M1343" s="19"/>
    </row>
    <row r="1344" spans="13:13" ht="12" x14ac:dyDescent="0.2">
      <c r="M1344" s="19"/>
    </row>
    <row r="1345" spans="13:13" ht="12" x14ac:dyDescent="0.2">
      <c r="M1345" s="19"/>
    </row>
    <row r="1346" spans="13:13" ht="12" x14ac:dyDescent="0.2">
      <c r="M1346" s="19"/>
    </row>
    <row r="1347" spans="13:13" ht="12" x14ac:dyDescent="0.2">
      <c r="M1347" s="19"/>
    </row>
    <row r="1348" spans="13:13" ht="12" x14ac:dyDescent="0.2">
      <c r="M1348" s="19"/>
    </row>
    <row r="1349" spans="13:13" ht="12" x14ac:dyDescent="0.2">
      <c r="M1349" s="19"/>
    </row>
    <row r="1350" spans="13:13" ht="12" x14ac:dyDescent="0.2">
      <c r="M1350" s="19"/>
    </row>
    <row r="1351" spans="13:13" ht="12" x14ac:dyDescent="0.2">
      <c r="M1351" s="19"/>
    </row>
    <row r="1352" spans="13:13" ht="12" x14ac:dyDescent="0.2">
      <c r="M1352" s="19"/>
    </row>
    <row r="1353" spans="13:13" ht="12" x14ac:dyDescent="0.2">
      <c r="M1353" s="19"/>
    </row>
    <row r="1354" spans="13:13" ht="12" x14ac:dyDescent="0.2">
      <c r="M1354" s="19"/>
    </row>
    <row r="1355" spans="13:13" ht="12" x14ac:dyDescent="0.2">
      <c r="M1355" s="19"/>
    </row>
    <row r="1356" spans="13:13" ht="12" x14ac:dyDescent="0.2">
      <c r="M1356" s="19"/>
    </row>
    <row r="1357" spans="13:13" ht="12" x14ac:dyDescent="0.2">
      <c r="M1357" s="19"/>
    </row>
    <row r="1358" spans="13:13" ht="12" x14ac:dyDescent="0.2">
      <c r="M1358" s="19"/>
    </row>
    <row r="1359" spans="13:13" ht="12" x14ac:dyDescent="0.2">
      <c r="M1359" s="19"/>
    </row>
    <row r="1360" spans="13:13" ht="12" x14ac:dyDescent="0.2">
      <c r="M1360" s="19"/>
    </row>
    <row r="1361" spans="13:13" ht="12" x14ac:dyDescent="0.2">
      <c r="M1361" s="19"/>
    </row>
    <row r="1362" spans="13:13" ht="12" x14ac:dyDescent="0.2">
      <c r="M1362" s="19"/>
    </row>
    <row r="1363" spans="13:13" ht="12" x14ac:dyDescent="0.2">
      <c r="M1363" s="19"/>
    </row>
    <row r="1364" spans="13:13" ht="12" x14ac:dyDescent="0.2">
      <c r="M1364" s="19"/>
    </row>
    <row r="1365" spans="13:13" ht="12" x14ac:dyDescent="0.2">
      <c r="M1365" s="19"/>
    </row>
    <row r="1366" spans="13:13" ht="12" x14ac:dyDescent="0.2">
      <c r="M1366" s="19"/>
    </row>
    <row r="1367" spans="13:13" ht="12" x14ac:dyDescent="0.2">
      <c r="M1367" s="19"/>
    </row>
    <row r="1368" spans="13:13" ht="12" x14ac:dyDescent="0.2">
      <c r="M1368" s="19"/>
    </row>
    <row r="1369" spans="13:13" ht="12" x14ac:dyDescent="0.2">
      <c r="M1369" s="19"/>
    </row>
    <row r="1370" spans="13:13" ht="12" x14ac:dyDescent="0.2">
      <c r="M1370" s="19"/>
    </row>
    <row r="1371" spans="13:13" ht="12" x14ac:dyDescent="0.2">
      <c r="M1371" s="19"/>
    </row>
    <row r="1372" spans="13:13" ht="12" x14ac:dyDescent="0.2">
      <c r="M1372" s="19"/>
    </row>
    <row r="1373" spans="13:13" ht="12" x14ac:dyDescent="0.2">
      <c r="M1373" s="19"/>
    </row>
    <row r="1374" spans="13:13" ht="12" x14ac:dyDescent="0.2">
      <c r="M1374" s="19"/>
    </row>
    <row r="1375" spans="13:13" ht="12" x14ac:dyDescent="0.2">
      <c r="M1375" s="19"/>
    </row>
    <row r="1376" spans="13:13" ht="12" x14ac:dyDescent="0.2">
      <c r="M1376" s="19"/>
    </row>
    <row r="1377" spans="13:13" ht="12" x14ac:dyDescent="0.2">
      <c r="M1377" s="19"/>
    </row>
    <row r="1378" spans="13:13" ht="12" x14ac:dyDescent="0.2">
      <c r="M1378" s="19"/>
    </row>
    <row r="1379" spans="13:13" ht="12" x14ac:dyDescent="0.2">
      <c r="M1379" s="19"/>
    </row>
    <row r="1380" spans="13:13" ht="12" x14ac:dyDescent="0.2">
      <c r="M1380" s="19"/>
    </row>
    <row r="1381" spans="13:13" ht="12" x14ac:dyDescent="0.2">
      <c r="M1381" s="19"/>
    </row>
    <row r="1382" spans="13:13" ht="12" x14ac:dyDescent="0.2">
      <c r="M1382" s="19"/>
    </row>
    <row r="1383" spans="13:13" ht="12" x14ac:dyDescent="0.2">
      <c r="M1383" s="19"/>
    </row>
    <row r="1384" spans="13:13" ht="12" x14ac:dyDescent="0.2">
      <c r="M1384" s="19"/>
    </row>
    <row r="1385" spans="13:13" ht="12" x14ac:dyDescent="0.2">
      <c r="M1385" s="19"/>
    </row>
    <row r="1386" spans="13:13" ht="12" x14ac:dyDescent="0.2">
      <c r="M1386" s="19"/>
    </row>
    <row r="1387" spans="13:13" ht="12" x14ac:dyDescent="0.2">
      <c r="M1387" s="19"/>
    </row>
    <row r="1388" spans="13:13" ht="12" x14ac:dyDescent="0.2">
      <c r="M1388" s="19"/>
    </row>
    <row r="1389" spans="13:13" ht="12" x14ac:dyDescent="0.2">
      <c r="M1389" s="19"/>
    </row>
    <row r="1390" spans="13:13" ht="12" x14ac:dyDescent="0.2">
      <c r="M1390" s="19"/>
    </row>
    <row r="1391" spans="13:13" ht="12" x14ac:dyDescent="0.2">
      <c r="M1391" s="19"/>
    </row>
    <row r="1392" spans="13:13" ht="12" x14ac:dyDescent="0.2">
      <c r="M1392" s="19"/>
    </row>
    <row r="1393" spans="13:13" ht="12" x14ac:dyDescent="0.2">
      <c r="M1393" s="19"/>
    </row>
    <row r="1394" spans="13:13" ht="12" x14ac:dyDescent="0.2">
      <c r="M1394" s="19"/>
    </row>
    <row r="1395" spans="13:13" ht="12" x14ac:dyDescent="0.2">
      <c r="M1395" s="19"/>
    </row>
    <row r="1396" spans="13:13" ht="12" x14ac:dyDescent="0.2">
      <c r="M1396" s="19"/>
    </row>
    <row r="1397" spans="13:13" ht="12" x14ac:dyDescent="0.2">
      <c r="M1397" s="19"/>
    </row>
    <row r="1398" spans="13:13" ht="12" x14ac:dyDescent="0.2">
      <c r="M1398" s="19"/>
    </row>
    <row r="1399" spans="13:13" ht="12" x14ac:dyDescent="0.2">
      <c r="M1399" s="19"/>
    </row>
    <row r="1400" spans="13:13" ht="12" x14ac:dyDescent="0.2">
      <c r="M1400" s="19"/>
    </row>
    <row r="1401" spans="13:13" ht="12" x14ac:dyDescent="0.2">
      <c r="M1401" s="19"/>
    </row>
    <row r="1402" spans="13:13" ht="12" x14ac:dyDescent="0.2">
      <c r="M1402" s="19"/>
    </row>
    <row r="1403" spans="13:13" ht="12" x14ac:dyDescent="0.2">
      <c r="M1403" s="19"/>
    </row>
    <row r="1404" spans="13:13" ht="12" x14ac:dyDescent="0.2">
      <c r="M1404" s="19"/>
    </row>
    <row r="1405" spans="13:13" ht="12" x14ac:dyDescent="0.2">
      <c r="M1405" s="19"/>
    </row>
    <row r="1406" spans="13:13" ht="12" x14ac:dyDescent="0.2">
      <c r="M1406" s="19"/>
    </row>
    <row r="1407" spans="13:13" ht="12" x14ac:dyDescent="0.2">
      <c r="M1407" s="19"/>
    </row>
    <row r="1408" spans="13:13" ht="12" x14ac:dyDescent="0.2">
      <c r="M1408" s="19"/>
    </row>
    <row r="1409" spans="13:13" ht="12" x14ac:dyDescent="0.2">
      <c r="M1409" s="19"/>
    </row>
    <row r="1410" spans="13:13" ht="12" x14ac:dyDescent="0.2">
      <c r="M1410" s="19"/>
    </row>
    <row r="1411" spans="13:13" ht="12" x14ac:dyDescent="0.2">
      <c r="M1411" s="19"/>
    </row>
    <row r="1412" spans="13:13" ht="12" x14ac:dyDescent="0.2">
      <c r="M1412" s="19"/>
    </row>
    <row r="1413" spans="13:13" ht="12" x14ac:dyDescent="0.2">
      <c r="M1413" s="19"/>
    </row>
    <row r="1414" spans="13:13" ht="12" x14ac:dyDescent="0.2">
      <c r="M1414" s="19"/>
    </row>
    <row r="1415" spans="13:13" ht="12" x14ac:dyDescent="0.2">
      <c r="M1415" s="19"/>
    </row>
    <row r="1416" spans="13:13" ht="12" x14ac:dyDescent="0.2">
      <c r="M1416" s="19"/>
    </row>
    <row r="1417" spans="13:13" ht="12" x14ac:dyDescent="0.2">
      <c r="M1417" s="19"/>
    </row>
    <row r="1418" spans="13:13" ht="12" x14ac:dyDescent="0.2">
      <c r="M1418" s="19"/>
    </row>
    <row r="1419" spans="13:13" ht="12" x14ac:dyDescent="0.2">
      <c r="M1419" s="19"/>
    </row>
    <row r="1420" spans="13:13" ht="12" x14ac:dyDescent="0.2">
      <c r="M1420" s="19"/>
    </row>
    <row r="1421" spans="13:13" ht="12" x14ac:dyDescent="0.2">
      <c r="M1421" s="19"/>
    </row>
    <row r="1422" spans="13:13" ht="12" x14ac:dyDescent="0.2">
      <c r="M1422" s="19"/>
    </row>
    <row r="1423" spans="13:13" ht="12" x14ac:dyDescent="0.2">
      <c r="M1423" s="19"/>
    </row>
    <row r="1424" spans="13:13" ht="12" x14ac:dyDescent="0.2">
      <c r="M1424" s="19"/>
    </row>
    <row r="1425" spans="13:13" ht="12" x14ac:dyDescent="0.2">
      <c r="M1425" s="19"/>
    </row>
    <row r="1426" spans="13:13" ht="12" x14ac:dyDescent="0.2">
      <c r="M1426" s="19"/>
    </row>
    <row r="1427" spans="13:13" ht="12" x14ac:dyDescent="0.2">
      <c r="M1427" s="19"/>
    </row>
    <row r="1428" spans="13:13" ht="12" x14ac:dyDescent="0.2">
      <c r="M1428" s="19"/>
    </row>
    <row r="1429" spans="13:13" ht="12" x14ac:dyDescent="0.2">
      <c r="M1429" s="19"/>
    </row>
    <row r="1430" spans="13:13" ht="12" x14ac:dyDescent="0.2">
      <c r="M1430" s="19"/>
    </row>
    <row r="1431" spans="13:13" ht="12" x14ac:dyDescent="0.2">
      <c r="M1431" s="19"/>
    </row>
    <row r="1432" spans="13:13" ht="12" x14ac:dyDescent="0.2">
      <c r="M1432" s="19"/>
    </row>
    <row r="1433" spans="13:13" ht="12" x14ac:dyDescent="0.2">
      <c r="M1433" s="19"/>
    </row>
    <row r="1434" spans="13:13" ht="12" x14ac:dyDescent="0.2">
      <c r="M1434" s="19"/>
    </row>
    <row r="1435" spans="13:13" ht="12" x14ac:dyDescent="0.2">
      <c r="M1435" s="19"/>
    </row>
    <row r="1436" spans="13:13" ht="12" x14ac:dyDescent="0.2">
      <c r="M1436" s="19"/>
    </row>
    <row r="1437" spans="13:13" ht="12" x14ac:dyDescent="0.2">
      <c r="M1437" s="19"/>
    </row>
    <row r="1438" spans="13:13" ht="12" x14ac:dyDescent="0.2">
      <c r="M1438" s="19"/>
    </row>
    <row r="1439" spans="13:13" ht="12" x14ac:dyDescent="0.2">
      <c r="M1439" s="19"/>
    </row>
    <row r="1440" spans="13:13" ht="12" x14ac:dyDescent="0.2">
      <c r="M1440" s="19"/>
    </row>
    <row r="1441" spans="13:13" ht="12" x14ac:dyDescent="0.2">
      <c r="M1441" s="19"/>
    </row>
    <row r="1442" spans="13:13" ht="12" x14ac:dyDescent="0.2">
      <c r="M1442" s="19"/>
    </row>
    <row r="1443" spans="13:13" ht="12" x14ac:dyDescent="0.2">
      <c r="M1443" s="19"/>
    </row>
    <row r="1444" spans="13:13" ht="12" x14ac:dyDescent="0.2">
      <c r="M1444" s="19"/>
    </row>
    <row r="1445" spans="13:13" ht="12" x14ac:dyDescent="0.2">
      <c r="M1445" s="19"/>
    </row>
    <row r="1446" spans="13:13" ht="12" x14ac:dyDescent="0.2">
      <c r="M1446" s="19"/>
    </row>
    <row r="1447" spans="13:13" ht="12" x14ac:dyDescent="0.2">
      <c r="M1447" s="19"/>
    </row>
    <row r="1448" spans="13:13" ht="12" x14ac:dyDescent="0.2">
      <c r="M1448" s="19"/>
    </row>
    <row r="1449" spans="13:13" ht="12" x14ac:dyDescent="0.2">
      <c r="M1449" s="19"/>
    </row>
    <row r="1450" spans="13:13" ht="12" x14ac:dyDescent="0.2">
      <c r="M1450" s="19"/>
    </row>
    <row r="1451" spans="13:13" ht="12" x14ac:dyDescent="0.2">
      <c r="M1451" s="19"/>
    </row>
    <row r="1452" spans="13:13" ht="12" x14ac:dyDescent="0.2">
      <c r="M1452" s="19"/>
    </row>
    <row r="1453" spans="13:13" ht="12" x14ac:dyDescent="0.2">
      <c r="M1453" s="19"/>
    </row>
    <row r="1454" spans="13:13" ht="12" x14ac:dyDescent="0.2">
      <c r="M1454" s="19"/>
    </row>
    <row r="1455" spans="13:13" ht="12" x14ac:dyDescent="0.2">
      <c r="M1455" s="19"/>
    </row>
    <row r="1456" spans="13:13" ht="12" x14ac:dyDescent="0.2">
      <c r="M1456" s="19"/>
    </row>
    <row r="1457" spans="13:13" ht="12" x14ac:dyDescent="0.2">
      <c r="M1457" s="19"/>
    </row>
    <row r="1458" spans="13:13" ht="12" x14ac:dyDescent="0.2">
      <c r="M1458" s="19"/>
    </row>
    <row r="1459" spans="13:13" ht="12" x14ac:dyDescent="0.2">
      <c r="M1459" s="19"/>
    </row>
    <row r="1460" spans="13:13" ht="12" x14ac:dyDescent="0.2">
      <c r="M1460" s="19"/>
    </row>
    <row r="1461" spans="13:13" ht="12" x14ac:dyDescent="0.2">
      <c r="M1461" s="19"/>
    </row>
    <row r="1462" spans="13:13" ht="12" x14ac:dyDescent="0.2">
      <c r="M1462" s="19"/>
    </row>
    <row r="1463" spans="13:13" ht="12" x14ac:dyDescent="0.2">
      <c r="M1463" s="19"/>
    </row>
    <row r="1464" spans="13:13" ht="12" x14ac:dyDescent="0.2">
      <c r="M1464" s="19"/>
    </row>
    <row r="1465" spans="13:13" ht="12" x14ac:dyDescent="0.2">
      <c r="M1465" s="19"/>
    </row>
    <row r="1466" spans="13:13" ht="12" x14ac:dyDescent="0.2">
      <c r="M1466" s="19"/>
    </row>
    <row r="1467" spans="13:13" ht="12" x14ac:dyDescent="0.2">
      <c r="M1467" s="19"/>
    </row>
    <row r="1468" spans="13:13" ht="12" x14ac:dyDescent="0.2">
      <c r="M1468" s="19"/>
    </row>
    <row r="1469" spans="13:13" ht="12" x14ac:dyDescent="0.2">
      <c r="M1469" s="19"/>
    </row>
    <row r="1470" spans="13:13" ht="12" x14ac:dyDescent="0.2">
      <c r="M1470" s="19"/>
    </row>
    <row r="1471" spans="13:13" ht="12" x14ac:dyDescent="0.2">
      <c r="M1471" s="19"/>
    </row>
    <row r="1472" spans="13:13" ht="12" x14ac:dyDescent="0.2">
      <c r="M1472" s="19"/>
    </row>
    <row r="1473" spans="13:13" ht="12" x14ac:dyDescent="0.2">
      <c r="M1473" s="19"/>
    </row>
    <row r="1474" spans="13:13" ht="12" x14ac:dyDescent="0.2">
      <c r="M1474" s="19"/>
    </row>
    <row r="1475" spans="13:13" ht="12" x14ac:dyDescent="0.2">
      <c r="M1475" s="19"/>
    </row>
    <row r="1476" spans="13:13" ht="12" x14ac:dyDescent="0.2">
      <c r="M1476" s="19"/>
    </row>
    <row r="1477" spans="13:13" ht="12" x14ac:dyDescent="0.2">
      <c r="M1477" s="19"/>
    </row>
    <row r="1478" spans="13:13" ht="12" x14ac:dyDescent="0.2">
      <c r="M1478" s="19"/>
    </row>
    <row r="1479" spans="13:13" ht="12" x14ac:dyDescent="0.2">
      <c r="M1479" s="19"/>
    </row>
    <row r="1480" spans="13:13" ht="12" x14ac:dyDescent="0.2">
      <c r="M1480" s="19"/>
    </row>
    <row r="1481" spans="13:13" ht="12" x14ac:dyDescent="0.2">
      <c r="M1481" s="19"/>
    </row>
    <row r="1482" spans="13:13" ht="12" x14ac:dyDescent="0.2">
      <c r="M1482" s="19"/>
    </row>
    <row r="1483" spans="13:13" ht="12" x14ac:dyDescent="0.2">
      <c r="M1483" s="19"/>
    </row>
    <row r="1484" spans="13:13" ht="12" x14ac:dyDescent="0.2">
      <c r="M1484" s="19"/>
    </row>
    <row r="1485" spans="13:13" ht="12" x14ac:dyDescent="0.2">
      <c r="M1485" s="19"/>
    </row>
    <row r="1486" spans="13:13" ht="12" x14ac:dyDescent="0.2">
      <c r="M1486" s="19"/>
    </row>
    <row r="1487" spans="13:13" ht="12" x14ac:dyDescent="0.2">
      <c r="M1487" s="19"/>
    </row>
    <row r="1488" spans="13:13" ht="12" x14ac:dyDescent="0.2">
      <c r="M1488" s="19"/>
    </row>
    <row r="1489" spans="13:13" ht="12" x14ac:dyDescent="0.2">
      <c r="M1489" s="19"/>
    </row>
    <row r="1490" spans="13:13" ht="12" x14ac:dyDescent="0.2">
      <c r="M1490" s="19"/>
    </row>
    <row r="1491" spans="13:13" ht="12" x14ac:dyDescent="0.2">
      <c r="M1491" s="19"/>
    </row>
    <row r="1492" spans="13:13" ht="12" x14ac:dyDescent="0.2">
      <c r="M1492" s="19"/>
    </row>
    <row r="1493" spans="13:13" ht="12" x14ac:dyDescent="0.2">
      <c r="M1493" s="19"/>
    </row>
    <row r="1494" spans="13:13" ht="12" x14ac:dyDescent="0.2">
      <c r="M1494" s="19"/>
    </row>
    <row r="1495" spans="13:13" ht="12" x14ac:dyDescent="0.2">
      <c r="M1495" s="19"/>
    </row>
    <row r="1496" spans="13:13" ht="12" x14ac:dyDescent="0.2">
      <c r="M1496" s="19"/>
    </row>
    <row r="1497" spans="13:13" ht="12" x14ac:dyDescent="0.2">
      <c r="M1497" s="19"/>
    </row>
    <row r="1498" spans="13:13" ht="12" x14ac:dyDescent="0.2">
      <c r="M1498" s="19"/>
    </row>
    <row r="1499" spans="13:13" ht="12" x14ac:dyDescent="0.2">
      <c r="M1499" s="19"/>
    </row>
    <row r="1500" spans="13:13" ht="12" x14ac:dyDescent="0.2">
      <c r="M1500" s="19"/>
    </row>
    <row r="1501" spans="13:13" ht="12" x14ac:dyDescent="0.2">
      <c r="M1501" s="19"/>
    </row>
    <row r="1502" spans="13:13" ht="12" x14ac:dyDescent="0.2">
      <c r="M1502" s="19"/>
    </row>
    <row r="1503" spans="13:13" ht="12" x14ac:dyDescent="0.2">
      <c r="M1503" s="19"/>
    </row>
    <row r="1504" spans="13:13" ht="12" x14ac:dyDescent="0.2">
      <c r="M1504" s="19"/>
    </row>
    <row r="1505" spans="13:13" ht="12" x14ac:dyDescent="0.2">
      <c r="M1505" s="19"/>
    </row>
    <row r="1506" spans="13:13" ht="12" x14ac:dyDescent="0.2">
      <c r="M1506" s="19"/>
    </row>
    <row r="1507" spans="13:13" ht="12" x14ac:dyDescent="0.2">
      <c r="M1507" s="19"/>
    </row>
    <row r="1508" spans="13:13" ht="12" x14ac:dyDescent="0.2">
      <c r="M1508" s="19"/>
    </row>
    <row r="1509" spans="13:13" ht="12" x14ac:dyDescent="0.2">
      <c r="M1509" s="19"/>
    </row>
    <row r="1510" spans="13:13" ht="12" x14ac:dyDescent="0.2">
      <c r="M1510" s="19"/>
    </row>
    <row r="1511" spans="13:13" ht="12" x14ac:dyDescent="0.2">
      <c r="M1511" s="19"/>
    </row>
    <row r="1512" spans="13:13" ht="12" x14ac:dyDescent="0.2">
      <c r="M1512" s="19"/>
    </row>
    <row r="1513" spans="13:13" ht="12" x14ac:dyDescent="0.2">
      <c r="M1513" s="19"/>
    </row>
    <row r="1514" spans="13:13" ht="12" x14ac:dyDescent="0.2">
      <c r="M1514" s="19"/>
    </row>
    <row r="1515" spans="13:13" ht="12" x14ac:dyDescent="0.2">
      <c r="M1515" s="19"/>
    </row>
    <row r="1516" spans="13:13" ht="12" x14ac:dyDescent="0.2">
      <c r="M1516" s="19"/>
    </row>
    <row r="1517" spans="13:13" ht="12" x14ac:dyDescent="0.2">
      <c r="M1517" s="19"/>
    </row>
    <row r="1518" spans="13:13" ht="12" x14ac:dyDescent="0.2">
      <c r="M1518" s="19"/>
    </row>
    <row r="1519" spans="13:13" ht="12" x14ac:dyDescent="0.2">
      <c r="M1519" s="19"/>
    </row>
    <row r="1520" spans="13:13" ht="12" x14ac:dyDescent="0.2">
      <c r="M1520" s="19"/>
    </row>
    <row r="1521" spans="13:13" ht="12" x14ac:dyDescent="0.2">
      <c r="M1521" s="19"/>
    </row>
    <row r="1522" spans="13:13" ht="12" x14ac:dyDescent="0.2">
      <c r="M1522" s="19"/>
    </row>
    <row r="1523" spans="13:13" ht="12" x14ac:dyDescent="0.2">
      <c r="M1523" s="19"/>
    </row>
    <row r="1524" spans="13:13" ht="12" x14ac:dyDescent="0.2">
      <c r="M1524" s="19"/>
    </row>
    <row r="1525" spans="13:13" ht="12" x14ac:dyDescent="0.2">
      <c r="M1525" s="19"/>
    </row>
    <row r="1526" spans="13:13" ht="12" x14ac:dyDescent="0.2">
      <c r="M1526" s="19"/>
    </row>
    <row r="1527" spans="13:13" ht="12" x14ac:dyDescent="0.2">
      <c r="M1527" s="19"/>
    </row>
    <row r="1528" spans="13:13" ht="12" x14ac:dyDescent="0.2">
      <c r="M1528" s="19"/>
    </row>
    <row r="1529" spans="13:13" ht="12" x14ac:dyDescent="0.2">
      <c r="M1529" s="19"/>
    </row>
    <row r="1530" spans="13:13" ht="12" x14ac:dyDescent="0.2">
      <c r="M1530" s="19"/>
    </row>
    <row r="1531" spans="13:13" ht="12" x14ac:dyDescent="0.2">
      <c r="M1531" s="19"/>
    </row>
    <row r="1532" spans="13:13" ht="12" x14ac:dyDescent="0.2">
      <c r="M1532" s="19"/>
    </row>
    <row r="1533" spans="13:13" ht="12" x14ac:dyDescent="0.2">
      <c r="M1533" s="19"/>
    </row>
    <row r="1534" spans="13:13" ht="12" x14ac:dyDescent="0.2">
      <c r="M1534" s="19"/>
    </row>
    <row r="1535" spans="13:13" ht="12" x14ac:dyDescent="0.2">
      <c r="M1535" s="19"/>
    </row>
    <row r="1536" spans="13:13" ht="12" x14ac:dyDescent="0.2">
      <c r="M1536" s="19"/>
    </row>
    <row r="1537" spans="13:13" ht="12" x14ac:dyDescent="0.2">
      <c r="M1537" s="19"/>
    </row>
    <row r="1538" spans="13:13" ht="12" x14ac:dyDescent="0.2">
      <c r="M1538" s="19"/>
    </row>
    <row r="1539" spans="13:13" ht="12" x14ac:dyDescent="0.2">
      <c r="M1539" s="19"/>
    </row>
    <row r="1540" spans="13:13" ht="12" x14ac:dyDescent="0.2">
      <c r="M1540" s="19"/>
    </row>
    <row r="1541" spans="13:13" ht="12" x14ac:dyDescent="0.2">
      <c r="M1541" s="19"/>
    </row>
    <row r="1542" spans="13:13" ht="12" x14ac:dyDescent="0.2">
      <c r="M1542" s="19"/>
    </row>
    <row r="1543" spans="13:13" ht="12" x14ac:dyDescent="0.2">
      <c r="M1543" s="19"/>
    </row>
    <row r="1544" spans="13:13" ht="12" x14ac:dyDescent="0.2">
      <c r="M1544" s="19"/>
    </row>
    <row r="1545" spans="13:13" ht="12" x14ac:dyDescent="0.2">
      <c r="M1545" s="19"/>
    </row>
    <row r="1546" spans="13:13" ht="12" x14ac:dyDescent="0.2">
      <c r="M1546" s="19"/>
    </row>
    <row r="1547" spans="13:13" ht="12" x14ac:dyDescent="0.2">
      <c r="M1547" s="19"/>
    </row>
    <row r="1548" spans="13:13" ht="12" x14ac:dyDescent="0.2">
      <c r="M1548" s="19"/>
    </row>
    <row r="1549" spans="13:13" ht="12" x14ac:dyDescent="0.2">
      <c r="M1549" s="19"/>
    </row>
    <row r="1550" spans="13:13" ht="12" x14ac:dyDescent="0.2">
      <c r="M1550" s="19"/>
    </row>
    <row r="1551" spans="13:13" ht="12" x14ac:dyDescent="0.2">
      <c r="M1551" s="19"/>
    </row>
    <row r="1552" spans="13:13" ht="12" x14ac:dyDescent="0.2">
      <c r="M1552" s="19"/>
    </row>
    <row r="1553" spans="13:13" ht="12" x14ac:dyDescent="0.2">
      <c r="M1553" s="19"/>
    </row>
    <row r="1554" spans="13:13" ht="12" x14ac:dyDescent="0.2">
      <c r="M1554" s="19"/>
    </row>
    <row r="1555" spans="13:13" ht="12" x14ac:dyDescent="0.2">
      <c r="M1555" s="19"/>
    </row>
    <row r="1556" spans="13:13" ht="12" x14ac:dyDescent="0.2">
      <c r="M1556" s="19"/>
    </row>
    <row r="1557" spans="13:13" ht="12" x14ac:dyDescent="0.2">
      <c r="M1557" s="19"/>
    </row>
    <row r="1558" spans="13:13" ht="12" x14ac:dyDescent="0.2">
      <c r="M1558" s="19"/>
    </row>
    <row r="1559" spans="13:13" ht="12" x14ac:dyDescent="0.2">
      <c r="M1559" s="19"/>
    </row>
    <row r="1560" spans="13:13" ht="12" x14ac:dyDescent="0.2">
      <c r="M1560" s="19"/>
    </row>
    <row r="1561" spans="13:13" ht="12" x14ac:dyDescent="0.2">
      <c r="M1561" s="19"/>
    </row>
    <row r="1562" spans="13:13" ht="12" x14ac:dyDescent="0.2">
      <c r="M1562" s="19"/>
    </row>
    <row r="1563" spans="13:13" ht="12" x14ac:dyDescent="0.2">
      <c r="M1563" s="19"/>
    </row>
    <row r="1564" spans="13:13" ht="12" x14ac:dyDescent="0.2">
      <c r="M1564" s="19"/>
    </row>
    <row r="1565" spans="13:13" ht="12" x14ac:dyDescent="0.2">
      <c r="M1565" s="19"/>
    </row>
    <row r="1566" spans="13:13" ht="12" x14ac:dyDescent="0.2">
      <c r="M1566" s="19"/>
    </row>
    <row r="1567" spans="13:13" ht="12" x14ac:dyDescent="0.2">
      <c r="M1567" s="19"/>
    </row>
    <row r="1568" spans="13:13" ht="12" x14ac:dyDescent="0.2">
      <c r="M1568" s="19"/>
    </row>
    <row r="1569" spans="13:13" ht="12" x14ac:dyDescent="0.2">
      <c r="M1569" s="19"/>
    </row>
    <row r="1570" spans="13:13" ht="12" x14ac:dyDescent="0.2">
      <c r="M1570" s="19"/>
    </row>
    <row r="1571" spans="13:13" ht="12" x14ac:dyDescent="0.2">
      <c r="M1571" s="19"/>
    </row>
    <row r="1572" spans="13:13" ht="12" x14ac:dyDescent="0.2">
      <c r="M1572" s="19"/>
    </row>
    <row r="1573" spans="13:13" ht="12" x14ac:dyDescent="0.2">
      <c r="M1573" s="19"/>
    </row>
    <row r="1574" spans="13:13" ht="12" x14ac:dyDescent="0.2">
      <c r="M1574" s="19"/>
    </row>
    <row r="1575" spans="13:13" ht="12" x14ac:dyDescent="0.2">
      <c r="M1575" s="19"/>
    </row>
    <row r="1576" spans="13:13" ht="12" x14ac:dyDescent="0.2">
      <c r="M1576" s="19"/>
    </row>
    <row r="1577" spans="13:13" ht="12" x14ac:dyDescent="0.2">
      <c r="M1577" s="19"/>
    </row>
    <row r="1578" spans="13:13" ht="12" x14ac:dyDescent="0.2">
      <c r="M1578" s="19"/>
    </row>
    <row r="1579" spans="13:13" ht="12" x14ac:dyDescent="0.2">
      <c r="M1579" s="19"/>
    </row>
    <row r="1580" spans="13:13" ht="12" x14ac:dyDescent="0.2">
      <c r="M1580" s="19"/>
    </row>
    <row r="1581" spans="13:13" ht="12" x14ac:dyDescent="0.2">
      <c r="M1581" s="19"/>
    </row>
    <row r="1582" spans="13:13" ht="12" x14ac:dyDescent="0.2">
      <c r="M1582" s="19"/>
    </row>
    <row r="1583" spans="13:13" ht="12" x14ac:dyDescent="0.2">
      <c r="M1583" s="19"/>
    </row>
    <row r="1584" spans="13:13" ht="12" x14ac:dyDescent="0.2">
      <c r="M1584" s="19"/>
    </row>
    <row r="1585" spans="13:13" ht="12" x14ac:dyDescent="0.2">
      <c r="M1585" s="19"/>
    </row>
    <row r="1586" spans="13:13" ht="12" x14ac:dyDescent="0.2">
      <c r="M1586" s="19"/>
    </row>
    <row r="1587" spans="13:13" ht="12" x14ac:dyDescent="0.2">
      <c r="M1587" s="19"/>
    </row>
    <row r="1588" spans="13:13" ht="12" x14ac:dyDescent="0.2">
      <c r="M1588" s="19"/>
    </row>
    <row r="1589" spans="13:13" ht="12" x14ac:dyDescent="0.2">
      <c r="M1589" s="19"/>
    </row>
    <row r="1590" spans="13:13" ht="12" x14ac:dyDescent="0.2">
      <c r="M1590" s="19"/>
    </row>
    <row r="1591" spans="13:13" ht="12" x14ac:dyDescent="0.2">
      <c r="M1591" s="19"/>
    </row>
    <row r="1592" spans="13:13" ht="12" x14ac:dyDescent="0.2">
      <c r="M1592" s="19"/>
    </row>
    <row r="1593" spans="13:13" ht="12" x14ac:dyDescent="0.2">
      <c r="M1593" s="19"/>
    </row>
    <row r="1594" spans="13:13" ht="12" x14ac:dyDescent="0.2">
      <c r="M1594" s="19"/>
    </row>
    <row r="1595" spans="13:13" ht="12" x14ac:dyDescent="0.2">
      <c r="M1595" s="19"/>
    </row>
    <row r="1596" spans="13:13" ht="12" x14ac:dyDescent="0.2">
      <c r="M1596" s="19"/>
    </row>
    <row r="1597" spans="13:13" ht="12" x14ac:dyDescent="0.2">
      <c r="M1597" s="19"/>
    </row>
    <row r="1598" spans="13:13" ht="12" x14ac:dyDescent="0.2">
      <c r="M1598" s="19"/>
    </row>
    <row r="1599" spans="13:13" ht="12" x14ac:dyDescent="0.2">
      <c r="M1599" s="19"/>
    </row>
    <row r="1600" spans="13:13" ht="12" x14ac:dyDescent="0.2">
      <c r="M1600" s="19"/>
    </row>
    <row r="1601" spans="13:13" ht="12" x14ac:dyDescent="0.2">
      <c r="M1601" s="19"/>
    </row>
    <row r="1602" spans="13:13" ht="12" x14ac:dyDescent="0.2">
      <c r="M1602" s="19"/>
    </row>
    <row r="1603" spans="13:13" ht="12" x14ac:dyDescent="0.2">
      <c r="M1603" s="19"/>
    </row>
    <row r="1604" spans="13:13" ht="12" x14ac:dyDescent="0.2">
      <c r="M1604" s="19"/>
    </row>
    <row r="1605" spans="13:13" ht="12" x14ac:dyDescent="0.2">
      <c r="M1605" s="19"/>
    </row>
    <row r="1606" spans="13:13" ht="12" x14ac:dyDescent="0.2">
      <c r="M1606" s="19"/>
    </row>
    <row r="1607" spans="13:13" ht="12" x14ac:dyDescent="0.2">
      <c r="M1607" s="19"/>
    </row>
    <row r="1608" spans="13:13" ht="12" x14ac:dyDescent="0.2">
      <c r="M1608" s="19"/>
    </row>
    <row r="1609" spans="13:13" ht="12" x14ac:dyDescent="0.2">
      <c r="M1609" s="19"/>
    </row>
    <row r="1610" spans="13:13" ht="12" x14ac:dyDescent="0.2">
      <c r="M1610" s="19"/>
    </row>
    <row r="1611" spans="13:13" ht="12" x14ac:dyDescent="0.2">
      <c r="M1611" s="19"/>
    </row>
    <row r="1612" spans="13:13" ht="12" x14ac:dyDescent="0.2">
      <c r="M1612" s="19"/>
    </row>
    <row r="1613" spans="13:13" ht="12" x14ac:dyDescent="0.2">
      <c r="M1613" s="19"/>
    </row>
    <row r="1614" spans="13:13" ht="12" x14ac:dyDescent="0.2">
      <c r="M1614" s="19"/>
    </row>
    <row r="1615" spans="13:13" ht="12" x14ac:dyDescent="0.2">
      <c r="M1615" s="19"/>
    </row>
    <row r="1616" spans="13:13" ht="12" x14ac:dyDescent="0.2">
      <c r="M1616" s="19"/>
    </row>
    <row r="1617" spans="13:13" ht="12" x14ac:dyDescent="0.2">
      <c r="M1617" s="19"/>
    </row>
    <row r="1618" spans="13:13" ht="12" x14ac:dyDescent="0.2">
      <c r="M1618" s="19"/>
    </row>
    <row r="1619" spans="13:13" ht="12" x14ac:dyDescent="0.2">
      <c r="M1619" s="19"/>
    </row>
    <row r="1620" spans="13:13" ht="12" x14ac:dyDescent="0.2">
      <c r="M1620" s="19"/>
    </row>
    <row r="1621" spans="13:13" ht="12" x14ac:dyDescent="0.2">
      <c r="M1621" s="19"/>
    </row>
    <row r="1622" spans="13:13" ht="12" x14ac:dyDescent="0.2">
      <c r="M1622" s="19"/>
    </row>
    <row r="1623" spans="13:13" ht="12" x14ac:dyDescent="0.2">
      <c r="M1623" s="19"/>
    </row>
    <row r="1624" spans="13:13" ht="12" x14ac:dyDescent="0.2">
      <c r="M1624" s="19"/>
    </row>
    <row r="1625" spans="13:13" ht="12" x14ac:dyDescent="0.2">
      <c r="M1625" s="19"/>
    </row>
    <row r="1626" spans="13:13" ht="12" x14ac:dyDescent="0.2">
      <c r="M1626" s="19"/>
    </row>
    <row r="1627" spans="13:13" ht="12" x14ac:dyDescent="0.2">
      <c r="M1627" s="19"/>
    </row>
    <row r="1628" spans="13:13" ht="12" x14ac:dyDescent="0.2">
      <c r="M1628" s="19"/>
    </row>
    <row r="1629" spans="13:13" ht="12" x14ac:dyDescent="0.2">
      <c r="M1629" s="19"/>
    </row>
    <row r="1630" spans="13:13" ht="12" x14ac:dyDescent="0.2">
      <c r="M1630" s="19"/>
    </row>
    <row r="1631" spans="13:13" ht="12" x14ac:dyDescent="0.2">
      <c r="M1631" s="19"/>
    </row>
    <row r="1632" spans="13:13" ht="12" x14ac:dyDescent="0.2">
      <c r="M1632" s="19"/>
    </row>
    <row r="1633" spans="13:13" ht="12" x14ac:dyDescent="0.2">
      <c r="M1633" s="19"/>
    </row>
    <row r="1634" spans="13:13" ht="12" x14ac:dyDescent="0.2">
      <c r="M1634" s="19"/>
    </row>
    <row r="1635" spans="13:13" ht="12" x14ac:dyDescent="0.2">
      <c r="M1635" s="19"/>
    </row>
    <row r="1636" spans="13:13" ht="12" x14ac:dyDescent="0.2">
      <c r="M1636" s="19"/>
    </row>
    <row r="1637" spans="13:13" ht="12" x14ac:dyDescent="0.2">
      <c r="M1637" s="19"/>
    </row>
    <row r="1638" spans="13:13" ht="12" x14ac:dyDescent="0.2">
      <c r="M1638" s="19"/>
    </row>
    <row r="1639" spans="13:13" ht="12" x14ac:dyDescent="0.2">
      <c r="M1639" s="19"/>
    </row>
    <row r="1640" spans="13:13" ht="12" x14ac:dyDescent="0.2">
      <c r="M1640" s="19"/>
    </row>
    <row r="1641" spans="13:13" ht="12" x14ac:dyDescent="0.2">
      <c r="M1641" s="19"/>
    </row>
    <row r="1642" spans="13:13" ht="12" x14ac:dyDescent="0.2">
      <c r="M1642" s="19"/>
    </row>
    <row r="1643" spans="13:13" ht="12" x14ac:dyDescent="0.2">
      <c r="M1643" s="19"/>
    </row>
    <row r="1644" spans="13:13" ht="12" x14ac:dyDescent="0.2">
      <c r="M1644" s="19"/>
    </row>
    <row r="1645" spans="13:13" ht="12" x14ac:dyDescent="0.2">
      <c r="M1645" s="19"/>
    </row>
    <row r="1646" spans="13:13" ht="12" x14ac:dyDescent="0.2">
      <c r="M1646" s="19"/>
    </row>
    <row r="1647" spans="13:13" ht="12" x14ac:dyDescent="0.2">
      <c r="M1647" s="19"/>
    </row>
    <row r="1648" spans="13:13" ht="12" x14ac:dyDescent="0.2">
      <c r="M1648" s="19"/>
    </row>
    <row r="1649" spans="13:13" ht="12" x14ac:dyDescent="0.2">
      <c r="M1649" s="19"/>
    </row>
    <row r="1650" spans="13:13" ht="12" x14ac:dyDescent="0.2">
      <c r="M1650" s="19"/>
    </row>
    <row r="1651" spans="13:13" ht="12" x14ac:dyDescent="0.2">
      <c r="M1651" s="19"/>
    </row>
    <row r="1652" spans="13:13" ht="12" x14ac:dyDescent="0.2">
      <c r="M1652" s="19"/>
    </row>
    <row r="1653" spans="13:13" ht="12" x14ac:dyDescent="0.2">
      <c r="M1653" s="19"/>
    </row>
    <row r="1654" spans="13:13" ht="12" x14ac:dyDescent="0.2">
      <c r="M1654" s="19"/>
    </row>
    <row r="1655" spans="13:13" ht="12" x14ac:dyDescent="0.2">
      <c r="M1655" s="19"/>
    </row>
    <row r="1656" spans="13:13" ht="12" x14ac:dyDescent="0.2">
      <c r="M1656" s="19"/>
    </row>
    <row r="1657" spans="13:13" ht="12" x14ac:dyDescent="0.2">
      <c r="M1657" s="19"/>
    </row>
    <row r="1658" spans="13:13" ht="12" x14ac:dyDescent="0.2">
      <c r="M1658" s="19"/>
    </row>
    <row r="1659" spans="13:13" ht="12" x14ac:dyDescent="0.2">
      <c r="M1659" s="19"/>
    </row>
    <row r="1660" spans="13:13" ht="12" x14ac:dyDescent="0.2">
      <c r="M1660" s="19"/>
    </row>
    <row r="1661" spans="13:13" ht="12" x14ac:dyDescent="0.2">
      <c r="M1661" s="19"/>
    </row>
    <row r="1662" spans="13:13" ht="12" x14ac:dyDescent="0.2">
      <c r="M1662" s="19"/>
    </row>
    <row r="1663" spans="13:13" ht="12" x14ac:dyDescent="0.2">
      <c r="M1663" s="19"/>
    </row>
    <row r="1664" spans="13:13" ht="12" x14ac:dyDescent="0.2">
      <c r="M1664" s="19"/>
    </row>
    <row r="1665" spans="13:13" ht="12" x14ac:dyDescent="0.2">
      <c r="M1665" s="19"/>
    </row>
    <row r="1666" spans="13:13" ht="12" x14ac:dyDescent="0.2">
      <c r="M1666" s="19"/>
    </row>
    <row r="1667" spans="13:13" ht="12" x14ac:dyDescent="0.2">
      <c r="M1667" s="19"/>
    </row>
    <row r="1668" spans="13:13" ht="12" x14ac:dyDescent="0.2">
      <c r="M1668" s="19"/>
    </row>
    <row r="1669" spans="13:13" ht="12" x14ac:dyDescent="0.2">
      <c r="M1669" s="19"/>
    </row>
    <row r="1670" spans="13:13" ht="12" x14ac:dyDescent="0.2">
      <c r="M1670" s="19"/>
    </row>
    <row r="1671" spans="13:13" ht="12" x14ac:dyDescent="0.2">
      <c r="M1671" s="19"/>
    </row>
    <row r="1672" spans="13:13" ht="12" x14ac:dyDescent="0.2">
      <c r="M1672" s="19"/>
    </row>
    <row r="1673" spans="13:13" ht="12" x14ac:dyDescent="0.2">
      <c r="M1673" s="19"/>
    </row>
    <row r="1674" spans="13:13" ht="12" x14ac:dyDescent="0.2">
      <c r="M1674" s="19"/>
    </row>
    <row r="1675" spans="13:13" ht="12" x14ac:dyDescent="0.2">
      <c r="M1675" s="19"/>
    </row>
    <row r="1676" spans="13:13" ht="12" x14ac:dyDescent="0.2">
      <c r="M1676" s="19"/>
    </row>
    <row r="1677" spans="13:13" ht="12" x14ac:dyDescent="0.2">
      <c r="M1677" s="19"/>
    </row>
    <row r="1678" spans="13:13" ht="12" x14ac:dyDescent="0.2">
      <c r="M1678" s="19"/>
    </row>
    <row r="1679" spans="13:13" ht="12" x14ac:dyDescent="0.2">
      <c r="M1679" s="19"/>
    </row>
    <row r="1680" spans="13:13" ht="12" x14ac:dyDescent="0.2">
      <c r="M1680" s="19"/>
    </row>
    <row r="1681" spans="13:13" ht="12" x14ac:dyDescent="0.2">
      <c r="M1681" s="19"/>
    </row>
    <row r="1682" spans="13:13" ht="12" x14ac:dyDescent="0.2">
      <c r="M1682" s="19"/>
    </row>
    <row r="1683" spans="13:13" ht="12" x14ac:dyDescent="0.2">
      <c r="M1683" s="19"/>
    </row>
    <row r="1684" spans="13:13" ht="12" x14ac:dyDescent="0.2">
      <c r="M1684" s="19"/>
    </row>
    <row r="1685" spans="13:13" ht="12" x14ac:dyDescent="0.2">
      <c r="M1685" s="19"/>
    </row>
    <row r="1686" spans="13:13" ht="12" x14ac:dyDescent="0.2">
      <c r="M1686" s="19"/>
    </row>
    <row r="1687" spans="13:13" ht="12" x14ac:dyDescent="0.2">
      <c r="M1687" s="19"/>
    </row>
    <row r="1688" spans="13:13" ht="12" x14ac:dyDescent="0.2">
      <c r="M1688" s="19"/>
    </row>
    <row r="1689" spans="13:13" ht="12" x14ac:dyDescent="0.2">
      <c r="M1689" s="19"/>
    </row>
    <row r="1690" spans="13:13" ht="12" x14ac:dyDescent="0.2">
      <c r="M1690" s="19"/>
    </row>
    <row r="1691" spans="13:13" ht="12" x14ac:dyDescent="0.2">
      <c r="M1691" s="19"/>
    </row>
    <row r="1692" spans="13:13" ht="12" x14ac:dyDescent="0.2">
      <c r="M1692" s="19"/>
    </row>
    <row r="1693" spans="13:13" ht="12" x14ac:dyDescent="0.2">
      <c r="M1693" s="19"/>
    </row>
    <row r="1694" spans="13:13" ht="12" x14ac:dyDescent="0.2">
      <c r="M1694" s="19"/>
    </row>
    <row r="1695" spans="13:13" ht="12" x14ac:dyDescent="0.2">
      <c r="M1695" s="19"/>
    </row>
    <row r="1696" spans="13:13" ht="12" x14ac:dyDescent="0.2">
      <c r="M1696" s="19"/>
    </row>
    <row r="1697" spans="13:13" ht="12" x14ac:dyDescent="0.2">
      <c r="M1697" s="19"/>
    </row>
    <row r="1698" spans="13:13" ht="12" x14ac:dyDescent="0.2">
      <c r="M1698" s="19"/>
    </row>
    <row r="1699" spans="13:13" ht="12" x14ac:dyDescent="0.2">
      <c r="M1699" s="19"/>
    </row>
    <row r="1700" spans="13:13" ht="12" x14ac:dyDescent="0.2">
      <c r="M1700" s="19"/>
    </row>
    <row r="1701" spans="13:13" ht="12" x14ac:dyDescent="0.2">
      <c r="M1701" s="19"/>
    </row>
    <row r="1702" spans="13:13" ht="12" x14ac:dyDescent="0.2">
      <c r="M1702" s="19"/>
    </row>
    <row r="1703" spans="13:13" ht="12" x14ac:dyDescent="0.2">
      <c r="M1703" s="19"/>
    </row>
    <row r="1704" spans="13:13" ht="12" x14ac:dyDescent="0.2">
      <c r="M1704" s="19"/>
    </row>
    <row r="1705" spans="13:13" ht="12" x14ac:dyDescent="0.2">
      <c r="M1705" s="19"/>
    </row>
    <row r="1706" spans="13:13" ht="12" x14ac:dyDescent="0.2">
      <c r="M1706" s="19"/>
    </row>
    <row r="1707" spans="13:13" ht="12" x14ac:dyDescent="0.2">
      <c r="M1707" s="19"/>
    </row>
    <row r="1708" spans="13:13" ht="12" x14ac:dyDescent="0.2">
      <c r="M1708" s="19"/>
    </row>
    <row r="1709" spans="13:13" ht="12" x14ac:dyDescent="0.2">
      <c r="M1709" s="19"/>
    </row>
    <row r="1710" spans="13:13" ht="12" x14ac:dyDescent="0.2">
      <c r="M1710" s="19"/>
    </row>
    <row r="1711" spans="13:13" ht="12" x14ac:dyDescent="0.2">
      <c r="M1711" s="19"/>
    </row>
    <row r="1712" spans="13:13" ht="12" x14ac:dyDescent="0.2">
      <c r="M1712" s="19"/>
    </row>
    <row r="1713" spans="13:13" ht="12" x14ac:dyDescent="0.2">
      <c r="M1713" s="19"/>
    </row>
    <row r="1714" spans="13:13" ht="12" x14ac:dyDescent="0.2">
      <c r="M1714" s="19"/>
    </row>
    <row r="1715" spans="13:13" ht="12" x14ac:dyDescent="0.2">
      <c r="M1715" s="19"/>
    </row>
    <row r="1716" spans="13:13" ht="12" x14ac:dyDescent="0.2">
      <c r="M1716" s="19"/>
    </row>
    <row r="1717" spans="13:13" ht="12" x14ac:dyDescent="0.2">
      <c r="M1717" s="19"/>
    </row>
    <row r="1718" spans="13:13" ht="12" x14ac:dyDescent="0.2">
      <c r="M1718" s="19"/>
    </row>
    <row r="1719" spans="13:13" ht="12" x14ac:dyDescent="0.2">
      <c r="M1719" s="19"/>
    </row>
    <row r="1720" spans="13:13" ht="12" x14ac:dyDescent="0.2">
      <c r="M1720" s="19"/>
    </row>
    <row r="1721" spans="13:13" ht="12" x14ac:dyDescent="0.2">
      <c r="M1721"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P6:P8"/>
    <mergeCell ref="N4:N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M4:M5"/>
    <mergeCell ref="D13:F13"/>
    <mergeCell ref="D9:F9"/>
    <mergeCell ref="D10:F10"/>
    <mergeCell ref="D11:F11"/>
    <mergeCell ref="D12:F12"/>
    <mergeCell ref="M12:P13"/>
    <mergeCell ref="A6:K6"/>
    <mergeCell ref="O4:O5"/>
    <mergeCell ref="P4:P5"/>
    <mergeCell ref="M6:M8"/>
    <mergeCell ref="N6:N8"/>
    <mergeCell ref="O6:O8"/>
  </mergeCells>
  <printOptions horizontalCentered="1"/>
  <pageMargins left="0.39370078740157483" right="0.19685039370078741" top="0.39370078740157483" bottom="0.39370078740157483" header="0" footer="0.15748031496062992"/>
  <pageSetup paperSize="9" scale="6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6614" r:id="rId4" name="ReworkCompleteChk">
          <controlPr defaultSize="0" autoLine="0" r:id="rId5">
            <anchor moveWithCells="1">
              <from>
                <xdr:col>12</xdr:col>
                <xdr:colOff>114300</xdr:colOff>
                <xdr:row>5</xdr:row>
                <xdr:rowOff>95250</xdr:rowOff>
              </from>
              <to>
                <xdr:col>12</xdr:col>
                <xdr:colOff>285750</xdr:colOff>
                <xdr:row>6</xdr:row>
                <xdr:rowOff>19050</xdr:rowOff>
              </to>
            </anchor>
          </controlPr>
        </control>
      </mc:Choice>
      <mc:Fallback>
        <control shapeId="196614" r:id="rId4" name="ReworkCompleteChk"/>
      </mc:Fallback>
    </mc:AlternateContent>
    <mc:AlternateContent xmlns:mc="http://schemas.openxmlformats.org/markup-compatibility/2006">
      <mc:Choice Requires="x14">
        <control shapeId="196613" r:id="rId6" name="FinalReviewChk">
          <controlPr defaultSize="0" autoLine="0" r:id="rId5">
            <anchor moveWithCells="1">
              <from>
                <xdr:col>12</xdr:col>
                <xdr:colOff>114300</xdr:colOff>
                <xdr:row>8</xdr:row>
                <xdr:rowOff>47625</xdr:rowOff>
              </from>
              <to>
                <xdr:col>12</xdr:col>
                <xdr:colOff>285750</xdr:colOff>
                <xdr:row>8</xdr:row>
                <xdr:rowOff>219075</xdr:rowOff>
              </to>
            </anchor>
          </controlPr>
        </control>
      </mc:Choice>
      <mc:Fallback>
        <control shapeId="196613" r:id="rId6" name="FinalReviewChk"/>
      </mc:Fallback>
    </mc:AlternateContent>
    <mc:AlternateContent xmlns:mc="http://schemas.openxmlformats.org/markup-compatibility/2006">
      <mc:Choice Requires="x14">
        <control shapeId="196612" r:id="rId7" name="ReworkRequiredChk">
          <controlPr defaultSize="0" autoLine="0" r:id="rId5">
            <anchor moveWithCells="1">
              <from>
                <xdr:col>12</xdr:col>
                <xdr:colOff>114300</xdr:colOff>
                <xdr:row>3</xdr:row>
                <xdr:rowOff>104775</xdr:rowOff>
              </from>
              <to>
                <xdr:col>12</xdr:col>
                <xdr:colOff>285750</xdr:colOff>
                <xdr:row>3</xdr:row>
                <xdr:rowOff>276225</xdr:rowOff>
              </to>
            </anchor>
          </controlPr>
        </control>
      </mc:Choice>
      <mc:Fallback>
        <control shapeId="196612" r:id="rId7" name="ReworkRequiredChk"/>
      </mc:Fallback>
    </mc:AlternateContent>
    <mc:AlternateContent xmlns:mc="http://schemas.openxmlformats.org/markup-compatibility/2006">
      <mc:Choice Requires="x14">
        <control shapeId="196611" r:id="rId8" name="ReviewedChk">
          <controlPr defaultSize="0" autoLine="0" r:id="rId5">
            <anchor moveWithCells="1">
              <from>
                <xdr:col>12</xdr:col>
                <xdr:colOff>114300</xdr:colOff>
                <xdr:row>2</xdr:row>
                <xdr:rowOff>85725</xdr:rowOff>
              </from>
              <to>
                <xdr:col>12</xdr:col>
                <xdr:colOff>285750</xdr:colOff>
                <xdr:row>2</xdr:row>
                <xdr:rowOff>257175</xdr:rowOff>
              </to>
            </anchor>
          </controlPr>
        </control>
      </mc:Choice>
      <mc:Fallback>
        <control shapeId="196611" r:id="rId8" name="ReviewedChk"/>
      </mc:Fallback>
    </mc:AlternateContent>
    <mc:AlternateContent xmlns:mc="http://schemas.openxmlformats.org/markup-compatibility/2006">
      <mc:Choice Requires="x14">
        <control shapeId="196610" r:id="rId9" name="AwaitingClientChk">
          <controlPr defaultSize="0" autoLine="0" r:id="rId5">
            <anchor moveWithCells="1">
              <from>
                <xdr:col>12</xdr:col>
                <xdr:colOff>114300</xdr:colOff>
                <xdr:row>1</xdr:row>
                <xdr:rowOff>95250</xdr:rowOff>
              </from>
              <to>
                <xdr:col>12</xdr:col>
                <xdr:colOff>285750</xdr:colOff>
                <xdr:row>1</xdr:row>
                <xdr:rowOff>266700</xdr:rowOff>
              </to>
            </anchor>
          </controlPr>
        </control>
      </mc:Choice>
      <mc:Fallback>
        <control shapeId="196610" r:id="rId9" name="AwaitingClientChk"/>
      </mc:Fallback>
    </mc:AlternateContent>
    <mc:AlternateContent xmlns:mc="http://schemas.openxmlformats.org/markup-compatibility/2006">
      <mc:Choice Requires="x14">
        <control shapeId="196609" r:id="rId10" name="WorksheetCompleteChk">
          <controlPr defaultSize="0" autoLine="0" r:id="rId5">
            <anchor moveWithCells="1">
              <from>
                <xdr:col>12</xdr:col>
                <xdr:colOff>123825</xdr:colOff>
                <xdr:row>0</xdr:row>
                <xdr:rowOff>85725</xdr:rowOff>
              </from>
              <to>
                <xdr:col>12</xdr:col>
                <xdr:colOff>295275</xdr:colOff>
                <xdr:row>0</xdr:row>
                <xdr:rowOff>257175</xdr:rowOff>
              </to>
            </anchor>
          </controlPr>
        </control>
      </mc:Choice>
      <mc:Fallback>
        <control shapeId="196609" r:id="rId10" name="WorksheetCompleteChk"/>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9.164062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Workpapers'!E30="",#REF!=""),'Index of Workpapers'!C30,IF('Index of Workpapers'!E30&lt;&gt;"",'Index of Workpapers'!E30,#REF!))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496" t="str">
        <f>'Index of Workpapers'!B30</f>
        <v>General Ledger</v>
      </c>
      <c r="B4" s="1496"/>
      <c r="C4" s="1496"/>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30" customHeight="1" x14ac:dyDescent="0.2">
      <c r="A6" s="1414" t="s">
        <v>819</v>
      </c>
      <c r="B6" s="1414"/>
      <c r="C6" s="1414"/>
      <c r="D6" s="1414"/>
      <c r="E6" s="1414"/>
      <c r="F6" s="1414"/>
      <c r="H6" s="975"/>
      <c r="I6" s="976" t="s">
        <v>352</v>
      </c>
      <c r="J6" s="977" t="s">
        <v>63</v>
      </c>
      <c r="K6" s="978" t="s">
        <v>64</v>
      </c>
    </row>
    <row r="7" spans="1:11" ht="3.75" customHeight="1" thickBot="1" x14ac:dyDescent="0.25">
      <c r="A7" s="497"/>
      <c r="B7" s="497"/>
      <c r="C7" s="497"/>
      <c r="D7" s="497"/>
      <c r="E7" s="497"/>
      <c r="F7" s="497" t="s">
        <v>418</v>
      </c>
      <c r="H7" s="1481"/>
      <c r="I7" s="1484" t="s">
        <v>353</v>
      </c>
      <c r="J7" s="1487" t="s">
        <v>63</v>
      </c>
      <c r="K7" s="1490" t="s">
        <v>64</v>
      </c>
    </row>
    <row r="8" spans="1:11" ht="3.75" customHeight="1" x14ac:dyDescent="0.2">
      <c r="A8" s="381"/>
      <c r="B8" s="381"/>
      <c r="C8" s="381"/>
      <c r="D8" s="381"/>
      <c r="E8" s="381"/>
      <c r="F8" s="381"/>
      <c r="H8" s="1482"/>
      <c r="I8" s="1485"/>
      <c r="J8" s="1488"/>
      <c r="K8" s="1491"/>
    </row>
    <row r="9" spans="1:11" s="338" customFormat="1" ht="19.5" customHeight="1" x14ac:dyDescent="0.2">
      <c r="A9" s="370"/>
      <c r="B9" s="370"/>
      <c r="C9" s="370"/>
      <c r="D9" s="1428"/>
      <c r="E9" s="1428"/>
      <c r="F9" s="1428"/>
      <c r="H9" s="1497"/>
      <c r="I9" s="1498"/>
      <c r="J9" s="1499"/>
      <c r="K9" s="1500"/>
    </row>
    <row r="10" spans="1:11" s="341" customFormat="1" ht="15" customHeight="1" x14ac:dyDescent="0.2">
      <c r="A10" s="370"/>
      <c r="B10" s="370"/>
      <c r="C10" s="370"/>
      <c r="D10" s="1428"/>
      <c r="E10" s="1428"/>
      <c r="F10" s="1428"/>
      <c r="H10" s="530" t="s">
        <v>467</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8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H256" s="19"/>
      <c r="I256" s="321"/>
      <c r="J256" s="321"/>
      <c r="K256" s="321"/>
    </row>
    <row r="257" spans="8:11" s="338" customFormat="1" ht="15.95" customHeight="1" x14ac:dyDescent="0.2">
      <c r="H257" s="19"/>
      <c r="I257" s="321"/>
      <c r="J257" s="321"/>
      <c r="K257" s="321"/>
    </row>
    <row r="258" spans="8:11" s="338" customFormat="1" ht="15.95" customHeight="1" x14ac:dyDescent="0.2">
      <c r="H258" s="19"/>
      <c r="I258" s="321"/>
      <c r="J258" s="321"/>
      <c r="K258" s="321"/>
    </row>
    <row r="259" spans="8:11" s="338" customFormat="1" ht="15.95" customHeight="1" x14ac:dyDescent="0.2">
      <c r="H259" s="19"/>
      <c r="I259" s="321"/>
      <c r="J259" s="321"/>
      <c r="K259" s="321"/>
    </row>
    <row r="260" spans="8:11" s="338" customFormat="1" ht="15.95" customHeight="1" x14ac:dyDescent="0.2">
      <c r="H260" s="19"/>
      <c r="I260" s="321"/>
      <c r="J260" s="321"/>
      <c r="K260" s="321"/>
    </row>
    <row r="261" spans="8:11" s="338" customFormat="1" ht="15.95" customHeight="1" x14ac:dyDescent="0.2">
      <c r="H261" s="19"/>
      <c r="I261" s="321"/>
      <c r="J261" s="321"/>
      <c r="K261" s="321"/>
    </row>
    <row r="262" spans="8:11" s="338" customFormat="1" ht="15.95" customHeight="1" x14ac:dyDescent="0.2">
      <c r="H262" s="19"/>
      <c r="I262" s="321"/>
      <c r="J262" s="321"/>
      <c r="K262" s="321"/>
    </row>
    <row r="263" spans="8:11" s="338" customFormat="1" ht="15.95" customHeight="1" x14ac:dyDescent="0.2">
      <c r="H263" s="19"/>
      <c r="I263" s="321"/>
      <c r="J263" s="321"/>
      <c r="K263" s="321"/>
    </row>
    <row r="264" spans="8:11" s="338" customFormat="1" ht="15.95" customHeight="1" x14ac:dyDescent="0.2">
      <c r="H264" s="19"/>
      <c r="I264" s="321"/>
      <c r="J264" s="321"/>
      <c r="K264" s="321"/>
    </row>
    <row r="265" spans="8:11" s="338" customFormat="1" ht="15.95" customHeight="1" x14ac:dyDescent="0.2">
      <c r="H265" s="19"/>
      <c r="I265" s="321"/>
      <c r="J265" s="321"/>
      <c r="K265" s="321"/>
    </row>
    <row r="266" spans="8:11" s="338" customFormat="1" ht="15.95" customHeight="1" x14ac:dyDescent="0.2">
      <c r="H266" s="19"/>
      <c r="I266" s="321"/>
      <c r="J266" s="321"/>
      <c r="K266" s="321"/>
    </row>
    <row r="267" spans="8:11" s="338" customFormat="1" ht="15.95" customHeight="1" x14ac:dyDescent="0.2">
      <c r="H267" s="19"/>
      <c r="I267" s="321"/>
      <c r="J267" s="321"/>
      <c r="K267" s="321"/>
    </row>
    <row r="268" spans="8:11" s="338" customFormat="1" ht="15.95" customHeight="1" x14ac:dyDescent="0.2">
      <c r="H268" s="19"/>
      <c r="I268" s="321"/>
      <c r="J268" s="321"/>
      <c r="K268" s="321"/>
    </row>
    <row r="269" spans="8:11" s="338" customFormat="1" ht="15.95" customHeight="1" x14ac:dyDescent="0.2">
      <c r="H269" s="19"/>
      <c r="I269" s="321"/>
      <c r="J269" s="321"/>
      <c r="K269" s="321"/>
    </row>
    <row r="270" spans="8:11" s="338" customFormat="1" ht="15.95" customHeight="1" x14ac:dyDescent="0.2">
      <c r="H270" s="19"/>
      <c r="I270" s="321"/>
      <c r="J270" s="321"/>
      <c r="K270" s="321"/>
    </row>
    <row r="271" spans="8:11" s="338" customFormat="1" ht="15.95" customHeight="1" x14ac:dyDescent="0.2">
      <c r="H271" s="19"/>
      <c r="I271" s="321"/>
      <c r="J271" s="321"/>
      <c r="K271" s="321"/>
    </row>
    <row r="272" spans="8: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scale="9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8422"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88422" r:id="rId4" name="ReworkCompleteChk"/>
      </mc:Fallback>
    </mc:AlternateContent>
    <mc:AlternateContent xmlns:mc="http://schemas.openxmlformats.org/markup-compatibility/2006">
      <mc:Choice Requires="x14">
        <control shapeId="188421" r:id="rId6"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188421" r:id="rId6" name="FinalReviewChk"/>
      </mc:Fallback>
    </mc:AlternateContent>
    <mc:AlternateContent xmlns:mc="http://schemas.openxmlformats.org/markup-compatibility/2006">
      <mc:Choice Requires="x14">
        <control shapeId="188420"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8420" r:id="rId7" name="ReworkRequiredChk"/>
      </mc:Fallback>
    </mc:AlternateContent>
    <mc:AlternateContent xmlns:mc="http://schemas.openxmlformats.org/markup-compatibility/2006">
      <mc:Choice Requires="x14">
        <control shapeId="188419"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8419" r:id="rId8" name="ReviewedChk"/>
      </mc:Fallback>
    </mc:AlternateContent>
    <mc:AlternateContent xmlns:mc="http://schemas.openxmlformats.org/markup-compatibility/2006">
      <mc:Choice Requires="x14">
        <control shapeId="188418"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88418" r:id="rId9" name="AwaitingClientChk"/>
      </mc:Fallback>
    </mc:AlternateContent>
    <mc:AlternateContent xmlns:mc="http://schemas.openxmlformats.org/markup-compatibility/2006">
      <mc:Choice Requires="x14">
        <control shapeId="188417" r:id="rId10" name="WorksheetCompleteChk">
          <controlPr defaultSize="0" autoLine="0" r:id="rId5">
            <anchor moveWithCells="1">
              <from>
                <xdr:col>7</xdr:col>
                <xdr:colOff>123825</xdr:colOff>
                <xdr:row>0</xdr:row>
                <xdr:rowOff>76200</xdr:rowOff>
              </from>
              <to>
                <xdr:col>7</xdr:col>
                <xdr:colOff>295275</xdr:colOff>
                <xdr:row>0</xdr:row>
                <xdr:rowOff>247650</xdr:rowOff>
              </to>
            </anchor>
          </controlPr>
        </control>
      </mc:Choice>
      <mc:Fallback>
        <control shapeId="188417" r:id="rId10" name="WorksheetCompleteChk"/>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7">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Workpapers'!E32="",#REF!=""),'Index of Workpapers'!C32,IF('Index of Workpapers'!E32&lt;&gt;"",'Index of Workpapers'!E32,#REF!))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97" t="s">
        <v>65</v>
      </c>
      <c r="B4" s="197"/>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890</v>
      </c>
      <c r="B6" s="1414"/>
      <c r="C6" s="1414"/>
      <c r="D6" s="1414"/>
      <c r="E6" s="1414"/>
      <c r="F6" s="1414"/>
      <c r="H6" s="1418"/>
      <c r="I6" s="1419" t="s">
        <v>352</v>
      </c>
      <c r="J6" s="1420" t="s">
        <v>63</v>
      </c>
      <c r="K6" s="1422" t="s">
        <v>64</v>
      </c>
    </row>
    <row r="7" spans="1:11" ht="3.75" customHeight="1" thickBot="1" x14ac:dyDescent="0.25">
      <c r="A7" s="381"/>
      <c r="B7" s="381"/>
      <c r="C7" s="381"/>
      <c r="D7" s="381"/>
      <c r="E7" s="381"/>
      <c r="F7" s="381"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370"/>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467</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8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1:11" s="338" customFormat="1" ht="15.95" customHeight="1" x14ac:dyDescent="0.2">
      <c r="A257" s="334"/>
      <c r="B257" s="334"/>
      <c r="C257" s="334"/>
      <c r="D257" s="334"/>
      <c r="E257" s="334"/>
      <c r="F257" s="334"/>
      <c r="H257" s="19"/>
      <c r="I257" s="321"/>
      <c r="J257" s="321"/>
      <c r="K257" s="321"/>
    </row>
    <row r="258" spans="1:11" s="338" customFormat="1" ht="15.95" customHeight="1" x14ac:dyDescent="0.2">
      <c r="A258" s="334"/>
      <c r="B258" s="334"/>
      <c r="C258" s="334"/>
      <c r="D258" s="334"/>
      <c r="E258" s="334"/>
      <c r="F258" s="334"/>
      <c r="H258" s="19"/>
      <c r="I258" s="321"/>
      <c r="J258" s="321"/>
      <c r="K258" s="321"/>
    </row>
    <row r="259" spans="1:11" s="338" customFormat="1" ht="15.95" customHeight="1" x14ac:dyDescent="0.2">
      <c r="A259" s="334"/>
      <c r="B259" s="334"/>
      <c r="C259" s="334"/>
      <c r="D259" s="334"/>
      <c r="E259" s="334"/>
      <c r="F259" s="334"/>
      <c r="H259" s="19"/>
      <c r="I259" s="321"/>
      <c r="J259" s="321"/>
      <c r="K259" s="321"/>
    </row>
    <row r="260" spans="1:11" s="338" customFormat="1" ht="15.95" customHeight="1" x14ac:dyDescent="0.2">
      <c r="A260" s="334"/>
      <c r="B260" s="334"/>
      <c r="C260" s="334"/>
      <c r="D260" s="334"/>
      <c r="E260" s="334"/>
      <c r="F260" s="334"/>
      <c r="H260" s="19"/>
      <c r="I260" s="321"/>
      <c r="J260" s="321"/>
      <c r="K260" s="321"/>
    </row>
    <row r="261" spans="1:11" s="338" customFormat="1" ht="15.95" customHeight="1" x14ac:dyDescent="0.2">
      <c r="H261" s="19"/>
      <c r="I261" s="321"/>
      <c r="J261" s="321"/>
      <c r="K261" s="321"/>
    </row>
    <row r="262" spans="1:11" s="338" customFormat="1" ht="15.95" customHeight="1" x14ac:dyDescent="0.2">
      <c r="H262" s="19"/>
      <c r="I262" s="321"/>
      <c r="J262" s="321"/>
      <c r="K262" s="321"/>
    </row>
    <row r="263" spans="1:11" s="338" customFormat="1" ht="15.95" customHeight="1" x14ac:dyDescent="0.2">
      <c r="H263" s="19"/>
      <c r="I263" s="321"/>
      <c r="J263" s="321"/>
      <c r="K263" s="321"/>
    </row>
    <row r="264" spans="1:11" s="338" customFormat="1" ht="15.95" customHeight="1" x14ac:dyDescent="0.2">
      <c r="H264" s="19"/>
      <c r="I264" s="321"/>
      <c r="J264" s="321"/>
      <c r="K264" s="321"/>
    </row>
    <row r="265" spans="1:11" s="338" customFormat="1" ht="15.95" customHeight="1" x14ac:dyDescent="0.2">
      <c r="H265" s="19"/>
      <c r="I265" s="321"/>
      <c r="J265" s="321"/>
      <c r="K265" s="321"/>
    </row>
    <row r="266" spans="1:11" s="338" customFormat="1" ht="15.95" customHeight="1" x14ac:dyDescent="0.2">
      <c r="H266" s="19"/>
      <c r="I266" s="321"/>
      <c r="J266" s="321"/>
      <c r="K266" s="321"/>
    </row>
    <row r="267" spans="1:11" s="338" customFormat="1" ht="15.95" customHeight="1" x14ac:dyDescent="0.2">
      <c r="H267" s="19"/>
      <c r="I267" s="321"/>
      <c r="J267" s="321"/>
      <c r="K267" s="321"/>
    </row>
    <row r="268" spans="1:11" s="338" customFormat="1" ht="15.95" customHeight="1" x14ac:dyDescent="0.2">
      <c r="H268" s="19"/>
      <c r="I268" s="321"/>
      <c r="J268" s="321"/>
      <c r="K268" s="321"/>
    </row>
    <row r="269" spans="1:11" s="338" customFormat="1" ht="15.95" customHeight="1" x14ac:dyDescent="0.2">
      <c r="H269" s="19"/>
      <c r="I269" s="321"/>
      <c r="J269" s="321"/>
      <c r="K269" s="321"/>
    </row>
    <row r="270" spans="1:11" s="338" customFormat="1" ht="15.95" customHeight="1" x14ac:dyDescent="0.2">
      <c r="H270" s="19"/>
      <c r="I270" s="321"/>
      <c r="J270" s="321"/>
      <c r="K270" s="321"/>
    </row>
    <row r="271" spans="1:11" s="338" customFormat="1" ht="15.95" customHeight="1" x14ac:dyDescent="0.2">
      <c r="H271" s="19"/>
      <c r="I271" s="321"/>
      <c r="J271" s="321"/>
      <c r="K271" s="321"/>
    </row>
    <row r="272" spans="1: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7398" r:id="rId4" name="ReworkCompleteChk">
          <controlPr defaultSize="0" autoLine="0" r:id="rId5">
            <anchor moveWithCells="1">
              <from>
                <xdr:col>7</xdr:col>
                <xdr:colOff>114300</xdr:colOff>
                <xdr:row>5</xdr:row>
                <xdr:rowOff>95250</xdr:rowOff>
              </from>
              <to>
                <xdr:col>7</xdr:col>
                <xdr:colOff>285750</xdr:colOff>
                <xdr:row>6</xdr:row>
                <xdr:rowOff>19050</xdr:rowOff>
              </to>
            </anchor>
          </controlPr>
        </control>
      </mc:Choice>
      <mc:Fallback>
        <control shapeId="187398" r:id="rId4" name="ReworkCompleteChk"/>
      </mc:Fallback>
    </mc:AlternateContent>
    <mc:AlternateContent xmlns:mc="http://schemas.openxmlformats.org/markup-compatibility/2006">
      <mc:Choice Requires="x14">
        <control shapeId="187397"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87397" r:id="rId6" name="FinalReviewChk"/>
      </mc:Fallback>
    </mc:AlternateContent>
    <mc:AlternateContent xmlns:mc="http://schemas.openxmlformats.org/markup-compatibility/2006">
      <mc:Choice Requires="x14">
        <control shapeId="187396"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7396" r:id="rId7" name="ReworkRequiredChk"/>
      </mc:Fallback>
    </mc:AlternateContent>
    <mc:AlternateContent xmlns:mc="http://schemas.openxmlformats.org/markup-compatibility/2006">
      <mc:Choice Requires="x14">
        <control shapeId="187395"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7395" r:id="rId8" name="ReviewedChk"/>
      </mc:Fallback>
    </mc:AlternateContent>
    <mc:AlternateContent xmlns:mc="http://schemas.openxmlformats.org/markup-compatibility/2006">
      <mc:Choice Requires="x14">
        <control shapeId="187394" r:id="rId9" name="AwaitingClientChk">
          <controlPr defaultSize="0" autoLine="0" r:id="rId5">
            <anchor moveWithCells="1">
              <from>
                <xdr:col>7</xdr:col>
                <xdr:colOff>114300</xdr:colOff>
                <xdr:row>1</xdr:row>
                <xdr:rowOff>95250</xdr:rowOff>
              </from>
              <to>
                <xdr:col>7</xdr:col>
                <xdr:colOff>285750</xdr:colOff>
                <xdr:row>1</xdr:row>
                <xdr:rowOff>266700</xdr:rowOff>
              </to>
            </anchor>
          </controlPr>
        </control>
      </mc:Choice>
      <mc:Fallback>
        <control shapeId="187394" r:id="rId9" name="AwaitingClientChk"/>
      </mc:Fallback>
    </mc:AlternateContent>
    <mc:AlternateContent xmlns:mc="http://schemas.openxmlformats.org/markup-compatibility/2006">
      <mc:Choice Requires="x14">
        <control shapeId="187393"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87393" r:id="rId10" name="WorksheetCompleteChk"/>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rgb="FF8DC63F"/>
  </sheetPr>
  <dimension ref="A1:K58"/>
  <sheetViews>
    <sheetView showGridLines="0" showZeros="0" zoomScaleNormal="100" workbookViewId="0"/>
  </sheetViews>
  <sheetFormatPr defaultColWidth="9.33203125" defaultRowHeight="12.75" x14ac:dyDescent="0.2"/>
  <cols>
    <col min="1" max="1" width="12.83203125" style="7" customWidth="1"/>
    <col min="2" max="2" width="31.6640625" style="7" customWidth="1"/>
    <col min="3" max="3" width="14" style="7" customWidth="1"/>
    <col min="4" max="4" width="17.33203125" style="7" customWidth="1"/>
    <col min="5" max="6" width="15.83203125" style="7" customWidth="1"/>
    <col min="7" max="7" width="15.1640625" style="7" customWidth="1"/>
    <col min="8" max="8" width="6.83203125" customWidth="1"/>
    <col min="9" max="9" width="30.83203125" customWidth="1"/>
    <col min="10" max="11" width="9.33203125" customWidth="1"/>
    <col min="12" max="16384" width="9.33203125" style="7"/>
  </cols>
  <sheetData>
    <row r="1" spans="1:11" customFormat="1" ht="24.95" customHeight="1" x14ac:dyDescent="0.2">
      <c r="A1" s="145" t="s">
        <v>167</v>
      </c>
      <c r="B1" s="1426" t="str">
        <f>Home!$B$3</f>
        <v>MICI05</v>
      </c>
      <c r="C1" s="1426"/>
      <c r="D1" s="1426"/>
      <c r="E1" s="104" t="s">
        <v>58</v>
      </c>
      <c r="F1" s="1052" t="e">
        <f>IF(AND('Index of Workpapers'!E33="",#REF!=""),'Index of Workpapers'!C33,IF('Index of Workpapers'!E33&lt;&gt;"",'Index of Workpapers'!E33,#REF!))</f>
        <v>#REF!</v>
      </c>
      <c r="G1" s="7"/>
      <c r="H1" s="519"/>
      <c r="I1" s="520" t="s">
        <v>349</v>
      </c>
      <c r="J1" s="521" t="s">
        <v>63</v>
      </c>
      <c r="K1" s="522" t="s">
        <v>64</v>
      </c>
    </row>
    <row r="2" spans="1:11" customFormat="1" ht="24.95" customHeight="1" x14ac:dyDescent="0.2">
      <c r="A2" s="145" t="s">
        <v>10</v>
      </c>
      <c r="B2" s="1426" t="str">
        <f>Home!$B$4</f>
        <v>MICINDA SUPERANNUATION FUND</v>
      </c>
      <c r="C2" s="1426"/>
      <c r="D2" s="148"/>
      <c r="E2" s="104" t="s">
        <v>63</v>
      </c>
      <c r="F2" s="104" t="s">
        <v>64</v>
      </c>
      <c r="G2" s="7"/>
      <c r="H2" s="519"/>
      <c r="I2" s="520" t="s">
        <v>350</v>
      </c>
      <c r="J2" s="521" t="s">
        <v>63</v>
      </c>
      <c r="K2" s="522" t="s">
        <v>64</v>
      </c>
    </row>
    <row r="3" spans="1:11" customFormat="1" ht="24.95" customHeight="1" x14ac:dyDescent="0.2">
      <c r="A3" s="145" t="s">
        <v>236</v>
      </c>
      <c r="B3" s="973">
        <f>Home!$C$7</f>
        <v>43281</v>
      </c>
      <c r="C3" s="149"/>
      <c r="D3" s="142" t="s">
        <v>55</v>
      </c>
      <c r="E3" s="106" t="str">
        <f>Home!$C$16</f>
        <v>TH</v>
      </c>
      <c r="F3" s="238">
        <f>Home!$C$17</f>
        <v>43521</v>
      </c>
      <c r="G3" s="7"/>
      <c r="H3" s="519"/>
      <c r="I3" s="520" t="s">
        <v>94</v>
      </c>
      <c r="J3" s="521" t="s">
        <v>63</v>
      </c>
      <c r="K3" s="522" t="s">
        <v>64</v>
      </c>
    </row>
    <row r="4" spans="1:11" customFormat="1" ht="24.95" customHeight="1" x14ac:dyDescent="0.3">
      <c r="A4" s="105" t="s">
        <v>227</v>
      </c>
      <c r="B4" s="105"/>
      <c r="C4" s="38"/>
      <c r="D4" s="142" t="s">
        <v>56</v>
      </c>
      <c r="E4" s="106" t="str">
        <f>Home!$C$18</f>
        <v>Enter initials</v>
      </c>
      <c r="F4" s="238" t="str">
        <f>Home!$C$19</f>
        <v>Enter date</v>
      </c>
      <c r="G4" s="7"/>
      <c r="H4" s="519"/>
      <c r="I4" s="520" t="s">
        <v>351</v>
      </c>
      <c r="J4" s="521" t="s">
        <v>63</v>
      </c>
      <c r="K4" s="522" t="s">
        <v>64</v>
      </c>
    </row>
    <row r="5" spans="1:11" customFormat="1" ht="3.75" customHeight="1" x14ac:dyDescent="0.25">
      <c r="C5" s="2"/>
      <c r="D5" s="2"/>
      <c r="F5" s="101"/>
      <c r="G5" s="7"/>
      <c r="H5" s="1418"/>
      <c r="I5" s="1419" t="s">
        <v>352</v>
      </c>
      <c r="J5" s="1420" t="s">
        <v>63</v>
      </c>
      <c r="K5" s="1422" t="s">
        <v>64</v>
      </c>
    </row>
    <row r="6" spans="1:11" customFormat="1" ht="19.5" customHeight="1" x14ac:dyDescent="0.2">
      <c r="A6" s="1414" t="s">
        <v>1167</v>
      </c>
      <c r="B6" s="1414"/>
      <c r="C6" s="1414"/>
      <c r="D6" s="1414"/>
      <c r="E6" s="1414"/>
      <c r="F6" s="1414"/>
      <c r="H6" s="1418"/>
      <c r="I6" s="1419"/>
      <c r="J6" s="1420"/>
      <c r="K6" s="1422"/>
    </row>
    <row r="7" spans="1:11" ht="15" customHeight="1" x14ac:dyDescent="0.2">
      <c r="A7" s="1508" t="s">
        <v>71</v>
      </c>
      <c r="B7" s="1509"/>
      <c r="C7" s="453"/>
      <c r="D7" s="433"/>
      <c r="E7" s="437">
        <v>1817</v>
      </c>
      <c r="F7" s="574"/>
      <c r="G7" s="16"/>
      <c r="H7" s="443"/>
      <c r="I7" s="444"/>
      <c r="J7" s="444"/>
      <c r="K7" s="445"/>
    </row>
    <row r="8" spans="1:11" ht="15" customHeight="1" x14ac:dyDescent="0.2">
      <c r="A8" s="1511" t="s">
        <v>1348</v>
      </c>
      <c r="B8" s="1512"/>
      <c r="C8" s="453"/>
      <c r="D8" s="433"/>
      <c r="E8" s="437">
        <v>10000</v>
      </c>
      <c r="F8" s="574"/>
      <c r="G8" s="16"/>
      <c r="H8" s="443"/>
      <c r="I8" s="444"/>
      <c r="J8" s="444"/>
      <c r="K8" s="445"/>
    </row>
    <row r="9" spans="1:11" s="315" customFormat="1" ht="15" customHeight="1" x14ac:dyDescent="0.2">
      <c r="A9" s="1511"/>
      <c r="B9" s="1512"/>
      <c r="C9" s="1145"/>
      <c r="D9" s="79"/>
      <c r="E9" s="437"/>
      <c r="F9" s="574"/>
      <c r="G9" s="316"/>
      <c r="H9" s="443"/>
      <c r="I9" s="444"/>
      <c r="J9" s="444"/>
      <c r="K9" s="445"/>
    </row>
    <row r="10" spans="1:11" ht="15" customHeight="1" x14ac:dyDescent="0.2">
      <c r="A10" s="1508" t="s">
        <v>1349</v>
      </c>
      <c r="B10" s="1509"/>
      <c r="C10" s="453"/>
      <c r="D10" s="79"/>
      <c r="E10" s="437"/>
      <c r="F10" s="570"/>
      <c r="G10" s="16"/>
      <c r="H10" s="443"/>
      <c r="I10" s="444"/>
      <c r="J10" s="444"/>
      <c r="K10" s="445"/>
    </row>
    <row r="11" spans="1:11" ht="15" customHeight="1" x14ac:dyDescent="0.2">
      <c r="A11" s="1508" t="s">
        <v>1061</v>
      </c>
      <c r="B11" s="1509"/>
      <c r="C11" s="453"/>
      <c r="D11" s="79"/>
      <c r="E11" s="258">
        <v>-10</v>
      </c>
      <c r="F11" s="571"/>
      <c r="G11" s="16"/>
      <c r="H11" s="443"/>
      <c r="I11" s="444"/>
      <c r="J11" s="444"/>
      <c r="K11" s="445"/>
    </row>
    <row r="12" spans="1:11" ht="20.100000000000001" customHeight="1" thickBot="1" x14ac:dyDescent="0.25">
      <c r="A12" s="1466" t="s">
        <v>981</v>
      </c>
      <c r="B12" s="1467"/>
      <c r="C12" s="79"/>
      <c r="D12" s="79"/>
      <c r="E12" s="433"/>
      <c r="F12" s="546">
        <f>SUM(E7:E11)</f>
        <v>11807</v>
      </c>
      <c r="G12" s="16"/>
      <c r="H12" s="443"/>
      <c r="I12" s="444"/>
      <c r="J12" s="444"/>
      <c r="K12" s="445"/>
    </row>
    <row r="13" spans="1:11" ht="3.75" customHeight="1" thickTop="1" x14ac:dyDescent="0.2">
      <c r="A13" s="575"/>
      <c r="B13" s="79"/>
      <c r="C13" s="79"/>
      <c r="D13" s="101"/>
      <c r="E13" s="102"/>
      <c r="F13" s="574"/>
      <c r="G13" s="16"/>
      <c r="H13" s="166"/>
      <c r="I13" s="166"/>
      <c r="J13" s="166"/>
      <c r="K13" s="166"/>
    </row>
    <row r="14" spans="1:11" ht="15" customHeight="1" x14ac:dyDescent="0.2">
      <c r="A14" s="1510" t="s">
        <v>1165</v>
      </c>
      <c r="B14" s="1507"/>
      <c r="C14" s="1507"/>
      <c r="D14" s="79"/>
      <c r="E14" s="257" t="s">
        <v>958</v>
      </c>
      <c r="F14" s="577">
        <f>F12*15%</f>
        <v>1771.05</v>
      </c>
      <c r="G14" s="16"/>
      <c r="H14" s="443"/>
      <c r="I14" s="444"/>
      <c r="J14" s="444"/>
      <c r="K14" s="445"/>
    </row>
    <row r="15" spans="1:11" s="315" customFormat="1" ht="15" customHeight="1" x14ac:dyDescent="0.2">
      <c r="A15" s="1504" t="s">
        <v>1166</v>
      </c>
      <c r="B15" s="1505"/>
      <c r="C15" s="79"/>
      <c r="D15" s="79"/>
      <c r="E15" s="257" t="s">
        <v>397</v>
      </c>
      <c r="F15" s="571">
        <f>ROUNDDOWN('SMSF41 Contributions'!M94*0.34,2)</f>
        <v>0</v>
      </c>
      <c r="G15" s="316"/>
      <c r="H15" s="443"/>
      <c r="I15" s="444"/>
      <c r="J15" s="444"/>
      <c r="K15" s="445"/>
    </row>
    <row r="16" spans="1:11" s="315" customFormat="1" ht="20.100000000000001" customHeight="1" x14ac:dyDescent="0.2">
      <c r="A16" s="578" t="s">
        <v>936</v>
      </c>
      <c r="B16" s="455"/>
      <c r="C16" s="79"/>
      <c r="D16" s="79"/>
      <c r="E16" s="257" t="s">
        <v>421</v>
      </c>
      <c r="F16" s="544">
        <f>SUM(F14:F15)</f>
        <v>1771.05</v>
      </c>
      <c r="G16" s="316"/>
      <c r="H16" s="443"/>
      <c r="I16" s="444"/>
      <c r="J16" s="444"/>
      <c r="K16" s="445"/>
    </row>
    <row r="17" spans="1:11" ht="3.75" customHeight="1" x14ac:dyDescent="0.2">
      <c r="A17" s="575"/>
      <c r="B17" s="79"/>
      <c r="C17" s="79"/>
      <c r="D17" s="101"/>
      <c r="E17" s="102"/>
      <c r="F17" s="574"/>
      <c r="G17" s="16"/>
      <c r="H17" s="166"/>
      <c r="I17" s="166"/>
      <c r="J17" s="166"/>
      <c r="K17" s="166"/>
    </row>
    <row r="18" spans="1:11" s="315" customFormat="1" ht="15" customHeight="1" x14ac:dyDescent="0.2">
      <c r="A18" s="1504" t="s">
        <v>959</v>
      </c>
      <c r="B18" s="1505"/>
      <c r="C18" s="79"/>
      <c r="D18" s="101"/>
      <c r="E18" s="102"/>
      <c r="F18" s="574"/>
      <c r="G18" s="316"/>
      <c r="H18" s="993"/>
      <c r="I18" s="993"/>
      <c r="J18" s="993"/>
      <c r="K18" s="993"/>
    </row>
    <row r="19" spans="1:11" s="315" customFormat="1" ht="15" customHeight="1" x14ac:dyDescent="0.2">
      <c r="A19" s="1508" t="s">
        <v>715</v>
      </c>
      <c r="B19" s="1509"/>
      <c r="C19" s="79"/>
      <c r="D19" s="101"/>
      <c r="E19" s="438"/>
      <c r="F19" s="574"/>
      <c r="G19" s="316"/>
      <c r="H19" s="443"/>
      <c r="I19" s="444"/>
      <c r="J19" s="444"/>
      <c r="K19" s="445"/>
    </row>
    <row r="20" spans="1:11" s="315" customFormat="1" ht="15" customHeight="1" x14ac:dyDescent="0.2">
      <c r="A20" s="1508" t="s">
        <v>960</v>
      </c>
      <c r="B20" s="1509"/>
      <c r="C20" s="79"/>
      <c r="D20" s="101"/>
      <c r="E20" s="1008"/>
      <c r="F20" s="574"/>
      <c r="G20" s="316"/>
      <c r="H20" s="443"/>
      <c r="I20" s="444"/>
      <c r="J20" s="444"/>
      <c r="K20" s="445"/>
    </row>
    <row r="21" spans="1:11" s="315" customFormat="1" ht="15" customHeight="1" x14ac:dyDescent="0.2">
      <c r="A21" s="1501" t="s">
        <v>961</v>
      </c>
      <c r="B21" s="1502"/>
      <c r="C21" s="1503"/>
      <c r="D21" s="101"/>
      <c r="E21" s="257" t="s">
        <v>418</v>
      </c>
      <c r="F21" s="571">
        <f>SUM(E19:E20)</f>
        <v>0</v>
      </c>
      <c r="G21" s="316"/>
      <c r="H21" s="443"/>
      <c r="I21" s="444"/>
      <c r="J21" s="444"/>
      <c r="K21" s="445"/>
    </row>
    <row r="22" spans="1:11" s="315" customFormat="1" ht="20.100000000000001" customHeight="1" x14ac:dyDescent="0.2">
      <c r="A22" s="994" t="s">
        <v>487</v>
      </c>
      <c r="B22" s="79"/>
      <c r="C22" s="79"/>
      <c r="D22" s="101"/>
      <c r="E22" s="257" t="s">
        <v>962</v>
      </c>
      <c r="F22" s="544">
        <f>IF(SUM(F16:F21)&lt;0,0,SUM(F16:F21))</f>
        <v>1771.05</v>
      </c>
      <c r="G22" s="316"/>
      <c r="H22" s="443"/>
      <c r="I22" s="444"/>
      <c r="J22" s="444"/>
      <c r="K22" s="445"/>
    </row>
    <row r="23" spans="1:11" s="315" customFormat="1" ht="3.75" customHeight="1" x14ac:dyDescent="0.2">
      <c r="A23" s="994"/>
      <c r="B23" s="79"/>
      <c r="C23" s="79"/>
      <c r="D23" s="101"/>
      <c r="E23" s="257"/>
      <c r="F23" s="574"/>
      <c r="G23" s="316"/>
      <c r="H23" s="993"/>
      <c r="I23" s="993"/>
      <c r="J23" s="993"/>
      <c r="K23" s="993"/>
    </row>
    <row r="24" spans="1:11" s="315" customFormat="1" ht="15" customHeight="1" x14ac:dyDescent="0.2">
      <c r="A24" s="1504" t="s">
        <v>963</v>
      </c>
      <c r="B24" s="1505"/>
      <c r="C24" s="79"/>
      <c r="D24" s="101"/>
      <c r="E24" s="102"/>
      <c r="F24" s="574"/>
      <c r="G24" s="316"/>
      <c r="H24" s="993"/>
      <c r="I24" s="993"/>
      <c r="J24" s="993"/>
      <c r="K24" s="993"/>
    </row>
    <row r="25" spans="1:11" s="315" customFormat="1" ht="15" customHeight="1" x14ac:dyDescent="0.2">
      <c r="A25" s="1508" t="s">
        <v>964</v>
      </c>
      <c r="B25" s="1509"/>
      <c r="C25" s="79"/>
      <c r="D25" s="101"/>
      <c r="E25" s="438"/>
      <c r="F25" s="574"/>
      <c r="G25" s="316"/>
      <c r="H25" s="443"/>
      <c r="I25" s="444"/>
      <c r="J25" s="444"/>
      <c r="K25" s="445"/>
    </row>
    <row r="26" spans="1:11" s="315" customFormat="1" ht="15" customHeight="1" x14ac:dyDescent="0.2">
      <c r="A26" s="1508" t="s">
        <v>965</v>
      </c>
      <c r="B26" s="1509"/>
      <c r="C26" s="79"/>
      <c r="D26" s="101"/>
      <c r="E26" s="437"/>
      <c r="F26" s="574"/>
      <c r="G26" s="316"/>
      <c r="H26" s="443"/>
      <c r="I26" s="444"/>
      <c r="J26" s="444"/>
      <c r="K26" s="445"/>
    </row>
    <row r="27" spans="1:11" s="315" customFormat="1" ht="15" customHeight="1" x14ac:dyDescent="0.2">
      <c r="A27" s="1506" t="s">
        <v>966</v>
      </c>
      <c r="B27" s="1479"/>
      <c r="C27" s="1507"/>
      <c r="D27" s="101"/>
      <c r="E27" s="437"/>
      <c r="F27" s="574"/>
      <c r="G27" s="316"/>
      <c r="H27" s="443"/>
      <c r="I27" s="444"/>
      <c r="J27" s="444"/>
      <c r="K27" s="445"/>
    </row>
    <row r="28" spans="1:11" s="315" customFormat="1" ht="15" customHeight="1" x14ac:dyDescent="0.2">
      <c r="A28" s="1506" t="s">
        <v>1172</v>
      </c>
      <c r="B28" s="1479"/>
      <c r="C28" s="1507"/>
      <c r="D28" s="101"/>
      <c r="E28" s="1008"/>
      <c r="F28" s="574"/>
      <c r="G28" s="316"/>
      <c r="H28" s="443"/>
      <c r="I28" s="444"/>
      <c r="J28" s="444"/>
      <c r="K28" s="445"/>
    </row>
    <row r="29" spans="1:11" s="315" customFormat="1" ht="20.100000000000001" customHeight="1" x14ac:dyDescent="0.2">
      <c r="A29" s="1501" t="s">
        <v>967</v>
      </c>
      <c r="B29" s="1502"/>
      <c r="C29" s="1503"/>
      <c r="D29" s="101"/>
      <c r="E29" s="257" t="s">
        <v>410</v>
      </c>
      <c r="F29" s="571">
        <f>SUM(E25:E28)</f>
        <v>0</v>
      </c>
      <c r="G29" s="316"/>
      <c r="H29" s="443"/>
      <c r="I29" s="444"/>
      <c r="J29" s="444"/>
      <c r="K29" s="445"/>
    </row>
    <row r="30" spans="1:11" s="315" customFormat="1" ht="3.75" customHeight="1" x14ac:dyDescent="0.2">
      <c r="A30" s="995"/>
      <c r="B30" s="996"/>
      <c r="C30" s="79"/>
      <c r="D30" s="101"/>
      <c r="E30" s="101"/>
      <c r="F30" s="574"/>
      <c r="G30" s="316"/>
      <c r="H30" s="993"/>
      <c r="I30" s="993"/>
      <c r="J30" s="993"/>
      <c r="K30" s="993"/>
    </row>
    <row r="31" spans="1:11" s="315" customFormat="1" ht="20.100000000000001" customHeight="1" x14ac:dyDescent="0.2">
      <c r="A31" s="1504" t="s">
        <v>968</v>
      </c>
      <c r="B31" s="1505"/>
      <c r="C31" s="79"/>
      <c r="D31" s="101"/>
      <c r="E31" s="257" t="s">
        <v>969</v>
      </c>
      <c r="F31" s="544">
        <f>IF(SUM(F22:F29)&lt;0,0,SUM(F22:F29))</f>
        <v>1771.05</v>
      </c>
      <c r="G31" s="316"/>
      <c r="H31" s="443"/>
      <c r="I31" s="444"/>
      <c r="J31" s="444"/>
      <c r="K31" s="445"/>
    </row>
    <row r="32" spans="1:11" s="315" customFormat="1" ht="3.75" customHeight="1" x14ac:dyDescent="0.2">
      <c r="A32" s="995"/>
      <c r="B32" s="996"/>
      <c r="C32" s="79"/>
      <c r="D32" s="101"/>
      <c r="E32" s="101"/>
      <c r="F32" s="574"/>
      <c r="G32" s="316"/>
      <c r="H32" s="993"/>
      <c r="I32" s="993"/>
      <c r="J32" s="993"/>
      <c r="K32" s="993"/>
    </row>
    <row r="33" spans="1:11" s="315" customFormat="1" ht="15" customHeight="1" x14ac:dyDescent="0.2">
      <c r="A33" s="1504" t="s">
        <v>970</v>
      </c>
      <c r="B33" s="1505"/>
      <c r="C33" s="79"/>
      <c r="D33" s="101"/>
      <c r="E33" s="257" t="s">
        <v>406</v>
      </c>
      <c r="F33" s="545"/>
      <c r="G33" s="316"/>
      <c r="H33" s="443"/>
      <c r="I33" s="444"/>
      <c r="J33" s="444"/>
      <c r="K33" s="445"/>
    </row>
    <row r="34" spans="1:11" s="315" customFormat="1" ht="3.75" customHeight="1" x14ac:dyDescent="0.2">
      <c r="A34" s="995"/>
      <c r="B34" s="996"/>
      <c r="C34" s="79"/>
      <c r="D34" s="101"/>
      <c r="E34" s="101"/>
      <c r="F34" s="574"/>
      <c r="G34" s="316"/>
      <c r="H34" s="993"/>
      <c r="I34" s="993"/>
      <c r="J34" s="993"/>
      <c r="K34" s="993"/>
    </row>
    <row r="35" spans="1:11" s="315" customFormat="1" ht="15" customHeight="1" x14ac:dyDescent="0.2">
      <c r="A35" s="1504" t="s">
        <v>971</v>
      </c>
      <c r="B35" s="1505"/>
      <c r="C35" s="79"/>
      <c r="D35" s="101"/>
      <c r="E35" s="101"/>
      <c r="F35" s="574"/>
      <c r="G35" s="316"/>
      <c r="H35" s="993"/>
      <c r="I35" s="993"/>
      <c r="J35" s="993"/>
      <c r="K35" s="993"/>
    </row>
    <row r="36" spans="1:11" s="315" customFormat="1" ht="15" customHeight="1" x14ac:dyDescent="0.2">
      <c r="A36" s="1506" t="s">
        <v>972</v>
      </c>
      <c r="B36" s="1479"/>
      <c r="C36" s="1507"/>
      <c r="D36" s="101"/>
      <c r="E36" s="437"/>
      <c r="F36" s="574"/>
      <c r="G36" s="316"/>
      <c r="H36" s="443"/>
      <c r="I36" s="444"/>
      <c r="J36" s="444"/>
      <c r="K36" s="445"/>
    </row>
    <row r="37" spans="1:11" s="315" customFormat="1" ht="15" customHeight="1" x14ac:dyDescent="0.2">
      <c r="A37" s="1506" t="s">
        <v>973</v>
      </c>
      <c r="B37" s="1479"/>
      <c r="C37" s="1507"/>
      <c r="D37" s="101"/>
      <c r="E37" s="437"/>
      <c r="F37" s="574"/>
      <c r="G37" s="316"/>
      <c r="H37" s="443"/>
      <c r="I37" s="444"/>
      <c r="J37" s="444"/>
      <c r="K37" s="445"/>
    </row>
    <row r="38" spans="1:11" s="315" customFormat="1" ht="15" customHeight="1" x14ac:dyDescent="0.2">
      <c r="A38" s="1506" t="s">
        <v>974</v>
      </c>
      <c r="B38" s="1479"/>
      <c r="C38" s="1507"/>
      <c r="D38" s="1507"/>
      <c r="E38" s="437"/>
      <c r="F38" s="574"/>
      <c r="G38" s="316"/>
      <c r="H38" s="443"/>
      <c r="I38" s="444"/>
      <c r="J38" s="444"/>
      <c r="K38" s="445"/>
    </row>
    <row r="39" spans="1:11" s="315" customFormat="1" ht="15" customHeight="1" x14ac:dyDescent="0.2">
      <c r="A39" s="1506" t="s">
        <v>975</v>
      </c>
      <c r="B39" s="1479"/>
      <c r="C39" s="1507"/>
      <c r="D39" s="1507"/>
      <c r="E39" s="437"/>
      <c r="F39" s="574"/>
      <c r="G39" s="316"/>
      <c r="H39" s="443"/>
      <c r="I39" s="444"/>
      <c r="J39" s="444"/>
      <c r="K39" s="445"/>
    </row>
    <row r="40" spans="1:11" s="315" customFormat="1" ht="15" customHeight="1" x14ac:dyDescent="0.2">
      <c r="A40" s="1506" t="s">
        <v>976</v>
      </c>
      <c r="B40" s="1479"/>
      <c r="C40" s="1507"/>
      <c r="D40" s="101"/>
      <c r="E40" s="437"/>
      <c r="F40" s="574"/>
      <c r="G40" s="316"/>
      <c r="H40" s="443"/>
      <c r="I40" s="444"/>
      <c r="J40" s="444"/>
      <c r="K40" s="445"/>
    </row>
    <row r="41" spans="1:11" s="315" customFormat="1" ht="20.100000000000001" customHeight="1" x14ac:dyDescent="0.2">
      <c r="A41" s="1501" t="s">
        <v>977</v>
      </c>
      <c r="B41" s="1502"/>
      <c r="C41" s="79"/>
      <c r="D41" s="101"/>
      <c r="E41" s="257" t="s">
        <v>405</v>
      </c>
      <c r="F41" s="571">
        <f>SUM(E36:E40)</f>
        <v>0</v>
      </c>
      <c r="G41" s="316"/>
      <c r="H41" s="443"/>
      <c r="I41" s="444"/>
      <c r="J41" s="444"/>
      <c r="K41" s="445"/>
    </row>
    <row r="42" spans="1:11" s="315" customFormat="1" ht="3.75" customHeight="1" x14ac:dyDescent="0.2">
      <c r="A42" s="995"/>
      <c r="B42" s="996"/>
      <c r="C42" s="79"/>
      <c r="D42" s="101"/>
      <c r="E42" s="101"/>
      <c r="F42" s="574"/>
      <c r="G42" s="316"/>
      <c r="H42" s="993"/>
      <c r="I42" s="993"/>
      <c r="J42" s="993"/>
      <c r="K42" s="993"/>
    </row>
    <row r="43" spans="1:11" s="315" customFormat="1" ht="20.100000000000001" customHeight="1" x14ac:dyDescent="0.2">
      <c r="A43" s="1510" t="s">
        <v>1155</v>
      </c>
      <c r="B43" s="1507"/>
      <c r="C43" s="1507"/>
      <c r="D43" s="101"/>
      <c r="E43" s="257" t="s">
        <v>401</v>
      </c>
      <c r="F43" s="571">
        <f>IF(SUM(F22:F29)&lt;0,SUM(F22:F29),0)</f>
        <v>0</v>
      </c>
      <c r="G43" s="316"/>
      <c r="H43" s="443"/>
      <c r="I43" s="444"/>
      <c r="J43" s="444"/>
      <c r="K43" s="445"/>
    </row>
    <row r="44" spans="1:11" s="315" customFormat="1" ht="3.75" customHeight="1" x14ac:dyDescent="0.2">
      <c r="A44" s="995"/>
      <c r="B44" s="996"/>
      <c r="C44" s="79"/>
      <c r="D44" s="101"/>
      <c r="E44" s="101"/>
      <c r="F44" s="574"/>
      <c r="G44" s="316"/>
      <c r="H44" s="993"/>
      <c r="I44" s="993"/>
      <c r="J44" s="993"/>
      <c r="K44" s="993"/>
    </row>
    <row r="45" spans="1:11" s="315" customFormat="1" ht="15" customHeight="1" x14ac:dyDescent="0.2">
      <c r="A45" s="995" t="s">
        <v>145</v>
      </c>
      <c r="B45" s="996" t="s">
        <v>978</v>
      </c>
      <c r="C45" s="79"/>
      <c r="D45" s="101"/>
      <c r="E45" s="257" t="s">
        <v>392</v>
      </c>
      <c r="F45" s="437"/>
      <c r="G45" s="316"/>
      <c r="H45" s="443"/>
      <c r="I45" s="444"/>
      <c r="J45" s="444"/>
      <c r="K45" s="445"/>
    </row>
    <row r="46" spans="1:11" s="315" customFormat="1" ht="3.75" customHeight="1" x14ac:dyDescent="0.2">
      <c r="A46" s="995"/>
      <c r="B46" s="996"/>
      <c r="C46" s="79"/>
      <c r="D46" s="101"/>
      <c r="E46" s="101"/>
      <c r="F46" s="1009"/>
      <c r="G46" s="316"/>
      <c r="H46" s="993"/>
      <c r="I46" s="993"/>
      <c r="J46" s="993"/>
      <c r="K46" s="993"/>
    </row>
    <row r="47" spans="1:11" s="315" customFormat="1" ht="15" customHeight="1" x14ac:dyDescent="0.2">
      <c r="A47" s="995" t="s">
        <v>143</v>
      </c>
      <c r="B47" s="996" t="s">
        <v>615</v>
      </c>
      <c r="C47" s="79"/>
      <c r="D47" s="101"/>
      <c r="E47" s="257" t="s">
        <v>388</v>
      </c>
      <c r="F47" s="580">
        <v>259</v>
      </c>
      <c r="G47" s="316"/>
      <c r="H47" s="443"/>
      <c r="I47" s="444"/>
      <c r="J47" s="444"/>
      <c r="K47" s="445"/>
    </row>
    <row r="48" spans="1:11" s="315" customFormat="1" ht="3.75" customHeight="1" x14ac:dyDescent="0.2">
      <c r="A48" s="995"/>
      <c r="B48" s="996"/>
      <c r="C48" s="79"/>
      <c r="D48" s="101"/>
      <c r="E48" s="101"/>
      <c r="F48" s="1009"/>
      <c r="G48" s="316"/>
      <c r="H48" s="993"/>
      <c r="I48" s="993"/>
      <c r="J48" s="993"/>
      <c r="K48" s="993"/>
    </row>
    <row r="49" spans="1:11" s="315" customFormat="1" ht="15" customHeight="1" x14ac:dyDescent="0.2">
      <c r="A49" s="1058" t="s">
        <v>145</v>
      </c>
      <c r="B49" s="1479" t="s">
        <v>1011</v>
      </c>
      <c r="C49" s="1507"/>
      <c r="D49" s="1507"/>
      <c r="E49" s="257" t="s">
        <v>384</v>
      </c>
      <c r="F49" s="545"/>
      <c r="G49" s="316"/>
      <c r="H49" s="443"/>
      <c r="I49" s="444"/>
      <c r="J49" s="444"/>
      <c r="K49" s="445"/>
    </row>
    <row r="50" spans="1:11" s="315" customFormat="1" ht="3.75" customHeight="1" x14ac:dyDescent="0.2">
      <c r="A50" s="1058"/>
      <c r="B50" s="1059"/>
      <c r="C50" s="79"/>
      <c r="D50" s="101"/>
      <c r="E50" s="101"/>
      <c r="F50" s="1009"/>
      <c r="G50" s="316"/>
      <c r="H50" s="1057"/>
      <c r="I50" s="1057"/>
      <c r="J50" s="1057"/>
      <c r="K50" s="1057"/>
    </row>
    <row r="51" spans="1:11" s="315" customFormat="1" ht="15" customHeight="1" x14ac:dyDescent="0.2">
      <c r="A51" s="1126" t="s">
        <v>143</v>
      </c>
      <c r="B51" s="1479" t="s">
        <v>1119</v>
      </c>
      <c r="C51" s="1507"/>
      <c r="D51" s="1507"/>
      <c r="E51" s="257" t="s">
        <v>382</v>
      </c>
      <c r="F51" s="545">
        <v>259</v>
      </c>
      <c r="G51" s="316"/>
      <c r="H51" s="443"/>
      <c r="I51" s="444"/>
      <c r="J51" s="444"/>
      <c r="K51" s="445"/>
    </row>
    <row r="52" spans="1:11" s="315" customFormat="1" ht="3.75" customHeight="1" x14ac:dyDescent="0.2">
      <c r="A52" s="1126"/>
      <c r="B52" s="1127"/>
      <c r="C52" s="79"/>
      <c r="D52" s="101"/>
      <c r="E52" s="101"/>
      <c r="F52" s="1009"/>
      <c r="G52" s="316"/>
      <c r="H52" s="1125"/>
      <c r="I52" s="1125"/>
      <c r="J52" s="1125"/>
      <c r="K52" s="1125"/>
    </row>
    <row r="53" spans="1:11" s="315" customFormat="1" ht="20.100000000000001" customHeight="1" thickBot="1" x14ac:dyDescent="0.25">
      <c r="A53" s="1504" t="s">
        <v>979</v>
      </c>
      <c r="B53" s="1505"/>
      <c r="C53" s="79"/>
      <c r="D53" s="101"/>
      <c r="E53" s="257" t="s">
        <v>462</v>
      </c>
      <c r="F53" s="546">
        <f>SUM(F31:F52)</f>
        <v>2289.0500000000002</v>
      </c>
      <c r="G53" s="316"/>
      <c r="H53" s="443"/>
      <c r="I53" s="1351" t="s">
        <v>1350</v>
      </c>
      <c r="J53" s="444"/>
      <c r="K53" s="445"/>
    </row>
    <row r="54" spans="1:11" ht="3.75" customHeight="1" thickTop="1" thickBot="1" x14ac:dyDescent="0.25">
      <c r="A54" s="581"/>
      <c r="B54" s="582"/>
      <c r="C54" s="582"/>
      <c r="D54" s="583"/>
      <c r="E54" s="584"/>
      <c r="F54" s="585"/>
      <c r="G54" s="16"/>
    </row>
    <row r="55" spans="1:11" x14ac:dyDescent="0.2">
      <c r="A55" s="79"/>
      <c r="B55" s="79"/>
      <c r="C55" s="79"/>
      <c r="D55" s="101"/>
      <c r="E55" s="102"/>
      <c r="F55" s="16"/>
      <c r="G55" s="16"/>
    </row>
    <row r="56" spans="1:11" x14ac:dyDescent="0.2">
      <c r="A56" s="16"/>
      <c r="B56" s="16"/>
      <c r="C56" s="16"/>
      <c r="D56" s="16"/>
      <c r="E56" s="16"/>
      <c r="F56" s="16"/>
      <c r="G56" s="16"/>
    </row>
    <row r="57" spans="1:11" hidden="1" x14ac:dyDescent="0.2">
      <c r="A57" s="16" t="s">
        <v>1153</v>
      </c>
      <c r="B57" s="16">
        <v>-259</v>
      </c>
      <c r="C57" s="16"/>
      <c r="D57" s="16"/>
      <c r="E57" s="16"/>
      <c r="F57" s="16"/>
      <c r="G57" s="16"/>
    </row>
    <row r="58" spans="1:11" hidden="1" x14ac:dyDescent="0.2">
      <c r="A58" s="16" t="s">
        <v>1154</v>
      </c>
      <c r="B58" s="16">
        <v>259</v>
      </c>
      <c r="C58" s="16"/>
      <c r="D58" s="16"/>
      <c r="E58" s="16"/>
      <c r="F58" s="16"/>
    </row>
  </sheetData>
  <sheetProtection insertHyperlinks="0"/>
  <customSheetViews>
    <customSheetView guid="{CAD51596-6B73-4932-BD63-A9B6500D33A2}" showPageBreaks="1" zeroValues="0" printArea="1" showRuler="0">
      <pageMargins left="0.78740157480314965" right="0.39370078740157483" top="0.78740157480314965" bottom="0.78740157480314965" header="0" footer="0"/>
      <printOptions horizontalCentered="1"/>
      <pageSetup paperSize="9" orientation="portrait" r:id="rId1"/>
      <headerFooter alignWithMargins="0">
        <oddFooter>&amp;L&amp;F
Printed &amp;D&amp;R&amp;A - Page &amp;P</oddFooter>
      </headerFooter>
    </customSheetView>
    <customSheetView guid="{833AC96D-4EBC-4216-8F63-12A77F8DCBC4}" showGridLines="0" zeroValues="0" showRuler="0">
      <pageMargins left="0.78740157480314965" right="0.39370078740157483" top="0.78740157480314965" bottom="0.78740157480314965" header="0" footer="0"/>
      <printOptions horizontalCentered="1"/>
      <pageSetup paperSize="9" orientation="portrait" r:id="rId2"/>
      <headerFooter alignWithMargins="0">
        <oddFooter>&amp;L&amp;F
Printed &amp;D&amp;R&amp;A - Page &amp;P</oddFooter>
      </headerFooter>
    </customSheetView>
    <customSheetView guid="{558B4E49-BF54-4A2C-ACEB-D2B2F89A7C90}" zeroValues="0" showRuler="0">
      <pageMargins left="0.78740157480314965" right="0.39370078740157483" top="0.78740157480314965" bottom="0.78740157480314965" header="0" footer="0"/>
      <printOptions horizontalCentered="1"/>
      <pageSetup paperSize="9" orientation="portrait" r:id="rId3"/>
      <headerFooter alignWithMargins="0">
        <oddFooter>&amp;L&amp;F
Printed &amp;D&amp;R&amp;A - Page &amp;P</oddFooter>
      </headerFooter>
    </customSheetView>
    <customSheetView guid="{B1EE0497-15B9-45CC-A270-BCDC6C698D7B}" showPageBreaks="1" showGridLines="0" zeroValues="0" fitToPage="1" showRuler="0" topLeftCell="A29">
      <selection activeCell="F32" sqref="F32"/>
      <pageMargins left="0.78740157480314965" right="0.19685039370078741" top="0.78740157480314965" bottom="0.78740157480314965" header="0" footer="0"/>
      <printOptions horizontalCentered="1"/>
      <pageSetup paperSize="9" scale="96" orientation="portrait" blackAndWhite="1" r:id="rId4"/>
      <headerFooter alignWithMargins="0">
        <oddFooter>&amp;L&amp;8&amp;F
Copyright © 2003-2004 Business Fitness Pty Ltd&amp;R&amp;A &amp;P</oddFooter>
      </headerFooter>
    </customSheetView>
  </customSheetViews>
  <mergeCells count="38">
    <mergeCell ref="A11:B11"/>
    <mergeCell ref="A10:B10"/>
    <mergeCell ref="A9:B9"/>
    <mergeCell ref="A8:B8"/>
    <mergeCell ref="A7:B7"/>
    <mergeCell ref="A53:B53"/>
    <mergeCell ref="A37:C37"/>
    <mergeCell ref="A38:D38"/>
    <mergeCell ref="A39:D39"/>
    <mergeCell ref="B49:D49"/>
    <mergeCell ref="B51:D51"/>
    <mergeCell ref="A41:B41"/>
    <mergeCell ref="A43:C43"/>
    <mergeCell ref="A40:C40"/>
    <mergeCell ref="A28:C28"/>
    <mergeCell ref="A18:B18"/>
    <mergeCell ref="A19:B19"/>
    <mergeCell ref="A20:B20"/>
    <mergeCell ref="A21:C21"/>
    <mergeCell ref="A15:B15"/>
    <mergeCell ref="A24:B24"/>
    <mergeCell ref="A25:B25"/>
    <mergeCell ref="A12:B12"/>
    <mergeCell ref="A27:C27"/>
    <mergeCell ref="A14:C14"/>
    <mergeCell ref="A26:B26"/>
    <mergeCell ref="K5:K6"/>
    <mergeCell ref="H5:H6"/>
    <mergeCell ref="I5:I6"/>
    <mergeCell ref="J5:J6"/>
    <mergeCell ref="B1:D1"/>
    <mergeCell ref="A6:F6"/>
    <mergeCell ref="B2:C2"/>
    <mergeCell ref="A29:C29"/>
    <mergeCell ref="A31:B31"/>
    <mergeCell ref="A33:B33"/>
    <mergeCell ref="A35:B35"/>
    <mergeCell ref="A36:C36"/>
  </mergeCells>
  <phoneticPr fontId="0" type="noConversion"/>
  <dataValidations count="2">
    <dataValidation type="list" allowBlank="1" showInputMessage="1" showErrorMessage="1" sqref="F49" xr:uid="{00000000-0002-0000-1700-000000000000}">
      <formula1>$B$57</formula1>
    </dataValidation>
    <dataValidation type="list" allowBlank="1" showInputMessage="1" showErrorMessage="1" sqref="F51" xr:uid="{00000000-0002-0000-1700-000001000000}">
      <formula1>$B$58</formula1>
    </dataValidation>
  </dataValidations>
  <printOptions horizontalCentered="1"/>
  <pageMargins left="0.39370078740157483" right="0.19685039370078741" top="0.39370078740157483" bottom="0.39370078740157483" header="0" footer="0.15748031496062992"/>
  <pageSetup paperSize="9" scale="87" fitToHeight="2" orientation="portrait" blackAndWhite="1" r:id="rId5"/>
  <headerFooter alignWithMargins="0">
    <oddFooter>&amp;L&amp;F
Copyright © 2003-Present Business Fitness Pty Ltd&amp;R&amp;A &amp;P</oddFooter>
  </headerFooter>
  <rowBreaks count="1" manualBreakCount="1">
    <brk id="12" max="5" man="1"/>
  </rowBreaks>
  <drawing r:id="rId6"/>
  <legacyDrawing r:id="rId7"/>
  <controls>
    <mc:AlternateContent xmlns:mc="http://schemas.openxmlformats.org/markup-compatibility/2006">
      <mc:Choice Requires="x14">
        <control shapeId="8576" r:id="rId8" name="FinalReviewChk">
          <controlPr defaultSize="0" autoLine="0" r:id="rId9">
            <anchor moveWithCells="1">
              <from>
                <xdr:col>7</xdr:col>
                <xdr:colOff>114300</xdr:colOff>
                <xdr:row>6</xdr:row>
                <xdr:rowOff>0</xdr:rowOff>
              </from>
              <to>
                <xdr:col>7</xdr:col>
                <xdr:colOff>285750</xdr:colOff>
                <xdr:row>6</xdr:row>
                <xdr:rowOff>171450</xdr:rowOff>
              </to>
            </anchor>
          </controlPr>
        </control>
      </mc:Choice>
      <mc:Fallback>
        <control shapeId="8576" r:id="rId8" name="FinalReviewChk"/>
      </mc:Fallback>
    </mc:AlternateContent>
    <mc:AlternateContent xmlns:mc="http://schemas.openxmlformats.org/markup-compatibility/2006">
      <mc:Choice Requires="x14">
        <control shapeId="8575" r:id="rId10" name="ReworkCompleteChk">
          <controlPr defaultSize="0" autoLine="0" r:id="rId9">
            <anchor moveWithCells="1">
              <from>
                <xdr:col>7</xdr:col>
                <xdr:colOff>114300</xdr:colOff>
                <xdr:row>5</xdr:row>
                <xdr:rowOff>19050</xdr:rowOff>
              </from>
              <to>
                <xdr:col>7</xdr:col>
                <xdr:colOff>285750</xdr:colOff>
                <xdr:row>5</xdr:row>
                <xdr:rowOff>190500</xdr:rowOff>
              </to>
            </anchor>
          </controlPr>
        </control>
      </mc:Choice>
      <mc:Fallback>
        <control shapeId="8575" r:id="rId10" name="ReworkCompleteChk"/>
      </mc:Fallback>
    </mc:AlternateContent>
    <mc:AlternateContent xmlns:mc="http://schemas.openxmlformats.org/markup-compatibility/2006">
      <mc:Choice Requires="x14">
        <control shapeId="8574" r:id="rId11" name="ReworkRequiredChk">
          <controlPr defaultSize="0" autoLine="0" r:id="rId9">
            <anchor moveWithCells="1">
              <from>
                <xdr:col>7</xdr:col>
                <xdr:colOff>114300</xdr:colOff>
                <xdr:row>3</xdr:row>
                <xdr:rowOff>85725</xdr:rowOff>
              </from>
              <to>
                <xdr:col>7</xdr:col>
                <xdr:colOff>285750</xdr:colOff>
                <xdr:row>3</xdr:row>
                <xdr:rowOff>257175</xdr:rowOff>
              </to>
            </anchor>
          </controlPr>
        </control>
      </mc:Choice>
      <mc:Fallback>
        <control shapeId="8574" r:id="rId11" name="ReworkRequiredChk"/>
      </mc:Fallback>
    </mc:AlternateContent>
    <mc:AlternateContent xmlns:mc="http://schemas.openxmlformats.org/markup-compatibility/2006">
      <mc:Choice Requires="x14">
        <control shapeId="8573" r:id="rId12" name="ReviewedChk">
          <controlPr defaultSize="0" autoLine="0" r:id="rId13">
            <anchor moveWithCells="1">
              <from>
                <xdr:col>7</xdr:col>
                <xdr:colOff>114300</xdr:colOff>
                <xdr:row>2</xdr:row>
                <xdr:rowOff>85725</xdr:rowOff>
              </from>
              <to>
                <xdr:col>7</xdr:col>
                <xdr:colOff>285750</xdr:colOff>
                <xdr:row>2</xdr:row>
                <xdr:rowOff>257175</xdr:rowOff>
              </to>
            </anchor>
          </controlPr>
        </control>
      </mc:Choice>
      <mc:Fallback>
        <control shapeId="8573" r:id="rId12" name="ReviewedChk"/>
      </mc:Fallback>
    </mc:AlternateContent>
    <mc:AlternateContent xmlns:mc="http://schemas.openxmlformats.org/markup-compatibility/2006">
      <mc:Choice Requires="x14">
        <control shapeId="8572" r:id="rId14" name="AwaitingClientChk">
          <controlPr defaultSize="0" autoLine="0" r:id="rId9">
            <anchor moveWithCells="1">
              <from>
                <xdr:col>7</xdr:col>
                <xdr:colOff>114300</xdr:colOff>
                <xdr:row>1</xdr:row>
                <xdr:rowOff>85725</xdr:rowOff>
              </from>
              <to>
                <xdr:col>7</xdr:col>
                <xdr:colOff>285750</xdr:colOff>
                <xdr:row>1</xdr:row>
                <xdr:rowOff>257175</xdr:rowOff>
              </to>
            </anchor>
          </controlPr>
        </control>
      </mc:Choice>
      <mc:Fallback>
        <control shapeId="8572" r:id="rId14" name="AwaitingClientChk"/>
      </mc:Fallback>
    </mc:AlternateContent>
    <mc:AlternateContent xmlns:mc="http://schemas.openxmlformats.org/markup-compatibility/2006">
      <mc:Choice Requires="x14">
        <control shapeId="8571" r:id="rId15" name="WorksheetCompleteChk">
          <controlPr defaultSize="0" autoLine="0" r:id="rId9">
            <anchor moveWithCells="1">
              <from>
                <xdr:col>7</xdr:col>
                <xdr:colOff>114300</xdr:colOff>
                <xdr:row>0</xdr:row>
                <xdr:rowOff>85725</xdr:rowOff>
              </from>
              <to>
                <xdr:col>7</xdr:col>
                <xdr:colOff>285750</xdr:colOff>
                <xdr:row>0</xdr:row>
                <xdr:rowOff>257175</xdr:rowOff>
              </to>
            </anchor>
          </controlPr>
        </control>
      </mc:Choice>
      <mc:Fallback>
        <control shapeId="8571" r:id="rId15" name="WorksheetCompleteChk"/>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1">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Workpapers'!E34="",#REF!=""),'Index of Workpapers'!C34,IF('Index of Workpapers'!E34&lt;&gt;"",'Index of Workpapers'!E34,#REF!))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97" t="s">
        <v>914</v>
      </c>
      <c r="B4" s="197"/>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887</v>
      </c>
      <c r="B6" s="1414"/>
      <c r="C6" s="1414"/>
      <c r="D6" s="1414"/>
      <c r="E6" s="1414"/>
      <c r="F6" s="1414"/>
      <c r="H6" s="1418"/>
      <c r="I6" s="1419" t="s">
        <v>352</v>
      </c>
      <c r="J6" s="1420" t="s">
        <v>63</v>
      </c>
      <c r="K6" s="1422" t="s">
        <v>64</v>
      </c>
    </row>
    <row r="7" spans="1:11" ht="3.75" customHeight="1" thickBot="1" x14ac:dyDescent="0.25">
      <c r="A7" s="381"/>
      <c r="B7" s="381"/>
      <c r="C7" s="381"/>
      <c r="D7" s="381"/>
      <c r="E7" s="381"/>
      <c r="F7" s="381"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451"/>
      <c r="B9" s="451"/>
      <c r="C9" s="451"/>
      <c r="D9" s="1428"/>
      <c r="E9" s="1428"/>
      <c r="F9" s="1428"/>
      <c r="H9" s="519"/>
      <c r="I9" s="520" t="s">
        <v>353</v>
      </c>
      <c r="J9" s="521" t="s">
        <v>63</v>
      </c>
      <c r="K9" s="522" t="s">
        <v>64</v>
      </c>
    </row>
    <row r="10" spans="1:11" s="341" customFormat="1" ht="15" customHeight="1" x14ac:dyDescent="0.2">
      <c r="A10" s="370"/>
      <c r="B10" s="370"/>
      <c r="C10" s="370"/>
      <c r="D10" s="1428"/>
      <c r="E10" s="1428"/>
      <c r="F10" s="1428"/>
      <c r="H10" s="530" t="s">
        <v>467</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407"/>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8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1:11" s="338" customFormat="1" ht="15.95" customHeight="1" x14ac:dyDescent="0.2">
      <c r="A257" s="334"/>
      <c r="B257" s="334"/>
      <c r="C257" s="334"/>
      <c r="D257" s="334"/>
      <c r="E257" s="334"/>
      <c r="F257" s="334"/>
      <c r="H257" s="19"/>
      <c r="I257" s="321"/>
      <c r="J257" s="321"/>
      <c r="K257" s="321"/>
    </row>
    <row r="258" spans="1:11" s="338" customFormat="1" ht="15.95" customHeight="1" x14ac:dyDescent="0.2">
      <c r="A258" s="334"/>
      <c r="B258" s="334"/>
      <c r="C258" s="334"/>
      <c r="D258" s="334"/>
      <c r="E258" s="334"/>
      <c r="F258" s="334"/>
      <c r="H258" s="19"/>
      <c r="I258" s="321"/>
      <c r="J258" s="321"/>
      <c r="K258" s="321"/>
    </row>
    <row r="259" spans="1:11" s="338" customFormat="1" ht="15.95" customHeight="1" x14ac:dyDescent="0.2">
      <c r="A259" s="334"/>
      <c r="B259" s="334"/>
      <c r="C259" s="334"/>
      <c r="D259" s="334"/>
      <c r="E259" s="334"/>
      <c r="F259" s="334"/>
      <c r="H259" s="19"/>
      <c r="I259" s="321"/>
      <c r="J259" s="321"/>
      <c r="K259" s="321"/>
    </row>
    <row r="260" spans="1:11" s="338" customFormat="1" ht="15.95" customHeight="1" x14ac:dyDescent="0.2">
      <c r="A260" s="334"/>
      <c r="B260" s="334"/>
      <c r="C260" s="334"/>
      <c r="D260" s="334"/>
      <c r="E260" s="334"/>
      <c r="F260" s="334"/>
      <c r="H260" s="19"/>
      <c r="I260" s="321"/>
      <c r="J260" s="321"/>
      <c r="K260" s="321"/>
    </row>
    <row r="261" spans="1:11" s="338" customFormat="1" ht="15.95" customHeight="1" x14ac:dyDescent="0.2">
      <c r="H261" s="19"/>
      <c r="I261" s="321"/>
      <c r="J261" s="321"/>
      <c r="K261" s="321"/>
    </row>
    <row r="262" spans="1:11" s="338" customFormat="1" ht="15.95" customHeight="1" x14ac:dyDescent="0.2">
      <c r="H262" s="19"/>
      <c r="I262" s="321"/>
      <c r="J262" s="321"/>
      <c r="K262" s="321"/>
    </row>
    <row r="263" spans="1:11" s="338" customFormat="1" ht="15.95" customHeight="1" x14ac:dyDescent="0.2">
      <c r="H263" s="19"/>
      <c r="I263" s="321"/>
      <c r="J263" s="321"/>
      <c r="K263" s="321"/>
    </row>
    <row r="264" spans="1:11" s="338" customFormat="1" ht="15.95" customHeight="1" x14ac:dyDescent="0.2">
      <c r="H264" s="19"/>
      <c r="I264" s="321"/>
      <c r="J264" s="321"/>
      <c r="K264" s="321"/>
    </row>
    <row r="265" spans="1:11" s="338" customFormat="1" ht="15.95" customHeight="1" x14ac:dyDescent="0.2">
      <c r="H265" s="19"/>
      <c r="I265" s="321"/>
      <c r="J265" s="321"/>
      <c r="K265" s="321"/>
    </row>
    <row r="266" spans="1:11" s="338" customFormat="1" ht="15.95" customHeight="1" x14ac:dyDescent="0.2">
      <c r="H266" s="19"/>
      <c r="I266" s="321"/>
      <c r="J266" s="321"/>
      <c r="K266" s="321"/>
    </row>
    <row r="267" spans="1:11" s="338" customFormat="1" ht="15.95" customHeight="1" x14ac:dyDescent="0.2">
      <c r="H267" s="19"/>
      <c r="I267" s="321"/>
      <c r="J267" s="321"/>
      <c r="K267" s="321"/>
    </row>
    <row r="268" spans="1:11" s="338" customFormat="1" ht="15.95" customHeight="1" x14ac:dyDescent="0.2">
      <c r="H268" s="19"/>
      <c r="I268" s="321"/>
      <c r="J268" s="321"/>
      <c r="K268" s="321"/>
    </row>
    <row r="269" spans="1:11" s="338" customFormat="1" ht="15.95" customHeight="1" x14ac:dyDescent="0.2">
      <c r="H269" s="19"/>
      <c r="I269" s="321"/>
      <c r="J269" s="321"/>
      <c r="K269" s="321"/>
    </row>
    <row r="270" spans="1:11" s="338" customFormat="1" ht="15.95" customHeight="1" x14ac:dyDescent="0.2">
      <c r="H270" s="19"/>
      <c r="I270" s="321"/>
      <c r="J270" s="321"/>
      <c r="K270" s="321"/>
    </row>
    <row r="271" spans="1:11" s="338" customFormat="1" ht="15.95" customHeight="1" x14ac:dyDescent="0.2">
      <c r="H271" s="19"/>
      <c r="I271" s="321"/>
      <c r="J271" s="321"/>
      <c r="K271" s="321"/>
    </row>
    <row r="272" spans="1: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scale="96"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91494" r:id="rId4" name="ReworkCompleteChk">
          <controlPr defaultSize="0" autoLine="0" r:id="rId5">
            <anchor moveWithCells="1">
              <from>
                <xdr:col>7</xdr:col>
                <xdr:colOff>114300</xdr:colOff>
                <xdr:row>5</xdr:row>
                <xdr:rowOff>104775</xdr:rowOff>
              </from>
              <to>
                <xdr:col>7</xdr:col>
                <xdr:colOff>285750</xdr:colOff>
                <xdr:row>6</xdr:row>
                <xdr:rowOff>28575</xdr:rowOff>
              </to>
            </anchor>
          </controlPr>
        </control>
      </mc:Choice>
      <mc:Fallback>
        <control shapeId="191494" r:id="rId4" name="ReworkCompleteChk"/>
      </mc:Fallback>
    </mc:AlternateContent>
    <mc:AlternateContent xmlns:mc="http://schemas.openxmlformats.org/markup-compatibility/2006">
      <mc:Choice Requires="x14">
        <control shapeId="191493" r:id="rId6" name="FinalReviewChk">
          <controlPr defaultSize="0" autoLine="0" r:id="rId5">
            <anchor moveWithCells="1">
              <from>
                <xdr:col>7</xdr:col>
                <xdr:colOff>114300</xdr:colOff>
                <xdr:row>8</xdr:row>
                <xdr:rowOff>57150</xdr:rowOff>
              </from>
              <to>
                <xdr:col>7</xdr:col>
                <xdr:colOff>285750</xdr:colOff>
                <xdr:row>8</xdr:row>
                <xdr:rowOff>228600</xdr:rowOff>
              </to>
            </anchor>
          </controlPr>
        </control>
      </mc:Choice>
      <mc:Fallback>
        <control shapeId="191493" r:id="rId6" name="FinalReviewChk"/>
      </mc:Fallback>
    </mc:AlternateContent>
    <mc:AlternateContent xmlns:mc="http://schemas.openxmlformats.org/markup-compatibility/2006">
      <mc:Choice Requires="x14">
        <control shapeId="191492"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91492" r:id="rId7" name="ReworkRequiredChk"/>
      </mc:Fallback>
    </mc:AlternateContent>
    <mc:AlternateContent xmlns:mc="http://schemas.openxmlformats.org/markup-compatibility/2006">
      <mc:Choice Requires="x14">
        <control shapeId="191491"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91491" r:id="rId8" name="ReviewedChk"/>
      </mc:Fallback>
    </mc:AlternateContent>
    <mc:AlternateContent xmlns:mc="http://schemas.openxmlformats.org/markup-compatibility/2006">
      <mc:Choice Requires="x14">
        <control shapeId="191490"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91490" r:id="rId9" name="AwaitingClientChk"/>
      </mc:Fallback>
    </mc:AlternateContent>
    <mc:AlternateContent xmlns:mc="http://schemas.openxmlformats.org/markup-compatibility/2006">
      <mc:Choice Requires="x14">
        <control shapeId="191489"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91489" r:id="rId10" name="WorksheetCompleteChk"/>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tabColor rgb="FF8DC63F"/>
    <pageSetUpPr fitToPage="1"/>
  </sheetPr>
  <dimension ref="A1:N58"/>
  <sheetViews>
    <sheetView showGridLines="0" topLeftCell="A10" zoomScaleNormal="100" workbookViewId="0">
      <selection activeCell="B17" sqref="B17:G17"/>
    </sheetView>
  </sheetViews>
  <sheetFormatPr defaultRowHeight="12" x14ac:dyDescent="0.2"/>
  <cols>
    <col min="1" max="1" width="12.83203125" customWidth="1"/>
    <col min="2" max="2" width="32.6640625" customWidth="1"/>
    <col min="3" max="3" width="16.83203125" style="6" customWidth="1"/>
    <col min="4" max="7" width="16.83203125" customWidth="1"/>
    <col min="8" max="8" width="15.1640625" customWidth="1"/>
    <col min="9" max="9" width="6.83203125" customWidth="1"/>
    <col min="10" max="10" width="30.83203125" customWidth="1"/>
    <col min="11" max="12" width="9.33203125" customWidth="1"/>
  </cols>
  <sheetData>
    <row r="1" spans="1:13" ht="24.95" customHeight="1" x14ac:dyDescent="0.2">
      <c r="A1" s="145" t="s">
        <v>167</v>
      </c>
      <c r="B1" s="1426" t="str">
        <f>Home!$B$3</f>
        <v>MICI05</v>
      </c>
      <c r="C1" s="1426"/>
      <c r="D1" s="1426"/>
      <c r="E1" s="1400"/>
      <c r="F1" s="474" t="s">
        <v>58</v>
      </c>
      <c r="G1" s="1052" t="e">
        <f>IF(AND('Index of Workpapers'!E35="",#REF!=""),'Index of Workpapers'!C35,IF('Index of Workpapers'!E35&lt;&gt;"",'Index of Workpapers'!E35,#REF!))</f>
        <v>#REF!</v>
      </c>
      <c r="H1" s="24"/>
      <c r="I1" s="519"/>
      <c r="J1" s="520" t="s">
        <v>349</v>
      </c>
      <c r="K1" s="521" t="s">
        <v>63</v>
      </c>
      <c r="L1" s="522" t="s">
        <v>64</v>
      </c>
      <c r="M1" s="24"/>
    </row>
    <row r="2" spans="1:13" ht="24.95" customHeight="1" x14ac:dyDescent="0.2">
      <c r="A2" s="145" t="s">
        <v>10</v>
      </c>
      <c r="B2" s="1426" t="str">
        <f>Home!$B$4</f>
        <v>MICINDA SUPERANNUATION FUND</v>
      </c>
      <c r="C2" s="1426"/>
      <c r="D2" s="148"/>
      <c r="E2" s="974"/>
      <c r="F2" s="104" t="s">
        <v>63</v>
      </c>
      <c r="G2" s="104" t="s">
        <v>64</v>
      </c>
      <c r="H2" s="24"/>
      <c r="I2" s="519"/>
      <c r="J2" s="520" t="s">
        <v>350</v>
      </c>
      <c r="K2" s="521" t="s">
        <v>63</v>
      </c>
      <c r="L2" s="522" t="s">
        <v>64</v>
      </c>
      <c r="M2" s="24"/>
    </row>
    <row r="3" spans="1:13" ht="24.95" customHeight="1" x14ac:dyDescent="0.2">
      <c r="A3" s="145" t="s">
        <v>236</v>
      </c>
      <c r="B3" s="973">
        <f>Home!$C$7</f>
        <v>43281</v>
      </c>
      <c r="C3" s="149"/>
      <c r="D3" s="142"/>
      <c r="E3" s="142" t="s">
        <v>55</v>
      </c>
      <c r="F3" s="106" t="str">
        <f>Home!$C$16</f>
        <v>TH</v>
      </c>
      <c r="G3" s="238">
        <f>Home!$C$17</f>
        <v>43521</v>
      </c>
      <c r="H3" s="24"/>
      <c r="I3" s="519"/>
      <c r="J3" s="520" t="s">
        <v>94</v>
      </c>
      <c r="K3" s="521" t="s">
        <v>63</v>
      </c>
      <c r="L3" s="522" t="s">
        <v>64</v>
      </c>
      <c r="M3" s="24"/>
    </row>
    <row r="4" spans="1:13" ht="24.95" customHeight="1" x14ac:dyDescent="0.3">
      <c r="A4" s="932" t="s">
        <v>611</v>
      </c>
      <c r="B4" s="932"/>
      <c r="C4" s="932"/>
      <c r="E4" s="142" t="s">
        <v>56</v>
      </c>
      <c r="F4" s="106" t="str">
        <f>Home!$C$18</f>
        <v>Enter initials</v>
      </c>
      <c r="G4" s="238" t="str">
        <f>Home!$C$19</f>
        <v>Enter date</v>
      </c>
      <c r="H4" s="24"/>
      <c r="I4" s="519"/>
      <c r="J4" s="520" t="s">
        <v>351</v>
      </c>
      <c r="K4" s="521" t="s">
        <v>63</v>
      </c>
      <c r="L4" s="522" t="s">
        <v>64</v>
      </c>
      <c r="M4" s="24"/>
    </row>
    <row r="5" spans="1:13" s="24" customFormat="1" ht="3.75" customHeight="1" x14ac:dyDescent="0.2">
      <c r="C5" s="150"/>
      <c r="I5" s="1418"/>
      <c r="J5" s="1419" t="s">
        <v>352</v>
      </c>
      <c r="K5" s="1420" t="s">
        <v>63</v>
      </c>
      <c r="L5" s="1422" t="s">
        <v>64</v>
      </c>
    </row>
    <row r="6" spans="1:13" s="24" customFormat="1" ht="15" customHeight="1" x14ac:dyDescent="0.2">
      <c r="A6" s="1414" t="s">
        <v>359</v>
      </c>
      <c r="B6" s="1414"/>
      <c r="C6" s="1414"/>
      <c r="D6" s="1414"/>
      <c r="E6" s="1414"/>
      <c r="F6" s="1414"/>
      <c r="G6" s="1414"/>
      <c r="H6"/>
      <c r="I6" s="1418"/>
      <c r="J6" s="1419"/>
      <c r="K6" s="1420"/>
      <c r="L6" s="1422"/>
    </row>
    <row r="7" spans="1:13" s="24" customFormat="1" ht="15" customHeight="1" x14ac:dyDescent="0.2">
      <c r="A7" s="1414" t="s">
        <v>360</v>
      </c>
      <c r="B7" s="1414"/>
      <c r="C7" s="1414"/>
      <c r="D7" s="1414"/>
      <c r="E7" s="1414"/>
      <c r="F7" s="1414"/>
      <c r="G7" s="1414"/>
      <c r="H7" s="929"/>
      <c r="I7" s="1418"/>
      <c r="J7" s="1419"/>
      <c r="K7" s="1420"/>
      <c r="L7" s="1422"/>
    </row>
    <row r="8" spans="1:13" s="929" customFormat="1" ht="15" customHeight="1" x14ac:dyDescent="0.2">
      <c r="A8" s="1414" t="s">
        <v>361</v>
      </c>
      <c r="B8" s="1414"/>
      <c r="C8" s="1414"/>
      <c r="D8" s="1414"/>
      <c r="E8" s="1414"/>
      <c r="F8" s="1414"/>
      <c r="G8" s="1414"/>
      <c r="I8" s="1418"/>
      <c r="J8" s="1419" t="s">
        <v>353</v>
      </c>
      <c r="K8" s="1420" t="s">
        <v>63</v>
      </c>
      <c r="L8" s="1422" t="s">
        <v>64</v>
      </c>
    </row>
    <row r="9" spans="1:13" s="929" customFormat="1" ht="15" customHeight="1" x14ac:dyDescent="0.2">
      <c r="A9" s="1414" t="s">
        <v>362</v>
      </c>
      <c r="B9" s="1414"/>
      <c r="C9" s="1414"/>
      <c r="D9" s="1414"/>
      <c r="E9" s="1414"/>
      <c r="F9" s="1414"/>
      <c r="G9" s="1414"/>
      <c r="I9" s="1418"/>
      <c r="J9" s="1419"/>
      <c r="K9" s="1420"/>
      <c r="L9" s="1422"/>
    </row>
    <row r="10" spans="1:13" s="929" customFormat="1" ht="15" customHeight="1" x14ac:dyDescent="0.2">
      <c r="A10" s="1414" t="s">
        <v>612</v>
      </c>
      <c r="B10" s="1414"/>
      <c r="C10" s="1414"/>
      <c r="D10" s="1414"/>
      <c r="E10" s="1414"/>
      <c r="F10" s="1414"/>
      <c r="G10" s="1414"/>
      <c r="I10" s="515" t="s">
        <v>354</v>
      </c>
      <c r="J10" s="516"/>
      <c r="K10" s="516"/>
      <c r="L10" s="517"/>
    </row>
    <row r="11" spans="1:13" ht="30" customHeight="1" x14ac:dyDescent="0.2">
      <c r="A11" s="1414" t="s">
        <v>363</v>
      </c>
      <c r="B11" s="1414"/>
      <c r="C11" s="1414"/>
      <c r="D11" s="1414"/>
      <c r="E11" s="1414"/>
      <c r="F11" s="1414"/>
      <c r="G11" s="1414"/>
      <c r="I11" s="1515" t="s">
        <v>355</v>
      </c>
      <c r="J11" s="1516"/>
      <c r="K11" s="1516"/>
      <c r="L11" s="1517"/>
    </row>
    <row r="12" spans="1:13" ht="15" customHeight="1" x14ac:dyDescent="0.2">
      <c r="A12" s="1414" t="s">
        <v>339</v>
      </c>
      <c r="B12" s="1414"/>
      <c r="C12" s="1414"/>
      <c r="D12" s="1414"/>
      <c r="E12" s="1414"/>
      <c r="F12" s="1414"/>
      <c r="G12" s="1414"/>
      <c r="I12" s="1518"/>
      <c r="J12" s="1519"/>
      <c r="K12" s="1519"/>
      <c r="L12" s="1520"/>
    </row>
    <row r="13" spans="1:13" ht="15" customHeight="1" x14ac:dyDescent="0.2">
      <c r="A13" s="979" t="s">
        <v>892</v>
      </c>
      <c r="B13" s="1414" t="s">
        <v>1012</v>
      </c>
      <c r="C13" s="1414"/>
      <c r="D13" s="1414"/>
      <c r="E13" s="1414"/>
      <c r="F13" s="1414"/>
      <c r="G13" s="1414"/>
      <c r="I13" s="1493"/>
      <c r="J13" s="1493"/>
      <c r="K13" s="1493"/>
      <c r="L13" s="1493"/>
    </row>
    <row r="14" spans="1:13" s="364" customFormat="1" ht="15" customHeight="1" x14ac:dyDescent="0.2">
      <c r="A14" s="450"/>
      <c r="B14" s="1414" t="s">
        <v>891</v>
      </c>
      <c r="C14" s="1414"/>
      <c r="D14" s="1414"/>
      <c r="E14" s="1414"/>
      <c r="F14" s="1414"/>
      <c r="G14" s="1414"/>
    </row>
    <row r="15" spans="1:13" ht="15" customHeight="1" x14ac:dyDescent="0.2">
      <c r="A15" s="450"/>
      <c r="B15" s="1414" t="s">
        <v>364</v>
      </c>
      <c r="C15" s="1414"/>
      <c r="D15" s="1414"/>
      <c r="E15" s="1414"/>
      <c r="F15" s="1414"/>
      <c r="G15" s="1414"/>
      <c r="I15" s="1493"/>
      <c r="J15" s="1493"/>
      <c r="K15" s="1493"/>
      <c r="L15" s="1493"/>
    </row>
    <row r="16" spans="1:13" ht="15" customHeight="1" x14ac:dyDescent="0.2">
      <c r="A16" s="979" t="s">
        <v>893</v>
      </c>
      <c r="B16" s="1414" t="s">
        <v>1013</v>
      </c>
      <c r="C16" s="1414"/>
      <c r="D16" s="1414"/>
      <c r="E16" s="1414"/>
      <c r="F16" s="1414"/>
      <c r="G16" s="1414"/>
      <c r="I16" s="1493"/>
      <c r="J16" s="1493"/>
      <c r="K16" s="1493"/>
      <c r="L16" s="1493"/>
    </row>
    <row r="17" spans="1:14" ht="39.950000000000003" customHeight="1" x14ac:dyDescent="0.2">
      <c r="A17" s="450"/>
      <c r="B17" s="1414" t="s">
        <v>1111</v>
      </c>
      <c r="C17" s="1414"/>
      <c r="D17" s="1414"/>
      <c r="E17" s="1414"/>
      <c r="F17" s="1414"/>
      <c r="G17" s="1414"/>
      <c r="I17" s="1493"/>
      <c r="J17" s="1493"/>
      <c r="K17" s="1493"/>
      <c r="L17" s="1493"/>
    </row>
    <row r="18" spans="1:14" ht="30" customHeight="1" x14ac:dyDescent="0.2">
      <c r="A18" s="1414" t="s">
        <v>366</v>
      </c>
      <c r="B18" s="1414"/>
      <c r="C18" s="1414"/>
      <c r="D18" s="1414"/>
      <c r="E18" s="1414"/>
      <c r="F18" s="1414"/>
      <c r="G18" s="1414"/>
      <c r="I18" s="1493"/>
      <c r="J18" s="1493"/>
      <c r="K18" s="1493"/>
      <c r="L18" s="1493"/>
    </row>
    <row r="19" spans="1:14" s="24" customFormat="1" ht="3.75" customHeight="1" thickBot="1" x14ac:dyDescent="0.25">
      <c r="C19" s="150"/>
      <c r="H19"/>
      <c r="I19" s="1493"/>
      <c r="J19" s="1493"/>
      <c r="K19" s="1493"/>
      <c r="L19" s="1493"/>
    </row>
    <row r="20" spans="1:14" s="24" customFormat="1" ht="3.75" customHeight="1" x14ac:dyDescent="0.2">
      <c r="A20" s="586"/>
      <c r="B20" s="587"/>
      <c r="C20" s="588"/>
      <c r="D20" s="587"/>
      <c r="E20" s="587"/>
      <c r="F20" s="587"/>
      <c r="G20" s="589"/>
      <c r="H20"/>
      <c r="I20" s="1493"/>
      <c r="J20" s="1493"/>
      <c r="K20" s="1493"/>
      <c r="L20" s="1493"/>
      <c r="M20"/>
      <c r="N20"/>
    </row>
    <row r="21" spans="1:14" ht="24.95" customHeight="1" x14ac:dyDescent="0.2">
      <c r="A21" s="1402" t="s">
        <v>183</v>
      </c>
      <c r="B21" s="1403"/>
      <c r="C21" s="1403" t="s">
        <v>593</v>
      </c>
      <c r="D21" s="1403" t="s">
        <v>594</v>
      </c>
      <c r="E21" s="1403" t="s">
        <v>338</v>
      </c>
      <c r="F21" s="1403" t="s">
        <v>8</v>
      </c>
      <c r="G21" s="1457"/>
      <c r="I21" s="1493"/>
      <c r="J21" s="1493"/>
      <c r="K21" s="1493"/>
      <c r="L21" s="1493"/>
    </row>
    <row r="22" spans="1:14" ht="24.95" customHeight="1" x14ac:dyDescent="0.2">
      <c r="A22" s="1402"/>
      <c r="B22" s="1403"/>
      <c r="C22" s="1403"/>
      <c r="D22" s="1403"/>
      <c r="E22" s="1403"/>
      <c r="F22" s="479" t="s">
        <v>1</v>
      </c>
      <c r="G22" s="485" t="s">
        <v>2</v>
      </c>
      <c r="I22" s="1493"/>
      <c r="J22" s="1493"/>
      <c r="K22" s="1493"/>
      <c r="L22" s="1493"/>
    </row>
    <row r="23" spans="1:14" ht="15" customHeight="1" x14ac:dyDescent="0.2">
      <c r="A23" s="1514"/>
      <c r="B23" s="1413"/>
      <c r="C23" s="449"/>
      <c r="D23" s="437"/>
      <c r="E23" s="438">
        <f>D23*0.1</f>
        <v>0</v>
      </c>
      <c r="F23" s="438">
        <f>IF(C23="Full credit",E23,IF(C23="Fin (RITC)",IF(OR($F$46&gt;0.1,$F$47&gt;150000),E23*0.75,E23),IF(C23="Fin (not RITC)",IF(OR($F$46&gt;0.1,$F$47&gt;150000),0,E23),0)))</f>
        <v>0</v>
      </c>
      <c r="G23" s="571">
        <f>E23-F23</f>
        <v>0</v>
      </c>
      <c r="I23" s="443"/>
      <c r="J23" s="444"/>
      <c r="K23" s="444"/>
      <c r="L23" s="445"/>
    </row>
    <row r="24" spans="1:14" ht="15" customHeight="1" x14ac:dyDescent="0.2">
      <c r="A24" s="1514"/>
      <c r="B24" s="1413"/>
      <c r="C24" s="449"/>
      <c r="D24" s="437"/>
      <c r="E24" s="438">
        <f t="shared" ref="E24:E43" si="0">D24*0.1</f>
        <v>0</v>
      </c>
      <c r="F24" s="438">
        <f t="shared" ref="F24:F43" si="1">IF(C24="Full credit",E24,IF(C24="Fin (RITC)",IF(OR($F$46&gt;0.1,$F$47&gt;150000),E24*0.75,E24),IF(C24="Fin (not RITC)",IF(OR($F$46&gt;0.1,$F$47&gt;150000),0,E24),0)))</f>
        <v>0</v>
      </c>
      <c r="G24" s="571">
        <f t="shared" ref="G24:G43" si="2">E24-F24</f>
        <v>0</v>
      </c>
      <c r="I24" s="443"/>
      <c r="J24" s="444"/>
      <c r="K24" s="444"/>
      <c r="L24" s="445"/>
    </row>
    <row r="25" spans="1:14" ht="15" customHeight="1" x14ac:dyDescent="0.2">
      <c r="A25" s="1514"/>
      <c r="B25" s="1413"/>
      <c r="C25" s="449"/>
      <c r="D25" s="437"/>
      <c r="E25" s="438">
        <f t="shared" si="0"/>
        <v>0</v>
      </c>
      <c r="F25" s="438">
        <f t="shared" si="1"/>
        <v>0</v>
      </c>
      <c r="G25" s="571">
        <f t="shared" si="2"/>
        <v>0</v>
      </c>
      <c r="I25" s="443"/>
      <c r="J25" s="444"/>
      <c r="K25" s="444"/>
      <c r="L25" s="445"/>
    </row>
    <row r="26" spans="1:14" ht="15" customHeight="1" x14ac:dyDescent="0.2">
      <c r="A26" s="1514"/>
      <c r="B26" s="1413"/>
      <c r="C26" s="449"/>
      <c r="D26" s="437"/>
      <c r="E26" s="438">
        <f t="shared" si="0"/>
        <v>0</v>
      </c>
      <c r="F26" s="438">
        <f t="shared" si="1"/>
        <v>0</v>
      </c>
      <c r="G26" s="571">
        <f t="shared" si="2"/>
        <v>0</v>
      </c>
      <c r="I26" s="443"/>
      <c r="J26" s="444"/>
      <c r="K26" s="444"/>
      <c r="L26" s="445"/>
    </row>
    <row r="27" spans="1:14" ht="15" customHeight="1" x14ac:dyDescent="0.2">
      <c r="A27" s="1513"/>
      <c r="B27" s="1413"/>
      <c r="C27" s="449"/>
      <c r="D27" s="437"/>
      <c r="E27" s="438">
        <f t="shared" si="0"/>
        <v>0</v>
      </c>
      <c r="F27" s="438">
        <f t="shared" si="1"/>
        <v>0</v>
      </c>
      <c r="G27" s="571">
        <f t="shared" si="2"/>
        <v>0</v>
      </c>
      <c r="I27" s="443"/>
      <c r="J27" s="444"/>
      <c r="K27" s="444"/>
      <c r="L27" s="445"/>
    </row>
    <row r="28" spans="1:14" ht="15" customHeight="1" x14ac:dyDescent="0.2">
      <c r="A28" s="1513"/>
      <c r="B28" s="1413"/>
      <c r="C28" s="449"/>
      <c r="D28" s="437"/>
      <c r="E28" s="438">
        <f t="shared" si="0"/>
        <v>0</v>
      </c>
      <c r="F28" s="438">
        <f t="shared" si="1"/>
        <v>0</v>
      </c>
      <c r="G28" s="571">
        <f t="shared" si="2"/>
        <v>0</v>
      </c>
      <c r="I28" s="443"/>
      <c r="J28" s="444"/>
      <c r="K28" s="444"/>
      <c r="L28" s="445"/>
    </row>
    <row r="29" spans="1:14" ht="15" customHeight="1" x14ac:dyDescent="0.2">
      <c r="A29" s="1513"/>
      <c r="B29" s="1413"/>
      <c r="C29" s="449"/>
      <c r="D29" s="437"/>
      <c r="E29" s="438">
        <f t="shared" si="0"/>
        <v>0</v>
      </c>
      <c r="F29" s="438">
        <f t="shared" si="1"/>
        <v>0</v>
      </c>
      <c r="G29" s="571">
        <f t="shared" si="2"/>
        <v>0</v>
      </c>
      <c r="I29" s="443"/>
      <c r="J29" s="444"/>
      <c r="K29" s="444"/>
      <c r="L29" s="445"/>
    </row>
    <row r="30" spans="1:14" ht="15" customHeight="1" x14ac:dyDescent="0.2">
      <c r="A30" s="1513"/>
      <c r="B30" s="1413"/>
      <c r="C30" s="449"/>
      <c r="D30" s="437"/>
      <c r="E30" s="438">
        <f t="shared" si="0"/>
        <v>0</v>
      </c>
      <c r="F30" s="438">
        <f t="shared" si="1"/>
        <v>0</v>
      </c>
      <c r="G30" s="571">
        <f t="shared" si="2"/>
        <v>0</v>
      </c>
      <c r="I30" s="443"/>
      <c r="J30" s="444"/>
      <c r="K30" s="444"/>
      <c r="L30" s="445"/>
    </row>
    <row r="31" spans="1:14" ht="15" customHeight="1" x14ac:dyDescent="0.2">
      <c r="A31" s="1513"/>
      <c r="B31" s="1413"/>
      <c r="C31" s="449"/>
      <c r="D31" s="437"/>
      <c r="E31" s="438">
        <f t="shared" si="0"/>
        <v>0</v>
      </c>
      <c r="F31" s="438">
        <f t="shared" si="1"/>
        <v>0</v>
      </c>
      <c r="G31" s="571">
        <f t="shared" si="2"/>
        <v>0</v>
      </c>
      <c r="I31" s="443"/>
      <c r="J31" s="444"/>
      <c r="K31" s="444"/>
      <c r="L31" s="445"/>
    </row>
    <row r="32" spans="1:14" ht="15" customHeight="1" x14ac:dyDescent="0.2">
      <c r="A32" s="1513"/>
      <c r="B32" s="1413"/>
      <c r="C32" s="449"/>
      <c r="D32" s="437"/>
      <c r="E32" s="438">
        <f t="shared" si="0"/>
        <v>0</v>
      </c>
      <c r="F32" s="438">
        <f t="shared" si="1"/>
        <v>0</v>
      </c>
      <c r="G32" s="571">
        <f t="shared" si="2"/>
        <v>0</v>
      </c>
      <c r="I32" s="443"/>
      <c r="J32" s="444"/>
      <c r="K32" s="444"/>
      <c r="L32" s="445"/>
    </row>
    <row r="33" spans="1:12" ht="15" customHeight="1" x14ac:dyDescent="0.2">
      <c r="A33" s="1513"/>
      <c r="B33" s="1413"/>
      <c r="C33" s="449"/>
      <c r="D33" s="437"/>
      <c r="E33" s="438">
        <f t="shared" si="0"/>
        <v>0</v>
      </c>
      <c r="F33" s="438">
        <f t="shared" si="1"/>
        <v>0</v>
      </c>
      <c r="G33" s="571">
        <f t="shared" si="2"/>
        <v>0</v>
      </c>
      <c r="I33" s="443"/>
      <c r="J33" s="444"/>
      <c r="K33" s="444"/>
      <c r="L33" s="445"/>
    </row>
    <row r="34" spans="1:12" ht="15" customHeight="1" x14ac:dyDescent="0.2">
      <c r="A34" s="1513"/>
      <c r="B34" s="1413"/>
      <c r="C34" s="449"/>
      <c r="D34" s="437"/>
      <c r="E34" s="438">
        <f t="shared" si="0"/>
        <v>0</v>
      </c>
      <c r="F34" s="438">
        <f t="shared" si="1"/>
        <v>0</v>
      </c>
      <c r="G34" s="571">
        <f t="shared" si="2"/>
        <v>0</v>
      </c>
      <c r="I34" s="443"/>
      <c r="J34" s="444"/>
      <c r="K34" s="444"/>
      <c r="L34" s="445"/>
    </row>
    <row r="35" spans="1:12" ht="15" customHeight="1" x14ac:dyDescent="0.2">
      <c r="A35" s="1513"/>
      <c r="B35" s="1413"/>
      <c r="C35" s="449"/>
      <c r="D35" s="437"/>
      <c r="E35" s="438">
        <f t="shared" si="0"/>
        <v>0</v>
      </c>
      <c r="F35" s="438">
        <f t="shared" si="1"/>
        <v>0</v>
      </c>
      <c r="G35" s="571">
        <f t="shared" si="2"/>
        <v>0</v>
      </c>
      <c r="I35" s="443"/>
      <c r="J35" s="444"/>
      <c r="K35" s="444"/>
      <c r="L35" s="445"/>
    </row>
    <row r="36" spans="1:12" ht="15" customHeight="1" x14ac:dyDescent="0.2">
      <c r="A36" s="1513"/>
      <c r="B36" s="1413"/>
      <c r="C36" s="449"/>
      <c r="D36" s="437"/>
      <c r="E36" s="438">
        <f t="shared" si="0"/>
        <v>0</v>
      </c>
      <c r="F36" s="438">
        <f t="shared" si="1"/>
        <v>0</v>
      </c>
      <c r="G36" s="571">
        <f t="shared" si="2"/>
        <v>0</v>
      </c>
      <c r="I36" s="443"/>
      <c r="J36" s="444"/>
      <c r="K36" s="444"/>
      <c r="L36" s="445"/>
    </row>
    <row r="37" spans="1:12" ht="15" customHeight="1" x14ac:dyDescent="0.2">
      <c r="A37" s="1513"/>
      <c r="B37" s="1413"/>
      <c r="C37" s="449"/>
      <c r="D37" s="437"/>
      <c r="E37" s="438">
        <f t="shared" si="0"/>
        <v>0</v>
      </c>
      <c r="F37" s="438">
        <f t="shared" si="1"/>
        <v>0</v>
      </c>
      <c r="G37" s="571">
        <f t="shared" si="2"/>
        <v>0</v>
      </c>
      <c r="I37" s="443"/>
      <c r="J37" s="444"/>
      <c r="K37" s="444"/>
      <c r="L37" s="445"/>
    </row>
    <row r="38" spans="1:12" ht="15" customHeight="1" x14ac:dyDescent="0.2">
      <c r="A38" s="1513"/>
      <c r="B38" s="1413"/>
      <c r="C38" s="449"/>
      <c r="D38" s="437"/>
      <c r="E38" s="438">
        <f t="shared" si="0"/>
        <v>0</v>
      </c>
      <c r="F38" s="438">
        <f t="shared" si="1"/>
        <v>0</v>
      </c>
      <c r="G38" s="571">
        <f t="shared" si="2"/>
        <v>0</v>
      </c>
      <c r="I38" s="443"/>
      <c r="J38" s="444"/>
      <c r="K38" s="444"/>
      <c r="L38" s="445"/>
    </row>
    <row r="39" spans="1:12" ht="15" customHeight="1" x14ac:dyDescent="0.2">
      <c r="A39" s="1513"/>
      <c r="B39" s="1413"/>
      <c r="C39" s="449"/>
      <c r="D39" s="437"/>
      <c r="E39" s="438">
        <f t="shared" si="0"/>
        <v>0</v>
      </c>
      <c r="F39" s="438">
        <f t="shared" si="1"/>
        <v>0</v>
      </c>
      <c r="G39" s="571">
        <f t="shared" si="2"/>
        <v>0</v>
      </c>
      <c r="I39" s="443"/>
      <c r="J39" s="444"/>
      <c r="K39" s="444"/>
      <c r="L39" s="445"/>
    </row>
    <row r="40" spans="1:12" ht="15" customHeight="1" x14ac:dyDescent="0.2">
      <c r="A40" s="1513"/>
      <c r="B40" s="1413"/>
      <c r="C40" s="449"/>
      <c r="D40" s="437"/>
      <c r="E40" s="438">
        <f t="shared" si="0"/>
        <v>0</v>
      </c>
      <c r="F40" s="438">
        <f t="shared" si="1"/>
        <v>0</v>
      </c>
      <c r="G40" s="571">
        <f t="shared" si="2"/>
        <v>0</v>
      </c>
      <c r="I40" s="443"/>
      <c r="J40" s="444"/>
      <c r="K40" s="444"/>
      <c r="L40" s="445"/>
    </row>
    <row r="41" spans="1:12" ht="15" customHeight="1" x14ac:dyDescent="0.2">
      <c r="A41" s="1513"/>
      <c r="B41" s="1413"/>
      <c r="C41" s="449"/>
      <c r="D41" s="437"/>
      <c r="E41" s="438">
        <f t="shared" si="0"/>
        <v>0</v>
      </c>
      <c r="F41" s="438">
        <f t="shared" si="1"/>
        <v>0</v>
      </c>
      <c r="G41" s="571">
        <f t="shared" si="2"/>
        <v>0</v>
      </c>
      <c r="I41" s="443"/>
      <c r="J41" s="444"/>
      <c r="K41" s="444"/>
      <c r="L41" s="445"/>
    </row>
    <row r="42" spans="1:12" ht="15" customHeight="1" x14ac:dyDescent="0.2">
      <c r="A42" s="1513"/>
      <c r="B42" s="1413"/>
      <c r="C42" s="449"/>
      <c r="D42" s="437"/>
      <c r="E42" s="438">
        <f t="shared" si="0"/>
        <v>0</v>
      </c>
      <c r="F42" s="438">
        <f t="shared" si="1"/>
        <v>0</v>
      </c>
      <c r="G42" s="571">
        <f t="shared" si="2"/>
        <v>0</v>
      </c>
      <c r="I42" s="443"/>
      <c r="J42" s="444"/>
      <c r="K42" s="444"/>
      <c r="L42" s="445"/>
    </row>
    <row r="43" spans="1:12" ht="15" customHeight="1" x14ac:dyDescent="0.2">
      <c r="A43" s="1513"/>
      <c r="B43" s="1413"/>
      <c r="C43" s="449"/>
      <c r="D43" s="437"/>
      <c r="E43" s="438">
        <f t="shared" si="0"/>
        <v>0</v>
      </c>
      <c r="F43" s="438">
        <f t="shared" si="1"/>
        <v>0</v>
      </c>
      <c r="G43" s="571">
        <f t="shared" si="2"/>
        <v>0</v>
      </c>
      <c r="I43" s="443"/>
      <c r="J43" s="444"/>
      <c r="K43" s="444"/>
      <c r="L43" s="445"/>
    </row>
    <row r="44" spans="1:12" ht="20.100000000000001" customHeight="1" thickBot="1" x14ac:dyDescent="0.25">
      <c r="A44" s="543" t="s">
        <v>139</v>
      </c>
      <c r="B44" s="454"/>
      <c r="C44" s="160"/>
      <c r="D44" s="415">
        <f>SUM(D23:D43)</f>
        <v>0</v>
      </c>
      <c r="E44" s="415">
        <f>SUM(E23:E43)</f>
        <v>0</v>
      </c>
      <c r="F44" s="415">
        <f>SUM(F23:F43)</f>
        <v>0</v>
      </c>
      <c r="G44" s="546">
        <f>SUM(G23:G43)</f>
        <v>0</v>
      </c>
      <c r="I44" s="443"/>
      <c r="J44" s="444"/>
      <c r="K44" s="444"/>
      <c r="L44" s="445"/>
    </row>
    <row r="45" spans="1:12" ht="3.75" customHeight="1" thickTop="1" x14ac:dyDescent="0.2">
      <c r="A45" s="590"/>
      <c r="B45" s="151"/>
      <c r="C45" s="153"/>
      <c r="D45" s="151"/>
      <c r="E45" s="151"/>
      <c r="F45" s="151"/>
      <c r="G45" s="591"/>
      <c r="I45" s="366"/>
      <c r="J45" s="366"/>
      <c r="K45" s="366"/>
      <c r="L45" s="366"/>
    </row>
    <row r="46" spans="1:12" ht="20.100000000000001" customHeight="1" x14ac:dyDescent="0.2">
      <c r="A46" s="1466" t="s">
        <v>369</v>
      </c>
      <c r="B46" s="1467"/>
      <c r="C46" s="96"/>
      <c r="D46" s="454"/>
      <c r="E46" s="454"/>
      <c r="F46" s="152">
        <f>IF(E44=0,0,(SUMIF($C$23:$C$43,"=Fin (RITC)",$E$23:$E$43)+SUMIF($C$23:$C$43,"=Fin (not RITC)",$E$23:$E$43))/$E$44)</f>
        <v>0</v>
      </c>
      <c r="G46" s="570"/>
      <c r="I46" s="443"/>
      <c r="J46" s="444"/>
      <c r="K46" s="444"/>
      <c r="L46" s="445"/>
    </row>
    <row r="47" spans="1:12" ht="20.100000000000001" customHeight="1" x14ac:dyDescent="0.2">
      <c r="A47" s="1466" t="s">
        <v>595</v>
      </c>
      <c r="B47" s="1467"/>
      <c r="C47" s="96"/>
      <c r="D47" s="454"/>
      <c r="E47" s="454"/>
      <c r="F47" s="237">
        <f>SUMIF($C$23:$C$43,"=Fin (RITC)",$E$23:$E$43)+SUMIF($C$23:$C$43,"=Fin (not RITC)",$E$23:$E$43)</f>
        <v>0</v>
      </c>
      <c r="G47" s="570"/>
      <c r="I47" s="443"/>
      <c r="J47" s="444"/>
      <c r="K47" s="444"/>
      <c r="L47" s="445"/>
    </row>
    <row r="48" spans="1:12" ht="3" customHeight="1" thickBot="1" x14ac:dyDescent="0.25">
      <c r="A48" s="592"/>
      <c r="B48" s="593"/>
      <c r="C48" s="594"/>
      <c r="D48" s="593"/>
      <c r="E48" s="593"/>
      <c r="F48" s="593"/>
      <c r="G48" s="595"/>
      <c r="I48" s="1493"/>
      <c r="J48" s="1493"/>
      <c r="K48" s="1493"/>
      <c r="L48" s="1493"/>
    </row>
    <row r="49" spans="1:12" ht="3" customHeight="1" x14ac:dyDescent="0.2">
      <c r="A49" s="151"/>
      <c r="B49" s="151"/>
      <c r="C49" s="153"/>
      <c r="D49" s="151"/>
      <c r="E49" s="151"/>
      <c r="F49" s="151"/>
      <c r="G49" s="151"/>
    </row>
    <row r="50" spans="1:12" x14ac:dyDescent="0.2">
      <c r="I50" s="1493"/>
      <c r="J50" s="1493"/>
      <c r="K50" s="1493"/>
      <c r="L50" s="1493"/>
    </row>
    <row r="51" spans="1:12" x14ac:dyDescent="0.2">
      <c r="I51" s="1493"/>
      <c r="J51" s="1493"/>
      <c r="K51" s="1493"/>
      <c r="L51" s="1493"/>
    </row>
    <row r="52" spans="1:12" x14ac:dyDescent="0.2">
      <c r="I52" s="1493"/>
      <c r="J52" s="1493"/>
      <c r="K52" s="1493"/>
      <c r="L52" s="1493"/>
    </row>
    <row r="53" spans="1:12" ht="14.25" x14ac:dyDescent="0.2">
      <c r="A53" s="136"/>
      <c r="I53" s="1493"/>
      <c r="J53" s="1493"/>
      <c r="K53" s="1493"/>
      <c r="L53" s="1493"/>
    </row>
    <row r="54" spans="1:12" x14ac:dyDescent="0.2">
      <c r="I54" s="1493"/>
      <c r="J54" s="1493"/>
      <c r="K54" s="1493"/>
      <c r="L54" s="1493"/>
    </row>
    <row r="55" spans="1:12" x14ac:dyDescent="0.2">
      <c r="I55" s="1493"/>
      <c r="J55" s="1493"/>
      <c r="K55" s="1493"/>
      <c r="L55" s="1493"/>
    </row>
    <row r="56" spans="1:12" hidden="1" x14ac:dyDescent="0.2">
      <c r="A56" t="s">
        <v>367</v>
      </c>
    </row>
    <row r="57" spans="1:12" hidden="1" x14ac:dyDescent="0.2">
      <c r="A57" t="s">
        <v>1110</v>
      </c>
    </row>
    <row r="58" spans="1:12" hidden="1" x14ac:dyDescent="0.2">
      <c r="A58" t="s">
        <v>368</v>
      </c>
    </row>
  </sheetData>
  <sheetProtection insertHyperlinks="0"/>
  <mergeCells count="68">
    <mergeCell ref="A32:B32"/>
    <mergeCell ref="A35:B35"/>
    <mergeCell ref="A33:B33"/>
    <mergeCell ref="E21:E22"/>
    <mergeCell ref="A29:B29"/>
    <mergeCell ref="A21:B22"/>
    <mergeCell ref="A31:B31"/>
    <mergeCell ref="A46:B46"/>
    <mergeCell ref="I48:L48"/>
    <mergeCell ref="I50:L50"/>
    <mergeCell ref="I51:L51"/>
    <mergeCell ref="I52:L52"/>
    <mergeCell ref="A47:B47"/>
    <mergeCell ref="I20:L20"/>
    <mergeCell ref="I21:L21"/>
    <mergeCell ref="I22:L22"/>
    <mergeCell ref="I54:L54"/>
    <mergeCell ref="I55:L55"/>
    <mergeCell ref="I53:L53"/>
    <mergeCell ref="I16:L16"/>
    <mergeCell ref="I15:L15"/>
    <mergeCell ref="I17:L17"/>
    <mergeCell ref="I18:L18"/>
    <mergeCell ref="I19:L19"/>
    <mergeCell ref="B2:C2"/>
    <mergeCell ref="B1:E1"/>
    <mergeCell ref="I5:I7"/>
    <mergeCell ref="J5:J7"/>
    <mergeCell ref="I11:L12"/>
    <mergeCell ref="I13:L13"/>
    <mergeCell ref="K5:K7"/>
    <mergeCell ref="B15:G15"/>
    <mergeCell ref="A6:G6"/>
    <mergeCell ref="A7:G7"/>
    <mergeCell ref="A8:G8"/>
    <mergeCell ref="A9:G9"/>
    <mergeCell ref="L5:L7"/>
    <mergeCell ref="I8:I9"/>
    <mergeCell ref="J8:J9"/>
    <mergeCell ref="K8:K9"/>
    <mergeCell ref="L8:L9"/>
    <mergeCell ref="B16:G16"/>
    <mergeCell ref="B17:G17"/>
    <mergeCell ref="A18:G18"/>
    <mergeCell ref="A10:G10"/>
    <mergeCell ref="A11:G11"/>
    <mergeCell ref="A12:G12"/>
    <mergeCell ref="B14:G14"/>
    <mergeCell ref="B13:G13"/>
    <mergeCell ref="F21:G21"/>
    <mergeCell ref="A26:B26"/>
    <mergeCell ref="A23:B23"/>
    <mergeCell ref="A30:B30"/>
    <mergeCell ref="A27:B27"/>
    <mergeCell ref="A28:B28"/>
    <mergeCell ref="D21:D22"/>
    <mergeCell ref="A24:B24"/>
    <mergeCell ref="A25:B25"/>
    <mergeCell ref="C21:C22"/>
    <mergeCell ref="A43:B43"/>
    <mergeCell ref="A34:B34"/>
    <mergeCell ref="A40:B40"/>
    <mergeCell ref="A41:B41"/>
    <mergeCell ref="A42:B42"/>
    <mergeCell ref="A36:B36"/>
    <mergeCell ref="A37:B37"/>
    <mergeCell ref="A38:B38"/>
    <mergeCell ref="A39:B39"/>
  </mergeCells>
  <phoneticPr fontId="22" type="noConversion"/>
  <dataValidations count="1">
    <dataValidation type="list" allowBlank="1" showInputMessage="1" showErrorMessage="1" sqref="C23:C43" xr:uid="{00000000-0002-0000-1900-000000000000}">
      <formula1>$A$56:$A$58</formula1>
    </dataValidation>
  </dataValidations>
  <printOptions horizontalCentered="1"/>
  <pageMargins left="0.39370078740157483" right="0.19685039370078741" top="0.39370078740157483" bottom="0.39370078740157483" header="0" footer="0.15748031496062992"/>
  <pageSetup paperSize="9" scale="89" orientation="portrait" blackAndWhite="1" r:id="rId1"/>
  <headerFooter alignWithMargins="0">
    <oddFooter>&amp;L&amp;F
Copyright © 2003-Present Business Fitness Pty Ltd&amp;R&amp;A &amp;P</oddFooter>
  </headerFooter>
  <colBreaks count="1" manualBreakCount="1">
    <brk id="7" max="39" man="1"/>
  </colBreaks>
  <ignoredErrors>
    <ignoredError sqref="A13 A16" numberStoredAsText="1"/>
  </ignoredErrors>
  <drawing r:id="rId2"/>
  <legacyDrawing r:id="rId3"/>
  <controls>
    <mc:AlternateContent xmlns:mc="http://schemas.openxmlformats.org/markup-compatibility/2006">
      <mc:Choice Requires="x14">
        <control shapeId="93663" r:id="rId4" name="FinalReviewChk">
          <controlPr defaultSize="0" autoLine="0" r:id="rId5">
            <anchor moveWithCells="1">
              <from>
                <xdr:col>8</xdr:col>
                <xdr:colOff>123825</xdr:colOff>
                <xdr:row>7</xdr:row>
                <xdr:rowOff>133350</xdr:rowOff>
              </from>
              <to>
                <xdr:col>8</xdr:col>
                <xdr:colOff>295275</xdr:colOff>
                <xdr:row>8</xdr:row>
                <xdr:rowOff>114300</xdr:rowOff>
              </to>
            </anchor>
          </controlPr>
        </control>
      </mc:Choice>
      <mc:Fallback>
        <control shapeId="93663" r:id="rId4" name="FinalReviewChk"/>
      </mc:Fallback>
    </mc:AlternateContent>
    <mc:AlternateContent xmlns:mc="http://schemas.openxmlformats.org/markup-compatibility/2006">
      <mc:Choice Requires="x14">
        <control shapeId="93662" r:id="rId6" name="ReworkCompleteChk">
          <controlPr defaultSize="0" autoLine="0" r:id="rId5">
            <anchor moveWithCells="1">
              <from>
                <xdr:col>8</xdr:col>
                <xdr:colOff>123825</xdr:colOff>
                <xdr:row>5</xdr:row>
                <xdr:rowOff>104775</xdr:rowOff>
              </from>
              <to>
                <xdr:col>8</xdr:col>
                <xdr:colOff>295275</xdr:colOff>
                <xdr:row>6</xdr:row>
                <xdr:rowOff>85725</xdr:rowOff>
              </to>
            </anchor>
          </controlPr>
        </control>
      </mc:Choice>
      <mc:Fallback>
        <control shapeId="93662" r:id="rId6" name="ReworkCompleteChk"/>
      </mc:Fallback>
    </mc:AlternateContent>
    <mc:AlternateContent xmlns:mc="http://schemas.openxmlformats.org/markup-compatibility/2006">
      <mc:Choice Requires="x14">
        <control shapeId="93661" r:id="rId7" name="ReworkRequiredChk">
          <controlPr defaultSize="0" autoLine="0" r:id="rId5">
            <anchor moveWithCells="1">
              <from>
                <xdr:col>8</xdr:col>
                <xdr:colOff>123825</xdr:colOff>
                <xdr:row>3</xdr:row>
                <xdr:rowOff>85725</xdr:rowOff>
              </from>
              <to>
                <xdr:col>8</xdr:col>
                <xdr:colOff>295275</xdr:colOff>
                <xdr:row>3</xdr:row>
                <xdr:rowOff>257175</xdr:rowOff>
              </to>
            </anchor>
          </controlPr>
        </control>
      </mc:Choice>
      <mc:Fallback>
        <control shapeId="93661" r:id="rId7" name="ReworkRequiredChk"/>
      </mc:Fallback>
    </mc:AlternateContent>
    <mc:AlternateContent xmlns:mc="http://schemas.openxmlformats.org/markup-compatibility/2006">
      <mc:Choice Requires="x14">
        <control shapeId="93660" r:id="rId8" name="ReviewedChk">
          <controlPr defaultSize="0" autoLine="0" r:id="rId5">
            <anchor moveWithCells="1">
              <from>
                <xdr:col>8</xdr:col>
                <xdr:colOff>123825</xdr:colOff>
                <xdr:row>2</xdr:row>
                <xdr:rowOff>85725</xdr:rowOff>
              </from>
              <to>
                <xdr:col>8</xdr:col>
                <xdr:colOff>295275</xdr:colOff>
                <xdr:row>2</xdr:row>
                <xdr:rowOff>257175</xdr:rowOff>
              </to>
            </anchor>
          </controlPr>
        </control>
      </mc:Choice>
      <mc:Fallback>
        <control shapeId="93660" r:id="rId8" name="ReviewedChk"/>
      </mc:Fallback>
    </mc:AlternateContent>
    <mc:AlternateContent xmlns:mc="http://schemas.openxmlformats.org/markup-compatibility/2006">
      <mc:Choice Requires="x14">
        <control shapeId="93659" r:id="rId9" name="AwaitingClientChk">
          <controlPr defaultSize="0" autoLine="0" r:id="rId5">
            <anchor moveWithCells="1">
              <from>
                <xdr:col>8</xdr:col>
                <xdr:colOff>123825</xdr:colOff>
                <xdr:row>1</xdr:row>
                <xdr:rowOff>85725</xdr:rowOff>
              </from>
              <to>
                <xdr:col>8</xdr:col>
                <xdr:colOff>295275</xdr:colOff>
                <xdr:row>1</xdr:row>
                <xdr:rowOff>257175</xdr:rowOff>
              </to>
            </anchor>
          </controlPr>
        </control>
      </mc:Choice>
      <mc:Fallback>
        <control shapeId="93659" r:id="rId9" name="AwaitingClientChk"/>
      </mc:Fallback>
    </mc:AlternateContent>
    <mc:AlternateContent xmlns:mc="http://schemas.openxmlformats.org/markup-compatibility/2006">
      <mc:Choice Requires="x14">
        <control shapeId="93658" r:id="rId10" name="WorksheetCompleteChk">
          <controlPr defaultSize="0" autoLine="0" r:id="rId5">
            <anchor moveWithCells="1">
              <from>
                <xdr:col>8</xdr:col>
                <xdr:colOff>123825</xdr:colOff>
                <xdr:row>0</xdr:row>
                <xdr:rowOff>85725</xdr:rowOff>
              </from>
              <to>
                <xdr:col>8</xdr:col>
                <xdr:colOff>295275</xdr:colOff>
                <xdr:row>0</xdr:row>
                <xdr:rowOff>257175</xdr:rowOff>
              </to>
            </anchor>
          </controlPr>
        </control>
      </mc:Choice>
      <mc:Fallback>
        <control shapeId="93658" r:id="rId10" name="WorksheetCompleteChk"/>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tabColor rgb="FF8DC63F"/>
    <pageSetUpPr autoPageBreaks="0"/>
  </sheetPr>
  <dimension ref="A1:M1712"/>
  <sheetViews>
    <sheetView showGridLines="0" zoomScaleNormal="100" workbookViewId="0"/>
  </sheetViews>
  <sheetFormatPr defaultColWidth="9.33203125" defaultRowHeight="12.75" x14ac:dyDescent="0.2"/>
  <cols>
    <col min="1" max="1" width="29.5" style="336" customWidth="1"/>
    <col min="2" max="2" width="11" style="336" customWidth="1"/>
    <col min="3" max="3" width="5.6640625" style="336" customWidth="1"/>
    <col min="4" max="4" width="12.6640625" style="345" customWidth="1"/>
    <col min="5" max="5" width="21" style="345" customWidth="1"/>
    <col min="6" max="6" width="21" style="336" customWidth="1"/>
    <col min="7" max="8" width="15.83203125" style="336" customWidth="1"/>
    <col min="9" max="9" width="15.1640625" style="336" customWidth="1"/>
    <col min="10" max="10" width="6.33203125" style="24" customWidth="1"/>
    <col min="11" max="11" width="30.83203125" style="321" customWidth="1"/>
    <col min="12" max="12" width="9.33203125" style="321" customWidth="1"/>
    <col min="13" max="13" width="9.33203125" style="321"/>
    <col min="14" max="16384" width="9.33203125" style="336"/>
  </cols>
  <sheetData>
    <row r="1" spans="1:13" ht="24.95" customHeight="1" x14ac:dyDescent="0.25">
      <c r="A1" s="145" t="s">
        <v>167</v>
      </c>
      <c r="B1" s="1426" t="str">
        <f>Home!$B$3</f>
        <v>MICI05</v>
      </c>
      <c r="C1" s="1426"/>
      <c r="D1" s="1426"/>
      <c r="E1" s="1426"/>
      <c r="F1" s="421"/>
      <c r="G1" s="474" t="s">
        <v>58</v>
      </c>
      <c r="H1" s="1052" t="e">
        <f>IF(AND('Index of Workpapers'!E36="",#REF!=""),'Index of Workpapers'!C36,IF('Index of Workpapers'!E36&lt;&gt;"",'Index of Workpapers'!E36,#REF!))</f>
        <v>#REF!</v>
      </c>
      <c r="J1" s="519"/>
      <c r="K1" s="520" t="s">
        <v>349</v>
      </c>
      <c r="L1" s="521" t="s">
        <v>63</v>
      </c>
      <c r="M1" s="522" t="s">
        <v>64</v>
      </c>
    </row>
    <row r="2" spans="1:13" ht="24.95" customHeight="1" x14ac:dyDescent="0.2">
      <c r="A2" s="145" t="s">
        <v>10</v>
      </c>
      <c r="B2" s="1426" t="str">
        <f>Home!$B$4</f>
        <v>MICINDA SUPERANNUATION FUND</v>
      </c>
      <c r="C2" s="1426"/>
      <c r="D2" s="1426"/>
      <c r="E2" s="1426"/>
      <c r="F2" s="24"/>
      <c r="G2" s="337" t="s">
        <v>63</v>
      </c>
      <c r="H2" s="337" t="s">
        <v>64</v>
      </c>
      <c r="J2" s="519"/>
      <c r="K2" s="520" t="s">
        <v>350</v>
      </c>
      <c r="L2" s="521" t="s">
        <v>63</v>
      </c>
      <c r="M2" s="522" t="s">
        <v>64</v>
      </c>
    </row>
    <row r="3" spans="1:13" ht="24.95" customHeight="1" x14ac:dyDescent="0.2">
      <c r="A3" s="145" t="s">
        <v>917</v>
      </c>
      <c r="B3" s="1427">
        <f>Home!$C$7</f>
        <v>43281</v>
      </c>
      <c r="C3" s="1427"/>
      <c r="D3" s="1427"/>
      <c r="E3" s="1427"/>
      <c r="F3" s="340" t="s">
        <v>55</v>
      </c>
      <c r="G3" s="106" t="str">
        <f>Home!$C$16</f>
        <v>TH</v>
      </c>
      <c r="H3" s="320">
        <f>Home!$C$17</f>
        <v>43521</v>
      </c>
      <c r="J3" s="519"/>
      <c r="K3" s="520" t="s">
        <v>94</v>
      </c>
      <c r="L3" s="521" t="s">
        <v>63</v>
      </c>
      <c r="M3" s="522" t="s">
        <v>64</v>
      </c>
    </row>
    <row r="4" spans="1:13" ht="24.95" customHeight="1" x14ac:dyDescent="0.3">
      <c r="A4" s="197" t="str">
        <f>'Index of Workpapers'!B36</f>
        <v>GST - Reconciliation</v>
      </c>
      <c r="B4" s="197"/>
      <c r="C4" s="24"/>
      <c r="D4" s="24"/>
      <c r="E4" s="24"/>
      <c r="F4" s="340" t="s">
        <v>56</v>
      </c>
      <c r="G4" s="106" t="str">
        <f>Home!$C$18</f>
        <v>Enter initials</v>
      </c>
      <c r="H4" s="320" t="str">
        <f>Home!$C$19</f>
        <v>Enter date</v>
      </c>
      <c r="J4" s="1418"/>
      <c r="K4" s="1419" t="s">
        <v>351</v>
      </c>
      <c r="L4" s="1420" t="s">
        <v>63</v>
      </c>
      <c r="M4" s="1422" t="s">
        <v>64</v>
      </c>
    </row>
    <row r="5" spans="1:13" s="23" customFormat="1" ht="3.75" customHeight="1" x14ac:dyDescent="0.25">
      <c r="A5" s="59"/>
      <c r="B5" s="50"/>
      <c r="C5" s="50"/>
      <c r="D5" s="50"/>
      <c r="E5" s="50"/>
      <c r="F5" s="55"/>
      <c r="G5" s="83"/>
      <c r="J5" s="1418"/>
      <c r="K5" s="1419"/>
      <c r="L5" s="1420"/>
      <c r="M5" s="1422"/>
    </row>
    <row r="6" spans="1:13" ht="19.5" customHeight="1" x14ac:dyDescent="0.2">
      <c r="A6" s="1414" t="s">
        <v>820</v>
      </c>
      <c r="B6" s="1414"/>
      <c r="C6" s="1414"/>
      <c r="D6" s="1414"/>
      <c r="E6" s="1414"/>
      <c r="F6" s="1414"/>
      <c r="G6" s="1414"/>
      <c r="H6" s="1414"/>
      <c r="J6" s="1418"/>
      <c r="K6" s="1419" t="s">
        <v>352</v>
      </c>
      <c r="L6" s="1420" t="s">
        <v>63</v>
      </c>
      <c r="M6" s="1422" t="s">
        <v>64</v>
      </c>
    </row>
    <row r="7" spans="1:13" ht="3.75" customHeight="1" thickBot="1" x14ac:dyDescent="0.25">
      <c r="A7" s="350"/>
      <c r="B7" s="350"/>
      <c r="C7" s="350"/>
      <c r="D7" s="350"/>
      <c r="E7" s="350"/>
      <c r="F7" s="350"/>
      <c r="G7" s="350"/>
      <c r="H7" s="350"/>
      <c r="J7" s="1418"/>
      <c r="K7" s="1419"/>
      <c r="L7" s="1420"/>
      <c r="M7" s="1422"/>
    </row>
    <row r="8" spans="1:13" ht="3.75" customHeight="1" x14ac:dyDescent="0.2">
      <c r="A8" s="597"/>
      <c r="B8" s="598"/>
      <c r="C8" s="598"/>
      <c r="D8" s="598"/>
      <c r="E8" s="483"/>
      <c r="F8" s="483"/>
      <c r="G8" s="483"/>
      <c r="H8" s="528"/>
      <c r="J8" s="1418"/>
      <c r="K8" s="1419"/>
      <c r="L8" s="1420"/>
      <c r="M8" s="1422"/>
    </row>
    <row r="9" spans="1:13" s="338" customFormat="1" ht="15" customHeight="1" x14ac:dyDescent="0.2">
      <c r="J9" s="519"/>
      <c r="K9" s="520" t="s">
        <v>353</v>
      </c>
      <c r="L9" s="521" t="s">
        <v>63</v>
      </c>
      <c r="M9" s="522" t="s">
        <v>64</v>
      </c>
    </row>
    <row r="10" spans="1:13" s="341" customFormat="1" ht="15" customHeight="1" x14ac:dyDescent="0.2">
      <c r="A10" s="338" t="s">
        <v>1208</v>
      </c>
      <c r="B10" s="338"/>
      <c r="C10" s="338"/>
      <c r="D10" s="338"/>
      <c r="E10" s="1256"/>
      <c r="F10" s="338"/>
      <c r="G10" s="338"/>
      <c r="H10" s="338"/>
      <c r="J10" s="530" t="s">
        <v>467</v>
      </c>
      <c r="K10" s="531"/>
      <c r="L10" s="531"/>
      <c r="M10" s="532"/>
    </row>
    <row r="11" spans="1:13" s="341" customFormat="1" ht="15" customHeight="1" x14ac:dyDescent="0.2">
      <c r="A11" s="338"/>
      <c r="B11" s="338"/>
      <c r="C11" s="338"/>
      <c r="D11" s="338"/>
      <c r="E11" s="1254"/>
      <c r="F11" s="338"/>
      <c r="G11" s="338"/>
      <c r="H11" s="338"/>
      <c r="J11" s="533"/>
      <c r="K11" s="534"/>
      <c r="L11" s="534"/>
      <c r="M11" s="535"/>
    </row>
    <row r="12" spans="1:13" s="341" customFormat="1" ht="15" customHeight="1" x14ac:dyDescent="0.2">
      <c r="A12" s="338" t="s">
        <v>1209</v>
      </c>
      <c r="B12" s="338"/>
      <c r="C12" s="338"/>
      <c r="D12" s="338"/>
      <c r="E12" s="1256"/>
      <c r="F12" s="338"/>
      <c r="G12" s="338"/>
      <c r="H12" s="338"/>
      <c r="J12" s="1515" t="s">
        <v>355</v>
      </c>
      <c r="K12" s="1516"/>
      <c r="L12" s="1516"/>
      <c r="M12" s="1517"/>
    </row>
    <row r="13" spans="1:13" s="341" customFormat="1" ht="15" customHeight="1" x14ac:dyDescent="0.2">
      <c r="A13" s="338"/>
      <c r="B13" s="338"/>
      <c r="C13" s="338"/>
      <c r="D13" s="338"/>
      <c r="E13" s="1254"/>
      <c r="F13" s="338"/>
      <c r="G13" s="338"/>
      <c r="H13" s="338"/>
      <c r="J13" s="1518"/>
      <c r="K13" s="1519"/>
      <c r="L13" s="1519"/>
      <c r="M13" s="1520"/>
    </row>
    <row r="14" spans="1:13" s="341" customFormat="1" ht="15" customHeight="1" x14ac:dyDescent="0.2">
      <c r="A14" s="338" t="s">
        <v>1198</v>
      </c>
      <c r="B14" s="338"/>
      <c r="C14" s="338"/>
      <c r="D14" s="338"/>
      <c r="E14" s="1255">
        <f>E10-E12</f>
        <v>0</v>
      </c>
      <c r="F14" s="338"/>
      <c r="G14" s="338"/>
      <c r="H14" s="338"/>
      <c r="J14" s="443"/>
      <c r="K14" s="444"/>
      <c r="L14" s="444"/>
      <c r="M14" s="445"/>
    </row>
    <row r="15" spans="1:13" s="341" customFormat="1" ht="15" customHeight="1" x14ac:dyDescent="0.2">
      <c r="A15" s="338"/>
      <c r="B15" s="338"/>
      <c r="C15" s="338"/>
      <c r="D15" s="338"/>
      <c r="E15" s="1254"/>
      <c r="F15" s="338"/>
      <c r="G15" s="338"/>
      <c r="H15" s="338"/>
      <c r="J15" s="443"/>
      <c r="K15" s="444"/>
      <c r="L15" s="444"/>
      <c r="M15" s="445"/>
    </row>
    <row r="16" spans="1:13" s="341" customFormat="1" ht="15" customHeight="1" x14ac:dyDescent="0.2">
      <c r="A16" s="338" t="s">
        <v>1199</v>
      </c>
      <c r="B16" s="338" t="s">
        <v>1200</v>
      </c>
      <c r="C16" s="338"/>
      <c r="D16" s="338"/>
      <c r="E16" s="1256"/>
      <c r="F16" s="338" t="s">
        <v>1201</v>
      </c>
      <c r="G16" s="338"/>
      <c r="H16" s="338"/>
      <c r="J16" s="443"/>
      <c r="K16" s="444"/>
      <c r="L16" s="444"/>
      <c r="M16" s="445"/>
    </row>
    <row r="17" spans="1:13" s="341" customFormat="1" ht="15" customHeight="1" x14ac:dyDescent="0.2">
      <c r="A17" s="338"/>
      <c r="B17" s="338" t="s">
        <v>1202</v>
      </c>
      <c r="C17" s="338"/>
      <c r="D17" s="338"/>
      <c r="E17" s="1256"/>
      <c r="F17" s="338" t="s">
        <v>1201</v>
      </c>
      <c r="G17" s="338"/>
      <c r="H17" s="338"/>
      <c r="J17" s="443"/>
      <c r="K17" s="444"/>
      <c r="L17" s="444"/>
      <c r="M17" s="445"/>
    </row>
    <row r="18" spans="1:13" s="341" customFormat="1" ht="15" customHeight="1" x14ac:dyDescent="0.2">
      <c r="A18" s="338"/>
      <c r="B18" s="338" t="s">
        <v>1203</v>
      </c>
      <c r="C18" s="338"/>
      <c r="D18" s="338"/>
      <c r="E18" s="1256"/>
      <c r="F18" s="338" t="s">
        <v>1201</v>
      </c>
      <c r="G18" s="338"/>
      <c r="H18" s="338"/>
      <c r="J18" s="443"/>
      <c r="K18" s="444"/>
      <c r="L18" s="444"/>
      <c r="M18" s="445"/>
    </row>
    <row r="19" spans="1:13" s="341" customFormat="1" ht="15" customHeight="1" x14ac:dyDescent="0.2">
      <c r="A19" s="338"/>
      <c r="B19" s="338"/>
      <c r="C19" s="338"/>
      <c r="D19" s="338"/>
      <c r="E19" s="1254"/>
      <c r="F19" s="338"/>
      <c r="G19" s="338"/>
      <c r="H19" s="338"/>
      <c r="J19" s="443"/>
      <c r="K19" s="444"/>
      <c r="L19" s="444"/>
      <c r="M19" s="445"/>
    </row>
    <row r="20" spans="1:13" s="341" customFormat="1" ht="15" customHeight="1" x14ac:dyDescent="0.2">
      <c r="A20" s="338" t="s">
        <v>1204</v>
      </c>
      <c r="B20" s="338"/>
      <c r="C20" s="338"/>
      <c r="D20" s="338"/>
      <c r="E20" s="1255">
        <f>E14-E16-E17-E18</f>
        <v>0</v>
      </c>
      <c r="F20" s="338"/>
      <c r="G20" s="338"/>
      <c r="H20" s="338"/>
      <c r="J20" s="443"/>
      <c r="K20" s="444"/>
      <c r="L20" s="444"/>
      <c r="M20" s="445"/>
    </row>
    <row r="21" spans="1:13" s="341" customFormat="1" ht="15" customHeight="1" x14ac:dyDescent="0.2">
      <c r="A21" s="338"/>
      <c r="B21" s="338"/>
      <c r="C21" s="338"/>
      <c r="D21" s="338"/>
      <c r="E21" s="1254"/>
      <c r="F21" s="338"/>
      <c r="G21" s="338"/>
      <c r="H21" s="338"/>
      <c r="J21" s="443"/>
      <c r="K21" s="444"/>
      <c r="L21" s="444"/>
      <c r="M21" s="445"/>
    </row>
    <row r="22" spans="1:13" s="341" customFormat="1" ht="15" customHeight="1" x14ac:dyDescent="0.2">
      <c r="A22" s="338" t="s">
        <v>1205</v>
      </c>
      <c r="B22" s="338"/>
      <c r="C22" s="338"/>
      <c r="D22" s="338"/>
      <c r="E22" s="1256"/>
      <c r="F22" s="338" t="s">
        <v>1201</v>
      </c>
      <c r="G22" s="338"/>
      <c r="H22" s="338"/>
      <c r="J22" s="443"/>
      <c r="K22" s="444"/>
      <c r="L22" s="444"/>
      <c r="M22" s="445"/>
    </row>
    <row r="23" spans="1:13" s="341" customFormat="1" ht="15" customHeight="1" x14ac:dyDescent="0.2">
      <c r="A23" s="338"/>
      <c r="B23" s="338"/>
      <c r="C23" s="338"/>
      <c r="D23" s="338"/>
      <c r="E23" s="1254"/>
      <c r="F23" s="338"/>
      <c r="G23" s="338"/>
      <c r="H23" s="338"/>
      <c r="J23" s="443"/>
      <c r="K23" s="444"/>
      <c r="L23" s="444"/>
      <c r="M23" s="445"/>
    </row>
    <row r="24" spans="1:13" s="341" customFormat="1" ht="15" customHeight="1" x14ac:dyDescent="0.2">
      <c r="A24" s="338" t="s">
        <v>374</v>
      </c>
      <c r="B24" s="338"/>
      <c r="C24" s="338"/>
      <c r="D24" s="338"/>
      <c r="E24" s="1255">
        <f>E20-E22</f>
        <v>0</v>
      </c>
      <c r="F24" s="338"/>
      <c r="G24" s="338"/>
      <c r="H24" s="338"/>
      <c r="J24" s="19"/>
      <c r="K24" s="338"/>
      <c r="L24" s="338"/>
      <c r="M24" s="338"/>
    </row>
    <row r="25" spans="1:13" s="341" customFormat="1" ht="15" customHeight="1" x14ac:dyDescent="0.2">
      <c r="A25" s="338"/>
      <c r="B25" s="338"/>
      <c r="C25" s="338"/>
      <c r="D25" s="338"/>
      <c r="E25" s="338"/>
      <c r="F25" s="338"/>
      <c r="G25" s="338"/>
      <c r="H25" s="338"/>
      <c r="J25" s="443"/>
      <c r="K25" s="444"/>
      <c r="L25" s="444"/>
      <c r="M25" s="445"/>
    </row>
    <row r="26" spans="1:13" s="341" customFormat="1" ht="15" customHeight="1" x14ac:dyDescent="0.2">
      <c r="A26" s="338" t="s">
        <v>1206</v>
      </c>
      <c r="B26" s="1522" t="s">
        <v>1207</v>
      </c>
      <c r="C26" s="1522"/>
      <c r="D26" s="1522"/>
      <c r="E26" s="1522"/>
      <c r="F26" s="1522"/>
      <c r="G26" s="1522"/>
      <c r="H26" s="1522"/>
      <c r="J26" s="443"/>
      <c r="K26" s="444"/>
      <c r="L26" s="444"/>
      <c r="M26" s="445"/>
    </row>
    <row r="27" spans="1:13" s="341" customFormat="1" ht="15" customHeight="1" x14ac:dyDescent="0.2">
      <c r="A27" s="338"/>
      <c r="B27" s="1522"/>
      <c r="C27" s="1522"/>
      <c r="D27" s="1522"/>
      <c r="E27" s="1522"/>
      <c r="F27" s="1522"/>
      <c r="G27" s="1522"/>
      <c r="H27" s="1522"/>
      <c r="J27" s="443"/>
      <c r="K27" s="444"/>
      <c r="L27" s="444"/>
      <c r="M27" s="445"/>
    </row>
    <row r="28" spans="1:13" s="341" customFormat="1" ht="15" customHeight="1" x14ac:dyDescent="0.2">
      <c r="A28" s="338"/>
      <c r="B28" s="1522"/>
      <c r="C28" s="1522"/>
      <c r="D28" s="1522"/>
      <c r="E28" s="1522"/>
      <c r="F28" s="1522"/>
      <c r="G28" s="1522"/>
      <c r="H28" s="1522"/>
      <c r="J28" s="443"/>
      <c r="K28" s="444"/>
      <c r="L28" s="444"/>
      <c r="M28" s="445"/>
    </row>
    <row r="29" spans="1:13" s="341" customFormat="1" ht="15" customHeight="1" x14ac:dyDescent="0.2">
      <c r="A29" s="338"/>
      <c r="B29" s="1522"/>
      <c r="C29" s="1522"/>
      <c r="D29" s="1522"/>
      <c r="E29" s="1522"/>
      <c r="F29" s="1522"/>
      <c r="G29" s="1522"/>
      <c r="H29" s="1522"/>
      <c r="J29" s="443"/>
      <c r="K29" s="444"/>
      <c r="L29" s="444"/>
      <c r="M29" s="445"/>
    </row>
    <row r="30" spans="1:13" s="341" customFormat="1" ht="15" customHeight="1" x14ac:dyDescent="0.2">
      <c r="A30" s="338"/>
      <c r="B30" s="1522"/>
      <c r="C30" s="1522"/>
      <c r="D30" s="1522"/>
      <c r="E30" s="1522"/>
      <c r="F30" s="1522"/>
      <c r="G30" s="1522"/>
      <c r="H30" s="1522"/>
      <c r="J30" s="443"/>
      <c r="K30" s="444"/>
      <c r="L30" s="444"/>
      <c r="M30" s="445"/>
    </row>
    <row r="31" spans="1:13" s="341" customFormat="1" ht="15" customHeight="1" x14ac:dyDescent="0.2">
      <c r="A31" s="338"/>
      <c r="B31" s="1522"/>
      <c r="C31" s="1522"/>
      <c r="D31" s="1522"/>
      <c r="E31" s="1522"/>
      <c r="F31" s="1522"/>
      <c r="G31" s="1522"/>
      <c r="H31" s="1522"/>
      <c r="J31" s="443"/>
      <c r="K31" s="444"/>
      <c r="L31" s="444"/>
      <c r="M31" s="445"/>
    </row>
    <row r="32" spans="1:13" s="341" customFormat="1" ht="15" customHeight="1" x14ac:dyDescent="0.2">
      <c r="A32" s="338"/>
      <c r="B32" s="1522"/>
      <c r="C32" s="1522"/>
      <c r="D32" s="1522"/>
      <c r="E32" s="1522"/>
      <c r="F32" s="1522"/>
      <c r="G32" s="1522"/>
      <c r="H32" s="1522"/>
      <c r="J32" s="443"/>
      <c r="K32" s="444"/>
      <c r="L32" s="444"/>
      <c r="M32" s="445"/>
    </row>
    <row r="33" spans="1:13" s="341" customFormat="1" ht="15" customHeight="1" x14ac:dyDescent="0.2">
      <c r="A33" s="338"/>
      <c r="B33" s="1522"/>
      <c r="C33" s="1522"/>
      <c r="D33" s="1522"/>
      <c r="E33" s="1522"/>
      <c r="F33" s="1522"/>
      <c r="G33" s="1522"/>
      <c r="H33" s="1522"/>
      <c r="J33" s="443"/>
      <c r="K33" s="444"/>
      <c r="L33" s="444"/>
      <c r="M33" s="445"/>
    </row>
    <row r="34" spans="1:13" s="341" customFormat="1" ht="15" customHeight="1" x14ac:dyDescent="0.2">
      <c r="J34" s="19"/>
      <c r="K34" s="338"/>
      <c r="L34" s="338"/>
      <c r="M34" s="338"/>
    </row>
    <row r="35" spans="1:13" s="341" customFormat="1" ht="15" customHeight="1" x14ac:dyDescent="0.2">
      <c r="J35" s="443"/>
      <c r="K35" s="444"/>
      <c r="L35" s="444"/>
      <c r="M35" s="445"/>
    </row>
    <row r="36" spans="1:13" s="341" customFormat="1" ht="3.75" customHeight="1" x14ac:dyDescent="0.2">
      <c r="J36" s="19"/>
      <c r="K36" s="338"/>
      <c r="L36" s="338"/>
      <c r="M36" s="338"/>
    </row>
    <row r="37" spans="1:13" s="341" customFormat="1" ht="22.5" customHeight="1" x14ac:dyDescent="0.2">
      <c r="A37" s="1466" t="s">
        <v>821</v>
      </c>
      <c r="B37" s="1467"/>
      <c r="C37" s="316"/>
      <c r="D37" s="596"/>
      <c r="E37" s="454"/>
      <c r="F37" s="454"/>
      <c r="G37" s="454"/>
      <c r="H37" s="570"/>
      <c r="J37" s="19"/>
      <c r="K37" s="338"/>
      <c r="L37" s="338"/>
      <c r="M37" s="338"/>
    </row>
    <row r="38" spans="1:13" s="341" customFormat="1" ht="22.5" customHeight="1" x14ac:dyDescent="0.2">
      <c r="A38" s="576" t="s">
        <v>822</v>
      </c>
      <c r="B38" s="1521" t="s">
        <v>823</v>
      </c>
      <c r="C38" s="1521"/>
      <c r="D38" s="1521"/>
      <c r="E38" s="454"/>
      <c r="F38" s="454"/>
      <c r="G38" s="454"/>
      <c r="H38" s="570"/>
      <c r="J38" s="443"/>
      <c r="K38" s="444"/>
      <c r="L38" s="444"/>
      <c r="M38" s="445"/>
    </row>
    <row r="39" spans="1:13" s="341" customFormat="1" ht="22.5" customHeight="1" x14ac:dyDescent="0.2">
      <c r="A39" s="599" t="s">
        <v>824</v>
      </c>
      <c r="B39" s="1521" t="s">
        <v>115</v>
      </c>
      <c r="C39" s="1521"/>
      <c r="D39" s="1521"/>
      <c r="E39" s="34"/>
      <c r="F39" s="34"/>
      <c r="G39" s="34"/>
      <c r="H39" s="545"/>
      <c r="J39" s="19"/>
      <c r="K39" s="338"/>
      <c r="L39" s="338"/>
      <c r="M39" s="338"/>
    </row>
    <row r="40" spans="1:13" s="341" customFormat="1" ht="22.5" customHeight="1" x14ac:dyDescent="0.2">
      <c r="A40" s="576"/>
      <c r="B40" s="1521" t="s">
        <v>116</v>
      </c>
      <c r="C40" s="1521"/>
      <c r="D40" s="1521"/>
      <c r="E40" s="34"/>
      <c r="F40" s="34"/>
      <c r="G40" s="34"/>
      <c r="H40" s="545"/>
      <c r="J40" s="443"/>
      <c r="K40" s="444"/>
      <c r="L40" s="444"/>
      <c r="M40" s="445"/>
    </row>
    <row r="41" spans="1:13" s="341" customFormat="1" ht="22.5" customHeight="1" x14ac:dyDescent="0.2">
      <c r="A41" s="576"/>
      <c r="B41" s="1467" t="s">
        <v>117</v>
      </c>
      <c r="C41" s="1467"/>
      <c r="D41" s="1467"/>
      <c r="E41" s="34"/>
      <c r="F41" s="34"/>
      <c r="G41" s="34"/>
      <c r="H41" s="545"/>
      <c r="J41" s="19"/>
      <c r="K41" s="338"/>
      <c r="L41" s="338"/>
      <c r="M41" s="338"/>
    </row>
    <row r="42" spans="1:13" s="341" customFormat="1" ht="22.5" customHeight="1" x14ac:dyDescent="0.2">
      <c r="A42" s="576"/>
      <c r="B42" s="1521" t="s">
        <v>118</v>
      </c>
      <c r="C42" s="1521"/>
      <c r="D42" s="1521"/>
      <c r="E42" s="34"/>
      <c r="F42" s="34"/>
      <c r="G42" s="34"/>
      <c r="H42" s="545"/>
      <c r="J42" s="443"/>
      <c r="K42" s="444"/>
      <c r="L42" s="444"/>
      <c r="M42" s="445"/>
    </row>
    <row r="43" spans="1:13" s="341" customFormat="1" ht="22.5" customHeight="1" x14ac:dyDescent="0.2">
      <c r="A43" s="576"/>
      <c r="B43" s="1521" t="s">
        <v>119</v>
      </c>
      <c r="C43" s="1521"/>
      <c r="D43" s="1521"/>
      <c r="E43" s="34"/>
      <c r="F43" s="34"/>
      <c r="G43" s="34"/>
      <c r="H43" s="545"/>
      <c r="J43" s="19"/>
      <c r="K43" s="338"/>
      <c r="L43" s="338"/>
      <c r="M43" s="338"/>
    </row>
    <row r="44" spans="1:13" s="341" customFormat="1" ht="22.5" customHeight="1" x14ac:dyDescent="0.2">
      <c r="A44" s="576"/>
      <c r="B44" s="1467" t="s">
        <v>120</v>
      </c>
      <c r="C44" s="1467"/>
      <c r="D44" s="1467"/>
      <c r="E44" s="34"/>
      <c r="F44" s="34"/>
      <c r="G44" s="34"/>
      <c r="H44" s="545"/>
      <c r="J44" s="443"/>
      <c r="K44" s="444"/>
      <c r="L44" s="444"/>
      <c r="M44" s="445"/>
    </row>
    <row r="45" spans="1:13" s="341" customFormat="1" ht="22.5" customHeight="1" x14ac:dyDescent="0.2">
      <c r="A45" s="576"/>
      <c r="B45" s="1521" t="s">
        <v>121</v>
      </c>
      <c r="C45" s="1521"/>
      <c r="D45" s="1521"/>
      <c r="E45" s="34"/>
      <c r="F45" s="34"/>
      <c r="G45" s="34"/>
      <c r="H45" s="545"/>
      <c r="J45" s="443"/>
      <c r="K45" s="444"/>
      <c r="L45" s="444"/>
      <c r="M45" s="445"/>
    </row>
    <row r="46" spans="1:13" s="341" customFormat="1" ht="22.5" customHeight="1" x14ac:dyDescent="0.2">
      <c r="A46" s="576"/>
      <c r="B46" s="1521" t="s">
        <v>122</v>
      </c>
      <c r="C46" s="1521"/>
      <c r="D46" s="1521"/>
      <c r="E46" s="34"/>
      <c r="F46" s="34"/>
      <c r="G46" s="34"/>
      <c r="H46" s="545"/>
      <c r="J46" s="443"/>
      <c r="K46" s="444"/>
      <c r="L46" s="444"/>
      <c r="M46" s="445"/>
    </row>
    <row r="47" spans="1:13" s="338" customFormat="1" ht="22.5" customHeight="1" x14ac:dyDescent="0.2">
      <c r="A47" s="576"/>
      <c r="B47" s="1467" t="s">
        <v>123</v>
      </c>
      <c r="C47" s="1467"/>
      <c r="D47" s="1467"/>
      <c r="E47" s="34"/>
      <c r="F47" s="34"/>
      <c r="G47" s="34"/>
      <c r="H47" s="545"/>
      <c r="J47" s="443"/>
      <c r="K47" s="444"/>
      <c r="L47" s="444"/>
      <c r="M47" s="445"/>
    </row>
    <row r="48" spans="1:13" s="338" customFormat="1" ht="22.5" customHeight="1" x14ac:dyDescent="0.2">
      <c r="A48" s="600"/>
      <c r="B48" s="1521" t="s">
        <v>124</v>
      </c>
      <c r="C48" s="1521"/>
      <c r="D48" s="1521"/>
      <c r="E48" s="34"/>
      <c r="F48" s="34"/>
      <c r="G48" s="601"/>
      <c r="H48" s="545"/>
      <c r="J48" s="443"/>
      <c r="K48" s="444"/>
      <c r="L48" s="444"/>
      <c r="M48" s="445"/>
    </row>
    <row r="49" spans="1:13" s="338" customFormat="1" ht="22.5" customHeight="1" x14ac:dyDescent="0.2">
      <c r="A49" s="599"/>
      <c r="B49" s="1521" t="s">
        <v>125</v>
      </c>
      <c r="C49" s="1521"/>
      <c r="D49" s="1521"/>
      <c r="E49" s="34"/>
      <c r="F49" s="34"/>
      <c r="G49" s="601"/>
      <c r="H49" s="545"/>
      <c r="J49" s="443"/>
      <c r="K49" s="444"/>
      <c r="L49" s="444"/>
      <c r="M49" s="445"/>
    </row>
    <row r="50" spans="1:13" s="338" customFormat="1" ht="22.5" customHeight="1" x14ac:dyDescent="0.2">
      <c r="A50" s="599"/>
      <c r="B50" s="1467" t="s">
        <v>126</v>
      </c>
      <c r="C50" s="1467"/>
      <c r="D50" s="1467"/>
      <c r="E50" s="34"/>
      <c r="F50" s="34"/>
      <c r="G50" s="601"/>
      <c r="H50" s="545"/>
      <c r="J50" s="443"/>
      <c r="K50" s="444"/>
      <c r="L50" s="444"/>
      <c r="M50" s="445"/>
    </row>
    <row r="51" spans="1:13" s="338" customFormat="1" ht="22.5" customHeight="1" thickBot="1" x14ac:dyDescent="0.25">
      <c r="A51" s="1466" t="s">
        <v>825</v>
      </c>
      <c r="B51" s="1467"/>
      <c r="C51" s="1467"/>
      <c r="D51" s="1467"/>
      <c r="E51" s="34"/>
      <c r="F51" s="34"/>
      <c r="G51" s="34"/>
      <c r="H51" s="546">
        <f>SUM(H39:H50)</f>
        <v>0</v>
      </c>
      <c r="J51" s="19"/>
    </row>
    <row r="52" spans="1:13" s="338" customFormat="1" ht="22.5" customHeight="1" thickTop="1" x14ac:dyDescent="0.2">
      <c r="A52" s="573"/>
      <c r="B52" s="454"/>
      <c r="C52" s="454"/>
      <c r="D52" s="454"/>
      <c r="E52" s="454"/>
      <c r="F52" s="454"/>
      <c r="G52" s="454"/>
      <c r="H52" s="570"/>
      <c r="J52" s="19"/>
    </row>
    <row r="53" spans="1:13" s="338" customFormat="1" ht="22.5" customHeight="1" x14ac:dyDescent="0.2">
      <c r="A53" s="1511" t="s">
        <v>853</v>
      </c>
      <c r="B53" s="1509"/>
      <c r="C53" s="1509"/>
      <c r="D53" s="1509"/>
      <c r="E53" s="89"/>
      <c r="F53" s="89"/>
      <c r="G53" s="602"/>
      <c r="H53" s="545"/>
      <c r="J53" s="443"/>
      <c r="K53" s="444"/>
      <c r="L53" s="444"/>
      <c r="M53" s="445"/>
    </row>
    <row r="54" spans="1:13" s="338" customFormat="1" ht="22.5" customHeight="1" x14ac:dyDescent="0.2">
      <c r="A54" s="1508" t="s">
        <v>826</v>
      </c>
      <c r="B54" s="1509"/>
      <c r="C54" s="1509"/>
      <c r="D54" s="1509"/>
      <c r="E54" s="89"/>
      <c r="F54" s="89"/>
      <c r="G54" s="602"/>
      <c r="H54" s="603"/>
      <c r="J54" s="19"/>
    </row>
    <row r="55" spans="1:13" s="338" customFormat="1" ht="22.5" customHeight="1" thickBot="1" x14ac:dyDescent="0.25">
      <c r="A55" s="1466" t="s">
        <v>854</v>
      </c>
      <c r="B55" s="1467"/>
      <c r="C55" s="1467"/>
      <c r="D55" s="1467"/>
      <c r="E55" s="89"/>
      <c r="F55" s="89"/>
      <c r="G55" s="602"/>
      <c r="H55" s="546">
        <f>SUM(H53:H54)</f>
        <v>0</v>
      </c>
      <c r="J55" s="19"/>
    </row>
    <row r="56" spans="1:13" s="338" customFormat="1" ht="22.5" customHeight="1" thickTop="1" x14ac:dyDescent="0.2">
      <c r="A56" s="1508" t="s">
        <v>895</v>
      </c>
      <c r="B56" s="1509"/>
      <c r="C56" s="1509"/>
      <c r="D56" s="1509"/>
      <c r="E56" s="89"/>
      <c r="F56" s="89"/>
      <c r="G56" s="602"/>
      <c r="H56" s="545"/>
      <c r="J56" s="443"/>
      <c r="K56" s="444"/>
      <c r="L56" s="444"/>
      <c r="M56" s="445"/>
    </row>
    <row r="57" spans="1:13" s="338" customFormat="1" ht="22.5" customHeight="1" x14ac:dyDescent="0.2">
      <c r="A57" s="1508" t="s">
        <v>896</v>
      </c>
      <c r="B57" s="1509"/>
      <c r="C57" s="1509"/>
      <c r="D57" s="1509"/>
      <c r="E57" s="89"/>
      <c r="F57" s="89"/>
      <c r="G57" s="602"/>
      <c r="H57" s="545"/>
      <c r="J57" s="443"/>
      <c r="K57" s="444"/>
      <c r="L57" s="444"/>
      <c r="M57" s="445"/>
    </row>
    <row r="58" spans="1:13" s="338" customFormat="1" ht="22.5" customHeight="1" x14ac:dyDescent="0.2">
      <c r="A58" s="1466" t="s">
        <v>855</v>
      </c>
      <c r="B58" s="1467"/>
      <c r="C58" s="1467"/>
      <c r="D58" s="1467"/>
      <c r="E58" s="89"/>
      <c r="F58" s="89"/>
      <c r="G58" s="602"/>
      <c r="H58" s="544">
        <f>SUM(H55:H56)-H57</f>
        <v>0</v>
      </c>
      <c r="J58" s="443"/>
      <c r="K58" s="444"/>
      <c r="L58" s="444"/>
      <c r="M58" s="445"/>
    </row>
    <row r="59" spans="1:13" s="338" customFormat="1" ht="22.5" customHeight="1" x14ac:dyDescent="0.2">
      <c r="A59" s="1508" t="s">
        <v>827</v>
      </c>
      <c r="B59" s="1509"/>
      <c r="C59" s="1509"/>
      <c r="D59" s="1509"/>
      <c r="E59" s="89"/>
      <c r="F59" s="89"/>
      <c r="G59" s="602"/>
      <c r="H59" s="545"/>
      <c r="J59" s="443"/>
      <c r="K59" s="444"/>
      <c r="L59" s="444"/>
      <c r="M59" s="445"/>
    </row>
    <row r="60" spans="1:13" s="338" customFormat="1" ht="22.5" customHeight="1" x14ac:dyDescent="0.2">
      <c r="A60" s="1511" t="s">
        <v>856</v>
      </c>
      <c r="B60" s="1509"/>
      <c r="C60" s="1509"/>
      <c r="D60" s="1509"/>
      <c r="E60" s="89"/>
      <c r="F60" s="89"/>
      <c r="G60" s="602"/>
      <c r="H60" s="545"/>
      <c r="J60" s="443"/>
      <c r="K60" s="444"/>
      <c r="L60" s="444"/>
      <c r="M60" s="445"/>
    </row>
    <row r="61" spans="1:13" s="338" customFormat="1" ht="22.5" customHeight="1" thickBot="1" x14ac:dyDescent="0.25">
      <c r="A61" s="1466" t="s">
        <v>857</v>
      </c>
      <c r="B61" s="1467"/>
      <c r="C61" s="1467"/>
      <c r="D61" s="1467"/>
      <c r="E61" s="89"/>
      <c r="F61" s="89"/>
      <c r="G61" s="602"/>
      <c r="H61" s="546">
        <f>SUM(H58:H59)-H60</f>
        <v>0</v>
      </c>
      <c r="J61" s="443"/>
      <c r="K61" s="444"/>
      <c r="L61" s="444"/>
      <c r="M61" s="445"/>
    </row>
    <row r="62" spans="1:13" s="338" customFormat="1" ht="22.5" customHeight="1" thickTop="1" x14ac:dyDescent="0.2">
      <c r="A62" s="573"/>
      <c r="B62" s="454"/>
      <c r="C62" s="454"/>
      <c r="D62" s="454"/>
      <c r="E62" s="454"/>
      <c r="F62" s="454"/>
      <c r="G62" s="454"/>
      <c r="H62" s="570"/>
      <c r="J62" s="443"/>
      <c r="K62" s="444"/>
      <c r="L62" s="444"/>
      <c r="M62" s="445"/>
    </row>
    <row r="63" spans="1:13" s="338" customFormat="1" ht="22.5" customHeight="1" thickBot="1" x14ac:dyDescent="0.25">
      <c r="A63" s="1466" t="s">
        <v>824</v>
      </c>
      <c r="B63" s="1467"/>
      <c r="C63" s="352"/>
      <c r="D63" s="352"/>
      <c r="E63" s="352"/>
      <c r="F63" s="352"/>
      <c r="G63" s="604"/>
      <c r="H63" s="546">
        <f>H61*0.1</f>
        <v>0</v>
      </c>
      <c r="J63" s="443"/>
      <c r="K63" s="444"/>
      <c r="L63" s="444"/>
      <c r="M63" s="445"/>
    </row>
    <row r="64" spans="1:13" s="338" customFormat="1" ht="22.5" customHeight="1" thickTop="1" x14ac:dyDescent="0.2">
      <c r="A64" s="573"/>
      <c r="B64" s="454"/>
      <c r="C64" s="454"/>
      <c r="D64" s="454"/>
      <c r="E64" s="454"/>
      <c r="F64" s="454"/>
      <c r="G64" s="454"/>
      <c r="H64" s="570"/>
      <c r="J64" s="443"/>
      <c r="K64" s="444"/>
      <c r="L64" s="444"/>
      <c r="M64" s="445"/>
    </row>
    <row r="65" spans="1:13" s="338" customFormat="1" ht="22.5" customHeight="1" x14ac:dyDescent="0.2">
      <c r="A65" s="1220" t="s">
        <v>828</v>
      </c>
      <c r="B65" s="353"/>
      <c r="C65" s="353"/>
      <c r="D65" s="353"/>
      <c r="E65" s="1241"/>
      <c r="F65" s="1241"/>
      <c r="G65" s="1241"/>
      <c r="H65" s="1242"/>
      <c r="J65" s="443"/>
      <c r="K65" s="444"/>
      <c r="L65" s="444"/>
      <c r="M65" s="445"/>
    </row>
    <row r="66" spans="1:13" s="338" customFormat="1" ht="22.5" customHeight="1" x14ac:dyDescent="0.2">
      <c r="A66" s="1230"/>
      <c r="B66" s="1213"/>
      <c r="C66" s="1213"/>
      <c r="D66" s="1213"/>
      <c r="E66" s="1213"/>
      <c r="F66" s="1213"/>
      <c r="G66" s="1213"/>
      <c r="H66" s="1231"/>
      <c r="J66" s="443"/>
      <c r="K66" s="444"/>
      <c r="L66" s="444"/>
      <c r="M66" s="445"/>
    </row>
    <row r="67" spans="1:13" s="338" customFormat="1" ht="22.5" customHeight="1" x14ac:dyDescent="0.2">
      <c r="A67" s="1246"/>
      <c r="B67" s="1241"/>
      <c r="C67" s="1241"/>
      <c r="D67" s="1241"/>
      <c r="E67" s="1241"/>
      <c r="F67" s="1241"/>
      <c r="G67" s="1241"/>
      <c r="H67" s="1242"/>
      <c r="J67" s="443"/>
      <c r="K67" s="444"/>
      <c r="L67" s="444"/>
      <c r="M67" s="445"/>
    </row>
    <row r="68" spans="1:13" s="338" customFormat="1" ht="22.5" customHeight="1" x14ac:dyDescent="0.2">
      <c r="A68" s="1208" t="s">
        <v>829</v>
      </c>
      <c r="B68" s="1209"/>
      <c r="C68" s="1209"/>
      <c r="D68" s="1209"/>
      <c r="E68" s="1209"/>
      <c r="F68" s="1209"/>
      <c r="G68" s="1209"/>
      <c r="H68" s="1210"/>
      <c r="J68" s="443"/>
      <c r="K68" s="444"/>
      <c r="L68" s="444"/>
      <c r="M68" s="445"/>
    </row>
    <row r="69" spans="1:13" s="338" customFormat="1" ht="22.5" customHeight="1" x14ac:dyDescent="0.2">
      <c r="A69" s="1246"/>
      <c r="B69" s="1241"/>
      <c r="C69" s="1241"/>
      <c r="D69" s="1241"/>
      <c r="E69" s="1241"/>
      <c r="F69" s="1241"/>
      <c r="G69" s="1241"/>
      <c r="H69" s="1242"/>
      <c r="J69" s="19"/>
    </row>
    <row r="70" spans="1:13" s="338" customFormat="1" ht="22.5" customHeight="1" x14ac:dyDescent="0.2">
      <c r="A70" s="1220" t="s">
        <v>830</v>
      </c>
      <c r="B70" s="1221"/>
      <c r="C70" s="1221"/>
      <c r="D70" s="1221"/>
      <c r="E70" s="207" t="s">
        <v>831</v>
      </c>
      <c r="F70" s="207"/>
      <c r="G70" s="354"/>
      <c r="H70" s="1204"/>
      <c r="J70" s="443"/>
      <c r="K70" s="444"/>
      <c r="L70" s="444"/>
      <c r="M70" s="445"/>
    </row>
    <row r="71" spans="1:13" s="338" customFormat="1" ht="22.5" customHeight="1" x14ac:dyDescent="0.2">
      <c r="A71" s="606"/>
      <c r="B71" s="355"/>
      <c r="C71" s="355"/>
      <c r="D71" s="356"/>
      <c r="E71" s="356"/>
      <c r="F71" s="356"/>
      <c r="G71" s="356"/>
      <c r="H71" s="607"/>
      <c r="J71" s="443"/>
      <c r="K71" s="444"/>
      <c r="L71" s="444"/>
      <c r="M71" s="445"/>
    </row>
    <row r="72" spans="1:13" s="338" customFormat="1" ht="22.5" customHeight="1" x14ac:dyDescent="0.2">
      <c r="A72" s="1225" t="s">
        <v>832</v>
      </c>
      <c r="B72" s="1226"/>
      <c r="C72" s="1226"/>
      <c r="D72" s="1226" t="s">
        <v>833</v>
      </c>
      <c r="E72" s="89"/>
      <c r="F72" s="89"/>
      <c r="G72" s="602"/>
      <c r="H72" s="1204"/>
      <c r="J72" s="443"/>
      <c r="K72" s="444"/>
      <c r="L72" s="444"/>
      <c r="M72" s="445"/>
    </row>
    <row r="73" spans="1:13" s="338" customFormat="1" ht="22.5" customHeight="1" x14ac:dyDescent="0.2">
      <c r="A73" s="608"/>
      <c r="B73" s="357"/>
      <c r="C73" s="357"/>
      <c r="D73" s="1229" t="s">
        <v>834</v>
      </c>
      <c r="E73" s="1229"/>
      <c r="F73" s="89"/>
      <c r="G73" s="89"/>
      <c r="H73" s="1204"/>
      <c r="J73" s="443"/>
      <c r="K73" s="444"/>
      <c r="L73" s="444"/>
      <c r="M73" s="445"/>
    </row>
    <row r="74" spans="1:13" s="338" customFormat="1" ht="22.5" customHeight="1" x14ac:dyDescent="0.2">
      <c r="A74" s="1228" t="s">
        <v>897</v>
      </c>
      <c r="B74" s="1229"/>
      <c r="C74" s="1229"/>
      <c r="D74" s="89"/>
      <c r="E74" s="89"/>
      <c r="F74" s="89"/>
      <c r="G74" s="602"/>
      <c r="H74" s="1204"/>
      <c r="J74" s="443"/>
      <c r="K74" s="444"/>
      <c r="L74" s="444"/>
      <c r="M74" s="445"/>
    </row>
    <row r="75" spans="1:13" s="338" customFormat="1" ht="22.5" customHeight="1" x14ac:dyDescent="0.2">
      <c r="A75" s="1228" t="s">
        <v>835</v>
      </c>
      <c r="B75" s="1229"/>
      <c r="C75" s="1229"/>
      <c r="D75" s="1229"/>
      <c r="E75" s="89"/>
      <c r="F75" s="89"/>
      <c r="G75" s="602"/>
      <c r="H75" s="1204"/>
      <c r="J75" s="443"/>
      <c r="K75" s="444"/>
      <c r="L75" s="444"/>
      <c r="M75" s="445"/>
    </row>
    <row r="76" spans="1:13" s="338" customFormat="1" ht="22.5" customHeight="1" x14ac:dyDescent="0.2">
      <c r="A76" s="1230" t="s">
        <v>96</v>
      </c>
      <c r="B76" s="1213"/>
      <c r="C76" s="1213"/>
      <c r="D76" s="358"/>
      <c r="E76" s="89"/>
      <c r="F76" s="89"/>
      <c r="G76" s="602"/>
      <c r="H76" s="1204"/>
      <c r="J76" s="19"/>
    </row>
    <row r="77" spans="1:13" s="338" customFormat="1" ht="22.5" customHeight="1" x14ac:dyDescent="0.2">
      <c r="A77" s="1230" t="s">
        <v>96</v>
      </c>
      <c r="B77" s="1213"/>
      <c r="C77" s="1213"/>
      <c r="D77" s="358"/>
      <c r="E77" s="89"/>
      <c r="F77" s="89"/>
      <c r="G77" s="602"/>
      <c r="H77" s="1204"/>
      <c r="J77" s="443"/>
      <c r="K77" s="444"/>
      <c r="L77" s="444"/>
      <c r="M77" s="445"/>
    </row>
    <row r="78" spans="1:13" s="338" customFormat="1" ht="22.5" customHeight="1" thickBot="1" x14ac:dyDescent="0.25">
      <c r="A78" s="1232" t="s">
        <v>830</v>
      </c>
      <c r="B78" s="1233"/>
      <c r="C78" s="351"/>
      <c r="D78" s="352"/>
      <c r="E78" s="352"/>
      <c r="F78" s="352"/>
      <c r="G78" s="604"/>
      <c r="H78" s="546">
        <f>SUM(H72:H77)</f>
        <v>0</v>
      </c>
      <c r="J78" s="443"/>
      <c r="K78" s="444"/>
      <c r="L78" s="444"/>
      <c r="M78" s="445"/>
    </row>
    <row r="79" spans="1:13" s="338" customFormat="1" ht="22.5" customHeight="1" thickTop="1" x14ac:dyDescent="0.2">
      <c r="A79" s="1246"/>
      <c r="B79" s="1241"/>
      <c r="C79" s="1241"/>
      <c r="D79" s="1241"/>
      <c r="E79" s="1241"/>
      <c r="F79" s="1241"/>
      <c r="G79" s="1241"/>
      <c r="H79" s="1242"/>
      <c r="J79" s="443"/>
      <c r="K79" s="444"/>
      <c r="L79" s="444"/>
      <c r="M79" s="445"/>
    </row>
    <row r="80" spans="1:13" s="338" customFormat="1" ht="22.5" customHeight="1" x14ac:dyDescent="0.2">
      <c r="A80" s="1220" t="s">
        <v>828</v>
      </c>
      <c r="B80" s="353"/>
      <c r="C80" s="353"/>
      <c r="D80" s="353"/>
      <c r="E80" s="1241"/>
      <c r="F80" s="1241"/>
      <c r="G80" s="1241"/>
      <c r="H80" s="1242"/>
      <c r="J80" s="443"/>
      <c r="K80" s="444"/>
      <c r="L80" s="444"/>
      <c r="M80" s="445"/>
    </row>
    <row r="81" spans="1:13" s="338" customFormat="1" ht="22.5" customHeight="1" x14ac:dyDescent="0.2">
      <c r="A81" s="1230"/>
      <c r="B81" s="1213"/>
      <c r="C81" s="1213"/>
      <c r="D81" s="1213"/>
      <c r="E81" s="1213"/>
      <c r="F81" s="1213"/>
      <c r="G81" s="1213"/>
      <c r="H81" s="1231"/>
      <c r="J81" s="443"/>
      <c r="K81" s="444"/>
      <c r="L81" s="444"/>
      <c r="M81" s="445"/>
    </row>
    <row r="82" spans="1:13" s="338" customFormat="1" ht="22.5" customHeight="1" thickBot="1" x14ac:dyDescent="0.25">
      <c r="A82" s="614"/>
      <c r="B82" s="615"/>
      <c r="C82" s="615"/>
      <c r="D82" s="615"/>
      <c r="E82" s="615"/>
      <c r="F82" s="615"/>
      <c r="G82" s="615"/>
      <c r="H82" s="616"/>
      <c r="J82" s="443"/>
      <c r="K82" s="444"/>
      <c r="L82" s="444"/>
      <c r="M82" s="445"/>
    </row>
    <row r="83" spans="1:13" s="338" customFormat="1" ht="22.5" customHeight="1" x14ac:dyDescent="0.2">
      <c r="A83" s="617" t="s">
        <v>134</v>
      </c>
      <c r="B83" s="1243" t="s">
        <v>823</v>
      </c>
      <c r="C83" s="1243"/>
      <c r="D83" s="1243"/>
      <c r="E83" s="483"/>
      <c r="F83" s="483"/>
      <c r="G83" s="483"/>
      <c r="H83" s="528"/>
      <c r="J83" s="443"/>
      <c r="K83" s="444"/>
      <c r="L83" s="444"/>
      <c r="M83" s="445"/>
    </row>
    <row r="84" spans="1:13" s="338" customFormat="1" ht="22.5" customHeight="1" x14ac:dyDescent="0.2">
      <c r="A84" s="1220" t="s">
        <v>836</v>
      </c>
      <c r="B84" s="1226" t="s">
        <v>115</v>
      </c>
      <c r="C84" s="1226"/>
      <c r="D84" s="1226"/>
      <c r="E84" s="1226"/>
      <c r="F84" s="1226"/>
      <c r="G84" s="1241"/>
      <c r="H84" s="1204"/>
      <c r="J84" s="443"/>
      <c r="K84" s="444"/>
      <c r="L84" s="444"/>
      <c r="M84" s="445"/>
    </row>
    <row r="85" spans="1:13" s="338" customFormat="1" ht="22.5" customHeight="1" x14ac:dyDescent="0.2">
      <c r="A85" s="1220"/>
      <c r="B85" s="1226" t="s">
        <v>116</v>
      </c>
      <c r="C85" s="1226"/>
      <c r="D85" s="1226"/>
      <c r="E85" s="1226"/>
      <c r="F85" s="1226"/>
      <c r="G85" s="1241"/>
      <c r="H85" s="1204"/>
      <c r="J85" s="443"/>
      <c r="K85" s="444"/>
      <c r="L85" s="444"/>
      <c r="M85" s="445"/>
    </row>
    <row r="86" spans="1:13" s="338" customFormat="1" ht="22.5" customHeight="1" x14ac:dyDescent="0.2">
      <c r="A86" s="1220"/>
      <c r="B86" s="1221" t="s">
        <v>117</v>
      </c>
      <c r="C86" s="1221"/>
      <c r="D86" s="1221"/>
      <c r="E86" s="1221"/>
      <c r="F86" s="1221"/>
      <c r="G86" s="1241"/>
      <c r="H86" s="1204"/>
      <c r="J86" s="443"/>
      <c r="K86" s="444"/>
      <c r="L86" s="444"/>
      <c r="M86" s="445"/>
    </row>
    <row r="87" spans="1:13" s="338" customFormat="1" ht="22.5" customHeight="1" x14ac:dyDescent="0.2">
      <c r="A87" s="1220"/>
      <c r="B87" s="1226" t="s">
        <v>118</v>
      </c>
      <c r="C87" s="1226"/>
      <c r="D87" s="1226"/>
      <c r="E87" s="1226"/>
      <c r="F87" s="1226"/>
      <c r="G87" s="1241"/>
      <c r="H87" s="1204"/>
      <c r="J87" s="443"/>
      <c r="K87" s="444"/>
      <c r="L87" s="444"/>
      <c r="M87" s="445"/>
    </row>
    <row r="88" spans="1:13" s="338" customFormat="1" ht="22.5" customHeight="1" x14ac:dyDescent="0.2">
      <c r="A88" s="1220"/>
      <c r="B88" s="1226" t="s">
        <v>119</v>
      </c>
      <c r="C88" s="1226"/>
      <c r="D88" s="1226"/>
      <c r="E88" s="1226"/>
      <c r="F88" s="1226"/>
      <c r="G88" s="1241"/>
      <c r="H88" s="1204"/>
      <c r="J88" s="443"/>
      <c r="K88" s="444"/>
      <c r="L88" s="444"/>
      <c r="M88" s="445"/>
    </row>
    <row r="89" spans="1:13" s="338" customFormat="1" ht="22.5" customHeight="1" x14ac:dyDescent="0.2">
      <c r="A89" s="1220"/>
      <c r="B89" s="1221" t="s">
        <v>120</v>
      </c>
      <c r="C89" s="1221"/>
      <c r="D89" s="1221"/>
      <c r="E89" s="1221"/>
      <c r="F89" s="1221"/>
      <c r="G89" s="1241"/>
      <c r="H89" s="1204"/>
      <c r="J89" s="443"/>
      <c r="K89" s="444"/>
      <c r="L89" s="444"/>
      <c r="M89" s="445"/>
    </row>
    <row r="90" spans="1:13" s="338" customFormat="1" ht="22.5" customHeight="1" x14ac:dyDescent="0.2">
      <c r="A90" s="1220"/>
      <c r="B90" s="1226" t="s">
        <v>121</v>
      </c>
      <c r="C90" s="1226"/>
      <c r="D90" s="1226"/>
      <c r="E90" s="1226"/>
      <c r="F90" s="1226"/>
      <c r="G90" s="1241"/>
      <c r="H90" s="1204"/>
      <c r="J90" s="443"/>
      <c r="K90" s="444"/>
      <c r="L90" s="444"/>
      <c r="M90" s="445"/>
    </row>
    <row r="91" spans="1:13" s="338" customFormat="1" ht="22.5" customHeight="1" x14ac:dyDescent="0.2">
      <c r="A91" s="1220"/>
      <c r="B91" s="1226" t="s">
        <v>122</v>
      </c>
      <c r="C91" s="1226"/>
      <c r="D91" s="1226"/>
      <c r="E91" s="1226"/>
      <c r="F91" s="1226"/>
      <c r="G91" s="1241"/>
      <c r="H91" s="1204"/>
      <c r="J91" s="19"/>
    </row>
    <row r="92" spans="1:13" s="338" customFormat="1" ht="22.5" customHeight="1" x14ac:dyDescent="0.2">
      <c r="A92" s="600"/>
      <c r="B92" s="1221" t="s">
        <v>123</v>
      </c>
      <c r="C92" s="1221"/>
      <c r="D92" s="1221"/>
      <c r="E92" s="1221"/>
      <c r="F92" s="1221"/>
      <c r="G92" s="601"/>
      <c r="H92" s="1204"/>
      <c r="J92" s="443"/>
      <c r="K92" s="444"/>
      <c r="L92" s="444"/>
      <c r="M92" s="445"/>
    </row>
    <row r="93" spans="1:13" s="338" customFormat="1" ht="22.5" customHeight="1" x14ac:dyDescent="0.2">
      <c r="A93" s="1246"/>
      <c r="B93" s="1226" t="s">
        <v>124</v>
      </c>
      <c r="C93" s="1226"/>
      <c r="D93" s="1226"/>
      <c r="E93" s="1226"/>
      <c r="F93" s="1226"/>
      <c r="G93" s="601"/>
      <c r="H93" s="1204"/>
      <c r="J93" s="19"/>
    </row>
    <row r="94" spans="1:13" s="338" customFormat="1" ht="22.5" customHeight="1" x14ac:dyDescent="0.2">
      <c r="A94" s="1246"/>
      <c r="B94" s="1226" t="s">
        <v>125</v>
      </c>
      <c r="C94" s="1226"/>
      <c r="D94" s="1226"/>
      <c r="E94" s="1226"/>
      <c r="F94" s="1226"/>
      <c r="G94" s="601"/>
      <c r="H94" s="1204"/>
      <c r="J94" s="443"/>
      <c r="K94" s="444"/>
      <c r="L94" s="444"/>
      <c r="M94" s="445"/>
    </row>
    <row r="95" spans="1:13" s="338" customFormat="1" ht="22.5" customHeight="1" x14ac:dyDescent="0.2">
      <c r="A95" s="1246"/>
      <c r="B95" s="1221" t="s">
        <v>126</v>
      </c>
      <c r="C95" s="1221"/>
      <c r="D95" s="1221"/>
      <c r="E95" s="1221"/>
      <c r="F95" s="1221"/>
      <c r="G95" s="601"/>
      <c r="H95" s="1204"/>
      <c r="J95" s="19"/>
    </row>
    <row r="96" spans="1:13" s="338" customFormat="1" ht="22.5" customHeight="1" thickBot="1" x14ac:dyDescent="0.25">
      <c r="A96" s="1220" t="s">
        <v>837</v>
      </c>
      <c r="B96" s="352"/>
      <c r="C96" s="352"/>
      <c r="D96" s="352"/>
      <c r="E96" s="352"/>
      <c r="F96" s="352"/>
      <c r="G96" s="604"/>
      <c r="H96" s="546">
        <f>SUM(H84:H95)</f>
        <v>0</v>
      </c>
      <c r="J96" s="443"/>
      <c r="K96" s="444"/>
      <c r="L96" s="444"/>
      <c r="M96" s="445"/>
    </row>
    <row r="97" spans="1:13" s="338" customFormat="1" ht="22.5" customHeight="1" thickTop="1" x14ac:dyDescent="0.2">
      <c r="A97" s="1246"/>
      <c r="B97" s="1241"/>
      <c r="C97" s="1241"/>
      <c r="D97" s="1241"/>
      <c r="E97" s="1241"/>
      <c r="F97" s="1241"/>
      <c r="G97" s="1241"/>
      <c r="H97" s="1242"/>
      <c r="J97" s="19"/>
    </row>
    <row r="98" spans="1:13" s="338" customFormat="1" ht="22.5" customHeight="1" x14ac:dyDescent="0.2">
      <c r="A98" s="1237" t="s">
        <v>838</v>
      </c>
      <c r="B98" s="1238"/>
      <c r="C98" s="1238"/>
      <c r="D98" s="1238"/>
      <c r="E98" s="89"/>
      <c r="F98" s="89"/>
      <c r="G98" s="602"/>
      <c r="H98" s="1204"/>
      <c r="J98" s="19"/>
    </row>
    <row r="99" spans="1:13" s="338" customFormat="1" ht="22.5" customHeight="1" x14ac:dyDescent="0.2">
      <c r="A99" s="1237" t="s">
        <v>839</v>
      </c>
      <c r="B99" s="1238"/>
      <c r="C99" s="1238"/>
      <c r="D99" s="1238"/>
      <c r="E99" s="89"/>
      <c r="F99" s="89"/>
      <c r="G99" s="602"/>
      <c r="H99" s="1204"/>
      <c r="J99" s="19"/>
    </row>
    <row r="100" spans="1:13" s="338" customFormat="1" ht="22.5" customHeight="1" x14ac:dyDescent="0.2">
      <c r="A100" s="1220" t="s">
        <v>840</v>
      </c>
      <c r="B100" s="1221"/>
      <c r="C100" s="1221"/>
      <c r="D100" s="1221"/>
      <c r="E100" s="89"/>
      <c r="F100" s="89"/>
      <c r="G100" s="602"/>
      <c r="H100" s="544">
        <f>SUM(H98:H99)</f>
        <v>0</v>
      </c>
      <c r="J100" s="19"/>
    </row>
    <row r="101" spans="1:13" s="338" customFormat="1" ht="22.5" customHeight="1" x14ac:dyDescent="0.2">
      <c r="A101" s="1225" t="s">
        <v>898</v>
      </c>
      <c r="B101" s="1226"/>
      <c r="C101" s="1226"/>
      <c r="D101" s="1226"/>
      <c r="E101" s="89"/>
      <c r="F101" s="89"/>
      <c r="G101" s="602"/>
      <c r="H101" s="1204"/>
      <c r="J101" s="443"/>
      <c r="K101" s="444"/>
      <c r="L101" s="444"/>
      <c r="M101" s="445"/>
    </row>
    <row r="102" spans="1:13" s="338" customFormat="1" ht="22.5" customHeight="1" x14ac:dyDescent="0.2">
      <c r="A102" s="1225" t="s">
        <v>899</v>
      </c>
      <c r="B102" s="1226"/>
      <c r="C102" s="1226"/>
      <c r="D102" s="1226"/>
      <c r="E102" s="89"/>
      <c r="F102" s="89"/>
      <c r="G102" s="602"/>
      <c r="H102" s="603"/>
      <c r="J102" s="19"/>
    </row>
    <row r="103" spans="1:13" s="338" customFormat="1" ht="22.5" customHeight="1" x14ac:dyDescent="0.2">
      <c r="A103" s="1220" t="s">
        <v>841</v>
      </c>
      <c r="B103" s="1221"/>
      <c r="C103" s="1221"/>
      <c r="D103" s="1241"/>
      <c r="E103" s="1241"/>
      <c r="F103" s="1241"/>
      <c r="G103" s="1241"/>
      <c r="H103" s="609">
        <f>SUM(H100:H101)-H102</f>
        <v>0</v>
      </c>
      <c r="J103" s="443"/>
      <c r="K103" s="444"/>
      <c r="L103" s="444"/>
      <c r="M103" s="445"/>
    </row>
    <row r="104" spans="1:13" s="338" customFormat="1" ht="22.5" customHeight="1" x14ac:dyDescent="0.2">
      <c r="A104" s="1246"/>
      <c r="B104" s="1241"/>
      <c r="C104" s="1241"/>
      <c r="D104" s="1241"/>
      <c r="E104" s="1241"/>
      <c r="F104" s="1241"/>
      <c r="G104" s="1241"/>
      <c r="H104" s="1242"/>
      <c r="J104" s="443"/>
      <c r="K104" s="444"/>
      <c r="L104" s="444"/>
      <c r="M104" s="445"/>
    </row>
    <row r="105" spans="1:13" s="338" customFormat="1" ht="22.5" customHeight="1" x14ac:dyDescent="0.2">
      <c r="A105" s="1225" t="s">
        <v>842</v>
      </c>
      <c r="B105" s="1226" t="s">
        <v>132</v>
      </c>
      <c r="C105" s="1226"/>
      <c r="D105" s="1226"/>
      <c r="E105" s="1226"/>
      <c r="F105" s="1226"/>
      <c r="G105" s="89"/>
      <c r="H105" s="1204"/>
      <c r="J105" s="443"/>
      <c r="K105" s="444"/>
      <c r="L105" s="444"/>
      <c r="M105" s="445"/>
    </row>
    <row r="106" spans="1:13" s="338" customFormat="1" ht="22.5" customHeight="1" x14ac:dyDescent="0.2">
      <c r="A106" s="600"/>
      <c r="B106" s="1226" t="s">
        <v>91</v>
      </c>
      <c r="C106" s="1226"/>
      <c r="D106" s="1226"/>
      <c r="E106" s="1226"/>
      <c r="F106" s="1226"/>
      <c r="G106" s="602"/>
      <c r="H106" s="1204"/>
      <c r="J106" s="443"/>
      <c r="K106" s="444"/>
      <c r="L106" s="444"/>
      <c r="M106" s="445"/>
    </row>
    <row r="107" spans="1:13" s="338" customFormat="1" ht="22.5" customHeight="1" x14ac:dyDescent="0.2">
      <c r="A107" s="1246"/>
      <c r="B107" s="1226" t="s">
        <v>843</v>
      </c>
      <c r="C107" s="1226"/>
      <c r="D107" s="1226"/>
      <c r="E107" s="1226"/>
      <c r="F107" s="1226"/>
      <c r="G107" s="602"/>
      <c r="H107" s="1204"/>
      <c r="J107" s="443"/>
      <c r="K107" s="444"/>
      <c r="L107" s="444"/>
      <c r="M107" s="445"/>
    </row>
    <row r="108" spans="1:13" s="338" customFormat="1" ht="22.5" customHeight="1" x14ac:dyDescent="0.2">
      <c r="A108" s="1246"/>
      <c r="B108" s="1226" t="s">
        <v>844</v>
      </c>
      <c r="C108" s="1226"/>
      <c r="D108" s="1226"/>
      <c r="E108" s="1226"/>
      <c r="F108" s="1226"/>
      <c r="G108" s="602"/>
      <c r="H108" s="1204"/>
      <c r="J108" s="443"/>
      <c r="K108" s="444"/>
      <c r="L108" s="444"/>
      <c r="M108" s="445"/>
    </row>
    <row r="109" spans="1:13" s="338" customFormat="1" ht="22.5" customHeight="1" x14ac:dyDescent="0.2">
      <c r="A109" s="1246"/>
      <c r="B109" s="1227" t="s">
        <v>89</v>
      </c>
      <c r="C109" s="1240"/>
      <c r="D109" s="1240"/>
      <c r="E109" s="1240"/>
      <c r="F109" s="1240"/>
      <c r="G109" s="602"/>
      <c r="H109" s="1204"/>
      <c r="J109" s="443"/>
      <c r="K109" s="444"/>
      <c r="L109" s="444"/>
      <c r="M109" s="445"/>
    </row>
    <row r="110" spans="1:13" s="338" customFormat="1" ht="22.5" customHeight="1" x14ac:dyDescent="0.2">
      <c r="A110" s="1246"/>
      <c r="B110" s="1226" t="s">
        <v>845</v>
      </c>
      <c r="C110" s="1226"/>
      <c r="D110" s="1226"/>
      <c r="E110" s="1226"/>
      <c r="F110" s="1226"/>
      <c r="G110" s="602"/>
      <c r="H110" s="1204"/>
      <c r="J110" s="443"/>
      <c r="K110" s="444"/>
      <c r="L110" s="444"/>
      <c r="M110" s="445"/>
    </row>
    <row r="111" spans="1:13" s="338" customFormat="1" ht="22.5" customHeight="1" x14ac:dyDescent="0.2">
      <c r="A111" s="1246"/>
      <c r="B111" s="1226" t="s">
        <v>233</v>
      </c>
      <c r="C111" s="1226"/>
      <c r="D111" s="1226"/>
      <c r="E111" s="1226"/>
      <c r="F111" s="1226"/>
      <c r="G111" s="602"/>
      <c r="H111" s="1204"/>
      <c r="J111" s="443"/>
      <c r="K111" s="444"/>
      <c r="L111" s="444"/>
      <c r="M111" s="445"/>
    </row>
    <row r="112" spans="1:13" s="338" customFormat="1" ht="22.5" customHeight="1" x14ac:dyDescent="0.2">
      <c r="A112" s="1246"/>
      <c r="B112" s="1239" t="s">
        <v>858</v>
      </c>
      <c r="C112" s="1226"/>
      <c r="D112" s="1226"/>
      <c r="E112" s="1226"/>
      <c r="F112" s="1226"/>
      <c r="G112" s="602"/>
      <c r="H112" s="1204"/>
      <c r="J112" s="443"/>
      <c r="K112" s="444"/>
      <c r="L112" s="444"/>
      <c r="M112" s="445"/>
    </row>
    <row r="113" spans="1:13" s="338" customFormat="1" ht="22.5" customHeight="1" x14ac:dyDescent="0.2">
      <c r="A113" s="1246"/>
      <c r="B113" s="1213"/>
      <c r="C113" s="1213"/>
      <c r="D113" s="1213"/>
      <c r="E113" s="1213"/>
      <c r="F113" s="1241"/>
      <c r="G113" s="602"/>
      <c r="H113" s="1204"/>
      <c r="J113" s="19"/>
    </row>
    <row r="114" spans="1:13" s="338" customFormat="1" ht="22.5" customHeight="1" x14ac:dyDescent="0.2">
      <c r="A114" s="600"/>
      <c r="B114" s="1213"/>
      <c r="C114" s="1213"/>
      <c r="D114" s="1213"/>
      <c r="E114" s="1213"/>
      <c r="F114" s="1241"/>
      <c r="G114" s="602"/>
      <c r="H114" s="1204"/>
      <c r="J114" s="19"/>
    </row>
    <row r="115" spans="1:13" s="338" customFormat="1" ht="22.5" customHeight="1" x14ac:dyDescent="0.2">
      <c r="A115" s="1220" t="s">
        <v>846</v>
      </c>
      <c r="B115" s="1221"/>
      <c r="C115" s="1221"/>
      <c r="D115" s="89"/>
      <c r="E115" s="89"/>
      <c r="F115" s="89"/>
      <c r="G115" s="602"/>
      <c r="H115" s="609">
        <f>SUM(H105:H114)</f>
        <v>0</v>
      </c>
      <c r="J115" s="443"/>
      <c r="K115" s="444"/>
      <c r="L115" s="444"/>
      <c r="M115" s="445"/>
    </row>
    <row r="116" spans="1:13" s="338" customFormat="1" ht="22.5" customHeight="1" x14ac:dyDescent="0.2">
      <c r="A116" s="1225" t="s">
        <v>847</v>
      </c>
      <c r="B116" s="1226" t="s">
        <v>848</v>
      </c>
      <c r="C116" s="1226"/>
      <c r="D116" s="1226"/>
      <c r="E116" s="1226"/>
      <c r="F116" s="1226"/>
      <c r="G116" s="602"/>
      <c r="H116" s="1204"/>
      <c r="J116" s="19"/>
    </row>
    <row r="117" spans="1:13" s="338" customFormat="1" ht="22.5" customHeight="1" x14ac:dyDescent="0.2">
      <c r="A117" s="1246"/>
      <c r="B117" s="1226" t="s">
        <v>849</v>
      </c>
      <c r="C117" s="1226"/>
      <c r="D117" s="1226"/>
      <c r="E117" s="1226"/>
      <c r="F117" s="1226"/>
      <c r="G117" s="602"/>
      <c r="H117" s="1204"/>
      <c r="J117" s="19"/>
    </row>
    <row r="118" spans="1:13" s="338" customFormat="1" ht="22.5" customHeight="1" x14ac:dyDescent="0.2">
      <c r="A118" s="600"/>
      <c r="B118" s="1241"/>
      <c r="C118" s="356"/>
      <c r="D118" s="356"/>
      <c r="E118" s="356"/>
      <c r="F118" s="356"/>
      <c r="G118" s="604"/>
      <c r="H118" s="609">
        <f>SUM(H115:H117)</f>
        <v>0</v>
      </c>
      <c r="J118" s="19"/>
    </row>
    <row r="119" spans="1:13" s="338" customFormat="1" ht="22.5" customHeight="1" x14ac:dyDescent="0.2">
      <c r="A119" s="610"/>
      <c r="B119" s="352"/>
      <c r="C119" s="352"/>
      <c r="D119" s="352"/>
      <c r="E119" s="352"/>
      <c r="F119" s="352"/>
      <c r="G119" s="356"/>
      <c r="H119" s="574"/>
      <c r="J119" s="19"/>
    </row>
    <row r="120" spans="1:13" s="338" customFormat="1" ht="22.5" customHeight="1" thickBot="1" x14ac:dyDescent="0.25">
      <c r="A120" s="1220" t="s">
        <v>850</v>
      </c>
      <c r="B120" s="1221"/>
      <c r="C120" s="356"/>
      <c r="D120" s="356"/>
      <c r="E120" s="356"/>
      <c r="F120" s="356"/>
      <c r="G120" s="604"/>
      <c r="H120" s="546">
        <f>H103-H118</f>
        <v>0</v>
      </c>
      <c r="J120" s="19"/>
    </row>
    <row r="121" spans="1:13" s="338" customFormat="1" ht="22.5" customHeight="1" thickTop="1" x14ac:dyDescent="0.2">
      <c r="A121" s="1246"/>
      <c r="B121" s="352"/>
      <c r="C121" s="352"/>
      <c r="D121" s="352"/>
      <c r="E121" s="352"/>
      <c r="F121" s="352"/>
      <c r="G121" s="1241"/>
      <c r="H121" s="574"/>
      <c r="J121" s="19"/>
    </row>
    <row r="122" spans="1:13" s="338" customFormat="1" ht="22.5" customHeight="1" thickBot="1" x14ac:dyDescent="0.25">
      <c r="A122" s="1220" t="s">
        <v>14</v>
      </c>
      <c r="B122" s="1241"/>
      <c r="C122" s="1241"/>
      <c r="D122" s="1241"/>
      <c r="E122" s="1241"/>
      <c r="F122" s="1241"/>
      <c r="G122" s="1241"/>
      <c r="H122" s="546">
        <f>H120*0.1</f>
        <v>0</v>
      </c>
      <c r="J122" s="19"/>
    </row>
    <row r="123" spans="1:13" s="338" customFormat="1" ht="22.5" customHeight="1" thickTop="1" x14ac:dyDescent="0.2">
      <c r="A123" s="1220" t="s">
        <v>828</v>
      </c>
      <c r="B123" s="352"/>
      <c r="C123" s="352"/>
      <c r="D123" s="352"/>
      <c r="E123" s="352"/>
      <c r="F123" s="352"/>
      <c r="G123" s="1241"/>
      <c r="H123" s="574"/>
      <c r="J123" s="19"/>
    </row>
    <row r="124" spans="1:13" s="338" customFormat="1" ht="22.5" customHeight="1" x14ac:dyDescent="0.2">
      <c r="A124" s="1234"/>
      <c r="B124" s="1235"/>
      <c r="C124" s="1235"/>
      <c r="D124" s="1235"/>
      <c r="E124" s="1235"/>
      <c r="F124" s="1235"/>
      <c r="G124" s="1235"/>
      <c r="H124" s="1236"/>
      <c r="J124" s="19"/>
    </row>
    <row r="125" spans="1:13" s="338" customFormat="1" ht="22.5" customHeight="1" thickBot="1" x14ac:dyDescent="0.25">
      <c r="A125" s="606"/>
      <c r="B125" s="1241"/>
      <c r="C125" s="1241"/>
      <c r="D125" s="1241"/>
      <c r="E125" s="1241"/>
      <c r="F125" s="1241"/>
      <c r="G125" s="1241"/>
      <c r="H125" s="607"/>
      <c r="J125" s="19"/>
    </row>
    <row r="126" spans="1:13" s="338" customFormat="1" ht="22.5" customHeight="1" x14ac:dyDescent="0.2">
      <c r="A126" s="618"/>
      <c r="B126" s="483"/>
      <c r="C126" s="483"/>
      <c r="D126" s="483"/>
      <c r="E126" s="483"/>
      <c r="F126" s="483"/>
      <c r="G126" s="483"/>
      <c r="H126" s="619"/>
      <c r="J126" s="19"/>
    </row>
    <row r="127" spans="1:13" s="338" customFormat="1" ht="22.5" customHeight="1" x14ac:dyDescent="0.2">
      <c r="A127" s="1208" t="s">
        <v>851</v>
      </c>
      <c r="B127" s="1209"/>
      <c r="C127" s="1209"/>
      <c r="D127" s="1209"/>
      <c r="E127" s="1209"/>
      <c r="F127" s="1209"/>
      <c r="G127" s="1209"/>
      <c r="H127" s="1210"/>
      <c r="J127" s="19"/>
    </row>
    <row r="128" spans="1:13" s="338" customFormat="1" ht="22.5" customHeight="1" x14ac:dyDescent="0.2">
      <c r="A128" s="1246"/>
      <c r="B128" s="1241"/>
      <c r="C128" s="1241"/>
      <c r="D128" s="1241"/>
      <c r="E128" s="1241"/>
      <c r="F128" s="1241"/>
      <c r="G128" s="1241"/>
      <c r="H128" s="1242"/>
      <c r="J128" s="19"/>
    </row>
    <row r="129" spans="1:10" s="338" customFormat="1" ht="22.5" customHeight="1" x14ac:dyDescent="0.2">
      <c r="A129" s="1220" t="s">
        <v>830</v>
      </c>
      <c r="B129" s="1221"/>
      <c r="C129" s="1221"/>
      <c r="D129" s="1221"/>
      <c r="E129" s="132" t="s">
        <v>831</v>
      </c>
      <c r="F129" s="132"/>
      <c r="G129" s="354"/>
      <c r="H129" s="1204"/>
      <c r="J129" s="19"/>
    </row>
    <row r="130" spans="1:10" s="338" customFormat="1" ht="22.5" customHeight="1" x14ac:dyDescent="0.2">
      <c r="A130" s="606"/>
      <c r="B130" s="356"/>
      <c r="C130" s="356"/>
      <c r="D130" s="356"/>
      <c r="E130" s="356"/>
      <c r="F130" s="356"/>
      <c r="G130" s="356"/>
      <c r="H130" s="607"/>
      <c r="J130" s="19"/>
    </row>
    <row r="131" spans="1:10" s="338" customFormat="1" ht="22.5" customHeight="1" x14ac:dyDescent="0.2">
      <c r="A131" s="1237" t="s">
        <v>832</v>
      </c>
      <c r="B131" s="1238"/>
      <c r="C131" s="1238"/>
      <c r="D131" s="1238" t="s">
        <v>833</v>
      </c>
      <c r="E131" s="89"/>
      <c r="F131" s="89"/>
      <c r="G131" s="602"/>
      <c r="H131" s="1204"/>
      <c r="J131" s="19"/>
    </row>
    <row r="132" spans="1:10" s="338" customFormat="1" ht="22.5" customHeight="1" x14ac:dyDescent="0.2">
      <c r="A132" s="1246"/>
      <c r="B132" s="1241"/>
      <c r="C132" s="1241"/>
      <c r="D132" s="1238" t="s">
        <v>852</v>
      </c>
      <c r="E132" s="89"/>
      <c r="F132" s="89"/>
      <c r="G132" s="602"/>
      <c r="H132" s="1204"/>
      <c r="J132" s="19"/>
    </row>
    <row r="133" spans="1:10" s="338" customFormat="1" ht="22.5" customHeight="1" x14ac:dyDescent="0.2">
      <c r="A133" s="611" t="s">
        <v>900</v>
      </c>
      <c r="B133" s="1226"/>
      <c r="C133" s="1226"/>
      <c r="D133" s="89"/>
      <c r="E133" s="89"/>
      <c r="F133" s="89"/>
      <c r="G133" s="602"/>
      <c r="H133" s="1204"/>
      <c r="J133" s="19"/>
    </row>
    <row r="134" spans="1:10" s="338" customFormat="1" ht="22.5" customHeight="1" x14ac:dyDescent="0.2">
      <c r="A134" s="1230" t="s">
        <v>96</v>
      </c>
      <c r="B134" s="1213"/>
      <c r="C134" s="1213"/>
      <c r="D134" s="89"/>
      <c r="E134" s="89"/>
      <c r="F134" s="89"/>
      <c r="G134" s="602"/>
      <c r="H134" s="1204"/>
      <c r="J134" s="19"/>
    </row>
    <row r="135" spans="1:10" s="338" customFormat="1" ht="22.5" customHeight="1" x14ac:dyDescent="0.2">
      <c r="A135" s="1230"/>
      <c r="B135" s="1213"/>
      <c r="C135" s="1213"/>
      <c r="D135" s="89"/>
      <c r="E135" s="89"/>
      <c r="F135" s="89"/>
      <c r="G135" s="602"/>
      <c r="H135" s="1204"/>
      <c r="J135" s="19"/>
    </row>
    <row r="136" spans="1:10" s="338" customFormat="1" ht="22.5" customHeight="1" x14ac:dyDescent="0.2">
      <c r="A136" s="1230"/>
      <c r="B136" s="1213"/>
      <c r="C136" s="1213"/>
      <c r="D136" s="89"/>
      <c r="E136" s="89"/>
      <c r="F136" s="89"/>
      <c r="G136" s="602"/>
      <c r="H136" s="1204"/>
      <c r="J136" s="19"/>
    </row>
    <row r="137" spans="1:10" s="338" customFormat="1" ht="22.5" customHeight="1" x14ac:dyDescent="0.2">
      <c r="A137" s="1230"/>
      <c r="B137" s="1213"/>
      <c r="C137" s="1213"/>
      <c r="D137" s="89"/>
      <c r="E137" s="89"/>
      <c r="F137" s="89"/>
      <c r="G137" s="602"/>
      <c r="H137" s="1204"/>
      <c r="J137" s="19"/>
    </row>
    <row r="138" spans="1:10" s="338" customFormat="1" ht="22.5" customHeight="1" x14ac:dyDescent="0.2">
      <c r="A138" s="1230"/>
      <c r="B138" s="1213"/>
      <c r="C138" s="1213"/>
      <c r="D138" s="89"/>
      <c r="E138" s="89"/>
      <c r="F138" s="89"/>
      <c r="G138" s="602"/>
      <c r="H138" s="1204"/>
      <c r="J138" s="19"/>
    </row>
    <row r="139" spans="1:10" s="338" customFormat="1" ht="22.5" customHeight="1" x14ac:dyDescent="0.2">
      <c r="A139" s="1230"/>
      <c r="B139" s="1213"/>
      <c r="C139" s="1213"/>
      <c r="D139" s="359"/>
      <c r="E139" s="34"/>
      <c r="F139" s="34"/>
      <c r="G139" s="601"/>
      <c r="H139" s="1204"/>
      <c r="J139" s="19"/>
    </row>
    <row r="140" spans="1:10" s="338" customFormat="1" ht="22.5" customHeight="1" thickBot="1" x14ac:dyDescent="0.25">
      <c r="A140" s="1220" t="s">
        <v>830</v>
      </c>
      <c r="B140" s="352"/>
      <c r="C140" s="352"/>
      <c r="D140" s="352"/>
      <c r="E140" s="352"/>
      <c r="F140" s="352"/>
      <c r="G140" s="604"/>
      <c r="H140" s="546">
        <f>SUM(H131:H139)</f>
        <v>0</v>
      </c>
      <c r="J140" s="19"/>
    </row>
    <row r="141" spans="1:10" s="338" customFormat="1" ht="22.5" customHeight="1" thickTop="1" x14ac:dyDescent="0.2">
      <c r="A141" s="1246"/>
      <c r="B141" s="1241"/>
      <c r="C141" s="1241"/>
      <c r="D141" s="1241"/>
      <c r="E141" s="1241"/>
      <c r="F141" s="1241"/>
      <c r="G141" s="1241"/>
      <c r="H141" s="1242"/>
      <c r="J141" s="19"/>
    </row>
    <row r="142" spans="1:10" s="338" customFormat="1" ht="22.5" customHeight="1" x14ac:dyDescent="0.2">
      <c r="A142" s="1220" t="s">
        <v>828</v>
      </c>
      <c r="B142" s="316"/>
      <c r="C142" s="316"/>
      <c r="D142" s="316"/>
      <c r="E142" s="316"/>
      <c r="F142" s="316"/>
      <c r="G142" s="316"/>
      <c r="H142" s="574"/>
      <c r="J142" s="19"/>
    </row>
    <row r="143" spans="1:10" s="338" customFormat="1" ht="22.5" customHeight="1" x14ac:dyDescent="0.2">
      <c r="A143" s="1230"/>
      <c r="B143" s="1213"/>
      <c r="C143" s="1213"/>
      <c r="D143" s="1213"/>
      <c r="E143" s="1213"/>
      <c r="F143" s="1213"/>
      <c r="G143" s="1213"/>
      <c r="H143" s="1231"/>
      <c r="J143" s="19"/>
    </row>
    <row r="144" spans="1:10" s="338" customFormat="1" ht="22.5" customHeight="1" thickBot="1" x14ac:dyDescent="0.25">
      <c r="A144" s="612"/>
      <c r="B144" s="613"/>
      <c r="C144" s="613"/>
      <c r="D144" s="613"/>
      <c r="E144" s="613"/>
      <c r="F144" s="613"/>
      <c r="G144" s="613"/>
      <c r="H144" s="585"/>
      <c r="J144" s="19"/>
    </row>
    <row r="145" spans="10:10" s="338" customFormat="1" ht="15.95" customHeight="1" x14ac:dyDescent="0.2">
      <c r="J145" s="19"/>
    </row>
    <row r="146" spans="10:10" s="338" customFormat="1" ht="15.95" customHeight="1" x14ac:dyDescent="0.2">
      <c r="J146" s="19"/>
    </row>
    <row r="147" spans="10:10" s="338" customFormat="1" ht="15.95" customHeight="1" x14ac:dyDescent="0.2">
      <c r="J147" s="19"/>
    </row>
    <row r="148" spans="10:10" s="338" customFormat="1" ht="15.95" customHeight="1" x14ac:dyDescent="0.2">
      <c r="J148" s="19"/>
    </row>
    <row r="149" spans="10:10" s="338" customFormat="1" ht="15.95" customHeight="1" x14ac:dyDescent="0.2">
      <c r="J149" s="19"/>
    </row>
    <row r="150" spans="10:10" s="338" customFormat="1" ht="15.95" customHeight="1" x14ac:dyDescent="0.2">
      <c r="J150" s="19"/>
    </row>
    <row r="151" spans="10:10" s="338" customFormat="1" ht="15.95" customHeight="1" x14ac:dyDescent="0.2">
      <c r="J151" s="19"/>
    </row>
    <row r="152" spans="10:10" s="338" customFormat="1" ht="15.95" customHeight="1" x14ac:dyDescent="0.2">
      <c r="J152" s="19"/>
    </row>
    <row r="153" spans="10:10" s="338" customFormat="1" ht="15.95" customHeight="1" x14ac:dyDescent="0.2">
      <c r="J153" s="19"/>
    </row>
    <row r="154" spans="10:10" s="338" customFormat="1" ht="15.95" customHeight="1" x14ac:dyDescent="0.2">
      <c r="J154" s="19"/>
    </row>
    <row r="155" spans="10:10" s="338" customFormat="1" ht="15.95" customHeight="1" x14ac:dyDescent="0.2">
      <c r="J155" s="19"/>
    </row>
    <row r="156" spans="10:10" s="338" customFormat="1" ht="15.95" customHeight="1" x14ac:dyDescent="0.2">
      <c r="J156" s="19"/>
    </row>
    <row r="157" spans="10:10" s="338" customFormat="1" ht="15.95" customHeight="1" x14ac:dyDescent="0.2">
      <c r="J157" s="19"/>
    </row>
    <row r="158" spans="10:10" s="338" customFormat="1" ht="15.95" customHeight="1" x14ac:dyDescent="0.2">
      <c r="J158" s="19"/>
    </row>
    <row r="159" spans="10:10" s="338" customFormat="1" ht="15.95" customHeight="1" x14ac:dyDescent="0.2">
      <c r="J159" s="19"/>
    </row>
    <row r="160" spans="10:10" s="338" customFormat="1" ht="15.95" customHeight="1" x14ac:dyDescent="0.2">
      <c r="J160" s="19"/>
    </row>
    <row r="161" spans="10:10" s="338" customFormat="1" ht="15.95" customHeight="1" x14ac:dyDescent="0.2">
      <c r="J161" s="19"/>
    </row>
    <row r="162" spans="10:10" s="338" customFormat="1" ht="15.95" customHeight="1" x14ac:dyDescent="0.2">
      <c r="J162" s="19"/>
    </row>
    <row r="163" spans="10:10" s="338" customFormat="1" ht="15.95" customHeight="1" x14ac:dyDescent="0.2">
      <c r="J163" s="19"/>
    </row>
    <row r="164" spans="10:10" s="338" customFormat="1" ht="15.95" customHeight="1" x14ac:dyDescent="0.2">
      <c r="J164" s="19"/>
    </row>
    <row r="165" spans="10:10" s="338" customFormat="1" ht="15.95" customHeight="1" x14ac:dyDescent="0.2">
      <c r="J165" s="19"/>
    </row>
    <row r="166" spans="10:10" s="338" customFormat="1" ht="15.95" customHeight="1" x14ac:dyDescent="0.2">
      <c r="J166" s="19"/>
    </row>
    <row r="167" spans="10:10" s="338" customFormat="1" ht="15.95" customHeight="1" x14ac:dyDescent="0.2">
      <c r="J167" s="19"/>
    </row>
    <row r="168" spans="10:10" s="338" customFormat="1" ht="15.95" customHeight="1" x14ac:dyDescent="0.2">
      <c r="J168" s="19"/>
    </row>
    <row r="169" spans="10:10" s="338" customFormat="1" ht="15.95" customHeight="1" x14ac:dyDescent="0.2">
      <c r="J169" s="19"/>
    </row>
    <row r="170" spans="10:10" s="338" customFormat="1" ht="15.95" customHeight="1" x14ac:dyDescent="0.2">
      <c r="J170" s="19"/>
    </row>
    <row r="171" spans="10:10" s="338" customFormat="1" ht="15.95" customHeight="1" x14ac:dyDescent="0.2">
      <c r="J171" s="19"/>
    </row>
    <row r="172" spans="10:10" s="338" customFormat="1" ht="15.95" customHeight="1" x14ac:dyDescent="0.2">
      <c r="J172" s="19"/>
    </row>
    <row r="173" spans="10:10" s="338" customFormat="1" ht="15.95" customHeight="1" x14ac:dyDescent="0.2">
      <c r="J173" s="19"/>
    </row>
    <row r="174" spans="10:10" s="338" customFormat="1" ht="15.95" customHeight="1" x14ac:dyDescent="0.2">
      <c r="J174" s="19"/>
    </row>
    <row r="175" spans="10:10" s="338" customFormat="1" ht="15.95" customHeight="1" x14ac:dyDescent="0.2">
      <c r="J175" s="19"/>
    </row>
    <row r="176" spans="10:10" s="338" customFormat="1" ht="15.95" customHeight="1" x14ac:dyDescent="0.2">
      <c r="J176" s="19"/>
    </row>
    <row r="177" spans="10:10" s="338" customFormat="1" ht="15.95" customHeight="1" x14ac:dyDescent="0.2">
      <c r="J177" s="19"/>
    </row>
    <row r="178" spans="10:10" s="338" customFormat="1" ht="15.95" customHeight="1" x14ac:dyDescent="0.2">
      <c r="J178" s="19"/>
    </row>
    <row r="179" spans="10:10" s="338" customFormat="1" ht="15.95" customHeight="1" x14ac:dyDescent="0.2">
      <c r="J179" s="19"/>
    </row>
    <row r="180" spans="10:10" s="338" customFormat="1" ht="15.95" customHeight="1" x14ac:dyDescent="0.2">
      <c r="J180" s="19"/>
    </row>
    <row r="181" spans="10:10" s="338" customFormat="1" ht="15.95" customHeight="1" x14ac:dyDescent="0.2">
      <c r="J181" s="19"/>
    </row>
    <row r="182" spans="10:10" s="338" customFormat="1" ht="15.95" customHeight="1" x14ac:dyDescent="0.2">
      <c r="J182" s="19"/>
    </row>
    <row r="183" spans="10:10" s="338" customFormat="1" ht="15.95" customHeight="1" x14ac:dyDescent="0.2">
      <c r="J183" s="19"/>
    </row>
    <row r="184" spans="10:10" s="338" customFormat="1" ht="15.95" customHeight="1" x14ac:dyDescent="0.2">
      <c r="J184" s="19"/>
    </row>
    <row r="185" spans="10:10" s="338" customFormat="1" ht="15.95" customHeight="1" x14ac:dyDescent="0.2">
      <c r="J185" s="19"/>
    </row>
    <row r="186" spans="10:10" s="338" customFormat="1" ht="15.95" customHeight="1" x14ac:dyDescent="0.2">
      <c r="J186" s="19"/>
    </row>
    <row r="187" spans="10:10" s="338" customFormat="1" ht="15.95" customHeight="1" x14ac:dyDescent="0.2">
      <c r="J187" s="19"/>
    </row>
    <row r="188" spans="10:10" s="338" customFormat="1" ht="15.95" customHeight="1" x14ac:dyDescent="0.2">
      <c r="J188" s="19"/>
    </row>
    <row r="189" spans="10:10" s="338" customFormat="1" ht="15.95" customHeight="1" x14ac:dyDescent="0.2">
      <c r="J189" s="19"/>
    </row>
    <row r="190" spans="10:10" s="338" customFormat="1" ht="15.95" customHeight="1" x14ac:dyDescent="0.2">
      <c r="J190" s="19"/>
    </row>
    <row r="191" spans="10:10" s="338" customFormat="1" ht="15.95" customHeight="1" x14ac:dyDescent="0.2">
      <c r="J191" s="19"/>
    </row>
    <row r="192" spans="10:10" s="338" customFormat="1" ht="15.95" customHeight="1" x14ac:dyDescent="0.2">
      <c r="J192" s="19"/>
    </row>
    <row r="193" spans="10:10" s="338" customFormat="1" ht="15.95" customHeight="1" x14ac:dyDescent="0.2">
      <c r="J193" s="19"/>
    </row>
    <row r="194" spans="10:10" s="338" customFormat="1" ht="15.95" customHeight="1" x14ac:dyDescent="0.2">
      <c r="J194" s="19"/>
    </row>
    <row r="195" spans="10:10" s="338" customFormat="1" ht="15.95" customHeight="1" x14ac:dyDescent="0.2">
      <c r="J195" s="19"/>
    </row>
    <row r="196" spans="10:10" s="338" customFormat="1" ht="15.95" customHeight="1" x14ac:dyDescent="0.2">
      <c r="J196" s="19"/>
    </row>
    <row r="197" spans="10:10" s="338" customFormat="1" ht="15.95" customHeight="1" x14ac:dyDescent="0.2">
      <c r="J197" s="19"/>
    </row>
    <row r="198" spans="10:10" s="338" customFormat="1" ht="15.95" customHeight="1" x14ac:dyDescent="0.2">
      <c r="J198" s="19"/>
    </row>
    <row r="199" spans="10:10" s="338" customFormat="1" ht="15.95" customHeight="1" x14ac:dyDescent="0.2">
      <c r="J199" s="19"/>
    </row>
    <row r="200" spans="10:10" s="338" customFormat="1" ht="15.95" customHeight="1" x14ac:dyDescent="0.2">
      <c r="J200" s="19"/>
    </row>
    <row r="201" spans="10:10" s="338" customFormat="1" ht="15.95" customHeight="1" x14ac:dyDescent="0.2">
      <c r="J201" s="19"/>
    </row>
    <row r="202" spans="10:10" s="338" customFormat="1" ht="15.95" customHeight="1" x14ac:dyDescent="0.2">
      <c r="J202" s="19"/>
    </row>
    <row r="203" spans="10:10" s="338" customFormat="1" ht="15.95" customHeight="1" x14ac:dyDescent="0.2">
      <c r="J203" s="19"/>
    </row>
    <row r="204" spans="10:10" s="338" customFormat="1" ht="15.95" customHeight="1" x14ac:dyDescent="0.2">
      <c r="J204" s="19"/>
    </row>
    <row r="205" spans="10:10" s="338" customFormat="1" ht="15.95" customHeight="1" x14ac:dyDescent="0.2">
      <c r="J205" s="19"/>
    </row>
    <row r="206" spans="10:10" s="338" customFormat="1" ht="15.95" customHeight="1" x14ac:dyDescent="0.2">
      <c r="J206" s="19"/>
    </row>
    <row r="207" spans="10:10" s="338" customFormat="1" ht="15.95" customHeight="1" x14ac:dyDescent="0.2">
      <c r="J207" s="19"/>
    </row>
    <row r="208" spans="10:10" s="338" customFormat="1" ht="15.95" customHeight="1" x14ac:dyDescent="0.2">
      <c r="J208" s="19"/>
    </row>
    <row r="209" spans="10:13" s="338" customFormat="1" ht="15.95" customHeight="1" x14ac:dyDescent="0.2">
      <c r="J209" s="19"/>
    </row>
    <row r="210" spans="10:13" s="338" customFormat="1" ht="15.95" customHeight="1" x14ac:dyDescent="0.2">
      <c r="J210" s="19"/>
    </row>
    <row r="211" spans="10:13" s="338" customFormat="1" ht="15.95" customHeight="1" x14ac:dyDescent="0.2">
      <c r="J211" s="19"/>
    </row>
    <row r="212" spans="10:13" s="338" customFormat="1" ht="15.95" customHeight="1" x14ac:dyDescent="0.2">
      <c r="J212" s="19"/>
    </row>
    <row r="213" spans="10:13" s="338" customFormat="1" ht="15.95" customHeight="1" x14ac:dyDescent="0.2">
      <c r="J213" s="19"/>
      <c r="K213" s="321"/>
      <c r="L213" s="321"/>
      <c r="M213" s="321"/>
    </row>
    <row r="214" spans="10:13" s="338" customFormat="1" ht="15.95" customHeight="1" x14ac:dyDescent="0.2">
      <c r="J214" s="19"/>
      <c r="K214" s="321"/>
      <c r="L214" s="321"/>
      <c r="M214" s="321"/>
    </row>
    <row r="215" spans="10:13" s="338" customFormat="1" ht="15.95" customHeight="1" x14ac:dyDescent="0.2">
      <c r="J215" s="19"/>
      <c r="K215" s="321"/>
      <c r="L215" s="321"/>
      <c r="M215" s="321"/>
    </row>
    <row r="216" spans="10:13" s="338" customFormat="1" ht="15.95" customHeight="1" x14ac:dyDescent="0.2">
      <c r="J216" s="19"/>
      <c r="K216" s="321"/>
      <c r="L216" s="321"/>
      <c r="M216" s="321"/>
    </row>
    <row r="217" spans="10:13" s="338" customFormat="1" ht="15.95" customHeight="1" x14ac:dyDescent="0.2">
      <c r="J217" s="19"/>
      <c r="K217" s="321"/>
      <c r="L217" s="321"/>
      <c r="M217" s="321"/>
    </row>
    <row r="218" spans="10:13" s="338" customFormat="1" ht="15.95" customHeight="1" x14ac:dyDescent="0.2">
      <c r="J218" s="19"/>
      <c r="K218" s="321"/>
      <c r="L218" s="321"/>
      <c r="M218" s="321"/>
    </row>
    <row r="219" spans="10:13" s="338" customFormat="1" ht="15.95" customHeight="1" x14ac:dyDescent="0.2">
      <c r="J219" s="19"/>
      <c r="K219" s="321"/>
      <c r="L219" s="321"/>
      <c r="M219" s="321"/>
    </row>
    <row r="220" spans="10:13" s="338" customFormat="1" ht="15.95" customHeight="1" x14ac:dyDescent="0.2">
      <c r="J220" s="19"/>
      <c r="K220" s="321"/>
      <c r="L220" s="321"/>
      <c r="M220" s="321"/>
    </row>
    <row r="221" spans="10:13" s="338" customFormat="1" ht="15.95" customHeight="1" x14ac:dyDescent="0.2">
      <c r="J221" s="19"/>
      <c r="K221" s="321"/>
      <c r="L221" s="321"/>
      <c r="M221" s="321"/>
    </row>
    <row r="222" spans="10:13" s="338" customFormat="1" ht="15.95" customHeight="1" x14ac:dyDescent="0.2">
      <c r="J222" s="19"/>
      <c r="K222" s="321"/>
      <c r="L222" s="321"/>
      <c r="M222" s="321"/>
    </row>
    <row r="223" spans="10:13" s="338" customFormat="1" ht="15.95" customHeight="1" x14ac:dyDescent="0.2">
      <c r="J223" s="19"/>
      <c r="K223" s="321"/>
      <c r="L223" s="321"/>
      <c r="M223" s="321"/>
    </row>
    <row r="224" spans="10:13" s="338" customFormat="1" ht="15.95" customHeight="1" x14ac:dyDescent="0.2">
      <c r="J224" s="19"/>
      <c r="K224" s="321"/>
      <c r="L224" s="321"/>
      <c r="M224" s="321"/>
    </row>
    <row r="225" spans="10:13" s="338" customFormat="1" ht="15.95" customHeight="1" x14ac:dyDescent="0.2">
      <c r="J225" s="19"/>
      <c r="K225" s="321"/>
      <c r="L225" s="321"/>
      <c r="M225" s="321"/>
    </row>
    <row r="226" spans="10:13" s="338" customFormat="1" ht="15.95" customHeight="1" x14ac:dyDescent="0.2">
      <c r="J226" s="19"/>
      <c r="K226" s="321"/>
      <c r="L226" s="321"/>
      <c r="M226" s="321"/>
    </row>
    <row r="227" spans="10:13" s="338" customFormat="1" ht="15.95" customHeight="1" x14ac:dyDescent="0.2">
      <c r="J227" s="19"/>
      <c r="K227" s="321"/>
      <c r="L227" s="321"/>
      <c r="M227" s="321"/>
    </row>
    <row r="228" spans="10:13" s="338" customFormat="1" ht="15.95" customHeight="1" x14ac:dyDescent="0.2">
      <c r="J228" s="19"/>
      <c r="K228" s="321"/>
      <c r="L228" s="321"/>
      <c r="M228" s="321"/>
    </row>
    <row r="229" spans="10:13" s="338" customFormat="1" ht="15.95" customHeight="1" x14ac:dyDescent="0.2">
      <c r="J229" s="19"/>
      <c r="K229" s="321"/>
      <c r="L229" s="321"/>
      <c r="M229" s="321"/>
    </row>
    <row r="230" spans="10:13" s="338" customFormat="1" ht="15.95" customHeight="1" x14ac:dyDescent="0.2">
      <c r="J230" s="19"/>
      <c r="K230" s="321"/>
      <c r="L230" s="321"/>
      <c r="M230" s="321"/>
    </row>
    <row r="231" spans="10:13" s="338" customFormat="1" ht="15.95" customHeight="1" x14ac:dyDescent="0.2">
      <c r="J231" s="19"/>
      <c r="K231" s="321"/>
      <c r="L231" s="321"/>
      <c r="M231" s="321"/>
    </row>
    <row r="232" spans="10:13" s="338" customFormat="1" ht="15.95" customHeight="1" x14ac:dyDescent="0.2">
      <c r="J232" s="19"/>
      <c r="K232" s="321"/>
      <c r="L232" s="321"/>
      <c r="M232" s="321"/>
    </row>
    <row r="233" spans="10:13" s="338" customFormat="1" ht="15.95" customHeight="1" x14ac:dyDescent="0.2">
      <c r="J233" s="19"/>
      <c r="K233" s="321"/>
      <c r="L233" s="321"/>
      <c r="M233" s="321"/>
    </row>
    <row r="234" spans="10:13" s="338" customFormat="1" ht="15.95" customHeight="1" x14ac:dyDescent="0.2">
      <c r="J234" s="19"/>
      <c r="K234" s="321"/>
      <c r="L234" s="321"/>
      <c r="M234" s="321"/>
    </row>
    <row r="235" spans="10:13" s="338" customFormat="1" ht="15.95" customHeight="1" x14ac:dyDescent="0.2">
      <c r="J235" s="19"/>
      <c r="K235" s="321"/>
      <c r="L235" s="321"/>
      <c r="M235" s="321"/>
    </row>
    <row r="236" spans="10:13" s="338" customFormat="1" ht="15.95" customHeight="1" x14ac:dyDescent="0.2">
      <c r="J236" s="19"/>
      <c r="K236" s="321"/>
      <c r="L236" s="321"/>
      <c r="M236" s="321"/>
    </row>
    <row r="237" spans="10:13" s="338" customFormat="1" ht="15.95" customHeight="1" x14ac:dyDescent="0.2">
      <c r="J237" s="19"/>
      <c r="K237" s="321"/>
      <c r="L237" s="321"/>
      <c r="M237" s="321"/>
    </row>
    <row r="238" spans="10:13" s="338" customFormat="1" ht="15.95" customHeight="1" x14ac:dyDescent="0.2">
      <c r="J238" s="19"/>
      <c r="K238" s="321"/>
      <c r="L238" s="321"/>
      <c r="M238" s="321"/>
    </row>
    <row r="239" spans="10:13" s="338" customFormat="1" ht="15.95" customHeight="1" x14ac:dyDescent="0.2">
      <c r="J239" s="19"/>
      <c r="K239" s="321"/>
      <c r="L239" s="321"/>
      <c r="M239" s="321"/>
    </row>
    <row r="240" spans="10:13" s="338" customFormat="1" ht="15.95" customHeight="1" x14ac:dyDescent="0.2">
      <c r="J240" s="19"/>
      <c r="K240" s="321"/>
      <c r="L240" s="321"/>
      <c r="M240" s="321"/>
    </row>
    <row r="241" spans="10:13" s="338" customFormat="1" ht="15.95" customHeight="1" x14ac:dyDescent="0.2">
      <c r="J241" s="19"/>
      <c r="K241" s="321"/>
      <c r="L241" s="321"/>
      <c r="M241" s="321"/>
    </row>
    <row r="242" spans="10:13" s="338" customFormat="1" ht="15.95" customHeight="1" x14ac:dyDescent="0.2">
      <c r="J242" s="19"/>
      <c r="K242" s="321"/>
      <c r="L242" s="321"/>
      <c r="M242" s="321"/>
    </row>
    <row r="243" spans="10:13" s="338" customFormat="1" ht="15.95" customHeight="1" x14ac:dyDescent="0.2">
      <c r="J243" s="19"/>
      <c r="K243" s="321"/>
      <c r="L243" s="321"/>
      <c r="M243" s="321"/>
    </row>
    <row r="244" spans="10:13" s="338" customFormat="1" ht="15.95" customHeight="1" x14ac:dyDescent="0.2">
      <c r="J244" s="19"/>
      <c r="K244" s="321"/>
      <c r="L244" s="321"/>
      <c r="M244" s="321"/>
    </row>
    <row r="245" spans="10:13" s="338" customFormat="1" ht="15.95" customHeight="1" x14ac:dyDescent="0.2">
      <c r="J245" s="19"/>
      <c r="K245" s="321"/>
      <c r="L245" s="321"/>
      <c r="M245" s="321"/>
    </row>
    <row r="246" spans="10:13" s="338" customFormat="1" ht="15.95" customHeight="1" x14ac:dyDescent="0.2">
      <c r="J246" s="19"/>
      <c r="K246" s="321"/>
      <c r="L246" s="321"/>
      <c r="M246" s="321"/>
    </row>
    <row r="247" spans="10:13" s="338" customFormat="1" ht="15.95" customHeight="1" x14ac:dyDescent="0.2">
      <c r="J247" s="19"/>
      <c r="K247" s="321"/>
      <c r="L247" s="321"/>
      <c r="M247" s="321"/>
    </row>
    <row r="248" spans="10:13" s="338" customFormat="1" ht="15.95" customHeight="1" x14ac:dyDescent="0.2">
      <c r="J248" s="19"/>
      <c r="K248" s="321"/>
      <c r="L248" s="321"/>
      <c r="M248" s="321"/>
    </row>
    <row r="249" spans="10:13" s="338" customFormat="1" ht="15.95" customHeight="1" x14ac:dyDescent="0.2">
      <c r="J249" s="19"/>
      <c r="K249" s="321"/>
      <c r="L249" s="321"/>
      <c r="M249" s="321"/>
    </row>
    <row r="250" spans="10:13" s="338" customFormat="1" ht="15.95" customHeight="1" x14ac:dyDescent="0.2">
      <c r="J250" s="19"/>
      <c r="K250" s="321"/>
      <c r="L250" s="321"/>
      <c r="M250" s="321"/>
    </row>
    <row r="251" spans="10:13" s="338" customFormat="1" ht="15.95" customHeight="1" x14ac:dyDescent="0.2">
      <c r="J251" s="19"/>
      <c r="K251" s="321"/>
      <c r="L251" s="321"/>
      <c r="M251" s="321"/>
    </row>
    <row r="252" spans="10:13" s="338" customFormat="1" ht="15.95" customHeight="1" x14ac:dyDescent="0.2">
      <c r="J252" s="19"/>
      <c r="K252" s="321"/>
      <c r="L252" s="321"/>
      <c r="M252" s="321"/>
    </row>
    <row r="253" spans="10:13" s="338" customFormat="1" ht="15.95" customHeight="1" x14ac:dyDescent="0.2">
      <c r="J253" s="19"/>
      <c r="K253" s="321"/>
      <c r="L253" s="321"/>
      <c r="M253" s="321"/>
    </row>
    <row r="254" spans="10:13" s="338" customFormat="1" ht="15.95" customHeight="1" x14ac:dyDescent="0.2">
      <c r="J254" s="19"/>
      <c r="K254" s="321"/>
      <c r="L254" s="321"/>
      <c r="M254" s="321"/>
    </row>
    <row r="255" spans="10:13" s="338" customFormat="1" ht="15.95" customHeight="1" x14ac:dyDescent="0.2">
      <c r="J255" s="19"/>
      <c r="K255" s="321"/>
      <c r="L255" s="321"/>
      <c r="M255" s="321"/>
    </row>
    <row r="256" spans="10:13" s="338" customFormat="1" ht="15.95" customHeight="1" x14ac:dyDescent="0.2">
      <c r="J256" s="19"/>
      <c r="K256" s="321"/>
      <c r="L256" s="321"/>
      <c r="M256" s="321"/>
    </row>
    <row r="257" spans="10:13" s="338" customFormat="1" ht="15.95" customHeight="1" x14ac:dyDescent="0.2">
      <c r="J257" s="19"/>
      <c r="K257" s="321"/>
      <c r="L257" s="321"/>
      <c r="M257" s="321"/>
    </row>
    <row r="258" spans="10:13" s="338" customFormat="1" ht="15.95" customHeight="1" x14ac:dyDescent="0.2">
      <c r="J258" s="19"/>
      <c r="K258" s="321"/>
      <c r="L258" s="321"/>
      <c r="M258" s="321"/>
    </row>
    <row r="259" spans="10:13" s="338" customFormat="1" ht="15.95" customHeight="1" x14ac:dyDescent="0.2">
      <c r="J259" s="19"/>
      <c r="K259" s="321"/>
      <c r="L259" s="321"/>
      <c r="M259" s="321"/>
    </row>
    <row r="260" spans="10:13" s="338" customFormat="1" ht="15.95" customHeight="1" x14ac:dyDescent="0.2">
      <c r="J260" s="19"/>
      <c r="K260" s="321"/>
      <c r="L260" s="321"/>
      <c r="M260" s="321"/>
    </row>
    <row r="261" spans="10:13" s="338" customFormat="1" ht="15.95" customHeight="1" x14ac:dyDescent="0.2">
      <c r="J261" s="19"/>
      <c r="K261" s="321"/>
      <c r="L261" s="321"/>
      <c r="M261" s="321"/>
    </row>
    <row r="262" spans="10:13" s="338" customFormat="1" ht="15.95" customHeight="1" x14ac:dyDescent="0.2">
      <c r="J262" s="19"/>
      <c r="K262" s="321"/>
      <c r="L262" s="321"/>
      <c r="M262" s="321"/>
    </row>
    <row r="263" spans="10:13" s="338" customFormat="1" ht="15.95" customHeight="1" x14ac:dyDescent="0.2">
      <c r="J263" s="19"/>
      <c r="K263" s="321"/>
      <c r="L263" s="321"/>
      <c r="M263" s="321"/>
    </row>
    <row r="264" spans="10:13" s="338" customFormat="1" ht="15.95" customHeight="1" x14ac:dyDescent="0.2">
      <c r="J264" s="19"/>
      <c r="K264" s="321"/>
      <c r="L264" s="321"/>
      <c r="M264" s="321"/>
    </row>
    <row r="265" spans="10:13" s="338" customFormat="1" ht="15.95" customHeight="1" x14ac:dyDescent="0.2">
      <c r="J265" s="19"/>
      <c r="K265" s="321"/>
      <c r="L265" s="321"/>
      <c r="M265" s="321"/>
    </row>
    <row r="266" spans="10:13" s="338" customFormat="1" ht="15.95" customHeight="1" x14ac:dyDescent="0.2">
      <c r="J266" s="19"/>
      <c r="K266" s="321"/>
      <c r="L266" s="321"/>
      <c r="M266" s="321"/>
    </row>
    <row r="267" spans="10:13" s="338" customFormat="1" ht="15.95" customHeight="1" x14ac:dyDescent="0.2">
      <c r="J267" s="19"/>
      <c r="K267" s="321"/>
      <c r="L267" s="321"/>
      <c r="M267" s="321"/>
    </row>
    <row r="268" spans="10:13" s="338" customFormat="1" ht="15.95" customHeight="1" x14ac:dyDescent="0.2">
      <c r="J268" s="19"/>
      <c r="K268" s="321"/>
      <c r="L268" s="321"/>
      <c r="M268" s="321"/>
    </row>
    <row r="269" spans="10:13" s="338" customFormat="1" ht="15.95" customHeight="1" x14ac:dyDescent="0.2">
      <c r="J269" s="19"/>
      <c r="K269" s="321"/>
      <c r="L269" s="321"/>
      <c r="M269" s="321"/>
    </row>
    <row r="270" spans="10:13" s="338" customFormat="1" ht="15.95" customHeight="1" x14ac:dyDescent="0.2">
      <c r="J270" s="19"/>
      <c r="K270" s="321"/>
      <c r="L270" s="321"/>
      <c r="M270" s="321"/>
    </row>
    <row r="271" spans="10:13" s="338" customFormat="1" ht="15.95" customHeight="1" x14ac:dyDescent="0.2">
      <c r="J271" s="19"/>
      <c r="K271" s="321"/>
      <c r="L271" s="321"/>
      <c r="M271" s="321"/>
    </row>
    <row r="272" spans="10:13" s="338" customFormat="1" ht="15.95" customHeight="1" x14ac:dyDescent="0.2">
      <c r="J272" s="19"/>
      <c r="K272" s="321"/>
      <c r="L272" s="321"/>
      <c r="M272" s="321"/>
    </row>
    <row r="273" spans="10:13" s="338" customFormat="1" ht="15.95" customHeight="1" x14ac:dyDescent="0.2">
      <c r="J273" s="19"/>
      <c r="K273" s="321"/>
      <c r="L273" s="321"/>
      <c r="M273" s="321"/>
    </row>
    <row r="274" spans="10:13" s="338" customFormat="1" ht="15.95" customHeight="1" x14ac:dyDescent="0.2">
      <c r="J274" s="19"/>
      <c r="K274" s="321"/>
      <c r="L274" s="321"/>
      <c r="M274" s="321"/>
    </row>
    <row r="275" spans="10:13" s="338" customFormat="1" ht="15.95" customHeight="1" x14ac:dyDescent="0.2">
      <c r="J275" s="19"/>
      <c r="K275" s="321"/>
      <c r="L275" s="321"/>
      <c r="M275" s="321"/>
    </row>
    <row r="276" spans="10:13" s="338" customFormat="1" ht="15.95" customHeight="1" x14ac:dyDescent="0.2">
      <c r="J276" s="19"/>
      <c r="K276" s="321"/>
      <c r="L276" s="321"/>
      <c r="M276" s="321"/>
    </row>
    <row r="277" spans="10:13" s="338" customFormat="1" ht="15.95" customHeight="1" x14ac:dyDescent="0.2">
      <c r="J277" s="19"/>
      <c r="K277" s="321"/>
      <c r="L277" s="321"/>
      <c r="M277" s="321"/>
    </row>
    <row r="278" spans="10:13" s="338" customFormat="1" ht="15.95" customHeight="1" x14ac:dyDescent="0.2">
      <c r="J278" s="19"/>
      <c r="K278" s="321"/>
      <c r="L278" s="321"/>
      <c r="M278" s="321"/>
    </row>
    <row r="279" spans="10:13" s="338" customFormat="1" ht="15.95" customHeight="1" x14ac:dyDescent="0.2">
      <c r="J279" s="19"/>
      <c r="K279" s="321"/>
      <c r="L279" s="321"/>
      <c r="M279" s="321"/>
    </row>
    <row r="280" spans="10:13" s="338" customFormat="1" ht="15.95" customHeight="1" x14ac:dyDescent="0.2">
      <c r="J280" s="19"/>
      <c r="K280" s="321"/>
      <c r="L280" s="321"/>
      <c r="M280" s="321"/>
    </row>
    <row r="281" spans="10:13" s="338" customFormat="1" ht="15.95" customHeight="1" x14ac:dyDescent="0.2">
      <c r="J281" s="19"/>
      <c r="K281" s="321"/>
      <c r="L281" s="321"/>
      <c r="M281" s="321"/>
    </row>
    <row r="282" spans="10:13" s="338" customFormat="1" ht="15.95" customHeight="1" x14ac:dyDescent="0.2">
      <c r="J282" s="19"/>
      <c r="K282" s="321"/>
      <c r="L282" s="321"/>
      <c r="M282" s="321"/>
    </row>
    <row r="283" spans="10:13" s="338" customFormat="1" ht="15.95" customHeight="1" x14ac:dyDescent="0.2">
      <c r="J283" s="19"/>
      <c r="K283" s="321"/>
      <c r="L283" s="321"/>
      <c r="M283" s="321"/>
    </row>
    <row r="284" spans="10:13" s="338" customFormat="1" ht="15.95" customHeight="1" x14ac:dyDescent="0.2">
      <c r="J284" s="19"/>
      <c r="K284" s="321"/>
      <c r="L284" s="321"/>
      <c r="M284" s="321"/>
    </row>
    <row r="285" spans="10:13" s="338" customFormat="1" ht="15.95" customHeight="1" x14ac:dyDescent="0.2">
      <c r="J285" s="19"/>
      <c r="K285" s="321"/>
      <c r="L285" s="321"/>
      <c r="M285" s="321"/>
    </row>
    <row r="286" spans="10:13" s="338" customFormat="1" ht="15.95" customHeight="1" x14ac:dyDescent="0.2">
      <c r="J286" s="19"/>
      <c r="K286" s="321"/>
      <c r="L286" s="321"/>
      <c r="M286" s="321"/>
    </row>
    <row r="287" spans="10:13" s="338" customFormat="1" ht="15.95" customHeight="1" x14ac:dyDescent="0.2">
      <c r="J287" s="19"/>
      <c r="K287" s="321"/>
      <c r="L287" s="321"/>
      <c r="M287" s="321"/>
    </row>
    <row r="288" spans="10:13" s="338" customFormat="1" ht="15.95" customHeight="1" x14ac:dyDescent="0.2">
      <c r="J288" s="19"/>
      <c r="K288" s="321"/>
      <c r="L288" s="321"/>
      <c r="M288" s="321"/>
    </row>
    <row r="289" spans="10:13" s="338" customFormat="1" ht="15.95" customHeight="1" x14ac:dyDescent="0.2">
      <c r="J289" s="19"/>
      <c r="K289" s="321"/>
      <c r="L289" s="321"/>
      <c r="M289" s="321"/>
    </row>
    <row r="290" spans="10:13" s="338" customFormat="1" ht="15.95" customHeight="1" x14ac:dyDescent="0.2">
      <c r="J290" s="19"/>
      <c r="K290" s="321"/>
      <c r="L290" s="321"/>
      <c r="M290" s="321"/>
    </row>
    <row r="291" spans="10:13" s="338" customFormat="1" ht="15.95" customHeight="1" x14ac:dyDescent="0.2">
      <c r="J291" s="19"/>
      <c r="K291" s="321"/>
      <c r="L291" s="321"/>
      <c r="M291" s="321"/>
    </row>
    <row r="292" spans="10:13" s="338" customFormat="1" ht="15.95" customHeight="1" x14ac:dyDescent="0.2">
      <c r="J292" s="19"/>
      <c r="K292" s="321"/>
      <c r="L292" s="321"/>
      <c r="M292" s="321"/>
    </row>
    <row r="293" spans="10:13" s="338" customFormat="1" ht="15.95" customHeight="1" x14ac:dyDescent="0.2">
      <c r="J293" s="19"/>
      <c r="K293" s="321"/>
      <c r="L293" s="321"/>
      <c r="M293" s="321"/>
    </row>
    <row r="294" spans="10:13" s="338" customFormat="1" ht="15.95" customHeight="1" x14ac:dyDescent="0.2">
      <c r="J294" s="19"/>
      <c r="K294" s="321"/>
      <c r="L294" s="321"/>
      <c r="M294" s="321"/>
    </row>
    <row r="295" spans="10:13" s="338" customFormat="1" ht="15.95" customHeight="1" x14ac:dyDescent="0.2">
      <c r="J295" s="19"/>
      <c r="K295" s="321"/>
      <c r="L295" s="321"/>
      <c r="M295" s="321"/>
    </row>
    <row r="296" spans="10:13" s="338" customFormat="1" ht="15.95" customHeight="1" x14ac:dyDescent="0.2">
      <c r="J296" s="19"/>
      <c r="K296" s="321"/>
      <c r="L296" s="321"/>
      <c r="M296" s="321"/>
    </row>
    <row r="297" spans="10:13" s="338" customFormat="1" ht="15.95" customHeight="1" x14ac:dyDescent="0.2">
      <c r="J297" s="19"/>
      <c r="K297" s="321"/>
      <c r="L297" s="321"/>
      <c r="M297" s="321"/>
    </row>
    <row r="298" spans="10:13" s="338" customFormat="1" ht="15.95" customHeight="1" x14ac:dyDescent="0.2">
      <c r="J298" s="19"/>
      <c r="K298" s="321"/>
      <c r="L298" s="321"/>
      <c r="M298" s="321"/>
    </row>
    <row r="299" spans="10:13" s="338" customFormat="1" ht="15.95" customHeight="1" x14ac:dyDescent="0.2">
      <c r="J299" s="19"/>
      <c r="K299" s="321"/>
      <c r="L299" s="321"/>
      <c r="M299" s="321"/>
    </row>
    <row r="300" spans="10:13" s="338" customFormat="1" ht="15.95" customHeight="1" x14ac:dyDescent="0.2">
      <c r="J300" s="19"/>
      <c r="K300" s="321"/>
      <c r="L300" s="321"/>
      <c r="M300" s="321"/>
    </row>
    <row r="301" spans="10:13" s="338" customFormat="1" ht="15.95" customHeight="1" x14ac:dyDescent="0.2">
      <c r="J301" s="19"/>
      <c r="K301" s="321"/>
      <c r="L301" s="321"/>
      <c r="M301" s="321"/>
    </row>
    <row r="302" spans="10:13" s="338" customFormat="1" ht="15.95" customHeight="1" x14ac:dyDescent="0.2">
      <c r="J302" s="19"/>
      <c r="K302" s="321"/>
      <c r="L302" s="321"/>
      <c r="M302" s="321"/>
    </row>
    <row r="303" spans="10:13" s="338" customFormat="1" ht="15.95" customHeight="1" x14ac:dyDescent="0.2">
      <c r="J303" s="19"/>
      <c r="K303" s="321"/>
      <c r="L303" s="321"/>
      <c r="M303" s="321"/>
    </row>
    <row r="304" spans="10:13" s="338" customFormat="1" ht="15.95" customHeight="1" x14ac:dyDescent="0.2">
      <c r="J304" s="19"/>
      <c r="K304" s="321"/>
      <c r="L304" s="321"/>
      <c r="M304" s="321"/>
    </row>
    <row r="305" spans="10:13" s="338" customFormat="1" ht="15.95" customHeight="1" x14ac:dyDescent="0.2">
      <c r="J305" s="19"/>
      <c r="K305" s="321"/>
      <c r="L305" s="321"/>
      <c r="M305" s="321"/>
    </row>
    <row r="306" spans="10:13" s="338" customFormat="1" ht="15.95" customHeight="1" x14ac:dyDescent="0.2">
      <c r="J306" s="19"/>
      <c r="K306" s="321"/>
      <c r="L306" s="321"/>
      <c r="M306" s="321"/>
    </row>
    <row r="307" spans="10:13" s="338" customFormat="1" ht="15.95" customHeight="1" x14ac:dyDescent="0.2">
      <c r="J307" s="19"/>
      <c r="K307" s="321"/>
      <c r="L307" s="321"/>
      <c r="M307" s="321"/>
    </row>
    <row r="308" spans="10:13" s="338" customFormat="1" ht="15.95" customHeight="1" x14ac:dyDescent="0.2">
      <c r="J308" s="19"/>
      <c r="K308" s="321"/>
      <c r="L308" s="321"/>
      <c r="M308" s="321"/>
    </row>
    <row r="309" spans="10:13" s="338" customFormat="1" ht="15.95" customHeight="1" x14ac:dyDescent="0.2">
      <c r="J309" s="19"/>
      <c r="K309" s="321"/>
      <c r="L309" s="321"/>
      <c r="M309" s="321"/>
    </row>
    <row r="310" spans="10:13" s="338" customFormat="1" ht="15.95" customHeight="1" x14ac:dyDescent="0.2">
      <c r="J310" s="19"/>
      <c r="K310" s="321"/>
      <c r="L310" s="321"/>
      <c r="M310" s="321"/>
    </row>
    <row r="311" spans="10:13" s="338" customFormat="1" ht="15.95" customHeight="1" x14ac:dyDescent="0.2">
      <c r="J311" s="19"/>
      <c r="K311" s="321"/>
      <c r="L311" s="321"/>
      <c r="M311" s="321"/>
    </row>
    <row r="312" spans="10:13" s="338" customFormat="1" ht="15.95" customHeight="1" x14ac:dyDescent="0.2">
      <c r="J312" s="19"/>
      <c r="K312" s="321"/>
      <c r="L312" s="321"/>
      <c r="M312" s="321"/>
    </row>
    <row r="313" spans="10:13" s="338" customFormat="1" ht="15.95" customHeight="1" x14ac:dyDescent="0.2">
      <c r="J313" s="19"/>
      <c r="K313" s="321"/>
      <c r="L313" s="321"/>
      <c r="M313" s="321"/>
    </row>
    <row r="314" spans="10:13" s="338" customFormat="1" ht="15.95" customHeight="1" x14ac:dyDescent="0.2">
      <c r="J314" s="19"/>
      <c r="K314" s="321"/>
      <c r="L314" s="321"/>
      <c r="M314" s="321"/>
    </row>
    <row r="315" spans="10:13" s="338" customFormat="1" ht="15.95" customHeight="1" x14ac:dyDescent="0.2">
      <c r="J315" s="19"/>
      <c r="K315" s="321"/>
      <c r="L315" s="321"/>
      <c r="M315" s="321"/>
    </row>
    <row r="316" spans="10:13" s="338" customFormat="1" ht="15.95" customHeight="1" x14ac:dyDescent="0.2">
      <c r="J316" s="19"/>
      <c r="K316" s="321"/>
      <c r="L316" s="321"/>
      <c r="M316" s="321"/>
    </row>
    <row r="317" spans="10:13" s="338" customFormat="1" ht="15.95" customHeight="1" x14ac:dyDescent="0.2">
      <c r="J317" s="19"/>
      <c r="K317" s="321"/>
      <c r="L317" s="321"/>
      <c r="M317" s="321"/>
    </row>
    <row r="318" spans="10:13" s="338" customFormat="1" ht="15.95" customHeight="1" x14ac:dyDescent="0.2">
      <c r="J318" s="19"/>
      <c r="K318" s="321"/>
      <c r="L318" s="321"/>
      <c r="M318" s="321"/>
    </row>
    <row r="319" spans="10:13" s="338" customFormat="1" ht="15.95" customHeight="1" x14ac:dyDescent="0.2">
      <c r="J319" s="19"/>
      <c r="K319" s="321"/>
      <c r="L319" s="321"/>
      <c r="M319" s="321"/>
    </row>
    <row r="320" spans="10:13" s="338" customFormat="1" ht="15.95" customHeight="1" x14ac:dyDescent="0.2">
      <c r="J320" s="19"/>
      <c r="K320" s="321"/>
      <c r="L320" s="321"/>
      <c r="M320" s="321"/>
    </row>
    <row r="321" spans="10:13" s="338" customFormat="1" ht="15.95" customHeight="1" x14ac:dyDescent="0.2">
      <c r="J321" s="19"/>
      <c r="K321" s="321"/>
      <c r="L321" s="321"/>
      <c r="M321" s="321"/>
    </row>
    <row r="322" spans="10:13" s="338" customFormat="1" ht="15.95" customHeight="1" x14ac:dyDescent="0.2">
      <c r="J322" s="19"/>
      <c r="K322" s="321"/>
      <c r="L322" s="321"/>
      <c r="M322" s="321"/>
    </row>
    <row r="323" spans="10:13" s="338" customFormat="1" ht="15.95" customHeight="1" x14ac:dyDescent="0.2">
      <c r="J323" s="19"/>
      <c r="K323" s="321"/>
      <c r="L323" s="321"/>
      <c r="M323" s="321"/>
    </row>
    <row r="324" spans="10:13" s="338" customFormat="1" ht="15.95" customHeight="1" x14ac:dyDescent="0.2">
      <c r="J324" s="19"/>
      <c r="K324" s="321"/>
      <c r="L324" s="321"/>
      <c r="M324" s="321"/>
    </row>
    <row r="325" spans="10:13" s="338" customFormat="1" ht="15.95" customHeight="1" x14ac:dyDescent="0.2">
      <c r="J325" s="19"/>
      <c r="K325" s="321"/>
      <c r="L325" s="321"/>
      <c r="M325" s="321"/>
    </row>
    <row r="326" spans="10:13" s="338" customFormat="1" ht="15.95" customHeight="1" x14ac:dyDescent="0.2">
      <c r="J326" s="19"/>
      <c r="K326" s="321"/>
      <c r="L326" s="321"/>
      <c r="M326" s="321"/>
    </row>
    <row r="327" spans="10:13" s="338" customFormat="1" ht="15.95" customHeight="1" x14ac:dyDescent="0.2">
      <c r="J327" s="19"/>
      <c r="K327" s="321"/>
      <c r="L327" s="321"/>
      <c r="M327" s="321"/>
    </row>
    <row r="328" spans="10:13" s="338" customFormat="1" ht="15.95" customHeight="1" x14ac:dyDescent="0.2">
      <c r="J328" s="19"/>
      <c r="K328" s="321"/>
      <c r="L328" s="321"/>
      <c r="M328" s="321"/>
    </row>
    <row r="329" spans="10:13" s="338" customFormat="1" ht="15.95" customHeight="1" x14ac:dyDescent="0.2">
      <c r="J329" s="19"/>
      <c r="K329" s="321"/>
      <c r="L329" s="321"/>
      <c r="M329" s="321"/>
    </row>
    <row r="330" spans="10:13" s="338" customFormat="1" ht="15.95" customHeight="1" x14ac:dyDescent="0.2">
      <c r="J330" s="19"/>
      <c r="K330" s="321"/>
      <c r="L330" s="321"/>
      <c r="M330" s="321"/>
    </row>
    <row r="331" spans="10:13" s="338" customFormat="1" ht="15.95" customHeight="1" x14ac:dyDescent="0.2">
      <c r="J331" s="19"/>
      <c r="K331" s="321"/>
      <c r="L331" s="321"/>
      <c r="M331" s="321"/>
    </row>
    <row r="332" spans="10:13" s="338" customFormat="1" ht="15.95" customHeight="1" x14ac:dyDescent="0.2">
      <c r="J332" s="19"/>
      <c r="K332" s="321"/>
      <c r="L332" s="321"/>
      <c r="M332" s="321"/>
    </row>
    <row r="333" spans="10:13" s="338" customFormat="1" ht="15.95" customHeight="1" x14ac:dyDescent="0.2">
      <c r="J333" s="19"/>
      <c r="K333" s="321"/>
      <c r="L333" s="321"/>
      <c r="M333" s="321"/>
    </row>
    <row r="334" spans="10:13" s="338" customFormat="1" ht="15.95" customHeight="1" x14ac:dyDescent="0.2">
      <c r="J334" s="19"/>
      <c r="K334" s="321"/>
      <c r="L334" s="321"/>
      <c r="M334" s="321"/>
    </row>
    <row r="335" spans="10:13" s="338" customFormat="1" ht="15.95" customHeight="1" x14ac:dyDescent="0.2">
      <c r="J335" s="19"/>
      <c r="K335" s="321"/>
      <c r="L335" s="321"/>
      <c r="M335" s="321"/>
    </row>
    <row r="336" spans="10:13" s="338" customFormat="1" ht="15.95" customHeight="1" x14ac:dyDescent="0.2">
      <c r="J336" s="19"/>
      <c r="K336" s="321"/>
      <c r="L336" s="321"/>
      <c r="M336" s="321"/>
    </row>
    <row r="337" spans="10:13" s="338" customFormat="1" ht="15.95" customHeight="1" x14ac:dyDescent="0.2">
      <c r="J337" s="19"/>
      <c r="K337" s="321"/>
      <c r="L337" s="321"/>
      <c r="M337" s="321"/>
    </row>
    <row r="338" spans="10:13" s="338" customFormat="1" ht="15.95" customHeight="1" x14ac:dyDescent="0.2">
      <c r="J338" s="19"/>
      <c r="K338" s="321"/>
      <c r="L338" s="321"/>
      <c r="M338" s="321"/>
    </row>
    <row r="339" spans="10:13" s="338" customFormat="1" ht="15.95" customHeight="1" x14ac:dyDescent="0.2">
      <c r="J339" s="19"/>
      <c r="K339" s="321"/>
      <c r="L339" s="321"/>
      <c r="M339" s="321"/>
    </row>
    <row r="340" spans="10:13" s="338" customFormat="1" ht="15.95" customHeight="1" x14ac:dyDescent="0.2">
      <c r="J340" s="19"/>
      <c r="K340" s="321"/>
      <c r="L340" s="321"/>
      <c r="M340" s="321"/>
    </row>
    <row r="341" spans="10:13" s="338" customFormat="1" ht="15.95" customHeight="1" x14ac:dyDescent="0.2">
      <c r="J341" s="19"/>
      <c r="K341" s="321"/>
      <c r="L341" s="321"/>
      <c r="M341" s="321"/>
    </row>
    <row r="342" spans="10:13" s="338" customFormat="1" ht="15.95" customHeight="1" x14ac:dyDescent="0.2">
      <c r="J342" s="19"/>
      <c r="K342" s="321"/>
      <c r="L342" s="321"/>
      <c r="M342" s="321"/>
    </row>
    <row r="343" spans="10:13" s="338" customFormat="1" ht="15.95" customHeight="1" x14ac:dyDescent="0.2">
      <c r="J343" s="19"/>
      <c r="K343" s="321"/>
      <c r="L343" s="321"/>
      <c r="M343" s="321"/>
    </row>
    <row r="344" spans="10:13" s="338" customFormat="1" ht="15.95" customHeight="1" x14ac:dyDescent="0.2">
      <c r="J344" s="19"/>
      <c r="K344" s="321"/>
      <c r="L344" s="321"/>
      <c r="M344" s="321"/>
    </row>
    <row r="345" spans="10:13" s="338" customFormat="1" ht="15.95" customHeight="1" x14ac:dyDescent="0.2">
      <c r="J345" s="19"/>
      <c r="K345" s="321"/>
      <c r="L345" s="321"/>
      <c r="M345" s="321"/>
    </row>
    <row r="346" spans="10:13" s="338" customFormat="1" ht="15.95" customHeight="1" x14ac:dyDescent="0.2">
      <c r="J346" s="19"/>
      <c r="K346" s="321"/>
      <c r="L346" s="321"/>
      <c r="M346" s="321"/>
    </row>
    <row r="347" spans="10:13" s="338" customFormat="1" ht="15.95" customHeight="1" x14ac:dyDescent="0.2">
      <c r="J347" s="19"/>
      <c r="K347" s="321"/>
      <c r="L347" s="321"/>
      <c r="M347" s="321"/>
    </row>
    <row r="348" spans="10:13" s="338" customFormat="1" ht="15.95" customHeight="1" x14ac:dyDescent="0.2">
      <c r="J348" s="19"/>
      <c r="K348" s="321"/>
      <c r="L348" s="321"/>
      <c r="M348" s="321"/>
    </row>
    <row r="349" spans="10:13" s="338" customFormat="1" ht="15.95" customHeight="1" x14ac:dyDescent="0.2">
      <c r="J349" s="19"/>
      <c r="K349" s="321"/>
      <c r="L349" s="321"/>
      <c r="M349" s="321"/>
    </row>
    <row r="350" spans="10:13" s="338" customFormat="1" ht="15.95" customHeight="1" x14ac:dyDescent="0.2">
      <c r="J350" s="19"/>
      <c r="K350" s="321"/>
      <c r="L350" s="321"/>
      <c r="M350" s="321"/>
    </row>
    <row r="351" spans="10:13" s="338" customFormat="1" ht="15.95" customHeight="1" x14ac:dyDescent="0.2">
      <c r="J351" s="19"/>
      <c r="K351" s="321"/>
      <c r="L351" s="321"/>
      <c r="M351" s="321"/>
    </row>
    <row r="352" spans="10:13" s="338" customFormat="1" ht="15.95" customHeight="1" x14ac:dyDescent="0.2">
      <c r="J352" s="19"/>
      <c r="K352" s="321"/>
      <c r="L352" s="321"/>
      <c r="M352" s="321"/>
    </row>
    <row r="353" spans="10:13" s="338" customFormat="1" ht="15.95" customHeight="1" x14ac:dyDescent="0.2">
      <c r="J353" s="19"/>
      <c r="K353" s="321"/>
      <c r="L353" s="321"/>
      <c r="M353" s="321"/>
    </row>
    <row r="354" spans="10:13" s="338" customFormat="1" ht="15.95" customHeight="1" x14ac:dyDescent="0.2">
      <c r="J354" s="19"/>
      <c r="K354" s="321"/>
      <c r="L354" s="321"/>
      <c r="M354" s="321"/>
    </row>
    <row r="355" spans="10:13" s="338" customFormat="1" ht="15.95" customHeight="1" x14ac:dyDescent="0.2">
      <c r="J355" s="19"/>
      <c r="K355" s="321"/>
      <c r="L355" s="321"/>
      <c r="M355" s="321"/>
    </row>
    <row r="356" spans="10:13" s="338" customFormat="1" ht="15.95" customHeight="1" x14ac:dyDescent="0.2">
      <c r="J356" s="19"/>
      <c r="K356" s="321"/>
      <c r="L356" s="321"/>
      <c r="M356" s="321"/>
    </row>
    <row r="357" spans="10:13" s="338" customFormat="1" ht="15.95" customHeight="1" x14ac:dyDescent="0.2">
      <c r="J357" s="19"/>
      <c r="K357" s="321"/>
      <c r="L357" s="321"/>
      <c r="M357" s="321"/>
    </row>
    <row r="358" spans="10:13" s="338" customFormat="1" ht="15.95" customHeight="1" x14ac:dyDescent="0.2">
      <c r="J358" s="19"/>
      <c r="K358" s="321"/>
      <c r="L358" s="321"/>
      <c r="M358" s="321"/>
    </row>
    <row r="359" spans="10:13" s="338" customFormat="1" ht="15.95" customHeight="1" x14ac:dyDescent="0.2">
      <c r="J359" s="19"/>
      <c r="K359" s="321"/>
      <c r="L359" s="321"/>
      <c r="M359" s="321"/>
    </row>
    <row r="360" spans="10:13" s="338" customFormat="1" ht="15.95" customHeight="1" x14ac:dyDescent="0.2">
      <c r="J360" s="19"/>
      <c r="K360" s="321"/>
      <c r="L360" s="321"/>
      <c r="M360" s="321"/>
    </row>
    <row r="361" spans="10:13" s="338" customFormat="1" ht="15.95" customHeight="1" x14ac:dyDescent="0.2">
      <c r="J361" s="19"/>
      <c r="K361" s="321"/>
      <c r="L361" s="321"/>
      <c r="M361" s="321"/>
    </row>
    <row r="362" spans="10:13" s="338" customFormat="1" ht="15.95" customHeight="1" x14ac:dyDescent="0.2">
      <c r="J362" s="19"/>
      <c r="K362" s="321"/>
      <c r="L362" s="321"/>
      <c r="M362" s="321"/>
    </row>
    <row r="363" spans="10:13" s="338" customFormat="1" ht="15.95" customHeight="1" x14ac:dyDescent="0.2">
      <c r="J363" s="19"/>
      <c r="K363" s="321"/>
      <c r="L363" s="321"/>
      <c r="M363" s="321"/>
    </row>
    <row r="364" spans="10:13" s="338" customFormat="1" ht="15.95" customHeight="1" x14ac:dyDescent="0.2">
      <c r="J364" s="19"/>
      <c r="K364" s="321"/>
      <c r="L364" s="321"/>
      <c r="M364" s="321"/>
    </row>
    <row r="365" spans="10:13" s="338" customFormat="1" ht="15.95" customHeight="1" x14ac:dyDescent="0.2">
      <c r="J365" s="19"/>
      <c r="K365" s="321"/>
      <c r="L365" s="321"/>
      <c r="M365" s="321"/>
    </row>
    <row r="366" spans="10:13" s="338" customFormat="1" ht="15.95" customHeight="1" x14ac:dyDescent="0.2">
      <c r="J366" s="19"/>
      <c r="K366" s="321"/>
      <c r="L366" s="321"/>
      <c r="M366" s="321"/>
    </row>
    <row r="367" spans="10:13" s="338" customFormat="1" ht="15.95" customHeight="1" x14ac:dyDescent="0.2">
      <c r="J367" s="19"/>
      <c r="K367" s="321"/>
      <c r="L367" s="321"/>
      <c r="M367" s="321"/>
    </row>
    <row r="368" spans="10:13" s="338" customFormat="1" ht="15.95" customHeight="1" x14ac:dyDescent="0.2">
      <c r="J368" s="19"/>
      <c r="K368" s="321"/>
      <c r="L368" s="321"/>
      <c r="M368" s="321"/>
    </row>
    <row r="369" spans="10:13" s="338" customFormat="1" ht="15.95" customHeight="1" x14ac:dyDescent="0.2">
      <c r="J369" s="19"/>
      <c r="K369" s="321"/>
      <c r="L369" s="321"/>
      <c r="M369" s="321"/>
    </row>
    <row r="370" spans="10:13" s="338" customFormat="1" ht="15.95" customHeight="1" x14ac:dyDescent="0.2">
      <c r="J370" s="19"/>
      <c r="K370" s="321"/>
      <c r="L370" s="321"/>
      <c r="M370" s="321"/>
    </row>
    <row r="371" spans="10:13" s="338" customFormat="1" ht="15.95" customHeight="1" x14ac:dyDescent="0.2">
      <c r="J371" s="19"/>
      <c r="K371" s="321"/>
      <c r="L371" s="321"/>
      <c r="M371" s="321"/>
    </row>
    <row r="372" spans="10:13" s="338" customFormat="1" ht="15.95" customHeight="1" x14ac:dyDescent="0.2">
      <c r="J372" s="19"/>
      <c r="K372" s="321"/>
      <c r="L372" s="321"/>
      <c r="M372" s="321"/>
    </row>
    <row r="373" spans="10:13" s="338" customFormat="1" ht="15.95" customHeight="1" x14ac:dyDescent="0.2">
      <c r="J373" s="19"/>
      <c r="K373" s="321"/>
      <c r="L373" s="321"/>
      <c r="M373" s="321"/>
    </row>
    <row r="374" spans="10:13" s="338" customFormat="1" ht="15.95" customHeight="1" x14ac:dyDescent="0.2">
      <c r="J374" s="19"/>
      <c r="K374" s="321"/>
      <c r="L374" s="321"/>
      <c r="M374" s="321"/>
    </row>
    <row r="375" spans="10:13" s="338" customFormat="1" ht="15.95" customHeight="1" x14ac:dyDescent="0.2">
      <c r="J375" s="19"/>
      <c r="K375" s="321"/>
      <c r="L375" s="321"/>
      <c r="M375" s="321"/>
    </row>
    <row r="376" spans="10:13" s="338" customFormat="1" ht="15.95" customHeight="1" x14ac:dyDescent="0.2">
      <c r="J376" s="19"/>
      <c r="K376" s="321"/>
      <c r="L376" s="321"/>
      <c r="M376" s="321"/>
    </row>
    <row r="377" spans="10:13" s="338" customFormat="1" ht="15.95" customHeight="1" x14ac:dyDescent="0.2">
      <c r="J377" s="19"/>
      <c r="K377" s="321"/>
      <c r="L377" s="321"/>
      <c r="M377" s="321"/>
    </row>
    <row r="378" spans="10:13" s="338" customFormat="1" ht="15.95" customHeight="1" x14ac:dyDescent="0.2">
      <c r="J378" s="19"/>
      <c r="K378" s="321"/>
      <c r="L378" s="321"/>
      <c r="M378" s="321"/>
    </row>
    <row r="379" spans="10:13" s="338" customFormat="1" ht="15.95" customHeight="1" x14ac:dyDescent="0.2">
      <c r="J379" s="19"/>
      <c r="K379" s="321"/>
      <c r="L379" s="321"/>
      <c r="M379" s="321"/>
    </row>
    <row r="380" spans="10:13" s="338" customFormat="1" ht="15.95" customHeight="1" x14ac:dyDescent="0.2">
      <c r="J380" s="19"/>
      <c r="K380" s="321"/>
      <c r="L380" s="321"/>
      <c r="M380" s="321"/>
    </row>
    <row r="381" spans="10:13" s="338" customFormat="1" ht="15.95" customHeight="1" x14ac:dyDescent="0.2">
      <c r="J381" s="19"/>
      <c r="K381" s="321"/>
      <c r="L381" s="321"/>
      <c r="M381" s="321"/>
    </row>
    <row r="382" spans="10:13" s="338" customFormat="1" ht="15.95" customHeight="1" x14ac:dyDescent="0.2">
      <c r="J382" s="19"/>
      <c r="K382" s="321"/>
      <c r="L382" s="321"/>
      <c r="M382" s="321"/>
    </row>
    <row r="383" spans="10:13" s="338" customFormat="1" ht="15.95" customHeight="1" x14ac:dyDescent="0.2">
      <c r="J383" s="19"/>
      <c r="K383" s="321"/>
      <c r="L383" s="321"/>
      <c r="M383" s="321"/>
    </row>
    <row r="384" spans="10:13" s="338" customFormat="1" ht="15.95" customHeight="1" x14ac:dyDescent="0.2">
      <c r="J384" s="19"/>
      <c r="K384" s="321"/>
      <c r="L384" s="321"/>
      <c r="M384" s="321"/>
    </row>
    <row r="385" spans="10:13" s="338" customFormat="1" ht="15.95" customHeight="1" x14ac:dyDescent="0.2">
      <c r="J385" s="19"/>
      <c r="K385" s="321"/>
      <c r="L385" s="321"/>
      <c r="M385" s="321"/>
    </row>
    <row r="386" spans="10:13" s="338" customFormat="1" ht="15.95" customHeight="1" x14ac:dyDescent="0.2">
      <c r="J386" s="19"/>
      <c r="K386" s="321"/>
      <c r="L386" s="321"/>
      <c r="M386" s="321"/>
    </row>
    <row r="387" spans="10:13" s="338" customFormat="1" ht="15.95" customHeight="1" x14ac:dyDescent="0.2">
      <c r="J387" s="19"/>
      <c r="K387" s="321"/>
      <c r="L387" s="321"/>
      <c r="M387" s="321"/>
    </row>
    <row r="388" spans="10:13" s="338" customFormat="1" ht="15.95" customHeight="1" x14ac:dyDescent="0.2">
      <c r="J388" s="19"/>
      <c r="K388" s="321"/>
      <c r="L388" s="321"/>
      <c r="M388" s="321"/>
    </row>
    <row r="389" spans="10:13" s="338" customFormat="1" ht="15.95" customHeight="1" x14ac:dyDescent="0.2">
      <c r="J389" s="19"/>
      <c r="K389" s="321"/>
      <c r="L389" s="321"/>
      <c r="M389" s="321"/>
    </row>
    <row r="390" spans="10:13" s="338" customFormat="1" ht="15.95" customHeight="1" x14ac:dyDescent="0.2">
      <c r="J390" s="19"/>
      <c r="K390" s="321"/>
      <c r="L390" s="321"/>
      <c r="M390" s="321"/>
    </row>
    <row r="391" spans="10:13" s="338" customFormat="1" ht="15.95" customHeight="1" x14ac:dyDescent="0.2">
      <c r="J391" s="19"/>
      <c r="K391" s="321"/>
      <c r="L391" s="321"/>
      <c r="M391" s="321"/>
    </row>
    <row r="392" spans="10:13" s="338" customFormat="1" ht="15.95" customHeight="1" x14ac:dyDescent="0.2">
      <c r="J392" s="19"/>
      <c r="K392" s="321"/>
      <c r="L392" s="321"/>
      <c r="M392" s="321"/>
    </row>
    <row r="393" spans="10:13" s="338" customFormat="1" ht="15.95" customHeight="1" x14ac:dyDescent="0.2">
      <c r="J393" s="19"/>
      <c r="K393" s="321"/>
      <c r="L393" s="321"/>
      <c r="M393" s="321"/>
    </row>
    <row r="394" spans="10:13" s="338" customFormat="1" ht="15.95" customHeight="1" x14ac:dyDescent="0.2">
      <c r="J394" s="19"/>
      <c r="K394" s="321"/>
      <c r="L394" s="321"/>
      <c r="M394" s="321"/>
    </row>
    <row r="395" spans="10:13" s="338" customFormat="1" ht="15.95" customHeight="1" x14ac:dyDescent="0.2">
      <c r="J395" s="19"/>
      <c r="K395" s="321"/>
      <c r="L395" s="321"/>
      <c r="M395" s="321"/>
    </row>
    <row r="396" spans="10:13" s="338" customFormat="1" ht="15.95" customHeight="1" x14ac:dyDescent="0.2">
      <c r="J396" s="19"/>
      <c r="K396" s="321"/>
      <c r="L396" s="321"/>
      <c r="M396" s="321"/>
    </row>
    <row r="397" spans="10:13" s="338" customFormat="1" ht="15.95" customHeight="1" x14ac:dyDescent="0.2">
      <c r="J397" s="19"/>
      <c r="K397" s="321"/>
      <c r="L397" s="321"/>
      <c r="M397" s="321"/>
    </row>
    <row r="398" spans="10:13" s="338" customFormat="1" ht="15.95" customHeight="1" x14ac:dyDescent="0.2">
      <c r="J398" s="19"/>
      <c r="K398" s="321"/>
      <c r="L398" s="321"/>
      <c r="M398" s="321"/>
    </row>
    <row r="399" spans="10:13" s="338" customFormat="1" ht="15.95" customHeight="1" x14ac:dyDescent="0.2">
      <c r="J399" s="19"/>
      <c r="K399" s="321"/>
      <c r="L399" s="321"/>
      <c r="M399" s="321"/>
    </row>
    <row r="400" spans="10:13" s="338" customFormat="1" ht="15.95" customHeight="1" x14ac:dyDescent="0.2">
      <c r="J400" s="19"/>
      <c r="K400" s="321"/>
      <c r="L400" s="321"/>
      <c r="M400" s="321"/>
    </row>
    <row r="401" spans="10:13" s="338" customFormat="1" ht="15.95" customHeight="1" x14ac:dyDescent="0.2">
      <c r="J401" s="19"/>
      <c r="K401" s="321"/>
      <c r="L401" s="321"/>
      <c r="M401" s="321"/>
    </row>
    <row r="402" spans="10:13" s="338" customFormat="1" ht="15.95" customHeight="1" x14ac:dyDescent="0.2">
      <c r="J402" s="19"/>
      <c r="K402" s="321"/>
      <c r="L402" s="321"/>
      <c r="M402" s="321"/>
    </row>
    <row r="403" spans="10:13" s="338" customFormat="1" ht="15.95" customHeight="1" x14ac:dyDescent="0.2">
      <c r="J403" s="19"/>
      <c r="K403" s="321"/>
      <c r="L403" s="321"/>
      <c r="M403" s="321"/>
    </row>
    <row r="404" spans="10:13" s="338" customFormat="1" ht="15.95" customHeight="1" x14ac:dyDescent="0.2">
      <c r="J404" s="19"/>
      <c r="K404" s="321"/>
      <c r="L404" s="321"/>
      <c r="M404" s="321"/>
    </row>
    <row r="405" spans="10:13" s="338" customFormat="1" ht="15.95" customHeight="1" x14ac:dyDescent="0.2">
      <c r="J405" s="19"/>
      <c r="K405" s="321"/>
      <c r="L405" s="321"/>
      <c r="M405" s="321"/>
    </row>
    <row r="406" spans="10:13" s="338" customFormat="1" ht="15.95" customHeight="1" x14ac:dyDescent="0.2">
      <c r="J406" s="19"/>
      <c r="K406" s="321"/>
      <c r="L406" s="321"/>
      <c r="M406" s="321"/>
    </row>
    <row r="407" spans="10:13" s="338" customFormat="1" ht="15.95" customHeight="1" x14ac:dyDescent="0.2">
      <c r="J407" s="19"/>
      <c r="K407" s="321"/>
      <c r="L407" s="321"/>
      <c r="M407" s="321"/>
    </row>
    <row r="408" spans="10:13" s="338" customFormat="1" ht="15.95" customHeight="1" x14ac:dyDescent="0.2">
      <c r="J408" s="19"/>
      <c r="K408" s="321"/>
      <c r="L408" s="321"/>
      <c r="M408" s="321"/>
    </row>
    <row r="409" spans="10:13" s="338" customFormat="1" ht="15.95" customHeight="1" x14ac:dyDescent="0.2">
      <c r="J409" s="19"/>
      <c r="K409" s="321"/>
      <c r="L409" s="321"/>
      <c r="M409" s="321"/>
    </row>
    <row r="410" spans="10:13" s="338" customFormat="1" ht="15.95" customHeight="1" x14ac:dyDescent="0.2">
      <c r="J410" s="19"/>
      <c r="K410" s="321"/>
      <c r="L410" s="321"/>
      <c r="M410" s="321"/>
    </row>
    <row r="411" spans="10:13" s="338" customFormat="1" ht="15.95" customHeight="1" x14ac:dyDescent="0.2">
      <c r="J411" s="19"/>
      <c r="K411" s="321"/>
      <c r="L411" s="321"/>
      <c r="M411" s="321"/>
    </row>
    <row r="412" spans="10:13" s="338" customFormat="1" ht="15.95" customHeight="1" x14ac:dyDescent="0.2">
      <c r="J412" s="19"/>
      <c r="K412" s="321"/>
      <c r="L412" s="321"/>
      <c r="M412" s="321"/>
    </row>
    <row r="413" spans="10:13" s="338" customFormat="1" ht="15.95" customHeight="1" x14ac:dyDescent="0.2">
      <c r="J413" s="19"/>
      <c r="K413" s="321"/>
      <c r="L413" s="321"/>
      <c r="M413" s="321"/>
    </row>
    <row r="414" spans="10:13" s="338" customFormat="1" ht="15.95" customHeight="1" x14ac:dyDescent="0.2">
      <c r="J414" s="19"/>
      <c r="K414" s="321"/>
      <c r="L414" s="321"/>
      <c r="M414" s="321"/>
    </row>
    <row r="415" spans="10:13" s="338" customFormat="1" ht="15.95" customHeight="1" x14ac:dyDescent="0.2">
      <c r="J415" s="19"/>
      <c r="K415" s="321"/>
      <c r="L415" s="321"/>
      <c r="M415" s="321"/>
    </row>
    <row r="416" spans="10:13" s="338" customFormat="1" ht="15.95" customHeight="1" x14ac:dyDescent="0.2">
      <c r="J416" s="19"/>
      <c r="K416" s="321"/>
      <c r="L416" s="321"/>
      <c r="M416" s="321"/>
    </row>
    <row r="417" spans="10:13" s="338" customFormat="1" ht="15.95" customHeight="1" x14ac:dyDescent="0.2">
      <c r="J417" s="19"/>
      <c r="K417" s="321"/>
      <c r="L417" s="321"/>
      <c r="M417" s="321"/>
    </row>
    <row r="418" spans="10:13" s="338" customFormat="1" ht="15.95" customHeight="1" x14ac:dyDescent="0.2">
      <c r="J418" s="19"/>
      <c r="K418" s="321"/>
      <c r="L418" s="321"/>
      <c r="M418" s="321"/>
    </row>
    <row r="419" spans="10:13" s="338" customFormat="1" ht="15.95" customHeight="1" x14ac:dyDescent="0.2">
      <c r="J419" s="19"/>
      <c r="K419" s="321"/>
      <c r="L419" s="321"/>
      <c r="M419" s="321"/>
    </row>
    <row r="420" spans="10:13" s="338" customFormat="1" ht="15.95" customHeight="1" x14ac:dyDescent="0.2">
      <c r="J420" s="19"/>
      <c r="K420" s="321"/>
      <c r="L420" s="321"/>
      <c r="M420" s="321"/>
    </row>
    <row r="421" spans="10:13" s="338" customFormat="1" ht="15.95" customHeight="1" x14ac:dyDescent="0.2">
      <c r="J421" s="19"/>
      <c r="K421" s="321"/>
      <c r="L421" s="321"/>
      <c r="M421" s="321"/>
    </row>
    <row r="422" spans="10:13" s="338" customFormat="1" ht="15.95" customHeight="1" x14ac:dyDescent="0.2">
      <c r="J422" s="19"/>
      <c r="K422" s="321"/>
      <c r="L422" s="321"/>
      <c r="M422" s="321"/>
    </row>
    <row r="423" spans="10:13" s="338" customFormat="1" ht="15.95" customHeight="1" x14ac:dyDescent="0.2">
      <c r="J423" s="19"/>
      <c r="K423" s="321"/>
      <c r="L423" s="321"/>
      <c r="M423" s="321"/>
    </row>
    <row r="424" spans="10:13" s="338" customFormat="1" ht="15.95" customHeight="1" x14ac:dyDescent="0.2">
      <c r="J424" s="19"/>
      <c r="K424" s="321"/>
      <c r="L424" s="321"/>
      <c r="M424" s="321"/>
    </row>
    <row r="425" spans="10:13" s="338" customFormat="1" ht="15.95" customHeight="1" x14ac:dyDescent="0.2">
      <c r="J425" s="19"/>
      <c r="K425" s="321"/>
      <c r="L425" s="321"/>
      <c r="M425" s="321"/>
    </row>
    <row r="426" spans="10:13" s="338" customFormat="1" ht="15.95" customHeight="1" x14ac:dyDescent="0.2">
      <c r="J426" s="19"/>
      <c r="K426" s="321"/>
      <c r="L426" s="321"/>
      <c r="M426" s="321"/>
    </row>
    <row r="427" spans="10:13" s="338" customFormat="1" ht="15.95" customHeight="1" x14ac:dyDescent="0.2">
      <c r="J427" s="19"/>
      <c r="K427" s="321"/>
      <c r="L427" s="321"/>
      <c r="M427" s="321"/>
    </row>
    <row r="428" spans="10:13" s="338" customFormat="1" ht="15.95" customHeight="1" x14ac:dyDescent="0.2">
      <c r="J428" s="19"/>
      <c r="K428" s="321"/>
      <c r="L428" s="321"/>
      <c r="M428" s="321"/>
    </row>
    <row r="429" spans="10:13" s="338" customFormat="1" ht="15.95" customHeight="1" x14ac:dyDescent="0.2">
      <c r="J429" s="19"/>
      <c r="K429" s="321"/>
      <c r="L429" s="321"/>
      <c r="M429" s="321"/>
    </row>
    <row r="430" spans="10:13" s="338" customFormat="1" ht="15.95" customHeight="1" x14ac:dyDescent="0.2">
      <c r="J430" s="19"/>
      <c r="K430" s="321"/>
      <c r="L430" s="321"/>
      <c r="M430" s="321"/>
    </row>
    <row r="431" spans="10:13" s="338" customFormat="1" ht="15.95" customHeight="1" x14ac:dyDescent="0.2">
      <c r="J431" s="19"/>
      <c r="K431" s="321"/>
      <c r="L431" s="321"/>
      <c r="M431" s="321"/>
    </row>
    <row r="432" spans="10:13" s="338" customFormat="1" ht="15.95" customHeight="1" x14ac:dyDescent="0.2">
      <c r="J432" s="19"/>
      <c r="K432" s="321"/>
      <c r="L432" s="321"/>
      <c r="M432" s="321"/>
    </row>
    <row r="433" spans="10:13" s="338" customFormat="1" ht="15.95" customHeight="1" x14ac:dyDescent="0.2">
      <c r="J433" s="19"/>
      <c r="K433" s="321"/>
      <c r="L433" s="321"/>
      <c r="M433" s="321"/>
    </row>
    <row r="434" spans="10:13" s="338" customFormat="1" ht="15.95" customHeight="1" x14ac:dyDescent="0.2">
      <c r="J434" s="19"/>
      <c r="K434" s="321"/>
      <c r="L434" s="321"/>
      <c r="M434" s="321"/>
    </row>
    <row r="435" spans="10:13" s="338" customFormat="1" ht="15.95" customHeight="1" x14ac:dyDescent="0.2">
      <c r="J435" s="19"/>
      <c r="K435" s="321"/>
      <c r="L435" s="321"/>
      <c r="M435" s="321"/>
    </row>
    <row r="436" spans="10:13" s="338" customFormat="1" ht="15.95" customHeight="1" x14ac:dyDescent="0.2">
      <c r="J436" s="19"/>
      <c r="K436" s="321"/>
      <c r="L436" s="321"/>
      <c r="M436" s="321"/>
    </row>
    <row r="437" spans="10:13" s="338" customFormat="1" ht="15.95" customHeight="1" x14ac:dyDescent="0.2">
      <c r="J437" s="19"/>
      <c r="K437" s="321"/>
      <c r="L437" s="321"/>
      <c r="M437" s="321"/>
    </row>
    <row r="438" spans="10:13" s="338" customFormat="1" ht="15.95" customHeight="1" x14ac:dyDescent="0.2">
      <c r="J438" s="19"/>
      <c r="K438" s="321"/>
      <c r="L438" s="321"/>
      <c r="M438" s="321"/>
    </row>
    <row r="439" spans="10:13" s="338" customFormat="1" ht="15.95" customHeight="1" x14ac:dyDescent="0.2">
      <c r="J439" s="19"/>
      <c r="K439" s="321"/>
      <c r="L439" s="321"/>
      <c r="M439" s="321"/>
    </row>
    <row r="440" spans="10:13" s="338" customFormat="1" ht="15.95" customHeight="1" x14ac:dyDescent="0.2">
      <c r="J440" s="19"/>
      <c r="K440" s="321"/>
      <c r="L440" s="321"/>
      <c r="M440" s="321"/>
    </row>
    <row r="441" spans="10:13" s="338" customFormat="1" ht="15.95" customHeight="1" x14ac:dyDescent="0.2">
      <c r="J441" s="19"/>
      <c r="K441" s="321"/>
      <c r="L441" s="321"/>
      <c r="M441" s="321"/>
    </row>
    <row r="442" spans="10:13" s="338" customFormat="1" ht="15.95" customHeight="1" x14ac:dyDescent="0.2">
      <c r="J442" s="19"/>
      <c r="K442" s="321"/>
      <c r="L442" s="321"/>
      <c r="M442" s="321"/>
    </row>
    <row r="443" spans="10:13" s="338" customFormat="1" ht="15.95" customHeight="1" x14ac:dyDescent="0.2">
      <c r="J443" s="19"/>
      <c r="K443" s="321"/>
      <c r="L443" s="321"/>
      <c r="M443" s="321"/>
    </row>
    <row r="444" spans="10:13" s="338" customFormat="1" ht="15.95" customHeight="1" x14ac:dyDescent="0.2">
      <c r="J444" s="19"/>
      <c r="K444" s="321"/>
      <c r="L444" s="321"/>
      <c r="M444" s="321"/>
    </row>
    <row r="445" spans="10:13" s="338" customFormat="1" ht="15.95" customHeight="1" x14ac:dyDescent="0.2">
      <c r="J445" s="19"/>
      <c r="K445" s="321"/>
      <c r="L445" s="321"/>
      <c r="M445" s="321"/>
    </row>
    <row r="446" spans="10:13" s="338" customFormat="1" ht="15.95" customHeight="1" x14ac:dyDescent="0.2">
      <c r="J446" s="19"/>
      <c r="K446" s="321"/>
      <c r="L446" s="321"/>
      <c r="M446" s="321"/>
    </row>
    <row r="447" spans="10:13" s="338" customFormat="1" ht="15.95" customHeight="1" x14ac:dyDescent="0.2">
      <c r="J447" s="19"/>
      <c r="K447" s="321"/>
      <c r="L447" s="321"/>
      <c r="M447" s="321"/>
    </row>
    <row r="448" spans="10:13" s="338" customFormat="1" ht="15.95" customHeight="1" x14ac:dyDescent="0.2">
      <c r="J448" s="19"/>
      <c r="K448" s="321"/>
      <c r="L448" s="321"/>
      <c r="M448" s="321"/>
    </row>
    <row r="449" spans="10:13" s="338" customFormat="1" ht="15.95" customHeight="1" x14ac:dyDescent="0.2">
      <c r="J449" s="19"/>
      <c r="K449" s="321"/>
      <c r="L449" s="321"/>
      <c r="M449" s="321"/>
    </row>
    <row r="450" spans="10:13" s="338" customFormat="1" ht="15.95" customHeight="1" x14ac:dyDescent="0.2">
      <c r="J450" s="19"/>
      <c r="K450" s="321"/>
      <c r="L450" s="321"/>
      <c r="M450" s="321"/>
    </row>
    <row r="451" spans="10:13" s="338" customFormat="1" ht="15.95" customHeight="1" x14ac:dyDescent="0.2">
      <c r="J451" s="19"/>
      <c r="K451" s="321"/>
      <c r="L451" s="321"/>
      <c r="M451" s="321"/>
    </row>
    <row r="452" spans="10:13" s="338" customFormat="1" ht="15.95" customHeight="1" x14ac:dyDescent="0.2">
      <c r="J452" s="19"/>
      <c r="K452" s="321"/>
      <c r="L452" s="321"/>
      <c r="M452" s="321"/>
    </row>
    <row r="453" spans="10:13" s="338" customFormat="1" ht="15.95" customHeight="1" x14ac:dyDescent="0.2">
      <c r="J453" s="19"/>
      <c r="K453" s="321"/>
      <c r="L453" s="321"/>
      <c r="M453" s="321"/>
    </row>
    <row r="454" spans="10:13" s="338" customFormat="1" ht="15.95" customHeight="1" x14ac:dyDescent="0.2">
      <c r="J454" s="19"/>
      <c r="K454" s="321"/>
      <c r="L454" s="321"/>
      <c r="M454" s="321"/>
    </row>
    <row r="455" spans="10:13" s="338" customFormat="1" ht="15.95" customHeight="1" x14ac:dyDescent="0.2">
      <c r="J455" s="19"/>
      <c r="K455" s="321"/>
      <c r="L455" s="321"/>
      <c r="M455" s="321"/>
    </row>
    <row r="456" spans="10:13" s="338" customFormat="1" ht="15.95" customHeight="1" x14ac:dyDescent="0.2">
      <c r="J456" s="19"/>
      <c r="K456" s="321"/>
      <c r="L456" s="321"/>
      <c r="M456" s="321"/>
    </row>
    <row r="457" spans="10:13" s="338" customFormat="1" ht="15.95" customHeight="1" x14ac:dyDescent="0.2">
      <c r="J457" s="19"/>
      <c r="K457" s="321"/>
      <c r="L457" s="321"/>
      <c r="M457" s="321"/>
    </row>
    <row r="458" spans="10:13" s="338" customFormat="1" ht="15.95" customHeight="1" x14ac:dyDescent="0.2">
      <c r="J458" s="19"/>
      <c r="K458" s="321"/>
      <c r="L458" s="321"/>
      <c r="M458" s="321"/>
    </row>
    <row r="459" spans="10:13" s="338" customFormat="1" ht="15.95" customHeight="1" x14ac:dyDescent="0.2">
      <c r="J459" s="19"/>
      <c r="K459" s="321"/>
      <c r="L459" s="321"/>
      <c r="M459" s="321"/>
    </row>
    <row r="460" spans="10:13" s="338" customFormat="1" ht="15.95" customHeight="1" x14ac:dyDescent="0.2">
      <c r="J460" s="19"/>
      <c r="K460" s="321"/>
      <c r="L460" s="321"/>
      <c r="M460" s="321"/>
    </row>
    <row r="461" spans="10:13" s="338" customFormat="1" ht="15.95" customHeight="1" x14ac:dyDescent="0.2">
      <c r="J461" s="19"/>
      <c r="K461" s="321"/>
      <c r="L461" s="321"/>
      <c r="M461" s="321"/>
    </row>
    <row r="462" spans="10:13" s="338" customFormat="1" ht="15.95" customHeight="1" x14ac:dyDescent="0.2">
      <c r="J462" s="19"/>
      <c r="K462" s="321"/>
      <c r="L462" s="321"/>
      <c r="M462" s="321"/>
    </row>
    <row r="463" spans="10:13" s="338" customFormat="1" ht="15.95" customHeight="1" x14ac:dyDescent="0.2">
      <c r="J463" s="19"/>
      <c r="K463" s="321"/>
      <c r="L463" s="321"/>
      <c r="M463" s="321"/>
    </row>
    <row r="464" spans="10:13" s="338" customFormat="1" ht="15.95" customHeight="1" x14ac:dyDescent="0.2">
      <c r="J464" s="19"/>
      <c r="K464" s="321"/>
      <c r="L464" s="321"/>
      <c r="M464" s="321"/>
    </row>
    <row r="465" spans="10:13" s="338" customFormat="1" ht="15.95" customHeight="1" x14ac:dyDescent="0.2">
      <c r="J465" s="19"/>
      <c r="K465" s="321"/>
      <c r="L465" s="321"/>
      <c r="M465" s="321"/>
    </row>
    <row r="466" spans="10:13" s="338" customFormat="1" ht="15.95" customHeight="1" x14ac:dyDescent="0.2">
      <c r="J466" s="19"/>
      <c r="K466" s="321"/>
      <c r="L466" s="321"/>
      <c r="M466" s="321"/>
    </row>
    <row r="467" spans="10:13" s="338" customFormat="1" ht="15.95" customHeight="1" x14ac:dyDescent="0.2">
      <c r="J467" s="19"/>
      <c r="K467" s="321"/>
      <c r="L467" s="321"/>
      <c r="M467" s="321"/>
    </row>
    <row r="468" spans="10:13" s="338" customFormat="1" ht="15.95" customHeight="1" x14ac:dyDescent="0.2">
      <c r="J468" s="19"/>
      <c r="K468" s="321"/>
      <c r="L468" s="321"/>
      <c r="M468" s="321"/>
    </row>
    <row r="469" spans="10:13" s="338" customFormat="1" ht="15.95" customHeight="1" x14ac:dyDescent="0.2">
      <c r="J469" s="19"/>
      <c r="K469" s="321"/>
      <c r="L469" s="321"/>
      <c r="M469" s="321"/>
    </row>
    <row r="470" spans="10:13" s="338" customFormat="1" ht="15.95" customHeight="1" x14ac:dyDescent="0.2">
      <c r="J470" s="19"/>
      <c r="K470" s="321"/>
      <c r="L470" s="321"/>
      <c r="M470" s="321"/>
    </row>
    <row r="471" spans="10:13" s="338" customFormat="1" ht="15.95" customHeight="1" x14ac:dyDescent="0.2">
      <c r="J471" s="19"/>
      <c r="K471" s="321"/>
      <c r="L471" s="321"/>
      <c r="M471" s="321"/>
    </row>
    <row r="472" spans="10:13" s="338" customFormat="1" ht="15.95" customHeight="1" x14ac:dyDescent="0.2">
      <c r="J472" s="19"/>
      <c r="K472" s="321"/>
      <c r="L472" s="321"/>
      <c r="M472" s="321"/>
    </row>
    <row r="473" spans="10:13" s="338" customFormat="1" ht="15.95" customHeight="1" x14ac:dyDescent="0.2">
      <c r="J473" s="19"/>
      <c r="K473" s="321"/>
      <c r="L473" s="321"/>
      <c r="M473" s="321"/>
    </row>
    <row r="474" spans="10:13" s="338" customFormat="1" ht="15.95" customHeight="1" x14ac:dyDescent="0.2">
      <c r="J474" s="19"/>
      <c r="K474" s="321"/>
      <c r="L474" s="321"/>
      <c r="M474" s="321"/>
    </row>
    <row r="475" spans="10:13" s="338" customFormat="1" ht="15.95" customHeight="1" x14ac:dyDescent="0.2">
      <c r="J475" s="19"/>
      <c r="K475" s="321"/>
      <c r="L475" s="321"/>
      <c r="M475" s="321"/>
    </row>
    <row r="476" spans="10:13" s="338" customFormat="1" ht="15.95" customHeight="1" x14ac:dyDescent="0.2">
      <c r="J476" s="19"/>
      <c r="K476" s="321"/>
      <c r="L476" s="321"/>
      <c r="M476" s="321"/>
    </row>
    <row r="477" spans="10:13" s="338" customFormat="1" ht="15.95" customHeight="1" x14ac:dyDescent="0.2">
      <c r="J477" s="19"/>
      <c r="K477" s="321"/>
      <c r="L477" s="321"/>
      <c r="M477" s="321"/>
    </row>
    <row r="478" spans="10:13" s="338" customFormat="1" ht="15.95" customHeight="1" x14ac:dyDescent="0.2">
      <c r="J478" s="19"/>
      <c r="K478" s="321"/>
      <c r="L478" s="321"/>
      <c r="M478" s="321"/>
    </row>
    <row r="479" spans="10:13" s="338" customFormat="1" ht="15.95" customHeight="1" x14ac:dyDescent="0.2">
      <c r="J479" s="19"/>
      <c r="K479" s="321"/>
      <c r="L479" s="321"/>
      <c r="M479" s="321"/>
    </row>
    <row r="480" spans="10:13" s="338" customFormat="1" ht="15.95" customHeight="1" x14ac:dyDescent="0.2">
      <c r="J480" s="19"/>
      <c r="K480" s="321"/>
      <c r="L480" s="321"/>
      <c r="M480" s="321"/>
    </row>
    <row r="481" spans="10:13" s="338" customFormat="1" ht="15.95" customHeight="1" x14ac:dyDescent="0.2">
      <c r="J481" s="19"/>
      <c r="K481" s="321"/>
      <c r="L481" s="321"/>
      <c r="M481" s="321"/>
    </row>
    <row r="482" spans="10:13" s="338" customFormat="1" ht="15.95" customHeight="1" x14ac:dyDescent="0.2">
      <c r="J482" s="19"/>
      <c r="K482" s="321"/>
      <c r="L482" s="321"/>
      <c r="M482" s="321"/>
    </row>
    <row r="483" spans="10:13" s="338" customFormat="1" ht="15.95" customHeight="1" x14ac:dyDescent="0.2">
      <c r="J483" s="19"/>
      <c r="K483" s="321"/>
      <c r="L483" s="321"/>
      <c r="M483" s="321"/>
    </row>
    <row r="484" spans="10:13" s="338" customFormat="1" ht="15.95" customHeight="1" x14ac:dyDescent="0.2">
      <c r="J484" s="19"/>
      <c r="K484" s="321"/>
      <c r="L484" s="321"/>
      <c r="M484" s="321"/>
    </row>
    <row r="485" spans="10:13" s="338" customFormat="1" ht="15.95" customHeight="1" x14ac:dyDescent="0.2">
      <c r="J485" s="19"/>
      <c r="K485" s="321"/>
      <c r="L485" s="321"/>
      <c r="M485" s="321"/>
    </row>
    <row r="486" spans="10:13" s="338" customFormat="1" ht="15.95" customHeight="1" x14ac:dyDescent="0.2">
      <c r="J486" s="19"/>
      <c r="K486" s="321"/>
      <c r="L486" s="321"/>
      <c r="M486" s="321"/>
    </row>
    <row r="487" spans="10:13" s="338" customFormat="1" ht="15.95" customHeight="1" x14ac:dyDescent="0.2">
      <c r="J487" s="19"/>
      <c r="K487" s="321"/>
      <c r="L487" s="321"/>
      <c r="M487" s="321"/>
    </row>
    <row r="488" spans="10:13" s="338" customFormat="1" ht="15.95" customHeight="1" x14ac:dyDescent="0.2">
      <c r="J488" s="19"/>
      <c r="K488" s="321"/>
      <c r="L488" s="321"/>
      <c r="M488" s="321"/>
    </row>
    <row r="489" spans="10:13" s="338" customFormat="1" ht="15.95" customHeight="1" x14ac:dyDescent="0.2">
      <c r="J489" s="19"/>
      <c r="K489" s="321"/>
      <c r="L489" s="321"/>
      <c r="M489" s="321"/>
    </row>
    <row r="490" spans="10:13" s="338" customFormat="1" ht="15.95" customHeight="1" x14ac:dyDescent="0.2">
      <c r="J490" s="19"/>
      <c r="K490" s="321"/>
      <c r="L490" s="321"/>
      <c r="M490" s="321"/>
    </row>
    <row r="491" spans="10:13" s="338" customFormat="1" ht="15.95" customHeight="1" x14ac:dyDescent="0.2">
      <c r="J491" s="19"/>
      <c r="K491" s="321"/>
      <c r="L491" s="321"/>
      <c r="M491" s="321"/>
    </row>
    <row r="492" spans="10:13" s="338" customFormat="1" ht="15.95" customHeight="1" x14ac:dyDescent="0.2">
      <c r="J492" s="19"/>
      <c r="K492" s="321"/>
      <c r="L492" s="321"/>
      <c r="M492" s="321"/>
    </row>
    <row r="493" spans="10:13" s="338" customFormat="1" ht="15.95" customHeight="1" x14ac:dyDescent="0.2">
      <c r="J493" s="19"/>
      <c r="K493" s="321"/>
      <c r="L493" s="321"/>
      <c r="M493" s="321"/>
    </row>
    <row r="494" spans="10:13" s="338" customFormat="1" ht="15.95" customHeight="1" x14ac:dyDescent="0.2">
      <c r="J494" s="19"/>
      <c r="K494" s="321"/>
      <c r="L494" s="321"/>
      <c r="M494" s="321"/>
    </row>
    <row r="495" spans="10:13" s="338" customFormat="1" ht="15.95" customHeight="1" x14ac:dyDescent="0.2">
      <c r="J495" s="19"/>
      <c r="K495" s="321"/>
      <c r="L495" s="321"/>
      <c r="M495" s="321"/>
    </row>
    <row r="496" spans="10:13" s="338" customFormat="1" ht="15.95" customHeight="1" x14ac:dyDescent="0.2">
      <c r="J496" s="19"/>
      <c r="K496" s="321"/>
      <c r="L496" s="321"/>
      <c r="M496" s="321"/>
    </row>
    <row r="497" spans="10:13" s="338" customFormat="1" ht="15.95" customHeight="1" x14ac:dyDescent="0.2">
      <c r="J497" s="19"/>
      <c r="K497" s="321"/>
      <c r="L497" s="321"/>
      <c r="M497" s="321"/>
    </row>
    <row r="498" spans="10:13" s="338" customFormat="1" ht="15.95" customHeight="1" x14ac:dyDescent="0.2">
      <c r="J498" s="19"/>
      <c r="K498" s="321"/>
      <c r="L498" s="321"/>
      <c r="M498" s="321"/>
    </row>
    <row r="499" spans="10:13" s="338" customFormat="1" ht="15.95" customHeight="1" x14ac:dyDescent="0.2">
      <c r="J499" s="19"/>
      <c r="K499" s="321"/>
      <c r="L499" s="321"/>
      <c r="M499" s="321"/>
    </row>
    <row r="500" spans="10:13" s="338" customFormat="1" ht="15.95" customHeight="1" x14ac:dyDescent="0.2">
      <c r="J500" s="19"/>
      <c r="K500" s="321"/>
      <c r="L500" s="321"/>
      <c r="M500" s="321"/>
    </row>
    <row r="501" spans="10:13" s="338" customFormat="1" ht="15.95" customHeight="1" x14ac:dyDescent="0.2">
      <c r="J501" s="19"/>
      <c r="K501" s="321"/>
      <c r="L501" s="321"/>
      <c r="M501" s="321"/>
    </row>
    <row r="502" spans="10:13" s="338" customFormat="1" ht="15.95" customHeight="1" x14ac:dyDescent="0.2">
      <c r="J502" s="19"/>
      <c r="K502" s="321"/>
      <c r="L502" s="321"/>
      <c r="M502" s="321"/>
    </row>
    <row r="503" spans="10:13" s="338" customFormat="1" ht="15.95" customHeight="1" x14ac:dyDescent="0.2">
      <c r="J503" s="19"/>
      <c r="K503" s="321"/>
      <c r="L503" s="321"/>
      <c r="M503" s="321"/>
    </row>
    <row r="504" spans="10:13" s="338" customFormat="1" ht="15.95" customHeight="1" x14ac:dyDescent="0.2">
      <c r="J504" s="19"/>
      <c r="K504" s="321"/>
      <c r="L504" s="321"/>
      <c r="M504" s="321"/>
    </row>
    <row r="505" spans="10:13" s="338" customFormat="1" ht="15.95" customHeight="1" x14ac:dyDescent="0.2">
      <c r="J505" s="19"/>
      <c r="K505" s="321"/>
      <c r="L505" s="321"/>
      <c r="M505" s="321"/>
    </row>
    <row r="506" spans="10:13" s="338" customFormat="1" ht="15.95" customHeight="1" x14ac:dyDescent="0.2">
      <c r="J506" s="19"/>
      <c r="K506" s="321"/>
      <c r="L506" s="321"/>
      <c r="M506" s="321"/>
    </row>
    <row r="507" spans="10:13" s="338" customFormat="1" ht="15.95" customHeight="1" x14ac:dyDescent="0.2">
      <c r="J507" s="19"/>
      <c r="K507" s="321"/>
      <c r="L507" s="321"/>
      <c r="M507" s="321"/>
    </row>
    <row r="508" spans="10:13" s="338" customFormat="1" ht="15.95" customHeight="1" x14ac:dyDescent="0.2">
      <c r="J508" s="19"/>
      <c r="K508" s="321"/>
      <c r="L508" s="321"/>
      <c r="M508" s="321"/>
    </row>
    <row r="509" spans="10:13" s="338" customFormat="1" ht="15.95" customHeight="1" x14ac:dyDescent="0.2">
      <c r="J509" s="19"/>
      <c r="K509" s="321"/>
      <c r="L509" s="321"/>
      <c r="M509" s="321"/>
    </row>
    <row r="510" spans="10:13" s="338" customFormat="1" ht="15.95" customHeight="1" x14ac:dyDescent="0.2">
      <c r="J510" s="19"/>
      <c r="K510" s="321"/>
      <c r="L510" s="321"/>
      <c r="M510" s="321"/>
    </row>
    <row r="511" spans="10:13" s="338" customFormat="1" ht="15.95" customHeight="1" x14ac:dyDescent="0.2">
      <c r="J511" s="19"/>
      <c r="K511" s="321"/>
      <c r="L511" s="321"/>
      <c r="M511" s="321"/>
    </row>
    <row r="512" spans="10:13" s="338" customFormat="1" ht="15.95" customHeight="1" x14ac:dyDescent="0.2">
      <c r="J512" s="19"/>
      <c r="K512" s="321"/>
      <c r="L512" s="321"/>
      <c r="M512" s="321"/>
    </row>
    <row r="513" spans="10:13" s="338" customFormat="1" ht="15.95" customHeight="1" x14ac:dyDescent="0.2">
      <c r="J513" s="19"/>
      <c r="K513" s="321"/>
      <c r="L513" s="321"/>
      <c r="M513" s="321"/>
    </row>
    <row r="514" spans="10:13" s="338" customFormat="1" ht="15.95" customHeight="1" x14ac:dyDescent="0.2">
      <c r="J514" s="19"/>
      <c r="K514" s="321"/>
      <c r="L514" s="321"/>
      <c r="M514" s="321"/>
    </row>
    <row r="515" spans="10:13" s="338" customFormat="1" ht="15.95" customHeight="1" x14ac:dyDescent="0.2">
      <c r="J515" s="19"/>
      <c r="K515" s="321"/>
      <c r="L515" s="321"/>
      <c r="M515" s="321"/>
    </row>
    <row r="516" spans="10:13" s="338" customFormat="1" ht="15.95" customHeight="1" x14ac:dyDescent="0.2">
      <c r="J516" s="19"/>
      <c r="K516" s="321"/>
      <c r="L516" s="321"/>
      <c r="M516" s="321"/>
    </row>
    <row r="517" spans="10:13" s="338" customFormat="1" ht="15.95" customHeight="1" x14ac:dyDescent="0.2">
      <c r="J517" s="19"/>
      <c r="K517" s="321"/>
      <c r="L517" s="321"/>
      <c r="M517" s="321"/>
    </row>
    <row r="518" spans="10:13" s="338" customFormat="1" ht="15.95" customHeight="1" x14ac:dyDescent="0.2">
      <c r="J518" s="19"/>
      <c r="K518" s="321"/>
      <c r="L518" s="321"/>
      <c r="M518" s="321"/>
    </row>
    <row r="519" spans="10:13" s="338" customFormat="1" ht="15.95" customHeight="1" x14ac:dyDescent="0.2">
      <c r="J519" s="19"/>
      <c r="K519" s="321"/>
      <c r="L519" s="321"/>
      <c r="M519" s="321"/>
    </row>
    <row r="520" spans="10:13" s="338" customFormat="1" ht="15.95" customHeight="1" x14ac:dyDescent="0.2">
      <c r="J520" s="19"/>
      <c r="K520" s="321"/>
      <c r="L520" s="321"/>
      <c r="M520" s="321"/>
    </row>
    <row r="521" spans="10:13" s="338" customFormat="1" ht="15.95" customHeight="1" x14ac:dyDescent="0.2">
      <c r="J521" s="19"/>
      <c r="K521" s="321"/>
      <c r="L521" s="321"/>
      <c r="M521" s="321"/>
    </row>
    <row r="522" spans="10:13" s="338" customFormat="1" ht="15.95" customHeight="1" x14ac:dyDescent="0.2">
      <c r="J522" s="19"/>
      <c r="K522" s="321"/>
      <c r="L522" s="321"/>
      <c r="M522" s="321"/>
    </row>
    <row r="523" spans="10:13" s="338" customFormat="1" ht="15.95" customHeight="1" x14ac:dyDescent="0.2">
      <c r="J523" s="19"/>
      <c r="K523" s="321"/>
      <c r="L523" s="321"/>
      <c r="M523" s="321"/>
    </row>
    <row r="524" spans="10:13" s="338" customFormat="1" ht="15.95" customHeight="1" x14ac:dyDescent="0.2">
      <c r="J524" s="19"/>
      <c r="K524" s="321"/>
      <c r="L524" s="321"/>
      <c r="M524" s="321"/>
    </row>
    <row r="525" spans="10:13" s="338" customFormat="1" ht="15.95" customHeight="1" x14ac:dyDescent="0.2">
      <c r="J525" s="19"/>
      <c r="K525" s="321"/>
      <c r="L525" s="321"/>
      <c r="M525" s="321"/>
    </row>
    <row r="526" spans="10:13" s="338" customFormat="1" ht="15.95" customHeight="1" x14ac:dyDescent="0.2">
      <c r="J526" s="19"/>
      <c r="K526" s="321"/>
      <c r="L526" s="321"/>
      <c r="M526" s="321"/>
    </row>
    <row r="527" spans="10:13" s="338" customFormat="1" ht="15.95" customHeight="1" x14ac:dyDescent="0.2">
      <c r="J527" s="19"/>
      <c r="K527" s="321"/>
      <c r="L527" s="321"/>
      <c r="M527" s="321"/>
    </row>
    <row r="528" spans="10:13" s="338" customFormat="1" ht="15.95" customHeight="1" x14ac:dyDescent="0.2">
      <c r="J528" s="19"/>
      <c r="K528" s="321"/>
      <c r="L528" s="321"/>
      <c r="M528" s="321"/>
    </row>
    <row r="529" spans="10:13" s="338" customFormat="1" ht="15.95" customHeight="1" x14ac:dyDescent="0.2">
      <c r="J529" s="19"/>
      <c r="K529" s="321"/>
      <c r="L529" s="321"/>
      <c r="M529" s="321"/>
    </row>
    <row r="530" spans="10:13" s="338" customFormat="1" ht="15.95" customHeight="1" x14ac:dyDescent="0.2">
      <c r="J530" s="19"/>
      <c r="K530" s="321"/>
      <c r="L530" s="321"/>
      <c r="M530" s="321"/>
    </row>
    <row r="531" spans="10:13" s="338" customFormat="1" ht="15.95" customHeight="1" x14ac:dyDescent="0.2">
      <c r="J531" s="19"/>
      <c r="K531" s="321"/>
      <c r="L531" s="321"/>
      <c r="M531" s="321"/>
    </row>
    <row r="532" spans="10:13" s="338" customFormat="1" ht="15.95" customHeight="1" x14ac:dyDescent="0.2">
      <c r="J532" s="19"/>
      <c r="K532" s="321"/>
      <c r="L532" s="321"/>
      <c r="M532" s="321"/>
    </row>
    <row r="533" spans="10:13" s="338" customFormat="1" ht="15.95" customHeight="1" x14ac:dyDescent="0.2">
      <c r="J533" s="19"/>
      <c r="K533" s="321"/>
      <c r="L533" s="321"/>
      <c r="M533" s="321"/>
    </row>
    <row r="534" spans="10:13" s="338" customFormat="1" ht="15.95" customHeight="1" x14ac:dyDescent="0.2">
      <c r="J534" s="19"/>
      <c r="K534" s="321"/>
      <c r="L534" s="321"/>
      <c r="M534" s="321"/>
    </row>
    <row r="535" spans="10:13" s="338" customFormat="1" ht="15.95" customHeight="1" x14ac:dyDescent="0.2">
      <c r="J535" s="19"/>
      <c r="K535" s="321"/>
      <c r="L535" s="321"/>
      <c r="M535" s="321"/>
    </row>
    <row r="536" spans="10:13" s="338" customFormat="1" ht="15.95" customHeight="1" x14ac:dyDescent="0.2">
      <c r="J536" s="19"/>
      <c r="K536" s="321"/>
      <c r="L536" s="321"/>
      <c r="M536" s="321"/>
    </row>
    <row r="537" spans="10:13" s="338" customFormat="1" ht="15.95" customHeight="1" x14ac:dyDescent="0.2">
      <c r="J537" s="19"/>
      <c r="K537" s="321"/>
      <c r="L537" s="321"/>
      <c r="M537" s="321"/>
    </row>
    <row r="538" spans="10:13" s="338" customFormat="1" ht="15.95" customHeight="1" x14ac:dyDescent="0.2">
      <c r="J538" s="19"/>
      <c r="K538" s="321"/>
      <c r="L538" s="321"/>
      <c r="M538" s="321"/>
    </row>
    <row r="539" spans="10:13" s="338" customFormat="1" ht="15.95" customHeight="1" x14ac:dyDescent="0.2">
      <c r="J539" s="19"/>
      <c r="K539" s="321"/>
      <c r="L539" s="321"/>
      <c r="M539" s="321"/>
    </row>
    <row r="540" spans="10:13" s="338" customFormat="1" ht="15.95" customHeight="1" x14ac:dyDescent="0.2">
      <c r="J540" s="19"/>
      <c r="K540" s="321"/>
      <c r="L540" s="321"/>
      <c r="M540" s="321"/>
    </row>
    <row r="541" spans="10:13" s="338" customFormat="1" ht="15.95" customHeight="1" x14ac:dyDescent="0.2">
      <c r="J541" s="19"/>
      <c r="K541" s="321"/>
      <c r="L541" s="321"/>
      <c r="M541" s="321"/>
    </row>
    <row r="542" spans="10:13" s="338" customFormat="1" ht="15.95" customHeight="1" x14ac:dyDescent="0.2">
      <c r="J542" s="19"/>
      <c r="K542" s="321"/>
      <c r="L542" s="321"/>
      <c r="M542" s="321"/>
    </row>
    <row r="543" spans="10:13" s="338" customFormat="1" ht="15.95" customHeight="1" x14ac:dyDescent="0.2">
      <c r="J543" s="19"/>
      <c r="K543" s="321"/>
      <c r="L543" s="321"/>
      <c r="M543" s="321"/>
    </row>
    <row r="544" spans="10:13" s="338" customFormat="1" ht="15.95" customHeight="1" x14ac:dyDescent="0.2">
      <c r="J544" s="19"/>
      <c r="K544" s="321"/>
      <c r="L544" s="321"/>
      <c r="M544" s="321"/>
    </row>
    <row r="545" spans="10:13" s="338" customFormat="1" ht="15.95" customHeight="1" x14ac:dyDescent="0.2">
      <c r="J545" s="19"/>
      <c r="K545" s="321"/>
      <c r="L545" s="321"/>
      <c r="M545" s="321"/>
    </row>
    <row r="546" spans="10:13" s="338" customFormat="1" ht="15.95" customHeight="1" x14ac:dyDescent="0.2">
      <c r="J546" s="19"/>
      <c r="K546" s="321"/>
      <c r="L546" s="321"/>
      <c r="M546" s="321"/>
    </row>
    <row r="547" spans="10:13" s="338" customFormat="1" ht="15.95" customHeight="1" x14ac:dyDescent="0.2">
      <c r="J547" s="19"/>
      <c r="K547" s="321"/>
      <c r="L547" s="321"/>
      <c r="M547" s="321"/>
    </row>
    <row r="548" spans="10:13" s="338" customFormat="1" ht="15.95" customHeight="1" x14ac:dyDescent="0.2">
      <c r="J548" s="19"/>
      <c r="K548" s="321"/>
      <c r="L548" s="321"/>
      <c r="M548" s="321"/>
    </row>
    <row r="549" spans="10:13" s="338" customFormat="1" ht="15.95" customHeight="1" x14ac:dyDescent="0.2">
      <c r="J549" s="19"/>
      <c r="K549" s="321"/>
      <c r="L549" s="321"/>
      <c r="M549" s="321"/>
    </row>
    <row r="550" spans="10:13" s="338" customFormat="1" ht="15.95" customHeight="1" x14ac:dyDescent="0.2">
      <c r="J550" s="19"/>
      <c r="K550" s="321"/>
      <c r="L550" s="321"/>
      <c r="M550" s="321"/>
    </row>
    <row r="551" spans="10:13" s="338" customFormat="1" ht="15.95" customHeight="1" x14ac:dyDescent="0.2">
      <c r="J551" s="19"/>
      <c r="K551" s="321"/>
      <c r="L551" s="321"/>
      <c r="M551" s="321"/>
    </row>
    <row r="552" spans="10:13" s="338" customFormat="1" ht="15.95" customHeight="1" x14ac:dyDescent="0.2">
      <c r="J552" s="19"/>
      <c r="K552" s="321"/>
      <c r="L552" s="321"/>
      <c r="M552" s="321"/>
    </row>
    <row r="553" spans="10:13" s="338" customFormat="1" ht="15.95" customHeight="1" x14ac:dyDescent="0.2">
      <c r="J553" s="19"/>
      <c r="K553" s="321"/>
      <c r="L553" s="321"/>
      <c r="M553" s="321"/>
    </row>
    <row r="554" spans="10:13" ht="12" x14ac:dyDescent="0.2">
      <c r="J554" s="19"/>
    </row>
    <row r="555" spans="10:13" ht="12" x14ac:dyDescent="0.2">
      <c r="J555" s="19"/>
    </row>
    <row r="556" spans="10:13" ht="12" x14ac:dyDescent="0.2">
      <c r="J556" s="19"/>
    </row>
    <row r="557" spans="10:13" ht="12" x14ac:dyDescent="0.2">
      <c r="J557" s="19"/>
    </row>
    <row r="558" spans="10:13" ht="12" x14ac:dyDescent="0.2">
      <c r="J558" s="19"/>
    </row>
    <row r="559" spans="10:13" ht="12" x14ac:dyDescent="0.2">
      <c r="J559" s="19"/>
    </row>
    <row r="560" spans="10:13" ht="12" x14ac:dyDescent="0.2">
      <c r="J560" s="19"/>
    </row>
    <row r="561" spans="10:10" ht="12" x14ac:dyDescent="0.2">
      <c r="J561" s="19"/>
    </row>
    <row r="562" spans="10:10" ht="12" x14ac:dyDescent="0.2">
      <c r="J562" s="19"/>
    </row>
    <row r="563" spans="10:10" ht="12" x14ac:dyDescent="0.2">
      <c r="J563" s="19"/>
    </row>
    <row r="564" spans="10:10" ht="12" x14ac:dyDescent="0.2">
      <c r="J564" s="19"/>
    </row>
    <row r="565" spans="10:10" ht="12" x14ac:dyDescent="0.2">
      <c r="J565" s="19"/>
    </row>
    <row r="566" spans="10:10" ht="12" x14ac:dyDescent="0.2">
      <c r="J566" s="19"/>
    </row>
    <row r="567" spans="10:10" ht="12" x14ac:dyDescent="0.2">
      <c r="J567" s="19"/>
    </row>
    <row r="568" spans="10:10" ht="12" x14ac:dyDescent="0.2">
      <c r="J568" s="19"/>
    </row>
    <row r="569" spans="10:10" ht="12" x14ac:dyDescent="0.2">
      <c r="J569" s="19"/>
    </row>
    <row r="570" spans="10:10" ht="12" x14ac:dyDescent="0.2">
      <c r="J570" s="19"/>
    </row>
    <row r="571" spans="10:10" ht="12" x14ac:dyDescent="0.2">
      <c r="J571" s="19"/>
    </row>
    <row r="572" spans="10:10" ht="12" x14ac:dyDescent="0.2">
      <c r="J572" s="19"/>
    </row>
    <row r="573" spans="10:10" ht="12" x14ac:dyDescent="0.2">
      <c r="J573" s="19"/>
    </row>
    <row r="574" spans="10:10" ht="12" x14ac:dyDescent="0.2">
      <c r="J574" s="19"/>
    </row>
    <row r="575" spans="10:10" ht="12" x14ac:dyDescent="0.2">
      <c r="J575" s="19"/>
    </row>
    <row r="576" spans="10:10" ht="12" x14ac:dyDescent="0.2">
      <c r="J576" s="19"/>
    </row>
    <row r="577" spans="10:10" ht="12" x14ac:dyDescent="0.2">
      <c r="J577" s="19"/>
    </row>
    <row r="578" spans="10:10" ht="12" x14ac:dyDescent="0.2">
      <c r="J578" s="19"/>
    </row>
    <row r="579" spans="10:10" ht="12" x14ac:dyDescent="0.2">
      <c r="J579" s="19"/>
    </row>
    <row r="580" spans="10:10" ht="12" x14ac:dyDescent="0.2">
      <c r="J580" s="19"/>
    </row>
    <row r="581" spans="10:10" ht="12" x14ac:dyDescent="0.2">
      <c r="J581" s="19"/>
    </row>
    <row r="582" spans="10:10" ht="12" x14ac:dyDescent="0.2">
      <c r="J582" s="19"/>
    </row>
    <row r="583" spans="10:10" ht="12" x14ac:dyDescent="0.2">
      <c r="J583" s="19"/>
    </row>
    <row r="584" spans="10:10" ht="12" x14ac:dyDescent="0.2">
      <c r="J584" s="19"/>
    </row>
    <row r="585" spans="10:10" ht="12" x14ac:dyDescent="0.2">
      <c r="J585" s="19"/>
    </row>
    <row r="586" spans="10:10" ht="12" x14ac:dyDescent="0.2">
      <c r="J586" s="19"/>
    </row>
    <row r="587" spans="10:10" ht="12" x14ac:dyDescent="0.2">
      <c r="J587" s="19"/>
    </row>
    <row r="588" spans="10:10" ht="12" x14ac:dyDescent="0.2">
      <c r="J588" s="19"/>
    </row>
    <row r="589" spans="10:10" ht="12" x14ac:dyDescent="0.2">
      <c r="J589" s="19"/>
    </row>
    <row r="590" spans="10:10" ht="12" x14ac:dyDescent="0.2">
      <c r="J590" s="19"/>
    </row>
    <row r="591" spans="10:10" ht="12" x14ac:dyDescent="0.2">
      <c r="J591" s="19"/>
    </row>
    <row r="592" spans="10:10" ht="12" x14ac:dyDescent="0.2">
      <c r="J592" s="19"/>
    </row>
    <row r="593" spans="10:10" ht="12" x14ac:dyDescent="0.2">
      <c r="J593" s="19"/>
    </row>
    <row r="594" spans="10:10" ht="12" x14ac:dyDescent="0.2">
      <c r="J594" s="19"/>
    </row>
    <row r="595" spans="10:10" ht="12" x14ac:dyDescent="0.2">
      <c r="J595" s="19"/>
    </row>
    <row r="596" spans="10:10" ht="12" x14ac:dyDescent="0.2">
      <c r="J596" s="19"/>
    </row>
    <row r="597" spans="10:10" ht="12" x14ac:dyDescent="0.2">
      <c r="J597" s="19"/>
    </row>
    <row r="598" spans="10:10" ht="12" x14ac:dyDescent="0.2">
      <c r="J598" s="19"/>
    </row>
    <row r="599" spans="10:10" ht="12" x14ac:dyDescent="0.2">
      <c r="J599" s="19"/>
    </row>
    <row r="600" spans="10:10" ht="12" x14ac:dyDescent="0.2">
      <c r="J600" s="19"/>
    </row>
    <row r="601" spans="10:10" ht="12" x14ac:dyDescent="0.2">
      <c r="J601" s="19"/>
    </row>
    <row r="602" spans="10:10" ht="12" x14ac:dyDescent="0.2">
      <c r="J602" s="19"/>
    </row>
    <row r="603" spans="10:10" ht="12" x14ac:dyDescent="0.2">
      <c r="J603" s="19"/>
    </row>
    <row r="604" spans="10:10" ht="12" x14ac:dyDescent="0.2">
      <c r="J604" s="19"/>
    </row>
    <row r="605" spans="10:10" ht="12" x14ac:dyDescent="0.2">
      <c r="J605" s="19"/>
    </row>
    <row r="606" spans="10:10" ht="12" x14ac:dyDescent="0.2">
      <c r="J606" s="19"/>
    </row>
    <row r="607" spans="10:10" ht="12" x14ac:dyDescent="0.2">
      <c r="J607" s="19"/>
    </row>
    <row r="608" spans="10:10" ht="12" x14ac:dyDescent="0.2">
      <c r="J608" s="19"/>
    </row>
    <row r="609" spans="10:10" ht="12" x14ac:dyDescent="0.2">
      <c r="J609" s="19"/>
    </row>
    <row r="610" spans="10:10" ht="12" x14ac:dyDescent="0.2">
      <c r="J610" s="19"/>
    </row>
    <row r="611" spans="10:10" ht="12" x14ac:dyDescent="0.2">
      <c r="J611" s="19"/>
    </row>
    <row r="612" spans="10:10" ht="12" x14ac:dyDescent="0.2">
      <c r="J612" s="19"/>
    </row>
    <row r="613" spans="10:10" ht="12" x14ac:dyDescent="0.2">
      <c r="J613" s="19"/>
    </row>
    <row r="614" spans="10:10" ht="12" x14ac:dyDescent="0.2">
      <c r="J614" s="19"/>
    </row>
    <row r="615" spans="10:10" ht="12" x14ac:dyDescent="0.2">
      <c r="J615" s="19"/>
    </row>
    <row r="616" spans="10:10" ht="12" x14ac:dyDescent="0.2">
      <c r="J616" s="19"/>
    </row>
    <row r="617" spans="10:10" ht="12" x14ac:dyDescent="0.2">
      <c r="J617" s="19"/>
    </row>
    <row r="618" spans="10:10" ht="12" x14ac:dyDescent="0.2">
      <c r="J618" s="19"/>
    </row>
    <row r="619" spans="10:10" ht="12" x14ac:dyDescent="0.2">
      <c r="J619" s="19"/>
    </row>
    <row r="620" spans="10:10" ht="12" x14ac:dyDescent="0.2">
      <c r="J620" s="19"/>
    </row>
    <row r="621" spans="10:10" ht="12" x14ac:dyDescent="0.2">
      <c r="J621" s="19"/>
    </row>
    <row r="622" spans="10:10" ht="12" x14ac:dyDescent="0.2">
      <c r="J622" s="19"/>
    </row>
    <row r="623" spans="10:10" ht="12" x14ac:dyDescent="0.2">
      <c r="J623" s="19"/>
    </row>
    <row r="624" spans="10:10" ht="12" x14ac:dyDescent="0.2">
      <c r="J624" s="19"/>
    </row>
    <row r="625" spans="10:10" ht="12" x14ac:dyDescent="0.2">
      <c r="J625" s="19"/>
    </row>
    <row r="626" spans="10:10" ht="12" x14ac:dyDescent="0.2">
      <c r="J626" s="19"/>
    </row>
    <row r="627" spans="10:10" ht="12" x14ac:dyDescent="0.2">
      <c r="J627" s="19"/>
    </row>
    <row r="628" spans="10:10" ht="12" x14ac:dyDescent="0.2">
      <c r="J628" s="19"/>
    </row>
    <row r="629" spans="10:10" ht="12" x14ac:dyDescent="0.2">
      <c r="J629" s="19"/>
    </row>
    <row r="630" spans="10:10" ht="12" x14ac:dyDescent="0.2">
      <c r="J630" s="19"/>
    </row>
    <row r="631" spans="10:10" ht="12" x14ac:dyDescent="0.2">
      <c r="J631" s="19"/>
    </row>
    <row r="632" spans="10:10" ht="12" x14ac:dyDescent="0.2">
      <c r="J632" s="19"/>
    </row>
    <row r="633" spans="10:10" ht="12" x14ac:dyDescent="0.2">
      <c r="J633" s="19"/>
    </row>
    <row r="634" spans="10:10" ht="12" x14ac:dyDescent="0.2">
      <c r="J634" s="19"/>
    </row>
    <row r="635" spans="10:10" ht="12" x14ac:dyDescent="0.2">
      <c r="J635" s="19"/>
    </row>
    <row r="636" spans="10:10" ht="12" x14ac:dyDescent="0.2">
      <c r="J636" s="19"/>
    </row>
    <row r="637" spans="10:10" ht="12" x14ac:dyDescent="0.2">
      <c r="J637" s="19"/>
    </row>
    <row r="638" spans="10:10" ht="12" x14ac:dyDescent="0.2">
      <c r="J638" s="19"/>
    </row>
    <row r="639" spans="10:10" ht="12" x14ac:dyDescent="0.2">
      <c r="J639" s="19"/>
    </row>
    <row r="640" spans="10:10" ht="12" x14ac:dyDescent="0.2">
      <c r="J640" s="19"/>
    </row>
    <row r="641" spans="10:10" ht="12" x14ac:dyDescent="0.2">
      <c r="J641" s="19"/>
    </row>
    <row r="642" spans="10:10" ht="12" x14ac:dyDescent="0.2">
      <c r="J642" s="19"/>
    </row>
    <row r="643" spans="10:10" ht="12" x14ac:dyDescent="0.2">
      <c r="J643" s="19"/>
    </row>
    <row r="644" spans="10:10" ht="12" x14ac:dyDescent="0.2">
      <c r="J644" s="19"/>
    </row>
    <row r="645" spans="10:10" ht="12" x14ac:dyDescent="0.2">
      <c r="J645" s="19"/>
    </row>
    <row r="646" spans="10:10" ht="12" x14ac:dyDescent="0.2">
      <c r="J646" s="19"/>
    </row>
    <row r="647" spans="10:10" ht="12" x14ac:dyDescent="0.2">
      <c r="J647" s="19"/>
    </row>
    <row r="648" spans="10:10" ht="12" x14ac:dyDescent="0.2">
      <c r="J648" s="19"/>
    </row>
    <row r="649" spans="10:10" ht="12" x14ac:dyDescent="0.2">
      <c r="J649" s="19"/>
    </row>
    <row r="650" spans="10:10" ht="12" x14ac:dyDescent="0.2">
      <c r="J650" s="19"/>
    </row>
    <row r="651" spans="10:10" ht="12" x14ac:dyDescent="0.2">
      <c r="J651" s="19"/>
    </row>
    <row r="652" spans="10:10" ht="12" x14ac:dyDescent="0.2">
      <c r="J652" s="19"/>
    </row>
    <row r="653" spans="10:10" ht="12" x14ac:dyDescent="0.2">
      <c r="J653" s="19"/>
    </row>
    <row r="654" spans="10:10" ht="12" x14ac:dyDescent="0.2">
      <c r="J654" s="19"/>
    </row>
    <row r="655" spans="10:10" ht="12" x14ac:dyDescent="0.2">
      <c r="J655" s="19"/>
    </row>
    <row r="656" spans="10:10" ht="12" x14ac:dyDescent="0.2">
      <c r="J656" s="19"/>
    </row>
    <row r="657" spans="10:10" ht="12" x14ac:dyDescent="0.2">
      <c r="J657" s="19"/>
    </row>
    <row r="658" spans="10:10" ht="12" x14ac:dyDescent="0.2">
      <c r="J658" s="19"/>
    </row>
    <row r="659" spans="10:10" ht="12" x14ac:dyDescent="0.2">
      <c r="J659" s="19"/>
    </row>
    <row r="660" spans="10:10" ht="12" x14ac:dyDescent="0.2">
      <c r="J660" s="19"/>
    </row>
    <row r="661" spans="10:10" ht="12" x14ac:dyDescent="0.2">
      <c r="J661" s="19"/>
    </row>
    <row r="662" spans="10:10" ht="12" x14ac:dyDescent="0.2">
      <c r="J662" s="19"/>
    </row>
    <row r="663" spans="10:10" ht="12" x14ac:dyDescent="0.2">
      <c r="J663" s="19"/>
    </row>
    <row r="664" spans="10:10" ht="12" x14ac:dyDescent="0.2">
      <c r="J664" s="19"/>
    </row>
    <row r="665" spans="10:10" ht="12" x14ac:dyDescent="0.2">
      <c r="J665" s="19"/>
    </row>
    <row r="666" spans="10:10" ht="12" x14ac:dyDescent="0.2">
      <c r="J666" s="19"/>
    </row>
    <row r="667" spans="10:10" ht="12" x14ac:dyDescent="0.2">
      <c r="J667" s="19"/>
    </row>
    <row r="668" spans="10:10" ht="12" x14ac:dyDescent="0.2">
      <c r="J668" s="19"/>
    </row>
    <row r="669" spans="10:10" ht="12" x14ac:dyDescent="0.2">
      <c r="J669" s="19"/>
    </row>
    <row r="670" spans="10:10" ht="12" x14ac:dyDescent="0.2">
      <c r="J670" s="19"/>
    </row>
    <row r="671" spans="10:10" ht="12" x14ac:dyDescent="0.2">
      <c r="J671" s="19"/>
    </row>
    <row r="672" spans="10:10" ht="12" x14ac:dyDescent="0.2">
      <c r="J672" s="19"/>
    </row>
    <row r="673" spans="10:10" ht="12" x14ac:dyDescent="0.2">
      <c r="J673" s="19"/>
    </row>
    <row r="674" spans="10:10" ht="12" x14ac:dyDescent="0.2">
      <c r="J674" s="19"/>
    </row>
    <row r="675" spans="10:10" ht="12" x14ac:dyDescent="0.2">
      <c r="J675" s="19"/>
    </row>
    <row r="676" spans="10:10" ht="12" x14ac:dyDescent="0.2">
      <c r="J676" s="19"/>
    </row>
    <row r="677" spans="10:10" ht="12" x14ac:dyDescent="0.2">
      <c r="J677" s="19"/>
    </row>
    <row r="678" spans="10:10" ht="12" x14ac:dyDescent="0.2">
      <c r="J678" s="19"/>
    </row>
    <row r="679" spans="10:10" ht="12" x14ac:dyDescent="0.2">
      <c r="J679" s="19"/>
    </row>
    <row r="680" spans="10:10" ht="12" x14ac:dyDescent="0.2">
      <c r="J680" s="19"/>
    </row>
    <row r="681" spans="10:10" ht="12" x14ac:dyDescent="0.2">
      <c r="J681" s="19"/>
    </row>
    <row r="682" spans="10:10" ht="12" x14ac:dyDescent="0.2">
      <c r="J682" s="19"/>
    </row>
    <row r="683" spans="10:10" ht="12" x14ac:dyDescent="0.2">
      <c r="J683" s="19"/>
    </row>
    <row r="684" spans="10:10" ht="12" x14ac:dyDescent="0.2">
      <c r="J684" s="19"/>
    </row>
    <row r="685" spans="10:10" ht="12" x14ac:dyDescent="0.2">
      <c r="J685" s="19"/>
    </row>
    <row r="686" spans="10:10" ht="12" x14ac:dyDescent="0.2">
      <c r="J686" s="19"/>
    </row>
    <row r="687" spans="10:10" ht="12" x14ac:dyDescent="0.2">
      <c r="J687" s="19"/>
    </row>
    <row r="688" spans="10:10" ht="12" x14ac:dyDescent="0.2">
      <c r="J688" s="19"/>
    </row>
    <row r="689" spans="10:10" ht="12" x14ac:dyDescent="0.2">
      <c r="J689" s="19"/>
    </row>
    <row r="690" spans="10:10" ht="12" x14ac:dyDescent="0.2">
      <c r="J690" s="19"/>
    </row>
    <row r="691" spans="10:10" ht="12" x14ac:dyDescent="0.2">
      <c r="J691" s="19"/>
    </row>
    <row r="692" spans="10:10" ht="12" x14ac:dyDescent="0.2">
      <c r="J692" s="19"/>
    </row>
    <row r="693" spans="10:10" ht="12" x14ac:dyDescent="0.2">
      <c r="J693" s="19"/>
    </row>
    <row r="694" spans="10:10" ht="12" x14ac:dyDescent="0.2">
      <c r="J694" s="19"/>
    </row>
    <row r="695" spans="10:10" ht="12" x14ac:dyDescent="0.2">
      <c r="J695" s="19"/>
    </row>
    <row r="696" spans="10:10" ht="12" x14ac:dyDescent="0.2">
      <c r="J696" s="19"/>
    </row>
    <row r="697" spans="10:10" ht="12" x14ac:dyDescent="0.2">
      <c r="J697" s="19"/>
    </row>
    <row r="698" spans="10:10" ht="12" x14ac:dyDescent="0.2">
      <c r="J698" s="19"/>
    </row>
    <row r="699" spans="10:10" ht="12" x14ac:dyDescent="0.2">
      <c r="J699" s="19"/>
    </row>
    <row r="700" spans="10:10" ht="12" x14ac:dyDescent="0.2">
      <c r="J700" s="19"/>
    </row>
    <row r="701" spans="10:10" ht="12" x14ac:dyDescent="0.2">
      <c r="J701" s="19"/>
    </row>
    <row r="702" spans="10:10" ht="12" x14ac:dyDescent="0.2">
      <c r="J702" s="19"/>
    </row>
    <row r="703" spans="10:10" ht="12" x14ac:dyDescent="0.2">
      <c r="J703" s="19"/>
    </row>
    <row r="704" spans="10:10" ht="12" x14ac:dyDescent="0.2">
      <c r="J704" s="19"/>
    </row>
    <row r="705" spans="10:10" ht="12" x14ac:dyDescent="0.2">
      <c r="J705" s="19"/>
    </row>
    <row r="706" spans="10:10" ht="12" x14ac:dyDescent="0.2">
      <c r="J706" s="19"/>
    </row>
    <row r="707" spans="10:10" ht="12" x14ac:dyDescent="0.2">
      <c r="J707" s="19"/>
    </row>
    <row r="708" spans="10:10" ht="12" x14ac:dyDescent="0.2">
      <c r="J708" s="19"/>
    </row>
    <row r="709" spans="10:10" ht="12" x14ac:dyDescent="0.2">
      <c r="J709" s="19"/>
    </row>
    <row r="710" spans="10:10" ht="12" x14ac:dyDescent="0.2">
      <c r="J710" s="19"/>
    </row>
    <row r="711" spans="10:10" ht="12" x14ac:dyDescent="0.2">
      <c r="J711" s="19"/>
    </row>
    <row r="712" spans="10:10" ht="12" x14ac:dyDescent="0.2">
      <c r="J712" s="19"/>
    </row>
    <row r="713" spans="10:10" ht="12" x14ac:dyDescent="0.2">
      <c r="J713" s="19"/>
    </row>
    <row r="714" spans="10:10" ht="12" x14ac:dyDescent="0.2">
      <c r="J714" s="19"/>
    </row>
    <row r="715" spans="10:10" ht="12" x14ac:dyDescent="0.2">
      <c r="J715" s="19"/>
    </row>
    <row r="716" spans="10:10" ht="12" x14ac:dyDescent="0.2">
      <c r="J716" s="19"/>
    </row>
    <row r="717" spans="10:10" ht="12" x14ac:dyDescent="0.2">
      <c r="J717" s="19"/>
    </row>
    <row r="718" spans="10:10" ht="12" x14ac:dyDescent="0.2">
      <c r="J718" s="19"/>
    </row>
    <row r="719" spans="10:10" ht="12" x14ac:dyDescent="0.2">
      <c r="J719" s="19"/>
    </row>
    <row r="720" spans="10:10" ht="12" x14ac:dyDescent="0.2">
      <c r="J720" s="19"/>
    </row>
    <row r="721" spans="10:10" ht="12" x14ac:dyDescent="0.2">
      <c r="J721" s="19"/>
    </row>
    <row r="722" spans="10:10" ht="12" x14ac:dyDescent="0.2">
      <c r="J722" s="19"/>
    </row>
    <row r="723" spans="10:10" ht="12" x14ac:dyDescent="0.2">
      <c r="J723" s="19"/>
    </row>
    <row r="724" spans="10:10" ht="12" x14ac:dyDescent="0.2">
      <c r="J724" s="19"/>
    </row>
    <row r="725" spans="10:10" ht="12" x14ac:dyDescent="0.2">
      <c r="J725" s="19"/>
    </row>
    <row r="726" spans="10:10" ht="12" x14ac:dyDescent="0.2">
      <c r="J726" s="19"/>
    </row>
    <row r="727" spans="10:10" ht="12" x14ac:dyDescent="0.2">
      <c r="J727" s="19"/>
    </row>
    <row r="728" spans="10:10" ht="12" x14ac:dyDescent="0.2">
      <c r="J728" s="19"/>
    </row>
    <row r="729" spans="10:10" ht="12" x14ac:dyDescent="0.2">
      <c r="J729" s="19"/>
    </row>
    <row r="730" spans="10:10" ht="12" x14ac:dyDescent="0.2">
      <c r="J730" s="19"/>
    </row>
    <row r="731" spans="10:10" ht="12" x14ac:dyDescent="0.2">
      <c r="J731" s="19"/>
    </row>
    <row r="732" spans="10:10" ht="12" x14ac:dyDescent="0.2">
      <c r="J732" s="19"/>
    </row>
    <row r="733" spans="10:10" ht="12" x14ac:dyDescent="0.2">
      <c r="J733" s="19"/>
    </row>
    <row r="734" spans="10:10" ht="12" x14ac:dyDescent="0.2">
      <c r="J734" s="19"/>
    </row>
    <row r="735" spans="10:10" ht="12" x14ac:dyDescent="0.2">
      <c r="J735" s="19"/>
    </row>
    <row r="736" spans="10:10" ht="12" x14ac:dyDescent="0.2">
      <c r="J736" s="19"/>
    </row>
    <row r="737" spans="10:10" ht="12" x14ac:dyDescent="0.2">
      <c r="J737" s="19"/>
    </row>
    <row r="738" spans="10:10" ht="12" x14ac:dyDescent="0.2">
      <c r="J738" s="19"/>
    </row>
    <row r="739" spans="10:10" ht="12" x14ac:dyDescent="0.2">
      <c r="J739" s="19"/>
    </row>
    <row r="740" spans="10:10" ht="12" x14ac:dyDescent="0.2">
      <c r="J740" s="19"/>
    </row>
    <row r="741" spans="10:10" ht="12" x14ac:dyDescent="0.2">
      <c r="J741" s="19"/>
    </row>
    <row r="742" spans="10:10" ht="12" x14ac:dyDescent="0.2">
      <c r="J742" s="19"/>
    </row>
    <row r="743" spans="10:10" ht="12" x14ac:dyDescent="0.2">
      <c r="J743" s="19"/>
    </row>
    <row r="744" spans="10:10" ht="12" x14ac:dyDescent="0.2">
      <c r="J744" s="19"/>
    </row>
    <row r="745" spans="10:10" ht="12" x14ac:dyDescent="0.2">
      <c r="J745" s="19"/>
    </row>
    <row r="746" spans="10:10" ht="12" x14ac:dyDescent="0.2">
      <c r="J746" s="19"/>
    </row>
    <row r="747" spans="10:10" ht="12" x14ac:dyDescent="0.2">
      <c r="J747" s="19"/>
    </row>
    <row r="748" spans="10:10" ht="12" x14ac:dyDescent="0.2">
      <c r="J748" s="19"/>
    </row>
    <row r="749" spans="10:10" ht="12" x14ac:dyDescent="0.2">
      <c r="J749" s="19"/>
    </row>
    <row r="750" spans="10:10" ht="12" x14ac:dyDescent="0.2">
      <c r="J750" s="19"/>
    </row>
    <row r="751" spans="10:10" ht="12" x14ac:dyDescent="0.2">
      <c r="J751" s="19"/>
    </row>
    <row r="752" spans="10:10" ht="12" x14ac:dyDescent="0.2">
      <c r="J752" s="19"/>
    </row>
    <row r="753" spans="10:10" ht="12" x14ac:dyDescent="0.2">
      <c r="J753" s="19"/>
    </row>
    <row r="754" spans="10:10" ht="12" x14ac:dyDescent="0.2">
      <c r="J754" s="19"/>
    </row>
    <row r="755" spans="10:10" ht="12" x14ac:dyDescent="0.2">
      <c r="J755" s="19"/>
    </row>
    <row r="756" spans="10:10" ht="12" x14ac:dyDescent="0.2">
      <c r="J756" s="19"/>
    </row>
    <row r="757" spans="10:10" ht="12" x14ac:dyDescent="0.2">
      <c r="J757" s="19"/>
    </row>
    <row r="758" spans="10:10" ht="12" x14ac:dyDescent="0.2">
      <c r="J758" s="19"/>
    </row>
    <row r="759" spans="10:10" ht="12" x14ac:dyDescent="0.2">
      <c r="J759" s="19"/>
    </row>
    <row r="760" spans="10:10" ht="12" x14ac:dyDescent="0.2">
      <c r="J760" s="19"/>
    </row>
    <row r="761" spans="10:10" ht="12" x14ac:dyDescent="0.2">
      <c r="J761" s="19"/>
    </row>
    <row r="762" spans="10:10" ht="12" x14ac:dyDescent="0.2">
      <c r="J762" s="19"/>
    </row>
    <row r="763" spans="10:10" ht="12" x14ac:dyDescent="0.2">
      <c r="J763" s="19"/>
    </row>
    <row r="764" spans="10:10" ht="12" x14ac:dyDescent="0.2">
      <c r="J764" s="19"/>
    </row>
    <row r="765" spans="10:10" ht="12" x14ac:dyDescent="0.2">
      <c r="J765" s="19"/>
    </row>
    <row r="766" spans="10:10" ht="12" x14ac:dyDescent="0.2">
      <c r="J766" s="19"/>
    </row>
    <row r="767" spans="10:10" ht="12" x14ac:dyDescent="0.2">
      <c r="J767" s="19"/>
    </row>
    <row r="768" spans="10:10" ht="12" x14ac:dyDescent="0.2">
      <c r="J768" s="19"/>
    </row>
    <row r="769" spans="10:10" ht="12" x14ac:dyDescent="0.2">
      <c r="J769" s="19"/>
    </row>
    <row r="770" spans="10:10" ht="12" x14ac:dyDescent="0.2">
      <c r="J770" s="19"/>
    </row>
    <row r="771" spans="10:10" ht="12" x14ac:dyDescent="0.2">
      <c r="J771" s="19"/>
    </row>
    <row r="772" spans="10:10" ht="12" x14ac:dyDescent="0.2">
      <c r="J772" s="19"/>
    </row>
    <row r="773" spans="10:10" ht="12" x14ac:dyDescent="0.2">
      <c r="J773" s="19"/>
    </row>
    <row r="774" spans="10:10" ht="12" x14ac:dyDescent="0.2">
      <c r="J774" s="19"/>
    </row>
    <row r="775" spans="10:10" ht="12" x14ac:dyDescent="0.2">
      <c r="J775" s="19"/>
    </row>
    <row r="776" spans="10:10" ht="12" x14ac:dyDescent="0.2">
      <c r="J776" s="19"/>
    </row>
    <row r="777" spans="10:10" ht="12" x14ac:dyDescent="0.2">
      <c r="J777" s="19"/>
    </row>
    <row r="778" spans="10:10" ht="12" x14ac:dyDescent="0.2">
      <c r="J778" s="19"/>
    </row>
    <row r="779" spans="10:10" ht="12" x14ac:dyDescent="0.2">
      <c r="J779" s="19"/>
    </row>
    <row r="780" spans="10:10" ht="12" x14ac:dyDescent="0.2">
      <c r="J780" s="19"/>
    </row>
    <row r="781" spans="10:10" ht="12" x14ac:dyDescent="0.2">
      <c r="J781" s="19"/>
    </row>
    <row r="782" spans="10:10" ht="12" x14ac:dyDescent="0.2">
      <c r="J782" s="19"/>
    </row>
    <row r="783" spans="10:10" ht="12" x14ac:dyDescent="0.2">
      <c r="J783" s="19"/>
    </row>
    <row r="784" spans="10:10" ht="12" x14ac:dyDescent="0.2">
      <c r="J784" s="19"/>
    </row>
    <row r="785" spans="10:10" ht="12" x14ac:dyDescent="0.2">
      <c r="J785" s="19"/>
    </row>
    <row r="786" spans="10:10" ht="12" x14ac:dyDescent="0.2">
      <c r="J786" s="19"/>
    </row>
    <row r="787" spans="10:10" ht="12" x14ac:dyDescent="0.2">
      <c r="J787" s="19"/>
    </row>
    <row r="788" spans="10:10" ht="12" x14ac:dyDescent="0.2">
      <c r="J788" s="19"/>
    </row>
    <row r="789" spans="10:10" ht="12" x14ac:dyDescent="0.2">
      <c r="J789" s="19"/>
    </row>
    <row r="790" spans="10:10" ht="12" x14ac:dyDescent="0.2">
      <c r="J790" s="19"/>
    </row>
    <row r="791" spans="10:10" ht="12" x14ac:dyDescent="0.2">
      <c r="J791" s="19"/>
    </row>
    <row r="792" spans="10:10" ht="12" x14ac:dyDescent="0.2">
      <c r="J792" s="19"/>
    </row>
    <row r="793" spans="10:10" ht="12" x14ac:dyDescent="0.2">
      <c r="J793" s="19"/>
    </row>
    <row r="794" spans="10:10" ht="12" x14ac:dyDescent="0.2">
      <c r="J794" s="19"/>
    </row>
    <row r="795" spans="10:10" ht="12" x14ac:dyDescent="0.2">
      <c r="J795" s="19"/>
    </row>
    <row r="796" spans="10:10" ht="12" x14ac:dyDescent="0.2">
      <c r="J796" s="19"/>
    </row>
    <row r="797" spans="10:10" ht="12" x14ac:dyDescent="0.2">
      <c r="J797" s="19"/>
    </row>
    <row r="798" spans="10:10" ht="12" x14ac:dyDescent="0.2">
      <c r="J798" s="19"/>
    </row>
    <row r="799" spans="10:10" ht="12" x14ac:dyDescent="0.2">
      <c r="J799" s="19"/>
    </row>
    <row r="800" spans="10:10" ht="12" x14ac:dyDescent="0.2">
      <c r="J800" s="19"/>
    </row>
    <row r="801" spans="10:10" ht="12" x14ac:dyDescent="0.2">
      <c r="J801" s="19"/>
    </row>
    <row r="802" spans="10:10" ht="12" x14ac:dyDescent="0.2">
      <c r="J802" s="19"/>
    </row>
    <row r="803" spans="10:10" ht="12" x14ac:dyDescent="0.2">
      <c r="J803" s="19"/>
    </row>
    <row r="804" spans="10:10" ht="12" x14ac:dyDescent="0.2">
      <c r="J804" s="19"/>
    </row>
    <row r="805" spans="10:10" ht="12" x14ac:dyDescent="0.2">
      <c r="J805" s="19"/>
    </row>
    <row r="806" spans="10:10" ht="12" x14ac:dyDescent="0.2">
      <c r="J806" s="19"/>
    </row>
    <row r="807" spans="10:10" ht="12" x14ac:dyDescent="0.2">
      <c r="J807" s="19"/>
    </row>
    <row r="808" spans="10:10" ht="12" x14ac:dyDescent="0.2">
      <c r="J808" s="19"/>
    </row>
    <row r="809" spans="10:10" ht="12" x14ac:dyDescent="0.2">
      <c r="J809" s="19"/>
    </row>
    <row r="810" spans="10:10" ht="12" x14ac:dyDescent="0.2">
      <c r="J810" s="19"/>
    </row>
    <row r="811" spans="10:10" ht="12" x14ac:dyDescent="0.2">
      <c r="J811" s="19"/>
    </row>
    <row r="812" spans="10:10" ht="12" x14ac:dyDescent="0.2">
      <c r="J812" s="19"/>
    </row>
    <row r="813" spans="10:10" ht="12" x14ac:dyDescent="0.2">
      <c r="J813" s="19"/>
    </row>
    <row r="814" spans="10:10" ht="12" x14ac:dyDescent="0.2">
      <c r="J814" s="19"/>
    </row>
    <row r="815" spans="10:10" ht="12" x14ac:dyDescent="0.2">
      <c r="J815" s="19"/>
    </row>
    <row r="816" spans="10:10" ht="12" x14ac:dyDescent="0.2">
      <c r="J816" s="19"/>
    </row>
    <row r="817" spans="10:10" ht="12" x14ac:dyDescent="0.2">
      <c r="J817" s="19"/>
    </row>
    <row r="818" spans="10:10" ht="12" x14ac:dyDescent="0.2">
      <c r="J818" s="19"/>
    </row>
    <row r="819" spans="10:10" ht="12" x14ac:dyDescent="0.2">
      <c r="J819" s="19"/>
    </row>
    <row r="820" spans="10:10" ht="12" x14ac:dyDescent="0.2">
      <c r="J820" s="19"/>
    </row>
    <row r="821" spans="10:10" ht="12" x14ac:dyDescent="0.2">
      <c r="J821" s="19"/>
    </row>
    <row r="822" spans="10:10" ht="12" x14ac:dyDescent="0.2">
      <c r="J822" s="19"/>
    </row>
    <row r="823" spans="10:10" ht="12" x14ac:dyDescent="0.2">
      <c r="J823" s="19"/>
    </row>
    <row r="824" spans="10:10" ht="12" x14ac:dyDescent="0.2">
      <c r="J824" s="19"/>
    </row>
    <row r="825" spans="10:10" ht="12" x14ac:dyDescent="0.2">
      <c r="J825" s="19"/>
    </row>
    <row r="826" spans="10:10" ht="12" x14ac:dyDescent="0.2">
      <c r="J826" s="19"/>
    </row>
    <row r="827" spans="10:10" ht="12" x14ac:dyDescent="0.2">
      <c r="J827" s="19"/>
    </row>
    <row r="828" spans="10:10" ht="12" x14ac:dyDescent="0.2">
      <c r="J828" s="19"/>
    </row>
    <row r="829" spans="10:10" ht="12" x14ac:dyDescent="0.2">
      <c r="J829" s="19"/>
    </row>
    <row r="830" spans="10:10" ht="12" x14ac:dyDescent="0.2">
      <c r="J830" s="19"/>
    </row>
    <row r="831" spans="10:10" ht="12" x14ac:dyDescent="0.2">
      <c r="J831" s="19"/>
    </row>
    <row r="832" spans="10:10" ht="12" x14ac:dyDescent="0.2">
      <c r="J832" s="19"/>
    </row>
    <row r="833" spans="10:10" ht="12" x14ac:dyDescent="0.2">
      <c r="J833" s="19"/>
    </row>
    <row r="834" spans="10:10" ht="12" x14ac:dyDescent="0.2">
      <c r="J834" s="19"/>
    </row>
    <row r="835" spans="10:10" ht="12" x14ac:dyDescent="0.2">
      <c r="J835" s="19"/>
    </row>
    <row r="836" spans="10:10" ht="12" x14ac:dyDescent="0.2">
      <c r="J836" s="19"/>
    </row>
    <row r="837" spans="10:10" ht="12" x14ac:dyDescent="0.2">
      <c r="J837" s="19"/>
    </row>
    <row r="838" spans="10:10" ht="12" x14ac:dyDescent="0.2">
      <c r="J838" s="19"/>
    </row>
    <row r="839" spans="10:10" ht="12" x14ac:dyDescent="0.2">
      <c r="J839" s="19"/>
    </row>
    <row r="840" spans="10:10" ht="12" x14ac:dyDescent="0.2">
      <c r="J840" s="19"/>
    </row>
    <row r="841" spans="10:10" ht="12" x14ac:dyDescent="0.2">
      <c r="J841" s="19"/>
    </row>
    <row r="842" spans="10:10" ht="12" x14ac:dyDescent="0.2">
      <c r="J842" s="19"/>
    </row>
    <row r="843" spans="10:10" ht="12" x14ac:dyDescent="0.2">
      <c r="J843" s="19"/>
    </row>
    <row r="844" spans="10:10" ht="12" x14ac:dyDescent="0.2">
      <c r="J844" s="19"/>
    </row>
    <row r="845" spans="10:10" ht="12" x14ac:dyDescent="0.2">
      <c r="J845" s="19"/>
    </row>
    <row r="846" spans="10:10" ht="12" x14ac:dyDescent="0.2">
      <c r="J846" s="19"/>
    </row>
    <row r="847" spans="10:10" ht="12" x14ac:dyDescent="0.2">
      <c r="J847" s="19"/>
    </row>
    <row r="848" spans="10:10" ht="12" x14ac:dyDescent="0.2">
      <c r="J848" s="19"/>
    </row>
    <row r="849" spans="10:10" ht="12" x14ac:dyDescent="0.2">
      <c r="J849" s="19"/>
    </row>
    <row r="850" spans="10:10" ht="12" x14ac:dyDescent="0.2">
      <c r="J850" s="19"/>
    </row>
    <row r="851" spans="10:10" ht="12" x14ac:dyDescent="0.2">
      <c r="J851" s="19"/>
    </row>
    <row r="852" spans="10:10" ht="12" x14ac:dyDescent="0.2">
      <c r="J852" s="19"/>
    </row>
    <row r="853" spans="10:10" ht="12" x14ac:dyDescent="0.2">
      <c r="J853" s="19"/>
    </row>
    <row r="854" spans="10:10" ht="12" x14ac:dyDescent="0.2">
      <c r="J854" s="19"/>
    </row>
    <row r="855" spans="10:10" ht="12" x14ac:dyDescent="0.2">
      <c r="J855" s="19"/>
    </row>
    <row r="856" spans="10:10" ht="12" x14ac:dyDescent="0.2">
      <c r="J856" s="19"/>
    </row>
    <row r="857" spans="10:10" ht="12" x14ac:dyDescent="0.2">
      <c r="J857" s="19"/>
    </row>
    <row r="858" spans="10:10" ht="12" x14ac:dyDescent="0.2">
      <c r="J858" s="19"/>
    </row>
    <row r="859" spans="10:10" ht="12" x14ac:dyDescent="0.2">
      <c r="J859" s="19"/>
    </row>
    <row r="860" spans="10:10" ht="12" x14ac:dyDescent="0.2">
      <c r="J860" s="19"/>
    </row>
    <row r="861" spans="10:10" ht="12" x14ac:dyDescent="0.2">
      <c r="J861" s="19"/>
    </row>
    <row r="862" spans="10:10" ht="12" x14ac:dyDescent="0.2">
      <c r="J862" s="19"/>
    </row>
    <row r="863" spans="10:10" ht="12" x14ac:dyDescent="0.2">
      <c r="J863" s="19"/>
    </row>
    <row r="864" spans="10:10" ht="12" x14ac:dyDescent="0.2">
      <c r="J864" s="19"/>
    </row>
    <row r="865" spans="10:10" ht="12" x14ac:dyDescent="0.2">
      <c r="J865" s="19"/>
    </row>
    <row r="866" spans="10:10" ht="12" x14ac:dyDescent="0.2">
      <c r="J866" s="19"/>
    </row>
    <row r="867" spans="10:10" ht="12" x14ac:dyDescent="0.2">
      <c r="J867" s="19"/>
    </row>
    <row r="868" spans="10:10" ht="12" x14ac:dyDescent="0.2">
      <c r="J868" s="19"/>
    </row>
    <row r="869" spans="10:10" ht="12" x14ac:dyDescent="0.2">
      <c r="J869" s="19"/>
    </row>
    <row r="870" spans="10:10" ht="12" x14ac:dyDescent="0.2">
      <c r="J870" s="19"/>
    </row>
    <row r="871" spans="10:10" ht="12" x14ac:dyDescent="0.2">
      <c r="J871" s="19"/>
    </row>
    <row r="872" spans="10:10" ht="12" x14ac:dyDescent="0.2">
      <c r="J872" s="19"/>
    </row>
    <row r="873" spans="10:10" ht="12" x14ac:dyDescent="0.2">
      <c r="J873" s="19"/>
    </row>
    <row r="874" spans="10:10" ht="12" x14ac:dyDescent="0.2">
      <c r="J874" s="19"/>
    </row>
    <row r="875" spans="10:10" ht="12" x14ac:dyDescent="0.2">
      <c r="J875" s="19"/>
    </row>
    <row r="876" spans="10:10" ht="12" x14ac:dyDescent="0.2">
      <c r="J876" s="19"/>
    </row>
    <row r="877" spans="10:10" ht="12" x14ac:dyDescent="0.2">
      <c r="J877" s="19"/>
    </row>
    <row r="878" spans="10:10" ht="12" x14ac:dyDescent="0.2">
      <c r="J878" s="19"/>
    </row>
    <row r="879" spans="10:10" ht="12" x14ac:dyDescent="0.2">
      <c r="J879" s="19"/>
    </row>
    <row r="880" spans="10:10" ht="12" x14ac:dyDescent="0.2">
      <c r="J880" s="19"/>
    </row>
    <row r="881" spans="10:10" ht="12" x14ac:dyDescent="0.2">
      <c r="J881" s="19"/>
    </row>
    <row r="882" spans="10:10" ht="12" x14ac:dyDescent="0.2">
      <c r="J882" s="19"/>
    </row>
    <row r="883" spans="10:10" ht="12" x14ac:dyDescent="0.2">
      <c r="J883" s="19"/>
    </row>
    <row r="884" spans="10:10" ht="12" x14ac:dyDescent="0.2">
      <c r="J884" s="19"/>
    </row>
    <row r="885" spans="10:10" ht="12" x14ac:dyDescent="0.2">
      <c r="J885" s="19"/>
    </row>
    <row r="886" spans="10:10" ht="12" x14ac:dyDescent="0.2">
      <c r="J886" s="19"/>
    </row>
    <row r="887" spans="10:10" ht="12" x14ac:dyDescent="0.2">
      <c r="J887" s="19"/>
    </row>
    <row r="888" spans="10:10" ht="12" x14ac:dyDescent="0.2">
      <c r="J888" s="19"/>
    </row>
    <row r="889" spans="10:10" ht="12" x14ac:dyDescent="0.2">
      <c r="J889" s="19"/>
    </row>
    <row r="890" spans="10:10" ht="12" x14ac:dyDescent="0.2">
      <c r="J890" s="19"/>
    </row>
    <row r="891" spans="10:10" ht="12" x14ac:dyDescent="0.2">
      <c r="J891" s="19"/>
    </row>
    <row r="892" spans="10:10" ht="12" x14ac:dyDescent="0.2">
      <c r="J892" s="19"/>
    </row>
    <row r="893" spans="10:10" ht="12" x14ac:dyDescent="0.2">
      <c r="J893" s="19"/>
    </row>
    <row r="894" spans="10:10" ht="12" x14ac:dyDescent="0.2">
      <c r="J894" s="19"/>
    </row>
    <row r="895" spans="10:10" ht="12" x14ac:dyDescent="0.2">
      <c r="J895" s="19"/>
    </row>
    <row r="896" spans="10:10" ht="12" x14ac:dyDescent="0.2">
      <c r="J896" s="19"/>
    </row>
    <row r="897" spans="10:10" ht="12" x14ac:dyDescent="0.2">
      <c r="J897" s="19"/>
    </row>
    <row r="898" spans="10:10" ht="12" x14ac:dyDescent="0.2">
      <c r="J898" s="19"/>
    </row>
    <row r="899" spans="10:10" ht="12" x14ac:dyDescent="0.2">
      <c r="J899" s="19"/>
    </row>
    <row r="900" spans="10:10" ht="12" x14ac:dyDescent="0.2">
      <c r="J900" s="19"/>
    </row>
    <row r="901" spans="10:10" ht="12" x14ac:dyDescent="0.2">
      <c r="J901" s="19"/>
    </row>
    <row r="902" spans="10:10" ht="12" x14ac:dyDescent="0.2">
      <c r="J902" s="19"/>
    </row>
    <row r="903" spans="10:10" ht="12" x14ac:dyDescent="0.2">
      <c r="J903" s="19"/>
    </row>
    <row r="904" spans="10:10" ht="12" x14ac:dyDescent="0.2">
      <c r="J904" s="19"/>
    </row>
    <row r="905" spans="10:10" ht="12" x14ac:dyDescent="0.2">
      <c r="J905" s="19"/>
    </row>
    <row r="906" spans="10:10" ht="12" x14ac:dyDescent="0.2">
      <c r="J906" s="19"/>
    </row>
    <row r="907" spans="10:10" ht="12" x14ac:dyDescent="0.2">
      <c r="J907" s="19"/>
    </row>
    <row r="908" spans="10:10" ht="12" x14ac:dyDescent="0.2">
      <c r="J908" s="19"/>
    </row>
    <row r="909" spans="10:10" ht="12" x14ac:dyDescent="0.2">
      <c r="J909" s="19"/>
    </row>
    <row r="910" spans="10:10" ht="12" x14ac:dyDescent="0.2">
      <c r="J910" s="19"/>
    </row>
    <row r="911" spans="10:10" ht="12" x14ac:dyDescent="0.2">
      <c r="J911" s="19"/>
    </row>
    <row r="912" spans="10:10" ht="12" x14ac:dyDescent="0.2">
      <c r="J912" s="19"/>
    </row>
    <row r="913" spans="10:10" ht="12" x14ac:dyDescent="0.2">
      <c r="J913" s="19"/>
    </row>
    <row r="914" spans="10:10" ht="12" x14ac:dyDescent="0.2">
      <c r="J914" s="19"/>
    </row>
    <row r="915" spans="10:10" ht="12" x14ac:dyDescent="0.2">
      <c r="J915" s="19"/>
    </row>
    <row r="916" spans="10:10" ht="12" x14ac:dyDescent="0.2">
      <c r="J916" s="19"/>
    </row>
    <row r="917" spans="10:10" ht="12" x14ac:dyDescent="0.2">
      <c r="J917" s="19"/>
    </row>
    <row r="918" spans="10:10" ht="12" x14ac:dyDescent="0.2">
      <c r="J918" s="19"/>
    </row>
    <row r="919" spans="10:10" ht="12" x14ac:dyDescent="0.2">
      <c r="J919" s="19"/>
    </row>
    <row r="920" spans="10:10" ht="12" x14ac:dyDescent="0.2">
      <c r="J920" s="19"/>
    </row>
    <row r="921" spans="10:10" ht="12" x14ac:dyDescent="0.2">
      <c r="J921" s="19"/>
    </row>
    <row r="922" spans="10:10" ht="12" x14ac:dyDescent="0.2">
      <c r="J922" s="19"/>
    </row>
    <row r="923" spans="10:10" ht="12" x14ac:dyDescent="0.2">
      <c r="J923" s="19"/>
    </row>
    <row r="924" spans="10:10" ht="12" x14ac:dyDescent="0.2">
      <c r="J924" s="19"/>
    </row>
    <row r="925" spans="10:10" ht="12" x14ac:dyDescent="0.2">
      <c r="J925" s="19"/>
    </row>
    <row r="926" spans="10:10" ht="12" x14ac:dyDescent="0.2">
      <c r="J926" s="19"/>
    </row>
    <row r="927" spans="10:10" ht="12" x14ac:dyDescent="0.2">
      <c r="J927" s="19"/>
    </row>
    <row r="928" spans="10:10" ht="12" x14ac:dyDescent="0.2">
      <c r="J928" s="19"/>
    </row>
    <row r="929" spans="10:10" ht="12" x14ac:dyDescent="0.2">
      <c r="J929" s="19"/>
    </row>
    <row r="930" spans="10:10" ht="12" x14ac:dyDescent="0.2">
      <c r="J930" s="19"/>
    </row>
    <row r="931" spans="10:10" ht="12" x14ac:dyDescent="0.2">
      <c r="J931" s="19"/>
    </row>
    <row r="932" spans="10:10" ht="12" x14ac:dyDescent="0.2">
      <c r="J932" s="19"/>
    </row>
    <row r="933" spans="10:10" ht="12" x14ac:dyDescent="0.2">
      <c r="J933" s="19"/>
    </row>
    <row r="934" spans="10:10" ht="12" x14ac:dyDescent="0.2">
      <c r="J934" s="19"/>
    </row>
    <row r="935" spans="10:10" ht="12" x14ac:dyDescent="0.2">
      <c r="J935" s="19"/>
    </row>
    <row r="936" spans="10:10" ht="12" x14ac:dyDescent="0.2">
      <c r="J936" s="19"/>
    </row>
    <row r="937" spans="10:10" ht="12" x14ac:dyDescent="0.2">
      <c r="J937" s="19"/>
    </row>
    <row r="938" spans="10:10" ht="12" x14ac:dyDescent="0.2">
      <c r="J938" s="19"/>
    </row>
    <row r="939" spans="10:10" ht="12" x14ac:dyDescent="0.2">
      <c r="J939" s="19"/>
    </row>
    <row r="940" spans="10:10" ht="12" x14ac:dyDescent="0.2">
      <c r="J940" s="19"/>
    </row>
    <row r="941" spans="10:10" ht="12" x14ac:dyDescent="0.2">
      <c r="J941" s="19"/>
    </row>
    <row r="942" spans="10:10" ht="12" x14ac:dyDescent="0.2">
      <c r="J942" s="19"/>
    </row>
    <row r="943" spans="10:10" ht="12" x14ac:dyDescent="0.2">
      <c r="J943" s="19"/>
    </row>
    <row r="944" spans="10:10" ht="12" x14ac:dyDescent="0.2">
      <c r="J944" s="19"/>
    </row>
    <row r="945" spans="10:10" ht="12" x14ac:dyDescent="0.2">
      <c r="J945" s="19"/>
    </row>
    <row r="946" spans="10:10" ht="12" x14ac:dyDescent="0.2">
      <c r="J946" s="19"/>
    </row>
    <row r="947" spans="10:10" ht="12" x14ac:dyDescent="0.2">
      <c r="J947" s="19"/>
    </row>
    <row r="948" spans="10:10" ht="12" x14ac:dyDescent="0.2">
      <c r="J948" s="19"/>
    </row>
    <row r="949" spans="10:10" ht="12" x14ac:dyDescent="0.2">
      <c r="J949" s="19"/>
    </row>
    <row r="950" spans="10:10" ht="12" x14ac:dyDescent="0.2">
      <c r="J950" s="19"/>
    </row>
    <row r="951" spans="10:10" ht="12" x14ac:dyDescent="0.2">
      <c r="J951" s="19"/>
    </row>
    <row r="952" spans="10:10" ht="12" x14ac:dyDescent="0.2">
      <c r="J952" s="19"/>
    </row>
    <row r="953" spans="10:10" ht="12" x14ac:dyDescent="0.2">
      <c r="J953" s="19"/>
    </row>
    <row r="954" spans="10:10" ht="12" x14ac:dyDescent="0.2">
      <c r="J954" s="19"/>
    </row>
    <row r="955" spans="10:10" ht="12" x14ac:dyDescent="0.2">
      <c r="J955" s="19"/>
    </row>
    <row r="956" spans="10:10" ht="12" x14ac:dyDescent="0.2">
      <c r="J956" s="19"/>
    </row>
    <row r="957" spans="10:10" ht="12" x14ac:dyDescent="0.2">
      <c r="J957" s="19"/>
    </row>
    <row r="958" spans="10:10" ht="12" x14ac:dyDescent="0.2">
      <c r="J958" s="19"/>
    </row>
    <row r="959" spans="10:10" ht="12" x14ac:dyDescent="0.2">
      <c r="J959" s="19"/>
    </row>
    <row r="960" spans="10:10" ht="12" x14ac:dyDescent="0.2">
      <c r="J960" s="19"/>
    </row>
    <row r="961" spans="10:10" ht="12" x14ac:dyDescent="0.2">
      <c r="J961" s="19"/>
    </row>
    <row r="962" spans="10:10" ht="12" x14ac:dyDescent="0.2">
      <c r="J962" s="19"/>
    </row>
    <row r="963" spans="10:10" ht="12" x14ac:dyDescent="0.2">
      <c r="J963" s="19"/>
    </row>
    <row r="964" spans="10:10" ht="12" x14ac:dyDescent="0.2">
      <c r="J964" s="19"/>
    </row>
    <row r="965" spans="10:10" ht="12" x14ac:dyDescent="0.2">
      <c r="J965" s="19"/>
    </row>
    <row r="966" spans="10:10" ht="12" x14ac:dyDescent="0.2">
      <c r="J966" s="19"/>
    </row>
    <row r="967" spans="10:10" ht="12" x14ac:dyDescent="0.2">
      <c r="J967" s="19"/>
    </row>
    <row r="968" spans="10:10" ht="12" x14ac:dyDescent="0.2">
      <c r="J968" s="19"/>
    </row>
    <row r="969" spans="10:10" ht="12" x14ac:dyDescent="0.2">
      <c r="J969" s="19"/>
    </row>
    <row r="970" spans="10:10" ht="12" x14ac:dyDescent="0.2">
      <c r="J970" s="19"/>
    </row>
    <row r="971" spans="10:10" ht="12" x14ac:dyDescent="0.2">
      <c r="J971" s="19"/>
    </row>
    <row r="972" spans="10:10" ht="12" x14ac:dyDescent="0.2">
      <c r="J972" s="19"/>
    </row>
    <row r="973" spans="10:10" ht="12" x14ac:dyDescent="0.2">
      <c r="J973" s="19"/>
    </row>
    <row r="974" spans="10:10" ht="12" x14ac:dyDescent="0.2">
      <c r="J974" s="19"/>
    </row>
    <row r="975" spans="10:10" ht="12" x14ac:dyDescent="0.2">
      <c r="J975" s="19"/>
    </row>
    <row r="976" spans="10:10" ht="12" x14ac:dyDescent="0.2">
      <c r="J976" s="19"/>
    </row>
    <row r="977" spans="10:10" ht="12" x14ac:dyDescent="0.2">
      <c r="J977" s="19"/>
    </row>
    <row r="978" spans="10:10" ht="12" x14ac:dyDescent="0.2">
      <c r="J978" s="19"/>
    </row>
    <row r="979" spans="10:10" ht="12" x14ac:dyDescent="0.2">
      <c r="J979" s="19"/>
    </row>
    <row r="980" spans="10:10" ht="12" x14ac:dyDescent="0.2">
      <c r="J980" s="19"/>
    </row>
    <row r="981" spans="10:10" ht="12" x14ac:dyDescent="0.2">
      <c r="J981" s="19"/>
    </row>
    <row r="982" spans="10:10" ht="12" x14ac:dyDescent="0.2">
      <c r="J982" s="19"/>
    </row>
    <row r="983" spans="10:10" ht="12" x14ac:dyDescent="0.2">
      <c r="J983" s="19"/>
    </row>
    <row r="984" spans="10:10" ht="12" x14ac:dyDescent="0.2">
      <c r="J984" s="19"/>
    </row>
    <row r="985" spans="10:10" ht="12" x14ac:dyDescent="0.2">
      <c r="J985" s="19"/>
    </row>
    <row r="986" spans="10:10" ht="12" x14ac:dyDescent="0.2">
      <c r="J986" s="19"/>
    </row>
    <row r="987" spans="10:10" ht="12" x14ac:dyDescent="0.2">
      <c r="J987" s="19"/>
    </row>
    <row r="988" spans="10:10" ht="12" x14ac:dyDescent="0.2">
      <c r="J988" s="19"/>
    </row>
    <row r="989" spans="10:10" ht="12" x14ac:dyDescent="0.2">
      <c r="J989" s="19"/>
    </row>
    <row r="990" spans="10:10" ht="12" x14ac:dyDescent="0.2">
      <c r="J990" s="19"/>
    </row>
    <row r="991" spans="10:10" ht="12" x14ac:dyDescent="0.2">
      <c r="J991" s="19"/>
    </row>
    <row r="992" spans="10:10" ht="12" x14ac:dyDescent="0.2">
      <c r="J992" s="19"/>
    </row>
    <row r="993" spans="10:10" ht="12" x14ac:dyDescent="0.2">
      <c r="J993" s="19"/>
    </row>
    <row r="994" spans="10:10" ht="12" x14ac:dyDescent="0.2">
      <c r="J994" s="19"/>
    </row>
    <row r="995" spans="10:10" ht="12" x14ac:dyDescent="0.2">
      <c r="J995" s="19"/>
    </row>
    <row r="996" spans="10:10" ht="12" x14ac:dyDescent="0.2">
      <c r="J996" s="19"/>
    </row>
    <row r="997" spans="10:10" ht="12" x14ac:dyDescent="0.2">
      <c r="J997" s="19"/>
    </row>
    <row r="998" spans="10:10" ht="12" x14ac:dyDescent="0.2">
      <c r="J998" s="19"/>
    </row>
    <row r="999" spans="10:10" ht="12" x14ac:dyDescent="0.2">
      <c r="J999" s="19"/>
    </row>
    <row r="1000" spans="10:10" ht="12" x14ac:dyDescent="0.2">
      <c r="J1000" s="19"/>
    </row>
    <row r="1001" spans="10:10" ht="12" x14ac:dyDescent="0.2">
      <c r="J1001" s="19"/>
    </row>
    <row r="1002" spans="10:10" ht="12" x14ac:dyDescent="0.2">
      <c r="J1002" s="19"/>
    </row>
    <row r="1003" spans="10:10" ht="12" x14ac:dyDescent="0.2">
      <c r="J1003" s="19"/>
    </row>
    <row r="1004" spans="10:10" ht="12" x14ac:dyDescent="0.2">
      <c r="J1004" s="19"/>
    </row>
    <row r="1005" spans="10:10" ht="12" x14ac:dyDescent="0.2">
      <c r="J1005" s="19"/>
    </row>
    <row r="1006" spans="10:10" ht="12" x14ac:dyDescent="0.2">
      <c r="J1006" s="19"/>
    </row>
    <row r="1007" spans="10:10" ht="12" x14ac:dyDescent="0.2">
      <c r="J1007" s="19"/>
    </row>
    <row r="1008" spans="10:10" ht="12" x14ac:dyDescent="0.2">
      <c r="J1008" s="19"/>
    </row>
    <row r="1009" spans="10:10" ht="12" x14ac:dyDescent="0.2">
      <c r="J1009" s="19"/>
    </row>
    <row r="1010" spans="10:10" ht="12" x14ac:dyDescent="0.2">
      <c r="J1010" s="19"/>
    </row>
    <row r="1011" spans="10:10" ht="12" x14ac:dyDescent="0.2">
      <c r="J1011" s="19"/>
    </row>
    <row r="1012" spans="10:10" ht="12" x14ac:dyDescent="0.2">
      <c r="J1012" s="19"/>
    </row>
    <row r="1013" spans="10:10" ht="12" x14ac:dyDescent="0.2">
      <c r="J1013" s="19"/>
    </row>
    <row r="1014" spans="10:10" ht="12" x14ac:dyDescent="0.2">
      <c r="J1014" s="19"/>
    </row>
    <row r="1015" spans="10:10" ht="12" x14ac:dyDescent="0.2">
      <c r="J1015" s="19"/>
    </row>
    <row r="1016" spans="10:10" ht="12" x14ac:dyDescent="0.2">
      <c r="J1016" s="19"/>
    </row>
    <row r="1017" spans="10:10" ht="12" x14ac:dyDescent="0.2">
      <c r="J1017" s="19"/>
    </row>
    <row r="1018" spans="10:10" ht="12" x14ac:dyDescent="0.2">
      <c r="J1018" s="19"/>
    </row>
    <row r="1019" spans="10:10" ht="12" x14ac:dyDescent="0.2">
      <c r="J1019" s="19"/>
    </row>
    <row r="1020" spans="10:10" ht="12" x14ac:dyDescent="0.2">
      <c r="J1020" s="19"/>
    </row>
    <row r="1021" spans="10:10" ht="12" x14ac:dyDescent="0.2">
      <c r="J1021" s="19"/>
    </row>
    <row r="1022" spans="10:10" ht="12" x14ac:dyDescent="0.2">
      <c r="J1022" s="19"/>
    </row>
    <row r="1023" spans="10:10" ht="12" x14ac:dyDescent="0.2">
      <c r="J1023" s="19"/>
    </row>
    <row r="1024" spans="10:10" ht="12" x14ac:dyDescent="0.2">
      <c r="J1024" s="19"/>
    </row>
    <row r="1025" spans="10:10" ht="12" x14ac:dyDescent="0.2">
      <c r="J1025" s="19"/>
    </row>
    <row r="1026" spans="10:10" ht="12" x14ac:dyDescent="0.2">
      <c r="J1026" s="19"/>
    </row>
    <row r="1027" spans="10:10" ht="12" x14ac:dyDescent="0.2">
      <c r="J1027" s="19"/>
    </row>
    <row r="1028" spans="10:10" ht="12" x14ac:dyDescent="0.2">
      <c r="J1028" s="19"/>
    </row>
    <row r="1029" spans="10:10" ht="12" x14ac:dyDescent="0.2">
      <c r="J1029" s="19"/>
    </row>
    <row r="1030" spans="10:10" ht="12" x14ac:dyDescent="0.2">
      <c r="J1030" s="19"/>
    </row>
    <row r="1031" spans="10:10" ht="12" x14ac:dyDescent="0.2">
      <c r="J1031" s="19"/>
    </row>
    <row r="1032" spans="10:10" ht="12" x14ac:dyDescent="0.2">
      <c r="J1032" s="19"/>
    </row>
    <row r="1033" spans="10:10" ht="12" x14ac:dyDescent="0.2">
      <c r="J1033" s="19"/>
    </row>
    <row r="1034" spans="10:10" ht="12" x14ac:dyDescent="0.2">
      <c r="J1034" s="19"/>
    </row>
    <row r="1035" spans="10:10" ht="12" x14ac:dyDescent="0.2">
      <c r="J1035" s="19"/>
    </row>
    <row r="1036" spans="10:10" ht="12" x14ac:dyDescent="0.2">
      <c r="J1036" s="19"/>
    </row>
    <row r="1037" spans="10:10" ht="12" x14ac:dyDescent="0.2">
      <c r="J1037" s="19"/>
    </row>
    <row r="1038" spans="10:10" ht="12" x14ac:dyDescent="0.2">
      <c r="J1038" s="19"/>
    </row>
    <row r="1039" spans="10:10" ht="12" x14ac:dyDescent="0.2">
      <c r="J1039" s="19"/>
    </row>
    <row r="1040" spans="10:10" ht="12" x14ac:dyDescent="0.2">
      <c r="J1040" s="19"/>
    </row>
    <row r="1041" spans="10:10" ht="12" x14ac:dyDescent="0.2">
      <c r="J1041" s="19"/>
    </row>
    <row r="1042" spans="10:10" ht="12" x14ac:dyDescent="0.2">
      <c r="J1042" s="19"/>
    </row>
    <row r="1043" spans="10:10" ht="12" x14ac:dyDescent="0.2">
      <c r="J1043" s="19"/>
    </row>
    <row r="1044" spans="10:10" ht="12" x14ac:dyDescent="0.2">
      <c r="J1044" s="19"/>
    </row>
    <row r="1045" spans="10:10" ht="12" x14ac:dyDescent="0.2">
      <c r="J1045" s="19"/>
    </row>
    <row r="1046" spans="10:10" ht="12" x14ac:dyDescent="0.2">
      <c r="J1046" s="19"/>
    </row>
    <row r="1047" spans="10:10" ht="12" x14ac:dyDescent="0.2">
      <c r="J1047" s="19"/>
    </row>
    <row r="1048" spans="10:10" ht="12" x14ac:dyDescent="0.2">
      <c r="J1048" s="19"/>
    </row>
    <row r="1049" spans="10:10" ht="12" x14ac:dyDescent="0.2">
      <c r="J1049" s="19"/>
    </row>
    <row r="1050" spans="10:10" ht="12" x14ac:dyDescent="0.2">
      <c r="J1050" s="19"/>
    </row>
    <row r="1051" spans="10:10" ht="12" x14ac:dyDescent="0.2">
      <c r="J1051" s="19"/>
    </row>
    <row r="1052" spans="10:10" ht="12" x14ac:dyDescent="0.2">
      <c r="J1052" s="19"/>
    </row>
    <row r="1053" spans="10:10" ht="12" x14ac:dyDescent="0.2">
      <c r="J1053" s="19"/>
    </row>
    <row r="1054" spans="10:10" ht="12" x14ac:dyDescent="0.2">
      <c r="J1054" s="19"/>
    </row>
    <row r="1055" spans="10:10" ht="12" x14ac:dyDescent="0.2">
      <c r="J1055" s="19"/>
    </row>
    <row r="1056" spans="10:10" ht="12" x14ac:dyDescent="0.2">
      <c r="J1056" s="19"/>
    </row>
    <row r="1057" spans="10:10" ht="12" x14ac:dyDescent="0.2">
      <c r="J1057" s="19"/>
    </row>
    <row r="1058" spans="10:10" ht="12" x14ac:dyDescent="0.2">
      <c r="J1058" s="19"/>
    </row>
    <row r="1059" spans="10:10" ht="12" x14ac:dyDescent="0.2">
      <c r="J1059" s="19"/>
    </row>
    <row r="1060" spans="10:10" ht="12" x14ac:dyDescent="0.2">
      <c r="J1060" s="19"/>
    </row>
    <row r="1061" spans="10:10" ht="12" x14ac:dyDescent="0.2">
      <c r="J1061" s="19"/>
    </row>
    <row r="1062" spans="10:10" ht="12" x14ac:dyDescent="0.2">
      <c r="J1062" s="19"/>
    </row>
    <row r="1063" spans="10:10" ht="12" x14ac:dyDescent="0.2">
      <c r="J1063" s="19"/>
    </row>
    <row r="1064" spans="10:10" ht="12" x14ac:dyDescent="0.2">
      <c r="J1064" s="19"/>
    </row>
    <row r="1065" spans="10:10" ht="12" x14ac:dyDescent="0.2">
      <c r="J1065" s="19"/>
    </row>
    <row r="1066" spans="10:10" ht="12" x14ac:dyDescent="0.2">
      <c r="J1066" s="19"/>
    </row>
    <row r="1067" spans="10:10" ht="12" x14ac:dyDescent="0.2">
      <c r="J1067" s="19"/>
    </row>
    <row r="1068" spans="10:10" ht="12" x14ac:dyDescent="0.2">
      <c r="J1068" s="19"/>
    </row>
    <row r="1069" spans="10:10" ht="12" x14ac:dyDescent="0.2">
      <c r="J1069" s="19"/>
    </row>
    <row r="1070" spans="10:10" ht="12" x14ac:dyDescent="0.2">
      <c r="J1070" s="19"/>
    </row>
    <row r="1071" spans="10:10" ht="12" x14ac:dyDescent="0.2">
      <c r="J1071" s="19"/>
    </row>
    <row r="1072" spans="10:10" ht="12" x14ac:dyDescent="0.2">
      <c r="J1072" s="19"/>
    </row>
    <row r="1073" spans="10:10" ht="12" x14ac:dyDescent="0.2">
      <c r="J1073" s="19"/>
    </row>
    <row r="1074" spans="10:10" ht="12" x14ac:dyDescent="0.2">
      <c r="J1074" s="19"/>
    </row>
    <row r="1075" spans="10:10" ht="12" x14ac:dyDescent="0.2">
      <c r="J1075" s="19"/>
    </row>
    <row r="1076" spans="10:10" ht="12" x14ac:dyDescent="0.2">
      <c r="J1076" s="19"/>
    </row>
    <row r="1077" spans="10:10" ht="12" x14ac:dyDescent="0.2">
      <c r="J1077" s="19"/>
    </row>
    <row r="1078" spans="10:10" ht="12" x14ac:dyDescent="0.2">
      <c r="J1078" s="19"/>
    </row>
    <row r="1079" spans="10:10" ht="12" x14ac:dyDescent="0.2">
      <c r="J1079" s="19"/>
    </row>
    <row r="1080" spans="10:10" ht="12" x14ac:dyDescent="0.2">
      <c r="J1080" s="19"/>
    </row>
    <row r="1081" spans="10:10" ht="12" x14ac:dyDescent="0.2">
      <c r="J1081" s="19"/>
    </row>
    <row r="1082" spans="10:10" ht="12" x14ac:dyDescent="0.2">
      <c r="J1082" s="19"/>
    </row>
    <row r="1083" spans="10:10" ht="12" x14ac:dyDescent="0.2">
      <c r="J1083" s="19"/>
    </row>
    <row r="1084" spans="10:10" ht="12" x14ac:dyDescent="0.2">
      <c r="J1084" s="19"/>
    </row>
    <row r="1085" spans="10:10" ht="12" x14ac:dyDescent="0.2">
      <c r="J1085" s="19"/>
    </row>
    <row r="1086" spans="10:10" ht="12" x14ac:dyDescent="0.2">
      <c r="J1086" s="19"/>
    </row>
    <row r="1087" spans="10:10" ht="12" x14ac:dyDescent="0.2">
      <c r="J1087" s="19"/>
    </row>
    <row r="1088" spans="10:10" ht="12" x14ac:dyDescent="0.2">
      <c r="J1088" s="19"/>
    </row>
    <row r="1089" spans="10:10" ht="12" x14ac:dyDescent="0.2">
      <c r="J1089" s="19"/>
    </row>
    <row r="1090" spans="10:10" ht="12" x14ac:dyDescent="0.2">
      <c r="J1090" s="19"/>
    </row>
    <row r="1091" spans="10:10" ht="12" x14ac:dyDescent="0.2">
      <c r="J1091" s="19"/>
    </row>
    <row r="1092" spans="10:10" ht="12" x14ac:dyDescent="0.2">
      <c r="J1092" s="19"/>
    </row>
    <row r="1093" spans="10:10" ht="12" x14ac:dyDescent="0.2">
      <c r="J1093" s="19"/>
    </row>
    <row r="1094" spans="10:10" ht="12" x14ac:dyDescent="0.2">
      <c r="J1094" s="19"/>
    </row>
    <row r="1095" spans="10:10" ht="12" x14ac:dyDescent="0.2">
      <c r="J1095" s="19"/>
    </row>
    <row r="1096" spans="10:10" ht="12" x14ac:dyDescent="0.2">
      <c r="J1096" s="19"/>
    </row>
    <row r="1097" spans="10:10" ht="12" x14ac:dyDescent="0.2">
      <c r="J1097" s="19"/>
    </row>
    <row r="1098" spans="10:10" ht="12" x14ac:dyDescent="0.2">
      <c r="J1098" s="19"/>
    </row>
    <row r="1099" spans="10:10" ht="12" x14ac:dyDescent="0.2">
      <c r="J1099" s="19"/>
    </row>
    <row r="1100" spans="10:10" ht="12" x14ac:dyDescent="0.2">
      <c r="J1100" s="19"/>
    </row>
    <row r="1101" spans="10:10" ht="12" x14ac:dyDescent="0.2">
      <c r="J1101" s="19"/>
    </row>
    <row r="1102" spans="10:10" ht="12" x14ac:dyDescent="0.2">
      <c r="J1102" s="19"/>
    </row>
    <row r="1103" spans="10:10" ht="12" x14ac:dyDescent="0.2">
      <c r="J1103" s="19"/>
    </row>
    <row r="1104" spans="10:10" ht="12" x14ac:dyDescent="0.2">
      <c r="J1104" s="19"/>
    </row>
    <row r="1105" spans="10:10" ht="12" x14ac:dyDescent="0.2">
      <c r="J1105" s="19"/>
    </row>
    <row r="1106" spans="10:10" ht="12" x14ac:dyDescent="0.2">
      <c r="J1106" s="19"/>
    </row>
    <row r="1107" spans="10:10" ht="12" x14ac:dyDescent="0.2">
      <c r="J1107" s="19"/>
    </row>
    <row r="1108" spans="10:10" ht="12" x14ac:dyDescent="0.2">
      <c r="J1108" s="19"/>
    </row>
    <row r="1109" spans="10:10" ht="12" x14ac:dyDescent="0.2">
      <c r="J1109" s="19"/>
    </row>
    <row r="1110" spans="10:10" ht="12" x14ac:dyDescent="0.2">
      <c r="J1110" s="19"/>
    </row>
    <row r="1111" spans="10:10" ht="12" x14ac:dyDescent="0.2">
      <c r="J1111" s="19"/>
    </row>
    <row r="1112" spans="10:10" ht="12" x14ac:dyDescent="0.2">
      <c r="J1112" s="19"/>
    </row>
    <row r="1113" spans="10:10" ht="12" x14ac:dyDescent="0.2">
      <c r="J1113" s="19"/>
    </row>
    <row r="1114" spans="10:10" ht="12" x14ac:dyDescent="0.2">
      <c r="J1114" s="19"/>
    </row>
    <row r="1115" spans="10:10" ht="12" x14ac:dyDescent="0.2">
      <c r="J1115" s="19"/>
    </row>
    <row r="1116" spans="10:10" ht="12" x14ac:dyDescent="0.2">
      <c r="J1116" s="19"/>
    </row>
    <row r="1117" spans="10:10" ht="12" x14ac:dyDescent="0.2">
      <c r="J1117" s="19"/>
    </row>
    <row r="1118" spans="10:10" ht="12" x14ac:dyDescent="0.2">
      <c r="J1118" s="19"/>
    </row>
    <row r="1119" spans="10:10" ht="12" x14ac:dyDescent="0.2">
      <c r="J1119" s="19"/>
    </row>
    <row r="1120" spans="10:10" ht="12" x14ac:dyDescent="0.2">
      <c r="J1120" s="19"/>
    </row>
    <row r="1121" spans="10:10" ht="12" x14ac:dyDescent="0.2">
      <c r="J1121" s="19"/>
    </row>
    <row r="1122" spans="10:10" ht="12" x14ac:dyDescent="0.2">
      <c r="J1122" s="19"/>
    </row>
    <row r="1123" spans="10:10" ht="12" x14ac:dyDescent="0.2">
      <c r="J1123" s="19"/>
    </row>
    <row r="1124" spans="10:10" ht="12" x14ac:dyDescent="0.2">
      <c r="J1124" s="19"/>
    </row>
    <row r="1125" spans="10:10" ht="12" x14ac:dyDescent="0.2">
      <c r="J1125" s="19"/>
    </row>
    <row r="1126" spans="10:10" ht="12" x14ac:dyDescent="0.2">
      <c r="J1126" s="19"/>
    </row>
    <row r="1127" spans="10:10" ht="12" x14ac:dyDescent="0.2">
      <c r="J1127" s="19"/>
    </row>
    <row r="1128" spans="10:10" ht="12" x14ac:dyDescent="0.2">
      <c r="J1128" s="19"/>
    </row>
    <row r="1129" spans="10:10" ht="12" x14ac:dyDescent="0.2">
      <c r="J1129" s="19"/>
    </row>
    <row r="1130" spans="10:10" ht="12" x14ac:dyDescent="0.2">
      <c r="J1130" s="19"/>
    </row>
    <row r="1131" spans="10:10" ht="12" x14ac:dyDescent="0.2">
      <c r="J1131" s="19"/>
    </row>
    <row r="1132" spans="10:10" ht="12" x14ac:dyDescent="0.2">
      <c r="J1132" s="19"/>
    </row>
    <row r="1133" spans="10:10" ht="12" x14ac:dyDescent="0.2">
      <c r="J1133" s="19"/>
    </row>
    <row r="1134" spans="10:10" ht="12" x14ac:dyDescent="0.2">
      <c r="J1134" s="19"/>
    </row>
    <row r="1135" spans="10:10" ht="12" x14ac:dyDescent="0.2">
      <c r="J1135" s="19"/>
    </row>
    <row r="1136" spans="10:10" ht="12" x14ac:dyDescent="0.2">
      <c r="J1136" s="19"/>
    </row>
    <row r="1137" spans="10:10" ht="12" x14ac:dyDescent="0.2">
      <c r="J1137" s="19"/>
    </row>
    <row r="1138" spans="10:10" ht="12" x14ac:dyDescent="0.2">
      <c r="J1138" s="19"/>
    </row>
    <row r="1139" spans="10:10" ht="12" x14ac:dyDescent="0.2">
      <c r="J1139" s="19"/>
    </row>
    <row r="1140" spans="10:10" ht="12" x14ac:dyDescent="0.2">
      <c r="J1140" s="19"/>
    </row>
    <row r="1141" spans="10:10" ht="12" x14ac:dyDescent="0.2">
      <c r="J1141" s="19"/>
    </row>
    <row r="1142" spans="10:10" ht="12" x14ac:dyDescent="0.2">
      <c r="J1142" s="19"/>
    </row>
    <row r="1143" spans="10:10" ht="12" x14ac:dyDescent="0.2">
      <c r="J1143" s="19"/>
    </row>
    <row r="1144" spans="10:10" ht="12" x14ac:dyDescent="0.2">
      <c r="J1144" s="19"/>
    </row>
    <row r="1145" spans="10:10" ht="12" x14ac:dyDescent="0.2">
      <c r="J1145" s="19"/>
    </row>
    <row r="1146" spans="10:10" ht="12" x14ac:dyDescent="0.2">
      <c r="J1146" s="19"/>
    </row>
    <row r="1147" spans="10:10" ht="12" x14ac:dyDescent="0.2">
      <c r="J1147" s="19"/>
    </row>
    <row r="1148" spans="10:10" ht="12" x14ac:dyDescent="0.2">
      <c r="J1148" s="19"/>
    </row>
    <row r="1149" spans="10:10" ht="12" x14ac:dyDescent="0.2">
      <c r="J1149" s="19"/>
    </row>
    <row r="1150" spans="10:10" ht="12" x14ac:dyDescent="0.2">
      <c r="J1150" s="19"/>
    </row>
    <row r="1151" spans="10:10" ht="12" x14ac:dyDescent="0.2">
      <c r="J1151" s="19"/>
    </row>
    <row r="1152" spans="10:10" ht="12" x14ac:dyDescent="0.2">
      <c r="J1152" s="19"/>
    </row>
    <row r="1153" spans="10:10" ht="12" x14ac:dyDescent="0.2">
      <c r="J1153" s="19"/>
    </row>
    <row r="1154" spans="10:10" ht="12" x14ac:dyDescent="0.2">
      <c r="J1154" s="19"/>
    </row>
    <row r="1155" spans="10:10" ht="12" x14ac:dyDescent="0.2">
      <c r="J1155" s="19"/>
    </row>
    <row r="1156" spans="10:10" ht="12" x14ac:dyDescent="0.2">
      <c r="J1156" s="19"/>
    </row>
    <row r="1157" spans="10:10" ht="12" x14ac:dyDescent="0.2">
      <c r="J1157" s="19"/>
    </row>
    <row r="1158" spans="10:10" ht="12" x14ac:dyDescent="0.2">
      <c r="J1158" s="19"/>
    </row>
    <row r="1159" spans="10:10" ht="12" x14ac:dyDescent="0.2">
      <c r="J1159" s="19"/>
    </row>
    <row r="1160" spans="10:10" ht="12" x14ac:dyDescent="0.2">
      <c r="J1160" s="19"/>
    </row>
    <row r="1161" spans="10:10" ht="12" x14ac:dyDescent="0.2">
      <c r="J1161" s="19"/>
    </row>
    <row r="1162" spans="10:10" ht="12" x14ac:dyDescent="0.2">
      <c r="J1162" s="19"/>
    </row>
    <row r="1163" spans="10:10" ht="12" x14ac:dyDescent="0.2">
      <c r="J1163" s="19"/>
    </row>
    <row r="1164" spans="10:10" ht="12" x14ac:dyDescent="0.2">
      <c r="J1164" s="19"/>
    </row>
    <row r="1165" spans="10:10" ht="12" x14ac:dyDescent="0.2">
      <c r="J1165" s="19"/>
    </row>
    <row r="1166" spans="10:10" ht="12" x14ac:dyDescent="0.2">
      <c r="J1166" s="19"/>
    </row>
    <row r="1167" spans="10:10" ht="12" x14ac:dyDescent="0.2">
      <c r="J1167" s="19"/>
    </row>
    <row r="1168" spans="10:10" ht="12" x14ac:dyDescent="0.2">
      <c r="J1168" s="19"/>
    </row>
    <row r="1169" spans="10:10" ht="12" x14ac:dyDescent="0.2">
      <c r="J1169" s="19"/>
    </row>
    <row r="1170" spans="10:10" ht="12" x14ac:dyDescent="0.2">
      <c r="J1170" s="19"/>
    </row>
    <row r="1171" spans="10:10" ht="12" x14ac:dyDescent="0.2">
      <c r="J1171" s="19"/>
    </row>
    <row r="1172" spans="10:10" ht="12" x14ac:dyDescent="0.2">
      <c r="J1172" s="19"/>
    </row>
    <row r="1173" spans="10:10" ht="12" x14ac:dyDescent="0.2">
      <c r="J1173" s="19"/>
    </row>
    <row r="1174" spans="10:10" ht="12" x14ac:dyDescent="0.2">
      <c r="J1174" s="19"/>
    </row>
    <row r="1175" spans="10:10" ht="12" x14ac:dyDescent="0.2">
      <c r="J1175" s="19"/>
    </row>
    <row r="1176" spans="10:10" ht="12" x14ac:dyDescent="0.2">
      <c r="J1176" s="19"/>
    </row>
    <row r="1177" spans="10:10" ht="12" x14ac:dyDescent="0.2">
      <c r="J1177" s="19"/>
    </row>
    <row r="1178" spans="10:10" ht="12" x14ac:dyDescent="0.2">
      <c r="J1178" s="19"/>
    </row>
    <row r="1179" spans="10:10" ht="12" x14ac:dyDescent="0.2">
      <c r="J1179" s="19"/>
    </row>
    <row r="1180" spans="10:10" ht="12" x14ac:dyDescent="0.2">
      <c r="J1180" s="19"/>
    </row>
    <row r="1181" spans="10:10" ht="12" x14ac:dyDescent="0.2">
      <c r="J1181" s="19"/>
    </row>
    <row r="1182" spans="10:10" ht="12" x14ac:dyDescent="0.2">
      <c r="J1182" s="19"/>
    </row>
    <row r="1183" spans="10:10" ht="12" x14ac:dyDescent="0.2">
      <c r="J1183" s="19"/>
    </row>
    <row r="1184" spans="10:10" ht="12" x14ac:dyDescent="0.2">
      <c r="J1184" s="19"/>
    </row>
    <row r="1185" spans="10:10" ht="12" x14ac:dyDescent="0.2">
      <c r="J1185" s="19"/>
    </row>
    <row r="1186" spans="10:10" ht="12" x14ac:dyDescent="0.2">
      <c r="J1186" s="19"/>
    </row>
    <row r="1187" spans="10:10" ht="12" x14ac:dyDescent="0.2">
      <c r="J1187" s="19"/>
    </row>
    <row r="1188" spans="10:10" ht="12" x14ac:dyDescent="0.2">
      <c r="J1188" s="19"/>
    </row>
    <row r="1189" spans="10:10" ht="12" x14ac:dyDescent="0.2">
      <c r="J1189" s="19"/>
    </row>
    <row r="1190" spans="10:10" ht="12" x14ac:dyDescent="0.2">
      <c r="J1190" s="19"/>
    </row>
    <row r="1191" spans="10:10" ht="12" x14ac:dyDescent="0.2">
      <c r="J1191" s="19"/>
    </row>
    <row r="1192" spans="10:10" ht="12" x14ac:dyDescent="0.2">
      <c r="J1192" s="19"/>
    </row>
    <row r="1193" spans="10:10" ht="12" x14ac:dyDescent="0.2">
      <c r="J1193" s="19"/>
    </row>
    <row r="1194" spans="10:10" ht="12" x14ac:dyDescent="0.2">
      <c r="J1194" s="19"/>
    </row>
    <row r="1195" spans="10:10" ht="12" x14ac:dyDescent="0.2">
      <c r="J1195" s="19"/>
    </row>
    <row r="1196" spans="10:10" ht="12" x14ac:dyDescent="0.2">
      <c r="J1196" s="19"/>
    </row>
    <row r="1197" spans="10:10" ht="12" x14ac:dyDescent="0.2">
      <c r="J1197" s="19"/>
    </row>
    <row r="1198" spans="10:10" ht="12" x14ac:dyDescent="0.2">
      <c r="J1198" s="19"/>
    </row>
    <row r="1199" spans="10:10" ht="12" x14ac:dyDescent="0.2">
      <c r="J1199" s="19"/>
    </row>
    <row r="1200" spans="10:10" ht="12" x14ac:dyDescent="0.2">
      <c r="J1200" s="19"/>
    </row>
    <row r="1201" spans="10:10" ht="12" x14ac:dyDescent="0.2">
      <c r="J1201" s="19"/>
    </row>
    <row r="1202" spans="10:10" ht="12" x14ac:dyDescent="0.2">
      <c r="J1202" s="19"/>
    </row>
    <row r="1203" spans="10:10" ht="12" x14ac:dyDescent="0.2">
      <c r="J1203" s="19"/>
    </row>
    <row r="1204" spans="10:10" ht="12" x14ac:dyDescent="0.2">
      <c r="J1204" s="19"/>
    </row>
    <row r="1205" spans="10:10" ht="12" x14ac:dyDescent="0.2">
      <c r="J1205" s="19"/>
    </row>
    <row r="1206" spans="10:10" ht="12" x14ac:dyDescent="0.2">
      <c r="J1206" s="19"/>
    </row>
    <row r="1207" spans="10:10" ht="12" x14ac:dyDescent="0.2">
      <c r="J1207" s="19"/>
    </row>
    <row r="1208" spans="10:10" ht="12" x14ac:dyDescent="0.2">
      <c r="J1208" s="19"/>
    </row>
    <row r="1209" spans="10:10" ht="12" x14ac:dyDescent="0.2">
      <c r="J1209" s="19"/>
    </row>
    <row r="1210" spans="10:10" ht="12" x14ac:dyDescent="0.2">
      <c r="J1210" s="19"/>
    </row>
    <row r="1211" spans="10:10" ht="12" x14ac:dyDescent="0.2">
      <c r="J1211" s="19"/>
    </row>
    <row r="1212" spans="10:10" ht="12" x14ac:dyDescent="0.2">
      <c r="J1212" s="19"/>
    </row>
    <row r="1213" spans="10:10" ht="12" x14ac:dyDescent="0.2">
      <c r="J1213" s="19"/>
    </row>
    <row r="1214" spans="10:10" ht="12" x14ac:dyDescent="0.2">
      <c r="J1214" s="19"/>
    </row>
    <row r="1215" spans="10:10" ht="12" x14ac:dyDescent="0.2">
      <c r="J1215" s="19"/>
    </row>
    <row r="1216" spans="10:10" ht="12" x14ac:dyDescent="0.2">
      <c r="J1216" s="19"/>
    </row>
    <row r="1217" spans="10:10" ht="12" x14ac:dyDescent="0.2">
      <c r="J1217" s="19"/>
    </row>
    <row r="1218" spans="10:10" ht="12" x14ac:dyDescent="0.2">
      <c r="J1218" s="19"/>
    </row>
    <row r="1219" spans="10:10" ht="12" x14ac:dyDescent="0.2">
      <c r="J1219" s="19"/>
    </row>
    <row r="1220" spans="10:10" ht="12" x14ac:dyDescent="0.2">
      <c r="J1220" s="19"/>
    </row>
    <row r="1221" spans="10:10" ht="12" x14ac:dyDescent="0.2">
      <c r="J1221" s="19"/>
    </row>
    <row r="1222" spans="10:10" ht="12" x14ac:dyDescent="0.2">
      <c r="J1222" s="19"/>
    </row>
    <row r="1223" spans="10:10" ht="12" x14ac:dyDescent="0.2">
      <c r="J1223" s="19"/>
    </row>
    <row r="1224" spans="10:10" ht="12" x14ac:dyDescent="0.2">
      <c r="J1224" s="19"/>
    </row>
    <row r="1225" spans="10:10" ht="12" x14ac:dyDescent="0.2">
      <c r="J1225" s="19"/>
    </row>
    <row r="1226" spans="10:10" ht="12" x14ac:dyDescent="0.2">
      <c r="J1226" s="19"/>
    </row>
    <row r="1227" spans="10:10" ht="12" x14ac:dyDescent="0.2">
      <c r="J1227" s="19"/>
    </row>
    <row r="1228" spans="10:10" ht="12" x14ac:dyDescent="0.2">
      <c r="J1228" s="19"/>
    </row>
    <row r="1229" spans="10:10" ht="12" x14ac:dyDescent="0.2">
      <c r="J1229" s="19"/>
    </row>
    <row r="1230" spans="10:10" ht="12" x14ac:dyDescent="0.2">
      <c r="J1230" s="19"/>
    </row>
    <row r="1231" spans="10:10" ht="12" x14ac:dyDescent="0.2">
      <c r="J1231" s="19"/>
    </row>
    <row r="1232" spans="10:10" ht="12" x14ac:dyDescent="0.2">
      <c r="J1232" s="19"/>
    </row>
    <row r="1233" spans="10:10" ht="12" x14ac:dyDescent="0.2">
      <c r="J1233" s="19"/>
    </row>
    <row r="1234" spans="10:10" ht="12" x14ac:dyDescent="0.2">
      <c r="J1234" s="19"/>
    </row>
    <row r="1235" spans="10:10" ht="12" x14ac:dyDescent="0.2">
      <c r="J1235" s="19"/>
    </row>
    <row r="1236" spans="10:10" ht="12" x14ac:dyDescent="0.2">
      <c r="J1236" s="19"/>
    </row>
    <row r="1237" spans="10:10" ht="12" x14ac:dyDescent="0.2">
      <c r="J1237" s="19"/>
    </row>
    <row r="1238" spans="10:10" ht="12" x14ac:dyDescent="0.2">
      <c r="J1238" s="19"/>
    </row>
    <row r="1239" spans="10:10" ht="12" x14ac:dyDescent="0.2">
      <c r="J1239" s="19"/>
    </row>
    <row r="1240" spans="10:10" ht="12" x14ac:dyDescent="0.2">
      <c r="J1240" s="19"/>
    </row>
    <row r="1241" spans="10:10" ht="12" x14ac:dyDescent="0.2">
      <c r="J1241" s="19"/>
    </row>
    <row r="1242" spans="10:10" ht="12" x14ac:dyDescent="0.2">
      <c r="J1242" s="19"/>
    </row>
    <row r="1243" spans="10:10" ht="12" x14ac:dyDescent="0.2">
      <c r="J1243" s="19"/>
    </row>
    <row r="1244" spans="10:10" ht="12" x14ac:dyDescent="0.2">
      <c r="J1244" s="19"/>
    </row>
    <row r="1245" spans="10:10" ht="12" x14ac:dyDescent="0.2">
      <c r="J1245" s="19"/>
    </row>
    <row r="1246" spans="10:10" ht="12" x14ac:dyDescent="0.2">
      <c r="J1246" s="19"/>
    </row>
    <row r="1247" spans="10:10" ht="12" x14ac:dyDescent="0.2">
      <c r="J1247" s="19"/>
    </row>
    <row r="1248" spans="10:10" ht="12" x14ac:dyDescent="0.2">
      <c r="J1248" s="19"/>
    </row>
    <row r="1249" spans="10:10" ht="12" x14ac:dyDescent="0.2">
      <c r="J1249" s="19"/>
    </row>
    <row r="1250" spans="10:10" ht="12" x14ac:dyDescent="0.2">
      <c r="J1250" s="19"/>
    </row>
    <row r="1251" spans="10:10" ht="12" x14ac:dyDescent="0.2">
      <c r="J1251" s="19"/>
    </row>
    <row r="1252" spans="10:10" ht="12" x14ac:dyDescent="0.2">
      <c r="J1252" s="19"/>
    </row>
    <row r="1253" spans="10:10" ht="12" x14ac:dyDescent="0.2">
      <c r="J1253" s="19"/>
    </row>
    <row r="1254" spans="10:10" ht="12" x14ac:dyDescent="0.2">
      <c r="J1254" s="19"/>
    </row>
    <row r="1255" spans="10:10" ht="12" x14ac:dyDescent="0.2">
      <c r="J1255" s="19"/>
    </row>
    <row r="1256" spans="10:10" ht="12" x14ac:dyDescent="0.2">
      <c r="J1256" s="19"/>
    </row>
    <row r="1257" spans="10:10" ht="12" x14ac:dyDescent="0.2">
      <c r="J1257" s="19"/>
    </row>
    <row r="1258" spans="10:10" ht="12" x14ac:dyDescent="0.2">
      <c r="J1258" s="19"/>
    </row>
    <row r="1259" spans="10:10" ht="12" x14ac:dyDescent="0.2">
      <c r="J1259" s="19"/>
    </row>
    <row r="1260" spans="10:10" ht="12" x14ac:dyDescent="0.2">
      <c r="J1260" s="19"/>
    </row>
    <row r="1261" spans="10:10" ht="12" x14ac:dyDescent="0.2">
      <c r="J1261" s="19"/>
    </row>
    <row r="1262" spans="10:10" ht="12" x14ac:dyDescent="0.2">
      <c r="J1262" s="19"/>
    </row>
    <row r="1263" spans="10:10" ht="12" x14ac:dyDescent="0.2">
      <c r="J1263" s="19"/>
    </row>
    <row r="1264" spans="10:10" ht="12" x14ac:dyDescent="0.2">
      <c r="J1264" s="19"/>
    </row>
    <row r="1265" spans="10:10" ht="12" x14ac:dyDescent="0.2">
      <c r="J1265" s="19"/>
    </row>
    <row r="1266" spans="10:10" ht="12" x14ac:dyDescent="0.2">
      <c r="J1266" s="19"/>
    </row>
    <row r="1267" spans="10:10" ht="12" x14ac:dyDescent="0.2">
      <c r="J1267" s="19"/>
    </row>
    <row r="1268" spans="10:10" ht="12" x14ac:dyDescent="0.2">
      <c r="J1268" s="19"/>
    </row>
    <row r="1269" spans="10:10" ht="12" x14ac:dyDescent="0.2">
      <c r="J1269" s="19"/>
    </row>
    <row r="1270" spans="10:10" ht="12" x14ac:dyDescent="0.2">
      <c r="J1270" s="19"/>
    </row>
    <row r="1271" spans="10:10" ht="12" x14ac:dyDescent="0.2">
      <c r="J1271" s="19"/>
    </row>
    <row r="1272" spans="10:10" ht="12" x14ac:dyDescent="0.2">
      <c r="J1272" s="19"/>
    </row>
    <row r="1273" spans="10:10" ht="12" x14ac:dyDescent="0.2">
      <c r="J1273" s="19"/>
    </row>
    <row r="1274" spans="10:10" ht="12" x14ac:dyDescent="0.2">
      <c r="J1274" s="19"/>
    </row>
    <row r="1275" spans="10:10" ht="12" x14ac:dyDescent="0.2">
      <c r="J1275" s="19"/>
    </row>
    <row r="1276" spans="10:10" ht="12" x14ac:dyDescent="0.2">
      <c r="J1276" s="19"/>
    </row>
    <row r="1277" spans="10:10" ht="12" x14ac:dyDescent="0.2">
      <c r="J1277" s="19"/>
    </row>
    <row r="1278" spans="10:10" ht="12" x14ac:dyDescent="0.2">
      <c r="J1278" s="19"/>
    </row>
    <row r="1279" spans="10:10" ht="12" x14ac:dyDescent="0.2">
      <c r="J1279" s="19"/>
    </row>
    <row r="1280" spans="10:10" ht="12" x14ac:dyDescent="0.2">
      <c r="J1280" s="19"/>
    </row>
    <row r="1281" spans="10:10" ht="12" x14ac:dyDescent="0.2">
      <c r="J1281" s="19"/>
    </row>
    <row r="1282" spans="10:10" ht="12" x14ac:dyDescent="0.2">
      <c r="J1282" s="19"/>
    </row>
    <row r="1283" spans="10:10" ht="12" x14ac:dyDescent="0.2">
      <c r="J1283" s="19"/>
    </row>
    <row r="1284" spans="10:10" ht="12" x14ac:dyDescent="0.2">
      <c r="J1284" s="19"/>
    </row>
    <row r="1285" spans="10:10" ht="12" x14ac:dyDescent="0.2">
      <c r="J1285" s="19"/>
    </row>
    <row r="1286" spans="10:10" ht="12" x14ac:dyDescent="0.2">
      <c r="J1286" s="19"/>
    </row>
    <row r="1287" spans="10:10" ht="12" x14ac:dyDescent="0.2">
      <c r="J1287" s="19"/>
    </row>
    <row r="1288" spans="10:10" ht="12" x14ac:dyDescent="0.2">
      <c r="J1288" s="19"/>
    </row>
    <row r="1289" spans="10:10" ht="12" x14ac:dyDescent="0.2">
      <c r="J1289" s="19"/>
    </row>
    <row r="1290" spans="10:10" ht="12" x14ac:dyDescent="0.2">
      <c r="J1290" s="19"/>
    </row>
    <row r="1291" spans="10:10" ht="12" x14ac:dyDescent="0.2">
      <c r="J1291" s="19"/>
    </row>
    <row r="1292" spans="10:10" ht="12" x14ac:dyDescent="0.2">
      <c r="J1292" s="19"/>
    </row>
    <row r="1293" spans="10:10" ht="12" x14ac:dyDescent="0.2">
      <c r="J1293" s="19"/>
    </row>
    <row r="1294" spans="10:10" ht="12" x14ac:dyDescent="0.2">
      <c r="J1294" s="19"/>
    </row>
    <row r="1295" spans="10:10" ht="12" x14ac:dyDescent="0.2">
      <c r="J1295" s="19"/>
    </row>
    <row r="1296" spans="10:10" ht="12" x14ac:dyDescent="0.2">
      <c r="J1296" s="19"/>
    </row>
    <row r="1297" spans="10:10" ht="12" x14ac:dyDescent="0.2">
      <c r="J1297" s="19"/>
    </row>
    <row r="1298" spans="10:10" ht="12" x14ac:dyDescent="0.2">
      <c r="J1298" s="19"/>
    </row>
    <row r="1299" spans="10:10" ht="12" x14ac:dyDescent="0.2">
      <c r="J1299" s="19"/>
    </row>
    <row r="1300" spans="10:10" ht="12" x14ac:dyDescent="0.2">
      <c r="J1300" s="19"/>
    </row>
    <row r="1301" spans="10:10" ht="12" x14ac:dyDescent="0.2">
      <c r="J1301" s="19"/>
    </row>
    <row r="1302" spans="10:10" ht="12" x14ac:dyDescent="0.2">
      <c r="J1302" s="19"/>
    </row>
    <row r="1303" spans="10:10" ht="12" x14ac:dyDescent="0.2">
      <c r="J1303" s="19"/>
    </row>
    <row r="1304" spans="10:10" ht="12" x14ac:dyDescent="0.2">
      <c r="J1304" s="19"/>
    </row>
    <row r="1305" spans="10:10" ht="12" x14ac:dyDescent="0.2">
      <c r="J1305" s="19"/>
    </row>
    <row r="1306" spans="10:10" ht="12" x14ac:dyDescent="0.2">
      <c r="J1306" s="19"/>
    </row>
    <row r="1307" spans="10:10" ht="12" x14ac:dyDescent="0.2">
      <c r="J1307" s="19"/>
    </row>
    <row r="1308" spans="10:10" ht="12" x14ac:dyDescent="0.2">
      <c r="J1308" s="19"/>
    </row>
    <row r="1309" spans="10:10" ht="12" x14ac:dyDescent="0.2">
      <c r="J1309" s="19"/>
    </row>
    <row r="1310" spans="10:10" ht="12" x14ac:dyDescent="0.2">
      <c r="J1310" s="19"/>
    </row>
    <row r="1311" spans="10:10" ht="12" x14ac:dyDescent="0.2">
      <c r="J1311" s="19"/>
    </row>
    <row r="1312" spans="10:10" ht="12" x14ac:dyDescent="0.2">
      <c r="J1312" s="19"/>
    </row>
    <row r="1313" spans="10:10" ht="12" x14ac:dyDescent="0.2">
      <c r="J1313" s="19"/>
    </row>
    <row r="1314" spans="10:10" ht="12" x14ac:dyDescent="0.2">
      <c r="J1314" s="19"/>
    </row>
    <row r="1315" spans="10:10" ht="12" x14ac:dyDescent="0.2">
      <c r="J1315" s="19"/>
    </row>
    <row r="1316" spans="10:10" ht="12" x14ac:dyDescent="0.2">
      <c r="J1316" s="19"/>
    </row>
    <row r="1317" spans="10:10" ht="12" x14ac:dyDescent="0.2">
      <c r="J1317" s="19"/>
    </row>
    <row r="1318" spans="10:10" ht="12" x14ac:dyDescent="0.2">
      <c r="J1318" s="19"/>
    </row>
    <row r="1319" spans="10:10" ht="12" x14ac:dyDescent="0.2">
      <c r="J1319" s="19"/>
    </row>
    <row r="1320" spans="10:10" ht="12" x14ac:dyDescent="0.2">
      <c r="J1320" s="19"/>
    </row>
    <row r="1321" spans="10:10" ht="12" x14ac:dyDescent="0.2">
      <c r="J1321" s="19"/>
    </row>
    <row r="1322" spans="10:10" ht="12" x14ac:dyDescent="0.2">
      <c r="J1322" s="19"/>
    </row>
    <row r="1323" spans="10:10" ht="12" x14ac:dyDescent="0.2">
      <c r="J1323" s="19"/>
    </row>
    <row r="1324" spans="10:10" ht="12" x14ac:dyDescent="0.2">
      <c r="J1324" s="19"/>
    </row>
    <row r="1325" spans="10:10" ht="12" x14ac:dyDescent="0.2">
      <c r="J1325" s="19"/>
    </row>
    <row r="1326" spans="10:10" ht="12" x14ac:dyDescent="0.2">
      <c r="J1326" s="19"/>
    </row>
    <row r="1327" spans="10:10" ht="12" x14ac:dyDescent="0.2">
      <c r="J1327" s="19"/>
    </row>
    <row r="1328" spans="10:10" ht="12" x14ac:dyDescent="0.2">
      <c r="J1328" s="19"/>
    </row>
    <row r="1329" spans="10:10" ht="12" x14ac:dyDescent="0.2">
      <c r="J1329" s="19"/>
    </row>
    <row r="1330" spans="10:10" ht="12" x14ac:dyDescent="0.2">
      <c r="J1330" s="19"/>
    </row>
    <row r="1331" spans="10:10" ht="12" x14ac:dyDescent="0.2">
      <c r="J1331" s="19"/>
    </row>
    <row r="1332" spans="10:10" ht="12" x14ac:dyDescent="0.2">
      <c r="J1332" s="19"/>
    </row>
    <row r="1333" spans="10:10" ht="12" x14ac:dyDescent="0.2">
      <c r="J1333" s="19"/>
    </row>
    <row r="1334" spans="10:10" ht="12" x14ac:dyDescent="0.2">
      <c r="J1334" s="19"/>
    </row>
    <row r="1335" spans="10:10" ht="12" x14ac:dyDescent="0.2">
      <c r="J1335" s="19"/>
    </row>
    <row r="1336" spans="10:10" ht="12" x14ac:dyDescent="0.2">
      <c r="J1336" s="19"/>
    </row>
    <row r="1337" spans="10:10" ht="12" x14ac:dyDescent="0.2">
      <c r="J1337" s="19"/>
    </row>
    <row r="1338" spans="10:10" ht="12" x14ac:dyDescent="0.2">
      <c r="J1338" s="19"/>
    </row>
    <row r="1339" spans="10:10" ht="12" x14ac:dyDescent="0.2">
      <c r="J1339" s="19"/>
    </row>
    <row r="1340" spans="10:10" ht="12" x14ac:dyDescent="0.2">
      <c r="J1340" s="19"/>
    </row>
    <row r="1341" spans="10:10" ht="12" x14ac:dyDescent="0.2">
      <c r="J1341" s="19"/>
    </row>
    <row r="1342" spans="10:10" ht="12" x14ac:dyDescent="0.2">
      <c r="J1342" s="19"/>
    </row>
    <row r="1343" spans="10:10" ht="12" x14ac:dyDescent="0.2">
      <c r="J1343" s="19"/>
    </row>
    <row r="1344" spans="10:10" ht="12" x14ac:dyDescent="0.2">
      <c r="J1344" s="19"/>
    </row>
    <row r="1345" spans="10:10" ht="12" x14ac:dyDescent="0.2">
      <c r="J1345" s="19"/>
    </row>
    <row r="1346" spans="10:10" ht="12" x14ac:dyDescent="0.2">
      <c r="J1346" s="19"/>
    </row>
    <row r="1347" spans="10:10" ht="12" x14ac:dyDescent="0.2">
      <c r="J1347" s="19"/>
    </row>
    <row r="1348" spans="10:10" ht="12" x14ac:dyDescent="0.2">
      <c r="J1348" s="19"/>
    </row>
    <row r="1349" spans="10:10" ht="12" x14ac:dyDescent="0.2">
      <c r="J1349" s="19"/>
    </row>
    <row r="1350" spans="10:10" ht="12" x14ac:dyDescent="0.2">
      <c r="J1350" s="19"/>
    </row>
    <row r="1351" spans="10:10" ht="12" x14ac:dyDescent="0.2">
      <c r="J1351" s="19"/>
    </row>
    <row r="1352" spans="10:10" ht="12" x14ac:dyDescent="0.2">
      <c r="J1352" s="19"/>
    </row>
    <row r="1353" spans="10:10" ht="12" x14ac:dyDescent="0.2">
      <c r="J1353" s="19"/>
    </row>
    <row r="1354" spans="10:10" ht="12" x14ac:dyDescent="0.2">
      <c r="J1354" s="19"/>
    </row>
    <row r="1355" spans="10:10" ht="12" x14ac:dyDescent="0.2">
      <c r="J1355" s="19"/>
    </row>
    <row r="1356" spans="10:10" ht="12" x14ac:dyDescent="0.2">
      <c r="J1356" s="19"/>
    </row>
    <row r="1357" spans="10:10" ht="12" x14ac:dyDescent="0.2">
      <c r="J1357" s="19"/>
    </row>
    <row r="1358" spans="10:10" ht="12" x14ac:dyDescent="0.2">
      <c r="J1358" s="19"/>
    </row>
    <row r="1359" spans="10:10" ht="12" x14ac:dyDescent="0.2">
      <c r="J1359" s="19"/>
    </row>
    <row r="1360" spans="10:10" ht="12" x14ac:dyDescent="0.2">
      <c r="J1360" s="19"/>
    </row>
    <row r="1361" spans="10:10" ht="12" x14ac:dyDescent="0.2">
      <c r="J1361" s="19"/>
    </row>
    <row r="1362" spans="10:10" ht="12" x14ac:dyDescent="0.2">
      <c r="J1362" s="19"/>
    </row>
    <row r="1363" spans="10:10" ht="12" x14ac:dyDescent="0.2">
      <c r="J1363" s="19"/>
    </row>
    <row r="1364" spans="10:10" ht="12" x14ac:dyDescent="0.2">
      <c r="J1364" s="19"/>
    </row>
    <row r="1365" spans="10:10" ht="12" x14ac:dyDescent="0.2">
      <c r="J1365" s="19"/>
    </row>
    <row r="1366" spans="10:10" ht="12" x14ac:dyDescent="0.2">
      <c r="J1366" s="19"/>
    </row>
    <row r="1367" spans="10:10" ht="12" x14ac:dyDescent="0.2">
      <c r="J1367" s="19"/>
    </row>
    <row r="1368" spans="10:10" ht="12" x14ac:dyDescent="0.2">
      <c r="J1368" s="19"/>
    </row>
    <row r="1369" spans="10:10" ht="12" x14ac:dyDescent="0.2">
      <c r="J1369" s="19"/>
    </row>
    <row r="1370" spans="10:10" ht="12" x14ac:dyDescent="0.2">
      <c r="J1370" s="19"/>
    </row>
    <row r="1371" spans="10:10" ht="12" x14ac:dyDescent="0.2">
      <c r="J1371" s="19"/>
    </row>
    <row r="1372" spans="10:10" ht="12" x14ac:dyDescent="0.2">
      <c r="J1372" s="19"/>
    </row>
    <row r="1373" spans="10:10" ht="12" x14ac:dyDescent="0.2">
      <c r="J1373" s="19"/>
    </row>
    <row r="1374" spans="10:10" ht="12" x14ac:dyDescent="0.2">
      <c r="J1374" s="19"/>
    </row>
    <row r="1375" spans="10:10" ht="12" x14ac:dyDescent="0.2">
      <c r="J1375" s="19"/>
    </row>
    <row r="1376" spans="10:10" ht="12" x14ac:dyDescent="0.2">
      <c r="J1376" s="19"/>
    </row>
    <row r="1377" spans="10:10" ht="12" x14ac:dyDescent="0.2">
      <c r="J1377" s="19"/>
    </row>
    <row r="1378" spans="10:10" ht="12" x14ac:dyDescent="0.2">
      <c r="J1378" s="19"/>
    </row>
    <row r="1379" spans="10:10" ht="12" x14ac:dyDescent="0.2">
      <c r="J1379" s="19"/>
    </row>
    <row r="1380" spans="10:10" ht="12" x14ac:dyDescent="0.2">
      <c r="J1380" s="19"/>
    </row>
    <row r="1381" spans="10:10" ht="12" x14ac:dyDescent="0.2">
      <c r="J1381" s="19"/>
    </row>
    <row r="1382" spans="10:10" ht="12" x14ac:dyDescent="0.2">
      <c r="J1382" s="19"/>
    </row>
    <row r="1383" spans="10:10" ht="12" x14ac:dyDescent="0.2">
      <c r="J1383" s="19"/>
    </row>
    <row r="1384" spans="10:10" ht="12" x14ac:dyDescent="0.2">
      <c r="J1384" s="19"/>
    </row>
    <row r="1385" spans="10:10" ht="12" x14ac:dyDescent="0.2">
      <c r="J1385" s="19"/>
    </row>
    <row r="1386" spans="10:10" ht="12" x14ac:dyDescent="0.2">
      <c r="J1386" s="19"/>
    </row>
    <row r="1387" spans="10:10" ht="12" x14ac:dyDescent="0.2">
      <c r="J1387" s="19"/>
    </row>
    <row r="1388" spans="10:10" ht="12" x14ac:dyDescent="0.2">
      <c r="J1388" s="19"/>
    </row>
    <row r="1389" spans="10:10" ht="12" x14ac:dyDescent="0.2">
      <c r="J1389" s="19"/>
    </row>
    <row r="1390" spans="10:10" ht="12" x14ac:dyDescent="0.2">
      <c r="J1390" s="19"/>
    </row>
    <row r="1391" spans="10:10" ht="12" x14ac:dyDescent="0.2">
      <c r="J1391" s="19"/>
    </row>
    <row r="1392" spans="10:10" ht="12" x14ac:dyDescent="0.2">
      <c r="J1392" s="19"/>
    </row>
    <row r="1393" spans="10:10" ht="12" x14ac:dyDescent="0.2">
      <c r="J1393" s="19"/>
    </row>
    <row r="1394" spans="10:10" ht="12" x14ac:dyDescent="0.2">
      <c r="J1394" s="19"/>
    </row>
    <row r="1395" spans="10:10" ht="12" x14ac:dyDescent="0.2">
      <c r="J1395" s="19"/>
    </row>
    <row r="1396" spans="10:10" ht="12" x14ac:dyDescent="0.2">
      <c r="J1396" s="19"/>
    </row>
    <row r="1397" spans="10:10" ht="12" x14ac:dyDescent="0.2">
      <c r="J1397" s="19"/>
    </row>
    <row r="1398" spans="10:10" ht="12" x14ac:dyDescent="0.2">
      <c r="J1398" s="19"/>
    </row>
    <row r="1399" spans="10:10" ht="12" x14ac:dyDescent="0.2">
      <c r="J1399" s="19"/>
    </row>
    <row r="1400" spans="10:10" ht="12" x14ac:dyDescent="0.2">
      <c r="J1400" s="19"/>
    </row>
    <row r="1401" spans="10:10" ht="12" x14ac:dyDescent="0.2">
      <c r="J1401" s="19"/>
    </row>
    <row r="1402" spans="10:10" ht="12" x14ac:dyDescent="0.2">
      <c r="J1402" s="19"/>
    </row>
    <row r="1403" spans="10:10" ht="12" x14ac:dyDescent="0.2">
      <c r="J1403" s="19"/>
    </row>
    <row r="1404" spans="10:10" ht="12" x14ac:dyDescent="0.2">
      <c r="J1404" s="19"/>
    </row>
    <row r="1405" spans="10:10" ht="12" x14ac:dyDescent="0.2">
      <c r="J1405" s="19"/>
    </row>
    <row r="1406" spans="10:10" ht="12" x14ac:dyDescent="0.2">
      <c r="J1406" s="19"/>
    </row>
    <row r="1407" spans="10:10" ht="12" x14ac:dyDescent="0.2">
      <c r="J1407" s="19"/>
    </row>
    <row r="1408" spans="10:10" ht="12" x14ac:dyDescent="0.2">
      <c r="J1408" s="19"/>
    </row>
    <row r="1409" spans="10:10" ht="12" x14ac:dyDescent="0.2">
      <c r="J1409" s="19"/>
    </row>
    <row r="1410" spans="10:10" ht="12" x14ac:dyDescent="0.2">
      <c r="J1410" s="19"/>
    </row>
    <row r="1411" spans="10:10" ht="12" x14ac:dyDescent="0.2">
      <c r="J1411" s="19"/>
    </row>
    <row r="1412" spans="10:10" ht="12" x14ac:dyDescent="0.2">
      <c r="J1412" s="19"/>
    </row>
    <row r="1413" spans="10:10" ht="12" x14ac:dyDescent="0.2">
      <c r="J1413" s="19"/>
    </row>
    <row r="1414" spans="10:10" ht="12" x14ac:dyDescent="0.2">
      <c r="J1414" s="19"/>
    </row>
    <row r="1415" spans="10:10" ht="12" x14ac:dyDescent="0.2">
      <c r="J1415" s="19"/>
    </row>
    <row r="1416" spans="10:10" ht="12" x14ac:dyDescent="0.2">
      <c r="J1416" s="19"/>
    </row>
    <row r="1417" spans="10:10" ht="12" x14ac:dyDescent="0.2">
      <c r="J1417" s="19"/>
    </row>
    <row r="1418" spans="10:10" ht="12" x14ac:dyDescent="0.2">
      <c r="J1418" s="19"/>
    </row>
    <row r="1419" spans="10:10" ht="12" x14ac:dyDescent="0.2">
      <c r="J1419" s="19"/>
    </row>
    <row r="1420" spans="10:10" ht="12" x14ac:dyDescent="0.2">
      <c r="J1420" s="19"/>
    </row>
    <row r="1421" spans="10:10" ht="12" x14ac:dyDescent="0.2">
      <c r="J1421" s="19"/>
    </row>
    <row r="1422" spans="10:10" ht="12" x14ac:dyDescent="0.2">
      <c r="J1422" s="19"/>
    </row>
    <row r="1423" spans="10:10" ht="12" x14ac:dyDescent="0.2">
      <c r="J1423" s="19"/>
    </row>
    <row r="1424" spans="10:10" ht="12" x14ac:dyDescent="0.2">
      <c r="J1424" s="19"/>
    </row>
    <row r="1425" spans="10:10" ht="12" x14ac:dyDescent="0.2">
      <c r="J1425" s="19"/>
    </row>
    <row r="1426" spans="10:10" ht="12" x14ac:dyDescent="0.2">
      <c r="J1426" s="19"/>
    </row>
    <row r="1427" spans="10:10" ht="12" x14ac:dyDescent="0.2">
      <c r="J1427" s="19"/>
    </row>
    <row r="1428" spans="10:10" ht="12" x14ac:dyDescent="0.2">
      <c r="J1428" s="19"/>
    </row>
    <row r="1429" spans="10:10" ht="12" x14ac:dyDescent="0.2">
      <c r="J1429" s="19"/>
    </row>
    <row r="1430" spans="10:10" ht="12" x14ac:dyDescent="0.2">
      <c r="J1430" s="19"/>
    </row>
    <row r="1431" spans="10:10" ht="12" x14ac:dyDescent="0.2">
      <c r="J1431" s="19"/>
    </row>
    <row r="1432" spans="10:10" ht="12" x14ac:dyDescent="0.2">
      <c r="J1432" s="19"/>
    </row>
    <row r="1433" spans="10:10" ht="12" x14ac:dyDescent="0.2">
      <c r="J1433" s="19"/>
    </row>
    <row r="1434" spans="10:10" ht="12" x14ac:dyDescent="0.2">
      <c r="J1434" s="19"/>
    </row>
    <row r="1435" spans="10:10" ht="12" x14ac:dyDescent="0.2">
      <c r="J1435" s="19"/>
    </row>
    <row r="1436" spans="10:10" ht="12" x14ac:dyDescent="0.2">
      <c r="J1436" s="19"/>
    </row>
    <row r="1437" spans="10:10" ht="12" x14ac:dyDescent="0.2">
      <c r="J1437" s="19"/>
    </row>
    <row r="1438" spans="10:10" ht="12" x14ac:dyDescent="0.2">
      <c r="J1438" s="19"/>
    </row>
    <row r="1439" spans="10:10" ht="12" x14ac:dyDescent="0.2">
      <c r="J1439" s="19"/>
    </row>
    <row r="1440" spans="10:10" ht="12" x14ac:dyDescent="0.2">
      <c r="J1440" s="19"/>
    </row>
    <row r="1441" spans="10:10" ht="12" x14ac:dyDescent="0.2">
      <c r="J1441" s="19"/>
    </row>
    <row r="1442" spans="10:10" ht="12" x14ac:dyDescent="0.2">
      <c r="J1442" s="19"/>
    </row>
    <row r="1443" spans="10:10" ht="12" x14ac:dyDescent="0.2">
      <c r="J1443" s="19"/>
    </row>
    <row r="1444" spans="10:10" ht="12" x14ac:dyDescent="0.2">
      <c r="J1444" s="19"/>
    </row>
    <row r="1445" spans="10:10" ht="12" x14ac:dyDescent="0.2">
      <c r="J1445" s="19"/>
    </row>
    <row r="1446" spans="10:10" ht="12" x14ac:dyDescent="0.2">
      <c r="J1446" s="19"/>
    </row>
    <row r="1447" spans="10:10" ht="12" x14ac:dyDescent="0.2">
      <c r="J1447" s="19"/>
    </row>
    <row r="1448" spans="10:10" ht="12" x14ac:dyDescent="0.2">
      <c r="J1448" s="19"/>
    </row>
    <row r="1449" spans="10:10" ht="12" x14ac:dyDescent="0.2">
      <c r="J1449" s="19"/>
    </row>
    <row r="1450" spans="10:10" ht="12" x14ac:dyDescent="0.2">
      <c r="J1450" s="19"/>
    </row>
    <row r="1451" spans="10:10" ht="12" x14ac:dyDescent="0.2">
      <c r="J1451" s="19"/>
    </row>
    <row r="1452" spans="10:10" ht="12" x14ac:dyDescent="0.2">
      <c r="J1452" s="19"/>
    </row>
    <row r="1453" spans="10:10" ht="12" x14ac:dyDescent="0.2">
      <c r="J1453" s="19"/>
    </row>
    <row r="1454" spans="10:10" ht="12" x14ac:dyDescent="0.2">
      <c r="J1454" s="19"/>
    </row>
    <row r="1455" spans="10:10" ht="12" x14ac:dyDescent="0.2">
      <c r="J1455" s="19"/>
    </row>
    <row r="1456" spans="10:10" ht="12" x14ac:dyDescent="0.2">
      <c r="J1456" s="19"/>
    </row>
    <row r="1457" spans="10:10" ht="12" x14ac:dyDescent="0.2">
      <c r="J1457" s="19"/>
    </row>
    <row r="1458" spans="10:10" ht="12" x14ac:dyDescent="0.2">
      <c r="J1458" s="19"/>
    </row>
    <row r="1459" spans="10:10" ht="12" x14ac:dyDescent="0.2">
      <c r="J1459" s="19"/>
    </row>
    <row r="1460" spans="10:10" ht="12" x14ac:dyDescent="0.2">
      <c r="J1460" s="19"/>
    </row>
    <row r="1461" spans="10:10" ht="12" x14ac:dyDescent="0.2">
      <c r="J1461" s="19"/>
    </row>
    <row r="1462" spans="10:10" ht="12" x14ac:dyDescent="0.2">
      <c r="J1462" s="19"/>
    </row>
    <row r="1463" spans="10:10" ht="12" x14ac:dyDescent="0.2">
      <c r="J1463" s="19"/>
    </row>
    <row r="1464" spans="10:10" ht="12" x14ac:dyDescent="0.2">
      <c r="J1464" s="19"/>
    </row>
    <row r="1465" spans="10:10" ht="12" x14ac:dyDescent="0.2">
      <c r="J1465" s="19"/>
    </row>
    <row r="1466" spans="10:10" ht="12" x14ac:dyDescent="0.2">
      <c r="J1466" s="19"/>
    </row>
    <row r="1467" spans="10:10" ht="12" x14ac:dyDescent="0.2">
      <c r="J1467" s="19"/>
    </row>
    <row r="1468" spans="10:10" ht="12" x14ac:dyDescent="0.2">
      <c r="J1468" s="19"/>
    </row>
    <row r="1469" spans="10:10" ht="12" x14ac:dyDescent="0.2">
      <c r="J1469" s="19"/>
    </row>
    <row r="1470" spans="10:10" ht="12" x14ac:dyDescent="0.2">
      <c r="J1470" s="19"/>
    </row>
    <row r="1471" spans="10:10" ht="12" x14ac:dyDescent="0.2">
      <c r="J1471" s="19"/>
    </row>
    <row r="1472" spans="10:10" ht="12" x14ac:dyDescent="0.2">
      <c r="J1472" s="19"/>
    </row>
    <row r="1473" spans="10:10" ht="12" x14ac:dyDescent="0.2">
      <c r="J1473" s="19"/>
    </row>
    <row r="1474" spans="10:10" ht="12" x14ac:dyDescent="0.2">
      <c r="J1474" s="19"/>
    </row>
    <row r="1475" spans="10:10" ht="12" x14ac:dyDescent="0.2">
      <c r="J1475" s="19"/>
    </row>
    <row r="1476" spans="10:10" ht="12" x14ac:dyDescent="0.2">
      <c r="J1476" s="19"/>
    </row>
    <row r="1477" spans="10:10" ht="12" x14ac:dyDescent="0.2">
      <c r="J1477" s="19"/>
    </row>
    <row r="1478" spans="10:10" ht="12" x14ac:dyDescent="0.2">
      <c r="J1478" s="19"/>
    </row>
    <row r="1479" spans="10:10" ht="12" x14ac:dyDescent="0.2">
      <c r="J1479" s="19"/>
    </row>
    <row r="1480" spans="10:10" ht="12" x14ac:dyDescent="0.2">
      <c r="J1480" s="19"/>
    </row>
    <row r="1481" spans="10:10" ht="12" x14ac:dyDescent="0.2">
      <c r="J1481" s="19"/>
    </row>
    <row r="1482" spans="10:10" ht="12" x14ac:dyDescent="0.2">
      <c r="J1482" s="19"/>
    </row>
    <row r="1483" spans="10:10" ht="12" x14ac:dyDescent="0.2">
      <c r="J1483" s="19"/>
    </row>
    <row r="1484" spans="10:10" ht="12" x14ac:dyDescent="0.2">
      <c r="J1484" s="19"/>
    </row>
    <row r="1485" spans="10:10" ht="12" x14ac:dyDescent="0.2">
      <c r="J1485" s="19"/>
    </row>
    <row r="1486" spans="10:10" ht="12" x14ac:dyDescent="0.2">
      <c r="J1486" s="19"/>
    </row>
    <row r="1487" spans="10:10" ht="12" x14ac:dyDescent="0.2">
      <c r="J1487" s="19"/>
    </row>
    <row r="1488" spans="10:10" ht="12" x14ac:dyDescent="0.2">
      <c r="J1488" s="19"/>
    </row>
    <row r="1489" spans="10:10" ht="12" x14ac:dyDescent="0.2">
      <c r="J1489" s="19"/>
    </row>
    <row r="1490" spans="10:10" ht="12" x14ac:dyDescent="0.2">
      <c r="J1490" s="19"/>
    </row>
    <row r="1491" spans="10:10" ht="12" x14ac:dyDescent="0.2">
      <c r="J1491" s="19"/>
    </row>
    <row r="1492" spans="10:10" ht="12" x14ac:dyDescent="0.2">
      <c r="J1492" s="19"/>
    </row>
    <row r="1493" spans="10:10" ht="12" x14ac:dyDescent="0.2">
      <c r="J1493" s="19"/>
    </row>
    <row r="1494" spans="10:10" ht="12" x14ac:dyDescent="0.2">
      <c r="J1494" s="19"/>
    </row>
    <row r="1495" spans="10:10" ht="12" x14ac:dyDescent="0.2">
      <c r="J1495" s="19"/>
    </row>
    <row r="1496" spans="10:10" ht="12" x14ac:dyDescent="0.2">
      <c r="J1496" s="19"/>
    </row>
    <row r="1497" spans="10:10" ht="12" x14ac:dyDescent="0.2">
      <c r="J1497" s="19"/>
    </row>
    <row r="1498" spans="10:10" ht="12" x14ac:dyDescent="0.2">
      <c r="J1498" s="19"/>
    </row>
    <row r="1499" spans="10:10" ht="12" x14ac:dyDescent="0.2">
      <c r="J1499" s="19"/>
    </row>
    <row r="1500" spans="10:10" ht="12" x14ac:dyDescent="0.2">
      <c r="J1500" s="19"/>
    </row>
    <row r="1501" spans="10:10" ht="12" x14ac:dyDescent="0.2">
      <c r="J1501" s="19"/>
    </row>
    <row r="1502" spans="10:10" ht="12" x14ac:dyDescent="0.2">
      <c r="J1502" s="19"/>
    </row>
    <row r="1503" spans="10:10" ht="12" x14ac:dyDescent="0.2">
      <c r="J1503" s="19"/>
    </row>
    <row r="1504" spans="10:10" ht="12" x14ac:dyDescent="0.2">
      <c r="J1504" s="19"/>
    </row>
    <row r="1505" spans="10:10" ht="12" x14ac:dyDescent="0.2">
      <c r="J1505" s="19"/>
    </row>
    <row r="1506" spans="10:10" ht="12" x14ac:dyDescent="0.2">
      <c r="J1506" s="19"/>
    </row>
    <row r="1507" spans="10:10" ht="12" x14ac:dyDescent="0.2">
      <c r="J1507" s="19"/>
    </row>
    <row r="1508" spans="10:10" ht="12" x14ac:dyDescent="0.2">
      <c r="J1508" s="19"/>
    </row>
    <row r="1509" spans="10:10" ht="12" x14ac:dyDescent="0.2">
      <c r="J1509" s="19"/>
    </row>
    <row r="1510" spans="10:10" ht="12" x14ac:dyDescent="0.2">
      <c r="J1510" s="19"/>
    </row>
    <row r="1511" spans="10:10" ht="12" x14ac:dyDescent="0.2">
      <c r="J1511" s="19"/>
    </row>
    <row r="1512" spans="10:10" ht="12" x14ac:dyDescent="0.2">
      <c r="J1512" s="19"/>
    </row>
    <row r="1513" spans="10:10" ht="12" x14ac:dyDescent="0.2">
      <c r="J1513" s="19"/>
    </row>
    <row r="1514" spans="10:10" ht="12" x14ac:dyDescent="0.2">
      <c r="J1514" s="19"/>
    </row>
    <row r="1515" spans="10:10" ht="12" x14ac:dyDescent="0.2">
      <c r="J1515" s="19"/>
    </row>
    <row r="1516" spans="10:10" ht="12" x14ac:dyDescent="0.2">
      <c r="J1516" s="19"/>
    </row>
    <row r="1517" spans="10:10" ht="12" x14ac:dyDescent="0.2">
      <c r="J1517" s="19"/>
    </row>
    <row r="1518" spans="10:10" ht="12" x14ac:dyDescent="0.2">
      <c r="J1518" s="19"/>
    </row>
    <row r="1519" spans="10:10" ht="12" x14ac:dyDescent="0.2">
      <c r="J1519" s="19"/>
    </row>
    <row r="1520" spans="10:10" ht="12" x14ac:dyDescent="0.2">
      <c r="J1520" s="19"/>
    </row>
    <row r="1521" spans="10:10" ht="12" x14ac:dyDescent="0.2">
      <c r="J1521" s="19"/>
    </row>
    <row r="1522" spans="10:10" ht="12" x14ac:dyDescent="0.2">
      <c r="J1522" s="19"/>
    </row>
    <row r="1523" spans="10:10" ht="12" x14ac:dyDescent="0.2">
      <c r="J1523" s="19"/>
    </row>
    <row r="1524" spans="10:10" ht="12" x14ac:dyDescent="0.2">
      <c r="J1524" s="19"/>
    </row>
    <row r="1525" spans="10:10" ht="12" x14ac:dyDescent="0.2">
      <c r="J1525" s="19"/>
    </row>
    <row r="1526" spans="10:10" ht="12" x14ac:dyDescent="0.2">
      <c r="J1526" s="19"/>
    </row>
    <row r="1527" spans="10:10" ht="12" x14ac:dyDescent="0.2">
      <c r="J1527" s="19"/>
    </row>
    <row r="1528" spans="10:10" ht="12" x14ac:dyDescent="0.2">
      <c r="J1528" s="19"/>
    </row>
    <row r="1529" spans="10:10" ht="12" x14ac:dyDescent="0.2">
      <c r="J1529" s="19"/>
    </row>
    <row r="1530" spans="10:10" ht="12" x14ac:dyDescent="0.2">
      <c r="J1530" s="19"/>
    </row>
    <row r="1531" spans="10:10" ht="12" x14ac:dyDescent="0.2">
      <c r="J1531" s="19"/>
    </row>
    <row r="1532" spans="10:10" ht="12" x14ac:dyDescent="0.2">
      <c r="J1532" s="19"/>
    </row>
    <row r="1533" spans="10:10" ht="12" x14ac:dyDescent="0.2">
      <c r="J1533" s="19"/>
    </row>
    <row r="1534" spans="10:10" ht="12" x14ac:dyDescent="0.2">
      <c r="J1534" s="19"/>
    </row>
    <row r="1535" spans="10:10" ht="12" x14ac:dyDescent="0.2">
      <c r="J1535" s="19"/>
    </row>
    <row r="1536" spans="10:10" ht="12" x14ac:dyDescent="0.2">
      <c r="J1536" s="19"/>
    </row>
    <row r="1537" spans="10:10" ht="12" x14ac:dyDescent="0.2">
      <c r="J1537" s="19"/>
    </row>
    <row r="1538" spans="10:10" ht="12" x14ac:dyDescent="0.2">
      <c r="J1538" s="19"/>
    </row>
    <row r="1539" spans="10:10" ht="12" x14ac:dyDescent="0.2">
      <c r="J1539" s="19"/>
    </row>
    <row r="1540" spans="10:10" ht="12" x14ac:dyDescent="0.2">
      <c r="J1540" s="19"/>
    </row>
    <row r="1541" spans="10:10" ht="12" x14ac:dyDescent="0.2">
      <c r="J1541" s="19"/>
    </row>
    <row r="1542" spans="10:10" ht="12" x14ac:dyDescent="0.2">
      <c r="J1542" s="19"/>
    </row>
    <row r="1543" spans="10:10" ht="12" x14ac:dyDescent="0.2">
      <c r="J1543" s="19"/>
    </row>
    <row r="1544" spans="10:10" ht="12" x14ac:dyDescent="0.2">
      <c r="J1544" s="19"/>
    </row>
    <row r="1545" spans="10:10" ht="12" x14ac:dyDescent="0.2">
      <c r="J1545" s="19"/>
    </row>
    <row r="1546" spans="10:10" ht="12" x14ac:dyDescent="0.2">
      <c r="J1546" s="19"/>
    </row>
    <row r="1547" spans="10:10" ht="12" x14ac:dyDescent="0.2">
      <c r="J1547" s="19"/>
    </row>
    <row r="1548" spans="10:10" ht="12" x14ac:dyDescent="0.2">
      <c r="J1548" s="19"/>
    </row>
    <row r="1549" spans="10:10" ht="12" x14ac:dyDescent="0.2">
      <c r="J1549" s="19"/>
    </row>
    <row r="1550" spans="10:10" ht="12" x14ac:dyDescent="0.2">
      <c r="J1550" s="19"/>
    </row>
    <row r="1551" spans="10:10" ht="12" x14ac:dyDescent="0.2">
      <c r="J1551" s="19"/>
    </row>
    <row r="1552" spans="10:10" ht="12" x14ac:dyDescent="0.2">
      <c r="J1552" s="19"/>
    </row>
    <row r="1553" spans="10:10" ht="12" x14ac:dyDescent="0.2">
      <c r="J1553" s="19"/>
    </row>
    <row r="1554" spans="10:10" ht="12" x14ac:dyDescent="0.2">
      <c r="J1554" s="19"/>
    </row>
    <row r="1555" spans="10:10" ht="12" x14ac:dyDescent="0.2">
      <c r="J1555" s="19"/>
    </row>
    <row r="1556" spans="10:10" ht="12" x14ac:dyDescent="0.2">
      <c r="J1556" s="19"/>
    </row>
    <row r="1557" spans="10:10" ht="12" x14ac:dyDescent="0.2">
      <c r="J1557" s="19"/>
    </row>
    <row r="1558" spans="10:10" ht="12" x14ac:dyDescent="0.2">
      <c r="J1558" s="19"/>
    </row>
    <row r="1559" spans="10:10" ht="12" x14ac:dyDescent="0.2">
      <c r="J1559" s="19"/>
    </row>
    <row r="1560" spans="10:10" ht="12" x14ac:dyDescent="0.2">
      <c r="J1560" s="19"/>
    </row>
    <row r="1561" spans="10:10" ht="12" x14ac:dyDescent="0.2">
      <c r="J1561" s="19"/>
    </row>
    <row r="1562" spans="10:10" ht="12" x14ac:dyDescent="0.2">
      <c r="J1562" s="19"/>
    </row>
    <row r="1563" spans="10:10" ht="12" x14ac:dyDescent="0.2">
      <c r="J1563" s="19"/>
    </row>
    <row r="1564" spans="10:10" ht="12" x14ac:dyDescent="0.2">
      <c r="J1564" s="19"/>
    </row>
    <row r="1565" spans="10:10" ht="12" x14ac:dyDescent="0.2">
      <c r="J1565" s="19"/>
    </row>
    <row r="1566" spans="10:10" ht="12" x14ac:dyDescent="0.2">
      <c r="J1566" s="19"/>
    </row>
    <row r="1567" spans="10:10" ht="12" x14ac:dyDescent="0.2">
      <c r="J1567" s="19"/>
    </row>
    <row r="1568" spans="10:10" ht="12" x14ac:dyDescent="0.2">
      <c r="J1568" s="19"/>
    </row>
    <row r="1569" spans="10:10" ht="12" x14ac:dyDescent="0.2">
      <c r="J1569" s="19"/>
    </row>
    <row r="1570" spans="10:10" ht="12" x14ac:dyDescent="0.2">
      <c r="J1570" s="19"/>
    </row>
    <row r="1571" spans="10:10" ht="12" x14ac:dyDescent="0.2">
      <c r="J1571" s="19"/>
    </row>
    <row r="1572" spans="10:10" ht="12" x14ac:dyDescent="0.2">
      <c r="J1572" s="19"/>
    </row>
    <row r="1573" spans="10:10" ht="12" x14ac:dyDescent="0.2">
      <c r="J1573" s="19"/>
    </row>
    <row r="1574" spans="10:10" ht="12" x14ac:dyDescent="0.2">
      <c r="J1574" s="19"/>
    </row>
    <row r="1575" spans="10:10" ht="12" x14ac:dyDescent="0.2">
      <c r="J1575" s="19"/>
    </row>
    <row r="1576" spans="10:10" ht="12" x14ac:dyDescent="0.2">
      <c r="J1576" s="19"/>
    </row>
    <row r="1577" spans="10:10" ht="12" x14ac:dyDescent="0.2">
      <c r="J1577" s="19"/>
    </row>
    <row r="1578" spans="10:10" ht="12" x14ac:dyDescent="0.2">
      <c r="J1578" s="19"/>
    </row>
    <row r="1579" spans="10:10" ht="12" x14ac:dyDescent="0.2">
      <c r="J1579" s="19"/>
    </row>
    <row r="1580" spans="10:10" ht="12" x14ac:dyDescent="0.2">
      <c r="J1580" s="19"/>
    </row>
    <row r="1581" spans="10:10" ht="12" x14ac:dyDescent="0.2">
      <c r="J1581" s="19"/>
    </row>
    <row r="1582" spans="10:10" ht="12" x14ac:dyDescent="0.2">
      <c r="J1582" s="19"/>
    </row>
    <row r="1583" spans="10:10" ht="12" x14ac:dyDescent="0.2">
      <c r="J1583" s="19"/>
    </row>
    <row r="1584" spans="10:10" ht="12" x14ac:dyDescent="0.2">
      <c r="J1584" s="19"/>
    </row>
    <row r="1585" spans="10:10" ht="12" x14ac:dyDescent="0.2">
      <c r="J1585" s="19"/>
    </row>
    <row r="1586" spans="10:10" ht="12" x14ac:dyDescent="0.2">
      <c r="J1586" s="19"/>
    </row>
    <row r="1587" spans="10:10" ht="12" x14ac:dyDescent="0.2">
      <c r="J1587" s="19"/>
    </row>
    <row r="1588" spans="10:10" ht="12" x14ac:dyDescent="0.2">
      <c r="J1588" s="19"/>
    </row>
    <row r="1589" spans="10:10" ht="12" x14ac:dyDescent="0.2">
      <c r="J1589" s="19"/>
    </row>
    <row r="1590" spans="10:10" ht="12" x14ac:dyDescent="0.2">
      <c r="J1590" s="19"/>
    </row>
    <row r="1591" spans="10:10" ht="12" x14ac:dyDescent="0.2">
      <c r="J1591" s="19"/>
    </row>
    <row r="1592" spans="10:10" ht="12" x14ac:dyDescent="0.2">
      <c r="J1592" s="19"/>
    </row>
    <row r="1593" spans="10:10" ht="12" x14ac:dyDescent="0.2">
      <c r="J1593" s="19"/>
    </row>
    <row r="1594" spans="10:10" ht="12" x14ac:dyDescent="0.2">
      <c r="J1594" s="19"/>
    </row>
    <row r="1595" spans="10:10" ht="12" x14ac:dyDescent="0.2">
      <c r="J1595" s="19"/>
    </row>
    <row r="1596" spans="10:10" ht="12" x14ac:dyDescent="0.2">
      <c r="J1596" s="19"/>
    </row>
    <row r="1597" spans="10:10" ht="12" x14ac:dyDescent="0.2">
      <c r="J1597" s="19"/>
    </row>
    <row r="1598" spans="10:10" ht="12" x14ac:dyDescent="0.2">
      <c r="J1598" s="19"/>
    </row>
    <row r="1599" spans="10:10" ht="12" x14ac:dyDescent="0.2">
      <c r="J1599" s="19"/>
    </row>
    <row r="1600" spans="10:10" ht="12" x14ac:dyDescent="0.2">
      <c r="J1600" s="19"/>
    </row>
    <row r="1601" spans="10:10" ht="12" x14ac:dyDescent="0.2">
      <c r="J1601" s="19"/>
    </row>
    <row r="1602" spans="10:10" ht="12" x14ac:dyDescent="0.2">
      <c r="J1602" s="19"/>
    </row>
    <row r="1603" spans="10:10" ht="12" x14ac:dyDescent="0.2">
      <c r="J1603" s="19"/>
    </row>
    <row r="1604" spans="10:10" ht="12" x14ac:dyDescent="0.2">
      <c r="J1604" s="19"/>
    </row>
    <row r="1605" spans="10:10" ht="12" x14ac:dyDescent="0.2">
      <c r="J1605" s="19"/>
    </row>
    <row r="1606" spans="10:10" ht="12" x14ac:dyDescent="0.2">
      <c r="J1606" s="19"/>
    </row>
    <row r="1607" spans="10:10" ht="12" x14ac:dyDescent="0.2">
      <c r="J1607" s="19"/>
    </row>
    <row r="1608" spans="10:10" ht="12" x14ac:dyDescent="0.2">
      <c r="J1608" s="19"/>
    </row>
    <row r="1609" spans="10:10" ht="12" x14ac:dyDescent="0.2">
      <c r="J1609" s="19"/>
    </row>
    <row r="1610" spans="10:10" ht="12" x14ac:dyDescent="0.2">
      <c r="J1610" s="19"/>
    </row>
    <row r="1611" spans="10:10" ht="12" x14ac:dyDescent="0.2">
      <c r="J1611" s="19"/>
    </row>
    <row r="1612" spans="10:10" ht="12" x14ac:dyDescent="0.2">
      <c r="J1612" s="19"/>
    </row>
    <row r="1613" spans="10:10" ht="12" x14ac:dyDescent="0.2">
      <c r="J1613" s="19"/>
    </row>
    <row r="1614" spans="10:10" ht="12" x14ac:dyDescent="0.2">
      <c r="J1614" s="19"/>
    </row>
    <row r="1615" spans="10:10" ht="12" x14ac:dyDescent="0.2">
      <c r="J1615" s="19"/>
    </row>
    <row r="1616" spans="10:10" ht="12" x14ac:dyDescent="0.2">
      <c r="J1616" s="19"/>
    </row>
    <row r="1617" spans="10:10" ht="12" x14ac:dyDescent="0.2">
      <c r="J1617" s="19"/>
    </row>
    <row r="1618" spans="10:10" ht="12" x14ac:dyDescent="0.2">
      <c r="J1618" s="19"/>
    </row>
    <row r="1619" spans="10:10" ht="12" x14ac:dyDescent="0.2">
      <c r="J1619" s="19"/>
    </row>
    <row r="1620" spans="10:10" ht="12" x14ac:dyDescent="0.2">
      <c r="J1620" s="19"/>
    </row>
    <row r="1621" spans="10:10" ht="12" x14ac:dyDescent="0.2">
      <c r="J1621" s="19"/>
    </row>
    <row r="1622" spans="10:10" ht="12" x14ac:dyDescent="0.2">
      <c r="J1622" s="19"/>
    </row>
    <row r="1623" spans="10:10" ht="12" x14ac:dyDescent="0.2">
      <c r="J1623" s="19"/>
    </row>
    <row r="1624" spans="10:10" ht="12" x14ac:dyDescent="0.2">
      <c r="J1624" s="19"/>
    </row>
    <row r="1625" spans="10:10" ht="12" x14ac:dyDescent="0.2">
      <c r="J1625" s="19"/>
    </row>
    <row r="1626" spans="10:10" ht="12" x14ac:dyDescent="0.2">
      <c r="J1626" s="19"/>
    </row>
    <row r="1627" spans="10:10" ht="12" x14ac:dyDescent="0.2">
      <c r="J1627" s="19"/>
    </row>
    <row r="1628" spans="10:10" ht="12" x14ac:dyDescent="0.2">
      <c r="J1628" s="19"/>
    </row>
    <row r="1629" spans="10:10" ht="12" x14ac:dyDescent="0.2">
      <c r="J1629" s="19"/>
    </row>
    <row r="1630" spans="10:10" ht="12" x14ac:dyDescent="0.2">
      <c r="J1630" s="19"/>
    </row>
    <row r="1631" spans="10:10" ht="12" x14ac:dyDescent="0.2">
      <c r="J1631" s="19"/>
    </row>
    <row r="1632" spans="10:10" ht="12" x14ac:dyDescent="0.2">
      <c r="J1632" s="19"/>
    </row>
    <row r="1633" spans="10:10" ht="12" x14ac:dyDescent="0.2">
      <c r="J1633" s="19"/>
    </row>
    <row r="1634" spans="10:10" ht="12" x14ac:dyDescent="0.2">
      <c r="J1634" s="19"/>
    </row>
    <row r="1635" spans="10:10" ht="12" x14ac:dyDescent="0.2">
      <c r="J1635" s="19"/>
    </row>
    <row r="1636" spans="10:10" ht="12" x14ac:dyDescent="0.2">
      <c r="J1636" s="19"/>
    </row>
    <row r="1637" spans="10:10" ht="12" x14ac:dyDescent="0.2">
      <c r="J1637" s="19"/>
    </row>
    <row r="1638" spans="10:10" ht="12" x14ac:dyDescent="0.2">
      <c r="J1638" s="19"/>
    </row>
    <row r="1639" spans="10:10" ht="12" x14ac:dyDescent="0.2">
      <c r="J1639" s="19"/>
    </row>
    <row r="1640" spans="10:10" ht="12" x14ac:dyDescent="0.2">
      <c r="J1640" s="19"/>
    </row>
    <row r="1641" spans="10:10" ht="12" x14ac:dyDescent="0.2">
      <c r="J1641" s="19"/>
    </row>
    <row r="1642" spans="10:10" ht="12" x14ac:dyDescent="0.2">
      <c r="J1642" s="19"/>
    </row>
    <row r="1643" spans="10:10" ht="12" x14ac:dyDescent="0.2">
      <c r="J1643" s="19"/>
    </row>
    <row r="1644" spans="10:10" ht="12" x14ac:dyDescent="0.2">
      <c r="J1644" s="19"/>
    </row>
    <row r="1645" spans="10:10" ht="12" x14ac:dyDescent="0.2">
      <c r="J1645" s="19"/>
    </row>
    <row r="1646" spans="10:10" ht="12" x14ac:dyDescent="0.2">
      <c r="J1646" s="19"/>
    </row>
    <row r="1647" spans="10:10" ht="12" x14ac:dyDescent="0.2">
      <c r="J1647" s="19"/>
    </row>
    <row r="1648" spans="10:10" ht="12" x14ac:dyDescent="0.2">
      <c r="J1648" s="19"/>
    </row>
    <row r="1649" spans="10:10" ht="12" x14ac:dyDescent="0.2">
      <c r="J1649" s="19"/>
    </row>
    <row r="1650" spans="10:10" ht="12" x14ac:dyDescent="0.2">
      <c r="J1650" s="19"/>
    </row>
    <row r="1651" spans="10:10" ht="12" x14ac:dyDescent="0.2">
      <c r="J1651" s="19"/>
    </row>
    <row r="1652" spans="10:10" ht="12" x14ac:dyDescent="0.2">
      <c r="J1652" s="19"/>
    </row>
    <row r="1653" spans="10:10" ht="12" x14ac:dyDescent="0.2">
      <c r="J1653" s="19"/>
    </row>
    <row r="1654" spans="10:10" ht="12" x14ac:dyDescent="0.2">
      <c r="J1654" s="19"/>
    </row>
    <row r="1655" spans="10:10" ht="12" x14ac:dyDescent="0.2">
      <c r="J1655" s="19"/>
    </row>
    <row r="1656" spans="10:10" ht="12" x14ac:dyDescent="0.2">
      <c r="J1656" s="19"/>
    </row>
    <row r="1657" spans="10:10" ht="12" x14ac:dyDescent="0.2">
      <c r="J1657" s="19"/>
    </row>
    <row r="1658" spans="10:10" ht="12" x14ac:dyDescent="0.2">
      <c r="J1658" s="19"/>
    </row>
    <row r="1659" spans="10:10" ht="12" x14ac:dyDescent="0.2">
      <c r="J1659" s="19"/>
    </row>
    <row r="1660" spans="10:10" ht="12" x14ac:dyDescent="0.2">
      <c r="J1660" s="19"/>
    </row>
    <row r="1661" spans="10:10" ht="12" x14ac:dyDescent="0.2">
      <c r="J1661" s="19"/>
    </row>
    <row r="1662" spans="10:10" ht="12" x14ac:dyDescent="0.2">
      <c r="J1662" s="19"/>
    </row>
    <row r="1663" spans="10:10" ht="12" x14ac:dyDescent="0.2">
      <c r="J1663" s="19"/>
    </row>
    <row r="1664" spans="10:10" ht="12" x14ac:dyDescent="0.2">
      <c r="J1664" s="19"/>
    </row>
    <row r="1665" spans="10:10" ht="12" x14ac:dyDescent="0.2">
      <c r="J1665" s="19"/>
    </row>
    <row r="1666" spans="10:10" ht="12" x14ac:dyDescent="0.2">
      <c r="J1666" s="19"/>
    </row>
    <row r="1667" spans="10:10" ht="12" x14ac:dyDescent="0.2">
      <c r="J1667" s="19"/>
    </row>
    <row r="1668" spans="10:10" ht="12" x14ac:dyDescent="0.2">
      <c r="J1668" s="19"/>
    </row>
    <row r="1669" spans="10:10" ht="12" x14ac:dyDescent="0.2">
      <c r="J1669" s="19"/>
    </row>
    <row r="1670" spans="10:10" ht="12" x14ac:dyDescent="0.2">
      <c r="J1670" s="19"/>
    </row>
    <row r="1671" spans="10:10" ht="12" x14ac:dyDescent="0.2">
      <c r="J1671" s="19"/>
    </row>
    <row r="1672" spans="10:10" ht="12" x14ac:dyDescent="0.2">
      <c r="J1672" s="19"/>
    </row>
    <row r="1673" spans="10:10" ht="12" x14ac:dyDescent="0.2">
      <c r="J1673" s="19"/>
    </row>
    <row r="1674" spans="10:10" ht="12" x14ac:dyDescent="0.2">
      <c r="J1674" s="19"/>
    </row>
    <row r="1675" spans="10:10" ht="12" x14ac:dyDescent="0.2">
      <c r="J1675" s="19"/>
    </row>
    <row r="1676" spans="10:10" ht="12" x14ac:dyDescent="0.2">
      <c r="J1676" s="19"/>
    </row>
    <row r="1677" spans="10:10" ht="12" x14ac:dyDescent="0.2">
      <c r="J1677" s="19"/>
    </row>
    <row r="1678" spans="10:10" ht="12" x14ac:dyDescent="0.2">
      <c r="J1678" s="19"/>
    </row>
    <row r="1679" spans="10:10" ht="12" x14ac:dyDescent="0.2">
      <c r="J1679" s="19"/>
    </row>
    <row r="1680" spans="10:10" ht="12" x14ac:dyDescent="0.2">
      <c r="J1680" s="19"/>
    </row>
    <row r="1681" spans="10:10" ht="12" x14ac:dyDescent="0.2">
      <c r="J1681" s="19"/>
    </row>
    <row r="1682" spans="10:10" ht="12" x14ac:dyDescent="0.2">
      <c r="J1682" s="19"/>
    </row>
    <row r="1683" spans="10:10" ht="12" x14ac:dyDescent="0.2">
      <c r="J1683" s="19"/>
    </row>
    <row r="1684" spans="10:10" ht="12" x14ac:dyDescent="0.2">
      <c r="J1684" s="19"/>
    </row>
    <row r="1685" spans="10:10" ht="12" x14ac:dyDescent="0.2">
      <c r="J1685" s="19"/>
    </row>
    <row r="1686" spans="10:10" ht="12" x14ac:dyDescent="0.2">
      <c r="J1686" s="19"/>
    </row>
    <row r="1687" spans="10:10" ht="12" x14ac:dyDescent="0.2">
      <c r="J1687" s="19"/>
    </row>
    <row r="1688" spans="10:10" ht="12" x14ac:dyDescent="0.2">
      <c r="J1688" s="19"/>
    </row>
    <row r="1689" spans="10:10" ht="12" x14ac:dyDescent="0.2">
      <c r="J1689" s="19"/>
    </row>
    <row r="1690" spans="10:10" ht="12" x14ac:dyDescent="0.2">
      <c r="J1690" s="19"/>
    </row>
    <row r="1691" spans="10:10" ht="12" x14ac:dyDescent="0.2">
      <c r="J1691" s="19"/>
    </row>
    <row r="1692" spans="10:10" ht="12" x14ac:dyDescent="0.2">
      <c r="J1692" s="19"/>
    </row>
    <row r="1693" spans="10:10" ht="12" x14ac:dyDescent="0.2">
      <c r="J1693" s="19"/>
    </row>
    <row r="1694" spans="10:10" ht="12" x14ac:dyDescent="0.2">
      <c r="J1694" s="19"/>
    </row>
    <row r="1695" spans="10:10" ht="12" x14ac:dyDescent="0.2">
      <c r="J1695" s="19"/>
    </row>
    <row r="1696" spans="10:10" ht="12" x14ac:dyDescent="0.2">
      <c r="J1696" s="19"/>
    </row>
    <row r="1697" spans="10:10" ht="12" x14ac:dyDescent="0.2">
      <c r="J1697" s="19"/>
    </row>
    <row r="1698" spans="10:10" ht="12" x14ac:dyDescent="0.2">
      <c r="J1698" s="19"/>
    </row>
    <row r="1699" spans="10:10" ht="12" x14ac:dyDescent="0.2">
      <c r="J1699" s="19"/>
    </row>
    <row r="1700" spans="10:10" ht="12" x14ac:dyDescent="0.2">
      <c r="J1700" s="19"/>
    </row>
    <row r="1701" spans="10:10" ht="12" x14ac:dyDescent="0.2">
      <c r="J1701" s="19"/>
    </row>
    <row r="1702" spans="10:10" ht="12" x14ac:dyDescent="0.2">
      <c r="J1702" s="19"/>
    </row>
    <row r="1703" spans="10:10" ht="12" x14ac:dyDescent="0.2">
      <c r="J1703" s="19"/>
    </row>
    <row r="1704" spans="10:10" ht="12" x14ac:dyDescent="0.2">
      <c r="J1704" s="19"/>
    </row>
    <row r="1705" spans="10:10" ht="12" x14ac:dyDescent="0.2">
      <c r="J1705" s="19"/>
    </row>
    <row r="1706" spans="10:10" ht="12" x14ac:dyDescent="0.2">
      <c r="J1706" s="19"/>
    </row>
    <row r="1707" spans="10:10" ht="12" x14ac:dyDescent="0.2">
      <c r="J1707" s="19"/>
    </row>
    <row r="1708" spans="10:10" ht="12" x14ac:dyDescent="0.2">
      <c r="J1708" s="19"/>
    </row>
    <row r="1709" spans="10:10" ht="12" x14ac:dyDescent="0.2">
      <c r="J1709" s="19"/>
    </row>
    <row r="1710" spans="10:10" ht="12" x14ac:dyDescent="0.2">
      <c r="J1710" s="19"/>
    </row>
    <row r="1711" spans="10:10" ht="12" x14ac:dyDescent="0.2">
      <c r="J1711" s="19"/>
    </row>
    <row r="1712" spans="10:10" ht="12" x14ac:dyDescent="0.2">
      <c r="J1712" s="19"/>
    </row>
  </sheetData>
  <sheetProtection insertHyperlinks="0"/>
  <mergeCells count="39">
    <mergeCell ref="A61:D61"/>
    <mergeCell ref="A56:D56"/>
    <mergeCell ref="A57:D57"/>
    <mergeCell ref="A58:D58"/>
    <mergeCell ref="A59:D59"/>
    <mergeCell ref="A60:D60"/>
    <mergeCell ref="A55:D55"/>
    <mergeCell ref="B49:D49"/>
    <mergeCell ref="B50:D50"/>
    <mergeCell ref="A51:D51"/>
    <mergeCell ref="A53:D53"/>
    <mergeCell ref="A54:D54"/>
    <mergeCell ref="B44:D44"/>
    <mergeCell ref="B45:D45"/>
    <mergeCell ref="B46:D46"/>
    <mergeCell ref="B47:D47"/>
    <mergeCell ref="B48:D48"/>
    <mergeCell ref="J6:J8"/>
    <mergeCell ref="K6:K8"/>
    <mergeCell ref="L6:L8"/>
    <mergeCell ref="M6:M8"/>
    <mergeCell ref="K4:K5"/>
    <mergeCell ref="J4:J5"/>
    <mergeCell ref="J12:M13"/>
    <mergeCell ref="A63:B63"/>
    <mergeCell ref="B1:E1"/>
    <mergeCell ref="B2:E2"/>
    <mergeCell ref="B3:E3"/>
    <mergeCell ref="B42:D42"/>
    <mergeCell ref="B43:D43"/>
    <mergeCell ref="A37:B37"/>
    <mergeCell ref="B38:D38"/>
    <mergeCell ref="B39:D39"/>
    <mergeCell ref="B40:D40"/>
    <mergeCell ref="B41:D41"/>
    <mergeCell ref="B26:H33"/>
    <mergeCell ref="L4:L5"/>
    <mergeCell ref="M4:M5"/>
    <mergeCell ref="A6:H6"/>
  </mergeCells>
  <dataValidations count="1">
    <dataValidation type="list" allowBlank="1" showInputMessage="1" showErrorMessage="1" sqref="D37" xr:uid="{00000000-0002-0000-1A00-000000000000}">
      <formula1>"Cash,Accruals"</formula1>
    </dataValidation>
  </dataValidations>
  <printOptions horizontalCentered="1"/>
  <pageMargins left="0.39370078740157483" right="0.19685039370078741" top="0.39370078740157483" bottom="0.39370078740157483" header="0" footer="0.15748031496062992"/>
  <pageSetup paperSize="9" scale="64" fitToHeight="2" orientation="portrait" blackAndWhite="1" r:id="rId1"/>
  <headerFooter alignWithMargins="0">
    <oddFooter>&amp;L&amp;F
Copyright © 2003-Present Business Fitness Pty Ltd&amp;R&amp;A &amp;P</oddFooter>
  </headerFooter>
  <rowBreaks count="1" manualBreakCount="1">
    <brk id="96" max="7" man="1"/>
  </rowBreaks>
  <drawing r:id="rId2"/>
  <legacyDrawing r:id="rId3"/>
  <controls>
    <mc:AlternateContent xmlns:mc="http://schemas.openxmlformats.org/markup-compatibility/2006">
      <mc:Choice Requires="x14">
        <control shapeId="186374" r:id="rId4" name="ReworkCompleteChk">
          <controlPr defaultSize="0" autoLine="0" r:id="rId5">
            <anchor moveWithCells="1">
              <from>
                <xdr:col>9</xdr:col>
                <xdr:colOff>114300</xdr:colOff>
                <xdr:row>5</xdr:row>
                <xdr:rowOff>95250</xdr:rowOff>
              </from>
              <to>
                <xdr:col>9</xdr:col>
                <xdr:colOff>285750</xdr:colOff>
                <xdr:row>6</xdr:row>
                <xdr:rowOff>19050</xdr:rowOff>
              </to>
            </anchor>
          </controlPr>
        </control>
      </mc:Choice>
      <mc:Fallback>
        <control shapeId="186374" r:id="rId4" name="ReworkCompleteChk"/>
      </mc:Fallback>
    </mc:AlternateContent>
    <mc:AlternateContent xmlns:mc="http://schemas.openxmlformats.org/markup-compatibility/2006">
      <mc:Choice Requires="x14">
        <control shapeId="186373" r:id="rId6" name="FinalReviewChk">
          <controlPr defaultSize="0" autoLine="0" r:id="rId5">
            <anchor moveWithCells="1">
              <from>
                <xdr:col>9</xdr:col>
                <xdr:colOff>114300</xdr:colOff>
                <xdr:row>8</xdr:row>
                <xdr:rowOff>28575</xdr:rowOff>
              </from>
              <to>
                <xdr:col>9</xdr:col>
                <xdr:colOff>285750</xdr:colOff>
                <xdr:row>9</xdr:row>
                <xdr:rowOff>9525</xdr:rowOff>
              </to>
            </anchor>
          </controlPr>
        </control>
      </mc:Choice>
      <mc:Fallback>
        <control shapeId="186373" r:id="rId6" name="FinalReviewChk"/>
      </mc:Fallback>
    </mc:AlternateContent>
    <mc:AlternateContent xmlns:mc="http://schemas.openxmlformats.org/markup-compatibility/2006">
      <mc:Choice Requires="x14">
        <control shapeId="186372" r:id="rId7" name="ReworkRequiredChk">
          <controlPr defaultSize="0" autoLine="0" r:id="rId5">
            <anchor moveWithCells="1">
              <from>
                <xdr:col>9</xdr:col>
                <xdr:colOff>114300</xdr:colOff>
                <xdr:row>3</xdr:row>
                <xdr:rowOff>95250</xdr:rowOff>
              </from>
              <to>
                <xdr:col>9</xdr:col>
                <xdr:colOff>285750</xdr:colOff>
                <xdr:row>3</xdr:row>
                <xdr:rowOff>266700</xdr:rowOff>
              </to>
            </anchor>
          </controlPr>
        </control>
      </mc:Choice>
      <mc:Fallback>
        <control shapeId="186372" r:id="rId7" name="ReworkRequiredChk"/>
      </mc:Fallback>
    </mc:AlternateContent>
    <mc:AlternateContent xmlns:mc="http://schemas.openxmlformats.org/markup-compatibility/2006">
      <mc:Choice Requires="x14">
        <control shapeId="186371" r:id="rId8" name="ReviewedChk">
          <controlPr defaultSize="0" autoLine="0" r:id="rId5">
            <anchor moveWithCells="1">
              <from>
                <xdr:col>9</xdr:col>
                <xdr:colOff>114300</xdr:colOff>
                <xdr:row>2</xdr:row>
                <xdr:rowOff>85725</xdr:rowOff>
              </from>
              <to>
                <xdr:col>9</xdr:col>
                <xdr:colOff>285750</xdr:colOff>
                <xdr:row>2</xdr:row>
                <xdr:rowOff>257175</xdr:rowOff>
              </to>
            </anchor>
          </controlPr>
        </control>
      </mc:Choice>
      <mc:Fallback>
        <control shapeId="186371" r:id="rId8" name="ReviewedChk"/>
      </mc:Fallback>
    </mc:AlternateContent>
    <mc:AlternateContent xmlns:mc="http://schemas.openxmlformats.org/markup-compatibility/2006">
      <mc:Choice Requires="x14">
        <control shapeId="186370" r:id="rId9" name="AwaitingClientChk">
          <controlPr defaultSize="0" autoLine="0" r:id="rId5">
            <anchor moveWithCells="1">
              <from>
                <xdr:col>9</xdr:col>
                <xdr:colOff>114300</xdr:colOff>
                <xdr:row>1</xdr:row>
                <xdr:rowOff>85725</xdr:rowOff>
              </from>
              <to>
                <xdr:col>9</xdr:col>
                <xdr:colOff>285750</xdr:colOff>
                <xdr:row>1</xdr:row>
                <xdr:rowOff>257175</xdr:rowOff>
              </to>
            </anchor>
          </controlPr>
        </control>
      </mc:Choice>
      <mc:Fallback>
        <control shapeId="186370" r:id="rId9" name="AwaitingClientChk"/>
      </mc:Fallback>
    </mc:AlternateContent>
    <mc:AlternateContent xmlns:mc="http://schemas.openxmlformats.org/markup-compatibility/2006">
      <mc:Choice Requires="x14">
        <control shapeId="186369" r:id="rId10" name="WorksheetCompleteChk">
          <controlPr defaultSize="0" autoLine="0" r:id="rId5">
            <anchor moveWithCells="1">
              <from>
                <xdr:col>9</xdr:col>
                <xdr:colOff>123825</xdr:colOff>
                <xdr:row>0</xdr:row>
                <xdr:rowOff>85725</xdr:rowOff>
              </from>
              <to>
                <xdr:col>9</xdr:col>
                <xdr:colOff>295275</xdr:colOff>
                <xdr:row>0</xdr:row>
                <xdr:rowOff>257175</xdr:rowOff>
              </to>
            </anchor>
          </controlPr>
        </control>
      </mc:Choice>
      <mc:Fallback>
        <control shapeId="186369" r:id="rId10" name="WorksheetCompleteChk"/>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5">
    <tabColor rgb="FF8DC63F"/>
    <pageSetUpPr autoPageBreaks="0" fitToPage="1"/>
  </sheetPr>
  <dimension ref="A1:M1720"/>
  <sheetViews>
    <sheetView showGridLines="0" zoomScaleNormal="100" workbookViewId="0">
      <selection activeCell="C12" sqref="C12"/>
    </sheetView>
  </sheetViews>
  <sheetFormatPr defaultColWidth="9.33203125" defaultRowHeight="12.75" x14ac:dyDescent="0.2"/>
  <cols>
    <col min="1" max="1" width="12.83203125" style="336" customWidth="1"/>
    <col min="2" max="2" width="27.5" style="336" customWidth="1"/>
    <col min="3" max="3" width="15.83203125" style="336" customWidth="1"/>
    <col min="4" max="5" width="10.83203125" style="345" customWidth="1"/>
    <col min="6" max="6" width="8.83203125" style="336" customWidth="1"/>
    <col min="7" max="8" width="15.83203125" style="336" customWidth="1"/>
    <col min="9" max="9" width="15.1640625" style="336" customWidth="1"/>
    <col min="10" max="10" width="6.33203125" style="24" customWidth="1"/>
    <col min="11" max="11" width="30.83203125" style="321" customWidth="1"/>
    <col min="12" max="12" width="9.33203125" style="321" customWidth="1"/>
    <col min="13" max="13" width="9.33203125" style="321"/>
    <col min="14" max="16384" width="9.33203125" style="336"/>
  </cols>
  <sheetData>
    <row r="1" spans="1:13" ht="24.95" customHeight="1" x14ac:dyDescent="0.25">
      <c r="A1" s="145" t="s">
        <v>167</v>
      </c>
      <c r="B1" s="1426" t="str">
        <f>Home!$B$3</f>
        <v>MICI05</v>
      </c>
      <c r="C1" s="1426"/>
      <c r="D1" s="343"/>
      <c r="E1" s="343"/>
      <c r="F1" s="421"/>
      <c r="G1" s="474" t="s">
        <v>58</v>
      </c>
      <c r="H1" s="1052" t="e">
        <f>IF(AND('Index of Workpapers'!E37="",#REF!=""),'Index of Workpapers'!C37,IF('Index of Workpapers'!E37&lt;&gt;"",'Index of Workpapers'!E37,#REF!))</f>
        <v>#REF!</v>
      </c>
      <c r="J1" s="512"/>
      <c r="K1" s="472" t="s">
        <v>349</v>
      </c>
      <c r="L1" s="512" t="s">
        <v>63</v>
      </c>
      <c r="M1" s="471" t="s">
        <v>64</v>
      </c>
    </row>
    <row r="2" spans="1:13" ht="24.95" customHeight="1" x14ac:dyDescent="0.2">
      <c r="A2" s="145" t="s">
        <v>10</v>
      </c>
      <c r="B2" s="1426" t="str">
        <f>Home!$B$4</f>
        <v>MICINDA SUPERANNUATION FUND</v>
      </c>
      <c r="C2" s="1426"/>
      <c r="D2" s="344"/>
      <c r="E2" s="344"/>
      <c r="F2" s="24"/>
      <c r="G2" s="337" t="s">
        <v>63</v>
      </c>
      <c r="H2" s="337" t="s">
        <v>64</v>
      </c>
      <c r="J2" s="512"/>
      <c r="K2" s="472" t="s">
        <v>350</v>
      </c>
      <c r="L2" s="512" t="s">
        <v>63</v>
      </c>
      <c r="M2" s="471" t="s">
        <v>64</v>
      </c>
    </row>
    <row r="3" spans="1:13" ht="24.95" customHeight="1" x14ac:dyDescent="0.2">
      <c r="A3" s="145" t="s">
        <v>917</v>
      </c>
      <c r="B3" s="1427">
        <f>Home!$C$7</f>
        <v>43281</v>
      </c>
      <c r="C3" s="1427"/>
      <c r="D3" s="348"/>
      <c r="E3" s="348"/>
      <c r="F3" s="340" t="s">
        <v>55</v>
      </c>
      <c r="G3" s="106" t="str">
        <f>Home!$C$16</f>
        <v>TH</v>
      </c>
      <c r="H3" s="320">
        <f>Home!$C$17</f>
        <v>43521</v>
      </c>
      <c r="J3" s="512"/>
      <c r="K3" s="472" t="s">
        <v>94</v>
      </c>
      <c r="L3" s="512" t="s">
        <v>63</v>
      </c>
      <c r="M3" s="471" t="s">
        <v>64</v>
      </c>
    </row>
    <row r="4" spans="1:13" ht="24.95" customHeight="1" x14ac:dyDescent="0.3">
      <c r="A4" s="197" t="s">
        <v>804</v>
      </c>
      <c r="B4" s="197"/>
      <c r="C4" s="24"/>
      <c r="D4" s="24"/>
      <c r="E4" s="24"/>
      <c r="F4" s="340" t="s">
        <v>56</v>
      </c>
      <c r="G4" s="106" t="str">
        <f>Home!$C$18</f>
        <v>Enter initials</v>
      </c>
      <c r="H4" s="320" t="str">
        <f>Home!$C$19</f>
        <v>Enter date</v>
      </c>
      <c r="J4" s="1437"/>
      <c r="K4" s="1438" t="s">
        <v>351</v>
      </c>
      <c r="L4" s="1437" t="s">
        <v>63</v>
      </c>
      <c r="M4" s="1439" t="s">
        <v>64</v>
      </c>
    </row>
    <row r="5" spans="1:13" s="23" customFormat="1" ht="3.75" customHeight="1" x14ac:dyDescent="0.25">
      <c r="A5" s="59"/>
      <c r="B5" s="50"/>
      <c r="C5" s="50"/>
      <c r="D5" s="50"/>
      <c r="E5" s="50"/>
      <c r="F5" s="55"/>
      <c r="G5" s="83"/>
      <c r="J5" s="1437"/>
      <c r="K5" s="1438"/>
      <c r="L5" s="1437"/>
      <c r="M5" s="1439"/>
    </row>
    <row r="6" spans="1:13" ht="19.5" customHeight="1" x14ac:dyDescent="0.2">
      <c r="A6" s="1414" t="s">
        <v>866</v>
      </c>
      <c r="B6" s="1414"/>
      <c r="C6" s="1414"/>
      <c r="D6" s="1414"/>
      <c r="E6" s="1414"/>
      <c r="F6" s="1414"/>
      <c r="G6" s="1414"/>
      <c r="H6" s="1414"/>
      <c r="J6" s="1437"/>
      <c r="K6" s="1438" t="s">
        <v>352</v>
      </c>
      <c r="L6" s="1437" t="s">
        <v>63</v>
      </c>
      <c r="M6" s="1439" t="s">
        <v>64</v>
      </c>
    </row>
    <row r="7" spans="1:13" ht="3.75" customHeight="1" thickBot="1" x14ac:dyDescent="0.25">
      <c r="A7" s="346"/>
      <c r="B7" s="346"/>
      <c r="C7" s="346"/>
      <c r="D7" s="346"/>
      <c r="E7" s="346"/>
      <c r="F7" s="346"/>
      <c r="G7" s="346"/>
      <c r="H7" s="346" t="s">
        <v>418</v>
      </c>
      <c r="J7" s="1437"/>
      <c r="K7" s="1438"/>
      <c r="L7" s="1437"/>
      <c r="M7" s="1439"/>
    </row>
    <row r="8" spans="1:13" ht="3.75" customHeight="1" x14ac:dyDescent="0.2">
      <c r="A8" s="482"/>
      <c r="B8" s="483"/>
      <c r="C8" s="483"/>
      <c r="D8" s="483"/>
      <c r="E8" s="483"/>
      <c r="F8" s="483"/>
      <c r="G8" s="483"/>
      <c r="H8" s="528"/>
      <c r="J8" s="1437"/>
      <c r="K8" s="1438"/>
      <c r="L8" s="1437"/>
      <c r="M8" s="1439"/>
    </row>
    <row r="9" spans="1:13" s="338" customFormat="1" ht="19.5" customHeight="1" x14ac:dyDescent="0.2">
      <c r="A9" s="1397" t="s">
        <v>865</v>
      </c>
      <c r="B9" s="1398"/>
      <c r="C9" s="1398"/>
      <c r="D9" s="1398"/>
      <c r="E9" s="1398"/>
      <c r="F9" s="1398"/>
      <c r="G9" s="1398"/>
      <c r="H9" s="1399"/>
      <c r="J9" s="1437"/>
      <c r="K9" s="1438" t="s">
        <v>353</v>
      </c>
      <c r="L9" s="1437" t="s">
        <v>63</v>
      </c>
      <c r="M9" s="1439" t="s">
        <v>64</v>
      </c>
    </row>
    <row r="10" spans="1:13" s="341" customFormat="1" ht="3.75" customHeight="1" x14ac:dyDescent="0.2">
      <c r="A10" s="620"/>
      <c r="B10" s="260"/>
      <c r="C10" s="260"/>
      <c r="D10" s="260"/>
      <c r="E10" s="260"/>
      <c r="F10" s="260"/>
      <c r="G10" s="260"/>
      <c r="H10" s="621"/>
      <c r="J10" s="1525"/>
      <c r="K10" s="1524"/>
      <c r="L10" s="1525"/>
      <c r="M10" s="1526"/>
    </row>
    <row r="11" spans="1:13" s="341" customFormat="1" ht="24.95" customHeight="1" x14ac:dyDescent="0.2">
      <c r="A11" s="503" t="s">
        <v>859</v>
      </c>
      <c r="B11" s="479" t="s">
        <v>112</v>
      </c>
      <c r="C11" s="479" t="s">
        <v>161</v>
      </c>
      <c r="D11" s="1403" t="s">
        <v>171</v>
      </c>
      <c r="E11" s="1403"/>
      <c r="F11" s="1403"/>
      <c r="G11" s="1403"/>
      <c r="H11" s="1457"/>
      <c r="J11" s="515" t="s">
        <v>354</v>
      </c>
      <c r="K11" s="516"/>
      <c r="L11" s="516"/>
      <c r="M11" s="517"/>
    </row>
    <row r="12" spans="1:13" s="341" customFormat="1" ht="15" customHeight="1" x14ac:dyDescent="0.2">
      <c r="A12" s="547"/>
      <c r="B12" s="441"/>
      <c r="C12" s="247"/>
      <c r="D12" s="1532"/>
      <c r="E12" s="1532"/>
      <c r="F12" s="1532"/>
      <c r="G12" s="1532"/>
      <c r="H12" s="1533"/>
      <c r="J12" s="1515" t="s">
        <v>355</v>
      </c>
      <c r="K12" s="1516"/>
      <c r="L12" s="1516"/>
      <c r="M12" s="1517"/>
    </row>
    <row r="13" spans="1:13" s="341" customFormat="1" ht="15" customHeight="1" x14ac:dyDescent="0.2">
      <c r="A13" s="622"/>
      <c r="B13" s="448"/>
      <c r="C13" s="437"/>
      <c r="D13" s="1413"/>
      <c r="E13" s="1413"/>
      <c r="F13" s="1413"/>
      <c r="G13" s="1413"/>
      <c r="H13" s="1527"/>
      <c r="J13" s="1518"/>
      <c r="K13" s="1519"/>
      <c r="L13" s="1519"/>
      <c r="M13" s="1520"/>
    </row>
    <row r="14" spans="1:13" s="341" customFormat="1" ht="15" customHeight="1" x14ac:dyDescent="0.2">
      <c r="A14" s="622"/>
      <c r="B14" s="448"/>
      <c r="C14" s="437"/>
      <c r="D14" s="1413"/>
      <c r="E14" s="1413"/>
      <c r="F14" s="1413"/>
      <c r="G14" s="1413"/>
      <c r="H14" s="1527"/>
      <c r="J14" s="443"/>
      <c r="K14" s="444"/>
      <c r="L14" s="444"/>
      <c r="M14" s="445"/>
    </row>
    <row r="15" spans="1:13" s="341" customFormat="1" ht="15" customHeight="1" x14ac:dyDescent="0.2">
      <c r="A15" s="622"/>
      <c r="B15" s="448"/>
      <c r="C15" s="437"/>
      <c r="D15" s="1413"/>
      <c r="E15" s="1413"/>
      <c r="F15" s="1413"/>
      <c r="G15" s="1413"/>
      <c r="H15" s="1527"/>
      <c r="J15" s="443"/>
      <c r="K15" s="444"/>
      <c r="L15" s="444"/>
      <c r="M15" s="445"/>
    </row>
    <row r="16" spans="1:13" s="341" customFormat="1" ht="15" customHeight="1" x14ac:dyDescent="0.2">
      <c r="A16" s="622"/>
      <c r="B16" s="448"/>
      <c r="C16" s="437"/>
      <c r="D16" s="1413"/>
      <c r="E16" s="1413"/>
      <c r="F16" s="1413"/>
      <c r="G16" s="1413"/>
      <c r="H16" s="1527"/>
      <c r="J16" s="443"/>
      <c r="K16" s="444"/>
      <c r="L16" s="444"/>
      <c r="M16" s="445"/>
    </row>
    <row r="17" spans="1:13" s="341" customFormat="1" ht="15" customHeight="1" x14ac:dyDescent="0.2">
      <c r="A17" s="622"/>
      <c r="B17" s="448"/>
      <c r="C17" s="437"/>
      <c r="D17" s="1413"/>
      <c r="E17" s="1413"/>
      <c r="F17" s="1413"/>
      <c r="G17" s="1413"/>
      <c r="H17" s="1527"/>
      <c r="J17" s="443"/>
      <c r="K17" s="444"/>
      <c r="L17" s="444"/>
      <c r="M17" s="445"/>
    </row>
    <row r="18" spans="1:13" s="341" customFormat="1" ht="15" customHeight="1" x14ac:dyDescent="0.2">
      <c r="A18" s="622"/>
      <c r="B18" s="448"/>
      <c r="C18" s="437"/>
      <c r="D18" s="1413"/>
      <c r="E18" s="1413"/>
      <c r="F18" s="1413"/>
      <c r="G18" s="1413"/>
      <c r="H18" s="1527"/>
      <c r="J18" s="443"/>
      <c r="K18" s="444"/>
      <c r="L18" s="444"/>
      <c r="M18" s="445"/>
    </row>
    <row r="19" spans="1:13" s="341" customFormat="1" ht="20.100000000000001" customHeight="1" x14ac:dyDescent="0.2">
      <c r="A19" s="1466" t="s">
        <v>860</v>
      </c>
      <c r="B19" s="1467"/>
      <c r="C19" s="360">
        <f>SUM(C12:C18)</f>
        <v>0</v>
      </c>
      <c r="D19" s="454"/>
      <c r="E19" s="454"/>
      <c r="F19" s="454"/>
      <c r="G19" s="454"/>
      <c r="H19" s="570"/>
      <c r="J19" s="443"/>
      <c r="K19" s="444"/>
      <c r="L19" s="444"/>
      <c r="M19" s="445"/>
    </row>
    <row r="20" spans="1:13" s="341" customFormat="1" ht="15" customHeight="1" x14ac:dyDescent="0.2">
      <c r="A20" s="1508" t="s">
        <v>861</v>
      </c>
      <c r="B20" s="1509"/>
      <c r="C20" s="247"/>
      <c r="D20" s="361" t="str">
        <f>IF(C20&gt;'SMSF21 Tax Reconciliation'!E11,"Loss recouped exceeds available income","")</f>
        <v>Loss recouped exceeds available income</v>
      </c>
      <c r="E20" s="454"/>
      <c r="F20" s="454"/>
      <c r="G20" s="454"/>
      <c r="H20" s="570"/>
      <c r="J20" s="443"/>
      <c r="K20" s="444"/>
      <c r="L20" s="444"/>
      <c r="M20" s="445"/>
    </row>
    <row r="21" spans="1:13" s="341" customFormat="1" ht="19.5" customHeight="1" thickBot="1" x14ac:dyDescent="0.25">
      <c r="A21" s="1510" t="s">
        <v>862</v>
      </c>
      <c r="B21" s="1523"/>
      <c r="C21" s="415">
        <f>IF(C19="","",C19-C20)</f>
        <v>0</v>
      </c>
      <c r="D21" s="454"/>
      <c r="E21" s="1528"/>
      <c r="F21" s="1528"/>
      <c r="G21" s="1528"/>
      <c r="H21" s="570"/>
      <c r="J21" s="443"/>
      <c r="K21" s="444"/>
      <c r="L21" s="444"/>
      <c r="M21" s="445"/>
    </row>
    <row r="22" spans="1:13" s="341" customFormat="1" ht="3.75" customHeight="1" thickTop="1" x14ac:dyDescent="0.2">
      <c r="A22" s="573"/>
      <c r="B22" s="454"/>
      <c r="C22" s="454"/>
      <c r="D22" s="454"/>
      <c r="E22" s="454"/>
      <c r="F22" s="454"/>
      <c r="G22" s="454"/>
      <c r="H22" s="570"/>
      <c r="J22" s="19"/>
      <c r="K22" s="338"/>
      <c r="L22" s="338"/>
      <c r="M22" s="338"/>
    </row>
    <row r="23" spans="1:13" s="341" customFormat="1" ht="19.5" customHeight="1" x14ac:dyDescent="0.2">
      <c r="A23" s="1397" t="s">
        <v>863</v>
      </c>
      <c r="B23" s="1398"/>
      <c r="C23" s="1398"/>
      <c r="D23" s="1398"/>
      <c r="E23" s="1398"/>
      <c r="F23" s="1398"/>
      <c r="G23" s="1398"/>
      <c r="H23" s="1399"/>
      <c r="J23" s="19"/>
      <c r="K23" s="338"/>
      <c r="L23" s="338"/>
      <c r="M23" s="338"/>
    </row>
    <row r="24" spans="1:13" s="341" customFormat="1" ht="3.75" customHeight="1" x14ac:dyDescent="0.2">
      <c r="A24" s="1529"/>
      <c r="B24" s="1530"/>
      <c r="C24" s="1530"/>
      <c r="D24" s="1530"/>
      <c r="E24" s="1530"/>
      <c r="F24" s="1530"/>
      <c r="G24" s="1530"/>
      <c r="H24" s="1531"/>
      <c r="J24" s="19"/>
      <c r="K24" s="338"/>
      <c r="L24" s="338"/>
      <c r="M24" s="338"/>
    </row>
    <row r="25" spans="1:13" s="341" customFormat="1" ht="24.95" customHeight="1" x14ac:dyDescent="0.2">
      <c r="A25" s="503" t="s">
        <v>859</v>
      </c>
      <c r="B25" s="479" t="s">
        <v>112</v>
      </c>
      <c r="C25" s="479" t="s">
        <v>161</v>
      </c>
      <c r="D25" s="1403" t="s">
        <v>171</v>
      </c>
      <c r="E25" s="1403"/>
      <c r="F25" s="1403"/>
      <c r="G25" s="1403"/>
      <c r="H25" s="1457"/>
      <c r="J25" s="19"/>
      <c r="K25" s="338"/>
      <c r="L25" s="338"/>
      <c r="M25" s="338"/>
    </row>
    <row r="26" spans="1:13" s="341" customFormat="1" ht="15" customHeight="1" x14ac:dyDescent="0.2">
      <c r="A26" s="622"/>
      <c r="B26" s="447"/>
      <c r="C26" s="437"/>
      <c r="D26" s="1413"/>
      <c r="E26" s="1413"/>
      <c r="F26" s="1413"/>
      <c r="G26" s="1413"/>
      <c r="H26" s="1527"/>
      <c r="J26" s="443"/>
      <c r="K26" s="444"/>
      <c r="L26" s="444"/>
      <c r="M26" s="445"/>
    </row>
    <row r="27" spans="1:13" s="341" customFormat="1" ht="15" customHeight="1" x14ac:dyDescent="0.2">
      <c r="A27" s="622"/>
      <c r="B27" s="448"/>
      <c r="C27" s="437"/>
      <c r="D27" s="1413"/>
      <c r="E27" s="1413"/>
      <c r="F27" s="1413"/>
      <c r="G27" s="1413"/>
      <c r="H27" s="1527"/>
      <c r="J27" s="443"/>
      <c r="K27" s="444"/>
      <c r="L27" s="444"/>
      <c r="M27" s="445"/>
    </row>
    <row r="28" spans="1:13" s="341" customFormat="1" ht="15" customHeight="1" x14ac:dyDescent="0.2">
      <c r="A28" s="622"/>
      <c r="B28" s="448"/>
      <c r="C28" s="437"/>
      <c r="D28" s="1413"/>
      <c r="E28" s="1413"/>
      <c r="F28" s="1413"/>
      <c r="G28" s="1413"/>
      <c r="H28" s="1527"/>
      <c r="J28" s="443"/>
      <c r="K28" s="444"/>
      <c r="L28" s="444"/>
      <c r="M28" s="445"/>
    </row>
    <row r="29" spans="1:13" s="341" customFormat="1" ht="15" customHeight="1" x14ac:dyDescent="0.2">
      <c r="A29" s="622"/>
      <c r="B29" s="448"/>
      <c r="C29" s="437"/>
      <c r="D29" s="1413"/>
      <c r="E29" s="1413"/>
      <c r="F29" s="1413"/>
      <c r="G29" s="1413"/>
      <c r="H29" s="1527"/>
      <c r="J29" s="443"/>
      <c r="K29" s="444"/>
      <c r="L29" s="444"/>
      <c r="M29" s="445"/>
    </row>
    <row r="30" spans="1:13" s="341" customFormat="1" ht="15" customHeight="1" x14ac:dyDescent="0.2">
      <c r="A30" s="622"/>
      <c r="B30" s="448"/>
      <c r="C30" s="437"/>
      <c r="D30" s="1413"/>
      <c r="E30" s="1413"/>
      <c r="F30" s="1413"/>
      <c r="G30" s="1413"/>
      <c r="H30" s="1527"/>
      <c r="J30" s="443"/>
      <c r="K30" s="444"/>
      <c r="L30" s="444"/>
      <c r="M30" s="445"/>
    </row>
    <row r="31" spans="1:13" s="341" customFormat="1" ht="15" customHeight="1" x14ac:dyDescent="0.2">
      <c r="A31" s="622"/>
      <c r="B31" s="448"/>
      <c r="C31" s="437"/>
      <c r="D31" s="1413"/>
      <c r="E31" s="1413"/>
      <c r="F31" s="1413"/>
      <c r="G31" s="1413"/>
      <c r="H31" s="1527"/>
      <c r="J31" s="443"/>
      <c r="K31" s="444"/>
      <c r="L31" s="444"/>
      <c r="M31" s="445"/>
    </row>
    <row r="32" spans="1:13" s="341" customFormat="1" ht="15" customHeight="1" x14ac:dyDescent="0.2">
      <c r="A32" s="622"/>
      <c r="B32" s="448"/>
      <c r="C32" s="437"/>
      <c r="D32" s="1413"/>
      <c r="E32" s="1413"/>
      <c r="F32" s="1413"/>
      <c r="G32" s="1413"/>
      <c r="H32" s="1527"/>
      <c r="J32" s="443"/>
      <c r="K32" s="444"/>
      <c r="L32" s="444"/>
      <c r="M32" s="445"/>
    </row>
    <row r="33" spans="1:13" s="341" customFormat="1" ht="15" customHeight="1" x14ac:dyDescent="0.2">
      <c r="A33" s="622"/>
      <c r="B33" s="448"/>
      <c r="C33" s="437"/>
      <c r="D33" s="1413"/>
      <c r="E33" s="1413"/>
      <c r="F33" s="1413"/>
      <c r="G33" s="1413"/>
      <c r="H33" s="1527"/>
      <c r="J33" s="443"/>
      <c r="K33" s="444"/>
      <c r="L33" s="444"/>
      <c r="M33" s="445"/>
    </row>
    <row r="34" spans="1:13" s="341" customFormat="1" ht="15" customHeight="1" x14ac:dyDescent="0.2">
      <c r="A34" s="622"/>
      <c r="B34" s="448"/>
      <c r="C34" s="437"/>
      <c r="D34" s="1413"/>
      <c r="E34" s="1413"/>
      <c r="F34" s="1413"/>
      <c r="G34" s="1413"/>
      <c r="H34" s="1527"/>
      <c r="J34" s="443"/>
      <c r="K34" s="444"/>
      <c r="L34" s="444"/>
      <c r="M34" s="445"/>
    </row>
    <row r="35" spans="1:13" s="341" customFormat="1" ht="15" customHeight="1" x14ac:dyDescent="0.2">
      <c r="A35" s="622"/>
      <c r="B35" s="448"/>
      <c r="C35" s="437"/>
      <c r="D35" s="1413"/>
      <c r="E35" s="1413"/>
      <c r="F35" s="1413"/>
      <c r="G35" s="1413"/>
      <c r="H35" s="1527"/>
      <c r="J35" s="443"/>
      <c r="K35" s="444"/>
      <c r="L35" s="444"/>
      <c r="M35" s="445"/>
    </row>
    <row r="36" spans="1:13" s="341" customFormat="1" ht="20.100000000000001" customHeight="1" x14ac:dyDescent="0.2">
      <c r="A36" s="1508" t="s">
        <v>860</v>
      </c>
      <c r="B36" s="1509"/>
      <c r="C36" s="360">
        <f>SUM(C26:C35)</f>
        <v>0</v>
      </c>
      <c r="D36" s="454"/>
      <c r="E36" s="454"/>
      <c r="F36" s="454"/>
      <c r="G36" s="454"/>
      <c r="H36" s="570"/>
      <c r="J36" s="443"/>
      <c r="K36" s="444"/>
      <c r="L36" s="444"/>
      <c r="M36" s="445"/>
    </row>
    <row r="37" spans="1:13" s="341" customFormat="1" ht="15" customHeight="1" x14ac:dyDescent="0.2">
      <c r="A37" s="1508" t="s">
        <v>864</v>
      </c>
      <c r="B37" s="1509"/>
      <c r="C37" s="437"/>
      <c r="D37" s="361"/>
      <c r="E37" s="454"/>
      <c r="F37" s="454"/>
      <c r="G37" s="454"/>
      <c r="H37" s="570"/>
      <c r="J37" s="443"/>
      <c r="K37" s="444"/>
      <c r="L37" s="444"/>
      <c r="M37" s="445"/>
    </row>
    <row r="38" spans="1:13" s="341" customFormat="1" ht="19.5" customHeight="1" thickBot="1" x14ac:dyDescent="0.25">
      <c r="A38" s="1510" t="s">
        <v>862</v>
      </c>
      <c r="B38" s="1523"/>
      <c r="C38" s="415">
        <f>IF(C36="","",C36-C37)</f>
        <v>0</v>
      </c>
      <c r="D38" s="454"/>
      <c r="E38" s="454"/>
      <c r="F38" s="454"/>
      <c r="G38" s="454"/>
      <c r="H38" s="570"/>
      <c r="J38" s="443"/>
      <c r="K38" s="444"/>
      <c r="L38" s="444"/>
      <c r="M38" s="445"/>
    </row>
    <row r="39" spans="1:13" s="341" customFormat="1" ht="3.75" customHeight="1" thickTop="1" thickBot="1" x14ac:dyDescent="0.25">
      <c r="A39" s="496"/>
      <c r="B39" s="497"/>
      <c r="C39" s="497"/>
      <c r="D39" s="497"/>
      <c r="E39" s="497"/>
      <c r="F39" s="497"/>
      <c r="G39" s="497"/>
      <c r="H39" s="623"/>
      <c r="J39" s="19"/>
      <c r="K39" s="338"/>
      <c r="L39" s="338"/>
      <c r="M39" s="338"/>
    </row>
    <row r="40" spans="1:13" s="341" customFormat="1" ht="15" customHeight="1" x14ac:dyDescent="0.2">
      <c r="A40" s="339"/>
      <c r="B40" s="339"/>
      <c r="C40" s="339"/>
      <c r="D40" s="346"/>
      <c r="E40" s="346"/>
      <c r="F40" s="1528"/>
      <c r="G40" s="1528"/>
      <c r="H40" s="1528"/>
      <c r="J40" s="19"/>
      <c r="K40" s="338"/>
      <c r="L40" s="338"/>
      <c r="M40" s="338"/>
    </row>
    <row r="41" spans="1:13" s="341" customFormat="1" ht="15" customHeight="1" x14ac:dyDescent="0.2">
      <c r="A41" s="339"/>
      <c r="B41" s="339"/>
      <c r="C41" s="339"/>
      <c r="D41" s="346"/>
      <c r="E41" s="346"/>
      <c r="F41" s="1528"/>
      <c r="G41" s="1528"/>
      <c r="H41" s="1528"/>
      <c r="J41" s="19"/>
      <c r="K41" s="338"/>
      <c r="L41" s="338"/>
      <c r="M41" s="338"/>
    </row>
    <row r="42" spans="1:13" s="341" customFormat="1" ht="15" customHeight="1" x14ac:dyDescent="0.2">
      <c r="A42" s="339"/>
      <c r="B42" s="339"/>
      <c r="C42" s="339"/>
      <c r="D42" s="346"/>
      <c r="E42" s="346"/>
      <c r="F42" s="1528"/>
      <c r="G42" s="1528"/>
      <c r="H42" s="1528"/>
      <c r="J42" s="19"/>
      <c r="K42" s="338"/>
      <c r="L42" s="338"/>
      <c r="M42" s="338"/>
    </row>
    <row r="43" spans="1:13" s="341" customFormat="1" ht="15" customHeight="1" x14ac:dyDescent="0.2">
      <c r="A43" s="339"/>
      <c r="B43" s="339"/>
      <c r="C43" s="339"/>
      <c r="D43" s="346"/>
      <c r="E43" s="346"/>
      <c r="F43" s="1528"/>
      <c r="G43" s="1528"/>
      <c r="H43" s="1528"/>
      <c r="J43" s="19"/>
      <c r="K43" s="338"/>
      <c r="L43" s="338"/>
      <c r="M43" s="338"/>
    </row>
    <row r="44" spans="1:13" s="341" customFormat="1" ht="15" customHeight="1" x14ac:dyDescent="0.2">
      <c r="A44" s="339"/>
      <c r="B44" s="339"/>
      <c r="C44" s="339"/>
      <c r="D44" s="346"/>
      <c r="E44" s="346"/>
      <c r="F44" s="339"/>
      <c r="G44" s="339"/>
      <c r="H44" s="339"/>
      <c r="J44" s="19"/>
    </row>
    <row r="45" spans="1:13" s="338" customFormat="1" ht="15" customHeight="1" x14ac:dyDescent="0.2">
      <c r="A45" s="342"/>
      <c r="B45" s="342"/>
      <c r="C45" s="342"/>
      <c r="D45" s="342"/>
      <c r="E45" s="342"/>
      <c r="F45" s="342"/>
      <c r="G45" s="342"/>
      <c r="H45" s="342"/>
      <c r="J45" s="19"/>
    </row>
    <row r="46" spans="1:13" s="338" customFormat="1" ht="15" customHeight="1" x14ac:dyDescent="0.2">
      <c r="A46" s="342"/>
      <c r="B46" s="342"/>
      <c r="C46" s="342"/>
      <c r="D46" s="342"/>
      <c r="E46" s="342"/>
      <c r="F46" s="342"/>
      <c r="G46" s="342"/>
      <c r="H46" s="342"/>
      <c r="J46" s="19"/>
    </row>
    <row r="47" spans="1:13" s="338" customFormat="1" ht="15.95" customHeight="1" x14ac:dyDescent="0.2">
      <c r="A47" s="342"/>
      <c r="B47" s="342"/>
      <c r="C47" s="342"/>
      <c r="D47" s="342"/>
      <c r="E47" s="342"/>
      <c r="F47" s="342"/>
      <c r="G47" s="342"/>
      <c r="H47" s="342"/>
      <c r="J47" s="19"/>
    </row>
    <row r="48" spans="1:13" s="338" customFormat="1" ht="15.95" customHeight="1" x14ac:dyDescent="0.2">
      <c r="J48" s="19"/>
    </row>
    <row r="49" spans="10:10" s="338" customFormat="1" ht="15.95" customHeight="1" x14ac:dyDescent="0.2">
      <c r="J49" s="19"/>
    </row>
    <row r="50" spans="10:10" s="338" customFormat="1" ht="15.95" customHeight="1" x14ac:dyDescent="0.2">
      <c r="J50" s="19"/>
    </row>
    <row r="51" spans="10:10" s="338" customFormat="1" ht="15.95" customHeight="1" x14ac:dyDescent="0.2">
      <c r="J51" s="19"/>
    </row>
    <row r="52" spans="10:10" s="338" customFormat="1" ht="15.95" customHeight="1" x14ac:dyDescent="0.2">
      <c r="J52" s="19"/>
    </row>
    <row r="53" spans="10:10" s="338" customFormat="1" ht="15.95" customHeight="1" x14ac:dyDescent="0.2">
      <c r="J53" s="19"/>
    </row>
    <row r="54" spans="10:10" s="338" customFormat="1" ht="15.95" customHeight="1" x14ac:dyDescent="0.2">
      <c r="J54" s="19"/>
    </row>
    <row r="55" spans="10:10" s="338" customFormat="1" ht="15.95" customHeight="1" x14ac:dyDescent="0.2">
      <c r="J55" s="19"/>
    </row>
    <row r="56" spans="10:10" s="338" customFormat="1" ht="15.95" customHeight="1" x14ac:dyDescent="0.2">
      <c r="J56" s="19"/>
    </row>
    <row r="57" spans="10:10" s="338" customFormat="1" ht="15.95" customHeight="1" x14ac:dyDescent="0.2">
      <c r="J57" s="19"/>
    </row>
    <row r="58" spans="10:10" s="338" customFormat="1" ht="15.95" customHeight="1" x14ac:dyDescent="0.2">
      <c r="J58" s="19"/>
    </row>
    <row r="59" spans="10:10" s="338" customFormat="1" ht="15.95" customHeight="1" x14ac:dyDescent="0.2">
      <c r="J59" s="19"/>
    </row>
    <row r="60" spans="10:10" s="338" customFormat="1" ht="15.95" customHeight="1" x14ac:dyDescent="0.2">
      <c r="J60" s="19"/>
    </row>
    <row r="61" spans="10:10" s="338" customFormat="1" ht="15.95" customHeight="1" x14ac:dyDescent="0.2">
      <c r="J61" s="19"/>
    </row>
    <row r="62" spans="10:10" s="338" customFormat="1" ht="15.95" customHeight="1" x14ac:dyDescent="0.2">
      <c r="J62" s="19"/>
    </row>
    <row r="63" spans="10:10" s="338" customFormat="1" ht="15.95" customHeight="1" x14ac:dyDescent="0.2">
      <c r="J63" s="19"/>
    </row>
    <row r="64" spans="10:10" s="338" customFormat="1" ht="15.95" customHeight="1" x14ac:dyDescent="0.2">
      <c r="J64" s="19"/>
    </row>
    <row r="65" spans="10:10" s="338" customFormat="1" ht="15.95" customHeight="1" x14ac:dyDescent="0.2">
      <c r="J65" s="19"/>
    </row>
    <row r="66" spans="10:10" s="338" customFormat="1" ht="15.95" customHeight="1" x14ac:dyDescent="0.2">
      <c r="J66" s="19"/>
    </row>
    <row r="67" spans="10:10" s="338" customFormat="1" ht="15.95" customHeight="1" x14ac:dyDescent="0.2">
      <c r="J67" s="19"/>
    </row>
    <row r="68" spans="10:10" s="338" customFormat="1" ht="15.95" customHeight="1" x14ac:dyDescent="0.2">
      <c r="J68" s="19"/>
    </row>
    <row r="69" spans="10:10" s="338" customFormat="1" ht="15.95" customHeight="1" x14ac:dyDescent="0.2">
      <c r="J69" s="19"/>
    </row>
    <row r="70" spans="10:10" s="338" customFormat="1" ht="15.95" customHeight="1" x14ac:dyDescent="0.2">
      <c r="J70" s="19"/>
    </row>
    <row r="71" spans="10:10" s="338" customFormat="1" ht="15.95" customHeight="1" x14ac:dyDescent="0.2">
      <c r="J71" s="19"/>
    </row>
    <row r="72" spans="10:10" s="338" customFormat="1" ht="15.95" customHeight="1" x14ac:dyDescent="0.2">
      <c r="J72" s="19"/>
    </row>
    <row r="73" spans="10:10" s="338" customFormat="1" ht="15.95" customHeight="1" x14ac:dyDescent="0.2">
      <c r="J73" s="19"/>
    </row>
    <row r="74" spans="10:10" s="338" customFormat="1" ht="15.95" customHeight="1" x14ac:dyDescent="0.2">
      <c r="J74" s="19"/>
    </row>
    <row r="75" spans="10:10" s="338" customFormat="1" ht="15.95" customHeight="1" x14ac:dyDescent="0.2">
      <c r="J75" s="19"/>
    </row>
    <row r="76" spans="10:10" s="338" customFormat="1" ht="15.95" customHeight="1" x14ac:dyDescent="0.2">
      <c r="J76" s="19"/>
    </row>
    <row r="77" spans="10:10" s="338" customFormat="1" ht="15.95" customHeight="1" x14ac:dyDescent="0.2">
      <c r="J77" s="19"/>
    </row>
    <row r="78" spans="10:10" s="338" customFormat="1" ht="15.95" customHeight="1" x14ac:dyDescent="0.2">
      <c r="J78" s="19"/>
    </row>
    <row r="79" spans="10:10" s="338" customFormat="1" ht="15.95" customHeight="1" x14ac:dyDescent="0.2">
      <c r="J79" s="19"/>
    </row>
    <row r="80" spans="10:10" s="338" customFormat="1" ht="15.95" customHeight="1" x14ac:dyDescent="0.2">
      <c r="J80" s="19"/>
    </row>
    <row r="81" spans="10:10" s="338" customFormat="1" ht="15.95" customHeight="1" x14ac:dyDescent="0.2">
      <c r="J81" s="19"/>
    </row>
    <row r="82" spans="10:10" s="338" customFormat="1" ht="15.95" customHeight="1" x14ac:dyDescent="0.2">
      <c r="J82" s="19"/>
    </row>
    <row r="83" spans="10:10" s="338" customFormat="1" ht="15.95" customHeight="1" x14ac:dyDescent="0.2">
      <c r="J83" s="19"/>
    </row>
    <row r="84" spans="10:10" s="338" customFormat="1" ht="15.95" customHeight="1" x14ac:dyDescent="0.2">
      <c r="J84" s="19"/>
    </row>
    <row r="85" spans="10:10" s="338" customFormat="1" ht="15.95" customHeight="1" x14ac:dyDescent="0.2">
      <c r="J85" s="19"/>
    </row>
    <row r="86" spans="10:10" s="338" customFormat="1" ht="15.95" customHeight="1" x14ac:dyDescent="0.2">
      <c r="J86" s="19"/>
    </row>
    <row r="87" spans="10:10" s="338" customFormat="1" ht="15.95" customHeight="1" x14ac:dyDescent="0.2">
      <c r="J87" s="19"/>
    </row>
    <row r="88" spans="10:10" s="338" customFormat="1" ht="15.95" customHeight="1" x14ac:dyDescent="0.2">
      <c r="J88" s="19"/>
    </row>
    <row r="89" spans="10:10" s="338" customFormat="1" ht="15.95" customHeight="1" x14ac:dyDescent="0.2">
      <c r="J89" s="19"/>
    </row>
    <row r="90" spans="10:10" s="338" customFormat="1" ht="15.95" customHeight="1" x14ac:dyDescent="0.2">
      <c r="J90" s="19"/>
    </row>
    <row r="91" spans="10:10" s="338" customFormat="1" ht="15.95" customHeight="1" x14ac:dyDescent="0.2">
      <c r="J91" s="19"/>
    </row>
    <row r="92" spans="10:10" s="338" customFormat="1" ht="15.95" customHeight="1" x14ac:dyDescent="0.2">
      <c r="J92" s="19"/>
    </row>
    <row r="93" spans="10:10" s="338" customFormat="1" ht="15.95" customHeight="1" x14ac:dyDescent="0.2">
      <c r="J93" s="19"/>
    </row>
    <row r="94" spans="10:10" s="338" customFormat="1" ht="15.95" customHeight="1" x14ac:dyDescent="0.2">
      <c r="J94" s="19"/>
    </row>
    <row r="95" spans="10:10" s="338" customFormat="1" ht="15.95" customHeight="1" x14ac:dyDescent="0.2">
      <c r="J95" s="19"/>
    </row>
    <row r="96" spans="10:10" s="338" customFormat="1" ht="15.95" customHeight="1" x14ac:dyDescent="0.2">
      <c r="J96" s="19"/>
    </row>
    <row r="97" spans="10:10" s="338" customFormat="1" ht="15.95" customHeight="1" x14ac:dyDescent="0.2">
      <c r="J97" s="19"/>
    </row>
    <row r="98" spans="10:10" s="338" customFormat="1" ht="15.95" customHeight="1" x14ac:dyDescent="0.2">
      <c r="J98" s="19"/>
    </row>
    <row r="99" spans="10:10" s="338" customFormat="1" ht="15.95" customHeight="1" x14ac:dyDescent="0.2">
      <c r="J99" s="19"/>
    </row>
    <row r="100" spans="10:10" s="338" customFormat="1" ht="15.95" customHeight="1" x14ac:dyDescent="0.2">
      <c r="J100" s="19"/>
    </row>
    <row r="101" spans="10:10" s="338" customFormat="1" ht="15.95" customHeight="1" x14ac:dyDescent="0.2">
      <c r="J101" s="19"/>
    </row>
    <row r="102" spans="10:10" s="338" customFormat="1" ht="15.95" customHeight="1" x14ac:dyDescent="0.2">
      <c r="J102" s="19"/>
    </row>
    <row r="103" spans="10:10" s="338" customFormat="1" ht="15.95" customHeight="1" x14ac:dyDescent="0.2">
      <c r="J103" s="19"/>
    </row>
    <row r="104" spans="10:10" s="338" customFormat="1" ht="15.95" customHeight="1" x14ac:dyDescent="0.2">
      <c r="J104" s="19"/>
    </row>
    <row r="105" spans="10:10" s="338" customFormat="1" ht="15.95" customHeight="1" x14ac:dyDescent="0.2">
      <c r="J105" s="19"/>
    </row>
    <row r="106" spans="10:10" s="338" customFormat="1" ht="15.95" customHeight="1" x14ac:dyDescent="0.2">
      <c r="J106" s="19"/>
    </row>
    <row r="107" spans="10:10" s="338" customFormat="1" ht="15.95" customHeight="1" x14ac:dyDescent="0.2">
      <c r="J107" s="19"/>
    </row>
    <row r="108" spans="10:10" s="338" customFormat="1" ht="15.95" customHeight="1" x14ac:dyDescent="0.2">
      <c r="J108" s="19"/>
    </row>
    <row r="109" spans="10:10" s="338" customFormat="1" ht="15.95" customHeight="1" x14ac:dyDescent="0.2">
      <c r="J109" s="19"/>
    </row>
    <row r="110" spans="10:10" s="338" customFormat="1" ht="15.95" customHeight="1" x14ac:dyDescent="0.2">
      <c r="J110" s="19"/>
    </row>
    <row r="111" spans="10:10" s="338" customFormat="1" ht="15.95" customHeight="1" x14ac:dyDescent="0.2">
      <c r="J111" s="19"/>
    </row>
    <row r="112" spans="10:10" s="338" customFormat="1" ht="15.95" customHeight="1" x14ac:dyDescent="0.2">
      <c r="J112" s="19"/>
    </row>
    <row r="113" spans="10:10" s="338" customFormat="1" ht="15.95" customHeight="1" x14ac:dyDescent="0.2">
      <c r="J113" s="19"/>
    </row>
    <row r="114" spans="10:10" s="338" customFormat="1" ht="15.95" customHeight="1" x14ac:dyDescent="0.2">
      <c r="J114" s="19"/>
    </row>
    <row r="115" spans="10:10" s="338" customFormat="1" ht="15.95" customHeight="1" x14ac:dyDescent="0.2">
      <c r="J115" s="19"/>
    </row>
    <row r="116" spans="10:10" s="338" customFormat="1" ht="15.95" customHeight="1" x14ac:dyDescent="0.2">
      <c r="J116" s="19"/>
    </row>
    <row r="117" spans="10:10" s="338" customFormat="1" ht="15.95" customHeight="1" x14ac:dyDescent="0.2">
      <c r="J117" s="19"/>
    </row>
    <row r="118" spans="10:10" s="338" customFormat="1" ht="15.95" customHeight="1" x14ac:dyDescent="0.2">
      <c r="J118" s="19"/>
    </row>
    <row r="119" spans="10:10" s="338" customFormat="1" ht="15.95" customHeight="1" x14ac:dyDescent="0.2">
      <c r="J119" s="19"/>
    </row>
    <row r="120" spans="10:10" s="338" customFormat="1" ht="15.95" customHeight="1" x14ac:dyDescent="0.2">
      <c r="J120" s="19"/>
    </row>
    <row r="121" spans="10:10" s="338" customFormat="1" ht="15.95" customHeight="1" x14ac:dyDescent="0.2">
      <c r="J121" s="19"/>
    </row>
    <row r="122" spans="10:10" s="338" customFormat="1" ht="15.95" customHeight="1" x14ac:dyDescent="0.2">
      <c r="J122" s="19"/>
    </row>
    <row r="123" spans="10:10" s="338" customFormat="1" ht="15.95" customHeight="1" x14ac:dyDescent="0.2">
      <c r="J123" s="19"/>
    </row>
    <row r="124" spans="10:10" s="338" customFormat="1" ht="15.95" customHeight="1" x14ac:dyDescent="0.2">
      <c r="J124" s="19"/>
    </row>
    <row r="125" spans="10:10" s="338" customFormat="1" ht="15.95" customHeight="1" x14ac:dyDescent="0.2">
      <c r="J125" s="19"/>
    </row>
    <row r="126" spans="10:10" s="338" customFormat="1" ht="15.95" customHeight="1" x14ac:dyDescent="0.2">
      <c r="J126" s="19"/>
    </row>
    <row r="127" spans="10:10" s="338" customFormat="1" ht="15.95" customHeight="1" x14ac:dyDescent="0.2">
      <c r="J127" s="19"/>
    </row>
    <row r="128" spans="10:10" s="338" customFormat="1" ht="15.95" customHeight="1" x14ac:dyDescent="0.2">
      <c r="J128" s="19"/>
    </row>
    <row r="129" spans="10:10" s="338" customFormat="1" ht="15.95" customHeight="1" x14ac:dyDescent="0.2">
      <c r="J129" s="19"/>
    </row>
    <row r="130" spans="10:10" s="338" customFormat="1" ht="15.95" customHeight="1" x14ac:dyDescent="0.2">
      <c r="J130" s="19"/>
    </row>
    <row r="131" spans="10:10" s="338" customFormat="1" ht="15.95" customHeight="1" x14ac:dyDescent="0.2">
      <c r="J131" s="19"/>
    </row>
    <row r="132" spans="10:10" s="338" customFormat="1" ht="15.95" customHeight="1" x14ac:dyDescent="0.2">
      <c r="J132" s="19"/>
    </row>
    <row r="133" spans="10:10" s="338" customFormat="1" ht="15.95" customHeight="1" x14ac:dyDescent="0.2">
      <c r="J133" s="19"/>
    </row>
    <row r="134" spans="10:10" s="338" customFormat="1" ht="15.95" customHeight="1" x14ac:dyDescent="0.2">
      <c r="J134" s="19"/>
    </row>
    <row r="135" spans="10:10" s="338" customFormat="1" ht="15.95" customHeight="1" x14ac:dyDescent="0.2">
      <c r="J135" s="19"/>
    </row>
    <row r="136" spans="10:10" s="338" customFormat="1" ht="15.95" customHeight="1" x14ac:dyDescent="0.2">
      <c r="J136" s="19"/>
    </row>
    <row r="137" spans="10:10" s="338" customFormat="1" ht="15.95" customHeight="1" x14ac:dyDescent="0.2">
      <c r="J137" s="19"/>
    </row>
    <row r="138" spans="10:10" s="338" customFormat="1" ht="15.95" customHeight="1" x14ac:dyDescent="0.2">
      <c r="J138" s="19"/>
    </row>
    <row r="139" spans="10:10" s="338" customFormat="1" ht="15.95" customHeight="1" x14ac:dyDescent="0.2">
      <c r="J139" s="19"/>
    </row>
    <row r="140" spans="10:10" s="338" customFormat="1" ht="15.95" customHeight="1" x14ac:dyDescent="0.2">
      <c r="J140" s="19"/>
    </row>
    <row r="141" spans="10:10" s="338" customFormat="1" ht="15.95" customHeight="1" x14ac:dyDescent="0.2">
      <c r="J141" s="19"/>
    </row>
    <row r="142" spans="10:10" s="338" customFormat="1" ht="15.95" customHeight="1" x14ac:dyDescent="0.2">
      <c r="J142" s="19"/>
    </row>
    <row r="143" spans="10:10" s="338" customFormat="1" ht="15.95" customHeight="1" x14ac:dyDescent="0.2">
      <c r="J143" s="19"/>
    </row>
    <row r="144" spans="10:10" s="338" customFormat="1" ht="15.95" customHeight="1" x14ac:dyDescent="0.2">
      <c r="J144" s="19"/>
    </row>
    <row r="145" spans="10:10" s="338" customFormat="1" ht="15.95" customHeight="1" x14ac:dyDescent="0.2">
      <c r="J145" s="19"/>
    </row>
    <row r="146" spans="10:10" s="338" customFormat="1" ht="15.95" customHeight="1" x14ac:dyDescent="0.2">
      <c r="J146" s="19"/>
    </row>
    <row r="147" spans="10:10" s="338" customFormat="1" ht="15.95" customHeight="1" x14ac:dyDescent="0.2">
      <c r="J147" s="19"/>
    </row>
    <row r="148" spans="10:10" s="338" customFormat="1" ht="15.95" customHeight="1" x14ac:dyDescent="0.2">
      <c r="J148" s="19"/>
    </row>
    <row r="149" spans="10:10" s="338" customFormat="1" ht="15.95" customHeight="1" x14ac:dyDescent="0.2">
      <c r="J149" s="19"/>
    </row>
    <row r="150" spans="10:10" s="338" customFormat="1" ht="15.95" customHeight="1" x14ac:dyDescent="0.2">
      <c r="J150" s="19"/>
    </row>
    <row r="151" spans="10:10" s="338" customFormat="1" ht="15.95" customHeight="1" x14ac:dyDescent="0.2">
      <c r="J151" s="19"/>
    </row>
    <row r="152" spans="10:10" s="338" customFormat="1" ht="15.95" customHeight="1" x14ac:dyDescent="0.2">
      <c r="J152" s="19"/>
    </row>
    <row r="153" spans="10:10" s="338" customFormat="1" ht="15.95" customHeight="1" x14ac:dyDescent="0.2">
      <c r="J153" s="19"/>
    </row>
    <row r="154" spans="10:10" s="338" customFormat="1" ht="15.95" customHeight="1" x14ac:dyDescent="0.2">
      <c r="J154" s="19"/>
    </row>
    <row r="155" spans="10:10" s="338" customFormat="1" ht="15.95" customHeight="1" x14ac:dyDescent="0.2">
      <c r="J155" s="19"/>
    </row>
    <row r="156" spans="10:10" s="338" customFormat="1" ht="15.95" customHeight="1" x14ac:dyDescent="0.2">
      <c r="J156" s="19"/>
    </row>
    <row r="157" spans="10:10" s="338" customFormat="1" ht="15.95" customHeight="1" x14ac:dyDescent="0.2">
      <c r="J157" s="19"/>
    </row>
    <row r="158" spans="10:10" s="338" customFormat="1" ht="15.95" customHeight="1" x14ac:dyDescent="0.2">
      <c r="J158" s="19"/>
    </row>
    <row r="159" spans="10:10" s="338" customFormat="1" ht="15.95" customHeight="1" x14ac:dyDescent="0.2">
      <c r="J159" s="19"/>
    </row>
    <row r="160" spans="10:10" s="338" customFormat="1" ht="15.95" customHeight="1" x14ac:dyDescent="0.2">
      <c r="J160" s="19"/>
    </row>
    <row r="161" spans="10:10" s="338" customFormat="1" ht="15.95" customHeight="1" x14ac:dyDescent="0.2">
      <c r="J161" s="19"/>
    </row>
    <row r="162" spans="10:10" s="338" customFormat="1" ht="15.95" customHeight="1" x14ac:dyDescent="0.2">
      <c r="J162" s="19"/>
    </row>
    <row r="163" spans="10:10" s="338" customFormat="1" ht="15.95" customHeight="1" x14ac:dyDescent="0.2">
      <c r="J163" s="19"/>
    </row>
    <row r="164" spans="10:10" s="338" customFormat="1" ht="15.95" customHeight="1" x14ac:dyDescent="0.2">
      <c r="J164" s="19"/>
    </row>
    <row r="165" spans="10:10" s="338" customFormat="1" ht="15.95" customHeight="1" x14ac:dyDescent="0.2">
      <c r="J165" s="19"/>
    </row>
    <row r="166" spans="10:10" s="338" customFormat="1" ht="15.95" customHeight="1" x14ac:dyDescent="0.2">
      <c r="J166" s="19"/>
    </row>
    <row r="167" spans="10:10" s="338" customFormat="1" ht="15.95" customHeight="1" x14ac:dyDescent="0.2">
      <c r="J167" s="19"/>
    </row>
    <row r="168" spans="10:10" s="338" customFormat="1" ht="15.95" customHeight="1" x14ac:dyDescent="0.2">
      <c r="J168" s="19"/>
    </row>
    <row r="169" spans="10:10" s="338" customFormat="1" ht="15.95" customHeight="1" x14ac:dyDescent="0.2">
      <c r="J169" s="19"/>
    </row>
    <row r="170" spans="10:10" s="338" customFormat="1" ht="15.95" customHeight="1" x14ac:dyDescent="0.2">
      <c r="J170" s="19"/>
    </row>
    <row r="171" spans="10:10" s="338" customFormat="1" ht="15.95" customHeight="1" x14ac:dyDescent="0.2">
      <c r="J171" s="19"/>
    </row>
    <row r="172" spans="10:10" s="338" customFormat="1" ht="15.95" customHeight="1" x14ac:dyDescent="0.2">
      <c r="J172" s="19"/>
    </row>
    <row r="173" spans="10:10" s="338" customFormat="1" ht="15.95" customHeight="1" x14ac:dyDescent="0.2">
      <c r="J173" s="19"/>
    </row>
    <row r="174" spans="10:10" s="338" customFormat="1" ht="15.95" customHeight="1" x14ac:dyDescent="0.2">
      <c r="J174" s="19"/>
    </row>
    <row r="175" spans="10:10" s="338" customFormat="1" ht="15.95" customHeight="1" x14ac:dyDescent="0.2">
      <c r="J175" s="19"/>
    </row>
    <row r="176" spans="10:10" s="338" customFormat="1" ht="15.95" customHeight="1" x14ac:dyDescent="0.2">
      <c r="J176" s="19"/>
    </row>
    <row r="177" spans="10:10" s="338" customFormat="1" ht="15.95" customHeight="1" x14ac:dyDescent="0.2">
      <c r="J177" s="19"/>
    </row>
    <row r="178" spans="10:10" s="338" customFormat="1" ht="15.95" customHeight="1" x14ac:dyDescent="0.2">
      <c r="J178" s="19"/>
    </row>
    <row r="179" spans="10:10" s="338" customFormat="1" ht="15.95" customHeight="1" x14ac:dyDescent="0.2">
      <c r="J179" s="19"/>
    </row>
    <row r="180" spans="10:10" s="338" customFormat="1" ht="15.95" customHeight="1" x14ac:dyDescent="0.2">
      <c r="J180" s="19"/>
    </row>
    <row r="181" spans="10:10" s="338" customFormat="1" ht="15.95" customHeight="1" x14ac:dyDescent="0.2">
      <c r="J181" s="19"/>
    </row>
    <row r="182" spans="10:10" s="338" customFormat="1" ht="15.95" customHeight="1" x14ac:dyDescent="0.2">
      <c r="J182" s="19"/>
    </row>
    <row r="183" spans="10:10" s="338" customFormat="1" ht="15.95" customHeight="1" x14ac:dyDescent="0.2">
      <c r="J183" s="19"/>
    </row>
    <row r="184" spans="10:10" s="338" customFormat="1" ht="15.95" customHeight="1" x14ac:dyDescent="0.2">
      <c r="J184" s="19"/>
    </row>
    <row r="185" spans="10:10" s="338" customFormat="1" ht="15.95" customHeight="1" x14ac:dyDescent="0.2">
      <c r="J185" s="19"/>
    </row>
    <row r="186" spans="10:10" s="338" customFormat="1" ht="15.95" customHeight="1" x14ac:dyDescent="0.2">
      <c r="J186" s="19"/>
    </row>
    <row r="187" spans="10:10" s="338" customFormat="1" ht="15.95" customHeight="1" x14ac:dyDescent="0.2">
      <c r="J187" s="19"/>
    </row>
    <row r="188" spans="10:10" s="338" customFormat="1" ht="15.95" customHeight="1" x14ac:dyDescent="0.2">
      <c r="J188" s="19"/>
    </row>
    <row r="189" spans="10:10" s="338" customFormat="1" ht="15.95" customHeight="1" x14ac:dyDescent="0.2">
      <c r="J189" s="19"/>
    </row>
    <row r="190" spans="10:10" s="338" customFormat="1" ht="15.95" customHeight="1" x14ac:dyDescent="0.2">
      <c r="J190" s="19"/>
    </row>
    <row r="191" spans="10:10" s="338" customFormat="1" ht="15.95" customHeight="1" x14ac:dyDescent="0.2">
      <c r="J191" s="19"/>
    </row>
    <row r="192" spans="10:10" s="338" customFormat="1" ht="15.95" customHeight="1" x14ac:dyDescent="0.2">
      <c r="J192" s="19"/>
    </row>
    <row r="193" spans="10:10" s="338" customFormat="1" ht="15.95" customHeight="1" x14ac:dyDescent="0.2">
      <c r="J193" s="19"/>
    </row>
    <row r="194" spans="10:10" s="338" customFormat="1" ht="15.95" customHeight="1" x14ac:dyDescent="0.2">
      <c r="J194" s="19"/>
    </row>
    <row r="195" spans="10:10" s="338" customFormat="1" ht="15.95" customHeight="1" x14ac:dyDescent="0.2">
      <c r="J195" s="19"/>
    </row>
    <row r="196" spans="10:10" s="338" customFormat="1" ht="15.95" customHeight="1" x14ac:dyDescent="0.2">
      <c r="J196" s="19"/>
    </row>
    <row r="197" spans="10:10" s="338" customFormat="1" ht="15.95" customHeight="1" x14ac:dyDescent="0.2">
      <c r="J197" s="19"/>
    </row>
    <row r="198" spans="10:10" s="338" customFormat="1" ht="15.95" customHeight="1" x14ac:dyDescent="0.2">
      <c r="J198" s="19"/>
    </row>
    <row r="199" spans="10:10" s="338" customFormat="1" ht="15.95" customHeight="1" x14ac:dyDescent="0.2">
      <c r="J199" s="19"/>
    </row>
    <row r="200" spans="10:10" s="338" customFormat="1" ht="15.95" customHeight="1" x14ac:dyDescent="0.2">
      <c r="J200" s="19"/>
    </row>
    <row r="201" spans="10:10" s="338" customFormat="1" ht="15.95" customHeight="1" x14ac:dyDescent="0.2">
      <c r="J201" s="19"/>
    </row>
    <row r="202" spans="10:10" s="338" customFormat="1" ht="15.95" customHeight="1" x14ac:dyDescent="0.2">
      <c r="J202" s="19"/>
    </row>
    <row r="203" spans="10:10" s="338" customFormat="1" ht="15.95" customHeight="1" x14ac:dyDescent="0.2">
      <c r="J203" s="19"/>
    </row>
    <row r="204" spans="10:10" s="338" customFormat="1" ht="15.95" customHeight="1" x14ac:dyDescent="0.2">
      <c r="J204" s="19"/>
    </row>
    <row r="205" spans="10:10" s="338" customFormat="1" ht="15.95" customHeight="1" x14ac:dyDescent="0.2">
      <c r="J205" s="19"/>
    </row>
    <row r="206" spans="10:10" s="338" customFormat="1" ht="15.95" customHeight="1" x14ac:dyDescent="0.2">
      <c r="J206" s="19"/>
    </row>
    <row r="207" spans="10:10" s="338" customFormat="1" ht="15.95" customHeight="1" x14ac:dyDescent="0.2">
      <c r="J207" s="19"/>
    </row>
    <row r="208" spans="10:10" s="338" customFormat="1" ht="15.95" customHeight="1" x14ac:dyDescent="0.2">
      <c r="J208" s="19"/>
    </row>
    <row r="209" spans="10:13" s="338" customFormat="1" ht="15.95" customHeight="1" x14ac:dyDescent="0.2">
      <c r="J209" s="19"/>
    </row>
    <row r="210" spans="10:13" s="338" customFormat="1" ht="15.95" customHeight="1" x14ac:dyDescent="0.2">
      <c r="J210" s="19"/>
    </row>
    <row r="211" spans="10:13" s="338" customFormat="1" ht="15.95" customHeight="1" x14ac:dyDescent="0.2">
      <c r="J211" s="19"/>
    </row>
    <row r="212" spans="10:13" s="338" customFormat="1" ht="15.95" customHeight="1" x14ac:dyDescent="0.2">
      <c r="J212" s="19"/>
    </row>
    <row r="213" spans="10:13" s="338" customFormat="1" ht="15.95" customHeight="1" x14ac:dyDescent="0.2">
      <c r="J213" s="19"/>
    </row>
    <row r="214" spans="10:13" s="338" customFormat="1" ht="15.95" customHeight="1" x14ac:dyDescent="0.2">
      <c r="J214" s="19"/>
    </row>
    <row r="215" spans="10:13" s="338" customFormat="1" ht="15.95" customHeight="1" x14ac:dyDescent="0.2">
      <c r="J215" s="19"/>
    </row>
    <row r="216" spans="10:13" s="338" customFormat="1" ht="15.95" customHeight="1" x14ac:dyDescent="0.2">
      <c r="J216" s="19"/>
    </row>
    <row r="217" spans="10:13" s="338" customFormat="1" ht="15.95" customHeight="1" x14ac:dyDescent="0.2">
      <c r="J217" s="19"/>
    </row>
    <row r="218" spans="10:13" s="338" customFormat="1" ht="15.95" customHeight="1" x14ac:dyDescent="0.2">
      <c r="J218" s="19"/>
    </row>
    <row r="219" spans="10:13" s="338" customFormat="1" ht="15.95" customHeight="1" x14ac:dyDescent="0.2">
      <c r="J219" s="19"/>
    </row>
    <row r="220" spans="10:13" s="338" customFormat="1" ht="15.95" customHeight="1" x14ac:dyDescent="0.2">
      <c r="J220" s="19"/>
    </row>
    <row r="221" spans="10:13" s="338" customFormat="1" ht="15.95" customHeight="1" x14ac:dyDescent="0.2">
      <c r="J221" s="19"/>
      <c r="K221" s="321"/>
      <c r="L221" s="321"/>
      <c r="M221" s="321"/>
    </row>
    <row r="222" spans="10:13" s="338" customFormat="1" ht="15.95" customHeight="1" x14ac:dyDescent="0.2">
      <c r="J222" s="19"/>
      <c r="K222" s="321"/>
      <c r="L222" s="321"/>
      <c r="M222" s="321"/>
    </row>
    <row r="223" spans="10:13" s="338" customFormat="1" ht="15.95" customHeight="1" x14ac:dyDescent="0.2">
      <c r="J223" s="19"/>
      <c r="K223" s="321"/>
      <c r="L223" s="321"/>
      <c r="M223" s="321"/>
    </row>
    <row r="224" spans="10:13" s="338" customFormat="1" ht="15.95" customHeight="1" x14ac:dyDescent="0.2">
      <c r="J224" s="19"/>
      <c r="K224" s="321"/>
      <c r="L224" s="321"/>
      <c r="M224" s="321"/>
    </row>
    <row r="225" spans="10:13" s="338" customFormat="1" ht="15.95" customHeight="1" x14ac:dyDescent="0.2">
      <c r="J225" s="19"/>
      <c r="K225" s="321"/>
      <c r="L225" s="321"/>
      <c r="M225" s="321"/>
    </row>
    <row r="226" spans="10:13" s="338" customFormat="1" ht="15.95" customHeight="1" x14ac:dyDescent="0.2">
      <c r="J226" s="19"/>
      <c r="K226" s="321"/>
      <c r="L226" s="321"/>
      <c r="M226" s="321"/>
    </row>
    <row r="227" spans="10:13" s="338" customFormat="1" ht="15.95" customHeight="1" x14ac:dyDescent="0.2">
      <c r="J227" s="19"/>
      <c r="K227" s="321"/>
      <c r="L227" s="321"/>
      <c r="M227" s="321"/>
    </row>
    <row r="228" spans="10:13" s="338" customFormat="1" ht="15.95" customHeight="1" x14ac:dyDescent="0.2">
      <c r="J228" s="19"/>
      <c r="K228" s="321"/>
      <c r="L228" s="321"/>
      <c r="M228" s="321"/>
    </row>
    <row r="229" spans="10:13" s="338" customFormat="1" ht="15.95" customHeight="1" x14ac:dyDescent="0.2">
      <c r="J229" s="19"/>
      <c r="K229" s="321"/>
      <c r="L229" s="321"/>
      <c r="M229" s="321"/>
    </row>
    <row r="230" spans="10:13" s="338" customFormat="1" ht="15.95" customHeight="1" x14ac:dyDescent="0.2">
      <c r="J230" s="19"/>
      <c r="K230" s="321"/>
      <c r="L230" s="321"/>
      <c r="M230" s="321"/>
    </row>
    <row r="231" spans="10:13" s="338" customFormat="1" ht="15.95" customHeight="1" x14ac:dyDescent="0.2">
      <c r="J231" s="19"/>
      <c r="K231" s="321"/>
      <c r="L231" s="321"/>
      <c r="M231" s="321"/>
    </row>
    <row r="232" spans="10:13" s="338" customFormat="1" ht="15.95" customHeight="1" x14ac:dyDescent="0.2">
      <c r="J232" s="19"/>
      <c r="K232" s="321"/>
      <c r="L232" s="321"/>
      <c r="M232" s="321"/>
    </row>
    <row r="233" spans="10:13" s="338" customFormat="1" ht="15.95" customHeight="1" x14ac:dyDescent="0.2">
      <c r="J233" s="19"/>
      <c r="K233" s="321"/>
      <c r="L233" s="321"/>
      <c r="M233" s="321"/>
    </row>
    <row r="234" spans="10:13" s="338" customFormat="1" ht="15.95" customHeight="1" x14ac:dyDescent="0.2">
      <c r="J234" s="19"/>
      <c r="K234" s="321"/>
      <c r="L234" s="321"/>
      <c r="M234" s="321"/>
    </row>
    <row r="235" spans="10:13" s="338" customFormat="1" ht="15.95" customHeight="1" x14ac:dyDescent="0.2">
      <c r="J235" s="19"/>
      <c r="K235" s="321"/>
      <c r="L235" s="321"/>
      <c r="M235" s="321"/>
    </row>
    <row r="236" spans="10:13" s="338" customFormat="1" ht="15.95" customHeight="1" x14ac:dyDescent="0.2">
      <c r="J236" s="19"/>
      <c r="K236" s="321"/>
      <c r="L236" s="321"/>
      <c r="M236" s="321"/>
    </row>
    <row r="237" spans="10:13" s="338" customFormat="1" ht="15.95" customHeight="1" x14ac:dyDescent="0.2">
      <c r="J237" s="19"/>
      <c r="K237" s="321"/>
      <c r="L237" s="321"/>
      <c r="M237" s="321"/>
    </row>
    <row r="238" spans="10:13" s="338" customFormat="1" ht="15.95" customHeight="1" x14ac:dyDescent="0.2">
      <c r="J238" s="19"/>
      <c r="K238" s="321"/>
      <c r="L238" s="321"/>
      <c r="M238" s="321"/>
    </row>
    <row r="239" spans="10:13" s="338" customFormat="1" ht="15.95" customHeight="1" x14ac:dyDescent="0.2">
      <c r="J239" s="19"/>
      <c r="K239" s="321"/>
      <c r="L239" s="321"/>
      <c r="M239" s="321"/>
    </row>
    <row r="240" spans="10:13" s="338" customFormat="1" ht="15.95" customHeight="1" x14ac:dyDescent="0.2">
      <c r="J240" s="19"/>
      <c r="K240" s="321"/>
      <c r="L240" s="321"/>
      <c r="M240" s="321"/>
    </row>
    <row r="241" spans="10:13" s="338" customFormat="1" ht="15.95" customHeight="1" x14ac:dyDescent="0.2">
      <c r="J241" s="19"/>
      <c r="K241" s="321"/>
      <c r="L241" s="321"/>
      <c r="M241" s="321"/>
    </row>
    <row r="242" spans="10:13" s="338" customFormat="1" ht="15.95" customHeight="1" x14ac:dyDescent="0.2">
      <c r="J242" s="19"/>
      <c r="K242" s="321"/>
      <c r="L242" s="321"/>
      <c r="M242" s="321"/>
    </row>
    <row r="243" spans="10:13" s="338" customFormat="1" ht="15.95" customHeight="1" x14ac:dyDescent="0.2">
      <c r="J243" s="19"/>
      <c r="K243" s="321"/>
      <c r="L243" s="321"/>
      <c r="M243" s="321"/>
    </row>
    <row r="244" spans="10:13" s="338" customFormat="1" ht="15.95" customHeight="1" x14ac:dyDescent="0.2">
      <c r="J244" s="19"/>
      <c r="K244" s="321"/>
      <c r="L244" s="321"/>
      <c r="M244" s="321"/>
    </row>
    <row r="245" spans="10:13" s="338" customFormat="1" ht="15.95" customHeight="1" x14ac:dyDescent="0.2">
      <c r="J245" s="19"/>
      <c r="K245" s="321"/>
      <c r="L245" s="321"/>
      <c r="M245" s="321"/>
    </row>
    <row r="246" spans="10:13" s="338" customFormat="1" ht="15.95" customHeight="1" x14ac:dyDescent="0.2">
      <c r="J246" s="19"/>
      <c r="K246" s="321"/>
      <c r="L246" s="321"/>
      <c r="M246" s="321"/>
    </row>
    <row r="247" spans="10:13" s="338" customFormat="1" ht="15.95" customHeight="1" x14ac:dyDescent="0.2">
      <c r="J247" s="19"/>
      <c r="K247" s="321"/>
      <c r="L247" s="321"/>
      <c r="M247" s="321"/>
    </row>
    <row r="248" spans="10:13" s="338" customFormat="1" ht="15.95" customHeight="1" x14ac:dyDescent="0.2">
      <c r="J248" s="19"/>
      <c r="K248" s="321"/>
      <c r="L248" s="321"/>
      <c r="M248" s="321"/>
    </row>
    <row r="249" spans="10:13" s="338" customFormat="1" ht="15.95" customHeight="1" x14ac:dyDescent="0.2">
      <c r="J249" s="19"/>
      <c r="K249" s="321"/>
      <c r="L249" s="321"/>
      <c r="M249" s="321"/>
    </row>
    <row r="250" spans="10:13" s="338" customFormat="1" ht="15.95" customHeight="1" x14ac:dyDescent="0.2">
      <c r="J250" s="19"/>
      <c r="K250" s="321"/>
      <c r="L250" s="321"/>
      <c r="M250" s="321"/>
    </row>
    <row r="251" spans="10:13" s="338" customFormat="1" ht="15.95" customHeight="1" x14ac:dyDescent="0.2">
      <c r="J251" s="19"/>
      <c r="K251" s="321"/>
      <c r="L251" s="321"/>
      <c r="M251" s="321"/>
    </row>
    <row r="252" spans="10:13" s="338" customFormat="1" ht="15.95" customHeight="1" x14ac:dyDescent="0.2">
      <c r="J252" s="19"/>
      <c r="K252" s="321"/>
      <c r="L252" s="321"/>
      <c r="M252" s="321"/>
    </row>
    <row r="253" spans="10:13" s="338" customFormat="1" ht="15.95" customHeight="1" x14ac:dyDescent="0.2">
      <c r="J253" s="19"/>
      <c r="K253" s="321"/>
      <c r="L253" s="321"/>
      <c r="M253" s="321"/>
    </row>
    <row r="254" spans="10:13" s="338" customFormat="1" ht="15.95" customHeight="1" x14ac:dyDescent="0.2">
      <c r="J254" s="19"/>
      <c r="K254" s="321"/>
      <c r="L254" s="321"/>
      <c r="M254" s="321"/>
    </row>
    <row r="255" spans="10:13" s="338" customFormat="1" ht="15.95" customHeight="1" x14ac:dyDescent="0.2">
      <c r="J255" s="19"/>
      <c r="K255" s="321"/>
      <c r="L255" s="321"/>
      <c r="M255" s="321"/>
    </row>
    <row r="256" spans="10:13" s="338" customFormat="1" ht="15.95" customHeight="1" x14ac:dyDescent="0.2">
      <c r="J256" s="19"/>
      <c r="K256" s="321"/>
      <c r="L256" s="321"/>
      <c r="M256" s="321"/>
    </row>
    <row r="257" spans="10:13" s="338" customFormat="1" ht="15.95" customHeight="1" x14ac:dyDescent="0.2">
      <c r="J257" s="19"/>
      <c r="K257" s="321"/>
      <c r="L257" s="321"/>
      <c r="M257" s="321"/>
    </row>
    <row r="258" spans="10:13" s="338" customFormat="1" ht="15.95" customHeight="1" x14ac:dyDescent="0.2">
      <c r="J258" s="19"/>
      <c r="K258" s="321"/>
      <c r="L258" s="321"/>
      <c r="M258" s="321"/>
    </row>
    <row r="259" spans="10:13" s="338" customFormat="1" ht="15.95" customHeight="1" x14ac:dyDescent="0.2">
      <c r="J259" s="19"/>
      <c r="K259" s="321"/>
      <c r="L259" s="321"/>
      <c r="M259" s="321"/>
    </row>
    <row r="260" spans="10:13" s="338" customFormat="1" ht="15.95" customHeight="1" x14ac:dyDescent="0.2">
      <c r="J260" s="19"/>
      <c r="K260" s="321"/>
      <c r="L260" s="321"/>
      <c r="M260" s="321"/>
    </row>
    <row r="261" spans="10:13" s="338" customFormat="1" ht="15.95" customHeight="1" x14ac:dyDescent="0.2">
      <c r="J261" s="19"/>
      <c r="K261" s="321"/>
      <c r="L261" s="321"/>
      <c r="M261" s="321"/>
    </row>
    <row r="262" spans="10:13" s="338" customFormat="1" ht="15.95" customHeight="1" x14ac:dyDescent="0.2">
      <c r="J262" s="19"/>
      <c r="K262" s="321"/>
      <c r="L262" s="321"/>
      <c r="M262" s="321"/>
    </row>
    <row r="263" spans="10:13" s="338" customFormat="1" ht="15.95" customHeight="1" x14ac:dyDescent="0.2">
      <c r="J263" s="19"/>
      <c r="K263" s="321"/>
      <c r="L263" s="321"/>
      <c r="M263" s="321"/>
    </row>
    <row r="264" spans="10:13" s="338" customFormat="1" ht="15.95" customHeight="1" x14ac:dyDescent="0.2">
      <c r="J264" s="19"/>
      <c r="K264" s="321"/>
      <c r="L264" s="321"/>
      <c r="M264" s="321"/>
    </row>
    <row r="265" spans="10:13" s="338" customFormat="1" ht="15.95" customHeight="1" x14ac:dyDescent="0.2">
      <c r="J265" s="19"/>
      <c r="K265" s="321"/>
      <c r="L265" s="321"/>
      <c r="M265" s="321"/>
    </row>
    <row r="266" spans="10:13" s="338" customFormat="1" ht="15.95" customHeight="1" x14ac:dyDescent="0.2">
      <c r="J266" s="19"/>
      <c r="K266" s="321"/>
      <c r="L266" s="321"/>
      <c r="M266" s="321"/>
    </row>
    <row r="267" spans="10:13" s="338" customFormat="1" ht="15.95" customHeight="1" x14ac:dyDescent="0.2">
      <c r="J267" s="19"/>
      <c r="K267" s="321"/>
      <c r="L267" s="321"/>
      <c r="M267" s="321"/>
    </row>
    <row r="268" spans="10:13" s="338" customFormat="1" ht="15.95" customHeight="1" x14ac:dyDescent="0.2">
      <c r="J268" s="19"/>
      <c r="K268" s="321"/>
      <c r="L268" s="321"/>
      <c r="M268" s="321"/>
    </row>
    <row r="269" spans="10:13" s="338" customFormat="1" ht="15.95" customHeight="1" x14ac:dyDescent="0.2">
      <c r="J269" s="19"/>
      <c r="K269" s="321"/>
      <c r="L269" s="321"/>
      <c r="M269" s="321"/>
    </row>
    <row r="270" spans="10:13" s="338" customFormat="1" ht="15.95" customHeight="1" x14ac:dyDescent="0.2">
      <c r="J270" s="19"/>
      <c r="K270" s="321"/>
      <c r="L270" s="321"/>
      <c r="M270" s="321"/>
    </row>
    <row r="271" spans="10:13" s="338" customFormat="1" ht="15.95" customHeight="1" x14ac:dyDescent="0.2">
      <c r="J271" s="19"/>
      <c r="K271" s="321"/>
      <c r="L271" s="321"/>
      <c r="M271" s="321"/>
    </row>
    <row r="272" spans="10:13" s="338" customFormat="1" ht="15.95" customHeight="1" x14ac:dyDescent="0.2">
      <c r="J272" s="19"/>
      <c r="K272" s="321"/>
      <c r="L272" s="321"/>
      <c r="M272" s="321"/>
    </row>
    <row r="273" spans="10:13" s="338" customFormat="1" ht="15.95" customHeight="1" x14ac:dyDescent="0.2">
      <c r="J273" s="19"/>
      <c r="K273" s="321"/>
      <c r="L273" s="321"/>
      <c r="M273" s="321"/>
    </row>
    <row r="274" spans="10:13" s="338" customFormat="1" ht="15.95" customHeight="1" x14ac:dyDescent="0.2">
      <c r="J274" s="19"/>
      <c r="K274" s="321"/>
      <c r="L274" s="321"/>
      <c r="M274" s="321"/>
    </row>
    <row r="275" spans="10:13" s="338" customFormat="1" ht="15.95" customHeight="1" x14ac:dyDescent="0.2">
      <c r="J275" s="19"/>
      <c r="K275" s="321"/>
      <c r="L275" s="321"/>
      <c r="M275" s="321"/>
    </row>
    <row r="276" spans="10:13" s="338" customFormat="1" ht="15.95" customHeight="1" x14ac:dyDescent="0.2">
      <c r="J276" s="19"/>
      <c r="K276" s="321"/>
      <c r="L276" s="321"/>
      <c r="M276" s="321"/>
    </row>
    <row r="277" spans="10:13" s="338" customFormat="1" ht="15.95" customHeight="1" x14ac:dyDescent="0.2">
      <c r="J277" s="19"/>
      <c r="K277" s="321"/>
      <c r="L277" s="321"/>
      <c r="M277" s="321"/>
    </row>
    <row r="278" spans="10:13" s="338" customFormat="1" ht="15.95" customHeight="1" x14ac:dyDescent="0.2">
      <c r="J278" s="19"/>
      <c r="K278" s="321"/>
      <c r="L278" s="321"/>
      <c r="M278" s="321"/>
    </row>
    <row r="279" spans="10:13" s="338" customFormat="1" ht="15.95" customHeight="1" x14ac:dyDescent="0.2">
      <c r="J279" s="19"/>
      <c r="K279" s="321"/>
      <c r="L279" s="321"/>
      <c r="M279" s="321"/>
    </row>
    <row r="280" spans="10:13" s="338" customFormat="1" ht="15.95" customHeight="1" x14ac:dyDescent="0.2">
      <c r="J280" s="19"/>
      <c r="K280" s="321"/>
      <c r="L280" s="321"/>
      <c r="M280" s="321"/>
    </row>
    <row r="281" spans="10:13" s="338" customFormat="1" ht="15.95" customHeight="1" x14ac:dyDescent="0.2">
      <c r="J281" s="19"/>
      <c r="K281" s="321"/>
      <c r="L281" s="321"/>
      <c r="M281" s="321"/>
    </row>
    <row r="282" spans="10:13" s="338" customFormat="1" ht="15.95" customHeight="1" x14ac:dyDescent="0.2">
      <c r="J282" s="19"/>
      <c r="K282" s="321"/>
      <c r="L282" s="321"/>
      <c r="M282" s="321"/>
    </row>
    <row r="283" spans="10:13" s="338" customFormat="1" ht="15.95" customHeight="1" x14ac:dyDescent="0.2">
      <c r="J283" s="19"/>
      <c r="K283" s="321"/>
      <c r="L283" s="321"/>
      <c r="M283" s="321"/>
    </row>
    <row r="284" spans="10:13" s="338" customFormat="1" ht="15.95" customHeight="1" x14ac:dyDescent="0.2">
      <c r="J284" s="19"/>
      <c r="K284" s="321"/>
      <c r="L284" s="321"/>
      <c r="M284" s="321"/>
    </row>
    <row r="285" spans="10:13" s="338" customFormat="1" ht="15.95" customHeight="1" x14ac:dyDescent="0.2">
      <c r="J285" s="19"/>
      <c r="K285" s="321"/>
      <c r="L285" s="321"/>
      <c r="M285" s="321"/>
    </row>
    <row r="286" spans="10:13" s="338" customFormat="1" ht="15.95" customHeight="1" x14ac:dyDescent="0.2">
      <c r="J286" s="19"/>
      <c r="K286" s="321"/>
      <c r="L286" s="321"/>
      <c r="M286" s="321"/>
    </row>
    <row r="287" spans="10:13" s="338" customFormat="1" ht="15.95" customHeight="1" x14ac:dyDescent="0.2">
      <c r="J287" s="19"/>
      <c r="K287" s="321"/>
      <c r="L287" s="321"/>
      <c r="M287" s="321"/>
    </row>
    <row r="288" spans="10:13" s="338" customFormat="1" ht="15.95" customHeight="1" x14ac:dyDescent="0.2">
      <c r="J288" s="19"/>
      <c r="K288" s="321"/>
      <c r="L288" s="321"/>
      <c r="M288" s="321"/>
    </row>
    <row r="289" spans="10:13" s="338" customFormat="1" ht="15.95" customHeight="1" x14ac:dyDescent="0.2">
      <c r="J289" s="19"/>
      <c r="K289" s="321"/>
      <c r="L289" s="321"/>
      <c r="M289" s="321"/>
    </row>
    <row r="290" spans="10:13" s="338" customFormat="1" ht="15.95" customHeight="1" x14ac:dyDescent="0.2">
      <c r="J290" s="19"/>
      <c r="K290" s="321"/>
      <c r="L290" s="321"/>
      <c r="M290" s="321"/>
    </row>
    <row r="291" spans="10:13" s="338" customFormat="1" ht="15.95" customHeight="1" x14ac:dyDescent="0.2">
      <c r="J291" s="19"/>
      <c r="K291" s="321"/>
      <c r="L291" s="321"/>
      <c r="M291" s="321"/>
    </row>
    <row r="292" spans="10:13" s="338" customFormat="1" ht="15.95" customHeight="1" x14ac:dyDescent="0.2">
      <c r="J292" s="19"/>
      <c r="K292" s="321"/>
      <c r="L292" s="321"/>
      <c r="M292" s="321"/>
    </row>
    <row r="293" spans="10:13" s="338" customFormat="1" ht="15.95" customHeight="1" x14ac:dyDescent="0.2">
      <c r="J293" s="19"/>
      <c r="K293" s="321"/>
      <c r="L293" s="321"/>
      <c r="M293" s="321"/>
    </row>
    <row r="294" spans="10:13" s="338" customFormat="1" ht="15.95" customHeight="1" x14ac:dyDescent="0.2">
      <c r="J294" s="19"/>
      <c r="K294" s="321"/>
      <c r="L294" s="321"/>
      <c r="M294" s="321"/>
    </row>
    <row r="295" spans="10:13" s="338" customFormat="1" ht="15.95" customHeight="1" x14ac:dyDescent="0.2">
      <c r="J295" s="19"/>
      <c r="K295" s="321"/>
      <c r="L295" s="321"/>
      <c r="M295" s="321"/>
    </row>
    <row r="296" spans="10:13" s="338" customFormat="1" ht="15.95" customHeight="1" x14ac:dyDescent="0.2">
      <c r="J296" s="19"/>
      <c r="K296" s="321"/>
      <c r="L296" s="321"/>
      <c r="M296" s="321"/>
    </row>
    <row r="297" spans="10:13" s="338" customFormat="1" ht="15.95" customHeight="1" x14ac:dyDescent="0.2">
      <c r="J297" s="19"/>
      <c r="K297" s="321"/>
      <c r="L297" s="321"/>
      <c r="M297" s="321"/>
    </row>
    <row r="298" spans="10:13" s="338" customFormat="1" ht="15.95" customHeight="1" x14ac:dyDescent="0.2">
      <c r="J298" s="19"/>
      <c r="K298" s="321"/>
      <c r="L298" s="321"/>
      <c r="M298" s="321"/>
    </row>
    <row r="299" spans="10:13" s="338" customFormat="1" ht="15.95" customHeight="1" x14ac:dyDescent="0.2">
      <c r="J299" s="19"/>
      <c r="K299" s="321"/>
      <c r="L299" s="321"/>
      <c r="M299" s="321"/>
    </row>
    <row r="300" spans="10:13" s="338" customFormat="1" ht="15.95" customHeight="1" x14ac:dyDescent="0.2">
      <c r="J300" s="19"/>
      <c r="K300" s="321"/>
      <c r="L300" s="321"/>
      <c r="M300" s="321"/>
    </row>
    <row r="301" spans="10:13" s="338" customFormat="1" ht="15.95" customHeight="1" x14ac:dyDescent="0.2">
      <c r="J301" s="19"/>
      <c r="K301" s="321"/>
      <c r="L301" s="321"/>
      <c r="M301" s="321"/>
    </row>
    <row r="302" spans="10:13" s="338" customFormat="1" ht="15.95" customHeight="1" x14ac:dyDescent="0.2">
      <c r="J302" s="19"/>
      <c r="K302" s="321"/>
      <c r="L302" s="321"/>
      <c r="M302" s="321"/>
    </row>
    <row r="303" spans="10:13" s="338" customFormat="1" ht="15.95" customHeight="1" x14ac:dyDescent="0.2">
      <c r="J303" s="19"/>
      <c r="K303" s="321"/>
      <c r="L303" s="321"/>
      <c r="M303" s="321"/>
    </row>
    <row r="304" spans="10:13" s="338" customFormat="1" ht="15.95" customHeight="1" x14ac:dyDescent="0.2">
      <c r="J304" s="19"/>
      <c r="K304" s="321"/>
      <c r="L304" s="321"/>
      <c r="M304" s="321"/>
    </row>
    <row r="305" spans="10:13" s="338" customFormat="1" ht="15.95" customHeight="1" x14ac:dyDescent="0.2">
      <c r="J305" s="19"/>
      <c r="K305" s="321"/>
      <c r="L305" s="321"/>
      <c r="M305" s="321"/>
    </row>
    <row r="306" spans="10:13" s="338" customFormat="1" ht="15.95" customHeight="1" x14ac:dyDescent="0.2">
      <c r="J306" s="19"/>
      <c r="K306" s="321"/>
      <c r="L306" s="321"/>
      <c r="M306" s="321"/>
    </row>
    <row r="307" spans="10:13" s="338" customFormat="1" ht="15.95" customHeight="1" x14ac:dyDescent="0.2">
      <c r="J307" s="19"/>
      <c r="K307" s="321"/>
      <c r="L307" s="321"/>
      <c r="M307" s="321"/>
    </row>
    <row r="308" spans="10:13" s="338" customFormat="1" ht="15.95" customHeight="1" x14ac:dyDescent="0.2">
      <c r="J308" s="19"/>
      <c r="K308" s="321"/>
      <c r="L308" s="321"/>
      <c r="M308" s="321"/>
    </row>
    <row r="309" spans="10:13" s="338" customFormat="1" ht="15.95" customHeight="1" x14ac:dyDescent="0.2">
      <c r="J309" s="19"/>
      <c r="K309" s="321"/>
      <c r="L309" s="321"/>
      <c r="M309" s="321"/>
    </row>
    <row r="310" spans="10:13" s="338" customFormat="1" ht="15.95" customHeight="1" x14ac:dyDescent="0.2">
      <c r="J310" s="19"/>
      <c r="K310" s="321"/>
      <c r="L310" s="321"/>
      <c r="M310" s="321"/>
    </row>
    <row r="311" spans="10:13" s="338" customFormat="1" ht="15.95" customHeight="1" x14ac:dyDescent="0.2">
      <c r="J311" s="19"/>
      <c r="K311" s="321"/>
      <c r="L311" s="321"/>
      <c r="M311" s="321"/>
    </row>
    <row r="312" spans="10:13" s="338" customFormat="1" ht="15.95" customHeight="1" x14ac:dyDescent="0.2">
      <c r="J312" s="19"/>
      <c r="K312" s="321"/>
      <c r="L312" s="321"/>
      <c r="M312" s="321"/>
    </row>
    <row r="313" spans="10:13" s="338" customFormat="1" ht="15.95" customHeight="1" x14ac:dyDescent="0.2">
      <c r="J313" s="19"/>
      <c r="K313" s="321"/>
      <c r="L313" s="321"/>
      <c r="M313" s="321"/>
    </row>
    <row r="314" spans="10:13" s="338" customFormat="1" ht="15.95" customHeight="1" x14ac:dyDescent="0.2">
      <c r="J314" s="19"/>
      <c r="K314" s="321"/>
      <c r="L314" s="321"/>
      <c r="M314" s="321"/>
    </row>
    <row r="315" spans="10:13" s="338" customFormat="1" ht="15.95" customHeight="1" x14ac:dyDescent="0.2">
      <c r="J315" s="19"/>
      <c r="K315" s="321"/>
      <c r="L315" s="321"/>
      <c r="M315" s="321"/>
    </row>
    <row r="316" spans="10:13" s="338" customFormat="1" ht="15.95" customHeight="1" x14ac:dyDescent="0.2">
      <c r="J316" s="19"/>
      <c r="K316" s="321"/>
      <c r="L316" s="321"/>
      <c r="M316" s="321"/>
    </row>
    <row r="317" spans="10:13" s="338" customFormat="1" ht="15.95" customHeight="1" x14ac:dyDescent="0.2">
      <c r="J317" s="19"/>
      <c r="K317" s="321"/>
      <c r="L317" s="321"/>
      <c r="M317" s="321"/>
    </row>
    <row r="318" spans="10:13" s="338" customFormat="1" ht="15.95" customHeight="1" x14ac:dyDescent="0.2">
      <c r="J318" s="19"/>
      <c r="K318" s="321"/>
      <c r="L318" s="321"/>
      <c r="M318" s="321"/>
    </row>
    <row r="319" spans="10:13" s="338" customFormat="1" ht="15.95" customHeight="1" x14ac:dyDescent="0.2">
      <c r="J319" s="19"/>
      <c r="K319" s="321"/>
      <c r="L319" s="321"/>
      <c r="M319" s="321"/>
    </row>
    <row r="320" spans="10:13" s="338" customFormat="1" ht="15.95" customHeight="1" x14ac:dyDescent="0.2">
      <c r="J320" s="19"/>
      <c r="K320" s="321"/>
      <c r="L320" s="321"/>
      <c r="M320" s="321"/>
    </row>
    <row r="321" spans="10:13" s="338" customFormat="1" ht="15.95" customHeight="1" x14ac:dyDescent="0.2">
      <c r="J321" s="19"/>
      <c r="K321" s="321"/>
      <c r="L321" s="321"/>
      <c r="M321" s="321"/>
    </row>
    <row r="322" spans="10:13" s="338" customFormat="1" ht="15.95" customHeight="1" x14ac:dyDescent="0.2">
      <c r="J322" s="19"/>
      <c r="K322" s="321"/>
      <c r="L322" s="321"/>
      <c r="M322" s="321"/>
    </row>
    <row r="323" spans="10:13" s="338" customFormat="1" ht="15.95" customHeight="1" x14ac:dyDescent="0.2">
      <c r="J323" s="19"/>
      <c r="K323" s="321"/>
      <c r="L323" s="321"/>
      <c r="M323" s="321"/>
    </row>
    <row r="324" spans="10:13" s="338" customFormat="1" ht="15.95" customHeight="1" x14ac:dyDescent="0.2">
      <c r="J324" s="19"/>
      <c r="K324" s="321"/>
      <c r="L324" s="321"/>
      <c r="M324" s="321"/>
    </row>
    <row r="325" spans="10:13" s="338" customFormat="1" ht="15.95" customHeight="1" x14ac:dyDescent="0.2">
      <c r="J325" s="19"/>
      <c r="K325" s="321"/>
      <c r="L325" s="321"/>
      <c r="M325" s="321"/>
    </row>
    <row r="326" spans="10:13" s="338" customFormat="1" ht="15.95" customHeight="1" x14ac:dyDescent="0.2">
      <c r="J326" s="19"/>
      <c r="K326" s="321"/>
      <c r="L326" s="321"/>
      <c r="M326" s="321"/>
    </row>
    <row r="327" spans="10:13" s="338" customFormat="1" ht="15.95" customHeight="1" x14ac:dyDescent="0.2">
      <c r="J327" s="19"/>
      <c r="K327" s="321"/>
      <c r="L327" s="321"/>
      <c r="M327" s="321"/>
    </row>
    <row r="328" spans="10:13" s="338" customFormat="1" ht="15.95" customHeight="1" x14ac:dyDescent="0.2">
      <c r="J328" s="19"/>
      <c r="K328" s="321"/>
      <c r="L328" s="321"/>
      <c r="M328" s="321"/>
    </row>
    <row r="329" spans="10:13" s="338" customFormat="1" ht="15.95" customHeight="1" x14ac:dyDescent="0.2">
      <c r="J329" s="19"/>
      <c r="K329" s="321"/>
      <c r="L329" s="321"/>
      <c r="M329" s="321"/>
    </row>
    <row r="330" spans="10:13" s="338" customFormat="1" ht="15.95" customHeight="1" x14ac:dyDescent="0.2">
      <c r="J330" s="19"/>
      <c r="K330" s="321"/>
      <c r="L330" s="321"/>
      <c r="M330" s="321"/>
    </row>
    <row r="331" spans="10:13" s="338" customFormat="1" ht="15.95" customHeight="1" x14ac:dyDescent="0.2">
      <c r="J331" s="19"/>
      <c r="K331" s="321"/>
      <c r="L331" s="321"/>
      <c r="M331" s="321"/>
    </row>
    <row r="332" spans="10:13" s="338" customFormat="1" ht="15.95" customHeight="1" x14ac:dyDescent="0.2">
      <c r="J332" s="19"/>
      <c r="K332" s="321"/>
      <c r="L332" s="321"/>
      <c r="M332" s="321"/>
    </row>
    <row r="333" spans="10:13" s="338" customFormat="1" ht="15.95" customHeight="1" x14ac:dyDescent="0.2">
      <c r="J333" s="19"/>
      <c r="K333" s="321"/>
      <c r="L333" s="321"/>
      <c r="M333" s="321"/>
    </row>
    <row r="334" spans="10:13" s="338" customFormat="1" ht="15.95" customHeight="1" x14ac:dyDescent="0.2">
      <c r="J334" s="19"/>
      <c r="K334" s="321"/>
      <c r="L334" s="321"/>
      <c r="M334" s="321"/>
    </row>
    <row r="335" spans="10:13" s="338" customFormat="1" ht="15.95" customHeight="1" x14ac:dyDescent="0.2">
      <c r="J335" s="19"/>
      <c r="K335" s="321"/>
      <c r="L335" s="321"/>
      <c r="M335" s="321"/>
    </row>
    <row r="336" spans="10:13" s="338" customFormat="1" ht="15.95" customHeight="1" x14ac:dyDescent="0.2">
      <c r="J336" s="19"/>
      <c r="K336" s="321"/>
      <c r="L336" s="321"/>
      <c r="M336" s="321"/>
    </row>
    <row r="337" spans="10:13" s="338" customFormat="1" ht="15.95" customHeight="1" x14ac:dyDescent="0.2">
      <c r="J337" s="19"/>
      <c r="K337" s="321"/>
      <c r="L337" s="321"/>
      <c r="M337" s="321"/>
    </row>
    <row r="338" spans="10:13" s="338" customFormat="1" ht="15.95" customHeight="1" x14ac:dyDescent="0.2">
      <c r="J338" s="19"/>
      <c r="K338" s="321"/>
      <c r="L338" s="321"/>
      <c r="M338" s="321"/>
    </row>
    <row r="339" spans="10:13" s="338" customFormat="1" ht="15.95" customHeight="1" x14ac:dyDescent="0.2">
      <c r="J339" s="19"/>
      <c r="K339" s="321"/>
      <c r="L339" s="321"/>
      <c r="M339" s="321"/>
    </row>
    <row r="340" spans="10:13" s="338" customFormat="1" ht="15.95" customHeight="1" x14ac:dyDescent="0.2">
      <c r="J340" s="19"/>
      <c r="K340" s="321"/>
      <c r="L340" s="321"/>
      <c r="M340" s="321"/>
    </row>
    <row r="341" spans="10:13" s="338" customFormat="1" ht="15.95" customHeight="1" x14ac:dyDescent="0.2">
      <c r="J341" s="19"/>
      <c r="K341" s="321"/>
      <c r="L341" s="321"/>
      <c r="M341" s="321"/>
    </row>
    <row r="342" spans="10:13" s="338" customFormat="1" ht="15.95" customHeight="1" x14ac:dyDescent="0.2">
      <c r="J342" s="19"/>
      <c r="K342" s="321"/>
      <c r="L342" s="321"/>
      <c r="M342" s="321"/>
    </row>
    <row r="343" spans="10:13" s="338" customFormat="1" ht="15.95" customHeight="1" x14ac:dyDescent="0.2">
      <c r="J343" s="19"/>
      <c r="K343" s="321"/>
      <c r="L343" s="321"/>
      <c r="M343" s="321"/>
    </row>
    <row r="344" spans="10:13" s="338" customFormat="1" ht="15.95" customHeight="1" x14ac:dyDescent="0.2">
      <c r="J344" s="19"/>
      <c r="K344" s="321"/>
      <c r="L344" s="321"/>
      <c r="M344" s="321"/>
    </row>
    <row r="345" spans="10:13" s="338" customFormat="1" ht="15.95" customHeight="1" x14ac:dyDescent="0.2">
      <c r="J345" s="19"/>
      <c r="K345" s="321"/>
      <c r="L345" s="321"/>
      <c r="M345" s="321"/>
    </row>
    <row r="346" spans="10:13" s="338" customFormat="1" ht="15.95" customHeight="1" x14ac:dyDescent="0.2">
      <c r="J346" s="19"/>
      <c r="K346" s="321"/>
      <c r="L346" s="321"/>
      <c r="M346" s="321"/>
    </row>
    <row r="347" spans="10:13" s="338" customFormat="1" ht="15.95" customHeight="1" x14ac:dyDescent="0.2">
      <c r="J347" s="19"/>
      <c r="K347" s="321"/>
      <c r="L347" s="321"/>
      <c r="M347" s="321"/>
    </row>
    <row r="348" spans="10:13" s="338" customFormat="1" ht="15.95" customHeight="1" x14ac:dyDescent="0.2">
      <c r="J348" s="19"/>
      <c r="K348" s="321"/>
      <c r="L348" s="321"/>
      <c r="M348" s="321"/>
    </row>
    <row r="349" spans="10:13" s="338" customFormat="1" ht="15.95" customHeight="1" x14ac:dyDescent="0.2">
      <c r="J349" s="19"/>
      <c r="K349" s="321"/>
      <c r="L349" s="321"/>
      <c r="M349" s="321"/>
    </row>
    <row r="350" spans="10:13" s="338" customFormat="1" ht="15.95" customHeight="1" x14ac:dyDescent="0.2">
      <c r="J350" s="19"/>
      <c r="K350" s="321"/>
      <c r="L350" s="321"/>
      <c r="M350" s="321"/>
    </row>
    <row r="351" spans="10:13" s="338" customFormat="1" ht="15.95" customHeight="1" x14ac:dyDescent="0.2">
      <c r="J351" s="19"/>
      <c r="K351" s="321"/>
      <c r="L351" s="321"/>
      <c r="M351" s="321"/>
    </row>
    <row r="352" spans="10:13" s="338" customFormat="1" ht="15.95" customHeight="1" x14ac:dyDescent="0.2">
      <c r="J352" s="19"/>
      <c r="K352" s="321"/>
      <c r="L352" s="321"/>
      <c r="M352" s="321"/>
    </row>
    <row r="353" spans="10:13" s="338" customFormat="1" ht="15.95" customHeight="1" x14ac:dyDescent="0.2">
      <c r="J353" s="19"/>
      <c r="K353" s="321"/>
      <c r="L353" s="321"/>
      <c r="M353" s="321"/>
    </row>
    <row r="354" spans="10:13" s="338" customFormat="1" ht="15.95" customHeight="1" x14ac:dyDescent="0.2">
      <c r="J354" s="19"/>
      <c r="K354" s="321"/>
      <c r="L354" s="321"/>
      <c r="M354" s="321"/>
    </row>
    <row r="355" spans="10:13" s="338" customFormat="1" ht="15.95" customHeight="1" x14ac:dyDescent="0.2">
      <c r="J355" s="19"/>
      <c r="K355" s="321"/>
      <c r="L355" s="321"/>
      <c r="M355" s="321"/>
    </row>
    <row r="356" spans="10:13" s="338" customFormat="1" ht="15.95" customHeight="1" x14ac:dyDescent="0.2">
      <c r="J356" s="19"/>
      <c r="K356" s="321"/>
      <c r="L356" s="321"/>
      <c r="M356" s="321"/>
    </row>
    <row r="357" spans="10:13" s="338" customFormat="1" ht="15.95" customHeight="1" x14ac:dyDescent="0.2">
      <c r="J357" s="19"/>
      <c r="K357" s="321"/>
      <c r="L357" s="321"/>
      <c r="M357" s="321"/>
    </row>
    <row r="358" spans="10:13" s="338" customFormat="1" ht="15.95" customHeight="1" x14ac:dyDescent="0.2">
      <c r="J358" s="19"/>
      <c r="K358" s="321"/>
      <c r="L358" s="321"/>
      <c r="M358" s="321"/>
    </row>
    <row r="359" spans="10:13" s="338" customFormat="1" ht="15.95" customHeight="1" x14ac:dyDescent="0.2">
      <c r="J359" s="19"/>
      <c r="K359" s="321"/>
      <c r="L359" s="321"/>
      <c r="M359" s="321"/>
    </row>
    <row r="360" spans="10:13" s="338" customFormat="1" ht="15.95" customHeight="1" x14ac:dyDescent="0.2">
      <c r="J360" s="19"/>
      <c r="K360" s="321"/>
      <c r="L360" s="321"/>
      <c r="M360" s="321"/>
    </row>
    <row r="361" spans="10:13" s="338" customFormat="1" ht="15.95" customHeight="1" x14ac:dyDescent="0.2">
      <c r="J361" s="19"/>
      <c r="K361" s="321"/>
      <c r="L361" s="321"/>
      <c r="M361" s="321"/>
    </row>
    <row r="362" spans="10:13" s="338" customFormat="1" ht="15.95" customHeight="1" x14ac:dyDescent="0.2">
      <c r="J362" s="19"/>
      <c r="K362" s="321"/>
      <c r="L362" s="321"/>
      <c r="M362" s="321"/>
    </row>
    <row r="363" spans="10:13" s="338" customFormat="1" ht="15.95" customHeight="1" x14ac:dyDescent="0.2">
      <c r="J363" s="19"/>
      <c r="K363" s="321"/>
      <c r="L363" s="321"/>
      <c r="M363" s="321"/>
    </row>
    <row r="364" spans="10:13" s="338" customFormat="1" ht="15.95" customHeight="1" x14ac:dyDescent="0.2">
      <c r="J364" s="19"/>
      <c r="K364" s="321"/>
      <c r="L364" s="321"/>
      <c r="M364" s="321"/>
    </row>
    <row r="365" spans="10:13" s="338" customFormat="1" ht="15.95" customHeight="1" x14ac:dyDescent="0.2">
      <c r="J365" s="19"/>
      <c r="K365" s="321"/>
      <c r="L365" s="321"/>
      <c r="M365" s="321"/>
    </row>
    <row r="366" spans="10:13" s="338" customFormat="1" ht="15.95" customHeight="1" x14ac:dyDescent="0.2">
      <c r="J366" s="19"/>
      <c r="K366" s="321"/>
      <c r="L366" s="321"/>
      <c r="M366" s="321"/>
    </row>
    <row r="367" spans="10:13" s="338" customFormat="1" ht="15.95" customHeight="1" x14ac:dyDescent="0.2">
      <c r="J367" s="19"/>
      <c r="K367" s="321"/>
      <c r="L367" s="321"/>
      <c r="M367" s="321"/>
    </row>
    <row r="368" spans="10:13" s="338" customFormat="1" ht="15.95" customHeight="1" x14ac:dyDescent="0.2">
      <c r="J368" s="19"/>
      <c r="K368" s="321"/>
      <c r="L368" s="321"/>
      <c r="M368" s="321"/>
    </row>
    <row r="369" spans="10:13" s="338" customFormat="1" ht="15.95" customHeight="1" x14ac:dyDescent="0.2">
      <c r="J369" s="19"/>
      <c r="K369" s="321"/>
      <c r="L369" s="321"/>
      <c r="M369" s="321"/>
    </row>
    <row r="370" spans="10:13" s="338" customFormat="1" ht="15.95" customHeight="1" x14ac:dyDescent="0.2">
      <c r="J370" s="19"/>
      <c r="K370" s="321"/>
      <c r="L370" s="321"/>
      <c r="M370" s="321"/>
    </row>
    <row r="371" spans="10:13" s="338" customFormat="1" ht="15.95" customHeight="1" x14ac:dyDescent="0.2">
      <c r="J371" s="19"/>
      <c r="K371" s="321"/>
      <c r="L371" s="321"/>
      <c r="M371" s="321"/>
    </row>
    <row r="372" spans="10:13" s="338" customFormat="1" ht="15.95" customHeight="1" x14ac:dyDescent="0.2">
      <c r="J372" s="19"/>
      <c r="K372" s="321"/>
      <c r="L372" s="321"/>
      <c r="M372" s="321"/>
    </row>
    <row r="373" spans="10:13" s="338" customFormat="1" ht="15.95" customHeight="1" x14ac:dyDescent="0.2">
      <c r="J373" s="19"/>
      <c r="K373" s="321"/>
      <c r="L373" s="321"/>
      <c r="M373" s="321"/>
    </row>
    <row r="374" spans="10:13" s="338" customFormat="1" ht="15.95" customHeight="1" x14ac:dyDescent="0.2">
      <c r="J374" s="19"/>
      <c r="K374" s="321"/>
      <c r="L374" s="321"/>
      <c r="M374" s="321"/>
    </row>
    <row r="375" spans="10:13" s="338" customFormat="1" ht="15.95" customHeight="1" x14ac:dyDescent="0.2">
      <c r="J375" s="19"/>
      <c r="K375" s="321"/>
      <c r="L375" s="321"/>
      <c r="M375" s="321"/>
    </row>
    <row r="376" spans="10:13" s="338" customFormat="1" ht="15.95" customHeight="1" x14ac:dyDescent="0.2">
      <c r="J376" s="19"/>
      <c r="K376" s="321"/>
      <c r="L376" s="321"/>
      <c r="M376" s="321"/>
    </row>
    <row r="377" spans="10:13" s="338" customFormat="1" ht="15.95" customHeight="1" x14ac:dyDescent="0.2">
      <c r="J377" s="19"/>
      <c r="K377" s="321"/>
      <c r="L377" s="321"/>
      <c r="M377" s="321"/>
    </row>
    <row r="378" spans="10:13" s="338" customFormat="1" ht="15.95" customHeight="1" x14ac:dyDescent="0.2">
      <c r="J378" s="19"/>
      <c r="K378" s="321"/>
      <c r="L378" s="321"/>
      <c r="M378" s="321"/>
    </row>
    <row r="379" spans="10:13" s="338" customFormat="1" ht="15.95" customHeight="1" x14ac:dyDescent="0.2">
      <c r="J379" s="19"/>
      <c r="K379" s="321"/>
      <c r="L379" s="321"/>
      <c r="M379" s="321"/>
    </row>
    <row r="380" spans="10:13" s="338" customFormat="1" ht="15.95" customHeight="1" x14ac:dyDescent="0.2">
      <c r="J380" s="19"/>
      <c r="K380" s="321"/>
      <c r="L380" s="321"/>
      <c r="M380" s="321"/>
    </row>
    <row r="381" spans="10:13" s="338" customFormat="1" ht="15.95" customHeight="1" x14ac:dyDescent="0.2">
      <c r="J381" s="19"/>
      <c r="K381" s="321"/>
      <c r="L381" s="321"/>
      <c r="M381" s="321"/>
    </row>
    <row r="382" spans="10:13" s="338" customFormat="1" ht="15.95" customHeight="1" x14ac:dyDescent="0.2">
      <c r="J382" s="19"/>
      <c r="K382" s="321"/>
      <c r="L382" s="321"/>
      <c r="M382" s="321"/>
    </row>
    <row r="383" spans="10:13" s="338" customFormat="1" ht="15.95" customHeight="1" x14ac:dyDescent="0.2">
      <c r="J383" s="19"/>
      <c r="K383" s="321"/>
      <c r="L383" s="321"/>
      <c r="M383" s="321"/>
    </row>
    <row r="384" spans="10:13" s="338" customFormat="1" ht="15.95" customHeight="1" x14ac:dyDescent="0.2">
      <c r="J384" s="19"/>
      <c r="K384" s="321"/>
      <c r="L384" s="321"/>
      <c r="M384" s="321"/>
    </row>
    <row r="385" spans="10:13" s="338" customFormat="1" ht="15.95" customHeight="1" x14ac:dyDescent="0.2">
      <c r="J385" s="19"/>
      <c r="K385" s="321"/>
      <c r="L385" s="321"/>
      <c r="M385" s="321"/>
    </row>
    <row r="386" spans="10:13" s="338" customFormat="1" ht="15.95" customHeight="1" x14ac:dyDescent="0.2">
      <c r="J386" s="19"/>
      <c r="K386" s="321"/>
      <c r="L386" s="321"/>
      <c r="M386" s="321"/>
    </row>
    <row r="387" spans="10:13" s="338" customFormat="1" ht="15.95" customHeight="1" x14ac:dyDescent="0.2">
      <c r="J387" s="19"/>
      <c r="K387" s="321"/>
      <c r="L387" s="321"/>
      <c r="M387" s="321"/>
    </row>
    <row r="388" spans="10:13" s="338" customFormat="1" ht="15.95" customHeight="1" x14ac:dyDescent="0.2">
      <c r="J388" s="19"/>
      <c r="K388" s="321"/>
      <c r="L388" s="321"/>
      <c r="M388" s="321"/>
    </row>
    <row r="389" spans="10:13" s="338" customFormat="1" ht="15.95" customHeight="1" x14ac:dyDescent="0.2">
      <c r="J389" s="19"/>
      <c r="K389" s="321"/>
      <c r="L389" s="321"/>
      <c r="M389" s="321"/>
    </row>
    <row r="390" spans="10:13" s="338" customFormat="1" ht="15.95" customHeight="1" x14ac:dyDescent="0.2">
      <c r="J390" s="19"/>
      <c r="K390" s="321"/>
      <c r="L390" s="321"/>
      <c r="M390" s="321"/>
    </row>
    <row r="391" spans="10:13" s="338" customFormat="1" ht="15.95" customHeight="1" x14ac:dyDescent="0.2">
      <c r="J391" s="19"/>
      <c r="K391" s="321"/>
      <c r="L391" s="321"/>
      <c r="M391" s="321"/>
    </row>
    <row r="392" spans="10:13" s="338" customFormat="1" ht="15.95" customHeight="1" x14ac:dyDescent="0.2">
      <c r="J392" s="19"/>
      <c r="K392" s="321"/>
      <c r="L392" s="321"/>
      <c r="M392" s="321"/>
    </row>
    <row r="393" spans="10:13" s="338" customFormat="1" ht="15.95" customHeight="1" x14ac:dyDescent="0.2">
      <c r="J393" s="19"/>
      <c r="K393" s="321"/>
      <c r="L393" s="321"/>
      <c r="M393" s="321"/>
    </row>
    <row r="394" spans="10:13" s="338" customFormat="1" ht="15.95" customHeight="1" x14ac:dyDescent="0.2">
      <c r="J394" s="19"/>
      <c r="K394" s="321"/>
      <c r="L394" s="321"/>
      <c r="M394" s="321"/>
    </row>
    <row r="395" spans="10:13" s="338" customFormat="1" ht="15.95" customHeight="1" x14ac:dyDescent="0.2">
      <c r="J395" s="19"/>
      <c r="K395" s="321"/>
      <c r="L395" s="321"/>
      <c r="M395" s="321"/>
    </row>
    <row r="396" spans="10:13" s="338" customFormat="1" ht="15.95" customHeight="1" x14ac:dyDescent="0.2">
      <c r="J396" s="19"/>
      <c r="K396" s="321"/>
      <c r="L396" s="321"/>
      <c r="M396" s="321"/>
    </row>
    <row r="397" spans="10:13" s="338" customFormat="1" ht="15.95" customHeight="1" x14ac:dyDescent="0.2">
      <c r="J397" s="19"/>
      <c r="K397" s="321"/>
      <c r="L397" s="321"/>
      <c r="M397" s="321"/>
    </row>
    <row r="398" spans="10:13" s="338" customFormat="1" ht="15.95" customHeight="1" x14ac:dyDescent="0.2">
      <c r="J398" s="19"/>
      <c r="K398" s="321"/>
      <c r="L398" s="321"/>
      <c r="M398" s="321"/>
    </row>
    <row r="399" spans="10:13" s="338" customFormat="1" ht="15.95" customHeight="1" x14ac:dyDescent="0.2">
      <c r="J399" s="19"/>
      <c r="K399" s="321"/>
      <c r="L399" s="321"/>
      <c r="M399" s="321"/>
    </row>
    <row r="400" spans="10:13" s="338" customFormat="1" ht="15.95" customHeight="1" x14ac:dyDescent="0.2">
      <c r="J400" s="19"/>
      <c r="K400" s="321"/>
      <c r="L400" s="321"/>
      <c r="M400" s="321"/>
    </row>
    <row r="401" spans="10:13" s="338" customFormat="1" ht="15.95" customHeight="1" x14ac:dyDescent="0.2">
      <c r="J401" s="19"/>
      <c r="K401" s="321"/>
      <c r="L401" s="321"/>
      <c r="M401" s="321"/>
    </row>
    <row r="402" spans="10:13" s="338" customFormat="1" ht="15.95" customHeight="1" x14ac:dyDescent="0.2">
      <c r="J402" s="19"/>
      <c r="K402" s="321"/>
      <c r="L402" s="321"/>
      <c r="M402" s="321"/>
    </row>
    <row r="403" spans="10:13" s="338" customFormat="1" ht="15.95" customHeight="1" x14ac:dyDescent="0.2">
      <c r="J403" s="19"/>
      <c r="K403" s="321"/>
      <c r="L403" s="321"/>
      <c r="M403" s="321"/>
    </row>
    <row r="404" spans="10:13" s="338" customFormat="1" ht="15.95" customHeight="1" x14ac:dyDescent="0.2">
      <c r="J404" s="19"/>
      <c r="K404" s="321"/>
      <c r="L404" s="321"/>
      <c r="M404" s="321"/>
    </row>
    <row r="405" spans="10:13" s="338" customFormat="1" ht="15.95" customHeight="1" x14ac:dyDescent="0.2">
      <c r="J405" s="19"/>
      <c r="K405" s="321"/>
      <c r="L405" s="321"/>
      <c r="M405" s="321"/>
    </row>
    <row r="406" spans="10:13" s="338" customFormat="1" ht="15.95" customHeight="1" x14ac:dyDescent="0.2">
      <c r="J406" s="19"/>
      <c r="K406" s="321"/>
      <c r="L406" s="321"/>
      <c r="M406" s="321"/>
    </row>
    <row r="407" spans="10:13" s="338" customFormat="1" ht="15.95" customHeight="1" x14ac:dyDescent="0.2">
      <c r="J407" s="19"/>
      <c r="K407" s="321"/>
      <c r="L407" s="321"/>
      <c r="M407" s="321"/>
    </row>
    <row r="408" spans="10:13" s="338" customFormat="1" ht="15.95" customHeight="1" x14ac:dyDescent="0.2">
      <c r="J408" s="19"/>
      <c r="K408" s="321"/>
      <c r="L408" s="321"/>
      <c r="M408" s="321"/>
    </row>
    <row r="409" spans="10:13" s="338" customFormat="1" ht="15.95" customHeight="1" x14ac:dyDescent="0.2">
      <c r="J409" s="19"/>
      <c r="K409" s="321"/>
      <c r="L409" s="321"/>
      <c r="M409" s="321"/>
    </row>
    <row r="410" spans="10:13" s="338" customFormat="1" ht="15.95" customHeight="1" x14ac:dyDescent="0.2">
      <c r="J410" s="19"/>
      <c r="K410" s="321"/>
      <c r="L410" s="321"/>
      <c r="M410" s="321"/>
    </row>
    <row r="411" spans="10:13" s="338" customFormat="1" ht="15.95" customHeight="1" x14ac:dyDescent="0.2">
      <c r="J411" s="19"/>
      <c r="K411" s="321"/>
      <c r="L411" s="321"/>
      <c r="M411" s="321"/>
    </row>
    <row r="412" spans="10:13" s="338" customFormat="1" ht="15.95" customHeight="1" x14ac:dyDescent="0.2">
      <c r="J412" s="19"/>
      <c r="K412" s="321"/>
      <c r="L412" s="321"/>
      <c r="M412" s="321"/>
    </row>
    <row r="413" spans="10:13" s="338" customFormat="1" ht="15.95" customHeight="1" x14ac:dyDescent="0.2">
      <c r="J413" s="19"/>
      <c r="K413" s="321"/>
      <c r="L413" s="321"/>
      <c r="M413" s="321"/>
    </row>
    <row r="414" spans="10:13" s="338" customFormat="1" ht="15.95" customHeight="1" x14ac:dyDescent="0.2">
      <c r="J414" s="19"/>
      <c r="K414" s="321"/>
      <c r="L414" s="321"/>
      <c r="M414" s="321"/>
    </row>
    <row r="415" spans="10:13" s="338" customFormat="1" ht="15.95" customHeight="1" x14ac:dyDescent="0.2">
      <c r="J415" s="19"/>
      <c r="K415" s="321"/>
      <c r="L415" s="321"/>
      <c r="M415" s="321"/>
    </row>
    <row r="416" spans="10:13" s="338" customFormat="1" ht="15.95" customHeight="1" x14ac:dyDescent="0.2">
      <c r="J416" s="19"/>
      <c r="K416" s="321"/>
      <c r="L416" s="321"/>
      <c r="M416" s="321"/>
    </row>
    <row r="417" spans="10:13" s="338" customFormat="1" ht="15.95" customHeight="1" x14ac:dyDescent="0.2">
      <c r="J417" s="19"/>
      <c r="K417" s="321"/>
      <c r="L417" s="321"/>
      <c r="M417" s="321"/>
    </row>
    <row r="418" spans="10:13" s="338" customFormat="1" ht="15.95" customHeight="1" x14ac:dyDescent="0.2">
      <c r="J418" s="19"/>
      <c r="K418" s="321"/>
      <c r="L418" s="321"/>
      <c r="M418" s="321"/>
    </row>
    <row r="419" spans="10:13" s="338" customFormat="1" ht="15.95" customHeight="1" x14ac:dyDescent="0.2">
      <c r="J419" s="19"/>
      <c r="K419" s="321"/>
      <c r="L419" s="321"/>
      <c r="M419" s="321"/>
    </row>
    <row r="420" spans="10:13" s="338" customFormat="1" ht="15.95" customHeight="1" x14ac:dyDescent="0.2">
      <c r="J420" s="19"/>
      <c r="K420" s="321"/>
      <c r="L420" s="321"/>
      <c r="M420" s="321"/>
    </row>
    <row r="421" spans="10:13" s="338" customFormat="1" ht="15.95" customHeight="1" x14ac:dyDescent="0.2">
      <c r="J421" s="19"/>
      <c r="K421" s="321"/>
      <c r="L421" s="321"/>
      <c r="M421" s="321"/>
    </row>
    <row r="422" spans="10:13" s="338" customFormat="1" ht="15.95" customHeight="1" x14ac:dyDescent="0.2">
      <c r="J422" s="19"/>
      <c r="K422" s="321"/>
      <c r="L422" s="321"/>
      <c r="M422" s="321"/>
    </row>
    <row r="423" spans="10:13" s="338" customFormat="1" ht="15.95" customHeight="1" x14ac:dyDescent="0.2">
      <c r="J423" s="19"/>
      <c r="K423" s="321"/>
      <c r="L423" s="321"/>
      <c r="M423" s="321"/>
    </row>
    <row r="424" spans="10:13" s="338" customFormat="1" ht="15.95" customHeight="1" x14ac:dyDescent="0.2">
      <c r="J424" s="19"/>
      <c r="K424" s="321"/>
      <c r="L424" s="321"/>
      <c r="M424" s="321"/>
    </row>
    <row r="425" spans="10:13" s="338" customFormat="1" ht="15.95" customHeight="1" x14ac:dyDescent="0.2">
      <c r="J425" s="19"/>
      <c r="K425" s="321"/>
      <c r="L425" s="321"/>
      <c r="M425" s="321"/>
    </row>
    <row r="426" spans="10:13" s="338" customFormat="1" ht="15.95" customHeight="1" x14ac:dyDescent="0.2">
      <c r="J426" s="19"/>
      <c r="K426" s="321"/>
      <c r="L426" s="321"/>
      <c r="M426" s="321"/>
    </row>
    <row r="427" spans="10:13" s="338" customFormat="1" ht="15.95" customHeight="1" x14ac:dyDescent="0.2">
      <c r="J427" s="19"/>
      <c r="K427" s="321"/>
      <c r="L427" s="321"/>
      <c r="M427" s="321"/>
    </row>
    <row r="428" spans="10:13" s="338" customFormat="1" ht="15.95" customHeight="1" x14ac:dyDescent="0.2">
      <c r="J428" s="19"/>
      <c r="K428" s="321"/>
      <c r="L428" s="321"/>
      <c r="M428" s="321"/>
    </row>
    <row r="429" spans="10:13" s="338" customFormat="1" ht="15.95" customHeight="1" x14ac:dyDescent="0.2">
      <c r="J429" s="19"/>
      <c r="K429" s="321"/>
      <c r="L429" s="321"/>
      <c r="M429" s="321"/>
    </row>
    <row r="430" spans="10:13" s="338" customFormat="1" ht="15.95" customHeight="1" x14ac:dyDescent="0.2">
      <c r="J430" s="19"/>
      <c r="K430" s="321"/>
      <c r="L430" s="321"/>
      <c r="M430" s="321"/>
    </row>
    <row r="431" spans="10:13" s="338" customFormat="1" ht="15.95" customHeight="1" x14ac:dyDescent="0.2">
      <c r="J431" s="19"/>
      <c r="K431" s="321"/>
      <c r="L431" s="321"/>
      <c r="M431" s="321"/>
    </row>
    <row r="432" spans="10:13" s="338" customFormat="1" ht="15.95" customHeight="1" x14ac:dyDescent="0.2">
      <c r="J432" s="19"/>
      <c r="K432" s="321"/>
      <c r="L432" s="321"/>
      <c r="M432" s="321"/>
    </row>
    <row r="433" spans="10:13" s="338" customFormat="1" ht="15.95" customHeight="1" x14ac:dyDescent="0.2">
      <c r="J433" s="19"/>
      <c r="K433" s="321"/>
      <c r="L433" s="321"/>
      <c r="M433" s="321"/>
    </row>
    <row r="434" spans="10:13" s="338" customFormat="1" ht="15.95" customHeight="1" x14ac:dyDescent="0.2">
      <c r="J434" s="19"/>
      <c r="K434" s="321"/>
      <c r="L434" s="321"/>
      <c r="M434" s="321"/>
    </row>
    <row r="435" spans="10:13" s="338" customFormat="1" ht="15.95" customHeight="1" x14ac:dyDescent="0.2">
      <c r="J435" s="19"/>
      <c r="K435" s="321"/>
      <c r="L435" s="321"/>
      <c r="M435" s="321"/>
    </row>
    <row r="436" spans="10:13" s="338" customFormat="1" ht="15.95" customHeight="1" x14ac:dyDescent="0.2">
      <c r="J436" s="19"/>
      <c r="K436" s="321"/>
      <c r="L436" s="321"/>
      <c r="M436" s="321"/>
    </row>
    <row r="437" spans="10:13" s="338" customFormat="1" ht="15.95" customHeight="1" x14ac:dyDescent="0.2">
      <c r="J437" s="19"/>
      <c r="K437" s="321"/>
      <c r="L437" s="321"/>
      <c r="M437" s="321"/>
    </row>
    <row r="438" spans="10:13" s="338" customFormat="1" ht="15.95" customHeight="1" x14ac:dyDescent="0.2">
      <c r="J438" s="19"/>
      <c r="K438" s="321"/>
      <c r="L438" s="321"/>
      <c r="M438" s="321"/>
    </row>
    <row r="439" spans="10:13" s="338" customFormat="1" ht="15.95" customHeight="1" x14ac:dyDescent="0.2">
      <c r="J439" s="19"/>
      <c r="K439" s="321"/>
      <c r="L439" s="321"/>
      <c r="M439" s="321"/>
    </row>
    <row r="440" spans="10:13" s="338" customFormat="1" ht="15.95" customHeight="1" x14ac:dyDescent="0.2">
      <c r="J440" s="19"/>
      <c r="K440" s="321"/>
      <c r="L440" s="321"/>
      <c r="M440" s="321"/>
    </row>
    <row r="441" spans="10:13" s="338" customFormat="1" ht="15.95" customHeight="1" x14ac:dyDescent="0.2">
      <c r="J441" s="19"/>
      <c r="K441" s="321"/>
      <c r="L441" s="321"/>
      <c r="M441" s="321"/>
    </row>
    <row r="442" spans="10:13" s="338" customFormat="1" ht="15.95" customHeight="1" x14ac:dyDescent="0.2">
      <c r="J442" s="19"/>
      <c r="K442" s="321"/>
      <c r="L442" s="321"/>
      <c r="M442" s="321"/>
    </row>
    <row r="443" spans="10:13" s="338" customFormat="1" ht="15.95" customHeight="1" x14ac:dyDescent="0.2">
      <c r="J443" s="19"/>
      <c r="K443" s="321"/>
      <c r="L443" s="321"/>
      <c r="M443" s="321"/>
    </row>
    <row r="444" spans="10:13" s="338" customFormat="1" ht="15.95" customHeight="1" x14ac:dyDescent="0.2">
      <c r="J444" s="19"/>
      <c r="K444" s="321"/>
      <c r="L444" s="321"/>
      <c r="M444" s="321"/>
    </row>
    <row r="445" spans="10:13" s="338" customFormat="1" ht="15.95" customHeight="1" x14ac:dyDescent="0.2">
      <c r="J445" s="19"/>
      <c r="K445" s="321"/>
      <c r="L445" s="321"/>
      <c r="M445" s="321"/>
    </row>
    <row r="446" spans="10:13" s="338" customFormat="1" ht="15.95" customHeight="1" x14ac:dyDescent="0.2">
      <c r="J446" s="19"/>
      <c r="K446" s="321"/>
      <c r="L446" s="321"/>
      <c r="M446" s="321"/>
    </row>
    <row r="447" spans="10:13" s="338" customFormat="1" ht="15.95" customHeight="1" x14ac:dyDescent="0.2">
      <c r="J447" s="19"/>
      <c r="K447" s="321"/>
      <c r="L447" s="321"/>
      <c r="M447" s="321"/>
    </row>
    <row r="448" spans="10:13" s="338" customFormat="1" ht="15.95" customHeight="1" x14ac:dyDescent="0.2">
      <c r="J448" s="19"/>
      <c r="K448" s="321"/>
      <c r="L448" s="321"/>
      <c r="M448" s="321"/>
    </row>
    <row r="449" spans="10:13" s="338" customFormat="1" ht="15.95" customHeight="1" x14ac:dyDescent="0.2">
      <c r="J449" s="19"/>
      <c r="K449" s="321"/>
      <c r="L449" s="321"/>
      <c r="M449" s="321"/>
    </row>
    <row r="450" spans="10:13" s="338" customFormat="1" ht="15.95" customHeight="1" x14ac:dyDescent="0.2">
      <c r="J450" s="19"/>
      <c r="K450" s="321"/>
      <c r="L450" s="321"/>
      <c r="M450" s="321"/>
    </row>
    <row r="451" spans="10:13" s="338" customFormat="1" ht="15.95" customHeight="1" x14ac:dyDescent="0.2">
      <c r="J451" s="19"/>
      <c r="K451" s="321"/>
      <c r="L451" s="321"/>
      <c r="M451" s="321"/>
    </row>
    <row r="452" spans="10:13" s="338" customFormat="1" ht="15.95" customHeight="1" x14ac:dyDescent="0.2">
      <c r="J452" s="19"/>
      <c r="K452" s="321"/>
      <c r="L452" s="321"/>
      <c r="M452" s="321"/>
    </row>
    <row r="453" spans="10:13" s="338" customFormat="1" ht="15.95" customHeight="1" x14ac:dyDescent="0.2">
      <c r="J453" s="19"/>
      <c r="K453" s="321"/>
      <c r="L453" s="321"/>
      <c r="M453" s="321"/>
    </row>
    <row r="454" spans="10:13" s="338" customFormat="1" ht="15.95" customHeight="1" x14ac:dyDescent="0.2">
      <c r="J454" s="19"/>
      <c r="K454" s="321"/>
      <c r="L454" s="321"/>
      <c r="M454" s="321"/>
    </row>
    <row r="455" spans="10:13" s="338" customFormat="1" ht="15.95" customHeight="1" x14ac:dyDescent="0.2">
      <c r="J455" s="19"/>
      <c r="K455" s="321"/>
      <c r="L455" s="321"/>
      <c r="M455" s="321"/>
    </row>
    <row r="456" spans="10:13" s="338" customFormat="1" ht="15.95" customHeight="1" x14ac:dyDescent="0.2">
      <c r="J456" s="19"/>
      <c r="K456" s="321"/>
      <c r="L456" s="321"/>
      <c r="M456" s="321"/>
    </row>
    <row r="457" spans="10:13" s="338" customFormat="1" ht="15.95" customHeight="1" x14ac:dyDescent="0.2">
      <c r="J457" s="19"/>
      <c r="K457" s="321"/>
      <c r="L457" s="321"/>
      <c r="M457" s="321"/>
    </row>
    <row r="458" spans="10:13" s="338" customFormat="1" ht="15.95" customHeight="1" x14ac:dyDescent="0.2">
      <c r="J458" s="19"/>
      <c r="K458" s="321"/>
      <c r="L458" s="321"/>
      <c r="M458" s="321"/>
    </row>
    <row r="459" spans="10:13" s="338" customFormat="1" ht="15.95" customHeight="1" x14ac:dyDescent="0.2">
      <c r="J459" s="19"/>
      <c r="K459" s="321"/>
      <c r="L459" s="321"/>
      <c r="M459" s="321"/>
    </row>
    <row r="460" spans="10:13" s="338" customFormat="1" ht="15.95" customHeight="1" x14ac:dyDescent="0.2">
      <c r="J460" s="19"/>
      <c r="K460" s="321"/>
      <c r="L460" s="321"/>
      <c r="M460" s="321"/>
    </row>
    <row r="461" spans="10:13" s="338" customFormat="1" ht="15.95" customHeight="1" x14ac:dyDescent="0.2">
      <c r="J461" s="19"/>
      <c r="K461" s="321"/>
      <c r="L461" s="321"/>
      <c r="M461" s="321"/>
    </row>
    <row r="462" spans="10:13" s="338" customFormat="1" ht="15.95" customHeight="1" x14ac:dyDescent="0.2">
      <c r="J462" s="19"/>
      <c r="K462" s="321"/>
      <c r="L462" s="321"/>
      <c r="M462" s="321"/>
    </row>
    <row r="463" spans="10:13" s="338" customFormat="1" ht="15.95" customHeight="1" x14ac:dyDescent="0.2">
      <c r="J463" s="19"/>
      <c r="K463" s="321"/>
      <c r="L463" s="321"/>
      <c r="M463" s="321"/>
    </row>
    <row r="464" spans="10:13" s="338" customFormat="1" ht="15.95" customHeight="1" x14ac:dyDescent="0.2">
      <c r="J464" s="19"/>
      <c r="K464" s="321"/>
      <c r="L464" s="321"/>
      <c r="M464" s="321"/>
    </row>
    <row r="465" spans="10:13" s="338" customFormat="1" ht="15.95" customHeight="1" x14ac:dyDescent="0.2">
      <c r="J465" s="19"/>
      <c r="K465" s="321"/>
      <c r="L465" s="321"/>
      <c r="M465" s="321"/>
    </row>
    <row r="466" spans="10:13" s="338" customFormat="1" ht="15.95" customHeight="1" x14ac:dyDescent="0.2">
      <c r="J466" s="19"/>
      <c r="K466" s="321"/>
      <c r="L466" s="321"/>
      <c r="M466" s="321"/>
    </row>
    <row r="467" spans="10:13" s="338" customFormat="1" ht="15.95" customHeight="1" x14ac:dyDescent="0.2">
      <c r="J467" s="19"/>
      <c r="K467" s="321"/>
      <c r="L467" s="321"/>
      <c r="M467" s="321"/>
    </row>
    <row r="468" spans="10:13" s="338" customFormat="1" ht="15.95" customHeight="1" x14ac:dyDescent="0.2">
      <c r="J468" s="19"/>
      <c r="K468" s="321"/>
      <c r="L468" s="321"/>
      <c r="M468" s="321"/>
    </row>
    <row r="469" spans="10:13" s="338" customFormat="1" ht="15.95" customHeight="1" x14ac:dyDescent="0.2">
      <c r="J469" s="19"/>
      <c r="K469" s="321"/>
      <c r="L469" s="321"/>
      <c r="M469" s="321"/>
    </row>
    <row r="470" spans="10:13" s="338" customFormat="1" ht="15.95" customHeight="1" x14ac:dyDescent="0.2">
      <c r="J470" s="19"/>
      <c r="K470" s="321"/>
      <c r="L470" s="321"/>
      <c r="M470" s="321"/>
    </row>
    <row r="471" spans="10:13" s="338" customFormat="1" ht="15.95" customHeight="1" x14ac:dyDescent="0.2">
      <c r="J471" s="19"/>
      <c r="K471" s="321"/>
      <c r="L471" s="321"/>
      <c r="M471" s="321"/>
    </row>
    <row r="472" spans="10:13" s="338" customFormat="1" ht="15.95" customHeight="1" x14ac:dyDescent="0.2">
      <c r="J472" s="19"/>
      <c r="K472" s="321"/>
      <c r="L472" s="321"/>
      <c r="M472" s="321"/>
    </row>
    <row r="473" spans="10:13" s="338" customFormat="1" ht="15.95" customHeight="1" x14ac:dyDescent="0.2">
      <c r="J473" s="19"/>
      <c r="K473" s="321"/>
      <c r="L473" s="321"/>
      <c r="M473" s="321"/>
    </row>
    <row r="474" spans="10:13" s="338" customFormat="1" ht="15.95" customHeight="1" x14ac:dyDescent="0.2">
      <c r="J474" s="19"/>
      <c r="K474" s="321"/>
      <c r="L474" s="321"/>
      <c r="M474" s="321"/>
    </row>
    <row r="475" spans="10:13" s="338" customFormat="1" ht="15.95" customHeight="1" x14ac:dyDescent="0.2">
      <c r="J475" s="19"/>
      <c r="K475" s="321"/>
      <c r="L475" s="321"/>
      <c r="M475" s="321"/>
    </row>
    <row r="476" spans="10:13" s="338" customFormat="1" ht="15.95" customHeight="1" x14ac:dyDescent="0.2">
      <c r="J476" s="19"/>
      <c r="K476" s="321"/>
      <c r="L476" s="321"/>
      <c r="M476" s="321"/>
    </row>
    <row r="477" spans="10:13" s="338" customFormat="1" ht="15.95" customHeight="1" x14ac:dyDescent="0.2">
      <c r="J477" s="19"/>
      <c r="K477" s="321"/>
      <c r="L477" s="321"/>
      <c r="M477" s="321"/>
    </row>
    <row r="478" spans="10:13" s="338" customFormat="1" ht="15.95" customHeight="1" x14ac:dyDescent="0.2">
      <c r="J478" s="19"/>
      <c r="K478" s="321"/>
      <c r="L478" s="321"/>
      <c r="M478" s="321"/>
    </row>
    <row r="479" spans="10:13" s="338" customFormat="1" ht="15.95" customHeight="1" x14ac:dyDescent="0.2">
      <c r="J479" s="19"/>
      <c r="K479" s="321"/>
      <c r="L479" s="321"/>
      <c r="M479" s="321"/>
    </row>
    <row r="480" spans="10:13" s="338" customFormat="1" ht="15.95" customHeight="1" x14ac:dyDescent="0.2">
      <c r="J480" s="19"/>
      <c r="K480" s="321"/>
      <c r="L480" s="321"/>
      <c r="M480" s="321"/>
    </row>
    <row r="481" spans="10:13" s="338" customFormat="1" ht="15.95" customHeight="1" x14ac:dyDescent="0.2">
      <c r="J481" s="19"/>
      <c r="K481" s="321"/>
      <c r="L481" s="321"/>
      <c r="M481" s="321"/>
    </row>
    <row r="482" spans="10:13" s="338" customFormat="1" ht="15.95" customHeight="1" x14ac:dyDescent="0.2">
      <c r="J482" s="19"/>
      <c r="K482" s="321"/>
      <c r="L482" s="321"/>
      <c r="M482" s="321"/>
    </row>
    <row r="483" spans="10:13" s="338" customFormat="1" ht="15.95" customHeight="1" x14ac:dyDescent="0.2">
      <c r="J483" s="19"/>
      <c r="K483" s="321"/>
      <c r="L483" s="321"/>
      <c r="M483" s="321"/>
    </row>
    <row r="484" spans="10:13" s="338" customFormat="1" ht="15.95" customHeight="1" x14ac:dyDescent="0.2">
      <c r="J484" s="19"/>
      <c r="K484" s="321"/>
      <c r="L484" s="321"/>
      <c r="M484" s="321"/>
    </row>
    <row r="485" spans="10:13" s="338" customFormat="1" ht="15.95" customHeight="1" x14ac:dyDescent="0.2">
      <c r="J485" s="19"/>
      <c r="K485" s="321"/>
      <c r="L485" s="321"/>
      <c r="M485" s="321"/>
    </row>
    <row r="486" spans="10:13" s="338" customFormat="1" ht="15.95" customHeight="1" x14ac:dyDescent="0.2">
      <c r="J486" s="19"/>
      <c r="K486" s="321"/>
      <c r="L486" s="321"/>
      <c r="M486" s="321"/>
    </row>
    <row r="487" spans="10:13" s="338" customFormat="1" ht="15.95" customHeight="1" x14ac:dyDescent="0.2">
      <c r="J487" s="19"/>
      <c r="K487" s="321"/>
      <c r="L487" s="321"/>
      <c r="M487" s="321"/>
    </row>
    <row r="488" spans="10:13" s="338" customFormat="1" ht="15.95" customHeight="1" x14ac:dyDescent="0.2">
      <c r="J488" s="19"/>
      <c r="K488" s="321"/>
      <c r="L488" s="321"/>
      <c r="M488" s="321"/>
    </row>
    <row r="489" spans="10:13" s="338" customFormat="1" ht="15.95" customHeight="1" x14ac:dyDescent="0.2">
      <c r="J489" s="19"/>
      <c r="K489" s="321"/>
      <c r="L489" s="321"/>
      <c r="M489" s="321"/>
    </row>
    <row r="490" spans="10:13" s="338" customFormat="1" ht="15.95" customHeight="1" x14ac:dyDescent="0.2">
      <c r="J490" s="19"/>
      <c r="K490" s="321"/>
      <c r="L490" s="321"/>
      <c r="M490" s="321"/>
    </row>
    <row r="491" spans="10:13" s="338" customFormat="1" ht="15.95" customHeight="1" x14ac:dyDescent="0.2">
      <c r="J491" s="19"/>
      <c r="K491" s="321"/>
      <c r="L491" s="321"/>
      <c r="M491" s="321"/>
    </row>
    <row r="492" spans="10:13" s="338" customFormat="1" ht="15.95" customHeight="1" x14ac:dyDescent="0.2">
      <c r="J492" s="19"/>
      <c r="K492" s="321"/>
      <c r="L492" s="321"/>
      <c r="M492" s="321"/>
    </row>
    <row r="493" spans="10:13" s="338" customFormat="1" ht="15.95" customHeight="1" x14ac:dyDescent="0.2">
      <c r="J493" s="19"/>
      <c r="K493" s="321"/>
      <c r="L493" s="321"/>
      <c r="M493" s="321"/>
    </row>
    <row r="494" spans="10:13" s="338" customFormat="1" ht="15.95" customHeight="1" x14ac:dyDescent="0.2">
      <c r="J494" s="19"/>
      <c r="K494" s="321"/>
      <c r="L494" s="321"/>
      <c r="M494" s="321"/>
    </row>
    <row r="495" spans="10:13" s="338" customFormat="1" ht="15.95" customHeight="1" x14ac:dyDescent="0.2">
      <c r="J495" s="19"/>
      <c r="K495" s="321"/>
      <c r="L495" s="321"/>
      <c r="M495" s="321"/>
    </row>
    <row r="496" spans="10:13" s="338" customFormat="1" ht="15.95" customHeight="1" x14ac:dyDescent="0.2">
      <c r="J496" s="19"/>
      <c r="K496" s="321"/>
      <c r="L496" s="321"/>
      <c r="M496" s="321"/>
    </row>
    <row r="497" spans="10:13" s="338" customFormat="1" ht="15.95" customHeight="1" x14ac:dyDescent="0.2">
      <c r="J497" s="19"/>
      <c r="K497" s="321"/>
      <c r="L497" s="321"/>
      <c r="M497" s="321"/>
    </row>
    <row r="498" spans="10:13" s="338" customFormat="1" ht="15.95" customHeight="1" x14ac:dyDescent="0.2">
      <c r="J498" s="19"/>
      <c r="K498" s="321"/>
      <c r="L498" s="321"/>
      <c r="M498" s="321"/>
    </row>
    <row r="499" spans="10:13" s="338" customFormat="1" ht="15.95" customHeight="1" x14ac:dyDescent="0.2">
      <c r="J499" s="19"/>
      <c r="K499" s="321"/>
      <c r="L499" s="321"/>
      <c r="M499" s="321"/>
    </row>
    <row r="500" spans="10:13" s="338" customFormat="1" ht="15.95" customHeight="1" x14ac:dyDescent="0.2">
      <c r="J500" s="19"/>
      <c r="K500" s="321"/>
      <c r="L500" s="321"/>
      <c r="M500" s="321"/>
    </row>
    <row r="501" spans="10:13" s="338" customFormat="1" ht="15.95" customHeight="1" x14ac:dyDescent="0.2">
      <c r="J501" s="19"/>
      <c r="K501" s="321"/>
      <c r="L501" s="321"/>
      <c r="M501" s="321"/>
    </row>
    <row r="502" spans="10:13" s="338" customFormat="1" ht="15.95" customHeight="1" x14ac:dyDescent="0.2">
      <c r="J502" s="19"/>
      <c r="K502" s="321"/>
      <c r="L502" s="321"/>
      <c r="M502" s="321"/>
    </row>
    <row r="503" spans="10:13" s="338" customFormat="1" ht="15.95" customHeight="1" x14ac:dyDescent="0.2">
      <c r="J503" s="19"/>
      <c r="K503" s="321"/>
      <c r="L503" s="321"/>
      <c r="M503" s="321"/>
    </row>
    <row r="504" spans="10:13" s="338" customFormat="1" ht="15.95" customHeight="1" x14ac:dyDescent="0.2">
      <c r="J504" s="19"/>
      <c r="K504" s="321"/>
      <c r="L504" s="321"/>
      <c r="M504" s="321"/>
    </row>
    <row r="505" spans="10:13" s="338" customFormat="1" ht="15.95" customHeight="1" x14ac:dyDescent="0.2">
      <c r="J505" s="19"/>
      <c r="K505" s="321"/>
      <c r="L505" s="321"/>
      <c r="M505" s="321"/>
    </row>
    <row r="506" spans="10:13" s="338" customFormat="1" ht="15.95" customHeight="1" x14ac:dyDescent="0.2">
      <c r="J506" s="19"/>
      <c r="K506" s="321"/>
      <c r="L506" s="321"/>
      <c r="M506" s="321"/>
    </row>
    <row r="507" spans="10:13" s="338" customFormat="1" ht="15.95" customHeight="1" x14ac:dyDescent="0.2">
      <c r="J507" s="19"/>
      <c r="K507" s="321"/>
      <c r="L507" s="321"/>
      <c r="M507" s="321"/>
    </row>
    <row r="508" spans="10:13" s="338" customFormat="1" ht="15.95" customHeight="1" x14ac:dyDescent="0.2">
      <c r="J508" s="19"/>
      <c r="K508" s="321"/>
      <c r="L508" s="321"/>
      <c r="M508" s="321"/>
    </row>
    <row r="509" spans="10:13" s="338" customFormat="1" ht="15.95" customHeight="1" x14ac:dyDescent="0.2">
      <c r="J509" s="19"/>
      <c r="K509" s="321"/>
      <c r="L509" s="321"/>
      <c r="M509" s="321"/>
    </row>
    <row r="510" spans="10:13" s="338" customFormat="1" ht="15.95" customHeight="1" x14ac:dyDescent="0.2">
      <c r="J510" s="19"/>
      <c r="K510" s="321"/>
      <c r="L510" s="321"/>
      <c r="M510" s="321"/>
    </row>
    <row r="511" spans="10:13" s="338" customFormat="1" ht="15.95" customHeight="1" x14ac:dyDescent="0.2">
      <c r="J511" s="19"/>
      <c r="K511" s="321"/>
      <c r="L511" s="321"/>
      <c r="M511" s="321"/>
    </row>
    <row r="512" spans="10:13" s="338" customFormat="1" ht="15.95" customHeight="1" x14ac:dyDescent="0.2">
      <c r="J512" s="19"/>
      <c r="K512" s="321"/>
      <c r="L512" s="321"/>
      <c r="M512" s="321"/>
    </row>
    <row r="513" spans="10:13" s="338" customFormat="1" ht="15.95" customHeight="1" x14ac:dyDescent="0.2">
      <c r="J513" s="19"/>
      <c r="K513" s="321"/>
      <c r="L513" s="321"/>
      <c r="M513" s="321"/>
    </row>
    <row r="514" spans="10:13" s="338" customFormat="1" ht="15.95" customHeight="1" x14ac:dyDescent="0.2">
      <c r="J514" s="19"/>
      <c r="K514" s="321"/>
      <c r="L514" s="321"/>
      <c r="M514" s="321"/>
    </row>
    <row r="515" spans="10:13" s="338" customFormat="1" ht="15.95" customHeight="1" x14ac:dyDescent="0.2">
      <c r="J515" s="19"/>
      <c r="K515" s="321"/>
      <c r="L515" s="321"/>
      <c r="M515" s="321"/>
    </row>
    <row r="516" spans="10:13" s="338" customFormat="1" ht="15.95" customHeight="1" x14ac:dyDescent="0.2">
      <c r="J516" s="19"/>
      <c r="K516" s="321"/>
      <c r="L516" s="321"/>
      <c r="M516" s="321"/>
    </row>
    <row r="517" spans="10:13" s="338" customFormat="1" ht="15.95" customHeight="1" x14ac:dyDescent="0.2">
      <c r="J517" s="19"/>
      <c r="K517" s="321"/>
      <c r="L517" s="321"/>
      <c r="M517" s="321"/>
    </row>
    <row r="518" spans="10:13" s="338" customFormat="1" ht="15.95" customHeight="1" x14ac:dyDescent="0.2">
      <c r="J518" s="19"/>
      <c r="K518" s="321"/>
      <c r="L518" s="321"/>
      <c r="M518" s="321"/>
    </row>
    <row r="519" spans="10:13" s="338" customFormat="1" ht="15.95" customHeight="1" x14ac:dyDescent="0.2">
      <c r="J519" s="19"/>
      <c r="K519" s="321"/>
      <c r="L519" s="321"/>
      <c r="M519" s="321"/>
    </row>
    <row r="520" spans="10:13" s="338" customFormat="1" ht="15.95" customHeight="1" x14ac:dyDescent="0.2">
      <c r="J520" s="19"/>
      <c r="K520" s="321"/>
      <c r="L520" s="321"/>
      <c r="M520" s="321"/>
    </row>
    <row r="521" spans="10:13" s="338" customFormat="1" ht="15.95" customHeight="1" x14ac:dyDescent="0.2">
      <c r="J521" s="19"/>
      <c r="K521" s="321"/>
      <c r="L521" s="321"/>
      <c r="M521" s="321"/>
    </row>
    <row r="522" spans="10:13" s="338" customFormat="1" ht="15.95" customHeight="1" x14ac:dyDescent="0.2">
      <c r="J522" s="19"/>
      <c r="K522" s="321"/>
      <c r="L522" s="321"/>
      <c r="M522" s="321"/>
    </row>
    <row r="523" spans="10:13" s="338" customFormat="1" ht="15.95" customHeight="1" x14ac:dyDescent="0.2">
      <c r="J523" s="19"/>
      <c r="K523" s="321"/>
      <c r="L523" s="321"/>
      <c r="M523" s="321"/>
    </row>
    <row r="524" spans="10:13" s="338" customFormat="1" ht="15.95" customHeight="1" x14ac:dyDescent="0.2">
      <c r="J524" s="19"/>
      <c r="K524" s="321"/>
      <c r="L524" s="321"/>
      <c r="M524" s="321"/>
    </row>
    <row r="525" spans="10:13" s="338" customFormat="1" ht="15.95" customHeight="1" x14ac:dyDescent="0.2">
      <c r="J525" s="19"/>
      <c r="K525" s="321"/>
      <c r="L525" s="321"/>
      <c r="M525" s="321"/>
    </row>
    <row r="526" spans="10:13" s="338" customFormat="1" ht="15.95" customHeight="1" x14ac:dyDescent="0.2">
      <c r="J526" s="19"/>
      <c r="K526" s="321"/>
      <c r="L526" s="321"/>
      <c r="M526" s="321"/>
    </row>
    <row r="527" spans="10:13" s="338" customFormat="1" ht="15.95" customHeight="1" x14ac:dyDescent="0.2">
      <c r="J527" s="19"/>
      <c r="K527" s="321"/>
      <c r="L527" s="321"/>
      <c r="M527" s="321"/>
    </row>
    <row r="528" spans="10:13" s="338" customFormat="1" ht="15.95" customHeight="1" x14ac:dyDescent="0.2">
      <c r="J528" s="19"/>
      <c r="K528" s="321"/>
      <c r="L528" s="321"/>
      <c r="M528" s="321"/>
    </row>
    <row r="529" spans="10:13" s="338" customFormat="1" ht="15.95" customHeight="1" x14ac:dyDescent="0.2">
      <c r="J529" s="19"/>
      <c r="K529" s="321"/>
      <c r="L529" s="321"/>
      <c r="M529" s="321"/>
    </row>
    <row r="530" spans="10:13" s="338" customFormat="1" ht="15.95" customHeight="1" x14ac:dyDescent="0.2">
      <c r="J530" s="19"/>
      <c r="K530" s="321"/>
      <c r="L530" s="321"/>
      <c r="M530" s="321"/>
    </row>
    <row r="531" spans="10:13" s="338" customFormat="1" ht="15.95" customHeight="1" x14ac:dyDescent="0.2">
      <c r="J531" s="19"/>
      <c r="K531" s="321"/>
      <c r="L531" s="321"/>
      <c r="M531" s="321"/>
    </row>
    <row r="532" spans="10:13" s="338" customFormat="1" ht="15.95" customHeight="1" x14ac:dyDescent="0.2">
      <c r="J532" s="19"/>
      <c r="K532" s="321"/>
      <c r="L532" s="321"/>
      <c r="M532" s="321"/>
    </row>
    <row r="533" spans="10:13" s="338" customFormat="1" ht="15.95" customHeight="1" x14ac:dyDescent="0.2">
      <c r="J533" s="19"/>
      <c r="K533" s="321"/>
      <c r="L533" s="321"/>
      <c r="M533" s="321"/>
    </row>
    <row r="534" spans="10:13" s="338" customFormat="1" ht="15.95" customHeight="1" x14ac:dyDescent="0.2">
      <c r="J534" s="19"/>
      <c r="K534" s="321"/>
      <c r="L534" s="321"/>
      <c r="M534" s="321"/>
    </row>
    <row r="535" spans="10:13" s="338" customFormat="1" ht="15.95" customHeight="1" x14ac:dyDescent="0.2">
      <c r="J535" s="19"/>
      <c r="K535" s="321"/>
      <c r="L535" s="321"/>
      <c r="M535" s="321"/>
    </row>
    <row r="536" spans="10:13" s="338" customFormat="1" ht="15.95" customHeight="1" x14ac:dyDescent="0.2">
      <c r="J536" s="19"/>
      <c r="K536" s="321"/>
      <c r="L536" s="321"/>
      <c r="M536" s="321"/>
    </row>
    <row r="537" spans="10:13" s="338" customFormat="1" ht="15.95" customHeight="1" x14ac:dyDescent="0.2">
      <c r="J537" s="19"/>
      <c r="K537" s="321"/>
      <c r="L537" s="321"/>
      <c r="M537" s="321"/>
    </row>
    <row r="538" spans="10:13" s="338" customFormat="1" ht="15.95" customHeight="1" x14ac:dyDescent="0.2">
      <c r="J538" s="19"/>
      <c r="K538" s="321"/>
      <c r="L538" s="321"/>
      <c r="M538" s="321"/>
    </row>
    <row r="539" spans="10:13" s="338" customFormat="1" ht="15.95" customHeight="1" x14ac:dyDescent="0.2">
      <c r="J539" s="19"/>
      <c r="K539" s="321"/>
      <c r="L539" s="321"/>
      <c r="M539" s="321"/>
    </row>
    <row r="540" spans="10:13" s="338" customFormat="1" ht="15.95" customHeight="1" x14ac:dyDescent="0.2">
      <c r="J540" s="19"/>
      <c r="K540" s="321"/>
      <c r="L540" s="321"/>
      <c r="M540" s="321"/>
    </row>
    <row r="541" spans="10:13" s="338" customFormat="1" ht="15.95" customHeight="1" x14ac:dyDescent="0.2">
      <c r="J541" s="19"/>
      <c r="K541" s="321"/>
      <c r="L541" s="321"/>
      <c r="M541" s="321"/>
    </row>
    <row r="542" spans="10:13" s="338" customFormat="1" ht="15.95" customHeight="1" x14ac:dyDescent="0.2">
      <c r="J542" s="19"/>
      <c r="K542" s="321"/>
      <c r="L542" s="321"/>
      <c r="M542" s="321"/>
    </row>
    <row r="543" spans="10:13" s="338" customFormat="1" ht="15.95" customHeight="1" x14ac:dyDescent="0.2">
      <c r="J543" s="19"/>
      <c r="K543" s="321"/>
      <c r="L543" s="321"/>
      <c r="M543" s="321"/>
    </row>
    <row r="544" spans="10:13" s="338" customFormat="1" ht="15.95" customHeight="1" x14ac:dyDescent="0.2">
      <c r="J544" s="19"/>
      <c r="K544" s="321"/>
      <c r="L544" s="321"/>
      <c r="M544" s="321"/>
    </row>
    <row r="545" spans="10:13" s="338" customFormat="1" ht="15.95" customHeight="1" x14ac:dyDescent="0.2">
      <c r="J545" s="19"/>
      <c r="K545" s="321"/>
      <c r="L545" s="321"/>
      <c r="M545" s="321"/>
    </row>
    <row r="546" spans="10:13" s="338" customFormat="1" ht="15.95" customHeight="1" x14ac:dyDescent="0.2">
      <c r="J546" s="19"/>
      <c r="K546" s="321"/>
      <c r="L546" s="321"/>
      <c r="M546" s="321"/>
    </row>
    <row r="547" spans="10:13" s="338" customFormat="1" ht="15.95" customHeight="1" x14ac:dyDescent="0.2">
      <c r="J547" s="19"/>
      <c r="K547" s="321"/>
      <c r="L547" s="321"/>
      <c r="M547" s="321"/>
    </row>
    <row r="548" spans="10:13" s="338" customFormat="1" ht="15.95" customHeight="1" x14ac:dyDescent="0.2">
      <c r="J548" s="19"/>
      <c r="K548" s="321"/>
      <c r="L548" s="321"/>
      <c r="M548" s="321"/>
    </row>
    <row r="549" spans="10:13" s="338" customFormat="1" ht="15.95" customHeight="1" x14ac:dyDescent="0.2">
      <c r="J549" s="19"/>
      <c r="K549" s="321"/>
      <c r="L549" s="321"/>
      <c r="M549" s="321"/>
    </row>
    <row r="550" spans="10:13" s="338" customFormat="1" ht="15.95" customHeight="1" x14ac:dyDescent="0.2">
      <c r="J550" s="19"/>
      <c r="K550" s="321"/>
      <c r="L550" s="321"/>
      <c r="M550" s="321"/>
    </row>
    <row r="551" spans="10:13" s="338" customFormat="1" ht="15.95" customHeight="1" x14ac:dyDescent="0.2">
      <c r="J551" s="19"/>
      <c r="K551" s="321"/>
      <c r="L551" s="321"/>
      <c r="M551" s="321"/>
    </row>
    <row r="552" spans="10:13" s="338" customFormat="1" ht="15.95" customHeight="1" x14ac:dyDescent="0.2">
      <c r="J552" s="19"/>
      <c r="K552" s="321"/>
      <c r="L552" s="321"/>
      <c r="M552" s="321"/>
    </row>
    <row r="553" spans="10:13" s="338" customFormat="1" ht="15.95" customHeight="1" x14ac:dyDescent="0.2">
      <c r="J553" s="19"/>
      <c r="K553" s="321"/>
      <c r="L553" s="321"/>
      <c r="M553" s="321"/>
    </row>
    <row r="554" spans="10:13" s="338" customFormat="1" ht="15.95" customHeight="1" x14ac:dyDescent="0.2">
      <c r="J554" s="19"/>
      <c r="K554" s="321"/>
      <c r="L554" s="321"/>
      <c r="M554" s="321"/>
    </row>
    <row r="555" spans="10:13" s="338" customFormat="1" ht="15.95" customHeight="1" x14ac:dyDescent="0.2">
      <c r="J555" s="19"/>
      <c r="K555" s="321"/>
      <c r="L555" s="321"/>
      <c r="M555" s="321"/>
    </row>
    <row r="556" spans="10:13" s="338" customFormat="1" ht="15.95" customHeight="1" x14ac:dyDescent="0.2">
      <c r="J556" s="19"/>
      <c r="K556" s="321"/>
      <c r="L556" s="321"/>
      <c r="M556" s="321"/>
    </row>
    <row r="557" spans="10:13" s="338" customFormat="1" ht="15.95" customHeight="1" x14ac:dyDescent="0.2">
      <c r="J557" s="19"/>
      <c r="K557" s="321"/>
      <c r="L557" s="321"/>
      <c r="M557" s="321"/>
    </row>
    <row r="558" spans="10:13" s="338" customFormat="1" ht="15.95" customHeight="1" x14ac:dyDescent="0.2">
      <c r="J558" s="19"/>
      <c r="K558" s="321"/>
      <c r="L558" s="321"/>
      <c r="M558" s="321"/>
    </row>
    <row r="559" spans="10:13" s="338" customFormat="1" ht="15.95" customHeight="1" x14ac:dyDescent="0.2">
      <c r="J559" s="19"/>
      <c r="K559" s="321"/>
      <c r="L559" s="321"/>
      <c r="M559" s="321"/>
    </row>
    <row r="560" spans="10:13" s="338" customFormat="1" ht="15.95" customHeight="1" x14ac:dyDescent="0.2">
      <c r="J560" s="19"/>
      <c r="K560" s="321"/>
      <c r="L560" s="321"/>
      <c r="M560" s="321"/>
    </row>
    <row r="561" spans="10:13" s="338" customFormat="1" ht="15.95" customHeight="1" x14ac:dyDescent="0.2">
      <c r="J561" s="19"/>
      <c r="K561" s="321"/>
      <c r="L561" s="321"/>
      <c r="M561" s="321"/>
    </row>
    <row r="562" spans="10:13" ht="12" x14ac:dyDescent="0.2">
      <c r="J562" s="19"/>
    </row>
    <row r="563" spans="10:13" ht="12" x14ac:dyDescent="0.2">
      <c r="J563" s="19"/>
    </row>
    <row r="564" spans="10:13" ht="12" x14ac:dyDescent="0.2">
      <c r="J564" s="19"/>
    </row>
    <row r="565" spans="10:13" ht="12" x14ac:dyDescent="0.2">
      <c r="J565" s="19"/>
    </row>
    <row r="566" spans="10:13" ht="12" x14ac:dyDescent="0.2">
      <c r="J566" s="19"/>
    </row>
    <row r="567" spans="10:13" ht="12" x14ac:dyDescent="0.2">
      <c r="J567" s="19"/>
    </row>
    <row r="568" spans="10:13" ht="12" x14ac:dyDescent="0.2">
      <c r="J568" s="19"/>
    </row>
    <row r="569" spans="10:13" ht="12" x14ac:dyDescent="0.2">
      <c r="J569" s="19"/>
    </row>
    <row r="570" spans="10:13" ht="12" x14ac:dyDescent="0.2">
      <c r="J570" s="19"/>
    </row>
    <row r="571" spans="10:13" ht="12" x14ac:dyDescent="0.2">
      <c r="J571" s="19"/>
    </row>
    <row r="572" spans="10:13" ht="12" x14ac:dyDescent="0.2">
      <c r="J572" s="19"/>
    </row>
    <row r="573" spans="10:13" ht="12" x14ac:dyDescent="0.2">
      <c r="J573" s="19"/>
    </row>
    <row r="574" spans="10:13" ht="12" x14ac:dyDescent="0.2">
      <c r="J574" s="19"/>
    </row>
    <row r="575" spans="10:13" ht="12" x14ac:dyDescent="0.2">
      <c r="J575" s="19"/>
    </row>
    <row r="576" spans="10:13" ht="12" x14ac:dyDescent="0.2">
      <c r="J576" s="19"/>
    </row>
    <row r="577" spans="10:10" ht="12" x14ac:dyDescent="0.2">
      <c r="J577" s="19"/>
    </row>
    <row r="578" spans="10:10" ht="12" x14ac:dyDescent="0.2">
      <c r="J578" s="19"/>
    </row>
    <row r="579" spans="10:10" ht="12" x14ac:dyDescent="0.2">
      <c r="J579" s="19"/>
    </row>
    <row r="580" spans="10:10" ht="12" x14ac:dyDescent="0.2">
      <c r="J580" s="19"/>
    </row>
    <row r="581" spans="10:10" ht="12" x14ac:dyDescent="0.2">
      <c r="J581" s="19"/>
    </row>
    <row r="582" spans="10:10" ht="12" x14ac:dyDescent="0.2">
      <c r="J582" s="19"/>
    </row>
    <row r="583" spans="10:10" ht="12" x14ac:dyDescent="0.2">
      <c r="J583" s="19"/>
    </row>
    <row r="584" spans="10:10" ht="12" x14ac:dyDescent="0.2">
      <c r="J584" s="19"/>
    </row>
    <row r="585" spans="10:10" ht="12" x14ac:dyDescent="0.2">
      <c r="J585" s="19"/>
    </row>
    <row r="586" spans="10:10" ht="12" x14ac:dyDescent="0.2">
      <c r="J586" s="19"/>
    </row>
    <row r="587" spans="10:10" ht="12" x14ac:dyDescent="0.2">
      <c r="J587" s="19"/>
    </row>
    <row r="588" spans="10:10" ht="12" x14ac:dyDescent="0.2">
      <c r="J588" s="19"/>
    </row>
    <row r="589" spans="10:10" ht="12" x14ac:dyDescent="0.2">
      <c r="J589" s="19"/>
    </row>
    <row r="590" spans="10:10" ht="12" x14ac:dyDescent="0.2">
      <c r="J590" s="19"/>
    </row>
    <row r="591" spans="10:10" ht="12" x14ac:dyDescent="0.2">
      <c r="J591" s="19"/>
    </row>
    <row r="592" spans="10:10" ht="12" x14ac:dyDescent="0.2">
      <c r="J592" s="19"/>
    </row>
    <row r="593" spans="10:10" ht="12" x14ac:dyDescent="0.2">
      <c r="J593" s="19"/>
    </row>
    <row r="594" spans="10:10" ht="12" x14ac:dyDescent="0.2">
      <c r="J594" s="19"/>
    </row>
    <row r="595" spans="10:10" ht="12" x14ac:dyDescent="0.2">
      <c r="J595" s="19"/>
    </row>
    <row r="596" spans="10:10" ht="12" x14ac:dyDescent="0.2">
      <c r="J596" s="19"/>
    </row>
    <row r="597" spans="10:10" ht="12" x14ac:dyDescent="0.2">
      <c r="J597" s="19"/>
    </row>
    <row r="598" spans="10:10" ht="12" x14ac:dyDescent="0.2">
      <c r="J598" s="19"/>
    </row>
    <row r="599" spans="10:10" ht="12" x14ac:dyDescent="0.2">
      <c r="J599" s="19"/>
    </row>
    <row r="600" spans="10:10" ht="12" x14ac:dyDescent="0.2">
      <c r="J600" s="19"/>
    </row>
    <row r="601" spans="10:10" ht="12" x14ac:dyDescent="0.2">
      <c r="J601" s="19"/>
    </row>
    <row r="602" spans="10:10" ht="12" x14ac:dyDescent="0.2">
      <c r="J602" s="19"/>
    </row>
    <row r="603" spans="10:10" ht="12" x14ac:dyDescent="0.2">
      <c r="J603" s="19"/>
    </row>
    <row r="604" spans="10:10" ht="12" x14ac:dyDescent="0.2">
      <c r="J604" s="19"/>
    </row>
    <row r="605" spans="10:10" ht="12" x14ac:dyDescent="0.2">
      <c r="J605" s="19"/>
    </row>
    <row r="606" spans="10:10" ht="12" x14ac:dyDescent="0.2">
      <c r="J606" s="19"/>
    </row>
    <row r="607" spans="10:10" ht="12" x14ac:dyDescent="0.2">
      <c r="J607" s="19"/>
    </row>
    <row r="608" spans="10:10" ht="12" x14ac:dyDescent="0.2">
      <c r="J608" s="19"/>
    </row>
    <row r="609" spans="10:10" ht="12" x14ac:dyDescent="0.2">
      <c r="J609" s="19"/>
    </row>
    <row r="610" spans="10:10" ht="12" x14ac:dyDescent="0.2">
      <c r="J610" s="19"/>
    </row>
    <row r="611" spans="10:10" ht="12" x14ac:dyDescent="0.2">
      <c r="J611" s="19"/>
    </row>
    <row r="612" spans="10:10" ht="12" x14ac:dyDescent="0.2">
      <c r="J612" s="19"/>
    </row>
    <row r="613" spans="10:10" ht="12" x14ac:dyDescent="0.2">
      <c r="J613" s="19"/>
    </row>
    <row r="614" spans="10:10" ht="12" x14ac:dyDescent="0.2">
      <c r="J614" s="19"/>
    </row>
    <row r="615" spans="10:10" ht="12" x14ac:dyDescent="0.2">
      <c r="J615" s="19"/>
    </row>
    <row r="616" spans="10:10" ht="12" x14ac:dyDescent="0.2">
      <c r="J616" s="19"/>
    </row>
    <row r="617" spans="10:10" ht="12" x14ac:dyDescent="0.2">
      <c r="J617" s="19"/>
    </row>
    <row r="618" spans="10:10" ht="12" x14ac:dyDescent="0.2">
      <c r="J618" s="19"/>
    </row>
    <row r="619" spans="10:10" ht="12" x14ac:dyDescent="0.2">
      <c r="J619" s="19"/>
    </row>
    <row r="620" spans="10:10" ht="12" x14ac:dyDescent="0.2">
      <c r="J620" s="19"/>
    </row>
    <row r="621" spans="10:10" ht="12" x14ac:dyDescent="0.2">
      <c r="J621" s="19"/>
    </row>
    <row r="622" spans="10:10" ht="12" x14ac:dyDescent="0.2">
      <c r="J622" s="19"/>
    </row>
    <row r="623" spans="10:10" ht="12" x14ac:dyDescent="0.2">
      <c r="J623" s="19"/>
    </row>
    <row r="624" spans="10:10" ht="12" x14ac:dyDescent="0.2">
      <c r="J624" s="19"/>
    </row>
    <row r="625" spans="10:10" ht="12" x14ac:dyDescent="0.2">
      <c r="J625" s="19"/>
    </row>
    <row r="626" spans="10:10" ht="12" x14ac:dyDescent="0.2">
      <c r="J626" s="19"/>
    </row>
    <row r="627" spans="10:10" ht="12" x14ac:dyDescent="0.2">
      <c r="J627" s="19"/>
    </row>
    <row r="628" spans="10:10" ht="12" x14ac:dyDescent="0.2">
      <c r="J628" s="19"/>
    </row>
    <row r="629" spans="10:10" ht="12" x14ac:dyDescent="0.2">
      <c r="J629" s="19"/>
    </row>
    <row r="630" spans="10:10" ht="12" x14ac:dyDescent="0.2">
      <c r="J630" s="19"/>
    </row>
    <row r="631" spans="10:10" ht="12" x14ac:dyDescent="0.2">
      <c r="J631" s="19"/>
    </row>
    <row r="632" spans="10:10" ht="12" x14ac:dyDescent="0.2">
      <c r="J632" s="19"/>
    </row>
    <row r="633" spans="10:10" ht="12" x14ac:dyDescent="0.2">
      <c r="J633" s="19"/>
    </row>
    <row r="634" spans="10:10" ht="12" x14ac:dyDescent="0.2">
      <c r="J634" s="19"/>
    </row>
    <row r="635" spans="10:10" ht="12" x14ac:dyDescent="0.2">
      <c r="J635" s="19"/>
    </row>
    <row r="636" spans="10:10" ht="12" x14ac:dyDescent="0.2">
      <c r="J636" s="19"/>
    </row>
    <row r="637" spans="10:10" ht="12" x14ac:dyDescent="0.2">
      <c r="J637" s="19"/>
    </row>
    <row r="638" spans="10:10" ht="12" x14ac:dyDescent="0.2">
      <c r="J638" s="19"/>
    </row>
    <row r="639" spans="10:10" ht="12" x14ac:dyDescent="0.2">
      <c r="J639" s="19"/>
    </row>
    <row r="640" spans="10:10" ht="12" x14ac:dyDescent="0.2">
      <c r="J640" s="19"/>
    </row>
    <row r="641" spans="10:10" ht="12" x14ac:dyDescent="0.2">
      <c r="J641" s="19"/>
    </row>
    <row r="642" spans="10:10" ht="12" x14ac:dyDescent="0.2">
      <c r="J642" s="19"/>
    </row>
    <row r="643" spans="10:10" ht="12" x14ac:dyDescent="0.2">
      <c r="J643" s="19"/>
    </row>
    <row r="644" spans="10:10" ht="12" x14ac:dyDescent="0.2">
      <c r="J644" s="19"/>
    </row>
    <row r="645" spans="10:10" ht="12" x14ac:dyDescent="0.2">
      <c r="J645" s="19"/>
    </row>
    <row r="646" spans="10:10" ht="12" x14ac:dyDescent="0.2">
      <c r="J646" s="19"/>
    </row>
    <row r="647" spans="10:10" ht="12" x14ac:dyDescent="0.2">
      <c r="J647" s="19"/>
    </row>
    <row r="648" spans="10:10" ht="12" x14ac:dyDescent="0.2">
      <c r="J648" s="19"/>
    </row>
    <row r="649" spans="10:10" ht="12" x14ac:dyDescent="0.2">
      <c r="J649" s="19"/>
    </row>
    <row r="650" spans="10:10" ht="12" x14ac:dyDescent="0.2">
      <c r="J650" s="19"/>
    </row>
    <row r="651" spans="10:10" ht="12" x14ac:dyDescent="0.2">
      <c r="J651" s="19"/>
    </row>
    <row r="652" spans="10:10" ht="12" x14ac:dyDescent="0.2">
      <c r="J652" s="19"/>
    </row>
    <row r="653" spans="10:10" ht="12" x14ac:dyDescent="0.2">
      <c r="J653" s="19"/>
    </row>
    <row r="654" spans="10:10" ht="12" x14ac:dyDescent="0.2">
      <c r="J654" s="19"/>
    </row>
    <row r="655" spans="10:10" ht="12" x14ac:dyDescent="0.2">
      <c r="J655" s="19"/>
    </row>
    <row r="656" spans="10:10" ht="12" x14ac:dyDescent="0.2">
      <c r="J656" s="19"/>
    </row>
    <row r="657" spans="10:10" ht="12" x14ac:dyDescent="0.2">
      <c r="J657" s="19"/>
    </row>
    <row r="658" spans="10:10" ht="12" x14ac:dyDescent="0.2">
      <c r="J658" s="19"/>
    </row>
    <row r="659" spans="10:10" ht="12" x14ac:dyDescent="0.2">
      <c r="J659" s="19"/>
    </row>
    <row r="660" spans="10:10" ht="12" x14ac:dyDescent="0.2">
      <c r="J660" s="19"/>
    </row>
    <row r="661" spans="10:10" ht="12" x14ac:dyDescent="0.2">
      <c r="J661" s="19"/>
    </row>
    <row r="662" spans="10:10" ht="12" x14ac:dyDescent="0.2">
      <c r="J662" s="19"/>
    </row>
    <row r="663" spans="10:10" ht="12" x14ac:dyDescent="0.2">
      <c r="J663" s="19"/>
    </row>
    <row r="664" spans="10:10" ht="12" x14ac:dyDescent="0.2">
      <c r="J664" s="19"/>
    </row>
    <row r="665" spans="10:10" ht="12" x14ac:dyDescent="0.2">
      <c r="J665" s="19"/>
    </row>
    <row r="666" spans="10:10" ht="12" x14ac:dyDescent="0.2">
      <c r="J666" s="19"/>
    </row>
    <row r="667" spans="10:10" ht="12" x14ac:dyDescent="0.2">
      <c r="J667" s="19"/>
    </row>
    <row r="668" spans="10:10" ht="12" x14ac:dyDescent="0.2">
      <c r="J668" s="19"/>
    </row>
    <row r="669" spans="10:10" ht="12" x14ac:dyDescent="0.2">
      <c r="J669" s="19"/>
    </row>
    <row r="670" spans="10:10" ht="12" x14ac:dyDescent="0.2">
      <c r="J670" s="19"/>
    </row>
    <row r="671" spans="10:10" ht="12" x14ac:dyDescent="0.2">
      <c r="J671" s="19"/>
    </row>
    <row r="672" spans="10:10" ht="12" x14ac:dyDescent="0.2">
      <c r="J672" s="19"/>
    </row>
    <row r="673" spans="10:10" ht="12" x14ac:dyDescent="0.2">
      <c r="J673" s="19"/>
    </row>
    <row r="674" spans="10:10" ht="12" x14ac:dyDescent="0.2">
      <c r="J674" s="19"/>
    </row>
    <row r="675" spans="10:10" ht="12" x14ac:dyDescent="0.2">
      <c r="J675" s="19"/>
    </row>
    <row r="676" spans="10:10" ht="12" x14ac:dyDescent="0.2">
      <c r="J676" s="19"/>
    </row>
    <row r="677" spans="10:10" ht="12" x14ac:dyDescent="0.2">
      <c r="J677" s="19"/>
    </row>
    <row r="678" spans="10:10" ht="12" x14ac:dyDescent="0.2">
      <c r="J678" s="19"/>
    </row>
    <row r="679" spans="10:10" ht="12" x14ac:dyDescent="0.2">
      <c r="J679" s="19"/>
    </row>
    <row r="680" spans="10:10" ht="12" x14ac:dyDescent="0.2">
      <c r="J680" s="19"/>
    </row>
    <row r="681" spans="10:10" ht="12" x14ac:dyDescent="0.2">
      <c r="J681" s="19"/>
    </row>
    <row r="682" spans="10:10" ht="12" x14ac:dyDescent="0.2">
      <c r="J682" s="19"/>
    </row>
    <row r="683" spans="10:10" ht="12" x14ac:dyDescent="0.2">
      <c r="J683" s="19"/>
    </row>
    <row r="684" spans="10:10" ht="12" x14ac:dyDescent="0.2">
      <c r="J684" s="19"/>
    </row>
    <row r="685" spans="10:10" ht="12" x14ac:dyDescent="0.2">
      <c r="J685" s="19"/>
    </row>
    <row r="686" spans="10:10" ht="12" x14ac:dyDescent="0.2">
      <c r="J686" s="19"/>
    </row>
    <row r="687" spans="10:10" ht="12" x14ac:dyDescent="0.2">
      <c r="J687" s="19"/>
    </row>
    <row r="688" spans="10:10" ht="12" x14ac:dyDescent="0.2">
      <c r="J688" s="19"/>
    </row>
    <row r="689" spans="10:10" ht="12" x14ac:dyDescent="0.2">
      <c r="J689" s="19"/>
    </row>
    <row r="690" spans="10:10" ht="12" x14ac:dyDescent="0.2">
      <c r="J690" s="19"/>
    </row>
    <row r="691" spans="10:10" ht="12" x14ac:dyDescent="0.2">
      <c r="J691" s="19"/>
    </row>
    <row r="692" spans="10:10" ht="12" x14ac:dyDescent="0.2">
      <c r="J692" s="19"/>
    </row>
    <row r="693" spans="10:10" ht="12" x14ac:dyDescent="0.2">
      <c r="J693" s="19"/>
    </row>
    <row r="694" spans="10:10" ht="12" x14ac:dyDescent="0.2">
      <c r="J694" s="19"/>
    </row>
    <row r="695" spans="10:10" ht="12" x14ac:dyDescent="0.2">
      <c r="J695" s="19"/>
    </row>
    <row r="696" spans="10:10" ht="12" x14ac:dyDescent="0.2">
      <c r="J696" s="19"/>
    </row>
    <row r="697" spans="10:10" ht="12" x14ac:dyDescent="0.2">
      <c r="J697" s="19"/>
    </row>
    <row r="698" spans="10:10" ht="12" x14ac:dyDescent="0.2">
      <c r="J698" s="19"/>
    </row>
    <row r="699" spans="10:10" ht="12" x14ac:dyDescent="0.2">
      <c r="J699" s="19"/>
    </row>
    <row r="700" spans="10:10" ht="12" x14ac:dyDescent="0.2">
      <c r="J700" s="19"/>
    </row>
    <row r="701" spans="10:10" ht="12" x14ac:dyDescent="0.2">
      <c r="J701" s="19"/>
    </row>
    <row r="702" spans="10:10" ht="12" x14ac:dyDescent="0.2">
      <c r="J702" s="19"/>
    </row>
    <row r="703" spans="10:10" ht="12" x14ac:dyDescent="0.2">
      <c r="J703" s="19"/>
    </row>
    <row r="704" spans="10:10" ht="12" x14ac:dyDescent="0.2">
      <c r="J704" s="19"/>
    </row>
    <row r="705" spans="10:10" ht="12" x14ac:dyDescent="0.2">
      <c r="J705" s="19"/>
    </row>
    <row r="706" spans="10:10" ht="12" x14ac:dyDescent="0.2">
      <c r="J706" s="19"/>
    </row>
    <row r="707" spans="10:10" ht="12" x14ac:dyDescent="0.2">
      <c r="J707" s="19"/>
    </row>
    <row r="708" spans="10:10" ht="12" x14ac:dyDescent="0.2">
      <c r="J708" s="19"/>
    </row>
    <row r="709" spans="10:10" ht="12" x14ac:dyDescent="0.2">
      <c r="J709" s="19"/>
    </row>
    <row r="710" spans="10:10" ht="12" x14ac:dyDescent="0.2">
      <c r="J710" s="19"/>
    </row>
    <row r="711" spans="10:10" ht="12" x14ac:dyDescent="0.2">
      <c r="J711" s="19"/>
    </row>
    <row r="712" spans="10:10" ht="12" x14ac:dyDescent="0.2">
      <c r="J712" s="19"/>
    </row>
    <row r="713" spans="10:10" ht="12" x14ac:dyDescent="0.2">
      <c r="J713" s="19"/>
    </row>
    <row r="714" spans="10:10" ht="12" x14ac:dyDescent="0.2">
      <c r="J714" s="19"/>
    </row>
    <row r="715" spans="10:10" ht="12" x14ac:dyDescent="0.2">
      <c r="J715" s="19"/>
    </row>
    <row r="716" spans="10:10" ht="12" x14ac:dyDescent="0.2">
      <c r="J716" s="19"/>
    </row>
    <row r="717" spans="10:10" ht="12" x14ac:dyDescent="0.2">
      <c r="J717" s="19"/>
    </row>
    <row r="718" spans="10:10" ht="12" x14ac:dyDescent="0.2">
      <c r="J718" s="19"/>
    </row>
    <row r="719" spans="10:10" ht="12" x14ac:dyDescent="0.2">
      <c r="J719" s="19"/>
    </row>
    <row r="720" spans="10:10" ht="12" x14ac:dyDescent="0.2">
      <c r="J720" s="19"/>
    </row>
    <row r="721" spans="10:10" ht="12" x14ac:dyDescent="0.2">
      <c r="J721" s="19"/>
    </row>
    <row r="722" spans="10:10" ht="12" x14ac:dyDescent="0.2">
      <c r="J722" s="19"/>
    </row>
    <row r="723" spans="10:10" ht="12" x14ac:dyDescent="0.2">
      <c r="J723" s="19"/>
    </row>
    <row r="724" spans="10:10" ht="12" x14ac:dyDescent="0.2">
      <c r="J724" s="19"/>
    </row>
    <row r="725" spans="10:10" ht="12" x14ac:dyDescent="0.2">
      <c r="J725" s="19"/>
    </row>
    <row r="726" spans="10:10" ht="12" x14ac:dyDescent="0.2">
      <c r="J726" s="19"/>
    </row>
    <row r="727" spans="10:10" ht="12" x14ac:dyDescent="0.2">
      <c r="J727" s="19"/>
    </row>
    <row r="728" spans="10:10" ht="12" x14ac:dyDescent="0.2">
      <c r="J728" s="19"/>
    </row>
    <row r="729" spans="10:10" ht="12" x14ac:dyDescent="0.2">
      <c r="J729" s="19"/>
    </row>
    <row r="730" spans="10:10" ht="12" x14ac:dyDescent="0.2">
      <c r="J730" s="19"/>
    </row>
    <row r="731" spans="10:10" ht="12" x14ac:dyDescent="0.2">
      <c r="J731" s="19"/>
    </row>
    <row r="732" spans="10:10" ht="12" x14ac:dyDescent="0.2">
      <c r="J732" s="19"/>
    </row>
    <row r="733" spans="10:10" ht="12" x14ac:dyDescent="0.2">
      <c r="J733" s="19"/>
    </row>
    <row r="734" spans="10:10" ht="12" x14ac:dyDescent="0.2">
      <c r="J734" s="19"/>
    </row>
    <row r="735" spans="10:10" ht="12" x14ac:dyDescent="0.2">
      <c r="J735" s="19"/>
    </row>
    <row r="736" spans="10:10" ht="12" x14ac:dyDescent="0.2">
      <c r="J736" s="19"/>
    </row>
    <row r="737" spans="10:10" ht="12" x14ac:dyDescent="0.2">
      <c r="J737" s="19"/>
    </row>
    <row r="738" spans="10:10" ht="12" x14ac:dyDescent="0.2">
      <c r="J738" s="19"/>
    </row>
    <row r="739" spans="10:10" ht="12" x14ac:dyDescent="0.2">
      <c r="J739" s="19"/>
    </row>
    <row r="740" spans="10:10" ht="12" x14ac:dyDescent="0.2">
      <c r="J740" s="19"/>
    </row>
    <row r="741" spans="10:10" ht="12" x14ac:dyDescent="0.2">
      <c r="J741" s="19"/>
    </row>
    <row r="742" spans="10:10" ht="12" x14ac:dyDescent="0.2">
      <c r="J742" s="19"/>
    </row>
    <row r="743" spans="10:10" ht="12" x14ac:dyDescent="0.2">
      <c r="J743" s="19"/>
    </row>
    <row r="744" spans="10:10" ht="12" x14ac:dyDescent="0.2">
      <c r="J744" s="19"/>
    </row>
    <row r="745" spans="10:10" ht="12" x14ac:dyDescent="0.2">
      <c r="J745" s="19"/>
    </row>
    <row r="746" spans="10:10" ht="12" x14ac:dyDescent="0.2">
      <c r="J746" s="19"/>
    </row>
    <row r="747" spans="10:10" ht="12" x14ac:dyDescent="0.2">
      <c r="J747" s="19"/>
    </row>
    <row r="748" spans="10:10" ht="12" x14ac:dyDescent="0.2">
      <c r="J748" s="19"/>
    </row>
    <row r="749" spans="10:10" ht="12" x14ac:dyDescent="0.2">
      <c r="J749" s="19"/>
    </row>
    <row r="750" spans="10:10" ht="12" x14ac:dyDescent="0.2">
      <c r="J750" s="19"/>
    </row>
    <row r="751" spans="10:10" ht="12" x14ac:dyDescent="0.2">
      <c r="J751" s="19"/>
    </row>
    <row r="752" spans="10:10" ht="12" x14ac:dyDescent="0.2">
      <c r="J752" s="19"/>
    </row>
    <row r="753" spans="10:10" ht="12" x14ac:dyDescent="0.2">
      <c r="J753" s="19"/>
    </row>
    <row r="754" spans="10:10" ht="12" x14ac:dyDescent="0.2">
      <c r="J754" s="19"/>
    </row>
    <row r="755" spans="10:10" ht="12" x14ac:dyDescent="0.2">
      <c r="J755" s="19"/>
    </row>
    <row r="756" spans="10:10" ht="12" x14ac:dyDescent="0.2">
      <c r="J756" s="19"/>
    </row>
    <row r="757" spans="10:10" ht="12" x14ac:dyDescent="0.2">
      <c r="J757" s="19"/>
    </row>
    <row r="758" spans="10:10" ht="12" x14ac:dyDescent="0.2">
      <c r="J758" s="19"/>
    </row>
    <row r="759" spans="10:10" ht="12" x14ac:dyDescent="0.2">
      <c r="J759" s="19"/>
    </row>
    <row r="760" spans="10:10" ht="12" x14ac:dyDescent="0.2">
      <c r="J760" s="19"/>
    </row>
    <row r="761" spans="10:10" ht="12" x14ac:dyDescent="0.2">
      <c r="J761" s="19"/>
    </row>
    <row r="762" spans="10:10" ht="12" x14ac:dyDescent="0.2">
      <c r="J762" s="19"/>
    </row>
    <row r="763" spans="10:10" ht="12" x14ac:dyDescent="0.2">
      <c r="J763" s="19"/>
    </row>
    <row r="764" spans="10:10" ht="12" x14ac:dyDescent="0.2">
      <c r="J764" s="19"/>
    </row>
    <row r="765" spans="10:10" ht="12" x14ac:dyDescent="0.2">
      <c r="J765" s="19"/>
    </row>
    <row r="766" spans="10:10" ht="12" x14ac:dyDescent="0.2">
      <c r="J766" s="19"/>
    </row>
    <row r="767" spans="10:10" ht="12" x14ac:dyDescent="0.2">
      <c r="J767" s="19"/>
    </row>
    <row r="768" spans="10:10" ht="12" x14ac:dyDescent="0.2">
      <c r="J768" s="19"/>
    </row>
    <row r="769" spans="10:10" ht="12" x14ac:dyDescent="0.2">
      <c r="J769" s="19"/>
    </row>
    <row r="770" spans="10:10" ht="12" x14ac:dyDescent="0.2">
      <c r="J770" s="19"/>
    </row>
    <row r="771" spans="10:10" ht="12" x14ac:dyDescent="0.2">
      <c r="J771" s="19"/>
    </row>
    <row r="772" spans="10:10" ht="12" x14ac:dyDescent="0.2">
      <c r="J772" s="19"/>
    </row>
    <row r="773" spans="10:10" ht="12" x14ac:dyDescent="0.2">
      <c r="J773" s="19"/>
    </row>
    <row r="774" spans="10:10" ht="12" x14ac:dyDescent="0.2">
      <c r="J774" s="19"/>
    </row>
    <row r="775" spans="10:10" ht="12" x14ac:dyDescent="0.2">
      <c r="J775" s="19"/>
    </row>
    <row r="776" spans="10:10" ht="12" x14ac:dyDescent="0.2">
      <c r="J776" s="19"/>
    </row>
    <row r="777" spans="10:10" ht="12" x14ac:dyDescent="0.2">
      <c r="J777" s="19"/>
    </row>
    <row r="778" spans="10:10" ht="12" x14ac:dyDescent="0.2">
      <c r="J778" s="19"/>
    </row>
    <row r="779" spans="10:10" ht="12" x14ac:dyDescent="0.2">
      <c r="J779" s="19"/>
    </row>
    <row r="780" spans="10:10" ht="12" x14ac:dyDescent="0.2">
      <c r="J780" s="19"/>
    </row>
    <row r="781" spans="10:10" ht="12" x14ac:dyDescent="0.2">
      <c r="J781" s="19"/>
    </row>
    <row r="782" spans="10:10" ht="12" x14ac:dyDescent="0.2">
      <c r="J782" s="19"/>
    </row>
    <row r="783" spans="10:10" ht="12" x14ac:dyDescent="0.2">
      <c r="J783" s="19"/>
    </row>
    <row r="784" spans="10:10" ht="12" x14ac:dyDescent="0.2">
      <c r="J784" s="19"/>
    </row>
    <row r="785" spans="10:10" ht="12" x14ac:dyDescent="0.2">
      <c r="J785" s="19"/>
    </row>
    <row r="786" spans="10:10" ht="12" x14ac:dyDescent="0.2">
      <c r="J786" s="19"/>
    </row>
    <row r="787" spans="10:10" ht="12" x14ac:dyDescent="0.2">
      <c r="J787" s="19"/>
    </row>
    <row r="788" spans="10:10" ht="12" x14ac:dyDescent="0.2">
      <c r="J788" s="19"/>
    </row>
    <row r="789" spans="10:10" ht="12" x14ac:dyDescent="0.2">
      <c r="J789" s="19"/>
    </row>
    <row r="790" spans="10:10" ht="12" x14ac:dyDescent="0.2">
      <c r="J790" s="19"/>
    </row>
    <row r="791" spans="10:10" ht="12" x14ac:dyDescent="0.2">
      <c r="J791" s="19"/>
    </row>
    <row r="792" spans="10:10" ht="12" x14ac:dyDescent="0.2">
      <c r="J792" s="19"/>
    </row>
    <row r="793" spans="10:10" ht="12" x14ac:dyDescent="0.2">
      <c r="J793" s="19"/>
    </row>
    <row r="794" spans="10:10" ht="12" x14ac:dyDescent="0.2">
      <c r="J794" s="19"/>
    </row>
    <row r="795" spans="10:10" ht="12" x14ac:dyDescent="0.2">
      <c r="J795" s="19"/>
    </row>
    <row r="796" spans="10:10" ht="12" x14ac:dyDescent="0.2">
      <c r="J796" s="19"/>
    </row>
    <row r="797" spans="10:10" ht="12" x14ac:dyDescent="0.2">
      <c r="J797" s="19"/>
    </row>
    <row r="798" spans="10:10" ht="12" x14ac:dyDescent="0.2">
      <c r="J798" s="19"/>
    </row>
    <row r="799" spans="10:10" ht="12" x14ac:dyDescent="0.2">
      <c r="J799" s="19"/>
    </row>
    <row r="800" spans="10:10" ht="12" x14ac:dyDescent="0.2">
      <c r="J800" s="19"/>
    </row>
    <row r="801" spans="10:10" ht="12" x14ac:dyDescent="0.2">
      <c r="J801" s="19"/>
    </row>
    <row r="802" spans="10:10" ht="12" x14ac:dyDescent="0.2">
      <c r="J802" s="19"/>
    </row>
    <row r="803" spans="10:10" ht="12" x14ac:dyDescent="0.2">
      <c r="J803" s="19"/>
    </row>
    <row r="804" spans="10:10" ht="12" x14ac:dyDescent="0.2">
      <c r="J804" s="19"/>
    </row>
    <row r="805" spans="10:10" ht="12" x14ac:dyDescent="0.2">
      <c r="J805" s="19"/>
    </row>
    <row r="806" spans="10:10" ht="12" x14ac:dyDescent="0.2">
      <c r="J806" s="19"/>
    </row>
    <row r="807" spans="10:10" ht="12" x14ac:dyDescent="0.2">
      <c r="J807" s="19"/>
    </row>
    <row r="808" spans="10:10" ht="12" x14ac:dyDescent="0.2">
      <c r="J808" s="19"/>
    </row>
    <row r="809" spans="10:10" ht="12" x14ac:dyDescent="0.2">
      <c r="J809" s="19"/>
    </row>
    <row r="810" spans="10:10" ht="12" x14ac:dyDescent="0.2">
      <c r="J810" s="19"/>
    </row>
    <row r="811" spans="10:10" ht="12" x14ac:dyDescent="0.2">
      <c r="J811" s="19"/>
    </row>
    <row r="812" spans="10:10" ht="12" x14ac:dyDescent="0.2">
      <c r="J812" s="19"/>
    </row>
    <row r="813" spans="10:10" ht="12" x14ac:dyDescent="0.2">
      <c r="J813" s="19"/>
    </row>
    <row r="814" spans="10:10" ht="12" x14ac:dyDescent="0.2">
      <c r="J814" s="19"/>
    </row>
    <row r="815" spans="10:10" ht="12" x14ac:dyDescent="0.2">
      <c r="J815" s="19"/>
    </row>
    <row r="816" spans="10:10" ht="12" x14ac:dyDescent="0.2">
      <c r="J816" s="19"/>
    </row>
    <row r="817" spans="10:10" ht="12" x14ac:dyDescent="0.2">
      <c r="J817" s="19"/>
    </row>
    <row r="818" spans="10:10" ht="12" x14ac:dyDescent="0.2">
      <c r="J818" s="19"/>
    </row>
    <row r="819" spans="10:10" ht="12" x14ac:dyDescent="0.2">
      <c r="J819" s="19"/>
    </row>
    <row r="820" spans="10:10" ht="12" x14ac:dyDescent="0.2">
      <c r="J820" s="19"/>
    </row>
    <row r="821" spans="10:10" ht="12" x14ac:dyDescent="0.2">
      <c r="J821" s="19"/>
    </row>
    <row r="822" spans="10:10" ht="12" x14ac:dyDescent="0.2">
      <c r="J822" s="19"/>
    </row>
    <row r="823" spans="10:10" ht="12" x14ac:dyDescent="0.2">
      <c r="J823" s="19"/>
    </row>
    <row r="824" spans="10:10" ht="12" x14ac:dyDescent="0.2">
      <c r="J824" s="19"/>
    </row>
    <row r="825" spans="10:10" ht="12" x14ac:dyDescent="0.2">
      <c r="J825" s="19"/>
    </row>
    <row r="826" spans="10:10" ht="12" x14ac:dyDescent="0.2">
      <c r="J826" s="19"/>
    </row>
    <row r="827" spans="10:10" ht="12" x14ac:dyDescent="0.2">
      <c r="J827" s="19"/>
    </row>
    <row r="828" spans="10:10" ht="12" x14ac:dyDescent="0.2">
      <c r="J828" s="19"/>
    </row>
    <row r="829" spans="10:10" ht="12" x14ac:dyDescent="0.2">
      <c r="J829" s="19"/>
    </row>
    <row r="830" spans="10:10" ht="12" x14ac:dyDescent="0.2">
      <c r="J830" s="19"/>
    </row>
    <row r="831" spans="10:10" ht="12" x14ac:dyDescent="0.2">
      <c r="J831" s="19"/>
    </row>
    <row r="832" spans="10:10" ht="12" x14ac:dyDescent="0.2">
      <c r="J832" s="19"/>
    </row>
    <row r="833" spans="10:10" ht="12" x14ac:dyDescent="0.2">
      <c r="J833" s="19"/>
    </row>
    <row r="834" spans="10:10" ht="12" x14ac:dyDescent="0.2">
      <c r="J834" s="19"/>
    </row>
    <row r="835" spans="10:10" ht="12" x14ac:dyDescent="0.2">
      <c r="J835" s="19"/>
    </row>
    <row r="836" spans="10:10" ht="12" x14ac:dyDescent="0.2">
      <c r="J836" s="19"/>
    </row>
    <row r="837" spans="10:10" ht="12" x14ac:dyDescent="0.2">
      <c r="J837" s="19"/>
    </row>
    <row r="838" spans="10:10" ht="12" x14ac:dyDescent="0.2">
      <c r="J838" s="19"/>
    </row>
    <row r="839" spans="10:10" ht="12" x14ac:dyDescent="0.2">
      <c r="J839" s="19"/>
    </row>
    <row r="840" spans="10:10" ht="12" x14ac:dyDescent="0.2">
      <c r="J840" s="19"/>
    </row>
    <row r="841" spans="10:10" ht="12" x14ac:dyDescent="0.2">
      <c r="J841" s="19"/>
    </row>
    <row r="842" spans="10:10" ht="12" x14ac:dyDescent="0.2">
      <c r="J842" s="19"/>
    </row>
    <row r="843" spans="10:10" ht="12" x14ac:dyDescent="0.2">
      <c r="J843" s="19"/>
    </row>
    <row r="844" spans="10:10" ht="12" x14ac:dyDescent="0.2">
      <c r="J844" s="19"/>
    </row>
    <row r="845" spans="10:10" ht="12" x14ac:dyDescent="0.2">
      <c r="J845" s="19"/>
    </row>
    <row r="846" spans="10:10" ht="12" x14ac:dyDescent="0.2">
      <c r="J846" s="19"/>
    </row>
    <row r="847" spans="10:10" ht="12" x14ac:dyDescent="0.2">
      <c r="J847" s="19"/>
    </row>
    <row r="848" spans="10:10" ht="12" x14ac:dyDescent="0.2">
      <c r="J848" s="19"/>
    </row>
    <row r="849" spans="10:10" ht="12" x14ac:dyDescent="0.2">
      <c r="J849" s="19"/>
    </row>
    <row r="850" spans="10:10" ht="12" x14ac:dyDescent="0.2">
      <c r="J850" s="19"/>
    </row>
    <row r="851" spans="10:10" ht="12" x14ac:dyDescent="0.2">
      <c r="J851" s="19"/>
    </row>
    <row r="852" spans="10:10" ht="12" x14ac:dyDescent="0.2">
      <c r="J852" s="19"/>
    </row>
    <row r="853" spans="10:10" ht="12" x14ac:dyDescent="0.2">
      <c r="J853" s="19"/>
    </row>
    <row r="854" spans="10:10" ht="12" x14ac:dyDescent="0.2">
      <c r="J854" s="19"/>
    </row>
    <row r="855" spans="10:10" ht="12" x14ac:dyDescent="0.2">
      <c r="J855" s="19"/>
    </row>
    <row r="856" spans="10:10" ht="12" x14ac:dyDescent="0.2">
      <c r="J856" s="19"/>
    </row>
    <row r="857" spans="10:10" ht="12" x14ac:dyDescent="0.2">
      <c r="J857" s="19"/>
    </row>
    <row r="858" spans="10:10" ht="12" x14ac:dyDescent="0.2">
      <c r="J858" s="19"/>
    </row>
    <row r="859" spans="10:10" ht="12" x14ac:dyDescent="0.2">
      <c r="J859" s="19"/>
    </row>
    <row r="860" spans="10:10" ht="12" x14ac:dyDescent="0.2">
      <c r="J860" s="19"/>
    </row>
    <row r="861" spans="10:10" ht="12" x14ac:dyDescent="0.2">
      <c r="J861" s="19"/>
    </row>
    <row r="862" spans="10:10" ht="12" x14ac:dyDescent="0.2">
      <c r="J862" s="19"/>
    </row>
    <row r="863" spans="10:10" ht="12" x14ac:dyDescent="0.2">
      <c r="J863" s="19"/>
    </row>
    <row r="864" spans="10:10" ht="12" x14ac:dyDescent="0.2">
      <c r="J864" s="19"/>
    </row>
    <row r="865" spans="10:10" ht="12" x14ac:dyDescent="0.2">
      <c r="J865" s="19"/>
    </row>
    <row r="866" spans="10:10" ht="12" x14ac:dyDescent="0.2">
      <c r="J866" s="19"/>
    </row>
    <row r="867" spans="10:10" ht="12" x14ac:dyDescent="0.2">
      <c r="J867" s="19"/>
    </row>
    <row r="868" spans="10:10" ht="12" x14ac:dyDescent="0.2">
      <c r="J868" s="19"/>
    </row>
    <row r="869" spans="10:10" ht="12" x14ac:dyDescent="0.2">
      <c r="J869" s="19"/>
    </row>
    <row r="870" spans="10:10" ht="12" x14ac:dyDescent="0.2">
      <c r="J870" s="19"/>
    </row>
    <row r="871" spans="10:10" ht="12" x14ac:dyDescent="0.2">
      <c r="J871" s="19"/>
    </row>
    <row r="872" spans="10:10" ht="12" x14ac:dyDescent="0.2">
      <c r="J872" s="19"/>
    </row>
    <row r="873" spans="10:10" ht="12" x14ac:dyDescent="0.2">
      <c r="J873" s="19"/>
    </row>
    <row r="874" spans="10:10" ht="12" x14ac:dyDescent="0.2">
      <c r="J874" s="19"/>
    </row>
    <row r="875" spans="10:10" ht="12" x14ac:dyDescent="0.2">
      <c r="J875" s="19"/>
    </row>
    <row r="876" spans="10:10" ht="12" x14ac:dyDescent="0.2">
      <c r="J876" s="19"/>
    </row>
    <row r="877" spans="10:10" ht="12" x14ac:dyDescent="0.2">
      <c r="J877" s="19"/>
    </row>
    <row r="878" spans="10:10" ht="12" x14ac:dyDescent="0.2">
      <c r="J878" s="19"/>
    </row>
    <row r="879" spans="10:10" ht="12" x14ac:dyDescent="0.2">
      <c r="J879" s="19"/>
    </row>
    <row r="880" spans="10:10" ht="12" x14ac:dyDescent="0.2">
      <c r="J880" s="19"/>
    </row>
    <row r="881" spans="10:10" ht="12" x14ac:dyDescent="0.2">
      <c r="J881" s="19"/>
    </row>
    <row r="882" spans="10:10" ht="12" x14ac:dyDescent="0.2">
      <c r="J882" s="19"/>
    </row>
    <row r="883" spans="10:10" ht="12" x14ac:dyDescent="0.2">
      <c r="J883" s="19"/>
    </row>
    <row r="884" spans="10:10" ht="12" x14ac:dyDescent="0.2">
      <c r="J884" s="19"/>
    </row>
    <row r="885" spans="10:10" ht="12" x14ac:dyDescent="0.2">
      <c r="J885" s="19"/>
    </row>
    <row r="886" spans="10:10" ht="12" x14ac:dyDescent="0.2">
      <c r="J886" s="19"/>
    </row>
    <row r="887" spans="10:10" ht="12" x14ac:dyDescent="0.2">
      <c r="J887" s="19"/>
    </row>
    <row r="888" spans="10:10" ht="12" x14ac:dyDescent="0.2">
      <c r="J888" s="19"/>
    </row>
    <row r="889" spans="10:10" ht="12" x14ac:dyDescent="0.2">
      <c r="J889" s="19"/>
    </row>
    <row r="890" spans="10:10" ht="12" x14ac:dyDescent="0.2">
      <c r="J890" s="19"/>
    </row>
    <row r="891" spans="10:10" ht="12" x14ac:dyDescent="0.2">
      <c r="J891" s="19"/>
    </row>
    <row r="892" spans="10:10" ht="12" x14ac:dyDescent="0.2">
      <c r="J892" s="19"/>
    </row>
    <row r="893" spans="10:10" ht="12" x14ac:dyDescent="0.2">
      <c r="J893" s="19"/>
    </row>
    <row r="894" spans="10:10" ht="12" x14ac:dyDescent="0.2">
      <c r="J894" s="19"/>
    </row>
    <row r="895" spans="10:10" ht="12" x14ac:dyDescent="0.2">
      <c r="J895" s="19"/>
    </row>
    <row r="896" spans="10:10" ht="12" x14ac:dyDescent="0.2">
      <c r="J896" s="19"/>
    </row>
    <row r="897" spans="10:10" ht="12" x14ac:dyDescent="0.2">
      <c r="J897" s="19"/>
    </row>
    <row r="898" spans="10:10" ht="12" x14ac:dyDescent="0.2">
      <c r="J898" s="19"/>
    </row>
    <row r="899" spans="10:10" ht="12" x14ac:dyDescent="0.2">
      <c r="J899" s="19"/>
    </row>
    <row r="900" spans="10:10" ht="12" x14ac:dyDescent="0.2">
      <c r="J900" s="19"/>
    </row>
    <row r="901" spans="10:10" ht="12" x14ac:dyDescent="0.2">
      <c r="J901" s="19"/>
    </row>
    <row r="902" spans="10:10" ht="12" x14ac:dyDescent="0.2">
      <c r="J902" s="19"/>
    </row>
    <row r="903" spans="10:10" ht="12" x14ac:dyDescent="0.2">
      <c r="J903" s="19"/>
    </row>
    <row r="904" spans="10:10" ht="12" x14ac:dyDescent="0.2">
      <c r="J904" s="19"/>
    </row>
    <row r="905" spans="10:10" ht="12" x14ac:dyDescent="0.2">
      <c r="J905" s="19"/>
    </row>
    <row r="906" spans="10:10" ht="12" x14ac:dyDescent="0.2">
      <c r="J906" s="19"/>
    </row>
    <row r="907" spans="10:10" ht="12" x14ac:dyDescent="0.2">
      <c r="J907" s="19"/>
    </row>
    <row r="908" spans="10:10" ht="12" x14ac:dyDescent="0.2">
      <c r="J908" s="19"/>
    </row>
    <row r="909" spans="10:10" ht="12" x14ac:dyDescent="0.2">
      <c r="J909" s="19"/>
    </row>
    <row r="910" spans="10:10" ht="12" x14ac:dyDescent="0.2">
      <c r="J910" s="19"/>
    </row>
    <row r="911" spans="10:10" ht="12" x14ac:dyDescent="0.2">
      <c r="J911" s="19"/>
    </row>
    <row r="912" spans="10:10" ht="12" x14ac:dyDescent="0.2">
      <c r="J912" s="19"/>
    </row>
    <row r="913" spans="10:10" ht="12" x14ac:dyDescent="0.2">
      <c r="J913" s="19"/>
    </row>
    <row r="914" spans="10:10" ht="12" x14ac:dyDescent="0.2">
      <c r="J914" s="19"/>
    </row>
    <row r="915" spans="10:10" ht="12" x14ac:dyDescent="0.2">
      <c r="J915" s="19"/>
    </row>
    <row r="916" spans="10:10" ht="12" x14ac:dyDescent="0.2">
      <c r="J916" s="19"/>
    </row>
    <row r="917" spans="10:10" ht="12" x14ac:dyDescent="0.2">
      <c r="J917" s="19"/>
    </row>
    <row r="918" spans="10:10" ht="12" x14ac:dyDescent="0.2">
      <c r="J918" s="19"/>
    </row>
    <row r="919" spans="10:10" ht="12" x14ac:dyDescent="0.2">
      <c r="J919" s="19"/>
    </row>
    <row r="920" spans="10:10" ht="12" x14ac:dyDescent="0.2">
      <c r="J920" s="19"/>
    </row>
    <row r="921" spans="10:10" ht="12" x14ac:dyDescent="0.2">
      <c r="J921" s="19"/>
    </row>
    <row r="922" spans="10:10" ht="12" x14ac:dyDescent="0.2">
      <c r="J922" s="19"/>
    </row>
    <row r="923" spans="10:10" ht="12" x14ac:dyDescent="0.2">
      <c r="J923" s="19"/>
    </row>
    <row r="924" spans="10:10" ht="12" x14ac:dyDescent="0.2">
      <c r="J924" s="19"/>
    </row>
    <row r="925" spans="10:10" ht="12" x14ac:dyDescent="0.2">
      <c r="J925" s="19"/>
    </row>
    <row r="926" spans="10:10" ht="12" x14ac:dyDescent="0.2">
      <c r="J926" s="19"/>
    </row>
    <row r="927" spans="10:10" ht="12" x14ac:dyDescent="0.2">
      <c r="J927" s="19"/>
    </row>
    <row r="928" spans="10:10" ht="12" x14ac:dyDescent="0.2">
      <c r="J928" s="19"/>
    </row>
    <row r="929" spans="10:10" ht="12" x14ac:dyDescent="0.2">
      <c r="J929" s="19"/>
    </row>
    <row r="930" spans="10:10" ht="12" x14ac:dyDescent="0.2">
      <c r="J930" s="19"/>
    </row>
    <row r="931" spans="10:10" ht="12" x14ac:dyDescent="0.2">
      <c r="J931" s="19"/>
    </row>
    <row r="932" spans="10:10" ht="12" x14ac:dyDescent="0.2">
      <c r="J932" s="19"/>
    </row>
    <row r="933" spans="10:10" ht="12" x14ac:dyDescent="0.2">
      <c r="J933" s="19"/>
    </row>
    <row r="934" spans="10:10" ht="12" x14ac:dyDescent="0.2">
      <c r="J934" s="19"/>
    </row>
    <row r="935" spans="10:10" ht="12" x14ac:dyDescent="0.2">
      <c r="J935" s="19"/>
    </row>
    <row r="936" spans="10:10" ht="12" x14ac:dyDescent="0.2">
      <c r="J936" s="19"/>
    </row>
    <row r="937" spans="10:10" ht="12" x14ac:dyDescent="0.2">
      <c r="J937" s="19"/>
    </row>
    <row r="938" spans="10:10" ht="12" x14ac:dyDescent="0.2">
      <c r="J938" s="19"/>
    </row>
    <row r="939" spans="10:10" ht="12" x14ac:dyDescent="0.2">
      <c r="J939" s="19"/>
    </row>
    <row r="940" spans="10:10" ht="12" x14ac:dyDescent="0.2">
      <c r="J940" s="19"/>
    </row>
    <row r="941" spans="10:10" ht="12" x14ac:dyDescent="0.2">
      <c r="J941" s="19"/>
    </row>
    <row r="942" spans="10:10" ht="12" x14ac:dyDescent="0.2">
      <c r="J942" s="19"/>
    </row>
    <row r="943" spans="10:10" ht="12" x14ac:dyDescent="0.2">
      <c r="J943" s="19"/>
    </row>
    <row r="944" spans="10:10" ht="12" x14ac:dyDescent="0.2">
      <c r="J944" s="19"/>
    </row>
    <row r="945" spans="10:10" ht="12" x14ac:dyDescent="0.2">
      <c r="J945" s="19"/>
    </row>
    <row r="946" spans="10:10" ht="12" x14ac:dyDescent="0.2">
      <c r="J946" s="19"/>
    </row>
    <row r="947" spans="10:10" ht="12" x14ac:dyDescent="0.2">
      <c r="J947" s="19"/>
    </row>
    <row r="948" spans="10:10" ht="12" x14ac:dyDescent="0.2">
      <c r="J948" s="19"/>
    </row>
    <row r="949" spans="10:10" ht="12" x14ac:dyDescent="0.2">
      <c r="J949" s="19"/>
    </row>
    <row r="950" spans="10:10" ht="12" x14ac:dyDescent="0.2">
      <c r="J950" s="19"/>
    </row>
    <row r="951" spans="10:10" ht="12" x14ac:dyDescent="0.2">
      <c r="J951" s="19"/>
    </row>
    <row r="952" spans="10:10" ht="12" x14ac:dyDescent="0.2">
      <c r="J952" s="19"/>
    </row>
    <row r="953" spans="10:10" ht="12" x14ac:dyDescent="0.2">
      <c r="J953" s="19"/>
    </row>
    <row r="954" spans="10:10" ht="12" x14ac:dyDescent="0.2">
      <c r="J954" s="19"/>
    </row>
    <row r="955" spans="10:10" ht="12" x14ac:dyDescent="0.2">
      <c r="J955" s="19"/>
    </row>
    <row r="956" spans="10:10" ht="12" x14ac:dyDescent="0.2">
      <c r="J956" s="19"/>
    </row>
    <row r="957" spans="10:10" ht="12" x14ac:dyDescent="0.2">
      <c r="J957" s="19"/>
    </row>
    <row r="958" spans="10:10" ht="12" x14ac:dyDescent="0.2">
      <c r="J958" s="19"/>
    </row>
    <row r="959" spans="10:10" ht="12" x14ac:dyDescent="0.2">
      <c r="J959" s="19"/>
    </row>
    <row r="960" spans="10:10" ht="12" x14ac:dyDescent="0.2">
      <c r="J960" s="19"/>
    </row>
    <row r="961" spans="10:10" ht="12" x14ac:dyDescent="0.2">
      <c r="J961" s="19"/>
    </row>
    <row r="962" spans="10:10" ht="12" x14ac:dyDescent="0.2">
      <c r="J962" s="19"/>
    </row>
    <row r="963" spans="10:10" ht="12" x14ac:dyDescent="0.2">
      <c r="J963" s="19"/>
    </row>
    <row r="964" spans="10:10" ht="12" x14ac:dyDescent="0.2">
      <c r="J964" s="19"/>
    </row>
    <row r="965" spans="10:10" ht="12" x14ac:dyDescent="0.2">
      <c r="J965" s="19"/>
    </row>
    <row r="966" spans="10:10" ht="12" x14ac:dyDescent="0.2">
      <c r="J966" s="19"/>
    </row>
    <row r="967" spans="10:10" ht="12" x14ac:dyDescent="0.2">
      <c r="J967" s="19"/>
    </row>
    <row r="968" spans="10:10" ht="12" x14ac:dyDescent="0.2">
      <c r="J968" s="19"/>
    </row>
    <row r="969" spans="10:10" ht="12" x14ac:dyDescent="0.2">
      <c r="J969" s="19"/>
    </row>
    <row r="970" spans="10:10" ht="12" x14ac:dyDescent="0.2">
      <c r="J970" s="19"/>
    </row>
    <row r="971" spans="10:10" ht="12" x14ac:dyDescent="0.2">
      <c r="J971" s="19"/>
    </row>
    <row r="972" spans="10:10" ht="12" x14ac:dyDescent="0.2">
      <c r="J972" s="19"/>
    </row>
    <row r="973" spans="10:10" ht="12" x14ac:dyDescent="0.2">
      <c r="J973" s="19"/>
    </row>
    <row r="974" spans="10:10" ht="12" x14ac:dyDescent="0.2">
      <c r="J974" s="19"/>
    </row>
    <row r="975" spans="10:10" ht="12" x14ac:dyDescent="0.2">
      <c r="J975" s="19"/>
    </row>
    <row r="976" spans="10:10" ht="12" x14ac:dyDescent="0.2">
      <c r="J976" s="19"/>
    </row>
    <row r="977" spans="10:10" ht="12" x14ac:dyDescent="0.2">
      <c r="J977" s="19"/>
    </row>
    <row r="978" spans="10:10" ht="12" x14ac:dyDescent="0.2">
      <c r="J978" s="19"/>
    </row>
    <row r="979" spans="10:10" ht="12" x14ac:dyDescent="0.2">
      <c r="J979" s="19"/>
    </row>
    <row r="980" spans="10:10" ht="12" x14ac:dyDescent="0.2">
      <c r="J980" s="19"/>
    </row>
    <row r="981" spans="10:10" ht="12" x14ac:dyDescent="0.2">
      <c r="J981" s="19"/>
    </row>
    <row r="982" spans="10:10" ht="12" x14ac:dyDescent="0.2">
      <c r="J982" s="19"/>
    </row>
    <row r="983" spans="10:10" ht="12" x14ac:dyDescent="0.2">
      <c r="J983" s="19"/>
    </row>
    <row r="984" spans="10:10" ht="12" x14ac:dyDescent="0.2">
      <c r="J984" s="19"/>
    </row>
    <row r="985" spans="10:10" ht="12" x14ac:dyDescent="0.2">
      <c r="J985" s="19"/>
    </row>
    <row r="986" spans="10:10" ht="12" x14ac:dyDescent="0.2">
      <c r="J986" s="19"/>
    </row>
    <row r="987" spans="10:10" ht="12" x14ac:dyDescent="0.2">
      <c r="J987" s="19"/>
    </row>
    <row r="988" spans="10:10" ht="12" x14ac:dyDescent="0.2">
      <c r="J988" s="19"/>
    </row>
    <row r="989" spans="10:10" ht="12" x14ac:dyDescent="0.2">
      <c r="J989" s="19"/>
    </row>
    <row r="990" spans="10:10" ht="12" x14ac:dyDescent="0.2">
      <c r="J990" s="19"/>
    </row>
    <row r="991" spans="10:10" ht="12" x14ac:dyDescent="0.2">
      <c r="J991" s="19"/>
    </row>
    <row r="992" spans="10:10" ht="12" x14ac:dyDescent="0.2">
      <c r="J992" s="19"/>
    </row>
    <row r="993" spans="10:10" ht="12" x14ac:dyDescent="0.2">
      <c r="J993" s="19"/>
    </row>
    <row r="994" spans="10:10" ht="12" x14ac:dyDescent="0.2">
      <c r="J994" s="19"/>
    </row>
    <row r="995" spans="10:10" ht="12" x14ac:dyDescent="0.2">
      <c r="J995" s="19"/>
    </row>
    <row r="996" spans="10:10" ht="12" x14ac:dyDescent="0.2">
      <c r="J996" s="19"/>
    </row>
    <row r="997" spans="10:10" ht="12" x14ac:dyDescent="0.2">
      <c r="J997" s="19"/>
    </row>
    <row r="998" spans="10:10" ht="12" x14ac:dyDescent="0.2">
      <c r="J998" s="19"/>
    </row>
    <row r="999" spans="10:10" ht="12" x14ac:dyDescent="0.2">
      <c r="J999" s="19"/>
    </row>
    <row r="1000" spans="10:10" ht="12" x14ac:dyDescent="0.2">
      <c r="J1000" s="19"/>
    </row>
    <row r="1001" spans="10:10" ht="12" x14ac:dyDescent="0.2">
      <c r="J1001" s="19"/>
    </row>
    <row r="1002" spans="10:10" ht="12" x14ac:dyDescent="0.2">
      <c r="J1002" s="19"/>
    </row>
    <row r="1003" spans="10:10" ht="12" x14ac:dyDescent="0.2">
      <c r="J1003" s="19"/>
    </row>
    <row r="1004" spans="10:10" ht="12" x14ac:dyDescent="0.2">
      <c r="J1004" s="19"/>
    </row>
    <row r="1005" spans="10:10" ht="12" x14ac:dyDescent="0.2">
      <c r="J1005" s="19"/>
    </row>
    <row r="1006" spans="10:10" ht="12" x14ac:dyDescent="0.2">
      <c r="J1006" s="19"/>
    </row>
    <row r="1007" spans="10:10" ht="12" x14ac:dyDescent="0.2">
      <c r="J1007" s="19"/>
    </row>
    <row r="1008" spans="10:10" ht="12" x14ac:dyDescent="0.2">
      <c r="J1008" s="19"/>
    </row>
    <row r="1009" spans="10:10" ht="12" x14ac:dyDescent="0.2">
      <c r="J1009" s="19"/>
    </row>
    <row r="1010" spans="10:10" ht="12" x14ac:dyDescent="0.2">
      <c r="J1010" s="19"/>
    </row>
    <row r="1011" spans="10:10" ht="12" x14ac:dyDescent="0.2">
      <c r="J1011" s="19"/>
    </row>
    <row r="1012" spans="10:10" ht="12" x14ac:dyDescent="0.2">
      <c r="J1012" s="19"/>
    </row>
    <row r="1013" spans="10:10" ht="12" x14ac:dyDescent="0.2">
      <c r="J1013" s="19"/>
    </row>
    <row r="1014" spans="10:10" ht="12" x14ac:dyDescent="0.2">
      <c r="J1014" s="19"/>
    </row>
    <row r="1015" spans="10:10" ht="12" x14ac:dyDescent="0.2">
      <c r="J1015" s="19"/>
    </row>
    <row r="1016" spans="10:10" ht="12" x14ac:dyDescent="0.2">
      <c r="J1016" s="19"/>
    </row>
    <row r="1017" spans="10:10" ht="12" x14ac:dyDescent="0.2">
      <c r="J1017" s="19"/>
    </row>
    <row r="1018" spans="10:10" ht="12" x14ac:dyDescent="0.2">
      <c r="J1018" s="19"/>
    </row>
    <row r="1019" spans="10:10" ht="12" x14ac:dyDescent="0.2">
      <c r="J1019" s="19"/>
    </row>
    <row r="1020" spans="10:10" ht="12" x14ac:dyDescent="0.2">
      <c r="J1020" s="19"/>
    </row>
    <row r="1021" spans="10:10" ht="12" x14ac:dyDescent="0.2">
      <c r="J1021" s="19"/>
    </row>
    <row r="1022" spans="10:10" ht="12" x14ac:dyDescent="0.2">
      <c r="J1022" s="19"/>
    </row>
    <row r="1023" spans="10:10" ht="12" x14ac:dyDescent="0.2">
      <c r="J1023" s="19"/>
    </row>
    <row r="1024" spans="10:10" ht="12" x14ac:dyDescent="0.2">
      <c r="J1024" s="19"/>
    </row>
    <row r="1025" spans="10:10" ht="12" x14ac:dyDescent="0.2">
      <c r="J1025" s="19"/>
    </row>
    <row r="1026" spans="10:10" ht="12" x14ac:dyDescent="0.2">
      <c r="J1026" s="19"/>
    </row>
    <row r="1027" spans="10:10" ht="12" x14ac:dyDescent="0.2">
      <c r="J1027" s="19"/>
    </row>
    <row r="1028" spans="10:10" ht="12" x14ac:dyDescent="0.2">
      <c r="J1028" s="19"/>
    </row>
    <row r="1029" spans="10:10" ht="12" x14ac:dyDescent="0.2">
      <c r="J1029" s="19"/>
    </row>
    <row r="1030" spans="10:10" ht="12" x14ac:dyDescent="0.2">
      <c r="J1030" s="19"/>
    </row>
    <row r="1031" spans="10:10" ht="12" x14ac:dyDescent="0.2">
      <c r="J1031" s="19"/>
    </row>
    <row r="1032" spans="10:10" ht="12" x14ac:dyDescent="0.2">
      <c r="J1032" s="19"/>
    </row>
    <row r="1033" spans="10:10" ht="12" x14ac:dyDescent="0.2">
      <c r="J1033" s="19"/>
    </row>
    <row r="1034" spans="10:10" ht="12" x14ac:dyDescent="0.2">
      <c r="J1034" s="19"/>
    </row>
    <row r="1035" spans="10:10" ht="12" x14ac:dyDescent="0.2">
      <c r="J1035" s="19"/>
    </row>
    <row r="1036" spans="10:10" ht="12" x14ac:dyDescent="0.2">
      <c r="J1036" s="19"/>
    </row>
    <row r="1037" spans="10:10" ht="12" x14ac:dyDescent="0.2">
      <c r="J1037" s="19"/>
    </row>
    <row r="1038" spans="10:10" ht="12" x14ac:dyDescent="0.2">
      <c r="J1038" s="19"/>
    </row>
    <row r="1039" spans="10:10" ht="12" x14ac:dyDescent="0.2">
      <c r="J1039" s="19"/>
    </row>
    <row r="1040" spans="10:10" ht="12" x14ac:dyDescent="0.2">
      <c r="J1040" s="19"/>
    </row>
    <row r="1041" spans="10:10" ht="12" x14ac:dyDescent="0.2">
      <c r="J1041" s="19"/>
    </row>
    <row r="1042" spans="10:10" ht="12" x14ac:dyDescent="0.2">
      <c r="J1042" s="19"/>
    </row>
    <row r="1043" spans="10:10" ht="12" x14ac:dyDescent="0.2">
      <c r="J1043" s="19"/>
    </row>
    <row r="1044" spans="10:10" ht="12" x14ac:dyDescent="0.2">
      <c r="J1044" s="19"/>
    </row>
    <row r="1045" spans="10:10" ht="12" x14ac:dyDescent="0.2">
      <c r="J1045" s="19"/>
    </row>
    <row r="1046" spans="10:10" ht="12" x14ac:dyDescent="0.2">
      <c r="J1046" s="19"/>
    </row>
    <row r="1047" spans="10:10" ht="12" x14ac:dyDescent="0.2">
      <c r="J1047" s="19"/>
    </row>
    <row r="1048" spans="10:10" ht="12" x14ac:dyDescent="0.2">
      <c r="J1048" s="19"/>
    </row>
    <row r="1049" spans="10:10" ht="12" x14ac:dyDescent="0.2">
      <c r="J1049" s="19"/>
    </row>
    <row r="1050" spans="10:10" ht="12" x14ac:dyDescent="0.2">
      <c r="J1050" s="19"/>
    </row>
    <row r="1051" spans="10:10" ht="12" x14ac:dyDescent="0.2">
      <c r="J1051" s="19"/>
    </row>
    <row r="1052" spans="10:10" ht="12" x14ac:dyDescent="0.2">
      <c r="J1052" s="19"/>
    </row>
    <row r="1053" spans="10:10" ht="12" x14ac:dyDescent="0.2">
      <c r="J1053" s="19"/>
    </row>
    <row r="1054" spans="10:10" ht="12" x14ac:dyDescent="0.2">
      <c r="J1054" s="19"/>
    </row>
    <row r="1055" spans="10:10" ht="12" x14ac:dyDescent="0.2">
      <c r="J1055" s="19"/>
    </row>
    <row r="1056" spans="10:10" ht="12" x14ac:dyDescent="0.2">
      <c r="J1056" s="19"/>
    </row>
    <row r="1057" spans="10:10" ht="12" x14ac:dyDescent="0.2">
      <c r="J1057" s="19"/>
    </row>
    <row r="1058" spans="10:10" ht="12" x14ac:dyDescent="0.2">
      <c r="J1058" s="19"/>
    </row>
    <row r="1059" spans="10:10" ht="12" x14ac:dyDescent="0.2">
      <c r="J1059" s="19"/>
    </row>
    <row r="1060" spans="10:10" ht="12" x14ac:dyDescent="0.2">
      <c r="J1060" s="19"/>
    </row>
    <row r="1061" spans="10:10" ht="12" x14ac:dyDescent="0.2">
      <c r="J1061" s="19"/>
    </row>
    <row r="1062" spans="10:10" ht="12" x14ac:dyDescent="0.2">
      <c r="J1062" s="19"/>
    </row>
    <row r="1063" spans="10:10" ht="12" x14ac:dyDescent="0.2">
      <c r="J1063" s="19"/>
    </row>
    <row r="1064" spans="10:10" ht="12" x14ac:dyDescent="0.2">
      <c r="J1064" s="19"/>
    </row>
    <row r="1065" spans="10:10" ht="12" x14ac:dyDescent="0.2">
      <c r="J1065" s="19"/>
    </row>
    <row r="1066" spans="10:10" ht="12" x14ac:dyDescent="0.2">
      <c r="J1066" s="19"/>
    </row>
    <row r="1067" spans="10:10" ht="12" x14ac:dyDescent="0.2">
      <c r="J1067" s="19"/>
    </row>
    <row r="1068" spans="10:10" ht="12" x14ac:dyDescent="0.2">
      <c r="J1068" s="19"/>
    </row>
    <row r="1069" spans="10:10" ht="12" x14ac:dyDescent="0.2">
      <c r="J1069" s="19"/>
    </row>
    <row r="1070" spans="10:10" ht="12" x14ac:dyDescent="0.2">
      <c r="J1070" s="19"/>
    </row>
    <row r="1071" spans="10:10" ht="12" x14ac:dyDescent="0.2">
      <c r="J1071" s="19"/>
    </row>
    <row r="1072" spans="10:10" ht="12" x14ac:dyDescent="0.2">
      <c r="J1072" s="19"/>
    </row>
    <row r="1073" spans="10:10" ht="12" x14ac:dyDescent="0.2">
      <c r="J1073" s="19"/>
    </row>
    <row r="1074" spans="10:10" ht="12" x14ac:dyDescent="0.2">
      <c r="J1074" s="19"/>
    </row>
    <row r="1075" spans="10:10" ht="12" x14ac:dyDescent="0.2">
      <c r="J1075" s="19"/>
    </row>
    <row r="1076" spans="10:10" ht="12" x14ac:dyDescent="0.2">
      <c r="J1076" s="19"/>
    </row>
    <row r="1077" spans="10:10" ht="12" x14ac:dyDescent="0.2">
      <c r="J1077" s="19"/>
    </row>
    <row r="1078" spans="10:10" ht="12" x14ac:dyDescent="0.2">
      <c r="J1078" s="19"/>
    </row>
    <row r="1079" spans="10:10" ht="12" x14ac:dyDescent="0.2">
      <c r="J1079" s="19"/>
    </row>
    <row r="1080" spans="10:10" ht="12" x14ac:dyDescent="0.2">
      <c r="J1080" s="19"/>
    </row>
    <row r="1081" spans="10:10" ht="12" x14ac:dyDescent="0.2">
      <c r="J1081" s="19"/>
    </row>
    <row r="1082" spans="10:10" ht="12" x14ac:dyDescent="0.2">
      <c r="J1082" s="19"/>
    </row>
    <row r="1083" spans="10:10" ht="12" x14ac:dyDescent="0.2">
      <c r="J1083" s="19"/>
    </row>
    <row r="1084" spans="10:10" ht="12" x14ac:dyDescent="0.2">
      <c r="J1084" s="19"/>
    </row>
    <row r="1085" spans="10:10" ht="12" x14ac:dyDescent="0.2">
      <c r="J1085" s="19"/>
    </row>
    <row r="1086" spans="10:10" ht="12" x14ac:dyDescent="0.2">
      <c r="J1086" s="19"/>
    </row>
    <row r="1087" spans="10:10" ht="12" x14ac:dyDescent="0.2">
      <c r="J1087" s="19"/>
    </row>
    <row r="1088" spans="10:10" ht="12" x14ac:dyDescent="0.2">
      <c r="J1088" s="19"/>
    </row>
    <row r="1089" spans="10:10" ht="12" x14ac:dyDescent="0.2">
      <c r="J1089" s="19"/>
    </row>
    <row r="1090" spans="10:10" ht="12" x14ac:dyDescent="0.2">
      <c r="J1090" s="19"/>
    </row>
    <row r="1091" spans="10:10" ht="12" x14ac:dyDescent="0.2">
      <c r="J1091" s="19"/>
    </row>
    <row r="1092" spans="10:10" ht="12" x14ac:dyDescent="0.2">
      <c r="J1092" s="19"/>
    </row>
    <row r="1093" spans="10:10" ht="12" x14ac:dyDescent="0.2">
      <c r="J1093" s="19"/>
    </row>
    <row r="1094" spans="10:10" ht="12" x14ac:dyDescent="0.2">
      <c r="J1094" s="19"/>
    </row>
    <row r="1095" spans="10:10" ht="12" x14ac:dyDescent="0.2">
      <c r="J1095" s="19"/>
    </row>
    <row r="1096" spans="10:10" ht="12" x14ac:dyDescent="0.2">
      <c r="J1096" s="19"/>
    </row>
    <row r="1097" spans="10:10" ht="12" x14ac:dyDescent="0.2">
      <c r="J1097" s="19"/>
    </row>
    <row r="1098" spans="10:10" ht="12" x14ac:dyDescent="0.2">
      <c r="J1098" s="19"/>
    </row>
    <row r="1099" spans="10:10" ht="12" x14ac:dyDescent="0.2">
      <c r="J1099" s="19"/>
    </row>
    <row r="1100" spans="10:10" ht="12" x14ac:dyDescent="0.2">
      <c r="J1100" s="19"/>
    </row>
    <row r="1101" spans="10:10" ht="12" x14ac:dyDescent="0.2">
      <c r="J1101" s="19"/>
    </row>
    <row r="1102" spans="10:10" ht="12" x14ac:dyDescent="0.2">
      <c r="J1102" s="19"/>
    </row>
    <row r="1103" spans="10:10" ht="12" x14ac:dyDescent="0.2">
      <c r="J1103" s="19"/>
    </row>
    <row r="1104" spans="10:10" ht="12" x14ac:dyDescent="0.2">
      <c r="J1104" s="19"/>
    </row>
    <row r="1105" spans="10:10" ht="12" x14ac:dyDescent="0.2">
      <c r="J1105" s="19"/>
    </row>
    <row r="1106" spans="10:10" ht="12" x14ac:dyDescent="0.2">
      <c r="J1106" s="19"/>
    </row>
    <row r="1107" spans="10:10" ht="12" x14ac:dyDescent="0.2">
      <c r="J1107" s="19"/>
    </row>
    <row r="1108" spans="10:10" ht="12" x14ac:dyDescent="0.2">
      <c r="J1108" s="19"/>
    </row>
    <row r="1109" spans="10:10" ht="12" x14ac:dyDescent="0.2">
      <c r="J1109" s="19"/>
    </row>
    <row r="1110" spans="10:10" ht="12" x14ac:dyDescent="0.2">
      <c r="J1110" s="19"/>
    </row>
    <row r="1111" spans="10:10" ht="12" x14ac:dyDescent="0.2">
      <c r="J1111" s="19"/>
    </row>
    <row r="1112" spans="10:10" ht="12" x14ac:dyDescent="0.2">
      <c r="J1112" s="19"/>
    </row>
    <row r="1113" spans="10:10" ht="12" x14ac:dyDescent="0.2">
      <c r="J1113" s="19"/>
    </row>
    <row r="1114" spans="10:10" ht="12" x14ac:dyDescent="0.2">
      <c r="J1114" s="19"/>
    </row>
    <row r="1115" spans="10:10" ht="12" x14ac:dyDescent="0.2">
      <c r="J1115" s="19"/>
    </row>
    <row r="1116" spans="10:10" ht="12" x14ac:dyDescent="0.2">
      <c r="J1116" s="19"/>
    </row>
    <row r="1117" spans="10:10" ht="12" x14ac:dyDescent="0.2">
      <c r="J1117" s="19"/>
    </row>
    <row r="1118" spans="10:10" ht="12" x14ac:dyDescent="0.2">
      <c r="J1118" s="19"/>
    </row>
    <row r="1119" spans="10:10" ht="12" x14ac:dyDescent="0.2">
      <c r="J1119" s="19"/>
    </row>
    <row r="1120" spans="10:10" ht="12" x14ac:dyDescent="0.2">
      <c r="J1120" s="19"/>
    </row>
    <row r="1121" spans="10:10" ht="12" x14ac:dyDescent="0.2">
      <c r="J1121" s="19"/>
    </row>
    <row r="1122" spans="10:10" ht="12" x14ac:dyDescent="0.2">
      <c r="J1122" s="19"/>
    </row>
    <row r="1123" spans="10:10" ht="12" x14ac:dyDescent="0.2">
      <c r="J1123" s="19"/>
    </row>
    <row r="1124" spans="10:10" ht="12" x14ac:dyDescent="0.2">
      <c r="J1124" s="19"/>
    </row>
    <row r="1125" spans="10:10" ht="12" x14ac:dyDescent="0.2">
      <c r="J1125" s="19"/>
    </row>
    <row r="1126" spans="10:10" ht="12" x14ac:dyDescent="0.2">
      <c r="J1126" s="19"/>
    </row>
    <row r="1127" spans="10:10" ht="12" x14ac:dyDescent="0.2">
      <c r="J1127" s="19"/>
    </row>
    <row r="1128" spans="10:10" ht="12" x14ac:dyDescent="0.2">
      <c r="J1128" s="19"/>
    </row>
    <row r="1129" spans="10:10" ht="12" x14ac:dyDescent="0.2">
      <c r="J1129" s="19"/>
    </row>
    <row r="1130" spans="10:10" ht="12" x14ac:dyDescent="0.2">
      <c r="J1130" s="19"/>
    </row>
    <row r="1131" spans="10:10" ht="12" x14ac:dyDescent="0.2">
      <c r="J1131" s="19"/>
    </row>
    <row r="1132" spans="10:10" ht="12" x14ac:dyDescent="0.2">
      <c r="J1132" s="19"/>
    </row>
    <row r="1133" spans="10:10" ht="12" x14ac:dyDescent="0.2">
      <c r="J1133" s="19"/>
    </row>
    <row r="1134" spans="10:10" ht="12" x14ac:dyDescent="0.2">
      <c r="J1134" s="19"/>
    </row>
    <row r="1135" spans="10:10" ht="12" x14ac:dyDescent="0.2">
      <c r="J1135" s="19"/>
    </row>
    <row r="1136" spans="10:10" ht="12" x14ac:dyDescent="0.2">
      <c r="J1136" s="19"/>
    </row>
    <row r="1137" spans="10:10" ht="12" x14ac:dyDescent="0.2">
      <c r="J1137" s="19"/>
    </row>
    <row r="1138" spans="10:10" ht="12" x14ac:dyDescent="0.2">
      <c r="J1138" s="19"/>
    </row>
    <row r="1139" spans="10:10" ht="12" x14ac:dyDescent="0.2">
      <c r="J1139" s="19"/>
    </row>
    <row r="1140" spans="10:10" ht="12" x14ac:dyDescent="0.2">
      <c r="J1140" s="19"/>
    </row>
    <row r="1141" spans="10:10" ht="12" x14ac:dyDescent="0.2">
      <c r="J1141" s="19"/>
    </row>
    <row r="1142" spans="10:10" ht="12" x14ac:dyDescent="0.2">
      <c r="J1142" s="19"/>
    </row>
    <row r="1143" spans="10:10" ht="12" x14ac:dyDescent="0.2">
      <c r="J1143" s="19"/>
    </row>
    <row r="1144" spans="10:10" ht="12" x14ac:dyDescent="0.2">
      <c r="J1144" s="19"/>
    </row>
    <row r="1145" spans="10:10" ht="12" x14ac:dyDescent="0.2">
      <c r="J1145" s="19"/>
    </row>
    <row r="1146" spans="10:10" ht="12" x14ac:dyDescent="0.2">
      <c r="J1146" s="19"/>
    </row>
    <row r="1147" spans="10:10" ht="12" x14ac:dyDescent="0.2">
      <c r="J1147" s="19"/>
    </row>
    <row r="1148" spans="10:10" ht="12" x14ac:dyDescent="0.2">
      <c r="J1148" s="19"/>
    </row>
    <row r="1149" spans="10:10" ht="12" x14ac:dyDescent="0.2">
      <c r="J1149" s="19"/>
    </row>
    <row r="1150" spans="10:10" ht="12" x14ac:dyDescent="0.2">
      <c r="J1150" s="19"/>
    </row>
    <row r="1151" spans="10:10" ht="12" x14ac:dyDescent="0.2">
      <c r="J1151" s="19"/>
    </row>
    <row r="1152" spans="10:10" ht="12" x14ac:dyDescent="0.2">
      <c r="J1152" s="19"/>
    </row>
    <row r="1153" spans="10:10" ht="12" x14ac:dyDescent="0.2">
      <c r="J1153" s="19"/>
    </row>
    <row r="1154" spans="10:10" ht="12" x14ac:dyDescent="0.2">
      <c r="J1154" s="19"/>
    </row>
    <row r="1155" spans="10:10" ht="12" x14ac:dyDescent="0.2">
      <c r="J1155" s="19"/>
    </row>
    <row r="1156" spans="10:10" ht="12" x14ac:dyDescent="0.2">
      <c r="J1156" s="19"/>
    </row>
    <row r="1157" spans="10:10" ht="12" x14ac:dyDescent="0.2">
      <c r="J1157" s="19"/>
    </row>
    <row r="1158" spans="10:10" ht="12" x14ac:dyDescent="0.2">
      <c r="J1158" s="19"/>
    </row>
    <row r="1159" spans="10:10" ht="12" x14ac:dyDescent="0.2">
      <c r="J1159" s="19"/>
    </row>
    <row r="1160" spans="10:10" ht="12" x14ac:dyDescent="0.2">
      <c r="J1160" s="19"/>
    </row>
    <row r="1161" spans="10:10" ht="12" x14ac:dyDescent="0.2">
      <c r="J1161" s="19"/>
    </row>
    <row r="1162" spans="10:10" ht="12" x14ac:dyDescent="0.2">
      <c r="J1162" s="19"/>
    </row>
    <row r="1163" spans="10:10" ht="12" x14ac:dyDescent="0.2">
      <c r="J1163" s="19"/>
    </row>
    <row r="1164" spans="10:10" ht="12" x14ac:dyDescent="0.2">
      <c r="J1164" s="19"/>
    </row>
    <row r="1165" spans="10:10" ht="12" x14ac:dyDescent="0.2">
      <c r="J1165" s="19"/>
    </row>
    <row r="1166" spans="10:10" ht="12" x14ac:dyDescent="0.2">
      <c r="J1166" s="19"/>
    </row>
    <row r="1167" spans="10:10" ht="12" x14ac:dyDescent="0.2">
      <c r="J1167" s="19"/>
    </row>
    <row r="1168" spans="10:10" ht="12" x14ac:dyDescent="0.2">
      <c r="J1168" s="19"/>
    </row>
    <row r="1169" spans="10:10" ht="12" x14ac:dyDescent="0.2">
      <c r="J1169" s="19"/>
    </row>
    <row r="1170" spans="10:10" ht="12" x14ac:dyDescent="0.2">
      <c r="J1170" s="19"/>
    </row>
    <row r="1171" spans="10:10" ht="12" x14ac:dyDescent="0.2">
      <c r="J1171" s="19"/>
    </row>
    <row r="1172" spans="10:10" ht="12" x14ac:dyDescent="0.2">
      <c r="J1172" s="19"/>
    </row>
    <row r="1173" spans="10:10" ht="12" x14ac:dyDescent="0.2">
      <c r="J1173" s="19"/>
    </row>
    <row r="1174" spans="10:10" ht="12" x14ac:dyDescent="0.2">
      <c r="J1174" s="19"/>
    </row>
    <row r="1175" spans="10:10" ht="12" x14ac:dyDescent="0.2">
      <c r="J1175" s="19"/>
    </row>
    <row r="1176" spans="10:10" ht="12" x14ac:dyDescent="0.2">
      <c r="J1176" s="19"/>
    </row>
    <row r="1177" spans="10:10" ht="12" x14ac:dyDescent="0.2">
      <c r="J1177" s="19"/>
    </row>
    <row r="1178" spans="10:10" ht="12" x14ac:dyDescent="0.2">
      <c r="J1178" s="19"/>
    </row>
    <row r="1179" spans="10:10" ht="12" x14ac:dyDescent="0.2">
      <c r="J1179" s="19"/>
    </row>
    <row r="1180" spans="10:10" ht="12" x14ac:dyDescent="0.2">
      <c r="J1180" s="19"/>
    </row>
    <row r="1181" spans="10:10" ht="12" x14ac:dyDescent="0.2">
      <c r="J1181" s="19"/>
    </row>
    <row r="1182" spans="10:10" ht="12" x14ac:dyDescent="0.2">
      <c r="J1182" s="19"/>
    </row>
    <row r="1183" spans="10:10" ht="12" x14ac:dyDescent="0.2">
      <c r="J1183" s="19"/>
    </row>
    <row r="1184" spans="10:10" ht="12" x14ac:dyDescent="0.2">
      <c r="J1184" s="19"/>
    </row>
    <row r="1185" spans="10:10" ht="12" x14ac:dyDescent="0.2">
      <c r="J1185" s="19"/>
    </row>
    <row r="1186" spans="10:10" ht="12" x14ac:dyDescent="0.2">
      <c r="J1186" s="19"/>
    </row>
    <row r="1187" spans="10:10" ht="12" x14ac:dyDescent="0.2">
      <c r="J1187" s="19"/>
    </row>
    <row r="1188" spans="10:10" ht="12" x14ac:dyDescent="0.2">
      <c r="J1188" s="19"/>
    </row>
    <row r="1189" spans="10:10" ht="12" x14ac:dyDescent="0.2">
      <c r="J1189" s="19"/>
    </row>
    <row r="1190" spans="10:10" ht="12" x14ac:dyDescent="0.2">
      <c r="J1190" s="19"/>
    </row>
    <row r="1191" spans="10:10" ht="12" x14ac:dyDescent="0.2">
      <c r="J1191" s="19"/>
    </row>
    <row r="1192" spans="10:10" ht="12" x14ac:dyDescent="0.2">
      <c r="J1192" s="19"/>
    </row>
    <row r="1193" spans="10:10" ht="12" x14ac:dyDescent="0.2">
      <c r="J1193" s="19"/>
    </row>
    <row r="1194" spans="10:10" ht="12" x14ac:dyDescent="0.2">
      <c r="J1194" s="19"/>
    </row>
    <row r="1195" spans="10:10" ht="12" x14ac:dyDescent="0.2">
      <c r="J1195" s="19"/>
    </row>
    <row r="1196" spans="10:10" ht="12" x14ac:dyDescent="0.2">
      <c r="J1196" s="19"/>
    </row>
    <row r="1197" spans="10:10" ht="12" x14ac:dyDescent="0.2">
      <c r="J1197" s="19"/>
    </row>
    <row r="1198" spans="10:10" ht="12" x14ac:dyDescent="0.2">
      <c r="J1198" s="19"/>
    </row>
    <row r="1199" spans="10:10" ht="12" x14ac:dyDescent="0.2">
      <c r="J1199" s="19"/>
    </row>
    <row r="1200" spans="10:10" ht="12" x14ac:dyDescent="0.2">
      <c r="J1200" s="19"/>
    </row>
    <row r="1201" spans="10:10" ht="12" x14ac:dyDescent="0.2">
      <c r="J1201" s="19"/>
    </row>
    <row r="1202" spans="10:10" ht="12" x14ac:dyDescent="0.2">
      <c r="J1202" s="19"/>
    </row>
    <row r="1203" spans="10:10" ht="12" x14ac:dyDescent="0.2">
      <c r="J1203" s="19"/>
    </row>
    <row r="1204" spans="10:10" ht="12" x14ac:dyDescent="0.2">
      <c r="J1204" s="19"/>
    </row>
    <row r="1205" spans="10:10" ht="12" x14ac:dyDescent="0.2">
      <c r="J1205" s="19"/>
    </row>
    <row r="1206" spans="10:10" ht="12" x14ac:dyDescent="0.2">
      <c r="J1206" s="19"/>
    </row>
    <row r="1207" spans="10:10" ht="12" x14ac:dyDescent="0.2">
      <c r="J1207" s="19"/>
    </row>
    <row r="1208" spans="10:10" ht="12" x14ac:dyDescent="0.2">
      <c r="J1208" s="19"/>
    </row>
    <row r="1209" spans="10:10" ht="12" x14ac:dyDescent="0.2">
      <c r="J1209" s="19"/>
    </row>
    <row r="1210" spans="10:10" ht="12" x14ac:dyDescent="0.2">
      <c r="J1210" s="19"/>
    </row>
    <row r="1211" spans="10:10" ht="12" x14ac:dyDescent="0.2">
      <c r="J1211" s="19"/>
    </row>
    <row r="1212" spans="10:10" ht="12" x14ac:dyDescent="0.2">
      <c r="J1212" s="19"/>
    </row>
    <row r="1213" spans="10:10" ht="12" x14ac:dyDescent="0.2">
      <c r="J1213" s="19"/>
    </row>
    <row r="1214" spans="10:10" ht="12" x14ac:dyDescent="0.2">
      <c r="J1214" s="19"/>
    </row>
    <row r="1215" spans="10:10" ht="12" x14ac:dyDescent="0.2">
      <c r="J1215" s="19"/>
    </row>
    <row r="1216" spans="10:10" ht="12" x14ac:dyDescent="0.2">
      <c r="J1216" s="19"/>
    </row>
    <row r="1217" spans="10:10" ht="12" x14ac:dyDescent="0.2">
      <c r="J1217" s="19"/>
    </row>
    <row r="1218" spans="10:10" ht="12" x14ac:dyDescent="0.2">
      <c r="J1218" s="19"/>
    </row>
    <row r="1219" spans="10:10" ht="12" x14ac:dyDescent="0.2">
      <c r="J1219" s="19"/>
    </row>
    <row r="1220" spans="10:10" ht="12" x14ac:dyDescent="0.2">
      <c r="J1220" s="19"/>
    </row>
    <row r="1221" spans="10:10" ht="12" x14ac:dyDescent="0.2">
      <c r="J1221" s="19"/>
    </row>
    <row r="1222" spans="10:10" ht="12" x14ac:dyDescent="0.2">
      <c r="J1222" s="19"/>
    </row>
    <row r="1223" spans="10:10" ht="12" x14ac:dyDescent="0.2">
      <c r="J1223" s="19"/>
    </row>
    <row r="1224" spans="10:10" ht="12" x14ac:dyDescent="0.2">
      <c r="J1224" s="19"/>
    </row>
    <row r="1225" spans="10:10" ht="12" x14ac:dyDescent="0.2">
      <c r="J1225" s="19"/>
    </row>
    <row r="1226" spans="10:10" ht="12" x14ac:dyDescent="0.2">
      <c r="J1226" s="19"/>
    </row>
    <row r="1227" spans="10:10" ht="12" x14ac:dyDescent="0.2">
      <c r="J1227" s="19"/>
    </row>
    <row r="1228" spans="10:10" ht="12" x14ac:dyDescent="0.2">
      <c r="J1228" s="19"/>
    </row>
    <row r="1229" spans="10:10" ht="12" x14ac:dyDescent="0.2">
      <c r="J1229" s="19"/>
    </row>
    <row r="1230" spans="10:10" ht="12" x14ac:dyDescent="0.2">
      <c r="J1230" s="19"/>
    </row>
    <row r="1231" spans="10:10" ht="12" x14ac:dyDescent="0.2">
      <c r="J1231" s="19"/>
    </row>
    <row r="1232" spans="10:10" ht="12" x14ac:dyDescent="0.2">
      <c r="J1232" s="19"/>
    </row>
    <row r="1233" spans="10:10" ht="12" x14ac:dyDescent="0.2">
      <c r="J1233" s="19"/>
    </row>
    <row r="1234" spans="10:10" ht="12" x14ac:dyDescent="0.2">
      <c r="J1234" s="19"/>
    </row>
    <row r="1235" spans="10:10" ht="12" x14ac:dyDescent="0.2">
      <c r="J1235" s="19"/>
    </row>
    <row r="1236" spans="10:10" ht="12" x14ac:dyDescent="0.2">
      <c r="J1236" s="19"/>
    </row>
    <row r="1237" spans="10:10" ht="12" x14ac:dyDescent="0.2">
      <c r="J1237" s="19"/>
    </row>
    <row r="1238" spans="10:10" ht="12" x14ac:dyDescent="0.2">
      <c r="J1238" s="19"/>
    </row>
    <row r="1239" spans="10:10" ht="12" x14ac:dyDescent="0.2">
      <c r="J1239" s="19"/>
    </row>
    <row r="1240" spans="10:10" ht="12" x14ac:dyDescent="0.2">
      <c r="J1240" s="19"/>
    </row>
    <row r="1241" spans="10:10" ht="12" x14ac:dyDescent="0.2">
      <c r="J1241" s="19"/>
    </row>
    <row r="1242" spans="10:10" ht="12" x14ac:dyDescent="0.2">
      <c r="J1242" s="19"/>
    </row>
    <row r="1243" spans="10:10" ht="12" x14ac:dyDescent="0.2">
      <c r="J1243" s="19"/>
    </row>
    <row r="1244" spans="10:10" ht="12" x14ac:dyDescent="0.2">
      <c r="J1244" s="19"/>
    </row>
    <row r="1245" spans="10:10" ht="12" x14ac:dyDescent="0.2">
      <c r="J1245" s="19"/>
    </row>
    <row r="1246" spans="10:10" ht="12" x14ac:dyDescent="0.2">
      <c r="J1246" s="19"/>
    </row>
    <row r="1247" spans="10:10" ht="12" x14ac:dyDescent="0.2">
      <c r="J1247" s="19"/>
    </row>
    <row r="1248" spans="10:10" ht="12" x14ac:dyDescent="0.2">
      <c r="J1248" s="19"/>
    </row>
    <row r="1249" spans="10:10" ht="12" x14ac:dyDescent="0.2">
      <c r="J1249" s="19"/>
    </row>
    <row r="1250" spans="10:10" ht="12" x14ac:dyDescent="0.2">
      <c r="J1250" s="19"/>
    </row>
    <row r="1251" spans="10:10" ht="12" x14ac:dyDescent="0.2">
      <c r="J1251" s="19"/>
    </row>
    <row r="1252" spans="10:10" ht="12" x14ac:dyDescent="0.2">
      <c r="J1252" s="19"/>
    </row>
    <row r="1253" spans="10:10" ht="12" x14ac:dyDescent="0.2">
      <c r="J1253" s="19"/>
    </row>
    <row r="1254" spans="10:10" ht="12" x14ac:dyDescent="0.2">
      <c r="J1254" s="19"/>
    </row>
    <row r="1255" spans="10:10" ht="12" x14ac:dyDescent="0.2">
      <c r="J1255" s="19"/>
    </row>
    <row r="1256" spans="10:10" ht="12" x14ac:dyDescent="0.2">
      <c r="J1256" s="19"/>
    </row>
    <row r="1257" spans="10:10" ht="12" x14ac:dyDescent="0.2">
      <c r="J1257" s="19"/>
    </row>
    <row r="1258" spans="10:10" ht="12" x14ac:dyDescent="0.2">
      <c r="J1258" s="19"/>
    </row>
    <row r="1259" spans="10:10" ht="12" x14ac:dyDescent="0.2">
      <c r="J1259" s="19"/>
    </row>
    <row r="1260" spans="10:10" ht="12" x14ac:dyDescent="0.2">
      <c r="J1260" s="19"/>
    </row>
    <row r="1261" spans="10:10" ht="12" x14ac:dyDescent="0.2">
      <c r="J1261" s="19"/>
    </row>
    <row r="1262" spans="10:10" ht="12" x14ac:dyDescent="0.2">
      <c r="J1262" s="19"/>
    </row>
    <row r="1263" spans="10:10" ht="12" x14ac:dyDescent="0.2">
      <c r="J1263" s="19"/>
    </row>
    <row r="1264" spans="10:10" ht="12" x14ac:dyDescent="0.2">
      <c r="J1264" s="19"/>
    </row>
    <row r="1265" spans="10:10" ht="12" x14ac:dyDescent="0.2">
      <c r="J1265" s="19"/>
    </row>
    <row r="1266" spans="10:10" ht="12" x14ac:dyDescent="0.2">
      <c r="J1266" s="19"/>
    </row>
    <row r="1267" spans="10:10" ht="12" x14ac:dyDescent="0.2">
      <c r="J1267" s="19"/>
    </row>
    <row r="1268" spans="10:10" ht="12" x14ac:dyDescent="0.2">
      <c r="J1268" s="19"/>
    </row>
    <row r="1269" spans="10:10" ht="12" x14ac:dyDescent="0.2">
      <c r="J1269" s="19"/>
    </row>
    <row r="1270" spans="10:10" ht="12" x14ac:dyDescent="0.2">
      <c r="J1270" s="19"/>
    </row>
    <row r="1271" spans="10:10" ht="12" x14ac:dyDescent="0.2">
      <c r="J1271" s="19"/>
    </row>
    <row r="1272" spans="10:10" ht="12" x14ac:dyDescent="0.2">
      <c r="J1272" s="19"/>
    </row>
    <row r="1273" spans="10:10" ht="12" x14ac:dyDescent="0.2">
      <c r="J1273" s="19"/>
    </row>
    <row r="1274" spans="10:10" ht="12" x14ac:dyDescent="0.2">
      <c r="J1274" s="19"/>
    </row>
    <row r="1275" spans="10:10" ht="12" x14ac:dyDescent="0.2">
      <c r="J1275" s="19"/>
    </row>
    <row r="1276" spans="10:10" ht="12" x14ac:dyDescent="0.2">
      <c r="J1276" s="19"/>
    </row>
    <row r="1277" spans="10:10" ht="12" x14ac:dyDescent="0.2">
      <c r="J1277" s="19"/>
    </row>
    <row r="1278" spans="10:10" ht="12" x14ac:dyDescent="0.2">
      <c r="J1278" s="19"/>
    </row>
    <row r="1279" spans="10:10" ht="12" x14ac:dyDescent="0.2">
      <c r="J1279" s="19"/>
    </row>
    <row r="1280" spans="10:10" ht="12" x14ac:dyDescent="0.2">
      <c r="J1280" s="19"/>
    </row>
    <row r="1281" spans="10:10" ht="12" x14ac:dyDescent="0.2">
      <c r="J1281" s="19"/>
    </row>
    <row r="1282" spans="10:10" ht="12" x14ac:dyDescent="0.2">
      <c r="J1282" s="19"/>
    </row>
    <row r="1283" spans="10:10" ht="12" x14ac:dyDescent="0.2">
      <c r="J1283" s="19"/>
    </row>
    <row r="1284" spans="10:10" ht="12" x14ac:dyDescent="0.2">
      <c r="J1284" s="19"/>
    </row>
    <row r="1285" spans="10:10" ht="12" x14ac:dyDescent="0.2">
      <c r="J1285" s="19"/>
    </row>
    <row r="1286" spans="10:10" ht="12" x14ac:dyDescent="0.2">
      <c r="J1286" s="19"/>
    </row>
    <row r="1287" spans="10:10" ht="12" x14ac:dyDescent="0.2">
      <c r="J1287" s="19"/>
    </row>
    <row r="1288" spans="10:10" ht="12" x14ac:dyDescent="0.2">
      <c r="J1288" s="19"/>
    </row>
    <row r="1289" spans="10:10" ht="12" x14ac:dyDescent="0.2">
      <c r="J1289" s="19"/>
    </row>
    <row r="1290" spans="10:10" ht="12" x14ac:dyDescent="0.2">
      <c r="J1290" s="19"/>
    </row>
    <row r="1291" spans="10:10" ht="12" x14ac:dyDescent="0.2">
      <c r="J1291" s="19"/>
    </row>
    <row r="1292" spans="10:10" ht="12" x14ac:dyDescent="0.2">
      <c r="J1292" s="19"/>
    </row>
    <row r="1293" spans="10:10" ht="12" x14ac:dyDescent="0.2">
      <c r="J1293" s="19"/>
    </row>
    <row r="1294" spans="10:10" ht="12" x14ac:dyDescent="0.2">
      <c r="J1294" s="19"/>
    </row>
    <row r="1295" spans="10:10" ht="12" x14ac:dyDescent="0.2">
      <c r="J1295" s="19"/>
    </row>
    <row r="1296" spans="10:10" ht="12" x14ac:dyDescent="0.2">
      <c r="J1296" s="19"/>
    </row>
    <row r="1297" spans="10:10" ht="12" x14ac:dyDescent="0.2">
      <c r="J1297" s="19"/>
    </row>
    <row r="1298" spans="10:10" ht="12" x14ac:dyDescent="0.2">
      <c r="J1298" s="19"/>
    </row>
    <row r="1299" spans="10:10" ht="12" x14ac:dyDescent="0.2">
      <c r="J1299" s="19"/>
    </row>
    <row r="1300" spans="10:10" ht="12" x14ac:dyDescent="0.2">
      <c r="J1300" s="19"/>
    </row>
    <row r="1301" spans="10:10" ht="12" x14ac:dyDescent="0.2">
      <c r="J1301" s="19"/>
    </row>
    <row r="1302" spans="10:10" ht="12" x14ac:dyDescent="0.2">
      <c r="J1302" s="19"/>
    </row>
    <row r="1303" spans="10:10" ht="12" x14ac:dyDescent="0.2">
      <c r="J1303" s="19"/>
    </row>
    <row r="1304" spans="10:10" ht="12" x14ac:dyDescent="0.2">
      <c r="J1304" s="19"/>
    </row>
    <row r="1305" spans="10:10" ht="12" x14ac:dyDescent="0.2">
      <c r="J1305" s="19"/>
    </row>
    <row r="1306" spans="10:10" ht="12" x14ac:dyDescent="0.2">
      <c r="J1306" s="19"/>
    </row>
    <row r="1307" spans="10:10" ht="12" x14ac:dyDescent="0.2">
      <c r="J1307" s="19"/>
    </row>
    <row r="1308" spans="10:10" ht="12" x14ac:dyDescent="0.2">
      <c r="J1308" s="19"/>
    </row>
    <row r="1309" spans="10:10" ht="12" x14ac:dyDescent="0.2">
      <c r="J1309" s="19"/>
    </row>
    <row r="1310" spans="10:10" ht="12" x14ac:dyDescent="0.2">
      <c r="J1310" s="19"/>
    </row>
    <row r="1311" spans="10:10" ht="12" x14ac:dyDescent="0.2">
      <c r="J1311" s="19"/>
    </row>
    <row r="1312" spans="10:10" ht="12" x14ac:dyDescent="0.2">
      <c r="J1312" s="19"/>
    </row>
    <row r="1313" spans="10:10" ht="12" x14ac:dyDescent="0.2">
      <c r="J1313" s="19"/>
    </row>
    <row r="1314" spans="10:10" ht="12" x14ac:dyDescent="0.2">
      <c r="J1314" s="19"/>
    </row>
    <row r="1315" spans="10:10" ht="12" x14ac:dyDescent="0.2">
      <c r="J1315" s="19"/>
    </row>
    <row r="1316" spans="10:10" ht="12" x14ac:dyDescent="0.2">
      <c r="J1316" s="19"/>
    </row>
    <row r="1317" spans="10:10" ht="12" x14ac:dyDescent="0.2">
      <c r="J1317" s="19"/>
    </row>
    <row r="1318" spans="10:10" ht="12" x14ac:dyDescent="0.2">
      <c r="J1318" s="19"/>
    </row>
    <row r="1319" spans="10:10" ht="12" x14ac:dyDescent="0.2">
      <c r="J1319" s="19"/>
    </row>
    <row r="1320" spans="10:10" ht="12" x14ac:dyDescent="0.2">
      <c r="J1320" s="19"/>
    </row>
    <row r="1321" spans="10:10" ht="12" x14ac:dyDescent="0.2">
      <c r="J1321" s="19"/>
    </row>
    <row r="1322" spans="10:10" ht="12" x14ac:dyDescent="0.2">
      <c r="J1322" s="19"/>
    </row>
    <row r="1323" spans="10:10" ht="12" x14ac:dyDescent="0.2">
      <c r="J1323" s="19"/>
    </row>
    <row r="1324" spans="10:10" ht="12" x14ac:dyDescent="0.2">
      <c r="J1324" s="19"/>
    </row>
    <row r="1325" spans="10:10" ht="12" x14ac:dyDescent="0.2">
      <c r="J1325" s="19"/>
    </row>
    <row r="1326" spans="10:10" ht="12" x14ac:dyDescent="0.2">
      <c r="J1326" s="19"/>
    </row>
    <row r="1327" spans="10:10" ht="12" x14ac:dyDescent="0.2">
      <c r="J1327" s="19"/>
    </row>
    <row r="1328" spans="10:10" ht="12" x14ac:dyDescent="0.2">
      <c r="J1328" s="19"/>
    </row>
    <row r="1329" spans="10:10" ht="12" x14ac:dyDescent="0.2">
      <c r="J1329" s="19"/>
    </row>
    <row r="1330" spans="10:10" ht="12" x14ac:dyDescent="0.2">
      <c r="J1330" s="19"/>
    </row>
    <row r="1331" spans="10:10" ht="12" x14ac:dyDescent="0.2">
      <c r="J1331" s="19"/>
    </row>
    <row r="1332" spans="10:10" ht="12" x14ac:dyDescent="0.2">
      <c r="J1332" s="19"/>
    </row>
    <row r="1333" spans="10:10" ht="12" x14ac:dyDescent="0.2">
      <c r="J1333" s="19"/>
    </row>
    <row r="1334" spans="10:10" ht="12" x14ac:dyDescent="0.2">
      <c r="J1334" s="19"/>
    </row>
    <row r="1335" spans="10:10" ht="12" x14ac:dyDescent="0.2">
      <c r="J1335" s="19"/>
    </row>
    <row r="1336" spans="10:10" ht="12" x14ac:dyDescent="0.2">
      <c r="J1336" s="19"/>
    </row>
    <row r="1337" spans="10:10" ht="12" x14ac:dyDescent="0.2">
      <c r="J1337" s="19"/>
    </row>
    <row r="1338" spans="10:10" ht="12" x14ac:dyDescent="0.2">
      <c r="J1338" s="19"/>
    </row>
    <row r="1339" spans="10:10" ht="12" x14ac:dyDescent="0.2">
      <c r="J1339" s="19"/>
    </row>
    <row r="1340" spans="10:10" ht="12" x14ac:dyDescent="0.2">
      <c r="J1340" s="19"/>
    </row>
    <row r="1341" spans="10:10" ht="12" x14ac:dyDescent="0.2">
      <c r="J1341" s="19"/>
    </row>
    <row r="1342" spans="10:10" ht="12" x14ac:dyDescent="0.2">
      <c r="J1342" s="19"/>
    </row>
    <row r="1343" spans="10:10" ht="12" x14ac:dyDescent="0.2">
      <c r="J1343" s="19"/>
    </row>
    <row r="1344" spans="10:10" ht="12" x14ac:dyDescent="0.2">
      <c r="J1344" s="19"/>
    </row>
    <row r="1345" spans="10:10" ht="12" x14ac:dyDescent="0.2">
      <c r="J1345" s="19"/>
    </row>
    <row r="1346" spans="10:10" ht="12" x14ac:dyDescent="0.2">
      <c r="J1346" s="19"/>
    </row>
    <row r="1347" spans="10:10" ht="12" x14ac:dyDescent="0.2">
      <c r="J1347" s="19"/>
    </row>
    <row r="1348" spans="10:10" ht="12" x14ac:dyDescent="0.2">
      <c r="J1348" s="19"/>
    </row>
    <row r="1349" spans="10:10" ht="12" x14ac:dyDescent="0.2">
      <c r="J1349" s="19"/>
    </row>
    <row r="1350" spans="10:10" ht="12" x14ac:dyDescent="0.2">
      <c r="J1350" s="19"/>
    </row>
    <row r="1351" spans="10:10" ht="12" x14ac:dyDescent="0.2">
      <c r="J1351" s="19"/>
    </row>
    <row r="1352" spans="10:10" ht="12" x14ac:dyDescent="0.2">
      <c r="J1352" s="19"/>
    </row>
    <row r="1353" spans="10:10" ht="12" x14ac:dyDescent="0.2">
      <c r="J1353" s="19"/>
    </row>
    <row r="1354" spans="10:10" ht="12" x14ac:dyDescent="0.2">
      <c r="J1354" s="19"/>
    </row>
    <row r="1355" spans="10:10" ht="12" x14ac:dyDescent="0.2">
      <c r="J1355" s="19"/>
    </row>
    <row r="1356" spans="10:10" ht="12" x14ac:dyDescent="0.2">
      <c r="J1356" s="19"/>
    </row>
    <row r="1357" spans="10:10" ht="12" x14ac:dyDescent="0.2">
      <c r="J1357" s="19"/>
    </row>
    <row r="1358" spans="10:10" ht="12" x14ac:dyDescent="0.2">
      <c r="J1358" s="19"/>
    </row>
    <row r="1359" spans="10:10" ht="12" x14ac:dyDescent="0.2">
      <c r="J1359" s="19"/>
    </row>
    <row r="1360" spans="10:10" ht="12" x14ac:dyDescent="0.2">
      <c r="J1360" s="19"/>
    </row>
    <row r="1361" spans="10:10" ht="12" x14ac:dyDescent="0.2">
      <c r="J1361" s="19"/>
    </row>
    <row r="1362" spans="10:10" ht="12" x14ac:dyDescent="0.2">
      <c r="J1362" s="19"/>
    </row>
    <row r="1363" spans="10:10" ht="12" x14ac:dyDescent="0.2">
      <c r="J1363" s="19"/>
    </row>
    <row r="1364" spans="10:10" ht="12" x14ac:dyDescent="0.2">
      <c r="J1364" s="19"/>
    </row>
    <row r="1365" spans="10:10" ht="12" x14ac:dyDescent="0.2">
      <c r="J1365" s="19"/>
    </row>
    <row r="1366" spans="10:10" ht="12" x14ac:dyDescent="0.2">
      <c r="J1366" s="19"/>
    </row>
    <row r="1367" spans="10:10" ht="12" x14ac:dyDescent="0.2">
      <c r="J1367" s="19"/>
    </row>
    <row r="1368" spans="10:10" ht="12" x14ac:dyDescent="0.2">
      <c r="J1368" s="19"/>
    </row>
    <row r="1369" spans="10:10" ht="12" x14ac:dyDescent="0.2">
      <c r="J1369" s="19"/>
    </row>
    <row r="1370" spans="10:10" ht="12" x14ac:dyDescent="0.2">
      <c r="J1370" s="19"/>
    </row>
    <row r="1371" spans="10:10" ht="12" x14ac:dyDescent="0.2">
      <c r="J1371" s="19"/>
    </row>
    <row r="1372" spans="10:10" ht="12" x14ac:dyDescent="0.2">
      <c r="J1372" s="19"/>
    </row>
    <row r="1373" spans="10:10" ht="12" x14ac:dyDescent="0.2">
      <c r="J1373" s="19"/>
    </row>
    <row r="1374" spans="10:10" ht="12" x14ac:dyDescent="0.2">
      <c r="J1374" s="19"/>
    </row>
    <row r="1375" spans="10:10" ht="12" x14ac:dyDescent="0.2">
      <c r="J1375" s="19"/>
    </row>
    <row r="1376" spans="10:10" ht="12" x14ac:dyDescent="0.2">
      <c r="J1376" s="19"/>
    </row>
    <row r="1377" spans="10:10" ht="12" x14ac:dyDescent="0.2">
      <c r="J1377" s="19"/>
    </row>
    <row r="1378" spans="10:10" ht="12" x14ac:dyDescent="0.2">
      <c r="J1378" s="19"/>
    </row>
    <row r="1379" spans="10:10" ht="12" x14ac:dyDescent="0.2">
      <c r="J1379" s="19"/>
    </row>
    <row r="1380" spans="10:10" ht="12" x14ac:dyDescent="0.2">
      <c r="J1380" s="19"/>
    </row>
    <row r="1381" spans="10:10" ht="12" x14ac:dyDescent="0.2">
      <c r="J1381" s="19"/>
    </row>
    <row r="1382" spans="10:10" ht="12" x14ac:dyDescent="0.2">
      <c r="J1382" s="19"/>
    </row>
    <row r="1383" spans="10:10" ht="12" x14ac:dyDescent="0.2">
      <c r="J1383" s="19"/>
    </row>
    <row r="1384" spans="10:10" ht="12" x14ac:dyDescent="0.2">
      <c r="J1384" s="19"/>
    </row>
    <row r="1385" spans="10:10" ht="12" x14ac:dyDescent="0.2">
      <c r="J1385" s="19"/>
    </row>
    <row r="1386" spans="10:10" ht="12" x14ac:dyDescent="0.2">
      <c r="J1386" s="19"/>
    </row>
    <row r="1387" spans="10:10" ht="12" x14ac:dyDescent="0.2">
      <c r="J1387" s="19"/>
    </row>
    <row r="1388" spans="10:10" ht="12" x14ac:dyDescent="0.2">
      <c r="J1388" s="19"/>
    </row>
    <row r="1389" spans="10:10" ht="12" x14ac:dyDescent="0.2">
      <c r="J1389" s="19"/>
    </row>
    <row r="1390" spans="10:10" ht="12" x14ac:dyDescent="0.2">
      <c r="J1390" s="19"/>
    </row>
    <row r="1391" spans="10:10" ht="12" x14ac:dyDescent="0.2">
      <c r="J1391" s="19"/>
    </row>
    <row r="1392" spans="10:10" ht="12" x14ac:dyDescent="0.2">
      <c r="J1392" s="19"/>
    </row>
    <row r="1393" spans="10:10" ht="12" x14ac:dyDescent="0.2">
      <c r="J1393" s="19"/>
    </row>
    <row r="1394" spans="10:10" ht="12" x14ac:dyDescent="0.2">
      <c r="J1394" s="19"/>
    </row>
    <row r="1395" spans="10:10" ht="12" x14ac:dyDescent="0.2">
      <c r="J1395" s="19"/>
    </row>
    <row r="1396" spans="10:10" ht="12" x14ac:dyDescent="0.2">
      <c r="J1396" s="19"/>
    </row>
    <row r="1397" spans="10:10" ht="12" x14ac:dyDescent="0.2">
      <c r="J1397" s="19"/>
    </row>
    <row r="1398" spans="10:10" ht="12" x14ac:dyDescent="0.2">
      <c r="J1398" s="19"/>
    </row>
    <row r="1399" spans="10:10" ht="12" x14ac:dyDescent="0.2">
      <c r="J1399" s="19"/>
    </row>
    <row r="1400" spans="10:10" ht="12" x14ac:dyDescent="0.2">
      <c r="J1400" s="19"/>
    </row>
    <row r="1401" spans="10:10" ht="12" x14ac:dyDescent="0.2">
      <c r="J1401" s="19"/>
    </row>
    <row r="1402" spans="10:10" ht="12" x14ac:dyDescent="0.2">
      <c r="J1402" s="19"/>
    </row>
    <row r="1403" spans="10:10" ht="12" x14ac:dyDescent="0.2">
      <c r="J1403" s="19"/>
    </row>
    <row r="1404" spans="10:10" ht="12" x14ac:dyDescent="0.2">
      <c r="J1404" s="19"/>
    </row>
    <row r="1405" spans="10:10" ht="12" x14ac:dyDescent="0.2">
      <c r="J1405" s="19"/>
    </row>
    <row r="1406" spans="10:10" ht="12" x14ac:dyDescent="0.2">
      <c r="J1406" s="19"/>
    </row>
    <row r="1407" spans="10:10" ht="12" x14ac:dyDescent="0.2">
      <c r="J1407" s="19"/>
    </row>
    <row r="1408" spans="10:10" ht="12" x14ac:dyDescent="0.2">
      <c r="J1408" s="19"/>
    </row>
    <row r="1409" spans="10:10" ht="12" x14ac:dyDescent="0.2">
      <c r="J1409" s="19"/>
    </row>
    <row r="1410" spans="10:10" ht="12" x14ac:dyDescent="0.2">
      <c r="J1410" s="19"/>
    </row>
    <row r="1411" spans="10:10" ht="12" x14ac:dyDescent="0.2">
      <c r="J1411" s="19"/>
    </row>
    <row r="1412" spans="10:10" ht="12" x14ac:dyDescent="0.2">
      <c r="J1412" s="19"/>
    </row>
    <row r="1413" spans="10:10" ht="12" x14ac:dyDescent="0.2">
      <c r="J1413" s="19"/>
    </row>
    <row r="1414" spans="10:10" ht="12" x14ac:dyDescent="0.2">
      <c r="J1414" s="19"/>
    </row>
    <row r="1415" spans="10:10" ht="12" x14ac:dyDescent="0.2">
      <c r="J1415" s="19"/>
    </row>
    <row r="1416" spans="10:10" ht="12" x14ac:dyDescent="0.2">
      <c r="J1416" s="19"/>
    </row>
    <row r="1417" spans="10:10" ht="12" x14ac:dyDescent="0.2">
      <c r="J1417" s="19"/>
    </row>
    <row r="1418" spans="10:10" ht="12" x14ac:dyDescent="0.2">
      <c r="J1418" s="19"/>
    </row>
    <row r="1419" spans="10:10" ht="12" x14ac:dyDescent="0.2">
      <c r="J1419" s="19"/>
    </row>
    <row r="1420" spans="10:10" ht="12" x14ac:dyDescent="0.2">
      <c r="J1420" s="19"/>
    </row>
    <row r="1421" spans="10:10" ht="12" x14ac:dyDescent="0.2">
      <c r="J1421" s="19"/>
    </row>
    <row r="1422" spans="10:10" ht="12" x14ac:dyDescent="0.2">
      <c r="J1422" s="19"/>
    </row>
    <row r="1423" spans="10:10" ht="12" x14ac:dyDescent="0.2">
      <c r="J1423" s="19"/>
    </row>
    <row r="1424" spans="10:10" ht="12" x14ac:dyDescent="0.2">
      <c r="J1424" s="19"/>
    </row>
    <row r="1425" spans="10:10" ht="12" x14ac:dyDescent="0.2">
      <c r="J1425" s="19"/>
    </row>
    <row r="1426" spans="10:10" ht="12" x14ac:dyDescent="0.2">
      <c r="J1426" s="19"/>
    </row>
    <row r="1427" spans="10:10" ht="12" x14ac:dyDescent="0.2">
      <c r="J1427" s="19"/>
    </row>
    <row r="1428" spans="10:10" ht="12" x14ac:dyDescent="0.2">
      <c r="J1428" s="19"/>
    </row>
    <row r="1429" spans="10:10" ht="12" x14ac:dyDescent="0.2">
      <c r="J1429" s="19"/>
    </row>
    <row r="1430" spans="10:10" ht="12" x14ac:dyDescent="0.2">
      <c r="J1430" s="19"/>
    </row>
    <row r="1431" spans="10:10" ht="12" x14ac:dyDescent="0.2">
      <c r="J1431" s="19"/>
    </row>
    <row r="1432" spans="10:10" ht="12" x14ac:dyDescent="0.2">
      <c r="J1432" s="19"/>
    </row>
    <row r="1433" spans="10:10" ht="12" x14ac:dyDescent="0.2">
      <c r="J1433" s="19"/>
    </row>
    <row r="1434" spans="10:10" ht="12" x14ac:dyDescent="0.2">
      <c r="J1434" s="19"/>
    </row>
    <row r="1435" spans="10:10" ht="12" x14ac:dyDescent="0.2">
      <c r="J1435" s="19"/>
    </row>
    <row r="1436" spans="10:10" ht="12" x14ac:dyDescent="0.2">
      <c r="J1436" s="19"/>
    </row>
    <row r="1437" spans="10:10" ht="12" x14ac:dyDescent="0.2">
      <c r="J1437" s="19"/>
    </row>
    <row r="1438" spans="10:10" ht="12" x14ac:dyDescent="0.2">
      <c r="J1438" s="19"/>
    </row>
    <row r="1439" spans="10:10" ht="12" x14ac:dyDescent="0.2">
      <c r="J1439" s="19"/>
    </row>
    <row r="1440" spans="10:10" ht="12" x14ac:dyDescent="0.2">
      <c r="J1440" s="19"/>
    </row>
    <row r="1441" spans="10:10" ht="12" x14ac:dyDescent="0.2">
      <c r="J1441" s="19"/>
    </row>
    <row r="1442" spans="10:10" ht="12" x14ac:dyDescent="0.2">
      <c r="J1442" s="19"/>
    </row>
    <row r="1443" spans="10:10" ht="12" x14ac:dyDescent="0.2">
      <c r="J1443" s="19"/>
    </row>
    <row r="1444" spans="10:10" ht="12" x14ac:dyDescent="0.2">
      <c r="J1444" s="19"/>
    </row>
    <row r="1445" spans="10:10" ht="12" x14ac:dyDescent="0.2">
      <c r="J1445" s="19"/>
    </row>
    <row r="1446" spans="10:10" ht="12" x14ac:dyDescent="0.2">
      <c r="J1446" s="19"/>
    </row>
    <row r="1447" spans="10:10" ht="12" x14ac:dyDescent="0.2">
      <c r="J1447" s="19"/>
    </row>
    <row r="1448" spans="10:10" ht="12" x14ac:dyDescent="0.2">
      <c r="J1448" s="19"/>
    </row>
    <row r="1449" spans="10:10" ht="12" x14ac:dyDescent="0.2">
      <c r="J1449" s="19"/>
    </row>
    <row r="1450" spans="10:10" ht="12" x14ac:dyDescent="0.2">
      <c r="J1450" s="19"/>
    </row>
    <row r="1451" spans="10:10" ht="12" x14ac:dyDescent="0.2">
      <c r="J1451" s="19"/>
    </row>
    <row r="1452" spans="10:10" ht="12" x14ac:dyDescent="0.2">
      <c r="J1452" s="19"/>
    </row>
    <row r="1453" spans="10:10" ht="12" x14ac:dyDescent="0.2">
      <c r="J1453" s="19"/>
    </row>
    <row r="1454" spans="10:10" ht="12" x14ac:dyDescent="0.2">
      <c r="J1454" s="19"/>
    </row>
    <row r="1455" spans="10:10" ht="12" x14ac:dyDescent="0.2">
      <c r="J1455" s="19"/>
    </row>
    <row r="1456" spans="10:10" ht="12" x14ac:dyDescent="0.2">
      <c r="J1456" s="19"/>
    </row>
    <row r="1457" spans="10:10" ht="12" x14ac:dyDescent="0.2">
      <c r="J1457" s="19"/>
    </row>
    <row r="1458" spans="10:10" ht="12" x14ac:dyDescent="0.2">
      <c r="J1458" s="19"/>
    </row>
    <row r="1459" spans="10:10" ht="12" x14ac:dyDescent="0.2">
      <c r="J1459" s="19"/>
    </row>
    <row r="1460" spans="10:10" ht="12" x14ac:dyDescent="0.2">
      <c r="J1460" s="19"/>
    </row>
    <row r="1461" spans="10:10" ht="12" x14ac:dyDescent="0.2">
      <c r="J1461" s="19"/>
    </row>
    <row r="1462" spans="10:10" ht="12" x14ac:dyDescent="0.2">
      <c r="J1462" s="19"/>
    </row>
    <row r="1463" spans="10:10" ht="12" x14ac:dyDescent="0.2">
      <c r="J1463" s="19"/>
    </row>
    <row r="1464" spans="10:10" ht="12" x14ac:dyDescent="0.2">
      <c r="J1464" s="19"/>
    </row>
    <row r="1465" spans="10:10" ht="12" x14ac:dyDescent="0.2">
      <c r="J1465" s="19"/>
    </row>
    <row r="1466" spans="10:10" ht="12" x14ac:dyDescent="0.2">
      <c r="J1466" s="19"/>
    </row>
    <row r="1467" spans="10:10" ht="12" x14ac:dyDescent="0.2">
      <c r="J1467" s="19"/>
    </row>
    <row r="1468" spans="10:10" ht="12" x14ac:dyDescent="0.2">
      <c r="J1468" s="19"/>
    </row>
    <row r="1469" spans="10:10" ht="12" x14ac:dyDescent="0.2">
      <c r="J1469" s="19"/>
    </row>
    <row r="1470" spans="10:10" ht="12" x14ac:dyDescent="0.2">
      <c r="J1470" s="19"/>
    </row>
    <row r="1471" spans="10:10" ht="12" x14ac:dyDescent="0.2">
      <c r="J1471" s="19"/>
    </row>
    <row r="1472" spans="10:10" ht="12" x14ac:dyDescent="0.2">
      <c r="J1472" s="19"/>
    </row>
    <row r="1473" spans="10:10" ht="12" x14ac:dyDescent="0.2">
      <c r="J1473" s="19"/>
    </row>
    <row r="1474" spans="10:10" ht="12" x14ac:dyDescent="0.2">
      <c r="J1474" s="19"/>
    </row>
    <row r="1475" spans="10:10" ht="12" x14ac:dyDescent="0.2">
      <c r="J1475" s="19"/>
    </row>
    <row r="1476" spans="10:10" ht="12" x14ac:dyDescent="0.2">
      <c r="J1476" s="19"/>
    </row>
    <row r="1477" spans="10:10" ht="12" x14ac:dyDescent="0.2">
      <c r="J1477" s="19"/>
    </row>
    <row r="1478" spans="10:10" ht="12" x14ac:dyDescent="0.2">
      <c r="J1478" s="19"/>
    </row>
    <row r="1479" spans="10:10" ht="12" x14ac:dyDescent="0.2">
      <c r="J1479" s="19"/>
    </row>
    <row r="1480" spans="10:10" ht="12" x14ac:dyDescent="0.2">
      <c r="J1480" s="19"/>
    </row>
    <row r="1481" spans="10:10" ht="12" x14ac:dyDescent="0.2">
      <c r="J1481" s="19"/>
    </row>
    <row r="1482" spans="10:10" ht="12" x14ac:dyDescent="0.2">
      <c r="J1482" s="19"/>
    </row>
    <row r="1483" spans="10:10" ht="12" x14ac:dyDescent="0.2">
      <c r="J1483" s="19"/>
    </row>
    <row r="1484" spans="10:10" ht="12" x14ac:dyDescent="0.2">
      <c r="J1484" s="19"/>
    </row>
    <row r="1485" spans="10:10" ht="12" x14ac:dyDescent="0.2">
      <c r="J1485" s="19"/>
    </row>
    <row r="1486" spans="10:10" ht="12" x14ac:dyDescent="0.2">
      <c r="J1486" s="19"/>
    </row>
    <row r="1487" spans="10:10" ht="12" x14ac:dyDescent="0.2">
      <c r="J1487" s="19"/>
    </row>
    <row r="1488" spans="10:10" ht="12" x14ac:dyDescent="0.2">
      <c r="J1488" s="19"/>
    </row>
    <row r="1489" spans="10:10" ht="12" x14ac:dyDescent="0.2">
      <c r="J1489" s="19"/>
    </row>
    <row r="1490" spans="10:10" ht="12" x14ac:dyDescent="0.2">
      <c r="J1490" s="19"/>
    </row>
    <row r="1491" spans="10:10" ht="12" x14ac:dyDescent="0.2">
      <c r="J1491" s="19"/>
    </row>
    <row r="1492" spans="10:10" ht="12" x14ac:dyDescent="0.2">
      <c r="J1492" s="19"/>
    </row>
    <row r="1493" spans="10:10" ht="12" x14ac:dyDescent="0.2">
      <c r="J1493" s="19"/>
    </row>
    <row r="1494" spans="10:10" ht="12" x14ac:dyDescent="0.2">
      <c r="J1494" s="19"/>
    </row>
    <row r="1495" spans="10:10" ht="12" x14ac:dyDescent="0.2">
      <c r="J1495" s="19"/>
    </row>
    <row r="1496" spans="10:10" ht="12" x14ac:dyDescent="0.2">
      <c r="J1496" s="19"/>
    </row>
    <row r="1497" spans="10:10" ht="12" x14ac:dyDescent="0.2">
      <c r="J1497" s="19"/>
    </row>
    <row r="1498" spans="10:10" ht="12" x14ac:dyDescent="0.2">
      <c r="J1498" s="19"/>
    </row>
    <row r="1499" spans="10:10" ht="12" x14ac:dyDescent="0.2">
      <c r="J1499" s="19"/>
    </row>
    <row r="1500" spans="10:10" ht="12" x14ac:dyDescent="0.2">
      <c r="J1500" s="19"/>
    </row>
    <row r="1501" spans="10:10" ht="12" x14ac:dyDescent="0.2">
      <c r="J1501" s="19"/>
    </row>
    <row r="1502" spans="10:10" ht="12" x14ac:dyDescent="0.2">
      <c r="J1502" s="19"/>
    </row>
    <row r="1503" spans="10:10" ht="12" x14ac:dyDescent="0.2">
      <c r="J1503" s="19"/>
    </row>
    <row r="1504" spans="10:10" ht="12" x14ac:dyDescent="0.2">
      <c r="J1504" s="19"/>
    </row>
    <row r="1505" spans="10:10" ht="12" x14ac:dyDescent="0.2">
      <c r="J1505" s="19"/>
    </row>
    <row r="1506" spans="10:10" ht="12" x14ac:dyDescent="0.2">
      <c r="J1506" s="19"/>
    </row>
    <row r="1507" spans="10:10" ht="12" x14ac:dyDescent="0.2">
      <c r="J1507" s="19"/>
    </row>
    <row r="1508" spans="10:10" ht="12" x14ac:dyDescent="0.2">
      <c r="J1508" s="19"/>
    </row>
    <row r="1509" spans="10:10" ht="12" x14ac:dyDescent="0.2">
      <c r="J1509" s="19"/>
    </row>
    <row r="1510" spans="10:10" ht="12" x14ac:dyDescent="0.2">
      <c r="J1510" s="19"/>
    </row>
    <row r="1511" spans="10:10" ht="12" x14ac:dyDescent="0.2">
      <c r="J1511" s="19"/>
    </row>
    <row r="1512" spans="10:10" ht="12" x14ac:dyDescent="0.2">
      <c r="J1512" s="19"/>
    </row>
    <row r="1513" spans="10:10" ht="12" x14ac:dyDescent="0.2">
      <c r="J1513" s="19"/>
    </row>
    <row r="1514" spans="10:10" ht="12" x14ac:dyDescent="0.2">
      <c r="J1514" s="19"/>
    </row>
    <row r="1515" spans="10:10" ht="12" x14ac:dyDescent="0.2">
      <c r="J1515" s="19"/>
    </row>
    <row r="1516" spans="10:10" ht="12" x14ac:dyDescent="0.2">
      <c r="J1516" s="19"/>
    </row>
    <row r="1517" spans="10:10" ht="12" x14ac:dyDescent="0.2">
      <c r="J1517" s="19"/>
    </row>
    <row r="1518" spans="10:10" ht="12" x14ac:dyDescent="0.2">
      <c r="J1518" s="19"/>
    </row>
    <row r="1519" spans="10:10" ht="12" x14ac:dyDescent="0.2">
      <c r="J1519" s="19"/>
    </row>
    <row r="1520" spans="10:10" ht="12" x14ac:dyDescent="0.2">
      <c r="J1520" s="19"/>
    </row>
    <row r="1521" spans="10:10" ht="12" x14ac:dyDescent="0.2">
      <c r="J1521" s="19"/>
    </row>
    <row r="1522" spans="10:10" ht="12" x14ac:dyDescent="0.2">
      <c r="J1522" s="19"/>
    </row>
    <row r="1523" spans="10:10" ht="12" x14ac:dyDescent="0.2">
      <c r="J1523" s="19"/>
    </row>
    <row r="1524" spans="10:10" ht="12" x14ac:dyDescent="0.2">
      <c r="J1524" s="19"/>
    </row>
    <row r="1525" spans="10:10" ht="12" x14ac:dyDescent="0.2">
      <c r="J1525" s="19"/>
    </row>
    <row r="1526" spans="10:10" ht="12" x14ac:dyDescent="0.2">
      <c r="J1526" s="19"/>
    </row>
    <row r="1527" spans="10:10" ht="12" x14ac:dyDescent="0.2">
      <c r="J1527" s="19"/>
    </row>
    <row r="1528" spans="10:10" ht="12" x14ac:dyDescent="0.2">
      <c r="J1528" s="19"/>
    </row>
    <row r="1529" spans="10:10" ht="12" x14ac:dyDescent="0.2">
      <c r="J1529" s="19"/>
    </row>
    <row r="1530" spans="10:10" ht="12" x14ac:dyDescent="0.2">
      <c r="J1530" s="19"/>
    </row>
    <row r="1531" spans="10:10" ht="12" x14ac:dyDescent="0.2">
      <c r="J1531" s="19"/>
    </row>
    <row r="1532" spans="10:10" ht="12" x14ac:dyDescent="0.2">
      <c r="J1532" s="19"/>
    </row>
    <row r="1533" spans="10:10" ht="12" x14ac:dyDescent="0.2">
      <c r="J1533" s="19"/>
    </row>
    <row r="1534" spans="10:10" ht="12" x14ac:dyDescent="0.2">
      <c r="J1534" s="19"/>
    </row>
    <row r="1535" spans="10:10" ht="12" x14ac:dyDescent="0.2">
      <c r="J1535" s="19"/>
    </row>
    <row r="1536" spans="10:10" ht="12" x14ac:dyDescent="0.2">
      <c r="J1536" s="19"/>
    </row>
    <row r="1537" spans="10:10" ht="12" x14ac:dyDescent="0.2">
      <c r="J1537" s="19"/>
    </row>
    <row r="1538" spans="10:10" ht="12" x14ac:dyDescent="0.2">
      <c r="J1538" s="19"/>
    </row>
    <row r="1539" spans="10:10" ht="12" x14ac:dyDescent="0.2">
      <c r="J1539" s="19"/>
    </row>
    <row r="1540" spans="10:10" ht="12" x14ac:dyDescent="0.2">
      <c r="J1540" s="19"/>
    </row>
    <row r="1541" spans="10:10" ht="12" x14ac:dyDescent="0.2">
      <c r="J1541" s="19"/>
    </row>
    <row r="1542" spans="10:10" ht="12" x14ac:dyDescent="0.2">
      <c r="J1542" s="19"/>
    </row>
    <row r="1543" spans="10:10" ht="12" x14ac:dyDescent="0.2">
      <c r="J1543" s="19"/>
    </row>
    <row r="1544" spans="10:10" ht="12" x14ac:dyDescent="0.2">
      <c r="J1544" s="19"/>
    </row>
    <row r="1545" spans="10:10" ht="12" x14ac:dyDescent="0.2">
      <c r="J1545" s="19"/>
    </row>
    <row r="1546" spans="10:10" ht="12" x14ac:dyDescent="0.2">
      <c r="J1546" s="19"/>
    </row>
    <row r="1547" spans="10:10" ht="12" x14ac:dyDescent="0.2">
      <c r="J1547" s="19"/>
    </row>
    <row r="1548" spans="10:10" ht="12" x14ac:dyDescent="0.2">
      <c r="J1548" s="19"/>
    </row>
    <row r="1549" spans="10:10" ht="12" x14ac:dyDescent="0.2">
      <c r="J1549" s="19"/>
    </row>
    <row r="1550" spans="10:10" ht="12" x14ac:dyDescent="0.2">
      <c r="J1550" s="19"/>
    </row>
    <row r="1551" spans="10:10" ht="12" x14ac:dyDescent="0.2">
      <c r="J1551" s="19"/>
    </row>
    <row r="1552" spans="10:10" ht="12" x14ac:dyDescent="0.2">
      <c r="J1552" s="19"/>
    </row>
    <row r="1553" spans="10:10" ht="12" x14ac:dyDescent="0.2">
      <c r="J1553" s="19"/>
    </row>
    <row r="1554" spans="10:10" ht="12" x14ac:dyDescent="0.2">
      <c r="J1554" s="19"/>
    </row>
    <row r="1555" spans="10:10" ht="12" x14ac:dyDescent="0.2">
      <c r="J1555" s="19"/>
    </row>
    <row r="1556" spans="10:10" ht="12" x14ac:dyDescent="0.2">
      <c r="J1556" s="19"/>
    </row>
    <row r="1557" spans="10:10" ht="12" x14ac:dyDescent="0.2">
      <c r="J1557" s="19"/>
    </row>
    <row r="1558" spans="10:10" ht="12" x14ac:dyDescent="0.2">
      <c r="J1558" s="19"/>
    </row>
    <row r="1559" spans="10:10" ht="12" x14ac:dyDescent="0.2">
      <c r="J1559" s="19"/>
    </row>
    <row r="1560" spans="10:10" ht="12" x14ac:dyDescent="0.2">
      <c r="J1560" s="19"/>
    </row>
    <row r="1561" spans="10:10" ht="12" x14ac:dyDescent="0.2">
      <c r="J1561" s="19"/>
    </row>
    <row r="1562" spans="10:10" ht="12" x14ac:dyDescent="0.2">
      <c r="J1562" s="19"/>
    </row>
    <row r="1563" spans="10:10" ht="12" x14ac:dyDescent="0.2">
      <c r="J1563" s="19"/>
    </row>
    <row r="1564" spans="10:10" ht="12" x14ac:dyDescent="0.2">
      <c r="J1564" s="19"/>
    </row>
    <row r="1565" spans="10:10" ht="12" x14ac:dyDescent="0.2">
      <c r="J1565" s="19"/>
    </row>
    <row r="1566" spans="10:10" ht="12" x14ac:dyDescent="0.2">
      <c r="J1566" s="19"/>
    </row>
    <row r="1567" spans="10:10" ht="12" x14ac:dyDescent="0.2">
      <c r="J1567" s="19"/>
    </row>
    <row r="1568" spans="10:10" ht="12" x14ac:dyDescent="0.2">
      <c r="J1568" s="19"/>
    </row>
    <row r="1569" spans="10:10" ht="12" x14ac:dyDescent="0.2">
      <c r="J1569" s="19"/>
    </row>
    <row r="1570" spans="10:10" ht="12" x14ac:dyDescent="0.2">
      <c r="J1570" s="19"/>
    </row>
    <row r="1571" spans="10:10" ht="12" x14ac:dyDescent="0.2">
      <c r="J1571" s="19"/>
    </row>
    <row r="1572" spans="10:10" ht="12" x14ac:dyDescent="0.2">
      <c r="J1572" s="19"/>
    </row>
    <row r="1573" spans="10:10" ht="12" x14ac:dyDescent="0.2">
      <c r="J1573" s="19"/>
    </row>
    <row r="1574" spans="10:10" ht="12" x14ac:dyDescent="0.2">
      <c r="J1574" s="19"/>
    </row>
    <row r="1575" spans="10:10" ht="12" x14ac:dyDescent="0.2">
      <c r="J1575" s="19"/>
    </row>
    <row r="1576" spans="10:10" ht="12" x14ac:dyDescent="0.2">
      <c r="J1576" s="19"/>
    </row>
    <row r="1577" spans="10:10" ht="12" x14ac:dyDescent="0.2">
      <c r="J1577" s="19"/>
    </row>
    <row r="1578" spans="10:10" ht="12" x14ac:dyDescent="0.2">
      <c r="J1578" s="19"/>
    </row>
    <row r="1579" spans="10:10" ht="12" x14ac:dyDescent="0.2">
      <c r="J1579" s="19"/>
    </row>
    <row r="1580" spans="10:10" ht="12" x14ac:dyDescent="0.2">
      <c r="J1580" s="19"/>
    </row>
    <row r="1581" spans="10:10" ht="12" x14ac:dyDescent="0.2">
      <c r="J1581" s="19"/>
    </row>
    <row r="1582" spans="10:10" ht="12" x14ac:dyDescent="0.2">
      <c r="J1582" s="19"/>
    </row>
    <row r="1583" spans="10:10" ht="12" x14ac:dyDescent="0.2">
      <c r="J1583" s="19"/>
    </row>
    <row r="1584" spans="10:10" ht="12" x14ac:dyDescent="0.2">
      <c r="J1584" s="19"/>
    </row>
    <row r="1585" spans="10:10" ht="12" x14ac:dyDescent="0.2">
      <c r="J1585" s="19"/>
    </row>
    <row r="1586" spans="10:10" ht="12" x14ac:dyDescent="0.2">
      <c r="J1586" s="19"/>
    </row>
    <row r="1587" spans="10:10" ht="12" x14ac:dyDescent="0.2">
      <c r="J1587" s="19"/>
    </row>
    <row r="1588" spans="10:10" ht="12" x14ac:dyDescent="0.2">
      <c r="J1588" s="19"/>
    </row>
    <row r="1589" spans="10:10" ht="12" x14ac:dyDescent="0.2">
      <c r="J1589" s="19"/>
    </row>
    <row r="1590" spans="10:10" ht="12" x14ac:dyDescent="0.2">
      <c r="J1590" s="19"/>
    </row>
    <row r="1591" spans="10:10" ht="12" x14ac:dyDescent="0.2">
      <c r="J1591" s="19"/>
    </row>
    <row r="1592" spans="10:10" ht="12" x14ac:dyDescent="0.2">
      <c r="J1592" s="19"/>
    </row>
    <row r="1593" spans="10:10" ht="12" x14ac:dyDescent="0.2">
      <c r="J1593" s="19"/>
    </row>
    <row r="1594" spans="10:10" ht="12" x14ac:dyDescent="0.2">
      <c r="J1594" s="19"/>
    </row>
    <row r="1595" spans="10:10" ht="12" x14ac:dyDescent="0.2">
      <c r="J1595" s="19"/>
    </row>
    <row r="1596" spans="10:10" ht="12" x14ac:dyDescent="0.2">
      <c r="J1596" s="19"/>
    </row>
    <row r="1597" spans="10:10" ht="12" x14ac:dyDescent="0.2">
      <c r="J1597" s="19"/>
    </row>
    <row r="1598" spans="10:10" ht="12" x14ac:dyDescent="0.2">
      <c r="J1598" s="19"/>
    </row>
    <row r="1599" spans="10:10" ht="12" x14ac:dyDescent="0.2">
      <c r="J1599" s="19"/>
    </row>
    <row r="1600" spans="10:10" ht="12" x14ac:dyDescent="0.2">
      <c r="J1600" s="19"/>
    </row>
    <row r="1601" spans="10:10" ht="12" x14ac:dyDescent="0.2">
      <c r="J1601" s="19"/>
    </row>
    <row r="1602" spans="10:10" ht="12" x14ac:dyDescent="0.2">
      <c r="J1602" s="19"/>
    </row>
    <row r="1603" spans="10:10" ht="12" x14ac:dyDescent="0.2">
      <c r="J1603" s="19"/>
    </row>
    <row r="1604" spans="10:10" ht="12" x14ac:dyDescent="0.2">
      <c r="J1604" s="19"/>
    </row>
    <row r="1605" spans="10:10" ht="12" x14ac:dyDescent="0.2">
      <c r="J1605" s="19"/>
    </row>
    <row r="1606" spans="10:10" ht="12" x14ac:dyDescent="0.2">
      <c r="J1606" s="19"/>
    </row>
    <row r="1607" spans="10:10" ht="12" x14ac:dyDescent="0.2">
      <c r="J1607" s="19"/>
    </row>
    <row r="1608" spans="10:10" ht="12" x14ac:dyDescent="0.2">
      <c r="J1608" s="19"/>
    </row>
    <row r="1609" spans="10:10" ht="12" x14ac:dyDescent="0.2">
      <c r="J1609" s="19"/>
    </row>
    <row r="1610" spans="10:10" ht="12" x14ac:dyDescent="0.2">
      <c r="J1610" s="19"/>
    </row>
    <row r="1611" spans="10:10" ht="12" x14ac:dyDescent="0.2">
      <c r="J1611" s="19"/>
    </row>
    <row r="1612" spans="10:10" ht="12" x14ac:dyDescent="0.2">
      <c r="J1612" s="19"/>
    </row>
    <row r="1613" spans="10:10" ht="12" x14ac:dyDescent="0.2">
      <c r="J1613" s="19"/>
    </row>
    <row r="1614" spans="10:10" ht="12" x14ac:dyDescent="0.2">
      <c r="J1614" s="19"/>
    </row>
    <row r="1615" spans="10:10" ht="12" x14ac:dyDescent="0.2">
      <c r="J1615" s="19"/>
    </row>
    <row r="1616" spans="10:10" ht="12" x14ac:dyDescent="0.2">
      <c r="J1616" s="19"/>
    </row>
    <row r="1617" spans="10:10" ht="12" x14ac:dyDescent="0.2">
      <c r="J1617" s="19"/>
    </row>
    <row r="1618" spans="10:10" ht="12" x14ac:dyDescent="0.2">
      <c r="J1618" s="19"/>
    </row>
    <row r="1619" spans="10:10" ht="12" x14ac:dyDescent="0.2">
      <c r="J1619" s="19"/>
    </row>
    <row r="1620" spans="10:10" ht="12" x14ac:dyDescent="0.2">
      <c r="J1620" s="19"/>
    </row>
    <row r="1621" spans="10:10" ht="12" x14ac:dyDescent="0.2">
      <c r="J1621" s="19"/>
    </row>
    <row r="1622" spans="10:10" ht="12" x14ac:dyDescent="0.2">
      <c r="J1622" s="19"/>
    </row>
    <row r="1623" spans="10:10" ht="12" x14ac:dyDescent="0.2">
      <c r="J1623" s="19"/>
    </row>
    <row r="1624" spans="10:10" ht="12" x14ac:dyDescent="0.2">
      <c r="J1624" s="19"/>
    </row>
    <row r="1625" spans="10:10" ht="12" x14ac:dyDescent="0.2">
      <c r="J1625" s="19"/>
    </row>
    <row r="1626" spans="10:10" ht="12" x14ac:dyDescent="0.2">
      <c r="J1626" s="19"/>
    </row>
    <row r="1627" spans="10:10" ht="12" x14ac:dyDescent="0.2">
      <c r="J1627" s="19"/>
    </row>
    <row r="1628" spans="10:10" ht="12" x14ac:dyDescent="0.2">
      <c r="J1628" s="19"/>
    </row>
    <row r="1629" spans="10:10" ht="12" x14ac:dyDescent="0.2">
      <c r="J1629" s="19"/>
    </row>
    <row r="1630" spans="10:10" ht="12" x14ac:dyDescent="0.2">
      <c r="J1630" s="19"/>
    </row>
    <row r="1631" spans="10:10" ht="12" x14ac:dyDescent="0.2">
      <c r="J1631" s="19"/>
    </row>
    <row r="1632" spans="10:10" ht="12" x14ac:dyDescent="0.2">
      <c r="J1632" s="19"/>
    </row>
    <row r="1633" spans="10:10" ht="12" x14ac:dyDescent="0.2">
      <c r="J1633" s="19"/>
    </row>
    <row r="1634" spans="10:10" ht="12" x14ac:dyDescent="0.2">
      <c r="J1634" s="19"/>
    </row>
    <row r="1635" spans="10:10" ht="12" x14ac:dyDescent="0.2">
      <c r="J1635" s="19"/>
    </row>
    <row r="1636" spans="10:10" ht="12" x14ac:dyDescent="0.2">
      <c r="J1636" s="19"/>
    </row>
    <row r="1637" spans="10:10" ht="12" x14ac:dyDescent="0.2">
      <c r="J1637" s="19"/>
    </row>
    <row r="1638" spans="10:10" ht="12" x14ac:dyDescent="0.2">
      <c r="J1638" s="19"/>
    </row>
    <row r="1639" spans="10:10" ht="12" x14ac:dyDescent="0.2">
      <c r="J1639" s="19"/>
    </row>
    <row r="1640" spans="10:10" ht="12" x14ac:dyDescent="0.2">
      <c r="J1640" s="19"/>
    </row>
    <row r="1641" spans="10:10" ht="12" x14ac:dyDescent="0.2">
      <c r="J1641" s="19"/>
    </row>
    <row r="1642" spans="10:10" ht="12" x14ac:dyDescent="0.2">
      <c r="J1642" s="19"/>
    </row>
    <row r="1643" spans="10:10" ht="12" x14ac:dyDescent="0.2">
      <c r="J1643" s="19"/>
    </row>
    <row r="1644" spans="10:10" ht="12" x14ac:dyDescent="0.2">
      <c r="J1644" s="19"/>
    </row>
    <row r="1645" spans="10:10" ht="12" x14ac:dyDescent="0.2">
      <c r="J1645" s="19"/>
    </row>
    <row r="1646" spans="10:10" ht="12" x14ac:dyDescent="0.2">
      <c r="J1646" s="19"/>
    </row>
    <row r="1647" spans="10:10" ht="12" x14ac:dyDescent="0.2">
      <c r="J1647" s="19"/>
    </row>
    <row r="1648" spans="10:10" ht="12" x14ac:dyDescent="0.2">
      <c r="J1648" s="19"/>
    </row>
    <row r="1649" spans="10:10" ht="12" x14ac:dyDescent="0.2">
      <c r="J1649" s="19"/>
    </row>
    <row r="1650" spans="10:10" ht="12" x14ac:dyDescent="0.2">
      <c r="J1650" s="19"/>
    </row>
    <row r="1651" spans="10:10" ht="12" x14ac:dyDescent="0.2">
      <c r="J1651" s="19"/>
    </row>
    <row r="1652" spans="10:10" ht="12" x14ac:dyDescent="0.2">
      <c r="J1652" s="19"/>
    </row>
    <row r="1653" spans="10:10" ht="12" x14ac:dyDescent="0.2">
      <c r="J1653" s="19"/>
    </row>
    <row r="1654" spans="10:10" ht="12" x14ac:dyDescent="0.2">
      <c r="J1654" s="19"/>
    </row>
    <row r="1655" spans="10:10" ht="12" x14ac:dyDescent="0.2">
      <c r="J1655" s="19"/>
    </row>
    <row r="1656" spans="10:10" ht="12" x14ac:dyDescent="0.2">
      <c r="J1656" s="19"/>
    </row>
    <row r="1657" spans="10:10" ht="12" x14ac:dyDescent="0.2">
      <c r="J1657" s="19"/>
    </row>
    <row r="1658" spans="10:10" ht="12" x14ac:dyDescent="0.2">
      <c r="J1658" s="19"/>
    </row>
    <row r="1659" spans="10:10" ht="12" x14ac:dyDescent="0.2">
      <c r="J1659" s="19"/>
    </row>
    <row r="1660" spans="10:10" ht="12" x14ac:dyDescent="0.2">
      <c r="J1660" s="19"/>
    </row>
    <row r="1661" spans="10:10" ht="12" x14ac:dyDescent="0.2">
      <c r="J1661" s="19"/>
    </row>
    <row r="1662" spans="10:10" ht="12" x14ac:dyDescent="0.2">
      <c r="J1662" s="19"/>
    </row>
    <row r="1663" spans="10:10" ht="12" x14ac:dyDescent="0.2">
      <c r="J1663" s="19"/>
    </row>
    <row r="1664" spans="10:10" ht="12" x14ac:dyDescent="0.2">
      <c r="J1664" s="19"/>
    </row>
    <row r="1665" spans="10:10" ht="12" x14ac:dyDescent="0.2">
      <c r="J1665" s="19"/>
    </row>
    <row r="1666" spans="10:10" ht="12" x14ac:dyDescent="0.2">
      <c r="J1666" s="19"/>
    </row>
    <row r="1667" spans="10:10" ht="12" x14ac:dyDescent="0.2">
      <c r="J1667" s="19"/>
    </row>
    <row r="1668" spans="10:10" ht="12" x14ac:dyDescent="0.2">
      <c r="J1668" s="19"/>
    </row>
    <row r="1669" spans="10:10" ht="12" x14ac:dyDescent="0.2">
      <c r="J1669" s="19"/>
    </row>
    <row r="1670" spans="10:10" ht="12" x14ac:dyDescent="0.2">
      <c r="J1670" s="19"/>
    </row>
    <row r="1671" spans="10:10" ht="12" x14ac:dyDescent="0.2">
      <c r="J1671" s="19"/>
    </row>
    <row r="1672" spans="10:10" ht="12" x14ac:dyDescent="0.2">
      <c r="J1672" s="19"/>
    </row>
    <row r="1673" spans="10:10" ht="12" x14ac:dyDescent="0.2">
      <c r="J1673" s="19"/>
    </row>
    <row r="1674" spans="10:10" ht="12" x14ac:dyDescent="0.2">
      <c r="J1674" s="19"/>
    </row>
    <row r="1675" spans="10:10" ht="12" x14ac:dyDescent="0.2">
      <c r="J1675" s="19"/>
    </row>
    <row r="1676" spans="10:10" ht="12" x14ac:dyDescent="0.2">
      <c r="J1676" s="19"/>
    </row>
    <row r="1677" spans="10:10" ht="12" x14ac:dyDescent="0.2">
      <c r="J1677" s="19"/>
    </row>
    <row r="1678" spans="10:10" ht="12" x14ac:dyDescent="0.2">
      <c r="J1678" s="19"/>
    </row>
    <row r="1679" spans="10:10" ht="12" x14ac:dyDescent="0.2">
      <c r="J1679" s="19"/>
    </row>
    <row r="1680" spans="10:10" ht="12" x14ac:dyDescent="0.2">
      <c r="J1680" s="19"/>
    </row>
    <row r="1681" spans="10:10" ht="12" x14ac:dyDescent="0.2">
      <c r="J1681" s="19"/>
    </row>
    <row r="1682" spans="10:10" ht="12" x14ac:dyDescent="0.2">
      <c r="J1682" s="19"/>
    </row>
    <row r="1683" spans="10:10" ht="12" x14ac:dyDescent="0.2">
      <c r="J1683" s="19"/>
    </row>
    <row r="1684" spans="10:10" ht="12" x14ac:dyDescent="0.2">
      <c r="J1684" s="19"/>
    </row>
    <row r="1685" spans="10:10" ht="12" x14ac:dyDescent="0.2">
      <c r="J1685" s="19"/>
    </row>
    <row r="1686" spans="10:10" ht="12" x14ac:dyDescent="0.2">
      <c r="J1686" s="19"/>
    </row>
    <row r="1687" spans="10:10" ht="12" x14ac:dyDescent="0.2">
      <c r="J1687" s="19"/>
    </row>
    <row r="1688" spans="10:10" ht="12" x14ac:dyDescent="0.2">
      <c r="J1688" s="19"/>
    </row>
    <row r="1689" spans="10:10" ht="12" x14ac:dyDescent="0.2">
      <c r="J1689" s="19"/>
    </row>
    <row r="1690" spans="10:10" ht="12" x14ac:dyDescent="0.2">
      <c r="J1690" s="19"/>
    </row>
    <row r="1691" spans="10:10" ht="12" x14ac:dyDescent="0.2">
      <c r="J1691" s="19"/>
    </row>
    <row r="1692" spans="10:10" ht="12" x14ac:dyDescent="0.2">
      <c r="J1692" s="19"/>
    </row>
    <row r="1693" spans="10:10" ht="12" x14ac:dyDescent="0.2">
      <c r="J1693" s="19"/>
    </row>
    <row r="1694" spans="10:10" ht="12" x14ac:dyDescent="0.2">
      <c r="J1694" s="19"/>
    </row>
    <row r="1695" spans="10:10" ht="12" x14ac:dyDescent="0.2">
      <c r="J1695" s="19"/>
    </row>
    <row r="1696" spans="10:10" ht="12" x14ac:dyDescent="0.2">
      <c r="J1696" s="19"/>
    </row>
    <row r="1697" spans="10:10" ht="12" x14ac:dyDescent="0.2">
      <c r="J1697" s="19"/>
    </row>
    <row r="1698" spans="10:10" ht="12" x14ac:dyDescent="0.2">
      <c r="J1698" s="19"/>
    </row>
    <row r="1699" spans="10:10" ht="12" x14ac:dyDescent="0.2">
      <c r="J1699" s="19"/>
    </row>
    <row r="1700" spans="10:10" ht="12" x14ac:dyDescent="0.2">
      <c r="J1700" s="19"/>
    </row>
    <row r="1701" spans="10:10" ht="12" x14ac:dyDescent="0.2">
      <c r="J1701" s="19"/>
    </row>
    <row r="1702" spans="10:10" ht="12" x14ac:dyDescent="0.2">
      <c r="J1702" s="19"/>
    </row>
    <row r="1703" spans="10:10" ht="12" x14ac:dyDescent="0.2">
      <c r="J1703" s="19"/>
    </row>
    <row r="1704" spans="10:10" ht="12" x14ac:dyDescent="0.2">
      <c r="J1704" s="19"/>
    </row>
    <row r="1705" spans="10:10" ht="12" x14ac:dyDescent="0.2">
      <c r="J1705" s="19"/>
    </row>
    <row r="1706" spans="10:10" ht="12" x14ac:dyDescent="0.2">
      <c r="J1706" s="19"/>
    </row>
    <row r="1707" spans="10:10" ht="12" x14ac:dyDescent="0.2">
      <c r="J1707" s="19"/>
    </row>
    <row r="1708" spans="10:10" ht="12" x14ac:dyDescent="0.2">
      <c r="J1708" s="19"/>
    </row>
    <row r="1709" spans="10:10" ht="12" x14ac:dyDescent="0.2">
      <c r="J1709" s="19"/>
    </row>
    <row r="1710" spans="10:10" ht="12" x14ac:dyDescent="0.2">
      <c r="J1710" s="19"/>
    </row>
    <row r="1711" spans="10:10" ht="12" x14ac:dyDescent="0.2">
      <c r="J1711" s="19"/>
    </row>
    <row r="1712" spans="10:10" ht="12" x14ac:dyDescent="0.2">
      <c r="J1712" s="19"/>
    </row>
    <row r="1713" spans="10:10" ht="12" x14ac:dyDescent="0.2">
      <c r="J1713" s="19"/>
    </row>
    <row r="1714" spans="10:10" ht="12" x14ac:dyDescent="0.2">
      <c r="J1714" s="19"/>
    </row>
    <row r="1715" spans="10:10" ht="12" x14ac:dyDescent="0.2">
      <c r="J1715" s="19"/>
    </row>
    <row r="1716" spans="10:10" ht="12" x14ac:dyDescent="0.2">
      <c r="J1716" s="19"/>
    </row>
    <row r="1717" spans="10:10" ht="12" x14ac:dyDescent="0.2">
      <c r="J1717" s="19"/>
    </row>
    <row r="1718" spans="10:10" ht="12" x14ac:dyDescent="0.2">
      <c r="J1718" s="19"/>
    </row>
    <row r="1719" spans="10:10" ht="12" x14ac:dyDescent="0.2">
      <c r="J1719" s="19"/>
    </row>
    <row r="1720" spans="10:10" ht="12" x14ac:dyDescent="0.2">
      <c r="J1720" s="19"/>
    </row>
  </sheetData>
  <sheetProtection sheet="1" objects="1" scenarios="1" insertHyperlinks="0"/>
  <mergeCells count="50">
    <mergeCell ref="F42:H42"/>
    <mergeCell ref="F43:H43"/>
    <mergeCell ref="F40:H40"/>
    <mergeCell ref="F41:H41"/>
    <mergeCell ref="D34:H34"/>
    <mergeCell ref="D35:H35"/>
    <mergeCell ref="B1:C1"/>
    <mergeCell ref="B2:C2"/>
    <mergeCell ref="B3:C3"/>
    <mergeCell ref="J4:J5"/>
    <mergeCell ref="D26:H26"/>
    <mergeCell ref="J12:M13"/>
    <mergeCell ref="L4:L5"/>
    <mergeCell ref="M4:M5"/>
    <mergeCell ref="A6:H6"/>
    <mergeCell ref="J6:J8"/>
    <mergeCell ref="K6:K8"/>
    <mergeCell ref="L6:L8"/>
    <mergeCell ref="M6:M8"/>
    <mergeCell ref="K4:K5"/>
    <mergeCell ref="A37:B37"/>
    <mergeCell ref="D11:H11"/>
    <mergeCell ref="D12:H12"/>
    <mergeCell ref="D13:H13"/>
    <mergeCell ref="D14:H14"/>
    <mergeCell ref="D15:H15"/>
    <mergeCell ref="A19:B19"/>
    <mergeCell ref="D27:H27"/>
    <mergeCell ref="D28:H28"/>
    <mergeCell ref="D29:H29"/>
    <mergeCell ref="D30:H30"/>
    <mergeCell ref="D31:H31"/>
    <mergeCell ref="D32:H32"/>
    <mergeCell ref="D33:H33"/>
    <mergeCell ref="A38:B38"/>
    <mergeCell ref="K9:K10"/>
    <mergeCell ref="L9:L10"/>
    <mergeCell ref="M9:M10"/>
    <mergeCell ref="J9:J10"/>
    <mergeCell ref="A36:B36"/>
    <mergeCell ref="A9:H9"/>
    <mergeCell ref="D17:H17"/>
    <mergeCell ref="D18:H18"/>
    <mergeCell ref="A20:B20"/>
    <mergeCell ref="A21:B21"/>
    <mergeCell ref="E21:G21"/>
    <mergeCell ref="A23:H23"/>
    <mergeCell ref="A24:H24"/>
    <mergeCell ref="D16:H16"/>
    <mergeCell ref="D25:H25"/>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5350" r:id="rId4" name="ReworkCompleteChk">
          <controlPr defaultSize="0" autoLine="0" r:id="rId5">
            <anchor moveWithCells="1">
              <from>
                <xdr:col>9</xdr:col>
                <xdr:colOff>114300</xdr:colOff>
                <xdr:row>5</xdr:row>
                <xdr:rowOff>104775</xdr:rowOff>
              </from>
              <to>
                <xdr:col>9</xdr:col>
                <xdr:colOff>285750</xdr:colOff>
                <xdr:row>6</xdr:row>
                <xdr:rowOff>28575</xdr:rowOff>
              </to>
            </anchor>
          </controlPr>
        </control>
      </mc:Choice>
      <mc:Fallback>
        <control shapeId="185350" r:id="rId4" name="ReworkCompleteChk"/>
      </mc:Fallback>
    </mc:AlternateContent>
    <mc:AlternateContent xmlns:mc="http://schemas.openxmlformats.org/markup-compatibility/2006">
      <mc:Choice Requires="x14">
        <control shapeId="185349" r:id="rId6" name="FinalReviewChk">
          <controlPr defaultSize="0" autoLine="0" r:id="rId5">
            <anchor moveWithCells="1">
              <from>
                <xdr:col>9</xdr:col>
                <xdr:colOff>114300</xdr:colOff>
                <xdr:row>8</xdr:row>
                <xdr:rowOff>76200</xdr:rowOff>
              </from>
              <to>
                <xdr:col>9</xdr:col>
                <xdr:colOff>285750</xdr:colOff>
                <xdr:row>9</xdr:row>
                <xdr:rowOff>0</xdr:rowOff>
              </to>
            </anchor>
          </controlPr>
        </control>
      </mc:Choice>
      <mc:Fallback>
        <control shapeId="185349" r:id="rId6" name="FinalReviewChk"/>
      </mc:Fallback>
    </mc:AlternateContent>
    <mc:AlternateContent xmlns:mc="http://schemas.openxmlformats.org/markup-compatibility/2006">
      <mc:Choice Requires="x14">
        <control shapeId="185348" r:id="rId7" name="ReworkRequiredChk">
          <controlPr defaultSize="0" autoLine="0" r:id="rId5">
            <anchor moveWithCells="1">
              <from>
                <xdr:col>9</xdr:col>
                <xdr:colOff>114300</xdr:colOff>
                <xdr:row>3</xdr:row>
                <xdr:rowOff>104775</xdr:rowOff>
              </from>
              <to>
                <xdr:col>9</xdr:col>
                <xdr:colOff>285750</xdr:colOff>
                <xdr:row>3</xdr:row>
                <xdr:rowOff>276225</xdr:rowOff>
              </to>
            </anchor>
          </controlPr>
        </control>
      </mc:Choice>
      <mc:Fallback>
        <control shapeId="185348" r:id="rId7" name="ReworkRequiredChk"/>
      </mc:Fallback>
    </mc:AlternateContent>
    <mc:AlternateContent xmlns:mc="http://schemas.openxmlformats.org/markup-compatibility/2006">
      <mc:Choice Requires="x14">
        <control shapeId="185347" r:id="rId8" name="ReviewedChk">
          <controlPr defaultSize="0" autoLine="0" r:id="rId5">
            <anchor moveWithCells="1">
              <from>
                <xdr:col>9</xdr:col>
                <xdr:colOff>114300</xdr:colOff>
                <xdr:row>2</xdr:row>
                <xdr:rowOff>85725</xdr:rowOff>
              </from>
              <to>
                <xdr:col>9</xdr:col>
                <xdr:colOff>285750</xdr:colOff>
                <xdr:row>2</xdr:row>
                <xdr:rowOff>257175</xdr:rowOff>
              </to>
            </anchor>
          </controlPr>
        </control>
      </mc:Choice>
      <mc:Fallback>
        <control shapeId="185347" r:id="rId8" name="ReviewedChk"/>
      </mc:Fallback>
    </mc:AlternateContent>
    <mc:AlternateContent xmlns:mc="http://schemas.openxmlformats.org/markup-compatibility/2006">
      <mc:Choice Requires="x14">
        <control shapeId="185346" r:id="rId9" name="AwaitingClientChk">
          <controlPr defaultSize="0" autoLine="0" r:id="rId5">
            <anchor moveWithCells="1">
              <from>
                <xdr:col>9</xdr:col>
                <xdr:colOff>114300</xdr:colOff>
                <xdr:row>1</xdr:row>
                <xdr:rowOff>85725</xdr:rowOff>
              </from>
              <to>
                <xdr:col>9</xdr:col>
                <xdr:colOff>285750</xdr:colOff>
                <xdr:row>1</xdr:row>
                <xdr:rowOff>257175</xdr:rowOff>
              </to>
            </anchor>
          </controlPr>
        </control>
      </mc:Choice>
      <mc:Fallback>
        <control shapeId="185346" r:id="rId9" name="AwaitingClientChk"/>
      </mc:Fallback>
    </mc:AlternateContent>
    <mc:AlternateContent xmlns:mc="http://schemas.openxmlformats.org/markup-compatibility/2006">
      <mc:Choice Requires="x14">
        <control shapeId="185345" r:id="rId10" name="WorksheetCompleteChk">
          <controlPr defaultSize="0" autoLine="0" r:id="rId5">
            <anchor moveWithCells="1">
              <from>
                <xdr:col>9</xdr:col>
                <xdr:colOff>123825</xdr:colOff>
                <xdr:row>0</xdr:row>
                <xdr:rowOff>76200</xdr:rowOff>
              </from>
              <to>
                <xdr:col>9</xdr:col>
                <xdr:colOff>295275</xdr:colOff>
                <xdr:row>0</xdr:row>
                <xdr:rowOff>247650</xdr:rowOff>
              </to>
            </anchor>
          </controlPr>
        </control>
      </mc:Choice>
      <mc:Fallback>
        <control shapeId="185345" r:id="rId10" name="WorksheetCompleteChk"/>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4">
    <tabColor rgb="FF8DC63F"/>
    <pageSetUpPr autoPageBreaks="0" fitToPage="1"/>
  </sheetPr>
  <dimension ref="A1:L1722"/>
  <sheetViews>
    <sheetView showGridLines="0" zoomScaleNormal="100" workbookViewId="0">
      <selection activeCell="D31" sqref="D31:F31"/>
    </sheetView>
  </sheetViews>
  <sheetFormatPr defaultColWidth="9.33203125" defaultRowHeight="12.75" x14ac:dyDescent="0.2"/>
  <cols>
    <col min="1" max="1" width="12.83203125" style="336" customWidth="1"/>
    <col min="2" max="2" width="23.5" style="336" customWidth="1"/>
    <col min="3" max="3" width="15.83203125" style="336" customWidth="1"/>
    <col min="4" max="4" width="10.83203125" style="336" customWidth="1"/>
    <col min="5" max="6" width="15.83203125" style="336" customWidth="1"/>
    <col min="7" max="7" width="15.1640625" style="336" customWidth="1"/>
    <col min="8" max="8" width="13.16406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Workpapers'!E38="",#REF!=""),'Index of Workpapers'!C38,IF('Index of Workpapers'!E38&lt;&gt;"",'Index of Workpapers'!E38,#REF!))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1496" t="str">
        <f>'Index of Workpapers'!B38</f>
        <v>GST Summary</v>
      </c>
      <c r="B4" s="1496"/>
      <c r="C4" s="1496"/>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30" customHeight="1" x14ac:dyDescent="0.2">
      <c r="A6" s="1414" t="s">
        <v>819</v>
      </c>
      <c r="B6" s="1414"/>
      <c r="C6" s="1414"/>
      <c r="D6" s="1414"/>
      <c r="E6" s="1414"/>
      <c r="F6" s="1414"/>
      <c r="H6" s="1418"/>
      <c r="I6" s="1419" t="s">
        <v>352</v>
      </c>
      <c r="J6" s="1420" t="s">
        <v>63</v>
      </c>
      <c r="K6" s="1422" t="s">
        <v>64</v>
      </c>
    </row>
    <row r="7" spans="1:11" ht="3.75" customHeight="1" thickBot="1" x14ac:dyDescent="0.25">
      <c r="A7" s="381"/>
      <c r="B7" s="381"/>
      <c r="C7" s="381"/>
      <c r="D7" s="381"/>
      <c r="E7" s="381"/>
      <c r="F7" s="381"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370"/>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354</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515" t="s">
        <v>355</v>
      </c>
      <c r="I12" s="1516"/>
      <c r="J12" s="1516"/>
      <c r="K12" s="1517"/>
    </row>
    <row r="13" spans="1:11" s="341" customFormat="1" ht="15" customHeight="1" x14ac:dyDescent="0.2">
      <c r="A13" s="370"/>
      <c r="B13" s="370"/>
      <c r="C13" s="370"/>
      <c r="D13" s="1428"/>
      <c r="E13" s="1428"/>
      <c r="F13" s="1428"/>
      <c r="H13" s="1518"/>
      <c r="I13" s="1519"/>
      <c r="J13" s="1519"/>
      <c r="K13" s="1520"/>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2" s="341" customFormat="1" ht="15" customHeight="1" x14ac:dyDescent="0.2">
      <c r="A17" s="370"/>
      <c r="B17" s="370"/>
      <c r="C17" s="370"/>
      <c r="D17" s="1428"/>
      <c r="E17" s="1428"/>
      <c r="F17" s="1428"/>
      <c r="H17" s="443"/>
      <c r="I17" s="444"/>
      <c r="J17" s="444"/>
      <c r="K17" s="445"/>
    </row>
    <row r="18" spans="1:12" s="341" customFormat="1" ht="15" customHeight="1" x14ac:dyDescent="0.2">
      <c r="A18" s="370"/>
      <c r="B18" s="370"/>
      <c r="C18" s="370"/>
      <c r="D18" s="1428"/>
      <c r="E18" s="1428"/>
      <c r="F18" s="1428"/>
      <c r="H18" s="443"/>
      <c r="I18" s="444"/>
      <c r="J18" s="444"/>
      <c r="K18" s="445"/>
    </row>
    <row r="19" spans="1:12" s="341" customFormat="1" ht="15" customHeight="1" x14ac:dyDescent="0.2">
      <c r="A19" s="370"/>
      <c r="B19" s="370"/>
      <c r="C19" s="370"/>
      <c r="D19" s="1428"/>
      <c r="E19" s="1428"/>
      <c r="F19" s="1428"/>
      <c r="H19" s="443"/>
      <c r="I19" s="444"/>
      <c r="J19" s="444"/>
      <c r="K19" s="445"/>
    </row>
    <row r="20" spans="1:12" s="341" customFormat="1" ht="15" customHeight="1" x14ac:dyDescent="0.2">
      <c r="A20" s="1249"/>
      <c r="B20" s="1249" t="s">
        <v>1184</v>
      </c>
      <c r="C20" s="1249" t="s">
        <v>1185</v>
      </c>
      <c r="D20" s="1249" t="s">
        <v>1186</v>
      </c>
      <c r="E20" s="1249" t="s">
        <v>1187</v>
      </c>
      <c r="F20" s="1249" t="s">
        <v>1188</v>
      </c>
      <c r="G20" s="1249" t="s">
        <v>1189</v>
      </c>
      <c r="H20" s="1250" t="s">
        <v>1190</v>
      </c>
      <c r="I20" s="1249" t="s">
        <v>1191</v>
      </c>
      <c r="J20" s="1249" t="s">
        <v>1192</v>
      </c>
      <c r="K20" s="1249" t="s">
        <v>1193</v>
      </c>
      <c r="L20" s="1222"/>
    </row>
    <row r="21" spans="1:12" s="341" customFormat="1" ht="15" customHeight="1" x14ac:dyDescent="0.2">
      <c r="A21" s="1249" t="s">
        <v>1194</v>
      </c>
      <c r="B21" s="1253"/>
      <c r="C21" s="1253"/>
      <c r="D21" s="1253"/>
      <c r="E21" s="1253"/>
      <c r="F21" s="1253"/>
      <c r="G21" s="1251">
        <f>C21-F21</f>
        <v>0</v>
      </c>
      <c r="H21" s="1252"/>
      <c r="I21" s="1253"/>
      <c r="J21" s="1253"/>
      <c r="K21" s="1251">
        <f>G21+I21+J21</f>
        <v>0</v>
      </c>
      <c r="L21" s="1222" t="s">
        <v>1195</v>
      </c>
    </row>
    <row r="22" spans="1:12" s="341" customFormat="1" ht="15" customHeight="1" x14ac:dyDescent="0.2">
      <c r="A22" s="1249" t="s">
        <v>1196</v>
      </c>
      <c r="B22" s="1253"/>
      <c r="C22" s="1253"/>
      <c r="D22" s="1253"/>
      <c r="E22" s="1253"/>
      <c r="F22" s="1253"/>
      <c r="G22" s="1251">
        <f t="shared" ref="G22:G24" si="0">C22-F22</f>
        <v>0</v>
      </c>
      <c r="H22" s="1252"/>
      <c r="I22" s="1253"/>
      <c r="J22" s="1253"/>
      <c r="K22" s="1251">
        <f t="shared" ref="K22:K24" si="1">G22+I22+J22</f>
        <v>0</v>
      </c>
      <c r="L22" s="1222" t="s">
        <v>1195</v>
      </c>
    </row>
    <row r="23" spans="1:12" s="341" customFormat="1" ht="15" customHeight="1" x14ac:dyDescent="0.2">
      <c r="A23" s="1249" t="s">
        <v>123</v>
      </c>
      <c r="B23" s="1253"/>
      <c r="C23" s="1253"/>
      <c r="D23" s="1253"/>
      <c r="E23" s="1253"/>
      <c r="F23" s="1253"/>
      <c r="G23" s="1251">
        <f t="shared" si="0"/>
        <v>0</v>
      </c>
      <c r="H23" s="1252"/>
      <c r="I23" s="1253"/>
      <c r="J23" s="1253"/>
      <c r="K23" s="1251">
        <f t="shared" si="1"/>
        <v>0</v>
      </c>
      <c r="L23" s="1222" t="s">
        <v>1195</v>
      </c>
    </row>
    <row r="24" spans="1:12" s="341" customFormat="1" ht="15" customHeight="1" x14ac:dyDescent="0.2">
      <c r="A24" s="1249" t="s">
        <v>126</v>
      </c>
      <c r="B24" s="1253"/>
      <c r="C24" s="1253"/>
      <c r="D24" s="1253"/>
      <c r="E24" s="1253"/>
      <c r="F24" s="1253"/>
      <c r="G24" s="1251">
        <f t="shared" si="0"/>
        <v>0</v>
      </c>
      <c r="H24" s="1252"/>
      <c r="I24" s="1253"/>
      <c r="J24" s="1253"/>
      <c r="K24" s="1251">
        <f t="shared" si="1"/>
        <v>0</v>
      </c>
      <c r="L24" s="1222" t="s">
        <v>1195</v>
      </c>
    </row>
    <row r="25" spans="1:12" s="341" customFormat="1" ht="15" customHeight="1" x14ac:dyDescent="0.2">
      <c r="A25" s="1249" t="s">
        <v>1197</v>
      </c>
      <c r="B25" s="1251">
        <f>SUM(B21:B24)</f>
        <v>0</v>
      </c>
      <c r="C25" s="1251">
        <f t="shared" ref="C25:K25" si="2">SUM(C21:C24)</f>
        <v>0</v>
      </c>
      <c r="D25" s="1251">
        <f t="shared" si="2"/>
        <v>0</v>
      </c>
      <c r="E25" s="1251">
        <f t="shared" si="2"/>
        <v>0</v>
      </c>
      <c r="F25" s="1251">
        <f t="shared" si="2"/>
        <v>0</v>
      </c>
      <c r="G25" s="1251">
        <f t="shared" si="2"/>
        <v>0</v>
      </c>
      <c r="H25" s="1251">
        <f t="shared" si="2"/>
        <v>0</v>
      </c>
      <c r="I25" s="1251">
        <f t="shared" si="2"/>
        <v>0</v>
      </c>
      <c r="J25" s="1251">
        <f t="shared" si="2"/>
        <v>0</v>
      </c>
      <c r="K25" s="1251">
        <f t="shared" si="2"/>
        <v>0</v>
      </c>
      <c r="L25" s="1222"/>
    </row>
    <row r="26" spans="1:12" s="341" customFormat="1" ht="15" customHeight="1" x14ac:dyDescent="0.2">
      <c r="A26" s="370"/>
      <c r="B26" s="370"/>
      <c r="C26" s="370"/>
      <c r="D26" s="1428"/>
      <c r="E26" s="1428"/>
      <c r="F26" s="1428"/>
      <c r="H26" s="443"/>
      <c r="I26" s="444"/>
      <c r="J26" s="444"/>
      <c r="K26" s="445"/>
    </row>
    <row r="27" spans="1:12" s="341" customFormat="1" ht="15" customHeight="1" x14ac:dyDescent="0.2">
      <c r="A27" s="370"/>
      <c r="B27" s="370"/>
      <c r="C27" s="370"/>
      <c r="D27" s="1428"/>
      <c r="E27" s="1428"/>
      <c r="F27" s="1428"/>
      <c r="H27" s="443"/>
      <c r="I27" s="444"/>
      <c r="J27" s="444"/>
      <c r="K27" s="445"/>
    </row>
    <row r="28" spans="1:12" s="341" customFormat="1" ht="15" customHeight="1" x14ac:dyDescent="0.2">
      <c r="A28" s="370"/>
      <c r="B28" s="370"/>
      <c r="C28" s="370"/>
      <c r="D28" s="1428"/>
      <c r="E28" s="1428"/>
      <c r="F28" s="1428"/>
      <c r="H28" s="443"/>
      <c r="I28" s="444"/>
      <c r="J28" s="444"/>
      <c r="K28" s="445"/>
    </row>
    <row r="29" spans="1:12" s="341" customFormat="1" ht="15" customHeight="1" x14ac:dyDescent="0.2">
      <c r="A29" s="370"/>
      <c r="B29" s="370"/>
      <c r="C29" s="370"/>
      <c r="D29" s="1428"/>
      <c r="E29" s="1428"/>
      <c r="F29" s="1428"/>
      <c r="H29" s="443"/>
      <c r="I29" s="444"/>
      <c r="J29" s="444"/>
      <c r="K29" s="445"/>
    </row>
    <row r="30" spans="1:12" s="341" customFormat="1" ht="15" customHeight="1" x14ac:dyDescent="0.2">
      <c r="A30" s="370"/>
      <c r="B30" s="370"/>
      <c r="C30" s="370"/>
      <c r="D30" s="1428"/>
      <c r="E30" s="1428"/>
      <c r="F30" s="1428"/>
      <c r="H30" s="443"/>
      <c r="I30" s="444"/>
      <c r="J30" s="444"/>
      <c r="K30" s="445"/>
    </row>
    <row r="31" spans="1:12" s="341" customFormat="1" ht="15" customHeight="1" x14ac:dyDescent="0.2">
      <c r="A31" s="370"/>
      <c r="B31" s="370"/>
      <c r="C31" s="370"/>
      <c r="D31" s="1428"/>
      <c r="E31" s="1428"/>
      <c r="F31" s="1428"/>
      <c r="H31" s="443"/>
      <c r="I31" s="444"/>
      <c r="J31" s="444"/>
      <c r="K31" s="445"/>
    </row>
    <row r="32" spans="1:12"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8:11" s="338" customFormat="1" ht="15.95" customHeight="1" x14ac:dyDescent="0.2">
      <c r="H257" s="19"/>
      <c r="I257" s="321"/>
      <c r="J257" s="321"/>
      <c r="K257" s="321"/>
    </row>
    <row r="258" spans="8:11" s="338" customFormat="1" ht="15.95" customHeight="1" x14ac:dyDescent="0.2">
      <c r="H258" s="19"/>
      <c r="I258" s="321"/>
      <c r="J258" s="321"/>
      <c r="K258" s="321"/>
    </row>
    <row r="259" spans="8:11" s="338" customFormat="1" ht="15.95" customHeight="1" x14ac:dyDescent="0.2">
      <c r="H259" s="19"/>
      <c r="I259" s="321"/>
      <c r="J259" s="321"/>
      <c r="K259" s="321"/>
    </row>
    <row r="260" spans="8:11" s="338" customFormat="1" ht="15.95" customHeight="1" x14ac:dyDescent="0.2">
      <c r="H260" s="19"/>
      <c r="I260" s="321"/>
      <c r="J260" s="321"/>
      <c r="K260" s="321"/>
    </row>
    <row r="261" spans="8:11" s="338" customFormat="1" ht="15.95" customHeight="1" x14ac:dyDescent="0.2">
      <c r="H261" s="19"/>
      <c r="I261" s="321"/>
      <c r="J261" s="321"/>
      <c r="K261" s="321"/>
    </row>
    <row r="262" spans="8:11" s="338" customFormat="1" ht="15.95" customHeight="1" x14ac:dyDescent="0.2">
      <c r="H262" s="19"/>
      <c r="I262" s="321"/>
      <c r="J262" s="321"/>
      <c r="K262" s="321"/>
    </row>
    <row r="263" spans="8:11" s="338" customFormat="1" ht="15.95" customHeight="1" x14ac:dyDescent="0.2">
      <c r="H263" s="19"/>
      <c r="I263" s="321"/>
      <c r="J263" s="321"/>
      <c r="K263" s="321"/>
    </row>
    <row r="264" spans="8:11" s="338" customFormat="1" ht="15.95" customHeight="1" x14ac:dyDescent="0.2">
      <c r="H264" s="19"/>
      <c r="I264" s="321"/>
      <c r="J264" s="321"/>
      <c r="K264" s="321"/>
    </row>
    <row r="265" spans="8:11" s="338" customFormat="1" ht="15.95" customHeight="1" x14ac:dyDescent="0.2">
      <c r="H265" s="19"/>
      <c r="I265" s="321"/>
      <c r="J265" s="321"/>
      <c r="K265" s="321"/>
    </row>
    <row r="266" spans="8:11" s="338" customFormat="1" ht="15.95" customHeight="1" x14ac:dyDescent="0.2">
      <c r="H266" s="19"/>
      <c r="I266" s="321"/>
      <c r="J266" s="321"/>
      <c r="K266" s="321"/>
    </row>
    <row r="267" spans="8:11" s="338" customFormat="1" ht="15.95" customHeight="1" x14ac:dyDescent="0.2">
      <c r="H267" s="19"/>
      <c r="I267" s="321"/>
      <c r="J267" s="321"/>
      <c r="K267" s="321"/>
    </row>
    <row r="268" spans="8:11" s="338" customFormat="1" ht="15.95" customHeight="1" x14ac:dyDescent="0.2">
      <c r="H268" s="19"/>
      <c r="I268" s="321"/>
      <c r="J268" s="321"/>
      <c r="K268" s="321"/>
    </row>
    <row r="269" spans="8:11" s="338" customFormat="1" ht="15.95" customHeight="1" x14ac:dyDescent="0.2">
      <c r="H269" s="19"/>
      <c r="I269" s="321"/>
      <c r="J269" s="321"/>
      <c r="K269" s="321"/>
    </row>
    <row r="270" spans="8:11" s="338" customFormat="1" ht="15.95" customHeight="1" x14ac:dyDescent="0.2">
      <c r="H270" s="19"/>
      <c r="I270" s="321"/>
      <c r="J270" s="321"/>
      <c r="K270" s="321"/>
    </row>
    <row r="271" spans="8:11" s="338" customFormat="1" ht="15.95" customHeight="1" x14ac:dyDescent="0.2">
      <c r="H271" s="19"/>
      <c r="I271" s="321"/>
      <c r="J271" s="321"/>
      <c r="K271" s="321"/>
    </row>
    <row r="272" spans="8: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insertHyperlinks="0"/>
  <mergeCells count="45">
    <mergeCell ref="D44:F44"/>
    <mergeCell ref="D45:F45"/>
    <mergeCell ref="D38:F38"/>
    <mergeCell ref="D39:F39"/>
    <mergeCell ref="D40:F40"/>
    <mergeCell ref="D41:F41"/>
    <mergeCell ref="D42:F42"/>
    <mergeCell ref="D43:F43"/>
    <mergeCell ref="D19:F19"/>
    <mergeCell ref="D37:F37"/>
    <mergeCell ref="D26:F26"/>
    <mergeCell ref="D27:F27"/>
    <mergeCell ref="D28:F28"/>
    <mergeCell ref="D29:F29"/>
    <mergeCell ref="D30:F30"/>
    <mergeCell ref="D31:F31"/>
    <mergeCell ref="D32:F32"/>
    <mergeCell ref="D33:F33"/>
    <mergeCell ref="D34:F34"/>
    <mergeCell ref="D35:F35"/>
    <mergeCell ref="D36:F36"/>
    <mergeCell ref="D14:F14"/>
    <mergeCell ref="D15:F15"/>
    <mergeCell ref="D16:F16"/>
    <mergeCell ref="D17:F17"/>
    <mergeCell ref="D18:F18"/>
    <mergeCell ref="D13:F13"/>
    <mergeCell ref="J4:J5"/>
    <mergeCell ref="K4:K5"/>
    <mergeCell ref="A6:F6"/>
    <mergeCell ref="H6:H8"/>
    <mergeCell ref="I6:I8"/>
    <mergeCell ref="J6:J8"/>
    <mergeCell ref="K6:K8"/>
    <mergeCell ref="I4:I5"/>
    <mergeCell ref="D9:F9"/>
    <mergeCell ref="D10:F10"/>
    <mergeCell ref="D11:F11"/>
    <mergeCell ref="D12:F12"/>
    <mergeCell ref="H12:K13"/>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scale="9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4326" r:id="rId4" name="ReworkCompleteChk">
          <controlPr defaultSize="0" autoLine="0" r:id="rId5">
            <anchor moveWithCells="1">
              <from>
                <xdr:col>7</xdr:col>
                <xdr:colOff>114300</xdr:colOff>
                <xdr:row>5</xdr:row>
                <xdr:rowOff>171450</xdr:rowOff>
              </from>
              <to>
                <xdr:col>7</xdr:col>
                <xdr:colOff>285750</xdr:colOff>
                <xdr:row>5</xdr:row>
                <xdr:rowOff>342900</xdr:rowOff>
              </to>
            </anchor>
          </controlPr>
        </control>
      </mc:Choice>
      <mc:Fallback>
        <control shapeId="184326" r:id="rId4" name="ReworkCompleteChk"/>
      </mc:Fallback>
    </mc:AlternateContent>
    <mc:AlternateContent xmlns:mc="http://schemas.openxmlformats.org/markup-compatibility/2006">
      <mc:Choice Requires="x14">
        <control shapeId="184325"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84325" r:id="rId6" name="FinalReviewChk"/>
      </mc:Fallback>
    </mc:AlternateContent>
    <mc:AlternateContent xmlns:mc="http://schemas.openxmlformats.org/markup-compatibility/2006">
      <mc:Choice Requires="x14">
        <control shapeId="184324" r:id="rId7" name="ReworkRequiredChk">
          <controlPr defaultSize="0" autoLine="0" r:id="rId5">
            <anchor moveWithCells="1">
              <from>
                <xdr:col>7</xdr:col>
                <xdr:colOff>114300</xdr:colOff>
                <xdr:row>3</xdr:row>
                <xdr:rowOff>104775</xdr:rowOff>
              </from>
              <to>
                <xdr:col>7</xdr:col>
                <xdr:colOff>285750</xdr:colOff>
                <xdr:row>3</xdr:row>
                <xdr:rowOff>276225</xdr:rowOff>
              </to>
            </anchor>
          </controlPr>
        </control>
      </mc:Choice>
      <mc:Fallback>
        <control shapeId="184324" r:id="rId7" name="ReworkRequiredChk"/>
      </mc:Fallback>
    </mc:AlternateContent>
    <mc:AlternateContent xmlns:mc="http://schemas.openxmlformats.org/markup-compatibility/2006">
      <mc:Choice Requires="x14">
        <control shapeId="18432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4323" r:id="rId8" name="ReviewedChk"/>
      </mc:Fallback>
    </mc:AlternateContent>
    <mc:AlternateContent xmlns:mc="http://schemas.openxmlformats.org/markup-compatibility/2006">
      <mc:Choice Requires="x14">
        <control shapeId="184322" r:id="rId9" name="AwaitingClientChk">
          <controlPr defaultSize="0" autoLine="0" r:id="rId5">
            <anchor moveWithCells="1">
              <from>
                <xdr:col>7</xdr:col>
                <xdr:colOff>114300</xdr:colOff>
                <xdr:row>1</xdr:row>
                <xdr:rowOff>95250</xdr:rowOff>
              </from>
              <to>
                <xdr:col>7</xdr:col>
                <xdr:colOff>285750</xdr:colOff>
                <xdr:row>1</xdr:row>
                <xdr:rowOff>266700</xdr:rowOff>
              </to>
            </anchor>
          </controlPr>
        </control>
      </mc:Choice>
      <mc:Fallback>
        <control shapeId="184322" r:id="rId9" name="AwaitingClientChk"/>
      </mc:Fallback>
    </mc:AlternateContent>
    <mc:AlternateContent xmlns:mc="http://schemas.openxmlformats.org/markup-compatibility/2006">
      <mc:Choice Requires="x14">
        <control shapeId="184321" r:id="rId10" name="WorksheetCompleteChk">
          <controlPr defaultSize="0" autoLine="0" r:id="rId5">
            <anchor moveWithCells="1">
              <from>
                <xdr:col>7</xdr:col>
                <xdr:colOff>123825</xdr:colOff>
                <xdr:row>0</xdr:row>
                <xdr:rowOff>85725</xdr:rowOff>
              </from>
              <to>
                <xdr:col>7</xdr:col>
                <xdr:colOff>295275</xdr:colOff>
                <xdr:row>0</xdr:row>
                <xdr:rowOff>257175</xdr:rowOff>
              </to>
            </anchor>
          </controlPr>
        </control>
      </mc:Choice>
      <mc:Fallback>
        <control shapeId="184321" r:id="rId10" name="WorksheetCompleteChk"/>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8DC63F"/>
    <pageSetUpPr fitToPage="1"/>
  </sheetPr>
  <dimension ref="A1:B18"/>
  <sheetViews>
    <sheetView showGridLines="0" workbookViewId="0">
      <selection sqref="A1:B1"/>
    </sheetView>
  </sheetViews>
  <sheetFormatPr defaultRowHeight="12" x14ac:dyDescent="0.2"/>
  <cols>
    <col min="1" max="1" width="7.33203125" style="6" customWidth="1"/>
    <col min="2" max="2" width="78.83203125" customWidth="1"/>
  </cols>
  <sheetData>
    <row r="1" spans="1:2" ht="45" customHeight="1" x14ac:dyDescent="0.2">
      <c r="A1" s="1404" t="s">
        <v>1171</v>
      </c>
      <c r="B1" s="1405"/>
    </row>
    <row r="2" spans="1:2" ht="18.75" customHeight="1" x14ac:dyDescent="0.2">
      <c r="A2" s="1406" t="s">
        <v>345</v>
      </c>
      <c r="B2" s="1407"/>
    </row>
    <row r="3" spans="1:2" ht="18.75" customHeight="1" thickBot="1" x14ac:dyDescent="0.25">
      <c r="A3" s="1408" t="s">
        <v>153</v>
      </c>
      <c r="B3" s="1409"/>
    </row>
    <row r="4" spans="1:2" ht="30" customHeight="1" x14ac:dyDescent="0.2">
      <c r="A4" s="1410" t="s">
        <v>208</v>
      </c>
      <c r="B4" s="1411"/>
    </row>
    <row r="5" spans="1:2" ht="3.75" customHeight="1" x14ac:dyDescent="0.2">
      <c r="A5" s="918"/>
      <c r="B5" s="919"/>
    </row>
    <row r="6" spans="1:2" s="234" customFormat="1" ht="20.100000000000001" customHeight="1" x14ac:dyDescent="0.2">
      <c r="A6" s="922">
        <v>1</v>
      </c>
      <c r="B6" s="923" t="s">
        <v>346</v>
      </c>
    </row>
    <row r="7" spans="1:2" s="234" customFormat="1" ht="20.100000000000001" customHeight="1" x14ac:dyDescent="0.2">
      <c r="A7" s="922">
        <v>2</v>
      </c>
      <c r="B7" s="923" t="s">
        <v>586</v>
      </c>
    </row>
    <row r="8" spans="1:2" s="234" customFormat="1" ht="20.100000000000001" customHeight="1" x14ac:dyDescent="0.2">
      <c r="A8" s="922">
        <v>3</v>
      </c>
      <c r="B8" s="923" t="s">
        <v>155</v>
      </c>
    </row>
    <row r="9" spans="1:2" s="234" customFormat="1" ht="20.100000000000001" customHeight="1" x14ac:dyDescent="0.2">
      <c r="A9" s="922">
        <v>4</v>
      </c>
      <c r="B9" s="923" t="s">
        <v>33</v>
      </c>
    </row>
    <row r="10" spans="1:2" s="234" customFormat="1" ht="20.100000000000001" customHeight="1" x14ac:dyDescent="0.2">
      <c r="A10" s="922">
        <v>5</v>
      </c>
      <c r="B10" s="923" t="s">
        <v>206</v>
      </c>
    </row>
    <row r="11" spans="1:2" s="234" customFormat="1" ht="20.100000000000001" customHeight="1" x14ac:dyDescent="0.2">
      <c r="A11" s="922">
        <v>6</v>
      </c>
      <c r="B11" s="923" t="s">
        <v>302</v>
      </c>
    </row>
    <row r="12" spans="1:2" s="234" customFormat="1" ht="20.100000000000001" customHeight="1" x14ac:dyDescent="0.2">
      <c r="A12" s="922">
        <v>7</v>
      </c>
      <c r="B12" s="923" t="s">
        <v>591</v>
      </c>
    </row>
    <row r="13" spans="1:2" s="234" customFormat="1" ht="20.100000000000001" customHeight="1" x14ac:dyDescent="0.2">
      <c r="A13" s="922">
        <v>8</v>
      </c>
      <c r="B13" s="923" t="s">
        <v>156</v>
      </c>
    </row>
    <row r="14" spans="1:2" s="235" customFormat="1" ht="3.75" customHeight="1" x14ac:dyDescent="0.2">
      <c r="A14" s="922"/>
      <c r="B14" s="923"/>
    </row>
    <row r="15" spans="1:2" ht="3.75" customHeight="1" thickBot="1" x14ac:dyDescent="0.25">
      <c r="A15" s="920"/>
      <c r="B15" s="921"/>
    </row>
    <row r="16" spans="1:2" x14ac:dyDescent="0.2">
      <c r="B16" s="4"/>
    </row>
    <row r="17" spans="2:2" x14ac:dyDescent="0.2">
      <c r="B17" s="4"/>
    </row>
    <row r="18" spans="2:2" x14ac:dyDescent="0.2">
      <c r="B18" s="4"/>
    </row>
  </sheetData>
  <sheetProtection sheet="1" objects="1" scenarios="1" insertHyperlinks="0"/>
  <mergeCells count="4">
    <mergeCell ref="A1:B1"/>
    <mergeCell ref="A2:B2"/>
    <mergeCell ref="A3:B3"/>
    <mergeCell ref="A4:B4"/>
  </mergeCells>
  <hyperlinks>
    <hyperlink ref="B6" location="Information!A17" display="Working with these workpapers" xr:uid="{00000000-0004-0000-0200-000000000000}"/>
    <hyperlink ref="B7" location="Information!A23" display="Navigating through this workbook" xr:uid="{00000000-0004-0000-0200-000001000000}"/>
    <hyperlink ref="B8" location="Information!A29" display="Using this workbook" xr:uid="{00000000-0004-0000-0200-000002000000}"/>
    <hyperlink ref="B9" location="Information!A36" display="Using the Index" xr:uid="{00000000-0004-0000-0200-000003000000}"/>
    <hyperlink ref="B10" location="Information!A41" display="Using the worksheets" xr:uid="{00000000-0004-0000-0200-000004000000}"/>
    <hyperlink ref="B11" location="Information!A44" display="Adding worksheets" xr:uid="{00000000-0004-0000-0200-000005000000}"/>
    <hyperlink ref="B12" location="Information!A47" display="Printing the worksheets" xr:uid="{00000000-0004-0000-0200-000006000000}"/>
    <hyperlink ref="B13" location="Information!A49" display="What these workpapers are NOT intended to be" xr:uid="{00000000-0004-0000-0200-000007000000}"/>
  </hyperlink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8DC63F"/>
  </sheetPr>
  <dimension ref="A1:M781"/>
  <sheetViews>
    <sheetView showGridLines="0" zoomScaleNormal="100" workbookViewId="0"/>
  </sheetViews>
  <sheetFormatPr defaultRowHeight="12" x14ac:dyDescent="0.2"/>
  <cols>
    <col min="1" max="1" width="12.83203125" customWidth="1"/>
    <col min="2" max="2" width="8.33203125" customWidth="1"/>
    <col min="3" max="3" width="44.6640625" style="107" customWidth="1"/>
    <col min="4" max="4" width="8.83203125" customWidth="1"/>
    <col min="5" max="7" width="15.83203125" customWidth="1"/>
    <col min="8" max="8" width="3.6640625" customWidth="1"/>
    <col min="9" max="9" width="15.1640625" customWidth="1"/>
    <col min="10" max="10" width="6.83203125" customWidth="1"/>
    <col min="11" max="11" width="30.83203125" customWidth="1"/>
    <col min="12" max="13" width="9.33203125" customWidth="1"/>
  </cols>
  <sheetData>
    <row r="1" spans="1:13" ht="24.95" customHeight="1" x14ac:dyDescent="0.2">
      <c r="A1" s="145" t="s">
        <v>167</v>
      </c>
      <c r="B1" s="1426" t="str">
        <f>Home!$B$3</f>
        <v>MICI05</v>
      </c>
      <c r="C1" s="1426"/>
      <c r="D1" s="1426"/>
      <c r="E1" s="1400"/>
      <c r="F1" s="474" t="s">
        <v>58</v>
      </c>
      <c r="G1" s="1536" t="e">
        <f>IF(AND('Index of Workpapers'!E40="",#REF!=""),'Index of Workpapers'!C40,IF('Index of Workpapers'!E40&lt;&gt;"",'Index of Workpapers'!E40,#REF!))</f>
        <v>#REF!</v>
      </c>
      <c r="H1" s="1537"/>
      <c r="J1" s="519"/>
      <c r="K1" s="520" t="s">
        <v>349</v>
      </c>
      <c r="L1" s="521" t="s">
        <v>63</v>
      </c>
      <c r="M1" s="522" t="s">
        <v>64</v>
      </c>
    </row>
    <row r="2" spans="1:13" ht="24.95" customHeight="1" x14ac:dyDescent="0.2">
      <c r="A2" s="145" t="s">
        <v>10</v>
      </c>
      <c r="B2" s="1426" t="str">
        <f>Home!$B$4</f>
        <v>MICINDA SUPERANNUATION FUND</v>
      </c>
      <c r="C2" s="1426"/>
      <c r="D2" s="148"/>
      <c r="E2" s="974"/>
      <c r="F2" s="104" t="s">
        <v>63</v>
      </c>
      <c r="G2" s="1538" t="s">
        <v>64</v>
      </c>
      <c r="H2" s="1538"/>
      <c r="J2" s="519"/>
      <c r="K2" s="520" t="s">
        <v>350</v>
      </c>
      <c r="L2" s="521" t="s">
        <v>63</v>
      </c>
      <c r="M2" s="522" t="s">
        <v>64</v>
      </c>
    </row>
    <row r="3" spans="1:13" ht="24.95" customHeight="1" x14ac:dyDescent="0.2">
      <c r="A3" s="145" t="s">
        <v>236</v>
      </c>
      <c r="B3" s="1440">
        <f>Home!$C$7</f>
        <v>43281</v>
      </c>
      <c r="C3" s="1440"/>
      <c r="D3" s="142"/>
      <c r="E3" s="142" t="s">
        <v>55</v>
      </c>
      <c r="F3" s="106" t="str">
        <f>Home!$C$16</f>
        <v>TH</v>
      </c>
      <c r="G3" s="1534">
        <f>Home!$C$17</f>
        <v>43521</v>
      </c>
      <c r="H3" s="1534"/>
      <c r="J3" s="519"/>
      <c r="K3" s="520" t="s">
        <v>94</v>
      </c>
      <c r="L3" s="521" t="s">
        <v>63</v>
      </c>
      <c r="M3" s="522" t="s">
        <v>64</v>
      </c>
    </row>
    <row r="4" spans="1:13" ht="24.95" customHeight="1" x14ac:dyDescent="0.3">
      <c r="A4" s="408" t="s">
        <v>72</v>
      </c>
      <c r="B4" s="105"/>
      <c r="C4" s="143"/>
      <c r="D4" s="24"/>
      <c r="E4" s="142" t="s">
        <v>56</v>
      </c>
      <c r="F4" s="476" t="str">
        <f>Home!$C$18</f>
        <v>Enter initials</v>
      </c>
      <c r="G4" s="1535" t="str">
        <f>Home!$C$19</f>
        <v>Enter date</v>
      </c>
      <c r="H4" s="1535"/>
      <c r="J4" s="519"/>
      <c r="K4" s="520" t="s">
        <v>351</v>
      </c>
      <c r="L4" s="521" t="s">
        <v>63</v>
      </c>
      <c r="M4" s="522" t="s">
        <v>64</v>
      </c>
    </row>
    <row r="5" spans="1:13" ht="3.75" customHeight="1" thickBot="1" x14ac:dyDescent="0.25">
      <c r="A5" s="47"/>
      <c r="B5" s="7"/>
      <c r="C5" s="88"/>
      <c r="D5" s="7"/>
      <c r="E5" s="7"/>
      <c r="F5" s="15"/>
      <c r="G5" s="1539"/>
      <c r="H5" s="1539"/>
      <c r="J5" s="1418"/>
      <c r="K5" s="1419" t="s">
        <v>352</v>
      </c>
      <c r="L5" s="1420" t="s">
        <v>63</v>
      </c>
      <c r="M5" s="1422" t="s">
        <v>64</v>
      </c>
    </row>
    <row r="6" spans="1:13" ht="3.75" customHeight="1" x14ac:dyDescent="0.2">
      <c r="A6" s="624"/>
      <c r="B6" s="625"/>
      <c r="C6" s="626"/>
      <c r="D6" s="625"/>
      <c r="E6" s="551"/>
      <c r="F6" s="627"/>
      <c r="G6" s="627"/>
      <c r="H6" s="628"/>
      <c r="J6" s="1418"/>
      <c r="K6" s="1419"/>
      <c r="L6" s="1420"/>
      <c r="M6" s="1422"/>
    </row>
    <row r="7" spans="1:13" ht="30" customHeight="1" x14ac:dyDescent="0.2">
      <c r="A7" s="1001" t="s">
        <v>64</v>
      </c>
      <c r="B7" s="1002" t="s">
        <v>245</v>
      </c>
      <c r="C7" s="1002" t="s">
        <v>246</v>
      </c>
      <c r="D7" s="1002" t="s">
        <v>247</v>
      </c>
      <c r="E7" s="1002" t="s">
        <v>248</v>
      </c>
      <c r="F7" s="1002" t="s">
        <v>249</v>
      </c>
      <c r="G7" s="1002" t="s">
        <v>8</v>
      </c>
      <c r="H7" s="980" t="s">
        <v>9</v>
      </c>
      <c r="J7" s="1418"/>
      <c r="K7" s="1419"/>
      <c r="L7" s="1420"/>
      <c r="M7" s="1422"/>
    </row>
    <row r="8" spans="1:13" ht="24.75" customHeight="1" x14ac:dyDescent="0.2">
      <c r="A8" s="1068"/>
      <c r="B8" s="416"/>
      <c r="C8" s="312"/>
      <c r="D8" s="311"/>
      <c r="E8" s="437"/>
      <c r="F8" s="437"/>
      <c r="G8" s="437"/>
      <c r="H8" s="630"/>
      <c r="J8" s="519"/>
      <c r="K8" s="520" t="s">
        <v>353</v>
      </c>
      <c r="L8" s="521" t="s">
        <v>63</v>
      </c>
      <c r="M8" s="522" t="s">
        <v>64</v>
      </c>
    </row>
    <row r="9" spans="1:13" ht="24.75" customHeight="1" x14ac:dyDescent="0.2">
      <c r="A9" s="1068"/>
      <c r="B9" s="416"/>
      <c r="C9" s="318"/>
      <c r="D9" s="239"/>
      <c r="E9" s="437"/>
      <c r="F9" s="437"/>
      <c r="G9" s="437"/>
      <c r="H9" s="630"/>
      <c r="J9" s="515" t="s">
        <v>354</v>
      </c>
      <c r="K9" s="633"/>
      <c r="L9" s="633"/>
      <c r="M9" s="634"/>
    </row>
    <row r="10" spans="1:13" ht="24.75" customHeight="1" x14ac:dyDescent="0.2">
      <c r="A10" s="1068"/>
      <c r="B10" s="416"/>
      <c r="C10" s="318"/>
      <c r="D10" s="239"/>
      <c r="E10" s="437"/>
      <c r="F10" s="437"/>
      <c r="G10" s="437"/>
      <c r="H10" s="630"/>
      <c r="J10" s="1515" t="s">
        <v>355</v>
      </c>
      <c r="K10" s="1516"/>
      <c r="L10" s="1516"/>
      <c r="M10" s="1517"/>
    </row>
    <row r="11" spans="1:13" ht="24.75" customHeight="1" x14ac:dyDescent="0.2">
      <c r="A11" s="1068"/>
      <c r="B11" s="416"/>
      <c r="C11" s="318"/>
      <c r="D11" s="239"/>
      <c r="E11" s="437"/>
      <c r="F11" s="437"/>
      <c r="G11" s="437"/>
      <c r="H11" s="630"/>
      <c r="J11" s="443"/>
      <c r="K11" s="444"/>
      <c r="L11" s="444"/>
      <c r="M11" s="445"/>
    </row>
    <row r="12" spans="1:13" ht="24.75" customHeight="1" x14ac:dyDescent="0.2">
      <c r="A12" s="1068"/>
      <c r="B12" s="416"/>
      <c r="C12" s="318"/>
      <c r="D12" s="239"/>
      <c r="E12" s="437"/>
      <c r="F12" s="437"/>
      <c r="G12" s="437"/>
      <c r="H12" s="630"/>
      <c r="J12" s="443"/>
      <c r="K12" s="444"/>
      <c r="L12" s="444"/>
      <c r="M12" s="445"/>
    </row>
    <row r="13" spans="1:13" ht="24.75" customHeight="1" x14ac:dyDescent="0.2">
      <c r="A13" s="1068"/>
      <c r="B13" s="416"/>
      <c r="C13" s="318"/>
      <c r="D13" s="239"/>
      <c r="E13" s="437"/>
      <c r="F13" s="437"/>
      <c r="G13" s="437"/>
      <c r="H13" s="630"/>
      <c r="J13" s="443"/>
      <c r="K13" s="444"/>
      <c r="L13" s="444"/>
      <c r="M13" s="445"/>
    </row>
    <row r="14" spans="1:13" ht="24.75" customHeight="1" x14ac:dyDescent="0.2">
      <c r="A14" s="1068"/>
      <c r="B14" s="416"/>
      <c r="C14" s="318"/>
      <c r="D14" s="239"/>
      <c r="E14" s="437"/>
      <c r="F14" s="437"/>
      <c r="G14" s="437"/>
      <c r="H14" s="630"/>
      <c r="J14" s="443"/>
      <c r="K14" s="444"/>
      <c r="L14" s="444"/>
      <c r="M14" s="445"/>
    </row>
    <row r="15" spans="1:13" ht="24.75" customHeight="1" x14ac:dyDescent="0.2">
      <c r="A15" s="1068"/>
      <c r="B15" s="416"/>
      <c r="C15" s="318"/>
      <c r="D15" s="239"/>
      <c r="E15" s="437"/>
      <c r="F15" s="437"/>
      <c r="G15" s="437"/>
      <c r="H15" s="630"/>
      <c r="J15" s="443"/>
      <c r="K15" s="444"/>
      <c r="L15" s="444"/>
      <c r="M15" s="445"/>
    </row>
    <row r="16" spans="1:13" ht="24.75" customHeight="1" x14ac:dyDescent="0.2">
      <c r="A16" s="1068"/>
      <c r="B16" s="416"/>
      <c r="C16" s="318"/>
      <c r="D16" s="239"/>
      <c r="E16" s="437"/>
      <c r="F16" s="437"/>
      <c r="G16" s="437"/>
      <c r="H16" s="630"/>
      <c r="J16" s="443"/>
      <c r="K16" s="444"/>
      <c r="L16" s="444"/>
      <c r="M16" s="445"/>
    </row>
    <row r="17" spans="1:13" ht="24.75" customHeight="1" x14ac:dyDescent="0.2">
      <c r="A17" s="1068"/>
      <c r="B17" s="416"/>
      <c r="C17" s="318"/>
      <c r="D17" s="239"/>
      <c r="E17" s="437"/>
      <c r="F17" s="437"/>
      <c r="G17" s="437"/>
      <c r="H17" s="630"/>
      <c r="J17" s="443"/>
      <c r="K17" s="444"/>
      <c r="L17" s="444"/>
      <c r="M17" s="445"/>
    </row>
    <row r="18" spans="1:13" ht="24.75" customHeight="1" x14ac:dyDescent="0.2">
      <c r="A18" s="1068"/>
      <c r="B18" s="416"/>
      <c r="C18" s="318"/>
      <c r="D18" s="239"/>
      <c r="E18" s="437"/>
      <c r="F18" s="437"/>
      <c r="G18" s="437"/>
      <c r="H18" s="630"/>
      <c r="J18" s="443"/>
      <c r="K18" s="444"/>
      <c r="L18" s="444"/>
      <c r="M18" s="445"/>
    </row>
    <row r="19" spans="1:13" ht="24.75" customHeight="1" x14ac:dyDescent="0.2">
      <c r="A19" s="1068"/>
      <c r="B19" s="416"/>
      <c r="C19" s="318"/>
      <c r="D19" s="239"/>
      <c r="E19" s="437"/>
      <c r="F19" s="437"/>
      <c r="G19" s="437"/>
      <c r="H19" s="630"/>
      <c r="J19" s="443"/>
      <c r="K19" s="444"/>
      <c r="L19" s="444"/>
      <c r="M19" s="445"/>
    </row>
    <row r="20" spans="1:13" ht="24.75" customHeight="1" x14ac:dyDescent="0.2">
      <c r="A20" s="1068"/>
      <c r="B20" s="416"/>
      <c r="C20" s="318"/>
      <c r="D20" s="239"/>
      <c r="E20" s="437"/>
      <c r="F20" s="437"/>
      <c r="G20" s="437"/>
      <c r="H20" s="630"/>
      <c r="J20" s="443"/>
      <c r="K20" s="444"/>
      <c r="L20" s="444"/>
      <c r="M20" s="445"/>
    </row>
    <row r="21" spans="1:13" ht="24.75" customHeight="1" x14ac:dyDescent="0.2">
      <c r="A21" s="1068"/>
      <c r="B21" s="416"/>
      <c r="C21" s="318"/>
      <c r="D21" s="239"/>
      <c r="E21" s="437"/>
      <c r="F21" s="437"/>
      <c r="G21" s="437"/>
      <c r="H21" s="630"/>
      <c r="J21" s="443"/>
      <c r="K21" s="444"/>
      <c r="L21" s="444"/>
      <c r="M21" s="445"/>
    </row>
    <row r="22" spans="1:13" ht="24.75" customHeight="1" x14ac:dyDescent="0.2">
      <c r="A22" s="1068"/>
      <c r="B22" s="416"/>
      <c r="C22" s="318"/>
      <c r="D22" s="239"/>
      <c r="E22" s="437"/>
      <c r="F22" s="437"/>
      <c r="G22" s="437"/>
      <c r="H22" s="630"/>
      <c r="J22" s="443"/>
      <c r="K22" s="444"/>
      <c r="L22" s="444"/>
      <c r="M22" s="445"/>
    </row>
    <row r="23" spans="1:13" ht="24.75" customHeight="1" x14ac:dyDescent="0.2">
      <c r="A23" s="1068"/>
      <c r="B23" s="416"/>
      <c r="C23" s="318"/>
      <c r="D23" s="239"/>
      <c r="E23" s="437"/>
      <c r="F23" s="437"/>
      <c r="G23" s="437"/>
      <c r="H23" s="630"/>
      <c r="J23" s="443"/>
      <c r="K23" s="444"/>
      <c r="L23" s="444"/>
      <c r="M23" s="445"/>
    </row>
    <row r="24" spans="1:13" ht="24.75" customHeight="1" x14ac:dyDescent="0.2">
      <c r="A24" s="1068"/>
      <c r="B24" s="416"/>
      <c r="C24" s="318"/>
      <c r="D24" s="239"/>
      <c r="E24" s="437"/>
      <c r="F24" s="437"/>
      <c r="G24" s="437"/>
      <c r="H24" s="630"/>
      <c r="J24" s="443"/>
      <c r="K24" s="444"/>
      <c r="L24" s="444"/>
      <c r="M24" s="445"/>
    </row>
    <row r="25" spans="1:13" ht="24.75" customHeight="1" x14ac:dyDescent="0.2">
      <c r="A25" s="1068"/>
      <c r="B25" s="416"/>
      <c r="C25" s="318"/>
      <c r="D25" s="239"/>
      <c r="E25" s="437"/>
      <c r="F25" s="437"/>
      <c r="G25" s="437"/>
      <c r="H25" s="630"/>
      <c r="J25" s="443"/>
      <c r="K25" s="444"/>
      <c r="L25" s="444"/>
      <c r="M25" s="445"/>
    </row>
    <row r="26" spans="1:13" ht="24.75" customHeight="1" x14ac:dyDescent="0.2">
      <c r="A26" s="1068"/>
      <c r="B26" s="416"/>
      <c r="C26" s="318"/>
      <c r="D26" s="239"/>
      <c r="E26" s="437"/>
      <c r="F26" s="437"/>
      <c r="G26" s="437"/>
      <c r="H26" s="630"/>
      <c r="J26" s="443"/>
      <c r="K26" s="444"/>
      <c r="L26" s="444"/>
      <c r="M26" s="445"/>
    </row>
    <row r="27" spans="1:13" ht="24.75" customHeight="1" x14ac:dyDescent="0.2">
      <c r="A27" s="1068"/>
      <c r="B27" s="416"/>
      <c r="C27" s="318"/>
      <c r="D27" s="239"/>
      <c r="E27" s="437"/>
      <c r="F27" s="437"/>
      <c r="G27" s="437"/>
      <c r="H27" s="630"/>
      <c r="J27" s="443"/>
      <c r="K27" s="444"/>
      <c r="L27" s="444"/>
      <c r="M27" s="445"/>
    </row>
    <row r="28" spans="1:13" ht="24.75" customHeight="1" x14ac:dyDescent="0.2">
      <c r="A28" s="1068"/>
      <c r="B28" s="416"/>
      <c r="C28" s="318"/>
      <c r="D28" s="239"/>
      <c r="E28" s="437"/>
      <c r="F28" s="437"/>
      <c r="G28" s="437"/>
      <c r="H28" s="630"/>
      <c r="J28" s="443"/>
      <c r="K28" s="444"/>
      <c r="L28" s="444"/>
      <c r="M28" s="445"/>
    </row>
    <row r="29" spans="1:13" ht="24.75" customHeight="1" x14ac:dyDescent="0.2">
      <c r="A29" s="1068"/>
      <c r="B29" s="416"/>
      <c r="C29" s="318"/>
      <c r="D29" s="239"/>
      <c r="E29" s="437"/>
      <c r="F29" s="437"/>
      <c r="G29" s="437"/>
      <c r="H29" s="630"/>
      <c r="J29" s="443"/>
      <c r="K29" s="444"/>
      <c r="L29" s="444"/>
      <c r="M29" s="445"/>
    </row>
    <row r="30" spans="1:13" ht="24.75" customHeight="1" x14ac:dyDescent="0.2">
      <c r="A30" s="1068"/>
      <c r="B30" s="416"/>
      <c r="C30" s="318"/>
      <c r="D30" s="239"/>
      <c r="E30" s="437"/>
      <c r="F30" s="437"/>
      <c r="G30" s="437"/>
      <c r="H30" s="630"/>
      <c r="J30" s="443"/>
      <c r="K30" s="444"/>
      <c r="L30" s="444"/>
      <c r="M30" s="445"/>
    </row>
    <row r="31" spans="1:13" ht="24.75" customHeight="1" x14ac:dyDescent="0.2">
      <c r="A31" s="1068"/>
      <c r="B31" s="416"/>
      <c r="C31" s="318"/>
      <c r="D31" s="239"/>
      <c r="E31" s="437"/>
      <c r="F31" s="437"/>
      <c r="G31" s="437"/>
      <c r="H31" s="630"/>
      <c r="J31" s="443"/>
      <c r="K31" s="444"/>
      <c r="L31" s="444"/>
      <c r="M31" s="445"/>
    </row>
    <row r="32" spans="1:13" ht="24.75" customHeight="1" x14ac:dyDescent="0.2">
      <c r="A32" s="1068"/>
      <c r="B32" s="416"/>
      <c r="C32" s="318"/>
      <c r="D32" s="239"/>
      <c r="E32" s="437"/>
      <c r="F32" s="437"/>
      <c r="G32" s="437"/>
      <c r="H32" s="630"/>
      <c r="J32" s="443"/>
      <c r="K32" s="444"/>
      <c r="L32" s="444"/>
      <c r="M32" s="445"/>
    </row>
    <row r="33" spans="1:13" ht="24.75" customHeight="1" x14ac:dyDescent="0.2">
      <c r="A33" s="1068"/>
      <c r="B33" s="416"/>
      <c r="C33" s="318"/>
      <c r="D33" s="239"/>
      <c r="E33" s="437"/>
      <c r="F33" s="437"/>
      <c r="G33" s="437"/>
      <c r="H33" s="630"/>
      <c r="J33" s="443"/>
      <c r="K33" s="444"/>
      <c r="L33" s="444"/>
      <c r="M33" s="445"/>
    </row>
    <row r="34" spans="1:13" ht="24.75" customHeight="1" x14ac:dyDescent="0.2">
      <c r="A34" s="1068"/>
      <c r="B34" s="416"/>
      <c r="C34" s="318"/>
      <c r="D34" s="239"/>
      <c r="E34" s="437"/>
      <c r="F34" s="437"/>
      <c r="G34" s="437"/>
      <c r="H34" s="630"/>
      <c r="J34" s="443"/>
      <c r="K34" s="444"/>
      <c r="L34" s="444"/>
      <c r="M34" s="445"/>
    </row>
    <row r="35" spans="1:13" ht="24.75" customHeight="1" x14ac:dyDescent="0.2">
      <c r="A35" s="1068"/>
      <c r="B35" s="416"/>
      <c r="C35" s="318"/>
      <c r="D35" s="239"/>
      <c r="E35" s="437"/>
      <c r="F35" s="437"/>
      <c r="G35" s="437"/>
      <c r="H35" s="630"/>
      <c r="J35" s="443"/>
      <c r="K35" s="444"/>
      <c r="L35" s="444"/>
      <c r="M35" s="445"/>
    </row>
    <row r="36" spans="1:13" ht="24.75" customHeight="1" x14ac:dyDescent="0.2">
      <c r="A36" s="1068"/>
      <c r="B36" s="416"/>
      <c r="C36" s="318"/>
      <c r="D36" s="239"/>
      <c r="E36" s="437"/>
      <c r="F36" s="437"/>
      <c r="G36" s="437"/>
      <c r="H36" s="630"/>
      <c r="J36" s="443"/>
      <c r="K36" s="444"/>
      <c r="L36" s="444"/>
      <c r="M36" s="445"/>
    </row>
    <row r="37" spans="1:13" ht="24.75" customHeight="1" x14ac:dyDescent="0.2">
      <c r="A37" s="1068"/>
      <c r="B37" s="416"/>
      <c r="C37" s="318"/>
      <c r="D37" s="239"/>
      <c r="E37" s="437"/>
      <c r="F37" s="437"/>
      <c r="G37" s="437"/>
      <c r="H37" s="630"/>
      <c r="J37" s="443"/>
      <c r="K37" s="444"/>
      <c r="L37" s="444"/>
      <c r="M37" s="445"/>
    </row>
    <row r="38" spans="1:13" ht="24.75" customHeight="1" x14ac:dyDescent="0.2">
      <c r="A38" s="1068"/>
      <c r="B38" s="416"/>
      <c r="C38" s="318"/>
      <c r="D38" s="239"/>
      <c r="E38" s="437"/>
      <c r="F38" s="437"/>
      <c r="G38" s="437"/>
      <c r="H38" s="630"/>
      <c r="J38" s="443"/>
      <c r="K38" s="444"/>
      <c r="L38" s="444"/>
      <c r="M38" s="445"/>
    </row>
    <row r="39" spans="1:13" ht="24.75" customHeight="1" x14ac:dyDescent="0.2">
      <c r="A39" s="1068"/>
      <c r="B39" s="416"/>
      <c r="C39" s="318"/>
      <c r="D39" s="239"/>
      <c r="E39" s="437"/>
      <c r="F39" s="437"/>
      <c r="G39" s="437"/>
      <c r="H39" s="630"/>
      <c r="J39" s="443"/>
      <c r="K39" s="444"/>
      <c r="L39" s="444"/>
      <c r="M39" s="445"/>
    </row>
    <row r="40" spans="1:13" ht="24.75" customHeight="1" x14ac:dyDescent="0.2">
      <c r="A40" s="1068"/>
      <c r="B40" s="416"/>
      <c r="C40" s="318"/>
      <c r="D40" s="239"/>
      <c r="E40" s="437"/>
      <c r="F40" s="437"/>
      <c r="G40" s="437"/>
      <c r="H40" s="630"/>
      <c r="J40" s="443"/>
      <c r="K40" s="444"/>
      <c r="L40" s="444"/>
      <c r="M40" s="445"/>
    </row>
    <row r="41" spans="1:13" ht="19.5" customHeight="1" thickBot="1" x14ac:dyDescent="0.25">
      <c r="A41" s="1007"/>
      <c r="B41" s="1005"/>
      <c r="C41" s="1003"/>
      <c r="D41" s="1005"/>
      <c r="E41" s="415">
        <f>ROUND(SUM(E8:E40),2)</f>
        <v>0</v>
      </c>
      <c r="F41" s="415">
        <f t="shared" ref="F41:G41" si="0">ROUND(SUM(F8:F40),2)</f>
        <v>0</v>
      </c>
      <c r="G41" s="415">
        <f t="shared" si="0"/>
        <v>0</v>
      </c>
      <c r="H41" s="1006"/>
      <c r="J41" s="443"/>
      <c r="K41" s="444"/>
      <c r="L41" s="444"/>
      <c r="M41" s="445"/>
    </row>
    <row r="42" spans="1:13" ht="3.75" customHeight="1" thickTop="1" thickBot="1" x14ac:dyDescent="0.25">
      <c r="A42" s="1007"/>
      <c r="B42" s="1005"/>
      <c r="C42" s="1003"/>
      <c r="D42" s="1005"/>
      <c r="E42" s="1005"/>
      <c r="F42" s="1005"/>
      <c r="G42" s="1005"/>
      <c r="H42" s="1006"/>
      <c r="J42" s="366"/>
      <c r="K42" s="366"/>
      <c r="L42" s="366"/>
      <c r="M42" s="366"/>
    </row>
    <row r="43" spans="1:13" s="303" customFormat="1" ht="3.75" customHeight="1" x14ac:dyDescent="0.2">
      <c r="A43" s="482"/>
      <c r="B43" s="483"/>
      <c r="C43" s="632"/>
      <c r="D43" s="483"/>
      <c r="E43" s="483"/>
      <c r="F43" s="483"/>
      <c r="G43" s="483"/>
      <c r="H43" s="528"/>
      <c r="J43" s="366"/>
      <c r="K43" s="366"/>
      <c r="L43" s="366"/>
      <c r="M43" s="366"/>
    </row>
    <row r="44" spans="1:13" ht="19.5" customHeight="1" thickBot="1" x14ac:dyDescent="0.25">
      <c r="A44" s="1466" t="s">
        <v>757</v>
      </c>
      <c r="B44" s="1467"/>
      <c r="C44" s="1467"/>
      <c r="D44" s="1467"/>
      <c r="E44" s="415">
        <f>E41</f>
        <v>0</v>
      </c>
      <c r="F44" s="415">
        <f t="shared" ref="F44:G44" si="1">F41</f>
        <v>0</v>
      </c>
      <c r="G44" s="415">
        <f t="shared" si="1"/>
        <v>0</v>
      </c>
      <c r="H44" s="1006"/>
      <c r="J44" s="443"/>
      <c r="K44" s="444"/>
      <c r="L44" s="444"/>
      <c r="M44" s="445"/>
    </row>
    <row r="45" spans="1:13" s="302" customFormat="1" ht="24.75" customHeight="1" thickTop="1" x14ac:dyDescent="0.2">
      <c r="A45" s="1068"/>
      <c r="B45" s="416"/>
      <c r="C45" s="318"/>
      <c r="D45" s="239"/>
      <c r="E45" s="437"/>
      <c r="F45" s="437"/>
      <c r="G45" s="437"/>
      <c r="H45" s="630"/>
      <c r="J45" s="443"/>
      <c r="K45" s="444"/>
      <c r="L45" s="444"/>
      <c r="M45" s="445"/>
    </row>
    <row r="46" spans="1:13" s="302" customFormat="1" ht="24.75" customHeight="1" x14ac:dyDescent="0.2">
      <c r="A46" s="1068"/>
      <c r="B46" s="416"/>
      <c r="C46" s="318"/>
      <c r="D46" s="239"/>
      <c r="E46" s="437"/>
      <c r="F46" s="437"/>
      <c r="G46" s="437"/>
      <c r="H46" s="630"/>
      <c r="J46" s="443"/>
      <c r="K46" s="444"/>
      <c r="L46" s="444"/>
      <c r="M46" s="445"/>
    </row>
    <row r="47" spans="1:13" s="302" customFormat="1" ht="24.75" customHeight="1" x14ac:dyDescent="0.2">
      <c r="A47" s="1068"/>
      <c r="B47" s="416"/>
      <c r="C47" s="318"/>
      <c r="D47" s="239"/>
      <c r="E47" s="437"/>
      <c r="F47" s="437"/>
      <c r="G47" s="437"/>
      <c r="H47" s="630"/>
      <c r="J47" s="443"/>
      <c r="K47" s="444"/>
      <c r="L47" s="444"/>
      <c r="M47" s="445"/>
    </row>
    <row r="48" spans="1:13" s="302" customFormat="1" ht="24.75" customHeight="1" x14ac:dyDescent="0.2">
      <c r="A48" s="1068"/>
      <c r="B48" s="416"/>
      <c r="C48" s="318"/>
      <c r="D48" s="239"/>
      <c r="E48" s="437"/>
      <c r="F48" s="437"/>
      <c r="G48" s="437"/>
      <c r="H48" s="630"/>
      <c r="J48" s="443"/>
      <c r="K48" s="444"/>
      <c r="L48" s="444"/>
      <c r="M48" s="445"/>
    </row>
    <row r="49" spans="1:13" s="302" customFormat="1" ht="24.75" customHeight="1" x14ac:dyDescent="0.2">
      <c r="A49" s="1068"/>
      <c r="B49" s="416"/>
      <c r="C49" s="318"/>
      <c r="D49" s="239"/>
      <c r="E49" s="437"/>
      <c r="F49" s="437"/>
      <c r="G49" s="437"/>
      <c r="H49" s="630"/>
      <c r="J49" s="443"/>
      <c r="K49" s="444"/>
      <c r="L49" s="444"/>
      <c r="M49" s="445"/>
    </row>
    <row r="50" spans="1:13" s="302" customFormat="1" ht="24.75" customHeight="1" x14ac:dyDescent="0.2">
      <c r="A50" s="1068"/>
      <c r="B50" s="416"/>
      <c r="C50" s="318"/>
      <c r="D50" s="239"/>
      <c r="E50" s="437"/>
      <c r="F50" s="437"/>
      <c r="G50" s="437"/>
      <c r="H50" s="630"/>
      <c r="J50" s="443"/>
      <c r="K50" s="444"/>
      <c r="L50" s="444"/>
      <c r="M50" s="445"/>
    </row>
    <row r="51" spans="1:13" s="302" customFormat="1" ht="24.75" customHeight="1" x14ac:dyDescent="0.2">
      <c r="A51" s="1068"/>
      <c r="B51" s="416"/>
      <c r="C51" s="318"/>
      <c r="D51" s="239"/>
      <c r="E51" s="437"/>
      <c r="F51" s="437"/>
      <c r="G51" s="437"/>
      <c r="H51" s="630"/>
      <c r="J51" s="443"/>
      <c r="K51" s="444"/>
      <c r="L51" s="444"/>
      <c r="M51" s="445"/>
    </row>
    <row r="52" spans="1:13" s="302" customFormat="1" ht="24.75" customHeight="1" x14ac:dyDescent="0.2">
      <c r="A52" s="1068"/>
      <c r="B52" s="416"/>
      <c r="C52" s="318"/>
      <c r="D52" s="239"/>
      <c r="E52" s="437"/>
      <c r="F52" s="437"/>
      <c r="G52" s="437"/>
      <c r="H52" s="630"/>
      <c r="J52" s="443"/>
      <c r="K52" s="444"/>
      <c r="L52" s="444"/>
      <c r="M52" s="445"/>
    </row>
    <row r="53" spans="1:13" s="302" customFormat="1" ht="24.75" customHeight="1" x14ac:dyDescent="0.2">
      <c r="A53" s="1068"/>
      <c r="B53" s="416"/>
      <c r="C53" s="318"/>
      <c r="D53" s="239"/>
      <c r="E53" s="437"/>
      <c r="F53" s="437"/>
      <c r="G53" s="437"/>
      <c r="H53" s="630"/>
      <c r="J53" s="443"/>
      <c r="K53" s="444"/>
      <c r="L53" s="444"/>
      <c r="M53" s="445"/>
    </row>
    <row r="54" spans="1:13" s="302" customFormat="1" ht="24.75" customHeight="1" x14ac:dyDescent="0.2">
      <c r="A54" s="1068"/>
      <c r="B54" s="416"/>
      <c r="C54" s="318"/>
      <c r="D54" s="239"/>
      <c r="E54" s="437"/>
      <c r="F54" s="437"/>
      <c r="G54" s="437"/>
      <c r="H54" s="630"/>
      <c r="J54" s="443"/>
      <c r="K54" s="444"/>
      <c r="L54" s="444"/>
      <c r="M54" s="445"/>
    </row>
    <row r="55" spans="1:13" s="302" customFormat="1" ht="24.75" customHeight="1" x14ac:dyDescent="0.2">
      <c r="A55" s="1068"/>
      <c r="B55" s="416"/>
      <c r="C55" s="318"/>
      <c r="D55" s="239"/>
      <c r="E55" s="437"/>
      <c r="F55" s="437"/>
      <c r="G55" s="437"/>
      <c r="H55" s="630"/>
      <c r="J55" s="443"/>
      <c r="K55" s="444"/>
      <c r="L55" s="444"/>
      <c r="M55" s="445"/>
    </row>
    <row r="56" spans="1:13" s="302" customFormat="1" ht="24.75" customHeight="1" x14ac:dyDescent="0.2">
      <c r="A56" s="1068"/>
      <c r="B56" s="416"/>
      <c r="C56" s="318"/>
      <c r="D56" s="239"/>
      <c r="E56" s="437"/>
      <c r="F56" s="437"/>
      <c r="G56" s="437"/>
      <c r="H56" s="630"/>
      <c r="J56" s="443"/>
      <c r="K56" s="444"/>
      <c r="L56" s="444"/>
      <c r="M56" s="445"/>
    </row>
    <row r="57" spans="1:13" s="302" customFormat="1" ht="24.75" customHeight="1" x14ac:dyDescent="0.2">
      <c r="A57" s="1068"/>
      <c r="B57" s="416"/>
      <c r="C57" s="318"/>
      <c r="D57" s="239"/>
      <c r="E57" s="437"/>
      <c r="F57" s="437"/>
      <c r="G57" s="437"/>
      <c r="H57" s="630"/>
      <c r="J57" s="443"/>
      <c r="K57" s="444"/>
      <c r="L57" s="444"/>
      <c r="M57" s="445"/>
    </row>
    <row r="58" spans="1:13" s="302" customFormat="1" ht="24.75" customHeight="1" x14ac:dyDescent="0.2">
      <c r="A58" s="1068"/>
      <c r="B58" s="416"/>
      <c r="C58" s="318"/>
      <c r="D58" s="239"/>
      <c r="E58" s="437"/>
      <c r="F58" s="437"/>
      <c r="G58" s="437"/>
      <c r="H58" s="630"/>
      <c r="J58" s="443"/>
      <c r="K58" s="444"/>
      <c r="L58" s="444"/>
      <c r="M58" s="445"/>
    </row>
    <row r="59" spans="1:13" s="302" customFormat="1" ht="24.75" customHeight="1" x14ac:dyDescent="0.2">
      <c r="A59" s="1068"/>
      <c r="B59" s="416"/>
      <c r="C59" s="318"/>
      <c r="D59" s="239"/>
      <c r="E59" s="437"/>
      <c r="F59" s="437"/>
      <c r="G59" s="437"/>
      <c r="H59" s="630"/>
      <c r="J59" s="443"/>
      <c r="K59" s="444"/>
      <c r="L59" s="444"/>
      <c r="M59" s="445"/>
    </row>
    <row r="60" spans="1:13" s="302" customFormat="1" ht="24.75" customHeight="1" x14ac:dyDescent="0.2">
      <c r="A60" s="1068"/>
      <c r="B60" s="416"/>
      <c r="C60" s="318"/>
      <c r="D60" s="239"/>
      <c r="E60" s="437"/>
      <c r="F60" s="437"/>
      <c r="G60" s="437"/>
      <c r="H60" s="630"/>
      <c r="J60" s="443"/>
      <c r="K60" s="444"/>
      <c r="L60" s="444"/>
      <c r="M60" s="445"/>
    </row>
    <row r="61" spans="1:13" s="302" customFormat="1" ht="24.75" customHeight="1" x14ac:dyDescent="0.2">
      <c r="A61" s="1068"/>
      <c r="B61" s="416"/>
      <c r="C61" s="318"/>
      <c r="D61" s="239"/>
      <c r="E61" s="437"/>
      <c r="F61" s="437"/>
      <c r="G61" s="437"/>
      <c r="H61" s="630"/>
      <c r="J61" s="443"/>
      <c r="K61" s="444"/>
      <c r="L61" s="444"/>
      <c r="M61" s="445"/>
    </row>
    <row r="62" spans="1:13" s="302" customFormat="1" ht="24.75" customHeight="1" x14ac:dyDescent="0.2">
      <c r="A62" s="1068"/>
      <c r="B62" s="416"/>
      <c r="C62" s="318"/>
      <c r="D62" s="239"/>
      <c r="E62" s="437"/>
      <c r="F62" s="437"/>
      <c r="G62" s="437"/>
      <c r="H62" s="630"/>
      <c r="J62" s="443"/>
      <c r="K62" s="444"/>
      <c r="L62" s="444"/>
      <c r="M62" s="445"/>
    </row>
    <row r="63" spans="1:13" s="302" customFormat="1" ht="24.75" customHeight="1" x14ac:dyDescent="0.2">
      <c r="A63" s="1068"/>
      <c r="B63" s="416"/>
      <c r="C63" s="318"/>
      <c r="D63" s="239"/>
      <c r="E63" s="437"/>
      <c r="F63" s="437"/>
      <c r="G63" s="437"/>
      <c r="H63" s="630"/>
      <c r="J63" s="443"/>
      <c r="K63" s="444"/>
      <c r="L63" s="444"/>
      <c r="M63" s="445"/>
    </row>
    <row r="64" spans="1:13" s="302" customFormat="1" ht="24.75" customHeight="1" x14ac:dyDescent="0.2">
      <c r="A64" s="1068"/>
      <c r="B64" s="416"/>
      <c r="C64" s="318"/>
      <c r="D64" s="239"/>
      <c r="E64" s="437"/>
      <c r="F64" s="437"/>
      <c r="G64" s="437"/>
      <c r="H64" s="630"/>
      <c r="J64" s="443"/>
      <c r="K64" s="444"/>
      <c r="L64" s="444"/>
      <c r="M64" s="445"/>
    </row>
    <row r="65" spans="1:13" s="302" customFormat="1" ht="24.75" customHeight="1" x14ac:dyDescent="0.2">
      <c r="A65" s="1068"/>
      <c r="B65" s="416"/>
      <c r="C65" s="318"/>
      <c r="D65" s="239"/>
      <c r="E65" s="437"/>
      <c r="F65" s="437"/>
      <c r="G65" s="437"/>
      <c r="H65" s="630"/>
      <c r="J65" s="443"/>
      <c r="K65" s="444"/>
      <c r="L65" s="444"/>
      <c r="M65" s="445"/>
    </row>
    <row r="66" spans="1:13" s="302" customFormat="1" ht="24.75" customHeight="1" x14ac:dyDescent="0.2">
      <c r="A66" s="1068"/>
      <c r="B66" s="416"/>
      <c r="C66" s="318"/>
      <c r="D66" s="239"/>
      <c r="E66" s="437"/>
      <c r="F66" s="437"/>
      <c r="G66" s="437"/>
      <c r="H66" s="630"/>
      <c r="J66" s="443"/>
      <c r="K66" s="444"/>
      <c r="L66" s="444"/>
      <c r="M66" s="445"/>
    </row>
    <row r="67" spans="1:13" s="302" customFormat="1" ht="24.75" customHeight="1" x14ac:dyDescent="0.2">
      <c r="A67" s="1068"/>
      <c r="B67" s="416"/>
      <c r="C67" s="318"/>
      <c r="D67" s="239"/>
      <c r="E67" s="437"/>
      <c r="F67" s="437"/>
      <c r="G67" s="437"/>
      <c r="H67" s="630"/>
      <c r="J67" s="443"/>
      <c r="K67" s="444"/>
      <c r="L67" s="444"/>
      <c r="M67" s="445"/>
    </row>
    <row r="68" spans="1:13" s="302" customFormat="1" ht="24.75" customHeight="1" x14ac:dyDescent="0.2">
      <c r="A68" s="1068"/>
      <c r="B68" s="416"/>
      <c r="C68" s="318"/>
      <c r="D68" s="239"/>
      <c r="E68" s="437"/>
      <c r="F68" s="437"/>
      <c r="G68" s="437"/>
      <c r="H68" s="630"/>
      <c r="J68" s="443"/>
      <c r="K68" s="444"/>
      <c r="L68" s="444"/>
      <c r="M68" s="445"/>
    </row>
    <row r="69" spans="1:13" s="302" customFormat="1" ht="24.75" customHeight="1" x14ac:dyDescent="0.2">
      <c r="A69" s="1068"/>
      <c r="B69" s="416"/>
      <c r="C69" s="318"/>
      <c r="D69" s="239"/>
      <c r="E69" s="437"/>
      <c r="F69" s="437"/>
      <c r="G69" s="437"/>
      <c r="H69" s="630"/>
      <c r="J69" s="443"/>
      <c r="K69" s="444"/>
      <c r="L69" s="444"/>
      <c r="M69" s="445"/>
    </row>
    <row r="70" spans="1:13" s="302" customFormat="1" ht="24.75" customHeight="1" x14ac:dyDescent="0.2">
      <c r="A70" s="1068"/>
      <c r="B70" s="416"/>
      <c r="C70" s="318"/>
      <c r="D70" s="239"/>
      <c r="E70" s="437"/>
      <c r="F70" s="437"/>
      <c r="G70" s="437"/>
      <c r="H70" s="630"/>
      <c r="J70" s="443"/>
      <c r="K70" s="444"/>
      <c r="L70" s="444"/>
      <c r="M70" s="445"/>
    </row>
    <row r="71" spans="1:13" s="302" customFormat="1" ht="24.75" customHeight="1" x14ac:dyDescent="0.2">
      <c r="A71" s="1068"/>
      <c r="B71" s="416"/>
      <c r="C71" s="318"/>
      <c r="D71" s="239"/>
      <c r="E71" s="437"/>
      <c r="F71" s="437"/>
      <c r="G71" s="437"/>
      <c r="H71" s="630"/>
      <c r="J71" s="443"/>
      <c r="K71" s="444"/>
      <c r="L71" s="444"/>
      <c r="M71" s="445"/>
    </row>
    <row r="72" spans="1:13" s="302" customFormat="1" ht="24.75" customHeight="1" x14ac:dyDescent="0.2">
      <c r="A72" s="1068"/>
      <c r="B72" s="416"/>
      <c r="C72" s="318"/>
      <c r="D72" s="239"/>
      <c r="E72" s="437"/>
      <c r="F72" s="437"/>
      <c r="G72" s="437"/>
      <c r="H72" s="630"/>
      <c r="J72" s="443"/>
      <c r="K72" s="444"/>
      <c r="L72" s="444"/>
      <c r="M72" s="445"/>
    </row>
    <row r="73" spans="1:13" s="302" customFormat="1" ht="24.75" customHeight="1" x14ac:dyDescent="0.2">
      <c r="A73" s="1068"/>
      <c r="B73" s="416"/>
      <c r="C73" s="318"/>
      <c r="D73" s="239"/>
      <c r="E73" s="437"/>
      <c r="F73" s="437"/>
      <c r="G73" s="437"/>
      <c r="H73" s="630"/>
      <c r="J73" s="443"/>
      <c r="K73" s="444"/>
      <c r="L73" s="444"/>
      <c r="M73" s="445"/>
    </row>
    <row r="74" spans="1:13" s="302" customFormat="1" ht="24.75" customHeight="1" x14ac:dyDescent="0.2">
      <c r="A74" s="1068"/>
      <c r="B74" s="416"/>
      <c r="C74" s="318"/>
      <c r="D74" s="239"/>
      <c r="E74" s="437"/>
      <c r="F74" s="437"/>
      <c r="G74" s="437"/>
      <c r="H74" s="630"/>
      <c r="J74" s="443"/>
      <c r="K74" s="444"/>
      <c r="L74" s="444"/>
      <c r="M74" s="445"/>
    </row>
    <row r="75" spans="1:13" s="302" customFormat="1" ht="24.75" customHeight="1" x14ac:dyDescent="0.2">
      <c r="A75" s="1068"/>
      <c r="B75" s="416"/>
      <c r="C75" s="318"/>
      <c r="D75" s="239"/>
      <c r="E75" s="437"/>
      <c r="F75" s="437"/>
      <c r="G75" s="437"/>
      <c r="H75" s="630"/>
      <c r="J75" s="443"/>
      <c r="K75" s="444"/>
      <c r="L75" s="444"/>
      <c r="M75" s="445"/>
    </row>
    <row r="76" spans="1:13" s="302" customFormat="1" ht="24.75" customHeight="1" x14ac:dyDescent="0.2">
      <c r="A76" s="1068"/>
      <c r="B76" s="416"/>
      <c r="C76" s="318"/>
      <c r="D76" s="239"/>
      <c r="E76" s="437"/>
      <c r="F76" s="437"/>
      <c r="G76" s="437"/>
      <c r="H76" s="630"/>
      <c r="J76" s="443"/>
      <c r="K76" s="444"/>
      <c r="L76" s="444"/>
      <c r="M76" s="445"/>
    </row>
    <row r="77" spans="1:13" s="302" customFormat="1" ht="24.75" customHeight="1" x14ac:dyDescent="0.2">
      <c r="A77" s="1068"/>
      <c r="B77" s="416"/>
      <c r="C77" s="318"/>
      <c r="D77" s="239"/>
      <c r="E77" s="437"/>
      <c r="F77" s="437"/>
      <c r="G77" s="437"/>
      <c r="H77" s="630"/>
      <c r="J77" s="443"/>
      <c r="K77" s="444"/>
      <c r="L77" s="444"/>
      <c r="M77" s="445"/>
    </row>
    <row r="78" spans="1:13" s="302" customFormat="1" ht="19.5" customHeight="1" thickBot="1" x14ac:dyDescent="0.25">
      <c r="A78" s="1007"/>
      <c r="B78" s="1005"/>
      <c r="C78" s="1003"/>
      <c r="D78" s="1005"/>
      <c r="E78" s="415">
        <f>ROUND(SUM(E44:E77),2)</f>
        <v>0</v>
      </c>
      <c r="F78" s="415">
        <f t="shared" ref="F78:G78" si="2">ROUND(SUM(F44:F77),2)</f>
        <v>0</v>
      </c>
      <c r="G78" s="415">
        <f t="shared" si="2"/>
        <v>0</v>
      </c>
      <c r="H78" s="1006"/>
      <c r="J78" s="443"/>
      <c r="K78" s="444"/>
      <c r="L78" s="444"/>
      <c r="M78" s="445"/>
    </row>
    <row r="79" spans="1:13" s="313" customFormat="1" ht="3.75" customHeight="1" thickTop="1" thickBot="1" x14ac:dyDescent="0.25">
      <c r="A79" s="496"/>
      <c r="B79" s="497"/>
      <c r="C79" s="631"/>
      <c r="D79" s="497"/>
      <c r="E79" s="497"/>
      <c r="F79" s="497"/>
      <c r="G79" s="497"/>
      <c r="H79" s="623"/>
      <c r="J79" s="366"/>
      <c r="K79" s="366"/>
      <c r="L79" s="366"/>
      <c r="M79" s="366"/>
    </row>
    <row r="80" spans="1:13" s="314" customFormat="1" ht="3.75" customHeight="1" x14ac:dyDescent="0.2">
      <c r="A80" s="1007"/>
      <c r="B80" s="1005"/>
      <c r="C80" s="1003"/>
      <c r="D80" s="1005"/>
      <c r="E80" s="1005"/>
      <c r="F80" s="1005"/>
      <c r="G80" s="1005"/>
      <c r="H80" s="1006"/>
      <c r="J80" s="366"/>
      <c r="K80" s="366"/>
      <c r="L80" s="366"/>
      <c r="M80" s="366"/>
    </row>
    <row r="81" spans="1:13" s="313" customFormat="1" ht="19.5" customHeight="1" thickBot="1" x14ac:dyDescent="0.25">
      <c r="A81" s="1466" t="s">
        <v>757</v>
      </c>
      <c r="B81" s="1467"/>
      <c r="C81" s="1467"/>
      <c r="D81" s="1467"/>
      <c r="E81" s="415">
        <f>E78</f>
        <v>0</v>
      </c>
      <c r="F81" s="415">
        <f t="shared" ref="F81:G81" si="3">F78</f>
        <v>0</v>
      </c>
      <c r="G81" s="415">
        <f t="shared" si="3"/>
        <v>0</v>
      </c>
      <c r="H81" s="1006"/>
      <c r="J81" s="443"/>
      <c r="K81" s="444"/>
      <c r="L81" s="444"/>
      <c r="M81" s="445"/>
    </row>
    <row r="82" spans="1:13" s="313" customFormat="1" ht="24.75" customHeight="1" thickTop="1" x14ac:dyDescent="0.2">
      <c r="A82" s="1068"/>
      <c r="B82" s="416"/>
      <c r="C82" s="318"/>
      <c r="D82" s="239"/>
      <c r="E82" s="437"/>
      <c r="F82" s="437"/>
      <c r="G82" s="437"/>
      <c r="H82" s="630"/>
      <c r="J82" s="443"/>
      <c r="K82" s="444"/>
      <c r="L82" s="444"/>
      <c r="M82" s="445"/>
    </row>
    <row r="83" spans="1:13" s="313" customFormat="1" ht="24.75" customHeight="1" x14ac:dyDescent="0.2">
      <c r="A83" s="1068"/>
      <c r="B83" s="416"/>
      <c r="C83" s="318"/>
      <c r="D83" s="239"/>
      <c r="E83" s="437"/>
      <c r="F83" s="437"/>
      <c r="G83" s="437"/>
      <c r="H83" s="630"/>
      <c r="J83" s="443"/>
      <c r="K83" s="444"/>
      <c r="L83" s="444"/>
      <c r="M83" s="445"/>
    </row>
    <row r="84" spans="1:13" s="313" customFormat="1" ht="24.75" customHeight="1" x14ac:dyDescent="0.2">
      <c r="A84" s="1068"/>
      <c r="B84" s="416"/>
      <c r="C84" s="318"/>
      <c r="D84" s="239"/>
      <c r="E84" s="437"/>
      <c r="F84" s="437"/>
      <c r="G84" s="437"/>
      <c r="H84" s="630"/>
      <c r="J84" s="443"/>
      <c r="K84" s="444"/>
      <c r="L84" s="444"/>
      <c r="M84" s="445"/>
    </row>
    <row r="85" spans="1:13" s="313" customFormat="1" ht="24.75" customHeight="1" x14ac:dyDescent="0.2">
      <c r="A85" s="1068"/>
      <c r="B85" s="416"/>
      <c r="C85" s="318"/>
      <c r="D85" s="239"/>
      <c r="E85" s="437"/>
      <c r="F85" s="437"/>
      <c r="G85" s="437"/>
      <c r="H85" s="630"/>
      <c r="J85" s="443"/>
      <c r="K85" s="444"/>
      <c r="L85" s="444"/>
      <c r="M85" s="445"/>
    </row>
    <row r="86" spans="1:13" s="313" customFormat="1" ht="24.75" customHeight="1" x14ac:dyDescent="0.2">
      <c r="A86" s="1068"/>
      <c r="B86" s="416"/>
      <c r="C86" s="318"/>
      <c r="D86" s="239"/>
      <c r="E86" s="437"/>
      <c r="F86" s="437"/>
      <c r="G86" s="437"/>
      <c r="H86" s="630"/>
      <c r="J86" s="443"/>
      <c r="K86" s="444"/>
      <c r="L86" s="444"/>
      <c r="M86" s="445"/>
    </row>
    <row r="87" spans="1:13" s="313" customFormat="1" ht="24.75" customHeight="1" x14ac:dyDescent="0.2">
      <c r="A87" s="1068"/>
      <c r="B87" s="416"/>
      <c r="C87" s="318"/>
      <c r="D87" s="239"/>
      <c r="E87" s="437"/>
      <c r="F87" s="437"/>
      <c r="G87" s="437"/>
      <c r="H87" s="630"/>
      <c r="J87" s="443"/>
      <c r="K87" s="444"/>
      <c r="L87" s="444"/>
      <c r="M87" s="445"/>
    </row>
    <row r="88" spans="1:13" s="313" customFormat="1" ht="24.75" customHeight="1" x14ac:dyDescent="0.2">
      <c r="A88" s="1068"/>
      <c r="B88" s="416"/>
      <c r="C88" s="318"/>
      <c r="D88" s="239"/>
      <c r="E88" s="437"/>
      <c r="F88" s="437"/>
      <c r="G88" s="437"/>
      <c r="H88" s="630"/>
      <c r="J88" s="443"/>
      <c r="K88" s="444"/>
      <c r="L88" s="444"/>
      <c r="M88" s="445"/>
    </row>
    <row r="89" spans="1:13" s="313" customFormat="1" ht="24.75" customHeight="1" x14ac:dyDescent="0.2">
      <c r="A89" s="1068"/>
      <c r="B89" s="416"/>
      <c r="C89" s="318"/>
      <c r="D89" s="239"/>
      <c r="E89" s="437"/>
      <c r="F89" s="437"/>
      <c r="G89" s="437"/>
      <c r="H89" s="630"/>
      <c r="J89" s="443"/>
      <c r="K89" s="444"/>
      <c r="L89" s="444"/>
      <c r="M89" s="445"/>
    </row>
    <row r="90" spans="1:13" s="313" customFormat="1" ht="24.75" customHeight="1" x14ac:dyDescent="0.2">
      <c r="A90" s="1068"/>
      <c r="B90" s="416"/>
      <c r="C90" s="318"/>
      <c r="D90" s="239"/>
      <c r="E90" s="437"/>
      <c r="F90" s="437"/>
      <c r="G90" s="437"/>
      <c r="H90" s="630"/>
      <c r="J90" s="443"/>
      <c r="K90" s="444"/>
      <c r="L90" s="444"/>
      <c r="M90" s="445"/>
    </row>
    <row r="91" spans="1:13" s="313" customFormat="1" ht="24.75" customHeight="1" x14ac:dyDescent="0.2">
      <c r="A91" s="1068"/>
      <c r="B91" s="416"/>
      <c r="C91" s="318"/>
      <c r="D91" s="239"/>
      <c r="E91" s="437"/>
      <c r="F91" s="437"/>
      <c r="G91" s="437"/>
      <c r="H91" s="630"/>
      <c r="J91" s="443"/>
      <c r="K91" s="444"/>
      <c r="L91" s="444"/>
      <c r="M91" s="445"/>
    </row>
    <row r="92" spans="1:13" s="313" customFormat="1" ht="24.75" customHeight="1" x14ac:dyDescent="0.2">
      <c r="A92" s="1068"/>
      <c r="B92" s="416"/>
      <c r="C92" s="318"/>
      <c r="D92" s="239"/>
      <c r="E92" s="437"/>
      <c r="F92" s="437"/>
      <c r="G92" s="437"/>
      <c r="H92" s="630"/>
      <c r="J92" s="443"/>
      <c r="K92" s="444"/>
      <c r="L92" s="444"/>
      <c r="M92" s="445"/>
    </row>
    <row r="93" spans="1:13" s="313" customFormat="1" ht="24.75" customHeight="1" x14ac:dyDescent="0.2">
      <c r="A93" s="1068"/>
      <c r="B93" s="416"/>
      <c r="C93" s="318"/>
      <c r="D93" s="239"/>
      <c r="E93" s="437"/>
      <c r="F93" s="437"/>
      <c r="G93" s="437"/>
      <c r="H93" s="630"/>
      <c r="J93" s="443"/>
      <c r="K93" s="444"/>
      <c r="L93" s="444"/>
      <c r="M93" s="445"/>
    </row>
    <row r="94" spans="1:13" s="313" customFormat="1" ht="24.75" customHeight="1" x14ac:dyDescent="0.2">
      <c r="A94" s="1068"/>
      <c r="B94" s="416"/>
      <c r="C94" s="318"/>
      <c r="D94" s="239"/>
      <c r="E94" s="437"/>
      <c r="F94" s="437"/>
      <c r="G94" s="437"/>
      <c r="H94" s="630"/>
      <c r="J94" s="443"/>
      <c r="K94" s="444"/>
      <c r="L94" s="444"/>
      <c r="M94" s="445"/>
    </row>
    <row r="95" spans="1:13" s="313" customFormat="1" ht="24.75" customHeight="1" x14ac:dyDescent="0.2">
      <c r="A95" s="1068"/>
      <c r="B95" s="416"/>
      <c r="C95" s="318"/>
      <c r="D95" s="239"/>
      <c r="E95" s="437"/>
      <c r="F95" s="437"/>
      <c r="G95" s="437"/>
      <c r="H95" s="630"/>
      <c r="J95" s="443"/>
      <c r="K95" s="444"/>
      <c r="L95" s="444"/>
      <c r="M95" s="445"/>
    </row>
    <row r="96" spans="1:13" s="313" customFormat="1" ht="24.75" customHeight="1" x14ac:dyDescent="0.2">
      <c r="A96" s="1068"/>
      <c r="B96" s="416"/>
      <c r="C96" s="318"/>
      <c r="D96" s="239"/>
      <c r="E96" s="437"/>
      <c r="F96" s="437"/>
      <c r="G96" s="437"/>
      <c r="H96" s="630"/>
      <c r="J96" s="443"/>
      <c r="K96" s="444"/>
      <c r="L96" s="444"/>
      <c r="M96" s="445"/>
    </row>
    <row r="97" spans="1:13" s="313" customFormat="1" ht="24.75" customHeight="1" x14ac:dyDescent="0.2">
      <c r="A97" s="1068"/>
      <c r="B97" s="416"/>
      <c r="C97" s="318"/>
      <c r="D97" s="239"/>
      <c r="E97" s="437"/>
      <c r="F97" s="437"/>
      <c r="G97" s="437"/>
      <c r="H97" s="630"/>
      <c r="J97" s="443"/>
      <c r="K97" s="444"/>
      <c r="L97" s="444"/>
      <c r="M97" s="445"/>
    </row>
    <row r="98" spans="1:13" s="313" customFormat="1" ht="24.75" customHeight="1" x14ac:dyDescent="0.2">
      <c r="A98" s="1068"/>
      <c r="B98" s="416"/>
      <c r="C98" s="318"/>
      <c r="D98" s="239"/>
      <c r="E98" s="437"/>
      <c r="F98" s="437"/>
      <c r="G98" s="437"/>
      <c r="H98" s="630"/>
      <c r="J98" s="443"/>
      <c r="K98" s="444"/>
      <c r="L98" s="444"/>
      <c r="M98" s="445"/>
    </row>
    <row r="99" spans="1:13" s="313" customFormat="1" ht="24.75" customHeight="1" x14ac:dyDescent="0.2">
      <c r="A99" s="1068"/>
      <c r="B99" s="416"/>
      <c r="C99" s="318"/>
      <c r="D99" s="239"/>
      <c r="E99" s="437"/>
      <c r="F99" s="437"/>
      <c r="G99" s="437"/>
      <c r="H99" s="630"/>
      <c r="J99" s="443"/>
      <c r="K99" s="444"/>
      <c r="L99" s="444"/>
      <c r="M99" s="445"/>
    </row>
    <row r="100" spans="1:13" s="313" customFormat="1" ht="24.75" customHeight="1" x14ac:dyDescent="0.2">
      <c r="A100" s="1068"/>
      <c r="B100" s="416"/>
      <c r="C100" s="318"/>
      <c r="D100" s="239"/>
      <c r="E100" s="437"/>
      <c r="F100" s="437"/>
      <c r="G100" s="437"/>
      <c r="H100" s="630"/>
      <c r="J100" s="443"/>
      <c r="K100" s="444"/>
      <c r="L100" s="444"/>
      <c r="M100" s="445"/>
    </row>
    <row r="101" spans="1:13" s="313" customFormat="1" ht="24.75" customHeight="1" x14ac:dyDescent="0.2">
      <c r="A101" s="1068"/>
      <c r="B101" s="416"/>
      <c r="C101" s="318"/>
      <c r="D101" s="239"/>
      <c r="E101" s="437"/>
      <c r="F101" s="437"/>
      <c r="G101" s="437"/>
      <c r="H101" s="630"/>
      <c r="J101" s="443"/>
      <c r="K101" s="444"/>
      <c r="L101" s="444"/>
      <c r="M101" s="445"/>
    </row>
    <row r="102" spans="1:13" s="313" customFormat="1" ht="24.75" customHeight="1" x14ac:dyDescent="0.2">
      <c r="A102" s="1068"/>
      <c r="B102" s="416"/>
      <c r="C102" s="318"/>
      <c r="D102" s="239"/>
      <c r="E102" s="437"/>
      <c r="F102" s="437"/>
      <c r="G102" s="437"/>
      <c r="H102" s="630"/>
      <c r="J102" s="443"/>
      <c r="K102" s="444"/>
      <c r="L102" s="444"/>
      <c r="M102" s="445"/>
    </row>
    <row r="103" spans="1:13" s="313" customFormat="1" ht="24.75" customHeight="1" x14ac:dyDescent="0.2">
      <c r="A103" s="1068"/>
      <c r="B103" s="416"/>
      <c r="C103" s="318"/>
      <c r="D103" s="239"/>
      <c r="E103" s="437"/>
      <c r="F103" s="437"/>
      <c r="G103" s="437"/>
      <c r="H103" s="630"/>
      <c r="J103" s="443"/>
      <c r="K103" s="444"/>
      <c r="L103" s="444"/>
      <c r="M103" s="445"/>
    </row>
    <row r="104" spans="1:13" s="313" customFormat="1" ht="24.75" customHeight="1" x14ac:dyDescent="0.2">
      <c r="A104" s="1068"/>
      <c r="B104" s="416"/>
      <c r="C104" s="318"/>
      <c r="D104" s="239"/>
      <c r="E104" s="437"/>
      <c r="F104" s="437"/>
      <c r="G104" s="437"/>
      <c r="H104" s="630"/>
      <c r="J104" s="443"/>
      <c r="K104" s="444"/>
      <c r="L104" s="444"/>
      <c r="M104" s="445"/>
    </row>
    <row r="105" spans="1:13" s="313" customFormat="1" ht="24.75" customHeight="1" x14ac:dyDescent="0.2">
      <c r="A105" s="1068"/>
      <c r="B105" s="416"/>
      <c r="C105" s="318"/>
      <c r="D105" s="239"/>
      <c r="E105" s="437"/>
      <c r="F105" s="437"/>
      <c r="G105" s="437"/>
      <c r="H105" s="630"/>
      <c r="J105" s="443"/>
      <c r="K105" s="444"/>
      <c r="L105" s="444"/>
      <c r="M105" s="445"/>
    </row>
    <row r="106" spans="1:13" s="313" customFormat="1" ht="24.75" customHeight="1" x14ac:dyDescent="0.2">
      <c r="A106" s="1068"/>
      <c r="B106" s="416"/>
      <c r="C106" s="318"/>
      <c r="D106" s="239"/>
      <c r="E106" s="437"/>
      <c r="F106" s="437"/>
      <c r="G106" s="437"/>
      <c r="H106" s="630"/>
      <c r="J106" s="443"/>
      <c r="K106" s="444"/>
      <c r="L106" s="444"/>
      <c r="M106" s="445"/>
    </row>
    <row r="107" spans="1:13" s="313" customFormat="1" ht="24.75" customHeight="1" x14ac:dyDescent="0.2">
      <c r="A107" s="1068"/>
      <c r="B107" s="416"/>
      <c r="C107" s="318"/>
      <c r="D107" s="239"/>
      <c r="E107" s="437"/>
      <c r="F107" s="437"/>
      <c r="G107" s="437"/>
      <c r="H107" s="630"/>
      <c r="J107" s="443"/>
      <c r="K107" s="444"/>
      <c r="L107" s="444"/>
      <c r="M107" s="445"/>
    </row>
    <row r="108" spans="1:13" s="313" customFormat="1" ht="24.75" customHeight="1" x14ac:dyDescent="0.2">
      <c r="A108" s="1068"/>
      <c r="B108" s="416"/>
      <c r="C108" s="318"/>
      <c r="D108" s="239"/>
      <c r="E108" s="437"/>
      <c r="F108" s="437"/>
      <c r="G108" s="437"/>
      <c r="H108" s="630"/>
      <c r="J108" s="443"/>
      <c r="K108" s="444"/>
      <c r="L108" s="444"/>
      <c r="M108" s="445"/>
    </row>
    <row r="109" spans="1:13" s="313" customFormat="1" ht="24.75" customHeight="1" x14ac:dyDescent="0.2">
      <c r="A109" s="1068"/>
      <c r="B109" s="416"/>
      <c r="C109" s="318"/>
      <c r="D109" s="239"/>
      <c r="E109" s="437"/>
      <c r="F109" s="437"/>
      <c r="G109" s="437"/>
      <c r="H109" s="630"/>
      <c r="J109" s="443"/>
      <c r="K109" s="444"/>
      <c r="L109" s="444"/>
      <c r="M109" s="445"/>
    </row>
    <row r="110" spans="1:13" s="313" customFormat="1" ht="24.75" customHeight="1" x14ac:dyDescent="0.2">
      <c r="A110" s="1068"/>
      <c r="B110" s="416"/>
      <c r="C110" s="318"/>
      <c r="D110" s="239"/>
      <c r="E110" s="437"/>
      <c r="F110" s="437"/>
      <c r="G110" s="437"/>
      <c r="H110" s="630"/>
      <c r="J110" s="443"/>
      <c r="K110" s="444"/>
      <c r="L110" s="444"/>
      <c r="M110" s="445"/>
    </row>
    <row r="111" spans="1:13" s="313" customFormat="1" ht="24.75" customHeight="1" x14ac:dyDescent="0.2">
      <c r="A111" s="1068"/>
      <c r="B111" s="416"/>
      <c r="C111" s="318"/>
      <c r="D111" s="239"/>
      <c r="E111" s="437"/>
      <c r="F111" s="437"/>
      <c r="G111" s="437"/>
      <c r="H111" s="630"/>
      <c r="J111" s="443"/>
      <c r="K111" s="444"/>
      <c r="L111" s="444"/>
      <c r="M111" s="445"/>
    </row>
    <row r="112" spans="1:13" s="313" customFormat="1" ht="24.75" customHeight="1" x14ac:dyDescent="0.2">
      <c r="A112" s="1068"/>
      <c r="B112" s="416"/>
      <c r="C112" s="318"/>
      <c r="D112" s="239"/>
      <c r="E112" s="437"/>
      <c r="F112" s="437"/>
      <c r="G112" s="437"/>
      <c r="H112" s="630"/>
      <c r="J112" s="443"/>
      <c r="K112" s="444"/>
      <c r="L112" s="444"/>
      <c r="M112" s="445"/>
    </row>
    <row r="113" spans="1:13" s="313" customFormat="1" ht="24.75" customHeight="1" x14ac:dyDescent="0.2">
      <c r="A113" s="1068"/>
      <c r="B113" s="416"/>
      <c r="C113" s="318"/>
      <c r="D113" s="239"/>
      <c r="E113" s="437"/>
      <c r="F113" s="437"/>
      <c r="G113" s="437"/>
      <c r="H113" s="630"/>
      <c r="J113" s="443"/>
      <c r="K113" s="444"/>
      <c r="L113" s="444"/>
      <c r="M113" s="445"/>
    </row>
    <row r="114" spans="1:13" s="313" customFormat="1" ht="24.75" customHeight="1" x14ac:dyDescent="0.2">
      <c r="A114" s="1068"/>
      <c r="B114" s="416"/>
      <c r="C114" s="318"/>
      <c r="D114" s="239"/>
      <c r="E114" s="437"/>
      <c r="F114" s="437"/>
      <c r="G114" s="437"/>
      <c r="H114" s="630"/>
      <c r="J114" s="443"/>
      <c r="K114" s="444"/>
      <c r="L114" s="444"/>
      <c r="M114" s="445"/>
    </row>
    <row r="115" spans="1:13" s="313" customFormat="1" ht="19.5" customHeight="1" thickBot="1" x14ac:dyDescent="0.25">
      <c r="A115" s="1007"/>
      <c r="B115" s="1005"/>
      <c r="C115" s="1003"/>
      <c r="D115" s="1005"/>
      <c r="E115" s="415">
        <f>ROUND(SUM(E81:E114),2)</f>
        <v>0</v>
      </c>
      <c r="F115" s="415">
        <f t="shared" ref="F115" si="4">ROUND(SUM(F81:F114),2)</f>
        <v>0</v>
      </c>
      <c r="G115" s="415">
        <f t="shared" ref="G115" si="5">ROUND(SUM(G81:G114),2)</f>
        <v>0</v>
      </c>
      <c r="H115" s="1006"/>
      <c r="J115" s="443"/>
      <c r="K115" s="444"/>
      <c r="L115" s="444"/>
      <c r="M115" s="445"/>
    </row>
    <row r="116" spans="1:13" ht="3.75" customHeight="1" thickTop="1" thickBot="1" x14ac:dyDescent="0.25">
      <c r="A116" s="496"/>
      <c r="B116" s="497"/>
      <c r="C116" s="631"/>
      <c r="D116" s="497"/>
      <c r="E116" s="497"/>
      <c r="F116" s="497"/>
      <c r="G116" s="497"/>
      <c r="H116" s="623"/>
    </row>
    <row r="117" spans="1:13" ht="3.75" customHeight="1" x14ac:dyDescent="0.2">
      <c r="A117" s="1007"/>
      <c r="B117" s="1005"/>
      <c r="C117" s="1003"/>
      <c r="D117" s="1005"/>
      <c r="E117" s="1005"/>
      <c r="F117" s="1005"/>
      <c r="G117" s="1005"/>
      <c r="H117" s="1006"/>
    </row>
    <row r="118" spans="1:13" ht="19.5" customHeight="1" thickBot="1" x14ac:dyDescent="0.25">
      <c r="A118" s="1466" t="s">
        <v>757</v>
      </c>
      <c r="B118" s="1467"/>
      <c r="C118" s="1467"/>
      <c r="D118" s="1467"/>
      <c r="E118" s="415">
        <f>E115</f>
        <v>0</v>
      </c>
      <c r="F118" s="415">
        <f t="shared" ref="F118:G118" si="6">F115</f>
        <v>0</v>
      </c>
      <c r="G118" s="415">
        <f t="shared" si="6"/>
        <v>0</v>
      </c>
      <c r="H118" s="1006"/>
    </row>
    <row r="119" spans="1:13" ht="24.75" customHeight="1" thickTop="1" x14ac:dyDescent="0.2">
      <c r="A119" s="1068"/>
      <c r="B119" s="416"/>
      <c r="C119" s="318"/>
      <c r="D119" s="239"/>
      <c r="E119" s="437"/>
      <c r="F119" s="437"/>
      <c r="G119" s="437"/>
      <c r="H119" s="630"/>
    </row>
    <row r="120" spans="1:13" ht="24.75" customHeight="1" x14ac:dyDescent="0.2">
      <c r="A120" s="1068"/>
      <c r="B120" s="416"/>
      <c r="C120" s="318"/>
      <c r="D120" s="239"/>
      <c r="E120" s="437"/>
      <c r="F120" s="437"/>
      <c r="G120" s="437"/>
      <c r="H120" s="630"/>
    </row>
    <row r="121" spans="1:13" ht="24.75" customHeight="1" x14ac:dyDescent="0.2">
      <c r="A121" s="1068"/>
      <c r="B121" s="416"/>
      <c r="C121" s="318"/>
      <c r="D121" s="239"/>
      <c r="E121" s="437"/>
      <c r="F121" s="437"/>
      <c r="G121" s="437"/>
      <c r="H121" s="630"/>
    </row>
    <row r="122" spans="1:13" ht="24.75" customHeight="1" x14ac:dyDescent="0.2">
      <c r="A122" s="1068"/>
      <c r="B122" s="416"/>
      <c r="C122" s="318"/>
      <c r="D122" s="239"/>
      <c r="E122" s="437"/>
      <c r="F122" s="437"/>
      <c r="G122" s="437"/>
      <c r="H122" s="630"/>
    </row>
    <row r="123" spans="1:13" ht="24.75" customHeight="1" x14ac:dyDescent="0.2">
      <c r="A123" s="1068"/>
      <c r="B123" s="416"/>
      <c r="C123" s="318"/>
      <c r="D123" s="239"/>
      <c r="E123" s="437"/>
      <c r="F123" s="437"/>
      <c r="G123" s="437"/>
      <c r="H123" s="630"/>
    </row>
    <row r="124" spans="1:13" ht="24.75" customHeight="1" x14ac:dyDescent="0.2">
      <c r="A124" s="1068"/>
      <c r="B124" s="416"/>
      <c r="C124" s="318"/>
      <c r="D124" s="239"/>
      <c r="E124" s="437"/>
      <c r="F124" s="437"/>
      <c r="G124" s="437"/>
      <c r="H124" s="630"/>
    </row>
    <row r="125" spans="1:13" ht="24.75" customHeight="1" x14ac:dyDescent="0.2">
      <c r="A125" s="1068"/>
      <c r="B125" s="416"/>
      <c r="C125" s="318"/>
      <c r="D125" s="239"/>
      <c r="E125" s="437"/>
      <c r="F125" s="437"/>
      <c r="G125" s="437"/>
      <c r="H125" s="630"/>
    </row>
    <row r="126" spans="1:13" ht="24.75" customHeight="1" x14ac:dyDescent="0.2">
      <c r="A126" s="1068"/>
      <c r="B126" s="416"/>
      <c r="C126" s="318"/>
      <c r="D126" s="239"/>
      <c r="E126" s="437"/>
      <c r="F126" s="437"/>
      <c r="G126" s="437"/>
      <c r="H126" s="630"/>
    </row>
    <row r="127" spans="1:13" ht="24.75" customHeight="1" x14ac:dyDescent="0.2">
      <c r="A127" s="1068"/>
      <c r="B127" s="416"/>
      <c r="C127" s="318"/>
      <c r="D127" s="239"/>
      <c r="E127" s="437"/>
      <c r="F127" s="437"/>
      <c r="G127" s="437"/>
      <c r="H127" s="630"/>
    </row>
    <row r="128" spans="1:13" ht="24.75" customHeight="1" x14ac:dyDescent="0.2">
      <c r="A128" s="1068"/>
      <c r="B128" s="416"/>
      <c r="C128" s="318"/>
      <c r="D128" s="239"/>
      <c r="E128" s="437"/>
      <c r="F128" s="437"/>
      <c r="G128" s="437"/>
      <c r="H128" s="630"/>
    </row>
    <row r="129" spans="1:8" ht="24.75" customHeight="1" x14ac:dyDescent="0.2">
      <c r="A129" s="1068"/>
      <c r="B129" s="416"/>
      <c r="C129" s="318"/>
      <c r="D129" s="239"/>
      <c r="E129" s="437"/>
      <c r="F129" s="437"/>
      <c r="G129" s="437"/>
      <c r="H129" s="630"/>
    </row>
    <row r="130" spans="1:8" ht="24.75" customHeight="1" x14ac:dyDescent="0.2">
      <c r="A130" s="1068"/>
      <c r="B130" s="416"/>
      <c r="C130" s="318"/>
      <c r="D130" s="239"/>
      <c r="E130" s="437"/>
      <c r="F130" s="437"/>
      <c r="G130" s="437"/>
      <c r="H130" s="630"/>
    </row>
    <row r="131" spans="1:8" ht="24.75" customHeight="1" x14ac:dyDescent="0.2">
      <c r="A131" s="1068"/>
      <c r="B131" s="416"/>
      <c r="C131" s="318"/>
      <c r="D131" s="239"/>
      <c r="E131" s="437"/>
      <c r="F131" s="437"/>
      <c r="G131" s="437"/>
      <c r="H131" s="630"/>
    </row>
    <row r="132" spans="1:8" ht="24.75" customHeight="1" x14ac:dyDescent="0.2">
      <c r="A132" s="1068"/>
      <c r="B132" s="416"/>
      <c r="C132" s="318"/>
      <c r="D132" s="239"/>
      <c r="E132" s="437"/>
      <c r="F132" s="437"/>
      <c r="G132" s="437"/>
      <c r="H132" s="630"/>
    </row>
    <row r="133" spans="1:8" ht="24.75" customHeight="1" x14ac:dyDescent="0.2">
      <c r="A133" s="1068"/>
      <c r="B133" s="416"/>
      <c r="C133" s="318"/>
      <c r="D133" s="239"/>
      <c r="E133" s="437"/>
      <c r="F133" s="437"/>
      <c r="G133" s="437"/>
      <c r="H133" s="630"/>
    </row>
    <row r="134" spans="1:8" ht="24.75" customHeight="1" x14ac:dyDescent="0.2">
      <c r="A134" s="1068"/>
      <c r="B134" s="416"/>
      <c r="C134" s="318"/>
      <c r="D134" s="239"/>
      <c r="E134" s="437"/>
      <c r="F134" s="437"/>
      <c r="G134" s="437"/>
      <c r="H134" s="630"/>
    </row>
    <row r="135" spans="1:8" ht="24.75" customHeight="1" x14ac:dyDescent="0.2">
      <c r="A135" s="1068"/>
      <c r="B135" s="416"/>
      <c r="C135" s="318"/>
      <c r="D135" s="239"/>
      <c r="E135" s="437"/>
      <c r="F135" s="437"/>
      <c r="G135" s="437"/>
      <c r="H135" s="630"/>
    </row>
    <row r="136" spans="1:8" ht="24.75" customHeight="1" x14ac:dyDescent="0.2">
      <c r="A136" s="1068"/>
      <c r="B136" s="416"/>
      <c r="C136" s="318"/>
      <c r="D136" s="239"/>
      <c r="E136" s="437"/>
      <c r="F136" s="437"/>
      <c r="G136" s="437"/>
      <c r="H136" s="630"/>
    </row>
    <row r="137" spans="1:8" ht="24.75" customHeight="1" x14ac:dyDescent="0.2">
      <c r="A137" s="1068"/>
      <c r="B137" s="416"/>
      <c r="C137" s="318"/>
      <c r="D137" s="239"/>
      <c r="E137" s="437"/>
      <c r="F137" s="437"/>
      <c r="G137" s="437"/>
      <c r="H137" s="630"/>
    </row>
    <row r="138" spans="1:8" ht="24.75" customHeight="1" x14ac:dyDescent="0.2">
      <c r="A138" s="1068"/>
      <c r="B138" s="416"/>
      <c r="C138" s="318"/>
      <c r="D138" s="239"/>
      <c r="E138" s="437"/>
      <c r="F138" s="437"/>
      <c r="G138" s="437"/>
      <c r="H138" s="630"/>
    </row>
    <row r="139" spans="1:8" ht="24.75" customHeight="1" x14ac:dyDescent="0.2">
      <c r="A139" s="1068"/>
      <c r="B139" s="416"/>
      <c r="C139" s="318"/>
      <c r="D139" s="239"/>
      <c r="E139" s="437"/>
      <c r="F139" s="437"/>
      <c r="G139" s="437"/>
      <c r="H139" s="630"/>
    </row>
    <row r="140" spans="1:8" ht="24.75" customHeight="1" x14ac:dyDescent="0.2">
      <c r="A140" s="1068"/>
      <c r="B140" s="416"/>
      <c r="C140" s="318"/>
      <c r="D140" s="239"/>
      <c r="E140" s="437"/>
      <c r="F140" s="437"/>
      <c r="G140" s="437"/>
      <c r="H140" s="630"/>
    </row>
    <row r="141" spans="1:8" ht="24.75" customHeight="1" x14ac:dyDescent="0.2">
      <c r="A141" s="1068"/>
      <c r="B141" s="416"/>
      <c r="C141" s="318"/>
      <c r="D141" s="239"/>
      <c r="E141" s="437"/>
      <c r="F141" s="437"/>
      <c r="G141" s="437"/>
      <c r="H141" s="630"/>
    </row>
    <row r="142" spans="1:8" ht="24.75" customHeight="1" x14ac:dyDescent="0.2">
      <c r="A142" s="1068"/>
      <c r="B142" s="416"/>
      <c r="C142" s="318"/>
      <c r="D142" s="239"/>
      <c r="E142" s="437"/>
      <c r="F142" s="437"/>
      <c r="G142" s="437"/>
      <c r="H142" s="630"/>
    </row>
    <row r="143" spans="1:8" ht="24.75" customHeight="1" x14ac:dyDescent="0.2">
      <c r="A143" s="1068"/>
      <c r="B143" s="416"/>
      <c r="C143" s="318"/>
      <c r="D143" s="239"/>
      <c r="E143" s="437"/>
      <c r="F143" s="437"/>
      <c r="G143" s="437"/>
      <c r="H143" s="630"/>
    </row>
    <row r="144" spans="1:8" ht="24.75" customHeight="1" x14ac:dyDescent="0.2">
      <c r="A144" s="1068"/>
      <c r="B144" s="416"/>
      <c r="C144" s="318"/>
      <c r="D144" s="239"/>
      <c r="E144" s="437"/>
      <c r="F144" s="437"/>
      <c r="G144" s="437"/>
      <c r="H144" s="630"/>
    </row>
    <row r="145" spans="1:8" ht="24.75" customHeight="1" x14ac:dyDescent="0.2">
      <c r="A145" s="1068"/>
      <c r="B145" s="416"/>
      <c r="C145" s="318"/>
      <c r="D145" s="239"/>
      <c r="E145" s="437"/>
      <c r="F145" s="437"/>
      <c r="G145" s="437"/>
      <c r="H145" s="630"/>
    </row>
    <row r="146" spans="1:8" ht="24.75" customHeight="1" x14ac:dyDescent="0.2">
      <c r="A146" s="1068"/>
      <c r="B146" s="416"/>
      <c r="C146" s="318"/>
      <c r="D146" s="239"/>
      <c r="E146" s="437"/>
      <c r="F146" s="437"/>
      <c r="G146" s="437"/>
      <c r="H146" s="630"/>
    </row>
    <row r="147" spans="1:8" ht="24.75" customHeight="1" x14ac:dyDescent="0.2">
      <c r="A147" s="1068"/>
      <c r="B147" s="416"/>
      <c r="C147" s="318"/>
      <c r="D147" s="239"/>
      <c r="E147" s="437"/>
      <c r="F147" s="437"/>
      <c r="G147" s="437"/>
      <c r="H147" s="630"/>
    </row>
    <row r="148" spans="1:8" ht="24.75" customHeight="1" x14ac:dyDescent="0.2">
      <c r="A148" s="1068"/>
      <c r="B148" s="416"/>
      <c r="C148" s="318"/>
      <c r="D148" s="239"/>
      <c r="E148" s="437"/>
      <c r="F148" s="437"/>
      <c r="G148" s="437"/>
      <c r="H148" s="630"/>
    </row>
    <row r="149" spans="1:8" ht="24.75" customHeight="1" x14ac:dyDescent="0.2">
      <c r="A149" s="1068"/>
      <c r="B149" s="416"/>
      <c r="C149" s="318"/>
      <c r="D149" s="239"/>
      <c r="E149" s="437"/>
      <c r="F149" s="437"/>
      <c r="G149" s="437"/>
      <c r="H149" s="630"/>
    </row>
    <row r="150" spans="1:8" ht="24.75" customHeight="1" x14ac:dyDescent="0.2">
      <c r="A150" s="1068"/>
      <c r="B150" s="416"/>
      <c r="C150" s="318"/>
      <c r="D150" s="239"/>
      <c r="E150" s="437"/>
      <c r="F150" s="437"/>
      <c r="G150" s="437"/>
      <c r="H150" s="630"/>
    </row>
    <row r="151" spans="1:8" ht="24.75" customHeight="1" x14ac:dyDescent="0.2">
      <c r="A151" s="1068"/>
      <c r="B151" s="416"/>
      <c r="C151" s="318"/>
      <c r="D151" s="239"/>
      <c r="E151" s="437"/>
      <c r="F151" s="437"/>
      <c r="G151" s="437"/>
      <c r="H151" s="630"/>
    </row>
    <row r="152" spans="1:8" ht="19.5" customHeight="1" thickBot="1" x14ac:dyDescent="0.25">
      <c r="A152" s="1007"/>
      <c r="B152" s="1005"/>
      <c r="C152" s="1003"/>
      <c r="D152" s="1005"/>
      <c r="E152" s="415">
        <f>ROUND(SUM(E118:E151),2)</f>
        <v>0</v>
      </c>
      <c r="F152" s="415">
        <f t="shared" ref="F152:G152" si="7">ROUND(SUM(F118:F151),2)</f>
        <v>0</v>
      </c>
      <c r="G152" s="415">
        <f t="shared" si="7"/>
        <v>0</v>
      </c>
      <c r="H152" s="1006"/>
    </row>
    <row r="153" spans="1:8" ht="3.75" customHeight="1" thickTop="1" thickBot="1" x14ac:dyDescent="0.25">
      <c r="A153" s="496"/>
      <c r="B153" s="497"/>
      <c r="C153" s="631"/>
      <c r="D153" s="497"/>
      <c r="E153" s="497"/>
      <c r="F153" s="497"/>
      <c r="G153" s="497"/>
      <c r="H153" s="623"/>
    </row>
    <row r="154" spans="1:8" ht="3.75" customHeight="1" x14ac:dyDescent="0.2">
      <c r="A154" s="1007"/>
      <c r="B154" s="1005"/>
      <c r="C154" s="1003"/>
      <c r="D154" s="1005"/>
      <c r="E154" s="1005"/>
      <c r="F154" s="1005"/>
      <c r="G154" s="1005"/>
      <c r="H154" s="1006"/>
    </row>
    <row r="155" spans="1:8" ht="19.5" customHeight="1" thickBot="1" x14ac:dyDescent="0.25">
      <c r="A155" s="1466" t="s">
        <v>757</v>
      </c>
      <c r="B155" s="1467"/>
      <c r="C155" s="1467"/>
      <c r="D155" s="1467"/>
      <c r="E155" s="415">
        <f>E152</f>
        <v>0</v>
      </c>
      <c r="F155" s="415">
        <f t="shared" ref="F155:G155" si="8">F152</f>
        <v>0</v>
      </c>
      <c r="G155" s="415">
        <f t="shared" si="8"/>
        <v>0</v>
      </c>
      <c r="H155" s="1006"/>
    </row>
    <row r="156" spans="1:8" ht="24.75" customHeight="1" thickTop="1" x14ac:dyDescent="0.2">
      <c r="A156" s="1068"/>
      <c r="B156" s="416"/>
      <c r="C156" s="318"/>
      <c r="D156" s="239"/>
      <c r="E156" s="437"/>
      <c r="F156" s="437"/>
      <c r="G156" s="437"/>
      <c r="H156" s="630"/>
    </row>
    <row r="157" spans="1:8" ht="24.75" customHeight="1" x14ac:dyDescent="0.2">
      <c r="A157" s="1068"/>
      <c r="B157" s="416"/>
      <c r="C157" s="318"/>
      <c r="D157" s="239"/>
      <c r="E157" s="437"/>
      <c r="F157" s="437"/>
      <c r="G157" s="437"/>
      <c r="H157" s="630"/>
    </row>
    <row r="158" spans="1:8" ht="24.75" customHeight="1" x14ac:dyDescent="0.2">
      <c r="A158" s="1068"/>
      <c r="B158" s="416"/>
      <c r="C158" s="318"/>
      <c r="D158" s="239"/>
      <c r="E158" s="437"/>
      <c r="F158" s="437"/>
      <c r="G158" s="437"/>
      <c r="H158" s="630"/>
    </row>
    <row r="159" spans="1:8" ht="24.75" customHeight="1" x14ac:dyDescent="0.2">
      <c r="A159" s="1068"/>
      <c r="B159" s="416"/>
      <c r="C159" s="318"/>
      <c r="D159" s="239"/>
      <c r="E159" s="437"/>
      <c r="F159" s="437"/>
      <c r="G159" s="437"/>
      <c r="H159" s="630"/>
    </row>
    <row r="160" spans="1:8" ht="24.75" customHeight="1" x14ac:dyDescent="0.2">
      <c r="A160" s="1068"/>
      <c r="B160" s="416"/>
      <c r="C160" s="318"/>
      <c r="D160" s="239"/>
      <c r="E160" s="437"/>
      <c r="F160" s="437"/>
      <c r="G160" s="437"/>
      <c r="H160" s="630"/>
    </row>
    <row r="161" spans="1:8" ht="24.75" customHeight="1" x14ac:dyDescent="0.2">
      <c r="A161" s="1068"/>
      <c r="B161" s="416"/>
      <c r="C161" s="318"/>
      <c r="D161" s="239"/>
      <c r="E161" s="437"/>
      <c r="F161" s="437"/>
      <c r="G161" s="437"/>
      <c r="H161" s="630"/>
    </row>
    <row r="162" spans="1:8" ht="24.75" customHeight="1" x14ac:dyDescent="0.2">
      <c r="A162" s="1068"/>
      <c r="B162" s="416"/>
      <c r="C162" s="318"/>
      <c r="D162" s="239"/>
      <c r="E162" s="437"/>
      <c r="F162" s="437"/>
      <c r="G162" s="437"/>
      <c r="H162" s="630"/>
    </row>
    <row r="163" spans="1:8" ht="24.75" customHeight="1" x14ac:dyDescent="0.2">
      <c r="A163" s="1068"/>
      <c r="B163" s="416"/>
      <c r="C163" s="318"/>
      <c r="D163" s="239"/>
      <c r="E163" s="437"/>
      <c r="F163" s="437"/>
      <c r="G163" s="437"/>
      <c r="H163" s="630"/>
    </row>
    <row r="164" spans="1:8" ht="24.75" customHeight="1" x14ac:dyDescent="0.2">
      <c r="A164" s="1068"/>
      <c r="B164" s="416"/>
      <c r="C164" s="318"/>
      <c r="D164" s="239"/>
      <c r="E164" s="437"/>
      <c r="F164" s="437"/>
      <c r="G164" s="437"/>
      <c r="H164" s="630"/>
    </row>
    <row r="165" spans="1:8" ht="24.75" customHeight="1" x14ac:dyDescent="0.2">
      <c r="A165" s="1068"/>
      <c r="B165" s="416"/>
      <c r="C165" s="318"/>
      <c r="D165" s="239"/>
      <c r="E165" s="437"/>
      <c r="F165" s="437"/>
      <c r="G165" s="437"/>
      <c r="H165" s="630"/>
    </row>
    <row r="166" spans="1:8" ht="24.75" customHeight="1" x14ac:dyDescent="0.2">
      <c r="A166" s="1068"/>
      <c r="B166" s="416"/>
      <c r="C166" s="318"/>
      <c r="D166" s="239"/>
      <c r="E166" s="437"/>
      <c r="F166" s="437"/>
      <c r="G166" s="437"/>
      <c r="H166" s="630"/>
    </row>
    <row r="167" spans="1:8" ht="24.75" customHeight="1" x14ac:dyDescent="0.2">
      <c r="A167" s="1068"/>
      <c r="B167" s="416"/>
      <c r="C167" s="318"/>
      <c r="D167" s="239"/>
      <c r="E167" s="437"/>
      <c r="F167" s="437"/>
      <c r="G167" s="437"/>
      <c r="H167" s="630"/>
    </row>
    <row r="168" spans="1:8" ht="24.75" customHeight="1" x14ac:dyDescent="0.2">
      <c r="A168" s="1068"/>
      <c r="B168" s="416"/>
      <c r="C168" s="318"/>
      <c r="D168" s="239"/>
      <c r="E168" s="437"/>
      <c r="F168" s="437"/>
      <c r="G168" s="437"/>
      <c r="H168" s="630"/>
    </row>
    <row r="169" spans="1:8" ht="24.75" customHeight="1" x14ac:dyDescent="0.2">
      <c r="A169" s="1068"/>
      <c r="B169" s="416"/>
      <c r="C169" s="318"/>
      <c r="D169" s="239"/>
      <c r="E169" s="437"/>
      <c r="F169" s="437"/>
      <c r="G169" s="437"/>
      <c r="H169" s="630"/>
    </row>
    <row r="170" spans="1:8" ht="24.75" customHeight="1" x14ac:dyDescent="0.2">
      <c r="A170" s="1068"/>
      <c r="B170" s="416"/>
      <c r="C170" s="318"/>
      <c r="D170" s="239"/>
      <c r="E170" s="437"/>
      <c r="F170" s="437"/>
      <c r="G170" s="437"/>
      <c r="H170" s="630"/>
    </row>
    <row r="171" spans="1:8" ht="24.75" customHeight="1" x14ac:dyDescent="0.2">
      <c r="A171" s="1068"/>
      <c r="B171" s="416"/>
      <c r="C171" s="318"/>
      <c r="D171" s="239"/>
      <c r="E171" s="437"/>
      <c r="F171" s="437"/>
      <c r="G171" s="437"/>
      <c r="H171" s="630"/>
    </row>
    <row r="172" spans="1:8" ht="24.75" customHeight="1" x14ac:dyDescent="0.2">
      <c r="A172" s="1068"/>
      <c r="B172" s="416"/>
      <c r="C172" s="318"/>
      <c r="D172" s="239"/>
      <c r="E172" s="437"/>
      <c r="F172" s="437"/>
      <c r="G172" s="437"/>
      <c r="H172" s="630"/>
    </row>
    <row r="173" spans="1:8" ht="24.75" customHeight="1" x14ac:dyDescent="0.2">
      <c r="A173" s="1068"/>
      <c r="B173" s="416"/>
      <c r="C173" s="318"/>
      <c r="D173" s="239"/>
      <c r="E173" s="437"/>
      <c r="F173" s="437"/>
      <c r="G173" s="437"/>
      <c r="H173" s="630"/>
    </row>
    <row r="174" spans="1:8" ht="24.75" customHeight="1" x14ac:dyDescent="0.2">
      <c r="A174" s="1068"/>
      <c r="B174" s="416"/>
      <c r="C174" s="318"/>
      <c r="D174" s="239"/>
      <c r="E174" s="437"/>
      <c r="F174" s="437"/>
      <c r="G174" s="437"/>
      <c r="H174" s="630"/>
    </row>
    <row r="175" spans="1:8" ht="24.75" customHeight="1" x14ac:dyDescent="0.2">
      <c r="A175" s="1068"/>
      <c r="B175" s="416"/>
      <c r="C175" s="318"/>
      <c r="D175" s="239"/>
      <c r="E175" s="437"/>
      <c r="F175" s="437"/>
      <c r="G175" s="437"/>
      <c r="H175" s="630"/>
    </row>
    <row r="176" spans="1:8" ht="24.75" customHeight="1" x14ac:dyDescent="0.2">
      <c r="A176" s="1068"/>
      <c r="B176" s="416"/>
      <c r="C176" s="318"/>
      <c r="D176" s="239"/>
      <c r="E176" s="437"/>
      <c r="F176" s="437"/>
      <c r="G176" s="437"/>
      <c r="H176" s="630"/>
    </row>
    <row r="177" spans="1:8" ht="24.75" customHeight="1" x14ac:dyDescent="0.2">
      <c r="A177" s="1068"/>
      <c r="B177" s="416"/>
      <c r="C177" s="318"/>
      <c r="D177" s="239"/>
      <c r="E177" s="437"/>
      <c r="F177" s="437"/>
      <c r="G177" s="437"/>
      <c r="H177" s="630"/>
    </row>
    <row r="178" spans="1:8" ht="24.75" customHeight="1" x14ac:dyDescent="0.2">
      <c r="A178" s="1068"/>
      <c r="B178" s="416"/>
      <c r="C178" s="318"/>
      <c r="D178" s="239"/>
      <c r="E178" s="437"/>
      <c r="F178" s="437"/>
      <c r="G178" s="437"/>
      <c r="H178" s="630"/>
    </row>
    <row r="179" spans="1:8" ht="24.75" customHeight="1" x14ac:dyDescent="0.2">
      <c r="A179" s="1068"/>
      <c r="B179" s="416"/>
      <c r="C179" s="318"/>
      <c r="D179" s="239"/>
      <c r="E179" s="437"/>
      <c r="F179" s="437"/>
      <c r="G179" s="437"/>
      <c r="H179" s="630"/>
    </row>
    <row r="180" spans="1:8" ht="24.75" customHeight="1" x14ac:dyDescent="0.2">
      <c r="A180" s="1068"/>
      <c r="B180" s="416"/>
      <c r="C180" s="318"/>
      <c r="D180" s="239"/>
      <c r="E180" s="437"/>
      <c r="F180" s="437"/>
      <c r="G180" s="437"/>
      <c r="H180" s="630"/>
    </row>
    <row r="181" spans="1:8" ht="24.75" customHeight="1" x14ac:dyDescent="0.2">
      <c r="A181" s="1068"/>
      <c r="B181" s="416"/>
      <c r="C181" s="318"/>
      <c r="D181" s="239"/>
      <c r="E181" s="437"/>
      <c r="F181" s="437"/>
      <c r="G181" s="437"/>
      <c r="H181" s="630"/>
    </row>
    <row r="182" spans="1:8" ht="24.75" customHeight="1" x14ac:dyDescent="0.2">
      <c r="A182" s="1068"/>
      <c r="B182" s="416"/>
      <c r="C182" s="318"/>
      <c r="D182" s="239"/>
      <c r="E182" s="437"/>
      <c r="F182" s="437"/>
      <c r="G182" s="437"/>
      <c r="H182" s="630"/>
    </row>
    <row r="183" spans="1:8" ht="24.75" customHeight="1" x14ac:dyDescent="0.2">
      <c r="A183" s="1068"/>
      <c r="B183" s="416"/>
      <c r="C183" s="318"/>
      <c r="D183" s="239"/>
      <c r="E183" s="437"/>
      <c r="F183" s="437"/>
      <c r="G183" s="437"/>
      <c r="H183" s="630"/>
    </row>
    <row r="184" spans="1:8" ht="24.75" customHeight="1" x14ac:dyDescent="0.2">
      <c r="A184" s="1068"/>
      <c r="B184" s="416"/>
      <c r="C184" s="318"/>
      <c r="D184" s="239"/>
      <c r="E184" s="437"/>
      <c r="F184" s="437"/>
      <c r="G184" s="437"/>
      <c r="H184" s="630"/>
    </row>
    <row r="185" spans="1:8" ht="24.75" customHeight="1" x14ac:dyDescent="0.2">
      <c r="A185" s="1068"/>
      <c r="B185" s="416"/>
      <c r="C185" s="318"/>
      <c r="D185" s="239"/>
      <c r="E185" s="437"/>
      <c r="F185" s="437"/>
      <c r="G185" s="437"/>
      <c r="H185" s="630"/>
    </row>
    <row r="186" spans="1:8" ht="24.75" customHeight="1" x14ac:dyDescent="0.2">
      <c r="A186" s="1068"/>
      <c r="B186" s="416"/>
      <c r="C186" s="318"/>
      <c r="D186" s="239"/>
      <c r="E186" s="437"/>
      <c r="F186" s="437"/>
      <c r="G186" s="437"/>
      <c r="H186" s="630"/>
    </row>
    <row r="187" spans="1:8" ht="24.75" customHeight="1" x14ac:dyDescent="0.2">
      <c r="A187" s="1068"/>
      <c r="B187" s="416"/>
      <c r="C187" s="318"/>
      <c r="D187" s="239"/>
      <c r="E187" s="437"/>
      <c r="F187" s="437"/>
      <c r="G187" s="437"/>
      <c r="H187" s="630"/>
    </row>
    <row r="188" spans="1:8" ht="24.75" customHeight="1" x14ac:dyDescent="0.2">
      <c r="A188" s="1068"/>
      <c r="B188" s="416"/>
      <c r="C188" s="318"/>
      <c r="D188" s="239"/>
      <c r="E188" s="437"/>
      <c r="F188" s="437"/>
      <c r="G188" s="437"/>
      <c r="H188" s="630"/>
    </row>
    <row r="189" spans="1:8" ht="19.5" customHeight="1" thickBot="1" x14ac:dyDescent="0.25">
      <c r="A189" s="1007"/>
      <c r="B189" s="1005"/>
      <c r="C189" s="1003"/>
      <c r="D189" s="1005"/>
      <c r="E189" s="415">
        <f>ROUND(SUM(E155:E188),2)</f>
        <v>0</v>
      </c>
      <c r="F189" s="415">
        <f t="shared" ref="F189:G189" si="9">ROUND(SUM(F155:F188),2)</f>
        <v>0</v>
      </c>
      <c r="G189" s="415">
        <f t="shared" si="9"/>
        <v>0</v>
      </c>
      <c r="H189" s="1006"/>
    </row>
    <row r="190" spans="1:8" ht="3.75" customHeight="1" thickTop="1" thickBot="1" x14ac:dyDescent="0.25">
      <c r="A190" s="496"/>
      <c r="B190" s="497"/>
      <c r="C190" s="631"/>
      <c r="D190" s="497"/>
      <c r="E190" s="497"/>
      <c r="F190" s="497"/>
      <c r="G190" s="497"/>
      <c r="H190" s="623"/>
    </row>
    <row r="191" spans="1:8" ht="24.75" customHeight="1" x14ac:dyDescent="0.2"/>
    <row r="192" spans="1:8" ht="24.75" customHeight="1" x14ac:dyDescent="0.2"/>
    <row r="193" ht="24.75" customHeight="1" x14ac:dyDescent="0.2"/>
    <row r="194" ht="24.75" customHeight="1" x14ac:dyDescent="0.2"/>
    <row r="195" ht="24.75" customHeight="1" x14ac:dyDescent="0.2"/>
    <row r="196" ht="24.75" customHeight="1" x14ac:dyDescent="0.2"/>
    <row r="197" ht="24.75" customHeight="1" x14ac:dyDescent="0.2"/>
    <row r="198" ht="24.75" customHeight="1" x14ac:dyDescent="0.2"/>
    <row r="199" ht="24.75" customHeight="1" x14ac:dyDescent="0.2"/>
    <row r="200" ht="24.75" customHeight="1" x14ac:dyDescent="0.2"/>
    <row r="201" ht="24.75" customHeight="1" x14ac:dyDescent="0.2"/>
    <row r="202" ht="24.75" customHeight="1" x14ac:dyDescent="0.2"/>
    <row r="203" ht="24.75" customHeight="1" x14ac:dyDescent="0.2"/>
    <row r="204" ht="24.75" customHeight="1" x14ac:dyDescent="0.2"/>
    <row r="205" ht="24.75" customHeight="1" x14ac:dyDescent="0.2"/>
    <row r="206" ht="24.75" customHeight="1" x14ac:dyDescent="0.2"/>
    <row r="207" ht="24.75" customHeight="1" x14ac:dyDescent="0.2"/>
    <row r="208" ht="24.75" customHeight="1" x14ac:dyDescent="0.2"/>
    <row r="209" ht="24.75" customHeight="1" x14ac:dyDescent="0.2"/>
    <row r="210" ht="24.75" customHeight="1" x14ac:dyDescent="0.2"/>
    <row r="211" ht="24.75" customHeight="1" x14ac:dyDescent="0.2"/>
    <row r="212" ht="24.75" customHeight="1" x14ac:dyDescent="0.2"/>
    <row r="213" ht="24.75" customHeight="1" x14ac:dyDescent="0.2"/>
    <row r="214" ht="24.75" customHeight="1" x14ac:dyDescent="0.2"/>
    <row r="215" ht="24.75" customHeight="1" x14ac:dyDescent="0.2"/>
    <row r="216" ht="24.75" customHeight="1" x14ac:dyDescent="0.2"/>
    <row r="217" ht="24.75" customHeight="1" x14ac:dyDescent="0.2"/>
    <row r="218" ht="24.75" customHeight="1" x14ac:dyDescent="0.2"/>
    <row r="219" ht="24.75" customHeight="1" x14ac:dyDescent="0.2"/>
    <row r="220" ht="24.75" customHeight="1" x14ac:dyDescent="0.2"/>
    <row r="221" ht="24.75" customHeight="1" x14ac:dyDescent="0.2"/>
    <row r="222" ht="24.75" customHeight="1" x14ac:dyDescent="0.2"/>
    <row r="223" ht="24.75" customHeight="1" x14ac:dyDescent="0.2"/>
    <row r="224" ht="24.75" customHeight="1" x14ac:dyDescent="0.2"/>
    <row r="225" ht="24.75" customHeight="1" x14ac:dyDescent="0.2"/>
    <row r="226" ht="24.75" customHeight="1" x14ac:dyDescent="0.2"/>
    <row r="227" ht="24.75" customHeight="1" x14ac:dyDescent="0.2"/>
    <row r="228" ht="24.75" customHeight="1" x14ac:dyDescent="0.2"/>
    <row r="229" ht="24.75" customHeight="1" x14ac:dyDescent="0.2"/>
    <row r="230" ht="24.75" customHeight="1" x14ac:dyDescent="0.2"/>
    <row r="231" ht="24.75" customHeight="1" x14ac:dyDescent="0.2"/>
    <row r="232" ht="24.75" customHeight="1" x14ac:dyDescent="0.2"/>
    <row r="233" ht="24.75" customHeight="1" x14ac:dyDescent="0.2"/>
    <row r="234" ht="24.75" customHeight="1" x14ac:dyDescent="0.2"/>
    <row r="235" ht="24.75" customHeight="1" x14ac:dyDescent="0.2"/>
    <row r="236" ht="24.75" customHeight="1" x14ac:dyDescent="0.2"/>
    <row r="237" ht="24.75" customHeight="1" x14ac:dyDescent="0.2"/>
    <row r="238" ht="24.75" customHeight="1" x14ac:dyDescent="0.2"/>
    <row r="239" ht="24.75" customHeight="1" x14ac:dyDescent="0.2"/>
    <row r="240" ht="24.75" customHeight="1" x14ac:dyDescent="0.2"/>
    <row r="241" ht="24.75" customHeight="1" x14ac:dyDescent="0.2"/>
    <row r="242" ht="24.75" customHeight="1" x14ac:dyDescent="0.2"/>
    <row r="243" ht="24.75" customHeight="1" x14ac:dyDescent="0.2"/>
    <row r="244" ht="24.75" customHeight="1" x14ac:dyDescent="0.2"/>
    <row r="245" ht="24.75" customHeight="1" x14ac:dyDescent="0.2"/>
    <row r="246" ht="24.75" customHeight="1" x14ac:dyDescent="0.2"/>
    <row r="247" ht="24.75" customHeight="1" x14ac:dyDescent="0.2"/>
    <row r="248" ht="24.75" customHeight="1" x14ac:dyDescent="0.2"/>
    <row r="249" ht="24.75" customHeight="1" x14ac:dyDescent="0.2"/>
    <row r="250" ht="24.75" customHeight="1" x14ac:dyDescent="0.2"/>
    <row r="251" ht="24.75" customHeight="1" x14ac:dyDescent="0.2"/>
    <row r="252" ht="24.75" customHeight="1" x14ac:dyDescent="0.2"/>
    <row r="253" ht="24.75" customHeight="1" x14ac:dyDescent="0.2"/>
    <row r="254" ht="24.75" customHeight="1" x14ac:dyDescent="0.2"/>
    <row r="255" ht="24.75" customHeight="1" x14ac:dyDescent="0.2"/>
    <row r="256" ht="24.75" customHeight="1" x14ac:dyDescent="0.2"/>
    <row r="257" ht="24.75" customHeight="1" x14ac:dyDescent="0.2"/>
    <row r="258" ht="24.75" customHeight="1" x14ac:dyDescent="0.2"/>
    <row r="259" ht="24.75" customHeight="1" x14ac:dyDescent="0.2"/>
    <row r="260" ht="24.75" customHeight="1" x14ac:dyDescent="0.2"/>
    <row r="261" ht="24.75" customHeight="1" x14ac:dyDescent="0.2"/>
    <row r="262" ht="24.75" customHeight="1" x14ac:dyDescent="0.2"/>
    <row r="263" ht="24.75" customHeight="1" x14ac:dyDescent="0.2"/>
    <row r="264" ht="24.75" customHeight="1" x14ac:dyDescent="0.2"/>
    <row r="265" ht="24.75" customHeight="1" x14ac:dyDescent="0.2"/>
    <row r="266" ht="24.75" customHeight="1" x14ac:dyDescent="0.2"/>
    <row r="267" ht="24.75" customHeight="1" x14ac:dyDescent="0.2"/>
    <row r="268" ht="24.75" customHeight="1" x14ac:dyDescent="0.2"/>
    <row r="269" ht="24.75" customHeight="1" x14ac:dyDescent="0.2"/>
    <row r="270" ht="24.75" customHeight="1" x14ac:dyDescent="0.2"/>
    <row r="271" ht="24.75" customHeight="1" x14ac:dyDescent="0.2"/>
    <row r="272" ht="24.75" customHeight="1" x14ac:dyDescent="0.2"/>
    <row r="273" ht="24.75" customHeight="1" x14ac:dyDescent="0.2"/>
    <row r="274" ht="24.75" customHeight="1" x14ac:dyDescent="0.2"/>
    <row r="275" ht="24.75" customHeight="1" x14ac:dyDescent="0.2"/>
    <row r="276" ht="24.75" customHeight="1" x14ac:dyDescent="0.2"/>
    <row r="277" ht="24.75" customHeight="1" x14ac:dyDescent="0.2"/>
    <row r="278" ht="24.75" customHeight="1" x14ac:dyDescent="0.2"/>
    <row r="279" ht="24.75" customHeight="1" x14ac:dyDescent="0.2"/>
    <row r="280" ht="24.75" customHeight="1" x14ac:dyDescent="0.2"/>
    <row r="281" ht="24.75" customHeight="1" x14ac:dyDescent="0.2"/>
    <row r="282" ht="24.75" customHeight="1" x14ac:dyDescent="0.2"/>
    <row r="283" ht="24.75" customHeight="1" x14ac:dyDescent="0.2"/>
    <row r="284" ht="24.75" customHeight="1" x14ac:dyDescent="0.2"/>
    <row r="285" ht="24.75" customHeight="1" x14ac:dyDescent="0.2"/>
    <row r="286" ht="24.75" customHeight="1" x14ac:dyDescent="0.2"/>
    <row r="287" ht="24.75" customHeight="1" x14ac:dyDescent="0.2"/>
    <row r="288" ht="24.75" customHeight="1" x14ac:dyDescent="0.2"/>
    <row r="289" ht="24.75" customHeight="1" x14ac:dyDescent="0.2"/>
    <row r="290" ht="24.75" customHeight="1" x14ac:dyDescent="0.2"/>
    <row r="291" ht="24.75" customHeight="1" x14ac:dyDescent="0.2"/>
    <row r="292" ht="24.75" customHeight="1" x14ac:dyDescent="0.2"/>
    <row r="293" ht="24.75" customHeight="1" x14ac:dyDescent="0.2"/>
    <row r="294" ht="24.75" customHeight="1" x14ac:dyDescent="0.2"/>
    <row r="295" ht="24.75" customHeight="1" x14ac:dyDescent="0.2"/>
    <row r="296" ht="24.75" customHeight="1" x14ac:dyDescent="0.2"/>
    <row r="297" ht="24.75" customHeight="1" x14ac:dyDescent="0.2"/>
    <row r="298" ht="24.75" customHeight="1" x14ac:dyDescent="0.2"/>
    <row r="299" ht="24.75" customHeight="1" x14ac:dyDescent="0.2"/>
    <row r="300" ht="24.75" customHeight="1" x14ac:dyDescent="0.2"/>
    <row r="301" ht="24.75" customHeight="1" x14ac:dyDescent="0.2"/>
    <row r="302" ht="24.75" customHeight="1" x14ac:dyDescent="0.2"/>
    <row r="303" ht="24.75" customHeight="1" x14ac:dyDescent="0.2"/>
    <row r="304" ht="24.75" customHeight="1" x14ac:dyDescent="0.2"/>
    <row r="305" ht="24.75" customHeight="1" x14ac:dyDescent="0.2"/>
    <row r="306" ht="24.75" customHeight="1" x14ac:dyDescent="0.2"/>
    <row r="307" ht="24.75" customHeight="1" x14ac:dyDescent="0.2"/>
    <row r="308" ht="24.75" customHeight="1" x14ac:dyDescent="0.2"/>
    <row r="309" ht="24.75" customHeight="1" x14ac:dyDescent="0.2"/>
    <row r="310" ht="24.75" customHeight="1" x14ac:dyDescent="0.2"/>
    <row r="311" ht="24.75" customHeight="1" x14ac:dyDescent="0.2"/>
    <row r="312" ht="24.75" customHeight="1" x14ac:dyDescent="0.2"/>
    <row r="313" ht="24.75" customHeight="1" x14ac:dyDescent="0.2"/>
    <row r="314" ht="24.75" customHeight="1" x14ac:dyDescent="0.2"/>
    <row r="315" ht="24.75" customHeight="1" x14ac:dyDescent="0.2"/>
    <row r="316" ht="24.75" customHeight="1" x14ac:dyDescent="0.2"/>
    <row r="317" ht="24.75" customHeight="1" x14ac:dyDescent="0.2"/>
    <row r="318" ht="24.75" customHeight="1" x14ac:dyDescent="0.2"/>
    <row r="319" ht="24.75" customHeight="1" x14ac:dyDescent="0.2"/>
    <row r="320" ht="24.75" customHeight="1" x14ac:dyDescent="0.2"/>
    <row r="321" ht="24.75" customHeight="1" x14ac:dyDescent="0.2"/>
    <row r="322" ht="24.75" customHeight="1" x14ac:dyDescent="0.2"/>
    <row r="323" ht="24.75" customHeight="1" x14ac:dyDescent="0.2"/>
    <row r="324" ht="24.75" customHeight="1" x14ac:dyDescent="0.2"/>
    <row r="325" ht="24.75" customHeight="1" x14ac:dyDescent="0.2"/>
    <row r="326" ht="24.75" customHeight="1" x14ac:dyDescent="0.2"/>
    <row r="327" ht="24.75" customHeight="1" x14ac:dyDescent="0.2"/>
    <row r="328" ht="24.75" customHeight="1" x14ac:dyDescent="0.2"/>
    <row r="329" ht="24.75" customHeight="1" x14ac:dyDescent="0.2"/>
    <row r="330" ht="24.75" customHeight="1" x14ac:dyDescent="0.2"/>
    <row r="331" ht="24.75" customHeight="1" x14ac:dyDescent="0.2"/>
    <row r="332" ht="24.75" customHeight="1" x14ac:dyDescent="0.2"/>
    <row r="333" ht="24.75" customHeight="1" x14ac:dyDescent="0.2"/>
    <row r="334" ht="24.75" customHeight="1" x14ac:dyDescent="0.2"/>
    <row r="335" ht="24.75" customHeight="1" x14ac:dyDescent="0.2"/>
    <row r="336" ht="24.75" customHeight="1" x14ac:dyDescent="0.2"/>
    <row r="337" ht="24.75" customHeight="1" x14ac:dyDescent="0.2"/>
    <row r="338" ht="24.75" customHeight="1" x14ac:dyDescent="0.2"/>
    <row r="339" ht="24.75" customHeight="1" x14ac:dyDescent="0.2"/>
    <row r="340" ht="24.75" customHeight="1" x14ac:dyDescent="0.2"/>
    <row r="341" ht="24.75" customHeight="1" x14ac:dyDescent="0.2"/>
    <row r="342" ht="24.75" customHeight="1" x14ac:dyDescent="0.2"/>
    <row r="343" ht="24.75" customHeight="1" x14ac:dyDescent="0.2"/>
    <row r="344" ht="24.75" customHeight="1" x14ac:dyDescent="0.2"/>
    <row r="345" ht="24.75" customHeight="1" x14ac:dyDescent="0.2"/>
    <row r="346" ht="24.75" customHeight="1" x14ac:dyDescent="0.2"/>
    <row r="347" ht="24.75" customHeight="1" x14ac:dyDescent="0.2"/>
    <row r="348" ht="24.75" customHeight="1" x14ac:dyDescent="0.2"/>
    <row r="349" ht="24.75" customHeight="1" x14ac:dyDescent="0.2"/>
    <row r="350" ht="24.75" customHeight="1" x14ac:dyDescent="0.2"/>
    <row r="351" ht="24.75" customHeight="1" x14ac:dyDescent="0.2"/>
    <row r="352" ht="24.75" customHeight="1" x14ac:dyDescent="0.2"/>
    <row r="353" ht="24.75" customHeight="1" x14ac:dyDescent="0.2"/>
    <row r="354" ht="24.75" customHeight="1" x14ac:dyDescent="0.2"/>
    <row r="355" ht="24.75" customHeight="1" x14ac:dyDescent="0.2"/>
    <row r="356" ht="24.75" customHeight="1" x14ac:dyDescent="0.2"/>
    <row r="357" ht="24.75" customHeight="1" x14ac:dyDescent="0.2"/>
    <row r="358" ht="24.75" customHeight="1" x14ac:dyDescent="0.2"/>
    <row r="359" ht="24.75" customHeight="1" x14ac:dyDescent="0.2"/>
    <row r="360" ht="24.75" customHeight="1" x14ac:dyDescent="0.2"/>
    <row r="361" ht="24.75" customHeight="1" x14ac:dyDescent="0.2"/>
    <row r="362" ht="24.75" customHeight="1" x14ac:dyDescent="0.2"/>
    <row r="363" ht="24.75" customHeight="1" x14ac:dyDescent="0.2"/>
    <row r="364" ht="24.75" customHeight="1" x14ac:dyDescent="0.2"/>
    <row r="365" ht="24.75" customHeight="1" x14ac:dyDescent="0.2"/>
    <row r="366" ht="24.75" customHeight="1" x14ac:dyDescent="0.2"/>
    <row r="367" ht="24.75" customHeight="1" x14ac:dyDescent="0.2"/>
    <row r="368" ht="24.75" customHeight="1" x14ac:dyDescent="0.2"/>
    <row r="369" ht="24.75" customHeight="1" x14ac:dyDescent="0.2"/>
    <row r="370" ht="24.75" customHeight="1" x14ac:dyDescent="0.2"/>
    <row r="371" ht="24.75" customHeight="1" x14ac:dyDescent="0.2"/>
    <row r="372" ht="24.75" customHeight="1" x14ac:dyDescent="0.2"/>
    <row r="373" ht="24.75" customHeight="1" x14ac:dyDescent="0.2"/>
    <row r="374" ht="24.75" customHeight="1" x14ac:dyDescent="0.2"/>
    <row r="375" ht="24.75" customHeight="1" x14ac:dyDescent="0.2"/>
    <row r="376" ht="24.75" customHeight="1" x14ac:dyDescent="0.2"/>
    <row r="377" ht="24.75" customHeight="1" x14ac:dyDescent="0.2"/>
    <row r="378" ht="24.75" customHeight="1" x14ac:dyDescent="0.2"/>
    <row r="379" ht="24.75" customHeight="1" x14ac:dyDescent="0.2"/>
    <row r="380" ht="24.75" customHeight="1" x14ac:dyDescent="0.2"/>
    <row r="381" ht="24.75" customHeight="1" x14ac:dyDescent="0.2"/>
    <row r="382" ht="24.75" customHeight="1" x14ac:dyDescent="0.2"/>
    <row r="383" ht="24.75" customHeight="1" x14ac:dyDescent="0.2"/>
    <row r="384" ht="24.75" customHeight="1" x14ac:dyDescent="0.2"/>
    <row r="385" ht="24.75" customHeight="1" x14ac:dyDescent="0.2"/>
    <row r="386" ht="24.75" customHeight="1" x14ac:dyDescent="0.2"/>
    <row r="387" ht="24.75" customHeight="1" x14ac:dyDescent="0.2"/>
    <row r="388" ht="24.75" customHeight="1" x14ac:dyDescent="0.2"/>
    <row r="389" ht="24.75" customHeight="1" x14ac:dyDescent="0.2"/>
    <row r="390" ht="24.75" customHeight="1" x14ac:dyDescent="0.2"/>
    <row r="391" ht="24.75" customHeight="1" x14ac:dyDescent="0.2"/>
    <row r="392" ht="24.75" customHeight="1" x14ac:dyDescent="0.2"/>
    <row r="393" ht="24.75" customHeight="1" x14ac:dyDescent="0.2"/>
    <row r="394" ht="24.75" customHeight="1" x14ac:dyDescent="0.2"/>
    <row r="395" ht="24.75" customHeight="1" x14ac:dyDescent="0.2"/>
    <row r="396" ht="24.75" customHeight="1" x14ac:dyDescent="0.2"/>
    <row r="397" ht="24.75" customHeight="1" x14ac:dyDescent="0.2"/>
    <row r="398" ht="24.75" customHeight="1" x14ac:dyDescent="0.2"/>
    <row r="399" ht="24.75" customHeight="1" x14ac:dyDescent="0.2"/>
    <row r="400" ht="24.75" customHeight="1" x14ac:dyDescent="0.2"/>
    <row r="401" ht="24.75" customHeight="1" x14ac:dyDescent="0.2"/>
    <row r="402" ht="24.75" customHeight="1" x14ac:dyDescent="0.2"/>
    <row r="403" ht="24.75" customHeight="1" x14ac:dyDescent="0.2"/>
    <row r="404" ht="24.75" customHeight="1" x14ac:dyDescent="0.2"/>
    <row r="405" ht="24.75" customHeight="1" x14ac:dyDescent="0.2"/>
    <row r="406" ht="24.75" customHeight="1" x14ac:dyDescent="0.2"/>
    <row r="407" ht="24.75" customHeight="1" x14ac:dyDescent="0.2"/>
    <row r="408" ht="24.75" customHeight="1" x14ac:dyDescent="0.2"/>
    <row r="409" ht="24.75" customHeight="1" x14ac:dyDescent="0.2"/>
    <row r="410" ht="24.75" customHeight="1" x14ac:dyDescent="0.2"/>
    <row r="411" ht="24.75" customHeight="1" x14ac:dyDescent="0.2"/>
    <row r="412" ht="24.75" customHeight="1" x14ac:dyDescent="0.2"/>
    <row r="413" ht="24.75" customHeight="1" x14ac:dyDescent="0.2"/>
    <row r="414" ht="24.75" customHeight="1" x14ac:dyDescent="0.2"/>
    <row r="415" ht="24.75" customHeight="1" x14ac:dyDescent="0.2"/>
    <row r="416" ht="24.75" customHeight="1" x14ac:dyDescent="0.2"/>
    <row r="417" ht="24.75" customHeight="1" x14ac:dyDescent="0.2"/>
    <row r="418" ht="24.75" customHeight="1" x14ac:dyDescent="0.2"/>
    <row r="419" ht="24.75" customHeight="1" x14ac:dyDescent="0.2"/>
    <row r="420" ht="24.75" customHeight="1" x14ac:dyDescent="0.2"/>
    <row r="421" ht="24.75" customHeight="1" x14ac:dyDescent="0.2"/>
    <row r="422" ht="24.75" customHeight="1" x14ac:dyDescent="0.2"/>
    <row r="423" ht="24.75" customHeight="1" x14ac:dyDescent="0.2"/>
    <row r="424" ht="24.75" customHeight="1" x14ac:dyDescent="0.2"/>
    <row r="425" ht="24.75" customHeight="1" x14ac:dyDescent="0.2"/>
    <row r="426" ht="24.75" customHeight="1" x14ac:dyDescent="0.2"/>
    <row r="427" ht="24.75" customHeight="1" x14ac:dyDescent="0.2"/>
    <row r="428" ht="24.75" customHeight="1" x14ac:dyDescent="0.2"/>
    <row r="429" ht="24.75" customHeight="1" x14ac:dyDescent="0.2"/>
    <row r="430" ht="24.75" customHeight="1" x14ac:dyDescent="0.2"/>
    <row r="431" ht="24.75" customHeight="1" x14ac:dyDescent="0.2"/>
    <row r="432" ht="24.75" customHeight="1" x14ac:dyDescent="0.2"/>
    <row r="433" ht="24.75" customHeight="1" x14ac:dyDescent="0.2"/>
    <row r="434" ht="24.75" customHeight="1" x14ac:dyDescent="0.2"/>
    <row r="435" ht="24.75" customHeight="1" x14ac:dyDescent="0.2"/>
    <row r="436" ht="24.75" customHeight="1" x14ac:dyDescent="0.2"/>
    <row r="437" ht="24.75" customHeight="1" x14ac:dyDescent="0.2"/>
    <row r="438" ht="24.75" customHeight="1" x14ac:dyDescent="0.2"/>
    <row r="439" ht="24.75" customHeight="1" x14ac:dyDescent="0.2"/>
    <row r="440" ht="24.75" customHeight="1" x14ac:dyDescent="0.2"/>
    <row r="441" ht="24.75" customHeight="1" x14ac:dyDescent="0.2"/>
    <row r="442" ht="24.75" customHeight="1" x14ac:dyDescent="0.2"/>
    <row r="443" ht="24.75" customHeight="1" x14ac:dyDescent="0.2"/>
    <row r="444" ht="24.75" customHeight="1" x14ac:dyDescent="0.2"/>
    <row r="445" ht="24.75" customHeight="1" x14ac:dyDescent="0.2"/>
    <row r="446" ht="24.75" customHeight="1" x14ac:dyDescent="0.2"/>
    <row r="447" ht="24.75" customHeight="1" x14ac:dyDescent="0.2"/>
    <row r="448" ht="24.75" customHeight="1" x14ac:dyDescent="0.2"/>
    <row r="449" ht="24.75" customHeight="1" x14ac:dyDescent="0.2"/>
    <row r="450" ht="24.75" customHeight="1" x14ac:dyDescent="0.2"/>
    <row r="451" ht="24.75" customHeight="1" x14ac:dyDescent="0.2"/>
    <row r="452" ht="24.75" customHeight="1" x14ac:dyDescent="0.2"/>
    <row r="453" ht="24.75" customHeight="1" x14ac:dyDescent="0.2"/>
    <row r="454" ht="24.75" customHeight="1" x14ac:dyDescent="0.2"/>
    <row r="455" ht="24.75" customHeight="1" x14ac:dyDescent="0.2"/>
    <row r="456" ht="24.75" customHeight="1" x14ac:dyDescent="0.2"/>
    <row r="457" ht="24.75" customHeight="1" x14ac:dyDescent="0.2"/>
    <row r="458" ht="24.75" customHeight="1" x14ac:dyDescent="0.2"/>
    <row r="459" ht="24.75" customHeight="1" x14ac:dyDescent="0.2"/>
    <row r="460" ht="24.75" customHeight="1" x14ac:dyDescent="0.2"/>
    <row r="461" ht="24.75" customHeight="1" x14ac:dyDescent="0.2"/>
    <row r="462" ht="24.75" customHeight="1" x14ac:dyDescent="0.2"/>
    <row r="463" ht="24.75" customHeight="1" x14ac:dyDescent="0.2"/>
    <row r="464" ht="24.75" customHeight="1" x14ac:dyDescent="0.2"/>
    <row r="465" ht="24.75" customHeight="1" x14ac:dyDescent="0.2"/>
    <row r="466" ht="24.75" customHeight="1" x14ac:dyDescent="0.2"/>
    <row r="467" ht="24.75" customHeight="1" x14ac:dyDescent="0.2"/>
    <row r="468" ht="24.75" customHeight="1" x14ac:dyDescent="0.2"/>
    <row r="469" ht="24.75" customHeight="1" x14ac:dyDescent="0.2"/>
    <row r="470" ht="24.75" customHeight="1" x14ac:dyDescent="0.2"/>
    <row r="471" ht="24.75" customHeight="1" x14ac:dyDescent="0.2"/>
    <row r="472" ht="24.75" customHeight="1" x14ac:dyDescent="0.2"/>
    <row r="473" ht="24.75" customHeight="1" x14ac:dyDescent="0.2"/>
    <row r="474" ht="24.75" customHeight="1" x14ac:dyDescent="0.2"/>
    <row r="475" ht="24.75" customHeight="1" x14ac:dyDescent="0.2"/>
    <row r="476" ht="24.75" customHeight="1" x14ac:dyDescent="0.2"/>
    <row r="477" ht="24.75" customHeight="1" x14ac:dyDescent="0.2"/>
    <row r="478" ht="24.75" customHeight="1" x14ac:dyDescent="0.2"/>
    <row r="479" ht="24.75" customHeight="1" x14ac:dyDescent="0.2"/>
    <row r="480" ht="24.75" customHeight="1" x14ac:dyDescent="0.2"/>
    <row r="481" ht="24.75" customHeight="1" x14ac:dyDescent="0.2"/>
    <row r="482" ht="24.75" customHeight="1" x14ac:dyDescent="0.2"/>
    <row r="483" ht="24.75" customHeight="1" x14ac:dyDescent="0.2"/>
    <row r="484" ht="24.75" customHeight="1" x14ac:dyDescent="0.2"/>
    <row r="485" ht="24.75" customHeight="1" x14ac:dyDescent="0.2"/>
    <row r="486" ht="24.75" customHeight="1" x14ac:dyDescent="0.2"/>
    <row r="487" ht="24.75" customHeight="1" x14ac:dyDescent="0.2"/>
    <row r="488" ht="24.75" customHeight="1" x14ac:dyDescent="0.2"/>
    <row r="489" ht="24.75" customHeight="1" x14ac:dyDescent="0.2"/>
    <row r="490" ht="24.75" customHeight="1" x14ac:dyDescent="0.2"/>
    <row r="491" ht="24.75" customHeight="1" x14ac:dyDescent="0.2"/>
    <row r="492" ht="24.75" customHeight="1" x14ac:dyDescent="0.2"/>
    <row r="493" ht="24.75" customHeight="1" x14ac:dyDescent="0.2"/>
    <row r="494" ht="24.75" customHeight="1" x14ac:dyDescent="0.2"/>
    <row r="495" ht="24.75" customHeight="1" x14ac:dyDescent="0.2"/>
    <row r="496" ht="24.75" customHeight="1" x14ac:dyDescent="0.2"/>
    <row r="497" ht="24.75" customHeight="1" x14ac:dyDescent="0.2"/>
    <row r="498" ht="24.75" customHeight="1" x14ac:dyDescent="0.2"/>
    <row r="499" ht="24.75" customHeight="1" x14ac:dyDescent="0.2"/>
    <row r="500" ht="24.75" customHeight="1" x14ac:dyDescent="0.2"/>
    <row r="501" ht="24.75" customHeight="1" x14ac:dyDescent="0.2"/>
    <row r="502" ht="24.75" customHeight="1" x14ac:dyDescent="0.2"/>
    <row r="503" ht="24.75" customHeight="1" x14ac:dyDescent="0.2"/>
    <row r="504" ht="24.75" customHeight="1" x14ac:dyDescent="0.2"/>
    <row r="505" ht="24.75" customHeight="1" x14ac:dyDescent="0.2"/>
    <row r="506" ht="24.75" customHeight="1" x14ac:dyDescent="0.2"/>
    <row r="507" ht="24.75" customHeight="1" x14ac:dyDescent="0.2"/>
    <row r="508" ht="24.75" customHeight="1" x14ac:dyDescent="0.2"/>
    <row r="509" ht="24.75" customHeight="1" x14ac:dyDescent="0.2"/>
    <row r="510" ht="24.75" customHeight="1" x14ac:dyDescent="0.2"/>
    <row r="511" ht="24.75" customHeight="1" x14ac:dyDescent="0.2"/>
    <row r="512" ht="24.75" customHeight="1" x14ac:dyDescent="0.2"/>
    <row r="513" ht="24.75" customHeight="1" x14ac:dyDescent="0.2"/>
    <row r="514" ht="24.75" customHeight="1" x14ac:dyDescent="0.2"/>
    <row r="515" ht="24.75" customHeight="1" x14ac:dyDescent="0.2"/>
    <row r="516" ht="24.75" customHeight="1" x14ac:dyDescent="0.2"/>
    <row r="517" ht="24.75" customHeight="1" x14ac:dyDescent="0.2"/>
    <row r="518" ht="24.75" customHeight="1" x14ac:dyDescent="0.2"/>
    <row r="519" ht="24.75" customHeight="1" x14ac:dyDescent="0.2"/>
    <row r="520" ht="24.75" customHeight="1" x14ac:dyDescent="0.2"/>
    <row r="521" ht="24.75" customHeight="1" x14ac:dyDescent="0.2"/>
    <row r="522" ht="24.75" customHeight="1" x14ac:dyDescent="0.2"/>
    <row r="523" ht="24.75" customHeight="1" x14ac:dyDescent="0.2"/>
    <row r="524" ht="24.75" customHeight="1" x14ac:dyDescent="0.2"/>
    <row r="525" ht="24.75" customHeight="1" x14ac:dyDescent="0.2"/>
    <row r="526" ht="24.75" customHeight="1" x14ac:dyDescent="0.2"/>
    <row r="527" ht="24.75" customHeight="1" x14ac:dyDescent="0.2"/>
    <row r="528" ht="24.75" customHeight="1" x14ac:dyDescent="0.2"/>
    <row r="529" ht="24.75" customHeight="1" x14ac:dyDescent="0.2"/>
    <row r="530" ht="24.75" customHeight="1" x14ac:dyDescent="0.2"/>
    <row r="531" ht="24.75" customHeight="1" x14ac:dyDescent="0.2"/>
    <row r="532" ht="24.75" customHeight="1" x14ac:dyDescent="0.2"/>
    <row r="533" ht="24.75" customHeight="1" x14ac:dyDescent="0.2"/>
    <row r="534" ht="24.75" customHeight="1" x14ac:dyDescent="0.2"/>
    <row r="535" ht="24.75" customHeight="1" x14ac:dyDescent="0.2"/>
    <row r="536" ht="24.75" customHeight="1" x14ac:dyDescent="0.2"/>
    <row r="537" ht="24.75" customHeight="1" x14ac:dyDescent="0.2"/>
    <row r="538" ht="24.75" customHeight="1" x14ac:dyDescent="0.2"/>
    <row r="539" ht="24.75" customHeight="1" x14ac:dyDescent="0.2"/>
    <row r="540" ht="24.75" customHeight="1" x14ac:dyDescent="0.2"/>
    <row r="541" ht="24.75" customHeight="1" x14ac:dyDescent="0.2"/>
    <row r="542" ht="24.75" customHeight="1" x14ac:dyDescent="0.2"/>
    <row r="543" ht="24.75" customHeight="1" x14ac:dyDescent="0.2"/>
    <row r="544" ht="24.75" customHeight="1" x14ac:dyDescent="0.2"/>
    <row r="545" ht="24.75" customHeight="1" x14ac:dyDescent="0.2"/>
    <row r="546" ht="24.75" customHeight="1" x14ac:dyDescent="0.2"/>
    <row r="547" ht="24.75" customHeight="1" x14ac:dyDescent="0.2"/>
    <row r="548" ht="24.75" customHeight="1" x14ac:dyDescent="0.2"/>
    <row r="549" ht="24.75" customHeight="1" x14ac:dyDescent="0.2"/>
    <row r="550" ht="24.75" customHeight="1" x14ac:dyDescent="0.2"/>
    <row r="551" ht="24.75" customHeight="1" x14ac:dyDescent="0.2"/>
    <row r="552" ht="24.75" customHeight="1" x14ac:dyDescent="0.2"/>
    <row r="553" ht="24.75" customHeight="1" x14ac:dyDescent="0.2"/>
    <row r="554" ht="24.75" customHeight="1" x14ac:dyDescent="0.2"/>
    <row r="555" ht="24.75" customHeight="1" x14ac:dyDescent="0.2"/>
    <row r="556" ht="24.75" customHeight="1" x14ac:dyDescent="0.2"/>
    <row r="557" ht="24.75" customHeight="1" x14ac:dyDescent="0.2"/>
    <row r="558" ht="24.75" customHeight="1" x14ac:dyDescent="0.2"/>
    <row r="559" ht="24.75" customHeight="1" x14ac:dyDescent="0.2"/>
    <row r="560" ht="24.75" customHeight="1" x14ac:dyDescent="0.2"/>
    <row r="561" ht="24.75" customHeight="1" x14ac:dyDescent="0.2"/>
    <row r="562" ht="24.75" customHeight="1" x14ac:dyDescent="0.2"/>
    <row r="563" ht="24.75" customHeight="1" x14ac:dyDescent="0.2"/>
    <row r="564" ht="24.75" customHeight="1" x14ac:dyDescent="0.2"/>
    <row r="565" ht="24.75" customHeight="1" x14ac:dyDescent="0.2"/>
    <row r="566" ht="24.75" customHeight="1" x14ac:dyDescent="0.2"/>
    <row r="567" ht="24.75" customHeight="1" x14ac:dyDescent="0.2"/>
    <row r="568" ht="24.75" customHeight="1" x14ac:dyDescent="0.2"/>
    <row r="569" ht="24.75" customHeight="1" x14ac:dyDescent="0.2"/>
    <row r="570" ht="24.75" customHeight="1" x14ac:dyDescent="0.2"/>
    <row r="571" ht="24.75" customHeight="1" x14ac:dyDescent="0.2"/>
    <row r="572" ht="24.75" customHeight="1" x14ac:dyDescent="0.2"/>
    <row r="573" ht="24.75" customHeight="1" x14ac:dyDescent="0.2"/>
    <row r="574" ht="24.75" customHeight="1" x14ac:dyDescent="0.2"/>
    <row r="575" ht="24.75" customHeight="1" x14ac:dyDescent="0.2"/>
    <row r="576" ht="24.75" customHeight="1" x14ac:dyDescent="0.2"/>
    <row r="577" ht="24.75" customHeight="1" x14ac:dyDescent="0.2"/>
    <row r="578" ht="24.75" customHeight="1" x14ac:dyDescent="0.2"/>
    <row r="579" ht="24.75" customHeight="1" x14ac:dyDescent="0.2"/>
    <row r="580" ht="24.75" customHeight="1" x14ac:dyDescent="0.2"/>
    <row r="581" ht="24.75" customHeight="1" x14ac:dyDescent="0.2"/>
    <row r="582" ht="24.75" customHeight="1" x14ac:dyDescent="0.2"/>
    <row r="583" ht="24.75" customHeight="1" x14ac:dyDescent="0.2"/>
    <row r="584" ht="24.75" customHeight="1" x14ac:dyDescent="0.2"/>
    <row r="585" ht="24.75" customHeight="1" x14ac:dyDescent="0.2"/>
    <row r="586" ht="24.75" customHeight="1" x14ac:dyDescent="0.2"/>
    <row r="587" ht="24.75" customHeight="1" x14ac:dyDescent="0.2"/>
    <row r="588" ht="24.75" customHeight="1" x14ac:dyDescent="0.2"/>
    <row r="589" ht="24.75" customHeight="1" x14ac:dyDescent="0.2"/>
    <row r="590" ht="24.75" customHeight="1" x14ac:dyDescent="0.2"/>
    <row r="591" ht="24.75" customHeight="1" x14ac:dyDescent="0.2"/>
    <row r="592" ht="24.75" customHeight="1" x14ac:dyDescent="0.2"/>
    <row r="593" ht="24.75" customHeight="1" x14ac:dyDescent="0.2"/>
    <row r="594" ht="24.75" customHeight="1" x14ac:dyDescent="0.2"/>
    <row r="595" ht="24.75" customHeight="1" x14ac:dyDescent="0.2"/>
    <row r="596" ht="24.75" customHeight="1" x14ac:dyDescent="0.2"/>
    <row r="597" ht="24.75" customHeight="1" x14ac:dyDescent="0.2"/>
    <row r="598" ht="24.75" customHeight="1" x14ac:dyDescent="0.2"/>
    <row r="599" ht="24.75" customHeight="1" x14ac:dyDescent="0.2"/>
    <row r="600" ht="24.75" customHeight="1" x14ac:dyDescent="0.2"/>
    <row r="601" ht="24.75" customHeight="1" x14ac:dyDescent="0.2"/>
    <row r="602" ht="24.75" customHeight="1" x14ac:dyDescent="0.2"/>
    <row r="603" ht="24.75" customHeight="1" x14ac:dyDescent="0.2"/>
    <row r="604" ht="24.75" customHeight="1" x14ac:dyDescent="0.2"/>
    <row r="605" ht="24.75" customHeight="1" x14ac:dyDescent="0.2"/>
    <row r="606" ht="24.75" customHeight="1" x14ac:dyDescent="0.2"/>
    <row r="607" ht="24.75" customHeight="1" x14ac:dyDescent="0.2"/>
    <row r="608" ht="24.75" customHeight="1" x14ac:dyDescent="0.2"/>
    <row r="609" ht="24.75" customHeight="1" x14ac:dyDescent="0.2"/>
    <row r="610" ht="24.75" customHeight="1" x14ac:dyDescent="0.2"/>
    <row r="611" ht="24.75" customHeight="1" x14ac:dyDescent="0.2"/>
    <row r="612" ht="24.75" customHeight="1" x14ac:dyDescent="0.2"/>
    <row r="613" ht="24.75" customHeight="1" x14ac:dyDescent="0.2"/>
    <row r="614" ht="24.75" customHeight="1" x14ac:dyDescent="0.2"/>
    <row r="615" ht="24.75" customHeight="1" x14ac:dyDescent="0.2"/>
    <row r="616" ht="24.75" customHeight="1" x14ac:dyDescent="0.2"/>
    <row r="617" ht="24.75" customHeight="1" x14ac:dyDescent="0.2"/>
    <row r="618" ht="24.75" customHeight="1" x14ac:dyDescent="0.2"/>
    <row r="619" ht="24.75" customHeight="1" x14ac:dyDescent="0.2"/>
    <row r="620" ht="24.75" customHeight="1" x14ac:dyDescent="0.2"/>
    <row r="621" ht="24.75" customHeight="1" x14ac:dyDescent="0.2"/>
    <row r="622" ht="24.75" customHeight="1" x14ac:dyDescent="0.2"/>
    <row r="623" ht="24.75" customHeight="1" x14ac:dyDescent="0.2"/>
    <row r="624" ht="24.75" customHeight="1" x14ac:dyDescent="0.2"/>
    <row r="625" ht="24.75" customHeight="1" x14ac:dyDescent="0.2"/>
    <row r="626" ht="24.75" customHeight="1" x14ac:dyDescent="0.2"/>
    <row r="627" ht="24.75" customHeight="1" x14ac:dyDescent="0.2"/>
    <row r="628" ht="24.75" customHeight="1" x14ac:dyDescent="0.2"/>
    <row r="629" ht="24.75" customHeight="1" x14ac:dyDescent="0.2"/>
    <row r="630" ht="24.75" customHeight="1" x14ac:dyDescent="0.2"/>
    <row r="631" ht="24.75" customHeight="1" x14ac:dyDescent="0.2"/>
    <row r="632" ht="24.75" customHeight="1" x14ac:dyDescent="0.2"/>
    <row r="633" ht="24.75" customHeight="1" x14ac:dyDescent="0.2"/>
    <row r="634" ht="24.75" customHeight="1" x14ac:dyDescent="0.2"/>
    <row r="635" ht="24.75" customHeight="1" x14ac:dyDescent="0.2"/>
    <row r="636" ht="24.75" customHeight="1" x14ac:dyDescent="0.2"/>
    <row r="637" ht="24.75" customHeight="1" x14ac:dyDescent="0.2"/>
    <row r="638" ht="24.75" customHeight="1" x14ac:dyDescent="0.2"/>
    <row r="639" ht="24.75" customHeight="1" x14ac:dyDescent="0.2"/>
    <row r="640" ht="24.75" customHeight="1" x14ac:dyDescent="0.2"/>
    <row r="641" ht="24.75" customHeight="1" x14ac:dyDescent="0.2"/>
    <row r="642" ht="24.75" customHeight="1" x14ac:dyDescent="0.2"/>
    <row r="643" ht="24.75" customHeight="1" x14ac:dyDescent="0.2"/>
    <row r="644" ht="24.75" customHeight="1" x14ac:dyDescent="0.2"/>
    <row r="645" ht="24.75" customHeight="1" x14ac:dyDescent="0.2"/>
    <row r="646" ht="24.75" customHeight="1" x14ac:dyDescent="0.2"/>
    <row r="647" ht="24.75" customHeight="1" x14ac:dyDescent="0.2"/>
    <row r="648" ht="24.75" customHeight="1" x14ac:dyDescent="0.2"/>
    <row r="649" ht="24.75" customHeight="1" x14ac:dyDescent="0.2"/>
    <row r="650" ht="24.75" customHeight="1" x14ac:dyDescent="0.2"/>
    <row r="651" ht="24.75" customHeight="1" x14ac:dyDescent="0.2"/>
    <row r="652" ht="24.75" customHeight="1" x14ac:dyDescent="0.2"/>
    <row r="653" ht="24.75" customHeight="1" x14ac:dyDescent="0.2"/>
    <row r="654" ht="24.75" customHeight="1" x14ac:dyDescent="0.2"/>
    <row r="655" ht="24.75" customHeight="1" x14ac:dyDescent="0.2"/>
    <row r="656" ht="24.75" customHeight="1" x14ac:dyDescent="0.2"/>
    <row r="657" ht="24.75" customHeight="1" x14ac:dyDescent="0.2"/>
    <row r="658" ht="24.75" customHeight="1" x14ac:dyDescent="0.2"/>
    <row r="659" ht="24.75" customHeight="1" x14ac:dyDescent="0.2"/>
    <row r="660" ht="24.75" customHeight="1" x14ac:dyDescent="0.2"/>
    <row r="661" ht="24.75" customHeight="1" x14ac:dyDescent="0.2"/>
    <row r="662" ht="24.75" customHeight="1" x14ac:dyDescent="0.2"/>
    <row r="663" ht="24.75" customHeight="1" x14ac:dyDescent="0.2"/>
    <row r="664" ht="24.75" customHeight="1" x14ac:dyDescent="0.2"/>
    <row r="665" ht="24.75" customHeight="1" x14ac:dyDescent="0.2"/>
    <row r="666" ht="24.75" customHeight="1" x14ac:dyDescent="0.2"/>
    <row r="667" ht="24.75" customHeight="1" x14ac:dyDescent="0.2"/>
    <row r="668" ht="24.75" customHeight="1" x14ac:dyDescent="0.2"/>
    <row r="669" ht="24.75" customHeight="1" x14ac:dyDescent="0.2"/>
    <row r="670" ht="24.75" customHeight="1" x14ac:dyDescent="0.2"/>
    <row r="671" ht="24.75" customHeight="1" x14ac:dyDescent="0.2"/>
    <row r="672" ht="24.75" customHeight="1" x14ac:dyDescent="0.2"/>
    <row r="673" ht="24.75" customHeight="1" x14ac:dyDescent="0.2"/>
    <row r="674" ht="24.75" customHeight="1" x14ac:dyDescent="0.2"/>
    <row r="675" ht="24.75" customHeight="1" x14ac:dyDescent="0.2"/>
    <row r="676" ht="24.75" customHeight="1" x14ac:dyDescent="0.2"/>
    <row r="677" ht="24.75" customHeight="1" x14ac:dyDescent="0.2"/>
    <row r="678" ht="24.75" customHeight="1" x14ac:dyDescent="0.2"/>
    <row r="679" ht="24.75" customHeight="1" x14ac:dyDescent="0.2"/>
    <row r="680" ht="24.75" customHeight="1" x14ac:dyDescent="0.2"/>
    <row r="681" ht="24.75" customHeight="1" x14ac:dyDescent="0.2"/>
    <row r="682" ht="24.75" customHeight="1" x14ac:dyDescent="0.2"/>
    <row r="683" ht="24.75" customHeight="1" x14ac:dyDescent="0.2"/>
    <row r="684" ht="24.75" customHeight="1" x14ac:dyDescent="0.2"/>
    <row r="685" ht="24.75" customHeight="1" x14ac:dyDescent="0.2"/>
    <row r="686" ht="24.75" customHeight="1" x14ac:dyDescent="0.2"/>
    <row r="687" ht="24.75" customHeight="1" x14ac:dyDescent="0.2"/>
    <row r="688" ht="24.75" customHeight="1" x14ac:dyDescent="0.2"/>
    <row r="689" ht="24.75" customHeight="1" x14ac:dyDescent="0.2"/>
    <row r="690" ht="24.75" customHeight="1" x14ac:dyDescent="0.2"/>
    <row r="691" ht="24.75" customHeight="1" x14ac:dyDescent="0.2"/>
    <row r="692" ht="24.75" customHeight="1" x14ac:dyDescent="0.2"/>
    <row r="693" ht="24.75" customHeight="1" x14ac:dyDescent="0.2"/>
    <row r="694" ht="24.75" customHeight="1" x14ac:dyDescent="0.2"/>
    <row r="695" ht="24.75" customHeight="1" x14ac:dyDescent="0.2"/>
    <row r="696" ht="24.75" customHeight="1" x14ac:dyDescent="0.2"/>
    <row r="697" ht="24.75" customHeight="1" x14ac:dyDescent="0.2"/>
    <row r="698" ht="24.75" customHeight="1" x14ac:dyDescent="0.2"/>
    <row r="699" ht="24.75" customHeight="1" x14ac:dyDescent="0.2"/>
    <row r="700" ht="24.75" customHeight="1" x14ac:dyDescent="0.2"/>
    <row r="701" ht="24.75" customHeight="1" x14ac:dyDescent="0.2"/>
    <row r="702" ht="24.75" customHeight="1" x14ac:dyDescent="0.2"/>
    <row r="703" ht="24.75" customHeight="1" x14ac:dyDescent="0.2"/>
    <row r="704" ht="24.75" customHeight="1" x14ac:dyDescent="0.2"/>
    <row r="705" ht="24.75" customHeight="1" x14ac:dyDescent="0.2"/>
    <row r="706" ht="24.75" customHeight="1" x14ac:dyDescent="0.2"/>
    <row r="707" ht="24.75" customHeight="1" x14ac:dyDescent="0.2"/>
    <row r="708" ht="24.75" customHeight="1" x14ac:dyDescent="0.2"/>
    <row r="709" ht="24.75" customHeight="1" x14ac:dyDescent="0.2"/>
    <row r="710" ht="24.75" customHeight="1" x14ac:dyDescent="0.2"/>
    <row r="711" ht="24.75" customHeight="1" x14ac:dyDescent="0.2"/>
    <row r="712" ht="24.75" customHeight="1" x14ac:dyDescent="0.2"/>
    <row r="713" ht="24.75" customHeight="1" x14ac:dyDescent="0.2"/>
    <row r="714" ht="24.75" customHeight="1" x14ac:dyDescent="0.2"/>
    <row r="715" ht="24.75" customHeight="1" x14ac:dyDescent="0.2"/>
    <row r="716" ht="24.75" customHeight="1" x14ac:dyDescent="0.2"/>
    <row r="717" ht="24.75" customHeight="1" x14ac:dyDescent="0.2"/>
    <row r="718" ht="24.75" customHeight="1" x14ac:dyDescent="0.2"/>
    <row r="719" ht="24.75" customHeight="1" x14ac:dyDescent="0.2"/>
    <row r="720" ht="24.75" customHeight="1" x14ac:dyDescent="0.2"/>
    <row r="721" ht="24.75" customHeight="1" x14ac:dyDescent="0.2"/>
    <row r="722" ht="24.75" customHeight="1" x14ac:dyDescent="0.2"/>
    <row r="723" ht="24.75" customHeight="1" x14ac:dyDescent="0.2"/>
    <row r="724" ht="24.75" customHeight="1" x14ac:dyDescent="0.2"/>
    <row r="725" ht="24.75" customHeight="1" x14ac:dyDescent="0.2"/>
    <row r="726" ht="24.75" customHeight="1" x14ac:dyDescent="0.2"/>
    <row r="727" ht="24.75" customHeight="1" x14ac:dyDescent="0.2"/>
    <row r="728" ht="24.75" customHeight="1" x14ac:dyDescent="0.2"/>
    <row r="729" ht="24.75" customHeight="1" x14ac:dyDescent="0.2"/>
    <row r="730" ht="24.75" customHeight="1" x14ac:dyDescent="0.2"/>
    <row r="731" ht="24.75" customHeight="1" x14ac:dyDescent="0.2"/>
    <row r="732" ht="24.75" customHeight="1" x14ac:dyDescent="0.2"/>
    <row r="733" ht="24.75" customHeight="1" x14ac:dyDescent="0.2"/>
    <row r="734" ht="24.75" customHeight="1" x14ac:dyDescent="0.2"/>
    <row r="735" ht="24.75" customHeight="1" x14ac:dyDescent="0.2"/>
    <row r="736" ht="24.75" customHeight="1" x14ac:dyDescent="0.2"/>
    <row r="737" ht="24.75" customHeight="1" x14ac:dyDescent="0.2"/>
    <row r="738" ht="24.75" customHeight="1" x14ac:dyDescent="0.2"/>
    <row r="739" ht="24.75" customHeight="1" x14ac:dyDescent="0.2"/>
    <row r="740" ht="24.75" customHeight="1" x14ac:dyDescent="0.2"/>
    <row r="741" ht="24.75" customHeight="1" x14ac:dyDescent="0.2"/>
    <row r="742" ht="24.75" customHeight="1" x14ac:dyDescent="0.2"/>
    <row r="743" ht="24.75" customHeight="1" x14ac:dyDescent="0.2"/>
    <row r="744" ht="24.75" customHeight="1" x14ac:dyDescent="0.2"/>
    <row r="745" ht="24.75" customHeight="1" x14ac:dyDescent="0.2"/>
    <row r="746" ht="24.75" customHeight="1" x14ac:dyDescent="0.2"/>
    <row r="747" ht="24.75" customHeight="1" x14ac:dyDescent="0.2"/>
    <row r="748" ht="24.75" customHeight="1" x14ac:dyDescent="0.2"/>
    <row r="749" ht="24.75" customHeight="1" x14ac:dyDescent="0.2"/>
    <row r="750" ht="24.75" customHeight="1" x14ac:dyDescent="0.2"/>
    <row r="751" ht="24.75" customHeight="1" x14ac:dyDescent="0.2"/>
    <row r="752" ht="24.75" customHeight="1" x14ac:dyDescent="0.2"/>
    <row r="753" ht="24.75" customHeight="1" x14ac:dyDescent="0.2"/>
    <row r="754" ht="24.75" customHeight="1" x14ac:dyDescent="0.2"/>
    <row r="755" ht="24.75" customHeight="1" x14ac:dyDescent="0.2"/>
    <row r="756" ht="24.75" customHeight="1" x14ac:dyDescent="0.2"/>
    <row r="757" ht="24.75" customHeight="1" x14ac:dyDescent="0.2"/>
    <row r="758" ht="24.75" customHeight="1" x14ac:dyDescent="0.2"/>
    <row r="759" ht="24.75" customHeight="1" x14ac:dyDescent="0.2"/>
    <row r="760" ht="24.75" customHeight="1" x14ac:dyDescent="0.2"/>
    <row r="761" ht="24.75" customHeight="1" x14ac:dyDescent="0.2"/>
    <row r="762" ht="24.75" customHeight="1" x14ac:dyDescent="0.2"/>
    <row r="763" ht="24.75" customHeight="1" x14ac:dyDescent="0.2"/>
    <row r="764" ht="24.75" customHeight="1" x14ac:dyDescent="0.2"/>
    <row r="765" ht="24.75" customHeight="1" x14ac:dyDescent="0.2"/>
    <row r="766" ht="24.75" customHeight="1" x14ac:dyDescent="0.2"/>
    <row r="767" ht="24.75" customHeight="1" x14ac:dyDescent="0.2"/>
    <row r="768" ht="24.75" customHeight="1" x14ac:dyDescent="0.2"/>
    <row r="769" ht="24.75" customHeight="1" x14ac:dyDescent="0.2"/>
    <row r="770" ht="24.75" customHeight="1" x14ac:dyDescent="0.2"/>
    <row r="771" ht="24.75" customHeight="1" x14ac:dyDescent="0.2"/>
    <row r="772" ht="24.75" customHeight="1" x14ac:dyDescent="0.2"/>
    <row r="773" ht="24.75" customHeight="1" x14ac:dyDescent="0.2"/>
    <row r="774" ht="24.75" customHeight="1" x14ac:dyDescent="0.2"/>
    <row r="775" ht="24.75" customHeight="1" x14ac:dyDescent="0.2"/>
    <row r="776" ht="24.75" customHeight="1" x14ac:dyDescent="0.2"/>
    <row r="777" ht="24.75" customHeight="1" x14ac:dyDescent="0.2"/>
    <row r="778" ht="24.75" customHeight="1" x14ac:dyDescent="0.2"/>
    <row r="779" ht="24.75" customHeight="1" x14ac:dyDescent="0.2"/>
    <row r="780" ht="24.75" customHeight="1" x14ac:dyDescent="0.2"/>
    <row r="781" ht="24.75" customHeight="1" x14ac:dyDescent="0.2"/>
  </sheetData>
  <sheetProtection sheet="1" objects="1" scenarios="1" insertHyperlinks="0"/>
  <mergeCells count="17">
    <mergeCell ref="J5:J7"/>
    <mergeCell ref="K5:K7"/>
    <mergeCell ref="L5:L7"/>
    <mergeCell ref="M5:M7"/>
    <mergeCell ref="G5:H5"/>
    <mergeCell ref="B1:E1"/>
    <mergeCell ref="B2:C2"/>
    <mergeCell ref="B3:C3"/>
    <mergeCell ref="G3:H3"/>
    <mergeCell ref="G4:H4"/>
    <mergeCell ref="G1:H1"/>
    <mergeCell ref="G2:H2"/>
    <mergeCell ref="A118:D118"/>
    <mergeCell ref="A155:D155"/>
    <mergeCell ref="J10:M10"/>
    <mergeCell ref="A44:D44"/>
    <mergeCell ref="A81:D81"/>
  </mergeCells>
  <phoneticPr fontId="22" type="noConversion"/>
  <printOptions horizontalCentered="1"/>
  <pageMargins left="0.39370078740157483" right="0.19685039370078741" top="0.39370078740157483" bottom="0.39370078740157483" header="0" footer="0.15748031496062992"/>
  <pageSetup paperSize="9" scale="80" fitToHeight="5" orientation="portrait" blackAndWhite="1" r:id="rId1"/>
  <headerFooter alignWithMargins="0">
    <oddFooter>&amp;L&amp;F
Copyright © 2003-Present Business Fitness Pty Ltd&amp;R&amp;A &amp;P</oddFooter>
  </headerFooter>
  <rowBreaks count="4" manualBreakCount="4">
    <brk id="42" max="7" man="1"/>
    <brk id="79" max="7" man="1"/>
    <brk id="116" max="7" man="1"/>
    <brk id="153" max="7" man="1"/>
  </rowBreaks>
  <drawing r:id="rId2"/>
  <legacyDrawing r:id="rId3"/>
  <controls>
    <mc:AlternateContent xmlns:mc="http://schemas.openxmlformats.org/markup-compatibility/2006">
      <mc:Choice Requires="x14">
        <control shapeId="70343" r:id="rId4" name="FinalReviewChk">
          <controlPr defaultSize="0" autoLine="0" r:id="rId5">
            <anchor moveWithCells="1">
              <from>
                <xdr:col>9</xdr:col>
                <xdr:colOff>123825</xdr:colOff>
                <xdr:row>7</xdr:row>
                <xdr:rowOff>66675</xdr:rowOff>
              </from>
              <to>
                <xdr:col>9</xdr:col>
                <xdr:colOff>295275</xdr:colOff>
                <xdr:row>7</xdr:row>
                <xdr:rowOff>238125</xdr:rowOff>
              </to>
            </anchor>
          </controlPr>
        </control>
      </mc:Choice>
      <mc:Fallback>
        <control shapeId="70343" r:id="rId4" name="FinalReviewChk"/>
      </mc:Fallback>
    </mc:AlternateContent>
    <mc:AlternateContent xmlns:mc="http://schemas.openxmlformats.org/markup-compatibility/2006">
      <mc:Choice Requires="x14">
        <control shapeId="70342" r:id="rId6" name="ReworkCompleteChk">
          <controlPr defaultSize="0" autoLine="0" r:id="rId5">
            <anchor moveWithCells="1">
              <from>
                <xdr:col>9</xdr:col>
                <xdr:colOff>123825</xdr:colOff>
                <xdr:row>6</xdr:row>
                <xdr:rowOff>38100</xdr:rowOff>
              </from>
              <to>
                <xdr:col>9</xdr:col>
                <xdr:colOff>295275</xdr:colOff>
                <xdr:row>6</xdr:row>
                <xdr:rowOff>209550</xdr:rowOff>
              </to>
            </anchor>
          </controlPr>
        </control>
      </mc:Choice>
      <mc:Fallback>
        <control shapeId="70342" r:id="rId6" name="ReworkCompleteChk"/>
      </mc:Fallback>
    </mc:AlternateContent>
    <mc:AlternateContent xmlns:mc="http://schemas.openxmlformats.org/markup-compatibility/2006">
      <mc:Choice Requires="x14">
        <control shapeId="70341" r:id="rId7" name="ReworkRequiredChk">
          <controlPr defaultSize="0" autoLine="0" r:id="rId5">
            <anchor moveWithCells="1">
              <from>
                <xdr:col>9</xdr:col>
                <xdr:colOff>123825</xdr:colOff>
                <xdr:row>3</xdr:row>
                <xdr:rowOff>85725</xdr:rowOff>
              </from>
              <to>
                <xdr:col>9</xdr:col>
                <xdr:colOff>295275</xdr:colOff>
                <xdr:row>3</xdr:row>
                <xdr:rowOff>257175</xdr:rowOff>
              </to>
            </anchor>
          </controlPr>
        </control>
      </mc:Choice>
      <mc:Fallback>
        <control shapeId="70341" r:id="rId7" name="ReworkRequiredChk"/>
      </mc:Fallback>
    </mc:AlternateContent>
    <mc:AlternateContent xmlns:mc="http://schemas.openxmlformats.org/markup-compatibility/2006">
      <mc:Choice Requires="x14">
        <control shapeId="70340" r:id="rId8" name="ReviewedChk">
          <controlPr defaultSize="0" autoLine="0" r:id="rId5">
            <anchor moveWithCells="1">
              <from>
                <xdr:col>9</xdr:col>
                <xdr:colOff>123825</xdr:colOff>
                <xdr:row>2</xdr:row>
                <xdr:rowOff>85725</xdr:rowOff>
              </from>
              <to>
                <xdr:col>9</xdr:col>
                <xdr:colOff>295275</xdr:colOff>
                <xdr:row>2</xdr:row>
                <xdr:rowOff>257175</xdr:rowOff>
              </to>
            </anchor>
          </controlPr>
        </control>
      </mc:Choice>
      <mc:Fallback>
        <control shapeId="70340" r:id="rId8" name="ReviewedChk"/>
      </mc:Fallback>
    </mc:AlternateContent>
    <mc:AlternateContent xmlns:mc="http://schemas.openxmlformats.org/markup-compatibility/2006">
      <mc:Choice Requires="x14">
        <control shapeId="70339" r:id="rId9" name="AwaitingClientChk">
          <controlPr defaultSize="0" autoLine="0" r:id="rId5">
            <anchor moveWithCells="1">
              <from>
                <xdr:col>9</xdr:col>
                <xdr:colOff>123825</xdr:colOff>
                <xdr:row>1</xdr:row>
                <xdr:rowOff>85725</xdr:rowOff>
              </from>
              <to>
                <xdr:col>9</xdr:col>
                <xdr:colOff>295275</xdr:colOff>
                <xdr:row>1</xdr:row>
                <xdr:rowOff>257175</xdr:rowOff>
              </to>
            </anchor>
          </controlPr>
        </control>
      </mc:Choice>
      <mc:Fallback>
        <control shapeId="70339" r:id="rId9" name="AwaitingClientChk"/>
      </mc:Fallback>
    </mc:AlternateContent>
    <mc:AlternateContent xmlns:mc="http://schemas.openxmlformats.org/markup-compatibility/2006">
      <mc:Choice Requires="x14">
        <control shapeId="70338" r:id="rId10" name="WorksheetCompleteChk">
          <controlPr defaultSize="0" autoLine="0" r:id="rId5">
            <anchor moveWithCells="1">
              <from>
                <xdr:col>9</xdr:col>
                <xdr:colOff>123825</xdr:colOff>
                <xdr:row>0</xdr:row>
                <xdr:rowOff>85725</xdr:rowOff>
              </from>
              <to>
                <xdr:col>9</xdr:col>
                <xdr:colOff>295275</xdr:colOff>
                <xdr:row>0</xdr:row>
                <xdr:rowOff>257175</xdr:rowOff>
              </to>
            </anchor>
          </controlPr>
        </control>
      </mc:Choice>
      <mc:Fallback>
        <control shapeId="70338" r:id="rId10" name="WorksheetCompleteChk"/>
      </mc:Fallback>
    </mc:AlternateContent>
    <mc:AlternateContent xmlns:mc="http://schemas.openxmlformats.org/markup-compatibility/2006">
      <mc:Choice Requires="x14">
        <control shapeId="70412" r:id="rId11" name="Check Box 780">
          <controlPr defaultSize="0" autoFill="0" autoLine="0" autoPict="0">
            <anchor moveWithCells="1" sizeWithCells="1">
              <from>
                <xdr:col>7</xdr:col>
                <xdr:colOff>0</xdr:colOff>
                <xdr:row>7</xdr:row>
                <xdr:rowOff>57150</xdr:rowOff>
              </from>
              <to>
                <xdr:col>8</xdr:col>
                <xdr:colOff>28575</xdr:colOff>
                <xdr:row>7</xdr:row>
                <xdr:rowOff>266700</xdr:rowOff>
              </to>
            </anchor>
          </controlPr>
        </control>
      </mc:Choice>
    </mc:AlternateContent>
    <mc:AlternateContent xmlns:mc="http://schemas.openxmlformats.org/markup-compatibility/2006">
      <mc:Choice Requires="x14">
        <control shapeId="70413" r:id="rId12" name="Check Box 781">
          <controlPr defaultSize="0" autoFill="0" autoLine="0" autoPict="0">
            <anchor moveWithCells="1" sizeWithCells="1">
              <from>
                <xdr:col>7</xdr:col>
                <xdr:colOff>0</xdr:colOff>
                <xdr:row>8</xdr:row>
                <xdr:rowOff>57150</xdr:rowOff>
              </from>
              <to>
                <xdr:col>8</xdr:col>
                <xdr:colOff>28575</xdr:colOff>
                <xdr:row>8</xdr:row>
                <xdr:rowOff>266700</xdr:rowOff>
              </to>
            </anchor>
          </controlPr>
        </control>
      </mc:Choice>
    </mc:AlternateContent>
    <mc:AlternateContent xmlns:mc="http://schemas.openxmlformats.org/markup-compatibility/2006">
      <mc:Choice Requires="x14">
        <control shapeId="70414" r:id="rId13" name="Check Box 782">
          <controlPr defaultSize="0" autoFill="0" autoLine="0" autoPict="0">
            <anchor moveWithCells="1" sizeWithCells="1">
              <from>
                <xdr:col>7</xdr:col>
                <xdr:colOff>0</xdr:colOff>
                <xdr:row>9</xdr:row>
                <xdr:rowOff>57150</xdr:rowOff>
              </from>
              <to>
                <xdr:col>8</xdr:col>
                <xdr:colOff>28575</xdr:colOff>
                <xdr:row>9</xdr:row>
                <xdr:rowOff>266700</xdr:rowOff>
              </to>
            </anchor>
          </controlPr>
        </control>
      </mc:Choice>
    </mc:AlternateContent>
    <mc:AlternateContent xmlns:mc="http://schemas.openxmlformats.org/markup-compatibility/2006">
      <mc:Choice Requires="x14">
        <control shapeId="70415" r:id="rId14" name="Check Box 783">
          <controlPr defaultSize="0" autoFill="0" autoLine="0" autoPict="0">
            <anchor moveWithCells="1" sizeWithCells="1">
              <from>
                <xdr:col>7</xdr:col>
                <xdr:colOff>0</xdr:colOff>
                <xdr:row>10</xdr:row>
                <xdr:rowOff>57150</xdr:rowOff>
              </from>
              <to>
                <xdr:col>8</xdr:col>
                <xdr:colOff>28575</xdr:colOff>
                <xdr:row>10</xdr:row>
                <xdr:rowOff>266700</xdr:rowOff>
              </to>
            </anchor>
          </controlPr>
        </control>
      </mc:Choice>
    </mc:AlternateContent>
    <mc:AlternateContent xmlns:mc="http://schemas.openxmlformats.org/markup-compatibility/2006">
      <mc:Choice Requires="x14">
        <control shapeId="70418" r:id="rId15" name="Check Box 786">
          <controlPr defaultSize="0" autoFill="0" autoLine="0" autoPict="0">
            <anchor moveWithCells="1" sizeWithCells="1">
              <from>
                <xdr:col>7</xdr:col>
                <xdr:colOff>0</xdr:colOff>
                <xdr:row>11</xdr:row>
                <xdr:rowOff>57150</xdr:rowOff>
              </from>
              <to>
                <xdr:col>8</xdr:col>
                <xdr:colOff>28575</xdr:colOff>
                <xdr:row>11</xdr:row>
                <xdr:rowOff>266700</xdr:rowOff>
              </to>
            </anchor>
          </controlPr>
        </control>
      </mc:Choice>
    </mc:AlternateContent>
    <mc:AlternateContent xmlns:mc="http://schemas.openxmlformats.org/markup-compatibility/2006">
      <mc:Choice Requires="x14">
        <control shapeId="70419" r:id="rId16" name="Check Box 787">
          <controlPr defaultSize="0" autoFill="0" autoLine="0" autoPict="0">
            <anchor moveWithCells="1" sizeWithCells="1">
              <from>
                <xdr:col>7</xdr:col>
                <xdr:colOff>0</xdr:colOff>
                <xdr:row>12</xdr:row>
                <xdr:rowOff>57150</xdr:rowOff>
              </from>
              <to>
                <xdr:col>8</xdr:col>
                <xdr:colOff>28575</xdr:colOff>
                <xdr:row>12</xdr:row>
                <xdr:rowOff>266700</xdr:rowOff>
              </to>
            </anchor>
          </controlPr>
        </control>
      </mc:Choice>
    </mc:AlternateContent>
    <mc:AlternateContent xmlns:mc="http://schemas.openxmlformats.org/markup-compatibility/2006">
      <mc:Choice Requires="x14">
        <control shapeId="70421" r:id="rId17" name="Check Box 789">
          <controlPr defaultSize="0" autoFill="0" autoLine="0" autoPict="0">
            <anchor moveWithCells="1" sizeWithCells="1">
              <from>
                <xdr:col>7</xdr:col>
                <xdr:colOff>0</xdr:colOff>
                <xdr:row>13</xdr:row>
                <xdr:rowOff>57150</xdr:rowOff>
              </from>
              <to>
                <xdr:col>8</xdr:col>
                <xdr:colOff>28575</xdr:colOff>
                <xdr:row>13</xdr:row>
                <xdr:rowOff>266700</xdr:rowOff>
              </to>
            </anchor>
          </controlPr>
        </control>
      </mc:Choice>
    </mc:AlternateContent>
    <mc:AlternateContent xmlns:mc="http://schemas.openxmlformats.org/markup-compatibility/2006">
      <mc:Choice Requires="x14">
        <control shapeId="70422" r:id="rId18" name="Check Box 790">
          <controlPr defaultSize="0" autoFill="0" autoLine="0" autoPict="0">
            <anchor moveWithCells="1" sizeWithCells="1">
              <from>
                <xdr:col>7</xdr:col>
                <xdr:colOff>0</xdr:colOff>
                <xdr:row>14</xdr:row>
                <xdr:rowOff>57150</xdr:rowOff>
              </from>
              <to>
                <xdr:col>8</xdr:col>
                <xdr:colOff>28575</xdr:colOff>
                <xdr:row>14</xdr:row>
                <xdr:rowOff>266700</xdr:rowOff>
              </to>
            </anchor>
          </controlPr>
        </control>
      </mc:Choice>
    </mc:AlternateContent>
    <mc:AlternateContent xmlns:mc="http://schemas.openxmlformats.org/markup-compatibility/2006">
      <mc:Choice Requires="x14">
        <control shapeId="70424" r:id="rId19" name="Check Box 792">
          <controlPr defaultSize="0" autoFill="0" autoLine="0" autoPict="0">
            <anchor moveWithCells="1" sizeWithCells="1">
              <from>
                <xdr:col>7</xdr:col>
                <xdr:colOff>0</xdr:colOff>
                <xdr:row>15</xdr:row>
                <xdr:rowOff>57150</xdr:rowOff>
              </from>
              <to>
                <xdr:col>8</xdr:col>
                <xdr:colOff>28575</xdr:colOff>
                <xdr:row>15</xdr:row>
                <xdr:rowOff>266700</xdr:rowOff>
              </to>
            </anchor>
          </controlPr>
        </control>
      </mc:Choice>
    </mc:AlternateContent>
    <mc:AlternateContent xmlns:mc="http://schemas.openxmlformats.org/markup-compatibility/2006">
      <mc:Choice Requires="x14">
        <control shapeId="70425" r:id="rId20" name="Check Box 793">
          <controlPr defaultSize="0" autoFill="0" autoLine="0" autoPict="0">
            <anchor moveWithCells="1" sizeWithCells="1">
              <from>
                <xdr:col>7</xdr:col>
                <xdr:colOff>0</xdr:colOff>
                <xdr:row>16</xdr:row>
                <xdr:rowOff>57150</xdr:rowOff>
              </from>
              <to>
                <xdr:col>8</xdr:col>
                <xdr:colOff>28575</xdr:colOff>
                <xdr:row>16</xdr:row>
                <xdr:rowOff>266700</xdr:rowOff>
              </to>
            </anchor>
          </controlPr>
        </control>
      </mc:Choice>
    </mc:AlternateContent>
    <mc:AlternateContent xmlns:mc="http://schemas.openxmlformats.org/markup-compatibility/2006">
      <mc:Choice Requires="x14">
        <control shapeId="70426" r:id="rId21" name="Check Box 794">
          <controlPr defaultSize="0" autoFill="0" autoLine="0" autoPict="0">
            <anchor moveWithCells="1" sizeWithCells="1">
              <from>
                <xdr:col>7</xdr:col>
                <xdr:colOff>0</xdr:colOff>
                <xdr:row>17</xdr:row>
                <xdr:rowOff>57150</xdr:rowOff>
              </from>
              <to>
                <xdr:col>8</xdr:col>
                <xdr:colOff>28575</xdr:colOff>
                <xdr:row>17</xdr:row>
                <xdr:rowOff>266700</xdr:rowOff>
              </to>
            </anchor>
          </controlPr>
        </control>
      </mc:Choice>
    </mc:AlternateContent>
    <mc:AlternateContent xmlns:mc="http://schemas.openxmlformats.org/markup-compatibility/2006">
      <mc:Choice Requires="x14">
        <control shapeId="70427" r:id="rId22" name="Check Box 795">
          <controlPr defaultSize="0" autoFill="0" autoLine="0" autoPict="0">
            <anchor moveWithCells="1" sizeWithCells="1">
              <from>
                <xdr:col>7</xdr:col>
                <xdr:colOff>0</xdr:colOff>
                <xdr:row>18</xdr:row>
                <xdr:rowOff>57150</xdr:rowOff>
              </from>
              <to>
                <xdr:col>8</xdr:col>
                <xdr:colOff>28575</xdr:colOff>
                <xdr:row>18</xdr:row>
                <xdr:rowOff>266700</xdr:rowOff>
              </to>
            </anchor>
          </controlPr>
        </control>
      </mc:Choice>
    </mc:AlternateContent>
    <mc:AlternateContent xmlns:mc="http://schemas.openxmlformats.org/markup-compatibility/2006">
      <mc:Choice Requires="x14">
        <control shapeId="70429" r:id="rId23" name="Check Box 797">
          <controlPr defaultSize="0" autoFill="0" autoLine="0" autoPict="0">
            <anchor moveWithCells="1" sizeWithCells="1">
              <from>
                <xdr:col>7</xdr:col>
                <xdr:colOff>0</xdr:colOff>
                <xdr:row>19</xdr:row>
                <xdr:rowOff>57150</xdr:rowOff>
              </from>
              <to>
                <xdr:col>8</xdr:col>
                <xdr:colOff>28575</xdr:colOff>
                <xdr:row>19</xdr:row>
                <xdr:rowOff>266700</xdr:rowOff>
              </to>
            </anchor>
          </controlPr>
        </control>
      </mc:Choice>
    </mc:AlternateContent>
    <mc:AlternateContent xmlns:mc="http://schemas.openxmlformats.org/markup-compatibility/2006">
      <mc:Choice Requires="x14">
        <control shapeId="70431" r:id="rId24" name="Check Box 799">
          <controlPr defaultSize="0" autoFill="0" autoLine="0" autoPict="0">
            <anchor moveWithCells="1" sizeWithCells="1">
              <from>
                <xdr:col>7</xdr:col>
                <xdr:colOff>0</xdr:colOff>
                <xdr:row>20</xdr:row>
                <xdr:rowOff>57150</xdr:rowOff>
              </from>
              <to>
                <xdr:col>8</xdr:col>
                <xdr:colOff>28575</xdr:colOff>
                <xdr:row>20</xdr:row>
                <xdr:rowOff>266700</xdr:rowOff>
              </to>
            </anchor>
          </controlPr>
        </control>
      </mc:Choice>
    </mc:AlternateContent>
    <mc:AlternateContent xmlns:mc="http://schemas.openxmlformats.org/markup-compatibility/2006">
      <mc:Choice Requires="x14">
        <control shapeId="70432" r:id="rId25" name="Check Box 800">
          <controlPr defaultSize="0" autoFill="0" autoLine="0" autoPict="0">
            <anchor moveWithCells="1" sizeWithCells="1">
              <from>
                <xdr:col>7</xdr:col>
                <xdr:colOff>0</xdr:colOff>
                <xdr:row>21</xdr:row>
                <xdr:rowOff>57150</xdr:rowOff>
              </from>
              <to>
                <xdr:col>8</xdr:col>
                <xdr:colOff>28575</xdr:colOff>
                <xdr:row>21</xdr:row>
                <xdr:rowOff>266700</xdr:rowOff>
              </to>
            </anchor>
          </controlPr>
        </control>
      </mc:Choice>
    </mc:AlternateContent>
    <mc:AlternateContent xmlns:mc="http://schemas.openxmlformats.org/markup-compatibility/2006">
      <mc:Choice Requires="x14">
        <control shapeId="70434" r:id="rId26" name="Check Box 802">
          <controlPr defaultSize="0" autoFill="0" autoLine="0" autoPict="0">
            <anchor moveWithCells="1" sizeWithCells="1">
              <from>
                <xdr:col>7</xdr:col>
                <xdr:colOff>0</xdr:colOff>
                <xdr:row>22</xdr:row>
                <xdr:rowOff>57150</xdr:rowOff>
              </from>
              <to>
                <xdr:col>8</xdr:col>
                <xdr:colOff>28575</xdr:colOff>
                <xdr:row>22</xdr:row>
                <xdr:rowOff>266700</xdr:rowOff>
              </to>
            </anchor>
          </controlPr>
        </control>
      </mc:Choice>
    </mc:AlternateContent>
    <mc:AlternateContent xmlns:mc="http://schemas.openxmlformats.org/markup-compatibility/2006">
      <mc:Choice Requires="x14">
        <control shapeId="70436" r:id="rId27" name="Check Box 804">
          <controlPr defaultSize="0" autoFill="0" autoLine="0" autoPict="0">
            <anchor moveWithCells="1" sizeWithCells="1">
              <from>
                <xdr:col>7</xdr:col>
                <xdr:colOff>0</xdr:colOff>
                <xdr:row>23</xdr:row>
                <xdr:rowOff>57150</xdr:rowOff>
              </from>
              <to>
                <xdr:col>8</xdr:col>
                <xdr:colOff>28575</xdr:colOff>
                <xdr:row>23</xdr:row>
                <xdr:rowOff>266700</xdr:rowOff>
              </to>
            </anchor>
          </controlPr>
        </control>
      </mc:Choice>
    </mc:AlternateContent>
    <mc:AlternateContent xmlns:mc="http://schemas.openxmlformats.org/markup-compatibility/2006">
      <mc:Choice Requires="x14">
        <control shapeId="70437" r:id="rId28" name="Check Box 805">
          <controlPr defaultSize="0" autoFill="0" autoLine="0" autoPict="0">
            <anchor moveWithCells="1" sizeWithCells="1">
              <from>
                <xdr:col>7</xdr:col>
                <xdr:colOff>0</xdr:colOff>
                <xdr:row>24</xdr:row>
                <xdr:rowOff>57150</xdr:rowOff>
              </from>
              <to>
                <xdr:col>8</xdr:col>
                <xdr:colOff>28575</xdr:colOff>
                <xdr:row>24</xdr:row>
                <xdr:rowOff>266700</xdr:rowOff>
              </to>
            </anchor>
          </controlPr>
        </control>
      </mc:Choice>
    </mc:AlternateContent>
    <mc:AlternateContent xmlns:mc="http://schemas.openxmlformats.org/markup-compatibility/2006">
      <mc:Choice Requires="x14">
        <control shapeId="70439" r:id="rId29" name="Check Box 807">
          <controlPr defaultSize="0" autoFill="0" autoLine="0" autoPict="0">
            <anchor moveWithCells="1" sizeWithCells="1">
              <from>
                <xdr:col>7</xdr:col>
                <xdr:colOff>0</xdr:colOff>
                <xdr:row>25</xdr:row>
                <xdr:rowOff>57150</xdr:rowOff>
              </from>
              <to>
                <xdr:col>8</xdr:col>
                <xdr:colOff>28575</xdr:colOff>
                <xdr:row>25</xdr:row>
                <xdr:rowOff>266700</xdr:rowOff>
              </to>
            </anchor>
          </controlPr>
        </control>
      </mc:Choice>
    </mc:AlternateContent>
    <mc:AlternateContent xmlns:mc="http://schemas.openxmlformats.org/markup-compatibility/2006">
      <mc:Choice Requires="x14">
        <control shapeId="70441" r:id="rId30" name="Check Box 809">
          <controlPr defaultSize="0" autoFill="0" autoLine="0" autoPict="0">
            <anchor moveWithCells="1" sizeWithCells="1">
              <from>
                <xdr:col>7</xdr:col>
                <xdr:colOff>0</xdr:colOff>
                <xdr:row>26</xdr:row>
                <xdr:rowOff>57150</xdr:rowOff>
              </from>
              <to>
                <xdr:col>8</xdr:col>
                <xdr:colOff>28575</xdr:colOff>
                <xdr:row>26</xdr:row>
                <xdr:rowOff>266700</xdr:rowOff>
              </to>
            </anchor>
          </controlPr>
        </control>
      </mc:Choice>
    </mc:AlternateContent>
    <mc:AlternateContent xmlns:mc="http://schemas.openxmlformats.org/markup-compatibility/2006">
      <mc:Choice Requires="x14">
        <control shapeId="70443" r:id="rId31" name="Check Box 811">
          <controlPr defaultSize="0" autoFill="0" autoLine="0" autoPict="0">
            <anchor moveWithCells="1" sizeWithCells="1">
              <from>
                <xdr:col>7</xdr:col>
                <xdr:colOff>0</xdr:colOff>
                <xdr:row>27</xdr:row>
                <xdr:rowOff>57150</xdr:rowOff>
              </from>
              <to>
                <xdr:col>8</xdr:col>
                <xdr:colOff>28575</xdr:colOff>
                <xdr:row>27</xdr:row>
                <xdr:rowOff>266700</xdr:rowOff>
              </to>
            </anchor>
          </controlPr>
        </control>
      </mc:Choice>
    </mc:AlternateContent>
    <mc:AlternateContent xmlns:mc="http://schemas.openxmlformats.org/markup-compatibility/2006">
      <mc:Choice Requires="x14">
        <control shapeId="70444" r:id="rId32" name="Check Box 812">
          <controlPr defaultSize="0" autoFill="0" autoLine="0" autoPict="0">
            <anchor moveWithCells="1" sizeWithCells="1">
              <from>
                <xdr:col>7</xdr:col>
                <xdr:colOff>0</xdr:colOff>
                <xdr:row>28</xdr:row>
                <xdr:rowOff>57150</xdr:rowOff>
              </from>
              <to>
                <xdr:col>8</xdr:col>
                <xdr:colOff>28575</xdr:colOff>
                <xdr:row>28</xdr:row>
                <xdr:rowOff>266700</xdr:rowOff>
              </to>
            </anchor>
          </controlPr>
        </control>
      </mc:Choice>
    </mc:AlternateContent>
    <mc:AlternateContent xmlns:mc="http://schemas.openxmlformats.org/markup-compatibility/2006">
      <mc:Choice Requires="x14">
        <control shapeId="70446" r:id="rId33" name="Check Box 814">
          <controlPr defaultSize="0" autoFill="0" autoLine="0" autoPict="0">
            <anchor moveWithCells="1" sizeWithCells="1">
              <from>
                <xdr:col>7</xdr:col>
                <xdr:colOff>0</xdr:colOff>
                <xdr:row>29</xdr:row>
                <xdr:rowOff>57150</xdr:rowOff>
              </from>
              <to>
                <xdr:col>8</xdr:col>
                <xdr:colOff>28575</xdr:colOff>
                <xdr:row>29</xdr:row>
                <xdr:rowOff>266700</xdr:rowOff>
              </to>
            </anchor>
          </controlPr>
        </control>
      </mc:Choice>
    </mc:AlternateContent>
    <mc:AlternateContent xmlns:mc="http://schemas.openxmlformats.org/markup-compatibility/2006">
      <mc:Choice Requires="x14">
        <control shapeId="70447" r:id="rId34" name="Check Box 815">
          <controlPr defaultSize="0" autoFill="0" autoLine="0" autoPict="0">
            <anchor moveWithCells="1" sizeWithCells="1">
              <from>
                <xdr:col>7</xdr:col>
                <xdr:colOff>0</xdr:colOff>
                <xdr:row>30</xdr:row>
                <xdr:rowOff>57150</xdr:rowOff>
              </from>
              <to>
                <xdr:col>8</xdr:col>
                <xdr:colOff>28575</xdr:colOff>
                <xdr:row>30</xdr:row>
                <xdr:rowOff>266700</xdr:rowOff>
              </to>
            </anchor>
          </controlPr>
        </control>
      </mc:Choice>
    </mc:AlternateContent>
    <mc:AlternateContent xmlns:mc="http://schemas.openxmlformats.org/markup-compatibility/2006">
      <mc:Choice Requires="x14">
        <control shapeId="70448" r:id="rId35" name="Check Box 816">
          <controlPr defaultSize="0" autoFill="0" autoLine="0" autoPict="0">
            <anchor moveWithCells="1" sizeWithCells="1">
              <from>
                <xdr:col>7</xdr:col>
                <xdr:colOff>0</xdr:colOff>
                <xdr:row>31</xdr:row>
                <xdr:rowOff>57150</xdr:rowOff>
              </from>
              <to>
                <xdr:col>8</xdr:col>
                <xdr:colOff>28575</xdr:colOff>
                <xdr:row>31</xdr:row>
                <xdr:rowOff>266700</xdr:rowOff>
              </to>
            </anchor>
          </controlPr>
        </control>
      </mc:Choice>
    </mc:AlternateContent>
    <mc:AlternateContent xmlns:mc="http://schemas.openxmlformats.org/markup-compatibility/2006">
      <mc:Choice Requires="x14">
        <control shapeId="70449" r:id="rId36" name="Check Box 817">
          <controlPr defaultSize="0" autoFill="0" autoLine="0" autoPict="0">
            <anchor moveWithCells="1" sizeWithCells="1">
              <from>
                <xdr:col>7</xdr:col>
                <xdr:colOff>0</xdr:colOff>
                <xdr:row>32</xdr:row>
                <xdr:rowOff>57150</xdr:rowOff>
              </from>
              <to>
                <xdr:col>8</xdr:col>
                <xdr:colOff>28575</xdr:colOff>
                <xdr:row>32</xdr:row>
                <xdr:rowOff>266700</xdr:rowOff>
              </to>
            </anchor>
          </controlPr>
        </control>
      </mc:Choice>
    </mc:AlternateContent>
    <mc:AlternateContent xmlns:mc="http://schemas.openxmlformats.org/markup-compatibility/2006">
      <mc:Choice Requires="x14">
        <control shapeId="70451" r:id="rId37" name="Check Box 819">
          <controlPr defaultSize="0" autoFill="0" autoLine="0" autoPict="0">
            <anchor moveWithCells="1" sizeWithCells="1">
              <from>
                <xdr:col>7</xdr:col>
                <xdr:colOff>0</xdr:colOff>
                <xdr:row>33</xdr:row>
                <xdr:rowOff>57150</xdr:rowOff>
              </from>
              <to>
                <xdr:col>8</xdr:col>
                <xdr:colOff>28575</xdr:colOff>
                <xdr:row>33</xdr:row>
                <xdr:rowOff>266700</xdr:rowOff>
              </to>
            </anchor>
          </controlPr>
        </control>
      </mc:Choice>
    </mc:AlternateContent>
    <mc:AlternateContent xmlns:mc="http://schemas.openxmlformats.org/markup-compatibility/2006">
      <mc:Choice Requires="x14">
        <control shapeId="70453" r:id="rId38" name="Check Box 821">
          <controlPr defaultSize="0" autoFill="0" autoLine="0" autoPict="0">
            <anchor moveWithCells="1" sizeWithCells="1">
              <from>
                <xdr:col>7</xdr:col>
                <xdr:colOff>0</xdr:colOff>
                <xdr:row>34</xdr:row>
                <xdr:rowOff>57150</xdr:rowOff>
              </from>
              <to>
                <xdr:col>8</xdr:col>
                <xdr:colOff>28575</xdr:colOff>
                <xdr:row>34</xdr:row>
                <xdr:rowOff>266700</xdr:rowOff>
              </to>
            </anchor>
          </controlPr>
        </control>
      </mc:Choice>
    </mc:AlternateContent>
    <mc:AlternateContent xmlns:mc="http://schemas.openxmlformats.org/markup-compatibility/2006">
      <mc:Choice Requires="x14">
        <control shapeId="70455" r:id="rId39" name="Check Box 823">
          <controlPr defaultSize="0" autoFill="0" autoLine="0" autoPict="0">
            <anchor moveWithCells="1" sizeWithCells="1">
              <from>
                <xdr:col>7</xdr:col>
                <xdr:colOff>0</xdr:colOff>
                <xdr:row>35</xdr:row>
                <xdr:rowOff>57150</xdr:rowOff>
              </from>
              <to>
                <xdr:col>8</xdr:col>
                <xdr:colOff>28575</xdr:colOff>
                <xdr:row>35</xdr:row>
                <xdr:rowOff>266700</xdr:rowOff>
              </to>
            </anchor>
          </controlPr>
        </control>
      </mc:Choice>
    </mc:AlternateContent>
    <mc:AlternateContent xmlns:mc="http://schemas.openxmlformats.org/markup-compatibility/2006">
      <mc:Choice Requires="x14">
        <control shapeId="70456" r:id="rId40" name="Check Box 824">
          <controlPr defaultSize="0" autoFill="0" autoLine="0" autoPict="0">
            <anchor moveWithCells="1" sizeWithCells="1">
              <from>
                <xdr:col>7</xdr:col>
                <xdr:colOff>0</xdr:colOff>
                <xdr:row>36</xdr:row>
                <xdr:rowOff>57150</xdr:rowOff>
              </from>
              <to>
                <xdr:col>8</xdr:col>
                <xdr:colOff>28575</xdr:colOff>
                <xdr:row>36</xdr:row>
                <xdr:rowOff>266700</xdr:rowOff>
              </to>
            </anchor>
          </controlPr>
        </control>
      </mc:Choice>
    </mc:AlternateContent>
    <mc:AlternateContent xmlns:mc="http://schemas.openxmlformats.org/markup-compatibility/2006">
      <mc:Choice Requires="x14">
        <control shapeId="70458" r:id="rId41" name="Check Box 826">
          <controlPr defaultSize="0" autoFill="0" autoLine="0" autoPict="0">
            <anchor moveWithCells="1" sizeWithCells="1">
              <from>
                <xdr:col>7</xdr:col>
                <xdr:colOff>0</xdr:colOff>
                <xdr:row>37</xdr:row>
                <xdr:rowOff>57150</xdr:rowOff>
              </from>
              <to>
                <xdr:col>8</xdr:col>
                <xdr:colOff>28575</xdr:colOff>
                <xdr:row>37</xdr:row>
                <xdr:rowOff>266700</xdr:rowOff>
              </to>
            </anchor>
          </controlPr>
        </control>
      </mc:Choice>
    </mc:AlternateContent>
    <mc:AlternateContent xmlns:mc="http://schemas.openxmlformats.org/markup-compatibility/2006">
      <mc:Choice Requires="x14">
        <control shapeId="70459" r:id="rId42" name="Check Box 827">
          <controlPr defaultSize="0" autoFill="0" autoLine="0" autoPict="0">
            <anchor moveWithCells="1" sizeWithCells="1">
              <from>
                <xdr:col>7</xdr:col>
                <xdr:colOff>0</xdr:colOff>
                <xdr:row>38</xdr:row>
                <xdr:rowOff>57150</xdr:rowOff>
              </from>
              <to>
                <xdr:col>8</xdr:col>
                <xdr:colOff>28575</xdr:colOff>
                <xdr:row>38</xdr:row>
                <xdr:rowOff>266700</xdr:rowOff>
              </to>
            </anchor>
          </controlPr>
        </control>
      </mc:Choice>
    </mc:AlternateContent>
    <mc:AlternateContent xmlns:mc="http://schemas.openxmlformats.org/markup-compatibility/2006">
      <mc:Choice Requires="x14">
        <control shapeId="70460" r:id="rId43" name="Check Box 828">
          <controlPr defaultSize="0" autoFill="0" autoLine="0" autoPict="0">
            <anchor moveWithCells="1" sizeWithCells="1">
              <from>
                <xdr:col>7</xdr:col>
                <xdr:colOff>0</xdr:colOff>
                <xdr:row>39</xdr:row>
                <xdr:rowOff>57150</xdr:rowOff>
              </from>
              <to>
                <xdr:col>8</xdr:col>
                <xdr:colOff>28575</xdr:colOff>
                <xdr:row>39</xdr:row>
                <xdr:rowOff>266700</xdr:rowOff>
              </to>
            </anchor>
          </controlPr>
        </control>
      </mc:Choice>
    </mc:AlternateContent>
    <mc:AlternateContent xmlns:mc="http://schemas.openxmlformats.org/markup-compatibility/2006">
      <mc:Choice Requires="x14">
        <control shapeId="70461" r:id="rId44" name="Check Box 829">
          <controlPr defaultSize="0" autoFill="0" autoLine="0" autoPict="0">
            <anchor moveWithCells="1" sizeWithCells="1">
              <from>
                <xdr:col>7</xdr:col>
                <xdr:colOff>0</xdr:colOff>
                <xdr:row>44</xdr:row>
                <xdr:rowOff>57150</xdr:rowOff>
              </from>
              <to>
                <xdr:col>8</xdr:col>
                <xdr:colOff>28575</xdr:colOff>
                <xdr:row>44</xdr:row>
                <xdr:rowOff>266700</xdr:rowOff>
              </to>
            </anchor>
          </controlPr>
        </control>
      </mc:Choice>
    </mc:AlternateContent>
    <mc:AlternateContent xmlns:mc="http://schemas.openxmlformats.org/markup-compatibility/2006">
      <mc:Choice Requires="x14">
        <control shapeId="70462" r:id="rId45" name="Check Box 830">
          <controlPr defaultSize="0" autoFill="0" autoLine="0" autoPict="0">
            <anchor moveWithCells="1" sizeWithCells="1">
              <from>
                <xdr:col>7</xdr:col>
                <xdr:colOff>0</xdr:colOff>
                <xdr:row>45</xdr:row>
                <xdr:rowOff>57150</xdr:rowOff>
              </from>
              <to>
                <xdr:col>8</xdr:col>
                <xdr:colOff>28575</xdr:colOff>
                <xdr:row>45</xdr:row>
                <xdr:rowOff>266700</xdr:rowOff>
              </to>
            </anchor>
          </controlPr>
        </control>
      </mc:Choice>
    </mc:AlternateContent>
    <mc:AlternateContent xmlns:mc="http://schemas.openxmlformats.org/markup-compatibility/2006">
      <mc:Choice Requires="x14">
        <control shapeId="70464" r:id="rId46" name="Check Box 832">
          <controlPr defaultSize="0" autoFill="0" autoLine="0" autoPict="0">
            <anchor moveWithCells="1" sizeWithCells="1">
              <from>
                <xdr:col>7</xdr:col>
                <xdr:colOff>0</xdr:colOff>
                <xdr:row>46</xdr:row>
                <xdr:rowOff>57150</xdr:rowOff>
              </from>
              <to>
                <xdr:col>8</xdr:col>
                <xdr:colOff>28575</xdr:colOff>
                <xdr:row>46</xdr:row>
                <xdr:rowOff>266700</xdr:rowOff>
              </to>
            </anchor>
          </controlPr>
        </control>
      </mc:Choice>
    </mc:AlternateContent>
    <mc:AlternateContent xmlns:mc="http://schemas.openxmlformats.org/markup-compatibility/2006">
      <mc:Choice Requires="x14">
        <control shapeId="70465" r:id="rId47" name="Check Box 833">
          <controlPr defaultSize="0" autoFill="0" autoLine="0" autoPict="0">
            <anchor moveWithCells="1" sizeWithCells="1">
              <from>
                <xdr:col>7</xdr:col>
                <xdr:colOff>0</xdr:colOff>
                <xdr:row>47</xdr:row>
                <xdr:rowOff>57150</xdr:rowOff>
              </from>
              <to>
                <xdr:col>8</xdr:col>
                <xdr:colOff>28575</xdr:colOff>
                <xdr:row>47</xdr:row>
                <xdr:rowOff>266700</xdr:rowOff>
              </to>
            </anchor>
          </controlPr>
        </control>
      </mc:Choice>
    </mc:AlternateContent>
    <mc:AlternateContent xmlns:mc="http://schemas.openxmlformats.org/markup-compatibility/2006">
      <mc:Choice Requires="x14">
        <control shapeId="70466" r:id="rId48" name="Check Box 834">
          <controlPr defaultSize="0" autoFill="0" autoLine="0" autoPict="0">
            <anchor moveWithCells="1" sizeWithCells="1">
              <from>
                <xdr:col>7</xdr:col>
                <xdr:colOff>0</xdr:colOff>
                <xdr:row>48</xdr:row>
                <xdr:rowOff>57150</xdr:rowOff>
              </from>
              <to>
                <xdr:col>8</xdr:col>
                <xdr:colOff>28575</xdr:colOff>
                <xdr:row>48</xdr:row>
                <xdr:rowOff>266700</xdr:rowOff>
              </to>
            </anchor>
          </controlPr>
        </control>
      </mc:Choice>
    </mc:AlternateContent>
    <mc:AlternateContent xmlns:mc="http://schemas.openxmlformats.org/markup-compatibility/2006">
      <mc:Choice Requires="x14">
        <control shapeId="70468" r:id="rId49" name="Check Box 836">
          <controlPr defaultSize="0" autoFill="0" autoLine="0" autoPict="0">
            <anchor moveWithCells="1" sizeWithCells="1">
              <from>
                <xdr:col>7</xdr:col>
                <xdr:colOff>0</xdr:colOff>
                <xdr:row>49</xdr:row>
                <xdr:rowOff>57150</xdr:rowOff>
              </from>
              <to>
                <xdr:col>8</xdr:col>
                <xdr:colOff>28575</xdr:colOff>
                <xdr:row>49</xdr:row>
                <xdr:rowOff>266700</xdr:rowOff>
              </to>
            </anchor>
          </controlPr>
        </control>
      </mc:Choice>
    </mc:AlternateContent>
    <mc:AlternateContent xmlns:mc="http://schemas.openxmlformats.org/markup-compatibility/2006">
      <mc:Choice Requires="x14">
        <control shapeId="70469" r:id="rId50" name="Check Box 837">
          <controlPr defaultSize="0" autoFill="0" autoLine="0" autoPict="0">
            <anchor moveWithCells="1" sizeWithCells="1">
              <from>
                <xdr:col>7</xdr:col>
                <xdr:colOff>0</xdr:colOff>
                <xdr:row>50</xdr:row>
                <xdr:rowOff>57150</xdr:rowOff>
              </from>
              <to>
                <xdr:col>8</xdr:col>
                <xdr:colOff>28575</xdr:colOff>
                <xdr:row>50</xdr:row>
                <xdr:rowOff>266700</xdr:rowOff>
              </to>
            </anchor>
          </controlPr>
        </control>
      </mc:Choice>
    </mc:AlternateContent>
    <mc:AlternateContent xmlns:mc="http://schemas.openxmlformats.org/markup-compatibility/2006">
      <mc:Choice Requires="x14">
        <control shapeId="70470" r:id="rId51" name="Check Box 838">
          <controlPr defaultSize="0" autoFill="0" autoLine="0" autoPict="0">
            <anchor moveWithCells="1" sizeWithCells="1">
              <from>
                <xdr:col>7</xdr:col>
                <xdr:colOff>0</xdr:colOff>
                <xdr:row>51</xdr:row>
                <xdr:rowOff>57150</xdr:rowOff>
              </from>
              <to>
                <xdr:col>8</xdr:col>
                <xdr:colOff>28575</xdr:colOff>
                <xdr:row>51</xdr:row>
                <xdr:rowOff>266700</xdr:rowOff>
              </to>
            </anchor>
          </controlPr>
        </control>
      </mc:Choice>
    </mc:AlternateContent>
    <mc:AlternateContent xmlns:mc="http://schemas.openxmlformats.org/markup-compatibility/2006">
      <mc:Choice Requires="x14">
        <control shapeId="70471" r:id="rId52" name="Check Box 839">
          <controlPr defaultSize="0" autoFill="0" autoLine="0" autoPict="0">
            <anchor moveWithCells="1" sizeWithCells="1">
              <from>
                <xdr:col>7</xdr:col>
                <xdr:colOff>0</xdr:colOff>
                <xdr:row>52</xdr:row>
                <xdr:rowOff>57150</xdr:rowOff>
              </from>
              <to>
                <xdr:col>8</xdr:col>
                <xdr:colOff>28575</xdr:colOff>
                <xdr:row>52</xdr:row>
                <xdr:rowOff>266700</xdr:rowOff>
              </to>
            </anchor>
          </controlPr>
        </control>
      </mc:Choice>
    </mc:AlternateContent>
    <mc:AlternateContent xmlns:mc="http://schemas.openxmlformats.org/markup-compatibility/2006">
      <mc:Choice Requires="x14">
        <control shapeId="70472" r:id="rId53" name="Check Box 840">
          <controlPr defaultSize="0" autoFill="0" autoLine="0" autoPict="0">
            <anchor moveWithCells="1" sizeWithCells="1">
              <from>
                <xdr:col>7</xdr:col>
                <xdr:colOff>0</xdr:colOff>
                <xdr:row>53</xdr:row>
                <xdr:rowOff>57150</xdr:rowOff>
              </from>
              <to>
                <xdr:col>8</xdr:col>
                <xdr:colOff>28575</xdr:colOff>
                <xdr:row>53</xdr:row>
                <xdr:rowOff>266700</xdr:rowOff>
              </to>
            </anchor>
          </controlPr>
        </control>
      </mc:Choice>
    </mc:AlternateContent>
    <mc:AlternateContent xmlns:mc="http://schemas.openxmlformats.org/markup-compatibility/2006">
      <mc:Choice Requires="x14">
        <control shapeId="70474" r:id="rId54" name="Check Box 842">
          <controlPr defaultSize="0" autoFill="0" autoLine="0" autoPict="0">
            <anchor moveWithCells="1" sizeWithCells="1">
              <from>
                <xdr:col>7</xdr:col>
                <xdr:colOff>0</xdr:colOff>
                <xdr:row>54</xdr:row>
                <xdr:rowOff>57150</xdr:rowOff>
              </from>
              <to>
                <xdr:col>8</xdr:col>
                <xdr:colOff>28575</xdr:colOff>
                <xdr:row>54</xdr:row>
                <xdr:rowOff>266700</xdr:rowOff>
              </to>
            </anchor>
          </controlPr>
        </control>
      </mc:Choice>
    </mc:AlternateContent>
    <mc:AlternateContent xmlns:mc="http://schemas.openxmlformats.org/markup-compatibility/2006">
      <mc:Choice Requires="x14">
        <control shapeId="70476" r:id="rId55" name="Check Box 844">
          <controlPr defaultSize="0" autoFill="0" autoLine="0" autoPict="0">
            <anchor moveWithCells="1" sizeWithCells="1">
              <from>
                <xdr:col>7</xdr:col>
                <xdr:colOff>0</xdr:colOff>
                <xdr:row>55</xdr:row>
                <xdr:rowOff>57150</xdr:rowOff>
              </from>
              <to>
                <xdr:col>8</xdr:col>
                <xdr:colOff>28575</xdr:colOff>
                <xdr:row>55</xdr:row>
                <xdr:rowOff>266700</xdr:rowOff>
              </to>
            </anchor>
          </controlPr>
        </control>
      </mc:Choice>
    </mc:AlternateContent>
    <mc:AlternateContent xmlns:mc="http://schemas.openxmlformats.org/markup-compatibility/2006">
      <mc:Choice Requires="x14">
        <control shapeId="70477" r:id="rId56" name="Check Box 845">
          <controlPr defaultSize="0" autoFill="0" autoLine="0" autoPict="0">
            <anchor moveWithCells="1" sizeWithCells="1">
              <from>
                <xdr:col>7</xdr:col>
                <xdr:colOff>0</xdr:colOff>
                <xdr:row>56</xdr:row>
                <xdr:rowOff>57150</xdr:rowOff>
              </from>
              <to>
                <xdr:col>8</xdr:col>
                <xdr:colOff>28575</xdr:colOff>
                <xdr:row>56</xdr:row>
                <xdr:rowOff>266700</xdr:rowOff>
              </to>
            </anchor>
          </controlPr>
        </control>
      </mc:Choice>
    </mc:AlternateContent>
    <mc:AlternateContent xmlns:mc="http://schemas.openxmlformats.org/markup-compatibility/2006">
      <mc:Choice Requires="x14">
        <control shapeId="70479" r:id="rId57" name="Check Box 847">
          <controlPr defaultSize="0" autoFill="0" autoLine="0" autoPict="0">
            <anchor moveWithCells="1" sizeWithCells="1">
              <from>
                <xdr:col>7</xdr:col>
                <xdr:colOff>0</xdr:colOff>
                <xdr:row>57</xdr:row>
                <xdr:rowOff>57150</xdr:rowOff>
              </from>
              <to>
                <xdr:col>8</xdr:col>
                <xdr:colOff>28575</xdr:colOff>
                <xdr:row>57</xdr:row>
                <xdr:rowOff>266700</xdr:rowOff>
              </to>
            </anchor>
          </controlPr>
        </control>
      </mc:Choice>
    </mc:AlternateContent>
    <mc:AlternateContent xmlns:mc="http://schemas.openxmlformats.org/markup-compatibility/2006">
      <mc:Choice Requires="x14">
        <control shapeId="70480" r:id="rId58" name="Check Box 848">
          <controlPr defaultSize="0" autoFill="0" autoLine="0" autoPict="0">
            <anchor moveWithCells="1" sizeWithCells="1">
              <from>
                <xdr:col>7</xdr:col>
                <xdr:colOff>0</xdr:colOff>
                <xdr:row>58</xdr:row>
                <xdr:rowOff>57150</xdr:rowOff>
              </from>
              <to>
                <xdr:col>8</xdr:col>
                <xdr:colOff>28575</xdr:colOff>
                <xdr:row>58</xdr:row>
                <xdr:rowOff>266700</xdr:rowOff>
              </to>
            </anchor>
          </controlPr>
        </control>
      </mc:Choice>
    </mc:AlternateContent>
    <mc:AlternateContent xmlns:mc="http://schemas.openxmlformats.org/markup-compatibility/2006">
      <mc:Choice Requires="x14">
        <control shapeId="70481" r:id="rId59" name="Check Box 849">
          <controlPr defaultSize="0" autoFill="0" autoLine="0" autoPict="0">
            <anchor moveWithCells="1" sizeWithCells="1">
              <from>
                <xdr:col>7</xdr:col>
                <xdr:colOff>0</xdr:colOff>
                <xdr:row>59</xdr:row>
                <xdr:rowOff>57150</xdr:rowOff>
              </from>
              <to>
                <xdr:col>8</xdr:col>
                <xdr:colOff>28575</xdr:colOff>
                <xdr:row>59</xdr:row>
                <xdr:rowOff>266700</xdr:rowOff>
              </to>
            </anchor>
          </controlPr>
        </control>
      </mc:Choice>
    </mc:AlternateContent>
    <mc:AlternateContent xmlns:mc="http://schemas.openxmlformats.org/markup-compatibility/2006">
      <mc:Choice Requires="x14">
        <control shapeId="70482" r:id="rId60" name="Check Box 850">
          <controlPr defaultSize="0" autoFill="0" autoLine="0" autoPict="0">
            <anchor moveWithCells="1" sizeWithCells="1">
              <from>
                <xdr:col>7</xdr:col>
                <xdr:colOff>0</xdr:colOff>
                <xdr:row>60</xdr:row>
                <xdr:rowOff>57150</xdr:rowOff>
              </from>
              <to>
                <xdr:col>8</xdr:col>
                <xdr:colOff>28575</xdr:colOff>
                <xdr:row>60</xdr:row>
                <xdr:rowOff>266700</xdr:rowOff>
              </to>
            </anchor>
          </controlPr>
        </control>
      </mc:Choice>
    </mc:AlternateContent>
    <mc:AlternateContent xmlns:mc="http://schemas.openxmlformats.org/markup-compatibility/2006">
      <mc:Choice Requires="x14">
        <control shapeId="70483" r:id="rId61" name="Check Box 851">
          <controlPr defaultSize="0" autoFill="0" autoLine="0" autoPict="0">
            <anchor moveWithCells="1" sizeWithCells="1">
              <from>
                <xdr:col>7</xdr:col>
                <xdr:colOff>0</xdr:colOff>
                <xdr:row>61</xdr:row>
                <xdr:rowOff>57150</xdr:rowOff>
              </from>
              <to>
                <xdr:col>8</xdr:col>
                <xdr:colOff>28575</xdr:colOff>
                <xdr:row>61</xdr:row>
                <xdr:rowOff>266700</xdr:rowOff>
              </to>
            </anchor>
          </controlPr>
        </control>
      </mc:Choice>
    </mc:AlternateContent>
    <mc:AlternateContent xmlns:mc="http://schemas.openxmlformats.org/markup-compatibility/2006">
      <mc:Choice Requires="x14">
        <control shapeId="70484" r:id="rId62" name="Check Box 852">
          <controlPr defaultSize="0" autoFill="0" autoLine="0" autoPict="0">
            <anchor moveWithCells="1" sizeWithCells="1">
              <from>
                <xdr:col>7</xdr:col>
                <xdr:colOff>0</xdr:colOff>
                <xdr:row>62</xdr:row>
                <xdr:rowOff>57150</xdr:rowOff>
              </from>
              <to>
                <xdr:col>8</xdr:col>
                <xdr:colOff>28575</xdr:colOff>
                <xdr:row>62</xdr:row>
                <xdr:rowOff>266700</xdr:rowOff>
              </to>
            </anchor>
          </controlPr>
        </control>
      </mc:Choice>
    </mc:AlternateContent>
    <mc:AlternateContent xmlns:mc="http://schemas.openxmlformats.org/markup-compatibility/2006">
      <mc:Choice Requires="x14">
        <control shapeId="70485" r:id="rId63" name="Check Box 853">
          <controlPr defaultSize="0" autoFill="0" autoLine="0" autoPict="0">
            <anchor moveWithCells="1" sizeWithCells="1">
              <from>
                <xdr:col>7</xdr:col>
                <xdr:colOff>0</xdr:colOff>
                <xdr:row>63</xdr:row>
                <xdr:rowOff>57150</xdr:rowOff>
              </from>
              <to>
                <xdr:col>8</xdr:col>
                <xdr:colOff>28575</xdr:colOff>
                <xdr:row>63</xdr:row>
                <xdr:rowOff>266700</xdr:rowOff>
              </to>
            </anchor>
          </controlPr>
        </control>
      </mc:Choice>
    </mc:AlternateContent>
    <mc:AlternateContent xmlns:mc="http://schemas.openxmlformats.org/markup-compatibility/2006">
      <mc:Choice Requires="x14">
        <control shapeId="70486" r:id="rId64" name="Check Box 854">
          <controlPr defaultSize="0" autoFill="0" autoLine="0" autoPict="0">
            <anchor moveWithCells="1" sizeWithCells="1">
              <from>
                <xdr:col>7</xdr:col>
                <xdr:colOff>0</xdr:colOff>
                <xdr:row>64</xdr:row>
                <xdr:rowOff>57150</xdr:rowOff>
              </from>
              <to>
                <xdr:col>8</xdr:col>
                <xdr:colOff>28575</xdr:colOff>
                <xdr:row>64</xdr:row>
                <xdr:rowOff>266700</xdr:rowOff>
              </to>
            </anchor>
          </controlPr>
        </control>
      </mc:Choice>
    </mc:AlternateContent>
    <mc:AlternateContent xmlns:mc="http://schemas.openxmlformats.org/markup-compatibility/2006">
      <mc:Choice Requires="x14">
        <control shapeId="70487" r:id="rId65" name="Check Box 855">
          <controlPr defaultSize="0" autoFill="0" autoLine="0" autoPict="0">
            <anchor moveWithCells="1" sizeWithCells="1">
              <from>
                <xdr:col>7</xdr:col>
                <xdr:colOff>0</xdr:colOff>
                <xdr:row>65</xdr:row>
                <xdr:rowOff>57150</xdr:rowOff>
              </from>
              <to>
                <xdr:col>8</xdr:col>
                <xdr:colOff>28575</xdr:colOff>
                <xdr:row>65</xdr:row>
                <xdr:rowOff>266700</xdr:rowOff>
              </to>
            </anchor>
          </controlPr>
        </control>
      </mc:Choice>
    </mc:AlternateContent>
    <mc:AlternateContent xmlns:mc="http://schemas.openxmlformats.org/markup-compatibility/2006">
      <mc:Choice Requires="x14">
        <control shapeId="70488" r:id="rId66" name="Check Box 856">
          <controlPr defaultSize="0" autoFill="0" autoLine="0" autoPict="0">
            <anchor moveWithCells="1" sizeWithCells="1">
              <from>
                <xdr:col>7</xdr:col>
                <xdr:colOff>0</xdr:colOff>
                <xdr:row>66</xdr:row>
                <xdr:rowOff>57150</xdr:rowOff>
              </from>
              <to>
                <xdr:col>8</xdr:col>
                <xdr:colOff>28575</xdr:colOff>
                <xdr:row>66</xdr:row>
                <xdr:rowOff>266700</xdr:rowOff>
              </to>
            </anchor>
          </controlPr>
        </control>
      </mc:Choice>
    </mc:AlternateContent>
    <mc:AlternateContent xmlns:mc="http://schemas.openxmlformats.org/markup-compatibility/2006">
      <mc:Choice Requires="x14">
        <control shapeId="70489" r:id="rId67" name="Check Box 857">
          <controlPr defaultSize="0" autoFill="0" autoLine="0" autoPict="0">
            <anchor moveWithCells="1" sizeWithCells="1">
              <from>
                <xdr:col>7</xdr:col>
                <xdr:colOff>0</xdr:colOff>
                <xdr:row>67</xdr:row>
                <xdr:rowOff>57150</xdr:rowOff>
              </from>
              <to>
                <xdr:col>8</xdr:col>
                <xdr:colOff>28575</xdr:colOff>
                <xdr:row>67</xdr:row>
                <xdr:rowOff>266700</xdr:rowOff>
              </to>
            </anchor>
          </controlPr>
        </control>
      </mc:Choice>
    </mc:AlternateContent>
    <mc:AlternateContent xmlns:mc="http://schemas.openxmlformats.org/markup-compatibility/2006">
      <mc:Choice Requires="x14">
        <control shapeId="70490" r:id="rId68" name="Check Box 858">
          <controlPr defaultSize="0" autoFill="0" autoLine="0" autoPict="0">
            <anchor moveWithCells="1" sizeWithCells="1">
              <from>
                <xdr:col>7</xdr:col>
                <xdr:colOff>0</xdr:colOff>
                <xdr:row>68</xdr:row>
                <xdr:rowOff>57150</xdr:rowOff>
              </from>
              <to>
                <xdr:col>8</xdr:col>
                <xdr:colOff>28575</xdr:colOff>
                <xdr:row>68</xdr:row>
                <xdr:rowOff>266700</xdr:rowOff>
              </to>
            </anchor>
          </controlPr>
        </control>
      </mc:Choice>
    </mc:AlternateContent>
    <mc:AlternateContent xmlns:mc="http://schemas.openxmlformats.org/markup-compatibility/2006">
      <mc:Choice Requires="x14">
        <control shapeId="70491" r:id="rId69" name="Check Box 859">
          <controlPr defaultSize="0" autoFill="0" autoLine="0" autoPict="0">
            <anchor moveWithCells="1" sizeWithCells="1">
              <from>
                <xdr:col>7</xdr:col>
                <xdr:colOff>0</xdr:colOff>
                <xdr:row>69</xdr:row>
                <xdr:rowOff>57150</xdr:rowOff>
              </from>
              <to>
                <xdr:col>8</xdr:col>
                <xdr:colOff>28575</xdr:colOff>
                <xdr:row>69</xdr:row>
                <xdr:rowOff>266700</xdr:rowOff>
              </to>
            </anchor>
          </controlPr>
        </control>
      </mc:Choice>
    </mc:AlternateContent>
    <mc:AlternateContent xmlns:mc="http://schemas.openxmlformats.org/markup-compatibility/2006">
      <mc:Choice Requires="x14">
        <control shapeId="70492" r:id="rId70" name="Check Box 860">
          <controlPr defaultSize="0" autoFill="0" autoLine="0" autoPict="0">
            <anchor moveWithCells="1" sizeWithCells="1">
              <from>
                <xdr:col>7</xdr:col>
                <xdr:colOff>0</xdr:colOff>
                <xdr:row>70</xdr:row>
                <xdr:rowOff>57150</xdr:rowOff>
              </from>
              <to>
                <xdr:col>8</xdr:col>
                <xdr:colOff>28575</xdr:colOff>
                <xdr:row>70</xdr:row>
                <xdr:rowOff>266700</xdr:rowOff>
              </to>
            </anchor>
          </controlPr>
        </control>
      </mc:Choice>
    </mc:AlternateContent>
    <mc:AlternateContent xmlns:mc="http://schemas.openxmlformats.org/markup-compatibility/2006">
      <mc:Choice Requires="x14">
        <control shapeId="70493" r:id="rId71" name="Check Box 861">
          <controlPr defaultSize="0" autoFill="0" autoLine="0" autoPict="0">
            <anchor moveWithCells="1" sizeWithCells="1">
              <from>
                <xdr:col>7</xdr:col>
                <xdr:colOff>0</xdr:colOff>
                <xdr:row>71</xdr:row>
                <xdr:rowOff>57150</xdr:rowOff>
              </from>
              <to>
                <xdr:col>8</xdr:col>
                <xdr:colOff>28575</xdr:colOff>
                <xdr:row>71</xdr:row>
                <xdr:rowOff>266700</xdr:rowOff>
              </to>
            </anchor>
          </controlPr>
        </control>
      </mc:Choice>
    </mc:AlternateContent>
    <mc:AlternateContent xmlns:mc="http://schemas.openxmlformats.org/markup-compatibility/2006">
      <mc:Choice Requires="x14">
        <control shapeId="70494" r:id="rId72" name="Check Box 862">
          <controlPr defaultSize="0" autoFill="0" autoLine="0" autoPict="0">
            <anchor moveWithCells="1" sizeWithCells="1">
              <from>
                <xdr:col>7</xdr:col>
                <xdr:colOff>0</xdr:colOff>
                <xdr:row>72</xdr:row>
                <xdr:rowOff>57150</xdr:rowOff>
              </from>
              <to>
                <xdr:col>8</xdr:col>
                <xdr:colOff>28575</xdr:colOff>
                <xdr:row>72</xdr:row>
                <xdr:rowOff>266700</xdr:rowOff>
              </to>
            </anchor>
          </controlPr>
        </control>
      </mc:Choice>
    </mc:AlternateContent>
    <mc:AlternateContent xmlns:mc="http://schemas.openxmlformats.org/markup-compatibility/2006">
      <mc:Choice Requires="x14">
        <control shapeId="70495" r:id="rId73" name="Check Box 863">
          <controlPr defaultSize="0" autoFill="0" autoLine="0" autoPict="0">
            <anchor moveWithCells="1" sizeWithCells="1">
              <from>
                <xdr:col>7</xdr:col>
                <xdr:colOff>0</xdr:colOff>
                <xdr:row>73</xdr:row>
                <xdr:rowOff>57150</xdr:rowOff>
              </from>
              <to>
                <xdr:col>8</xdr:col>
                <xdr:colOff>28575</xdr:colOff>
                <xdr:row>73</xdr:row>
                <xdr:rowOff>266700</xdr:rowOff>
              </to>
            </anchor>
          </controlPr>
        </control>
      </mc:Choice>
    </mc:AlternateContent>
    <mc:AlternateContent xmlns:mc="http://schemas.openxmlformats.org/markup-compatibility/2006">
      <mc:Choice Requires="x14">
        <control shapeId="70496" r:id="rId74" name="Check Box 864">
          <controlPr defaultSize="0" autoFill="0" autoLine="0" autoPict="0">
            <anchor moveWithCells="1" sizeWithCells="1">
              <from>
                <xdr:col>7</xdr:col>
                <xdr:colOff>0</xdr:colOff>
                <xdr:row>74</xdr:row>
                <xdr:rowOff>57150</xdr:rowOff>
              </from>
              <to>
                <xdr:col>8</xdr:col>
                <xdr:colOff>28575</xdr:colOff>
                <xdr:row>74</xdr:row>
                <xdr:rowOff>266700</xdr:rowOff>
              </to>
            </anchor>
          </controlPr>
        </control>
      </mc:Choice>
    </mc:AlternateContent>
    <mc:AlternateContent xmlns:mc="http://schemas.openxmlformats.org/markup-compatibility/2006">
      <mc:Choice Requires="x14">
        <control shapeId="70497" r:id="rId75" name="Check Box 865">
          <controlPr defaultSize="0" autoFill="0" autoLine="0" autoPict="0">
            <anchor moveWithCells="1" sizeWithCells="1">
              <from>
                <xdr:col>7</xdr:col>
                <xdr:colOff>0</xdr:colOff>
                <xdr:row>75</xdr:row>
                <xdr:rowOff>57150</xdr:rowOff>
              </from>
              <to>
                <xdr:col>8</xdr:col>
                <xdr:colOff>28575</xdr:colOff>
                <xdr:row>75</xdr:row>
                <xdr:rowOff>266700</xdr:rowOff>
              </to>
            </anchor>
          </controlPr>
        </control>
      </mc:Choice>
    </mc:AlternateContent>
    <mc:AlternateContent xmlns:mc="http://schemas.openxmlformats.org/markup-compatibility/2006">
      <mc:Choice Requires="x14">
        <control shapeId="70498" r:id="rId76" name="Check Box 866">
          <controlPr defaultSize="0" autoFill="0" autoLine="0" autoPict="0">
            <anchor moveWithCells="1" sizeWithCells="1">
              <from>
                <xdr:col>7</xdr:col>
                <xdr:colOff>0</xdr:colOff>
                <xdr:row>76</xdr:row>
                <xdr:rowOff>57150</xdr:rowOff>
              </from>
              <to>
                <xdr:col>8</xdr:col>
                <xdr:colOff>28575</xdr:colOff>
                <xdr:row>76</xdr:row>
                <xdr:rowOff>266700</xdr:rowOff>
              </to>
            </anchor>
          </controlPr>
        </control>
      </mc:Choice>
    </mc:AlternateContent>
    <mc:AlternateContent xmlns:mc="http://schemas.openxmlformats.org/markup-compatibility/2006">
      <mc:Choice Requires="x14">
        <control shapeId="70499" r:id="rId77" name="Check Box 867">
          <controlPr defaultSize="0" autoFill="0" autoLine="0" autoPict="0">
            <anchor moveWithCells="1" sizeWithCells="1">
              <from>
                <xdr:col>7</xdr:col>
                <xdr:colOff>0</xdr:colOff>
                <xdr:row>81</xdr:row>
                <xdr:rowOff>57150</xdr:rowOff>
              </from>
              <to>
                <xdr:col>8</xdr:col>
                <xdr:colOff>28575</xdr:colOff>
                <xdr:row>81</xdr:row>
                <xdr:rowOff>266700</xdr:rowOff>
              </to>
            </anchor>
          </controlPr>
        </control>
      </mc:Choice>
    </mc:AlternateContent>
    <mc:AlternateContent xmlns:mc="http://schemas.openxmlformats.org/markup-compatibility/2006">
      <mc:Choice Requires="x14">
        <control shapeId="70500" r:id="rId78" name="Check Box 868">
          <controlPr defaultSize="0" autoFill="0" autoLine="0" autoPict="0">
            <anchor moveWithCells="1" sizeWithCells="1">
              <from>
                <xdr:col>7</xdr:col>
                <xdr:colOff>0</xdr:colOff>
                <xdr:row>82</xdr:row>
                <xdr:rowOff>57150</xdr:rowOff>
              </from>
              <to>
                <xdr:col>8</xdr:col>
                <xdr:colOff>28575</xdr:colOff>
                <xdr:row>82</xdr:row>
                <xdr:rowOff>266700</xdr:rowOff>
              </to>
            </anchor>
          </controlPr>
        </control>
      </mc:Choice>
    </mc:AlternateContent>
    <mc:AlternateContent xmlns:mc="http://schemas.openxmlformats.org/markup-compatibility/2006">
      <mc:Choice Requires="x14">
        <control shapeId="70501" r:id="rId79" name="Check Box 869">
          <controlPr defaultSize="0" autoFill="0" autoLine="0" autoPict="0">
            <anchor moveWithCells="1" sizeWithCells="1">
              <from>
                <xdr:col>7</xdr:col>
                <xdr:colOff>0</xdr:colOff>
                <xdr:row>83</xdr:row>
                <xdr:rowOff>57150</xdr:rowOff>
              </from>
              <to>
                <xdr:col>8</xdr:col>
                <xdr:colOff>28575</xdr:colOff>
                <xdr:row>83</xdr:row>
                <xdr:rowOff>266700</xdr:rowOff>
              </to>
            </anchor>
          </controlPr>
        </control>
      </mc:Choice>
    </mc:AlternateContent>
    <mc:AlternateContent xmlns:mc="http://schemas.openxmlformats.org/markup-compatibility/2006">
      <mc:Choice Requires="x14">
        <control shapeId="70503" r:id="rId80" name="Check Box 871">
          <controlPr defaultSize="0" autoFill="0" autoLine="0" autoPict="0">
            <anchor moveWithCells="1" sizeWithCells="1">
              <from>
                <xdr:col>7</xdr:col>
                <xdr:colOff>0</xdr:colOff>
                <xdr:row>84</xdr:row>
                <xdr:rowOff>57150</xdr:rowOff>
              </from>
              <to>
                <xdr:col>8</xdr:col>
                <xdr:colOff>28575</xdr:colOff>
                <xdr:row>84</xdr:row>
                <xdr:rowOff>266700</xdr:rowOff>
              </to>
            </anchor>
          </controlPr>
        </control>
      </mc:Choice>
    </mc:AlternateContent>
    <mc:AlternateContent xmlns:mc="http://schemas.openxmlformats.org/markup-compatibility/2006">
      <mc:Choice Requires="x14">
        <control shapeId="70504" r:id="rId81" name="Check Box 872">
          <controlPr defaultSize="0" autoFill="0" autoLine="0" autoPict="0">
            <anchor moveWithCells="1" sizeWithCells="1">
              <from>
                <xdr:col>7</xdr:col>
                <xdr:colOff>0</xdr:colOff>
                <xdr:row>85</xdr:row>
                <xdr:rowOff>57150</xdr:rowOff>
              </from>
              <to>
                <xdr:col>8</xdr:col>
                <xdr:colOff>28575</xdr:colOff>
                <xdr:row>85</xdr:row>
                <xdr:rowOff>266700</xdr:rowOff>
              </to>
            </anchor>
          </controlPr>
        </control>
      </mc:Choice>
    </mc:AlternateContent>
    <mc:AlternateContent xmlns:mc="http://schemas.openxmlformats.org/markup-compatibility/2006">
      <mc:Choice Requires="x14">
        <control shapeId="70505" r:id="rId82" name="Check Box 873">
          <controlPr defaultSize="0" autoFill="0" autoLine="0" autoPict="0">
            <anchor moveWithCells="1" sizeWithCells="1">
              <from>
                <xdr:col>7</xdr:col>
                <xdr:colOff>0</xdr:colOff>
                <xdr:row>86</xdr:row>
                <xdr:rowOff>57150</xdr:rowOff>
              </from>
              <to>
                <xdr:col>8</xdr:col>
                <xdr:colOff>28575</xdr:colOff>
                <xdr:row>86</xdr:row>
                <xdr:rowOff>266700</xdr:rowOff>
              </to>
            </anchor>
          </controlPr>
        </control>
      </mc:Choice>
    </mc:AlternateContent>
    <mc:AlternateContent xmlns:mc="http://schemas.openxmlformats.org/markup-compatibility/2006">
      <mc:Choice Requires="x14">
        <control shapeId="70506" r:id="rId83" name="Check Box 874">
          <controlPr defaultSize="0" autoFill="0" autoLine="0" autoPict="0">
            <anchor moveWithCells="1" sizeWithCells="1">
              <from>
                <xdr:col>7</xdr:col>
                <xdr:colOff>0</xdr:colOff>
                <xdr:row>87</xdr:row>
                <xdr:rowOff>57150</xdr:rowOff>
              </from>
              <to>
                <xdr:col>8</xdr:col>
                <xdr:colOff>28575</xdr:colOff>
                <xdr:row>87</xdr:row>
                <xdr:rowOff>266700</xdr:rowOff>
              </to>
            </anchor>
          </controlPr>
        </control>
      </mc:Choice>
    </mc:AlternateContent>
    <mc:AlternateContent xmlns:mc="http://schemas.openxmlformats.org/markup-compatibility/2006">
      <mc:Choice Requires="x14">
        <control shapeId="70507" r:id="rId84" name="Check Box 875">
          <controlPr defaultSize="0" autoFill="0" autoLine="0" autoPict="0">
            <anchor moveWithCells="1" sizeWithCells="1">
              <from>
                <xdr:col>7</xdr:col>
                <xdr:colOff>0</xdr:colOff>
                <xdr:row>88</xdr:row>
                <xdr:rowOff>57150</xdr:rowOff>
              </from>
              <to>
                <xdr:col>8</xdr:col>
                <xdr:colOff>28575</xdr:colOff>
                <xdr:row>88</xdr:row>
                <xdr:rowOff>266700</xdr:rowOff>
              </to>
            </anchor>
          </controlPr>
        </control>
      </mc:Choice>
    </mc:AlternateContent>
    <mc:AlternateContent xmlns:mc="http://schemas.openxmlformats.org/markup-compatibility/2006">
      <mc:Choice Requires="x14">
        <control shapeId="70508" r:id="rId85" name="Check Box 876">
          <controlPr defaultSize="0" autoFill="0" autoLine="0" autoPict="0">
            <anchor moveWithCells="1" sizeWithCells="1">
              <from>
                <xdr:col>7</xdr:col>
                <xdr:colOff>0</xdr:colOff>
                <xdr:row>89</xdr:row>
                <xdr:rowOff>57150</xdr:rowOff>
              </from>
              <to>
                <xdr:col>8</xdr:col>
                <xdr:colOff>28575</xdr:colOff>
                <xdr:row>89</xdr:row>
                <xdr:rowOff>266700</xdr:rowOff>
              </to>
            </anchor>
          </controlPr>
        </control>
      </mc:Choice>
    </mc:AlternateContent>
    <mc:AlternateContent xmlns:mc="http://schemas.openxmlformats.org/markup-compatibility/2006">
      <mc:Choice Requires="x14">
        <control shapeId="70509" r:id="rId86" name="Check Box 877">
          <controlPr defaultSize="0" autoFill="0" autoLine="0" autoPict="0">
            <anchor moveWithCells="1" sizeWithCells="1">
              <from>
                <xdr:col>7</xdr:col>
                <xdr:colOff>0</xdr:colOff>
                <xdr:row>90</xdr:row>
                <xdr:rowOff>57150</xdr:rowOff>
              </from>
              <to>
                <xdr:col>8</xdr:col>
                <xdr:colOff>28575</xdr:colOff>
                <xdr:row>90</xdr:row>
                <xdr:rowOff>266700</xdr:rowOff>
              </to>
            </anchor>
          </controlPr>
        </control>
      </mc:Choice>
    </mc:AlternateContent>
    <mc:AlternateContent xmlns:mc="http://schemas.openxmlformats.org/markup-compatibility/2006">
      <mc:Choice Requires="x14">
        <control shapeId="70511" r:id="rId87" name="Check Box 879">
          <controlPr defaultSize="0" autoFill="0" autoLine="0" autoPict="0">
            <anchor moveWithCells="1" sizeWithCells="1">
              <from>
                <xdr:col>7</xdr:col>
                <xdr:colOff>0</xdr:colOff>
                <xdr:row>91</xdr:row>
                <xdr:rowOff>57150</xdr:rowOff>
              </from>
              <to>
                <xdr:col>8</xdr:col>
                <xdr:colOff>28575</xdr:colOff>
                <xdr:row>91</xdr:row>
                <xdr:rowOff>266700</xdr:rowOff>
              </to>
            </anchor>
          </controlPr>
        </control>
      </mc:Choice>
    </mc:AlternateContent>
    <mc:AlternateContent xmlns:mc="http://schemas.openxmlformats.org/markup-compatibility/2006">
      <mc:Choice Requires="x14">
        <control shapeId="70513" r:id="rId88" name="Check Box 881">
          <controlPr defaultSize="0" autoFill="0" autoLine="0" autoPict="0">
            <anchor moveWithCells="1" sizeWithCells="1">
              <from>
                <xdr:col>7</xdr:col>
                <xdr:colOff>0</xdr:colOff>
                <xdr:row>92</xdr:row>
                <xdr:rowOff>57150</xdr:rowOff>
              </from>
              <to>
                <xdr:col>8</xdr:col>
                <xdr:colOff>28575</xdr:colOff>
                <xdr:row>92</xdr:row>
                <xdr:rowOff>266700</xdr:rowOff>
              </to>
            </anchor>
          </controlPr>
        </control>
      </mc:Choice>
    </mc:AlternateContent>
    <mc:AlternateContent xmlns:mc="http://schemas.openxmlformats.org/markup-compatibility/2006">
      <mc:Choice Requires="x14">
        <control shapeId="70514" r:id="rId89" name="Check Box 882">
          <controlPr defaultSize="0" autoFill="0" autoLine="0" autoPict="0">
            <anchor moveWithCells="1" sizeWithCells="1">
              <from>
                <xdr:col>7</xdr:col>
                <xdr:colOff>0</xdr:colOff>
                <xdr:row>93</xdr:row>
                <xdr:rowOff>57150</xdr:rowOff>
              </from>
              <to>
                <xdr:col>8</xdr:col>
                <xdr:colOff>28575</xdr:colOff>
                <xdr:row>93</xdr:row>
                <xdr:rowOff>266700</xdr:rowOff>
              </to>
            </anchor>
          </controlPr>
        </control>
      </mc:Choice>
    </mc:AlternateContent>
    <mc:AlternateContent xmlns:mc="http://schemas.openxmlformats.org/markup-compatibility/2006">
      <mc:Choice Requires="x14">
        <control shapeId="70515" r:id="rId90" name="Check Box 883">
          <controlPr defaultSize="0" autoFill="0" autoLine="0" autoPict="0">
            <anchor moveWithCells="1" sizeWithCells="1">
              <from>
                <xdr:col>7</xdr:col>
                <xdr:colOff>0</xdr:colOff>
                <xdr:row>94</xdr:row>
                <xdr:rowOff>57150</xdr:rowOff>
              </from>
              <to>
                <xdr:col>8</xdr:col>
                <xdr:colOff>28575</xdr:colOff>
                <xdr:row>94</xdr:row>
                <xdr:rowOff>266700</xdr:rowOff>
              </to>
            </anchor>
          </controlPr>
        </control>
      </mc:Choice>
    </mc:AlternateContent>
    <mc:AlternateContent xmlns:mc="http://schemas.openxmlformats.org/markup-compatibility/2006">
      <mc:Choice Requires="x14">
        <control shapeId="70517" r:id="rId91" name="Check Box 885">
          <controlPr defaultSize="0" autoFill="0" autoLine="0" autoPict="0">
            <anchor moveWithCells="1" sizeWithCells="1">
              <from>
                <xdr:col>7</xdr:col>
                <xdr:colOff>0</xdr:colOff>
                <xdr:row>95</xdr:row>
                <xdr:rowOff>57150</xdr:rowOff>
              </from>
              <to>
                <xdr:col>8</xdr:col>
                <xdr:colOff>28575</xdr:colOff>
                <xdr:row>95</xdr:row>
                <xdr:rowOff>266700</xdr:rowOff>
              </to>
            </anchor>
          </controlPr>
        </control>
      </mc:Choice>
    </mc:AlternateContent>
    <mc:AlternateContent xmlns:mc="http://schemas.openxmlformats.org/markup-compatibility/2006">
      <mc:Choice Requires="x14">
        <control shapeId="70518" r:id="rId92" name="Check Box 886">
          <controlPr defaultSize="0" autoFill="0" autoLine="0" autoPict="0">
            <anchor moveWithCells="1" sizeWithCells="1">
              <from>
                <xdr:col>7</xdr:col>
                <xdr:colOff>0</xdr:colOff>
                <xdr:row>96</xdr:row>
                <xdr:rowOff>57150</xdr:rowOff>
              </from>
              <to>
                <xdr:col>8</xdr:col>
                <xdr:colOff>28575</xdr:colOff>
                <xdr:row>96</xdr:row>
                <xdr:rowOff>266700</xdr:rowOff>
              </to>
            </anchor>
          </controlPr>
        </control>
      </mc:Choice>
    </mc:AlternateContent>
    <mc:AlternateContent xmlns:mc="http://schemas.openxmlformats.org/markup-compatibility/2006">
      <mc:Choice Requires="x14">
        <control shapeId="70519" r:id="rId93" name="Check Box 887">
          <controlPr defaultSize="0" autoFill="0" autoLine="0" autoPict="0">
            <anchor moveWithCells="1" sizeWithCells="1">
              <from>
                <xdr:col>7</xdr:col>
                <xdr:colOff>0</xdr:colOff>
                <xdr:row>97</xdr:row>
                <xdr:rowOff>57150</xdr:rowOff>
              </from>
              <to>
                <xdr:col>8</xdr:col>
                <xdr:colOff>28575</xdr:colOff>
                <xdr:row>97</xdr:row>
                <xdr:rowOff>266700</xdr:rowOff>
              </to>
            </anchor>
          </controlPr>
        </control>
      </mc:Choice>
    </mc:AlternateContent>
    <mc:AlternateContent xmlns:mc="http://schemas.openxmlformats.org/markup-compatibility/2006">
      <mc:Choice Requires="x14">
        <control shapeId="70520" r:id="rId94" name="Check Box 888">
          <controlPr defaultSize="0" autoFill="0" autoLine="0" autoPict="0">
            <anchor moveWithCells="1" sizeWithCells="1">
              <from>
                <xdr:col>7</xdr:col>
                <xdr:colOff>0</xdr:colOff>
                <xdr:row>98</xdr:row>
                <xdr:rowOff>57150</xdr:rowOff>
              </from>
              <to>
                <xdr:col>8</xdr:col>
                <xdr:colOff>28575</xdr:colOff>
                <xdr:row>98</xdr:row>
                <xdr:rowOff>266700</xdr:rowOff>
              </to>
            </anchor>
          </controlPr>
        </control>
      </mc:Choice>
    </mc:AlternateContent>
    <mc:AlternateContent xmlns:mc="http://schemas.openxmlformats.org/markup-compatibility/2006">
      <mc:Choice Requires="x14">
        <control shapeId="70522" r:id="rId95" name="Check Box 890">
          <controlPr defaultSize="0" autoFill="0" autoLine="0" autoPict="0">
            <anchor moveWithCells="1" sizeWithCells="1">
              <from>
                <xdr:col>7</xdr:col>
                <xdr:colOff>0</xdr:colOff>
                <xdr:row>99</xdr:row>
                <xdr:rowOff>57150</xdr:rowOff>
              </from>
              <to>
                <xdr:col>8</xdr:col>
                <xdr:colOff>28575</xdr:colOff>
                <xdr:row>99</xdr:row>
                <xdr:rowOff>266700</xdr:rowOff>
              </to>
            </anchor>
          </controlPr>
        </control>
      </mc:Choice>
    </mc:AlternateContent>
    <mc:AlternateContent xmlns:mc="http://schemas.openxmlformats.org/markup-compatibility/2006">
      <mc:Choice Requires="x14">
        <control shapeId="70523" r:id="rId96" name="Check Box 891">
          <controlPr defaultSize="0" autoFill="0" autoLine="0" autoPict="0">
            <anchor moveWithCells="1" sizeWithCells="1">
              <from>
                <xdr:col>7</xdr:col>
                <xdr:colOff>0</xdr:colOff>
                <xdr:row>100</xdr:row>
                <xdr:rowOff>57150</xdr:rowOff>
              </from>
              <to>
                <xdr:col>8</xdr:col>
                <xdr:colOff>28575</xdr:colOff>
                <xdr:row>100</xdr:row>
                <xdr:rowOff>266700</xdr:rowOff>
              </to>
            </anchor>
          </controlPr>
        </control>
      </mc:Choice>
    </mc:AlternateContent>
    <mc:AlternateContent xmlns:mc="http://schemas.openxmlformats.org/markup-compatibility/2006">
      <mc:Choice Requires="x14">
        <control shapeId="70524" r:id="rId97" name="Check Box 892">
          <controlPr defaultSize="0" autoFill="0" autoLine="0" autoPict="0">
            <anchor moveWithCells="1" sizeWithCells="1">
              <from>
                <xdr:col>7</xdr:col>
                <xdr:colOff>0</xdr:colOff>
                <xdr:row>101</xdr:row>
                <xdr:rowOff>57150</xdr:rowOff>
              </from>
              <to>
                <xdr:col>8</xdr:col>
                <xdr:colOff>28575</xdr:colOff>
                <xdr:row>101</xdr:row>
                <xdr:rowOff>266700</xdr:rowOff>
              </to>
            </anchor>
          </controlPr>
        </control>
      </mc:Choice>
    </mc:AlternateContent>
    <mc:AlternateContent xmlns:mc="http://schemas.openxmlformats.org/markup-compatibility/2006">
      <mc:Choice Requires="x14">
        <control shapeId="70525" r:id="rId98" name="Check Box 893">
          <controlPr defaultSize="0" autoFill="0" autoLine="0" autoPict="0">
            <anchor moveWithCells="1" sizeWithCells="1">
              <from>
                <xdr:col>7</xdr:col>
                <xdr:colOff>0</xdr:colOff>
                <xdr:row>102</xdr:row>
                <xdr:rowOff>57150</xdr:rowOff>
              </from>
              <to>
                <xdr:col>8</xdr:col>
                <xdr:colOff>28575</xdr:colOff>
                <xdr:row>102</xdr:row>
                <xdr:rowOff>266700</xdr:rowOff>
              </to>
            </anchor>
          </controlPr>
        </control>
      </mc:Choice>
    </mc:AlternateContent>
    <mc:AlternateContent xmlns:mc="http://schemas.openxmlformats.org/markup-compatibility/2006">
      <mc:Choice Requires="x14">
        <control shapeId="70526" r:id="rId99" name="Check Box 894">
          <controlPr defaultSize="0" autoFill="0" autoLine="0" autoPict="0">
            <anchor moveWithCells="1" sizeWithCells="1">
              <from>
                <xdr:col>7</xdr:col>
                <xdr:colOff>0</xdr:colOff>
                <xdr:row>103</xdr:row>
                <xdr:rowOff>57150</xdr:rowOff>
              </from>
              <to>
                <xdr:col>8</xdr:col>
                <xdr:colOff>28575</xdr:colOff>
                <xdr:row>103</xdr:row>
                <xdr:rowOff>266700</xdr:rowOff>
              </to>
            </anchor>
          </controlPr>
        </control>
      </mc:Choice>
    </mc:AlternateContent>
    <mc:AlternateContent xmlns:mc="http://schemas.openxmlformats.org/markup-compatibility/2006">
      <mc:Choice Requires="x14">
        <control shapeId="70527" r:id="rId100" name="Check Box 895">
          <controlPr defaultSize="0" autoFill="0" autoLine="0" autoPict="0">
            <anchor moveWithCells="1" sizeWithCells="1">
              <from>
                <xdr:col>7</xdr:col>
                <xdr:colOff>0</xdr:colOff>
                <xdr:row>104</xdr:row>
                <xdr:rowOff>57150</xdr:rowOff>
              </from>
              <to>
                <xdr:col>8</xdr:col>
                <xdr:colOff>28575</xdr:colOff>
                <xdr:row>104</xdr:row>
                <xdr:rowOff>266700</xdr:rowOff>
              </to>
            </anchor>
          </controlPr>
        </control>
      </mc:Choice>
    </mc:AlternateContent>
    <mc:AlternateContent xmlns:mc="http://schemas.openxmlformats.org/markup-compatibility/2006">
      <mc:Choice Requires="x14">
        <control shapeId="70528" r:id="rId101" name="Check Box 896">
          <controlPr defaultSize="0" autoFill="0" autoLine="0" autoPict="0">
            <anchor moveWithCells="1" sizeWithCells="1">
              <from>
                <xdr:col>7</xdr:col>
                <xdr:colOff>0</xdr:colOff>
                <xdr:row>105</xdr:row>
                <xdr:rowOff>57150</xdr:rowOff>
              </from>
              <to>
                <xdr:col>8</xdr:col>
                <xdr:colOff>28575</xdr:colOff>
                <xdr:row>105</xdr:row>
                <xdr:rowOff>266700</xdr:rowOff>
              </to>
            </anchor>
          </controlPr>
        </control>
      </mc:Choice>
    </mc:AlternateContent>
    <mc:AlternateContent xmlns:mc="http://schemas.openxmlformats.org/markup-compatibility/2006">
      <mc:Choice Requires="x14">
        <control shapeId="70529" r:id="rId102" name="Check Box 897">
          <controlPr defaultSize="0" autoFill="0" autoLine="0" autoPict="0">
            <anchor moveWithCells="1" sizeWithCells="1">
              <from>
                <xdr:col>7</xdr:col>
                <xdr:colOff>0</xdr:colOff>
                <xdr:row>106</xdr:row>
                <xdr:rowOff>57150</xdr:rowOff>
              </from>
              <to>
                <xdr:col>8</xdr:col>
                <xdr:colOff>28575</xdr:colOff>
                <xdr:row>106</xdr:row>
                <xdr:rowOff>266700</xdr:rowOff>
              </to>
            </anchor>
          </controlPr>
        </control>
      </mc:Choice>
    </mc:AlternateContent>
    <mc:AlternateContent xmlns:mc="http://schemas.openxmlformats.org/markup-compatibility/2006">
      <mc:Choice Requires="x14">
        <control shapeId="70531" r:id="rId103" name="Check Box 899">
          <controlPr defaultSize="0" autoFill="0" autoLine="0" autoPict="0">
            <anchor moveWithCells="1" sizeWithCells="1">
              <from>
                <xdr:col>7</xdr:col>
                <xdr:colOff>0</xdr:colOff>
                <xdr:row>107</xdr:row>
                <xdr:rowOff>57150</xdr:rowOff>
              </from>
              <to>
                <xdr:col>8</xdr:col>
                <xdr:colOff>28575</xdr:colOff>
                <xdr:row>107</xdr:row>
                <xdr:rowOff>266700</xdr:rowOff>
              </to>
            </anchor>
          </controlPr>
        </control>
      </mc:Choice>
    </mc:AlternateContent>
    <mc:AlternateContent xmlns:mc="http://schemas.openxmlformats.org/markup-compatibility/2006">
      <mc:Choice Requires="x14">
        <control shapeId="70532" r:id="rId104" name="Check Box 900">
          <controlPr defaultSize="0" autoFill="0" autoLine="0" autoPict="0">
            <anchor moveWithCells="1" sizeWithCells="1">
              <from>
                <xdr:col>7</xdr:col>
                <xdr:colOff>0</xdr:colOff>
                <xdr:row>108</xdr:row>
                <xdr:rowOff>57150</xdr:rowOff>
              </from>
              <to>
                <xdr:col>8</xdr:col>
                <xdr:colOff>28575</xdr:colOff>
                <xdr:row>108</xdr:row>
                <xdr:rowOff>266700</xdr:rowOff>
              </to>
            </anchor>
          </controlPr>
        </control>
      </mc:Choice>
    </mc:AlternateContent>
    <mc:AlternateContent xmlns:mc="http://schemas.openxmlformats.org/markup-compatibility/2006">
      <mc:Choice Requires="x14">
        <control shapeId="70534" r:id="rId105" name="Check Box 902">
          <controlPr defaultSize="0" autoFill="0" autoLine="0" autoPict="0">
            <anchor moveWithCells="1" sizeWithCells="1">
              <from>
                <xdr:col>7</xdr:col>
                <xdr:colOff>0</xdr:colOff>
                <xdr:row>109</xdr:row>
                <xdr:rowOff>57150</xdr:rowOff>
              </from>
              <to>
                <xdr:col>8</xdr:col>
                <xdr:colOff>28575</xdr:colOff>
                <xdr:row>109</xdr:row>
                <xdr:rowOff>266700</xdr:rowOff>
              </to>
            </anchor>
          </controlPr>
        </control>
      </mc:Choice>
    </mc:AlternateContent>
    <mc:AlternateContent xmlns:mc="http://schemas.openxmlformats.org/markup-compatibility/2006">
      <mc:Choice Requires="x14">
        <control shapeId="70536" r:id="rId106" name="Check Box 904">
          <controlPr defaultSize="0" autoFill="0" autoLine="0" autoPict="0">
            <anchor moveWithCells="1" sizeWithCells="1">
              <from>
                <xdr:col>7</xdr:col>
                <xdr:colOff>0</xdr:colOff>
                <xdr:row>110</xdr:row>
                <xdr:rowOff>57150</xdr:rowOff>
              </from>
              <to>
                <xdr:col>8</xdr:col>
                <xdr:colOff>28575</xdr:colOff>
                <xdr:row>110</xdr:row>
                <xdr:rowOff>266700</xdr:rowOff>
              </to>
            </anchor>
          </controlPr>
        </control>
      </mc:Choice>
    </mc:AlternateContent>
    <mc:AlternateContent xmlns:mc="http://schemas.openxmlformats.org/markup-compatibility/2006">
      <mc:Choice Requires="x14">
        <control shapeId="70537" r:id="rId107" name="Check Box 905">
          <controlPr defaultSize="0" autoFill="0" autoLine="0" autoPict="0">
            <anchor moveWithCells="1" sizeWithCells="1">
              <from>
                <xdr:col>7</xdr:col>
                <xdr:colOff>0</xdr:colOff>
                <xdr:row>111</xdr:row>
                <xdr:rowOff>57150</xdr:rowOff>
              </from>
              <to>
                <xdr:col>8</xdr:col>
                <xdr:colOff>28575</xdr:colOff>
                <xdr:row>111</xdr:row>
                <xdr:rowOff>266700</xdr:rowOff>
              </to>
            </anchor>
          </controlPr>
        </control>
      </mc:Choice>
    </mc:AlternateContent>
    <mc:AlternateContent xmlns:mc="http://schemas.openxmlformats.org/markup-compatibility/2006">
      <mc:Choice Requires="x14">
        <control shapeId="70538" r:id="rId108" name="Check Box 906">
          <controlPr defaultSize="0" autoFill="0" autoLine="0" autoPict="0">
            <anchor moveWithCells="1" sizeWithCells="1">
              <from>
                <xdr:col>7</xdr:col>
                <xdr:colOff>0</xdr:colOff>
                <xdr:row>112</xdr:row>
                <xdr:rowOff>57150</xdr:rowOff>
              </from>
              <to>
                <xdr:col>8</xdr:col>
                <xdr:colOff>28575</xdr:colOff>
                <xdr:row>112</xdr:row>
                <xdr:rowOff>266700</xdr:rowOff>
              </to>
            </anchor>
          </controlPr>
        </control>
      </mc:Choice>
    </mc:AlternateContent>
    <mc:AlternateContent xmlns:mc="http://schemas.openxmlformats.org/markup-compatibility/2006">
      <mc:Choice Requires="x14">
        <control shapeId="70539" r:id="rId109" name="Check Box 907">
          <controlPr defaultSize="0" autoFill="0" autoLine="0" autoPict="0">
            <anchor moveWithCells="1" sizeWithCells="1">
              <from>
                <xdr:col>7</xdr:col>
                <xdr:colOff>0</xdr:colOff>
                <xdr:row>113</xdr:row>
                <xdr:rowOff>57150</xdr:rowOff>
              </from>
              <to>
                <xdr:col>8</xdr:col>
                <xdr:colOff>28575</xdr:colOff>
                <xdr:row>113</xdr:row>
                <xdr:rowOff>266700</xdr:rowOff>
              </to>
            </anchor>
          </controlPr>
        </control>
      </mc:Choice>
    </mc:AlternateContent>
    <mc:AlternateContent xmlns:mc="http://schemas.openxmlformats.org/markup-compatibility/2006">
      <mc:Choice Requires="x14">
        <control shapeId="70606" r:id="rId110" name="Check Box 974">
          <controlPr defaultSize="0" autoFill="0" autoLine="0" autoPict="0">
            <anchor moveWithCells="1" sizeWithCells="1">
              <from>
                <xdr:col>7</xdr:col>
                <xdr:colOff>0</xdr:colOff>
                <xdr:row>118</xdr:row>
                <xdr:rowOff>57150</xdr:rowOff>
              </from>
              <to>
                <xdr:col>8</xdr:col>
                <xdr:colOff>28575</xdr:colOff>
                <xdr:row>118</xdr:row>
                <xdr:rowOff>266700</xdr:rowOff>
              </to>
            </anchor>
          </controlPr>
        </control>
      </mc:Choice>
    </mc:AlternateContent>
    <mc:AlternateContent xmlns:mc="http://schemas.openxmlformats.org/markup-compatibility/2006">
      <mc:Choice Requires="x14">
        <control shapeId="70607" r:id="rId111" name="Check Box 975">
          <controlPr defaultSize="0" autoFill="0" autoLine="0" autoPict="0">
            <anchor moveWithCells="1" sizeWithCells="1">
              <from>
                <xdr:col>7</xdr:col>
                <xdr:colOff>0</xdr:colOff>
                <xdr:row>119</xdr:row>
                <xdr:rowOff>57150</xdr:rowOff>
              </from>
              <to>
                <xdr:col>8</xdr:col>
                <xdr:colOff>28575</xdr:colOff>
                <xdr:row>119</xdr:row>
                <xdr:rowOff>266700</xdr:rowOff>
              </to>
            </anchor>
          </controlPr>
        </control>
      </mc:Choice>
    </mc:AlternateContent>
    <mc:AlternateContent xmlns:mc="http://schemas.openxmlformats.org/markup-compatibility/2006">
      <mc:Choice Requires="x14">
        <control shapeId="70608" r:id="rId112" name="Check Box 976">
          <controlPr defaultSize="0" autoFill="0" autoLine="0" autoPict="0">
            <anchor moveWithCells="1" sizeWithCells="1">
              <from>
                <xdr:col>7</xdr:col>
                <xdr:colOff>0</xdr:colOff>
                <xdr:row>120</xdr:row>
                <xdr:rowOff>57150</xdr:rowOff>
              </from>
              <to>
                <xdr:col>8</xdr:col>
                <xdr:colOff>28575</xdr:colOff>
                <xdr:row>120</xdr:row>
                <xdr:rowOff>266700</xdr:rowOff>
              </to>
            </anchor>
          </controlPr>
        </control>
      </mc:Choice>
    </mc:AlternateContent>
    <mc:AlternateContent xmlns:mc="http://schemas.openxmlformats.org/markup-compatibility/2006">
      <mc:Choice Requires="x14">
        <control shapeId="70609" r:id="rId113" name="Check Box 977">
          <controlPr defaultSize="0" autoFill="0" autoLine="0" autoPict="0">
            <anchor moveWithCells="1" sizeWithCells="1">
              <from>
                <xdr:col>7</xdr:col>
                <xdr:colOff>0</xdr:colOff>
                <xdr:row>121</xdr:row>
                <xdr:rowOff>57150</xdr:rowOff>
              </from>
              <to>
                <xdr:col>8</xdr:col>
                <xdr:colOff>28575</xdr:colOff>
                <xdr:row>121</xdr:row>
                <xdr:rowOff>266700</xdr:rowOff>
              </to>
            </anchor>
          </controlPr>
        </control>
      </mc:Choice>
    </mc:AlternateContent>
    <mc:AlternateContent xmlns:mc="http://schemas.openxmlformats.org/markup-compatibility/2006">
      <mc:Choice Requires="x14">
        <control shapeId="70610" r:id="rId114" name="Check Box 978">
          <controlPr defaultSize="0" autoFill="0" autoLine="0" autoPict="0">
            <anchor moveWithCells="1" sizeWithCells="1">
              <from>
                <xdr:col>7</xdr:col>
                <xdr:colOff>0</xdr:colOff>
                <xdr:row>122</xdr:row>
                <xdr:rowOff>57150</xdr:rowOff>
              </from>
              <to>
                <xdr:col>8</xdr:col>
                <xdr:colOff>28575</xdr:colOff>
                <xdr:row>122</xdr:row>
                <xdr:rowOff>266700</xdr:rowOff>
              </to>
            </anchor>
          </controlPr>
        </control>
      </mc:Choice>
    </mc:AlternateContent>
    <mc:AlternateContent xmlns:mc="http://schemas.openxmlformats.org/markup-compatibility/2006">
      <mc:Choice Requires="x14">
        <control shapeId="70611" r:id="rId115" name="Check Box 979">
          <controlPr defaultSize="0" autoFill="0" autoLine="0" autoPict="0">
            <anchor moveWithCells="1" sizeWithCells="1">
              <from>
                <xdr:col>7</xdr:col>
                <xdr:colOff>0</xdr:colOff>
                <xdr:row>123</xdr:row>
                <xdr:rowOff>57150</xdr:rowOff>
              </from>
              <to>
                <xdr:col>8</xdr:col>
                <xdr:colOff>28575</xdr:colOff>
                <xdr:row>123</xdr:row>
                <xdr:rowOff>266700</xdr:rowOff>
              </to>
            </anchor>
          </controlPr>
        </control>
      </mc:Choice>
    </mc:AlternateContent>
    <mc:AlternateContent xmlns:mc="http://schemas.openxmlformats.org/markup-compatibility/2006">
      <mc:Choice Requires="x14">
        <control shapeId="70612" r:id="rId116" name="Check Box 980">
          <controlPr defaultSize="0" autoFill="0" autoLine="0" autoPict="0">
            <anchor moveWithCells="1" sizeWithCells="1">
              <from>
                <xdr:col>7</xdr:col>
                <xdr:colOff>0</xdr:colOff>
                <xdr:row>124</xdr:row>
                <xdr:rowOff>57150</xdr:rowOff>
              </from>
              <to>
                <xdr:col>8</xdr:col>
                <xdr:colOff>28575</xdr:colOff>
                <xdr:row>124</xdr:row>
                <xdr:rowOff>266700</xdr:rowOff>
              </to>
            </anchor>
          </controlPr>
        </control>
      </mc:Choice>
    </mc:AlternateContent>
    <mc:AlternateContent xmlns:mc="http://schemas.openxmlformats.org/markup-compatibility/2006">
      <mc:Choice Requires="x14">
        <control shapeId="70613" r:id="rId117" name="Check Box 981">
          <controlPr defaultSize="0" autoFill="0" autoLine="0" autoPict="0">
            <anchor moveWithCells="1" sizeWithCells="1">
              <from>
                <xdr:col>7</xdr:col>
                <xdr:colOff>0</xdr:colOff>
                <xdr:row>125</xdr:row>
                <xdr:rowOff>57150</xdr:rowOff>
              </from>
              <to>
                <xdr:col>8</xdr:col>
                <xdr:colOff>28575</xdr:colOff>
                <xdr:row>125</xdr:row>
                <xdr:rowOff>266700</xdr:rowOff>
              </to>
            </anchor>
          </controlPr>
        </control>
      </mc:Choice>
    </mc:AlternateContent>
    <mc:AlternateContent xmlns:mc="http://schemas.openxmlformats.org/markup-compatibility/2006">
      <mc:Choice Requires="x14">
        <control shapeId="70614" r:id="rId118" name="Check Box 982">
          <controlPr defaultSize="0" autoFill="0" autoLine="0" autoPict="0">
            <anchor moveWithCells="1" sizeWithCells="1">
              <from>
                <xdr:col>7</xdr:col>
                <xdr:colOff>0</xdr:colOff>
                <xdr:row>126</xdr:row>
                <xdr:rowOff>57150</xdr:rowOff>
              </from>
              <to>
                <xdr:col>8</xdr:col>
                <xdr:colOff>28575</xdr:colOff>
                <xdr:row>126</xdr:row>
                <xdr:rowOff>266700</xdr:rowOff>
              </to>
            </anchor>
          </controlPr>
        </control>
      </mc:Choice>
    </mc:AlternateContent>
    <mc:AlternateContent xmlns:mc="http://schemas.openxmlformats.org/markup-compatibility/2006">
      <mc:Choice Requires="x14">
        <control shapeId="70615" r:id="rId119" name="Check Box 983">
          <controlPr defaultSize="0" autoFill="0" autoLine="0" autoPict="0">
            <anchor moveWithCells="1" sizeWithCells="1">
              <from>
                <xdr:col>7</xdr:col>
                <xdr:colOff>0</xdr:colOff>
                <xdr:row>127</xdr:row>
                <xdr:rowOff>57150</xdr:rowOff>
              </from>
              <to>
                <xdr:col>8</xdr:col>
                <xdr:colOff>28575</xdr:colOff>
                <xdr:row>127</xdr:row>
                <xdr:rowOff>266700</xdr:rowOff>
              </to>
            </anchor>
          </controlPr>
        </control>
      </mc:Choice>
    </mc:AlternateContent>
    <mc:AlternateContent xmlns:mc="http://schemas.openxmlformats.org/markup-compatibility/2006">
      <mc:Choice Requires="x14">
        <control shapeId="70616" r:id="rId120" name="Check Box 984">
          <controlPr defaultSize="0" autoFill="0" autoLine="0" autoPict="0">
            <anchor moveWithCells="1" sizeWithCells="1">
              <from>
                <xdr:col>7</xdr:col>
                <xdr:colOff>0</xdr:colOff>
                <xdr:row>128</xdr:row>
                <xdr:rowOff>57150</xdr:rowOff>
              </from>
              <to>
                <xdr:col>8</xdr:col>
                <xdr:colOff>28575</xdr:colOff>
                <xdr:row>128</xdr:row>
                <xdr:rowOff>266700</xdr:rowOff>
              </to>
            </anchor>
          </controlPr>
        </control>
      </mc:Choice>
    </mc:AlternateContent>
    <mc:AlternateContent xmlns:mc="http://schemas.openxmlformats.org/markup-compatibility/2006">
      <mc:Choice Requires="x14">
        <control shapeId="70617" r:id="rId121" name="Check Box 985">
          <controlPr defaultSize="0" autoFill="0" autoLine="0" autoPict="0">
            <anchor moveWithCells="1" sizeWithCells="1">
              <from>
                <xdr:col>7</xdr:col>
                <xdr:colOff>0</xdr:colOff>
                <xdr:row>129</xdr:row>
                <xdr:rowOff>57150</xdr:rowOff>
              </from>
              <to>
                <xdr:col>8</xdr:col>
                <xdr:colOff>28575</xdr:colOff>
                <xdr:row>129</xdr:row>
                <xdr:rowOff>266700</xdr:rowOff>
              </to>
            </anchor>
          </controlPr>
        </control>
      </mc:Choice>
    </mc:AlternateContent>
    <mc:AlternateContent xmlns:mc="http://schemas.openxmlformats.org/markup-compatibility/2006">
      <mc:Choice Requires="x14">
        <control shapeId="70618" r:id="rId122" name="Check Box 986">
          <controlPr defaultSize="0" autoFill="0" autoLine="0" autoPict="0">
            <anchor moveWithCells="1" sizeWithCells="1">
              <from>
                <xdr:col>7</xdr:col>
                <xdr:colOff>0</xdr:colOff>
                <xdr:row>130</xdr:row>
                <xdr:rowOff>57150</xdr:rowOff>
              </from>
              <to>
                <xdr:col>8</xdr:col>
                <xdr:colOff>28575</xdr:colOff>
                <xdr:row>130</xdr:row>
                <xdr:rowOff>266700</xdr:rowOff>
              </to>
            </anchor>
          </controlPr>
        </control>
      </mc:Choice>
    </mc:AlternateContent>
    <mc:AlternateContent xmlns:mc="http://schemas.openxmlformats.org/markup-compatibility/2006">
      <mc:Choice Requires="x14">
        <control shapeId="70619" r:id="rId123" name="Check Box 987">
          <controlPr defaultSize="0" autoFill="0" autoLine="0" autoPict="0">
            <anchor moveWithCells="1" sizeWithCells="1">
              <from>
                <xdr:col>7</xdr:col>
                <xdr:colOff>0</xdr:colOff>
                <xdr:row>131</xdr:row>
                <xdr:rowOff>57150</xdr:rowOff>
              </from>
              <to>
                <xdr:col>8</xdr:col>
                <xdr:colOff>28575</xdr:colOff>
                <xdr:row>131</xdr:row>
                <xdr:rowOff>266700</xdr:rowOff>
              </to>
            </anchor>
          </controlPr>
        </control>
      </mc:Choice>
    </mc:AlternateContent>
    <mc:AlternateContent xmlns:mc="http://schemas.openxmlformats.org/markup-compatibility/2006">
      <mc:Choice Requires="x14">
        <control shapeId="70620" r:id="rId124" name="Check Box 988">
          <controlPr defaultSize="0" autoFill="0" autoLine="0" autoPict="0">
            <anchor moveWithCells="1" sizeWithCells="1">
              <from>
                <xdr:col>7</xdr:col>
                <xdr:colOff>0</xdr:colOff>
                <xdr:row>132</xdr:row>
                <xdr:rowOff>57150</xdr:rowOff>
              </from>
              <to>
                <xdr:col>8</xdr:col>
                <xdr:colOff>28575</xdr:colOff>
                <xdr:row>132</xdr:row>
                <xdr:rowOff>266700</xdr:rowOff>
              </to>
            </anchor>
          </controlPr>
        </control>
      </mc:Choice>
    </mc:AlternateContent>
    <mc:AlternateContent xmlns:mc="http://schemas.openxmlformats.org/markup-compatibility/2006">
      <mc:Choice Requires="x14">
        <control shapeId="70621" r:id="rId125" name="Check Box 989">
          <controlPr defaultSize="0" autoFill="0" autoLine="0" autoPict="0">
            <anchor moveWithCells="1" sizeWithCells="1">
              <from>
                <xdr:col>7</xdr:col>
                <xdr:colOff>0</xdr:colOff>
                <xdr:row>133</xdr:row>
                <xdr:rowOff>57150</xdr:rowOff>
              </from>
              <to>
                <xdr:col>8</xdr:col>
                <xdr:colOff>28575</xdr:colOff>
                <xdr:row>133</xdr:row>
                <xdr:rowOff>266700</xdr:rowOff>
              </to>
            </anchor>
          </controlPr>
        </control>
      </mc:Choice>
    </mc:AlternateContent>
    <mc:AlternateContent xmlns:mc="http://schemas.openxmlformats.org/markup-compatibility/2006">
      <mc:Choice Requires="x14">
        <control shapeId="70622" r:id="rId126" name="Check Box 990">
          <controlPr defaultSize="0" autoFill="0" autoLine="0" autoPict="0">
            <anchor moveWithCells="1" sizeWithCells="1">
              <from>
                <xdr:col>7</xdr:col>
                <xdr:colOff>0</xdr:colOff>
                <xdr:row>134</xdr:row>
                <xdr:rowOff>57150</xdr:rowOff>
              </from>
              <to>
                <xdr:col>8</xdr:col>
                <xdr:colOff>28575</xdr:colOff>
                <xdr:row>134</xdr:row>
                <xdr:rowOff>266700</xdr:rowOff>
              </to>
            </anchor>
          </controlPr>
        </control>
      </mc:Choice>
    </mc:AlternateContent>
    <mc:AlternateContent xmlns:mc="http://schemas.openxmlformats.org/markup-compatibility/2006">
      <mc:Choice Requires="x14">
        <control shapeId="70623" r:id="rId127" name="Check Box 991">
          <controlPr defaultSize="0" autoFill="0" autoLine="0" autoPict="0">
            <anchor moveWithCells="1" sizeWithCells="1">
              <from>
                <xdr:col>7</xdr:col>
                <xdr:colOff>0</xdr:colOff>
                <xdr:row>135</xdr:row>
                <xdr:rowOff>57150</xdr:rowOff>
              </from>
              <to>
                <xdr:col>8</xdr:col>
                <xdr:colOff>28575</xdr:colOff>
                <xdr:row>135</xdr:row>
                <xdr:rowOff>266700</xdr:rowOff>
              </to>
            </anchor>
          </controlPr>
        </control>
      </mc:Choice>
    </mc:AlternateContent>
    <mc:AlternateContent xmlns:mc="http://schemas.openxmlformats.org/markup-compatibility/2006">
      <mc:Choice Requires="x14">
        <control shapeId="70624" r:id="rId128" name="Check Box 992">
          <controlPr defaultSize="0" autoFill="0" autoLine="0" autoPict="0">
            <anchor moveWithCells="1" sizeWithCells="1">
              <from>
                <xdr:col>7</xdr:col>
                <xdr:colOff>0</xdr:colOff>
                <xdr:row>136</xdr:row>
                <xdr:rowOff>57150</xdr:rowOff>
              </from>
              <to>
                <xdr:col>8</xdr:col>
                <xdr:colOff>28575</xdr:colOff>
                <xdr:row>136</xdr:row>
                <xdr:rowOff>266700</xdr:rowOff>
              </to>
            </anchor>
          </controlPr>
        </control>
      </mc:Choice>
    </mc:AlternateContent>
    <mc:AlternateContent xmlns:mc="http://schemas.openxmlformats.org/markup-compatibility/2006">
      <mc:Choice Requires="x14">
        <control shapeId="70625" r:id="rId129" name="Check Box 993">
          <controlPr defaultSize="0" autoFill="0" autoLine="0" autoPict="0">
            <anchor moveWithCells="1" sizeWithCells="1">
              <from>
                <xdr:col>7</xdr:col>
                <xdr:colOff>0</xdr:colOff>
                <xdr:row>137</xdr:row>
                <xdr:rowOff>57150</xdr:rowOff>
              </from>
              <to>
                <xdr:col>8</xdr:col>
                <xdr:colOff>28575</xdr:colOff>
                <xdr:row>137</xdr:row>
                <xdr:rowOff>266700</xdr:rowOff>
              </to>
            </anchor>
          </controlPr>
        </control>
      </mc:Choice>
    </mc:AlternateContent>
    <mc:AlternateContent xmlns:mc="http://schemas.openxmlformats.org/markup-compatibility/2006">
      <mc:Choice Requires="x14">
        <control shapeId="70626" r:id="rId130" name="Check Box 994">
          <controlPr defaultSize="0" autoFill="0" autoLine="0" autoPict="0">
            <anchor moveWithCells="1" sizeWithCells="1">
              <from>
                <xdr:col>7</xdr:col>
                <xdr:colOff>0</xdr:colOff>
                <xdr:row>138</xdr:row>
                <xdr:rowOff>57150</xdr:rowOff>
              </from>
              <to>
                <xdr:col>8</xdr:col>
                <xdr:colOff>28575</xdr:colOff>
                <xdr:row>138</xdr:row>
                <xdr:rowOff>266700</xdr:rowOff>
              </to>
            </anchor>
          </controlPr>
        </control>
      </mc:Choice>
    </mc:AlternateContent>
    <mc:AlternateContent xmlns:mc="http://schemas.openxmlformats.org/markup-compatibility/2006">
      <mc:Choice Requires="x14">
        <control shapeId="70627" r:id="rId131" name="Check Box 995">
          <controlPr defaultSize="0" autoFill="0" autoLine="0" autoPict="0">
            <anchor moveWithCells="1" sizeWithCells="1">
              <from>
                <xdr:col>7</xdr:col>
                <xdr:colOff>0</xdr:colOff>
                <xdr:row>139</xdr:row>
                <xdr:rowOff>57150</xdr:rowOff>
              </from>
              <to>
                <xdr:col>8</xdr:col>
                <xdr:colOff>28575</xdr:colOff>
                <xdr:row>139</xdr:row>
                <xdr:rowOff>266700</xdr:rowOff>
              </to>
            </anchor>
          </controlPr>
        </control>
      </mc:Choice>
    </mc:AlternateContent>
    <mc:AlternateContent xmlns:mc="http://schemas.openxmlformats.org/markup-compatibility/2006">
      <mc:Choice Requires="x14">
        <control shapeId="70628" r:id="rId132" name="Check Box 996">
          <controlPr defaultSize="0" autoFill="0" autoLine="0" autoPict="0">
            <anchor moveWithCells="1" sizeWithCells="1">
              <from>
                <xdr:col>7</xdr:col>
                <xdr:colOff>0</xdr:colOff>
                <xdr:row>140</xdr:row>
                <xdr:rowOff>57150</xdr:rowOff>
              </from>
              <to>
                <xdr:col>8</xdr:col>
                <xdr:colOff>28575</xdr:colOff>
                <xdr:row>140</xdr:row>
                <xdr:rowOff>266700</xdr:rowOff>
              </to>
            </anchor>
          </controlPr>
        </control>
      </mc:Choice>
    </mc:AlternateContent>
    <mc:AlternateContent xmlns:mc="http://schemas.openxmlformats.org/markup-compatibility/2006">
      <mc:Choice Requires="x14">
        <control shapeId="70629" r:id="rId133" name="Check Box 997">
          <controlPr defaultSize="0" autoFill="0" autoLine="0" autoPict="0">
            <anchor moveWithCells="1" sizeWithCells="1">
              <from>
                <xdr:col>7</xdr:col>
                <xdr:colOff>0</xdr:colOff>
                <xdr:row>141</xdr:row>
                <xdr:rowOff>57150</xdr:rowOff>
              </from>
              <to>
                <xdr:col>8</xdr:col>
                <xdr:colOff>28575</xdr:colOff>
                <xdr:row>141</xdr:row>
                <xdr:rowOff>266700</xdr:rowOff>
              </to>
            </anchor>
          </controlPr>
        </control>
      </mc:Choice>
    </mc:AlternateContent>
    <mc:AlternateContent xmlns:mc="http://schemas.openxmlformats.org/markup-compatibility/2006">
      <mc:Choice Requires="x14">
        <control shapeId="70630" r:id="rId134" name="Check Box 998">
          <controlPr defaultSize="0" autoFill="0" autoLine="0" autoPict="0">
            <anchor moveWithCells="1" sizeWithCells="1">
              <from>
                <xdr:col>7</xdr:col>
                <xdr:colOff>0</xdr:colOff>
                <xdr:row>142</xdr:row>
                <xdr:rowOff>57150</xdr:rowOff>
              </from>
              <to>
                <xdr:col>8</xdr:col>
                <xdr:colOff>28575</xdr:colOff>
                <xdr:row>142</xdr:row>
                <xdr:rowOff>266700</xdr:rowOff>
              </to>
            </anchor>
          </controlPr>
        </control>
      </mc:Choice>
    </mc:AlternateContent>
    <mc:AlternateContent xmlns:mc="http://schemas.openxmlformats.org/markup-compatibility/2006">
      <mc:Choice Requires="x14">
        <control shapeId="70631" r:id="rId135" name="Check Box 999">
          <controlPr defaultSize="0" autoFill="0" autoLine="0" autoPict="0">
            <anchor moveWithCells="1" sizeWithCells="1">
              <from>
                <xdr:col>7</xdr:col>
                <xdr:colOff>0</xdr:colOff>
                <xdr:row>143</xdr:row>
                <xdr:rowOff>57150</xdr:rowOff>
              </from>
              <to>
                <xdr:col>8</xdr:col>
                <xdr:colOff>28575</xdr:colOff>
                <xdr:row>143</xdr:row>
                <xdr:rowOff>266700</xdr:rowOff>
              </to>
            </anchor>
          </controlPr>
        </control>
      </mc:Choice>
    </mc:AlternateContent>
    <mc:AlternateContent xmlns:mc="http://schemas.openxmlformats.org/markup-compatibility/2006">
      <mc:Choice Requires="x14">
        <control shapeId="70632" r:id="rId136" name="Check Box 1000">
          <controlPr defaultSize="0" autoFill="0" autoLine="0" autoPict="0">
            <anchor moveWithCells="1" sizeWithCells="1">
              <from>
                <xdr:col>7</xdr:col>
                <xdr:colOff>0</xdr:colOff>
                <xdr:row>144</xdr:row>
                <xdr:rowOff>57150</xdr:rowOff>
              </from>
              <to>
                <xdr:col>8</xdr:col>
                <xdr:colOff>28575</xdr:colOff>
                <xdr:row>144</xdr:row>
                <xdr:rowOff>266700</xdr:rowOff>
              </to>
            </anchor>
          </controlPr>
        </control>
      </mc:Choice>
    </mc:AlternateContent>
    <mc:AlternateContent xmlns:mc="http://schemas.openxmlformats.org/markup-compatibility/2006">
      <mc:Choice Requires="x14">
        <control shapeId="70633" r:id="rId137" name="Check Box 1001">
          <controlPr defaultSize="0" autoFill="0" autoLine="0" autoPict="0">
            <anchor moveWithCells="1" sizeWithCells="1">
              <from>
                <xdr:col>7</xdr:col>
                <xdr:colOff>0</xdr:colOff>
                <xdr:row>145</xdr:row>
                <xdr:rowOff>57150</xdr:rowOff>
              </from>
              <to>
                <xdr:col>8</xdr:col>
                <xdr:colOff>28575</xdr:colOff>
                <xdr:row>145</xdr:row>
                <xdr:rowOff>266700</xdr:rowOff>
              </to>
            </anchor>
          </controlPr>
        </control>
      </mc:Choice>
    </mc:AlternateContent>
    <mc:AlternateContent xmlns:mc="http://schemas.openxmlformats.org/markup-compatibility/2006">
      <mc:Choice Requires="x14">
        <control shapeId="70634" r:id="rId138" name="Check Box 1002">
          <controlPr defaultSize="0" autoFill="0" autoLine="0" autoPict="0">
            <anchor moveWithCells="1" sizeWithCells="1">
              <from>
                <xdr:col>7</xdr:col>
                <xdr:colOff>0</xdr:colOff>
                <xdr:row>146</xdr:row>
                <xdr:rowOff>57150</xdr:rowOff>
              </from>
              <to>
                <xdr:col>8</xdr:col>
                <xdr:colOff>28575</xdr:colOff>
                <xdr:row>146</xdr:row>
                <xdr:rowOff>266700</xdr:rowOff>
              </to>
            </anchor>
          </controlPr>
        </control>
      </mc:Choice>
    </mc:AlternateContent>
    <mc:AlternateContent xmlns:mc="http://schemas.openxmlformats.org/markup-compatibility/2006">
      <mc:Choice Requires="x14">
        <control shapeId="70635" r:id="rId139" name="Check Box 1003">
          <controlPr defaultSize="0" autoFill="0" autoLine="0" autoPict="0">
            <anchor moveWithCells="1" sizeWithCells="1">
              <from>
                <xdr:col>7</xdr:col>
                <xdr:colOff>0</xdr:colOff>
                <xdr:row>147</xdr:row>
                <xdr:rowOff>57150</xdr:rowOff>
              </from>
              <to>
                <xdr:col>8</xdr:col>
                <xdr:colOff>28575</xdr:colOff>
                <xdr:row>147</xdr:row>
                <xdr:rowOff>266700</xdr:rowOff>
              </to>
            </anchor>
          </controlPr>
        </control>
      </mc:Choice>
    </mc:AlternateContent>
    <mc:AlternateContent xmlns:mc="http://schemas.openxmlformats.org/markup-compatibility/2006">
      <mc:Choice Requires="x14">
        <control shapeId="70636" r:id="rId140" name="Check Box 1004">
          <controlPr defaultSize="0" autoFill="0" autoLine="0" autoPict="0">
            <anchor moveWithCells="1" sizeWithCells="1">
              <from>
                <xdr:col>7</xdr:col>
                <xdr:colOff>0</xdr:colOff>
                <xdr:row>148</xdr:row>
                <xdr:rowOff>57150</xdr:rowOff>
              </from>
              <to>
                <xdr:col>8</xdr:col>
                <xdr:colOff>28575</xdr:colOff>
                <xdr:row>148</xdr:row>
                <xdr:rowOff>266700</xdr:rowOff>
              </to>
            </anchor>
          </controlPr>
        </control>
      </mc:Choice>
    </mc:AlternateContent>
    <mc:AlternateContent xmlns:mc="http://schemas.openxmlformats.org/markup-compatibility/2006">
      <mc:Choice Requires="x14">
        <control shapeId="70637" r:id="rId141" name="Check Box 1005">
          <controlPr defaultSize="0" autoFill="0" autoLine="0" autoPict="0">
            <anchor moveWithCells="1" sizeWithCells="1">
              <from>
                <xdr:col>7</xdr:col>
                <xdr:colOff>0</xdr:colOff>
                <xdr:row>149</xdr:row>
                <xdr:rowOff>57150</xdr:rowOff>
              </from>
              <to>
                <xdr:col>8</xdr:col>
                <xdr:colOff>28575</xdr:colOff>
                <xdr:row>149</xdr:row>
                <xdr:rowOff>266700</xdr:rowOff>
              </to>
            </anchor>
          </controlPr>
        </control>
      </mc:Choice>
    </mc:AlternateContent>
    <mc:AlternateContent xmlns:mc="http://schemas.openxmlformats.org/markup-compatibility/2006">
      <mc:Choice Requires="x14">
        <control shapeId="70638" r:id="rId142" name="Check Box 1006">
          <controlPr defaultSize="0" autoFill="0" autoLine="0" autoPict="0">
            <anchor moveWithCells="1" sizeWithCells="1">
              <from>
                <xdr:col>7</xdr:col>
                <xdr:colOff>0</xdr:colOff>
                <xdr:row>150</xdr:row>
                <xdr:rowOff>57150</xdr:rowOff>
              </from>
              <to>
                <xdr:col>8</xdr:col>
                <xdr:colOff>28575</xdr:colOff>
                <xdr:row>150</xdr:row>
                <xdr:rowOff>266700</xdr:rowOff>
              </to>
            </anchor>
          </controlPr>
        </control>
      </mc:Choice>
    </mc:AlternateContent>
    <mc:AlternateContent xmlns:mc="http://schemas.openxmlformats.org/markup-compatibility/2006">
      <mc:Choice Requires="x14">
        <control shapeId="70639" r:id="rId143" name="Check Box 1007">
          <controlPr defaultSize="0" autoFill="0" autoLine="0" autoPict="0">
            <anchor moveWithCells="1" sizeWithCells="1">
              <from>
                <xdr:col>7</xdr:col>
                <xdr:colOff>0</xdr:colOff>
                <xdr:row>155</xdr:row>
                <xdr:rowOff>57150</xdr:rowOff>
              </from>
              <to>
                <xdr:col>8</xdr:col>
                <xdr:colOff>28575</xdr:colOff>
                <xdr:row>155</xdr:row>
                <xdr:rowOff>266700</xdr:rowOff>
              </to>
            </anchor>
          </controlPr>
        </control>
      </mc:Choice>
    </mc:AlternateContent>
    <mc:AlternateContent xmlns:mc="http://schemas.openxmlformats.org/markup-compatibility/2006">
      <mc:Choice Requires="x14">
        <control shapeId="70640" r:id="rId144" name="Check Box 1008">
          <controlPr defaultSize="0" autoFill="0" autoLine="0" autoPict="0">
            <anchor moveWithCells="1" sizeWithCells="1">
              <from>
                <xdr:col>7</xdr:col>
                <xdr:colOff>0</xdr:colOff>
                <xdr:row>156</xdr:row>
                <xdr:rowOff>57150</xdr:rowOff>
              </from>
              <to>
                <xdr:col>8</xdr:col>
                <xdr:colOff>28575</xdr:colOff>
                <xdr:row>156</xdr:row>
                <xdr:rowOff>266700</xdr:rowOff>
              </to>
            </anchor>
          </controlPr>
        </control>
      </mc:Choice>
    </mc:AlternateContent>
    <mc:AlternateContent xmlns:mc="http://schemas.openxmlformats.org/markup-compatibility/2006">
      <mc:Choice Requires="x14">
        <control shapeId="70641" r:id="rId145" name="Check Box 1009">
          <controlPr defaultSize="0" autoFill="0" autoLine="0" autoPict="0">
            <anchor moveWithCells="1" sizeWithCells="1">
              <from>
                <xdr:col>7</xdr:col>
                <xdr:colOff>0</xdr:colOff>
                <xdr:row>157</xdr:row>
                <xdr:rowOff>57150</xdr:rowOff>
              </from>
              <to>
                <xdr:col>8</xdr:col>
                <xdr:colOff>28575</xdr:colOff>
                <xdr:row>157</xdr:row>
                <xdr:rowOff>266700</xdr:rowOff>
              </to>
            </anchor>
          </controlPr>
        </control>
      </mc:Choice>
    </mc:AlternateContent>
    <mc:AlternateContent xmlns:mc="http://schemas.openxmlformats.org/markup-compatibility/2006">
      <mc:Choice Requires="x14">
        <control shapeId="70642" r:id="rId146" name="Check Box 1010">
          <controlPr defaultSize="0" autoFill="0" autoLine="0" autoPict="0">
            <anchor moveWithCells="1" sizeWithCells="1">
              <from>
                <xdr:col>7</xdr:col>
                <xdr:colOff>0</xdr:colOff>
                <xdr:row>158</xdr:row>
                <xdr:rowOff>57150</xdr:rowOff>
              </from>
              <to>
                <xdr:col>8</xdr:col>
                <xdr:colOff>28575</xdr:colOff>
                <xdr:row>158</xdr:row>
                <xdr:rowOff>266700</xdr:rowOff>
              </to>
            </anchor>
          </controlPr>
        </control>
      </mc:Choice>
    </mc:AlternateContent>
    <mc:AlternateContent xmlns:mc="http://schemas.openxmlformats.org/markup-compatibility/2006">
      <mc:Choice Requires="x14">
        <control shapeId="70643" r:id="rId147" name="Check Box 1011">
          <controlPr defaultSize="0" autoFill="0" autoLine="0" autoPict="0">
            <anchor moveWithCells="1" sizeWithCells="1">
              <from>
                <xdr:col>7</xdr:col>
                <xdr:colOff>0</xdr:colOff>
                <xdr:row>159</xdr:row>
                <xdr:rowOff>57150</xdr:rowOff>
              </from>
              <to>
                <xdr:col>8</xdr:col>
                <xdr:colOff>28575</xdr:colOff>
                <xdr:row>159</xdr:row>
                <xdr:rowOff>266700</xdr:rowOff>
              </to>
            </anchor>
          </controlPr>
        </control>
      </mc:Choice>
    </mc:AlternateContent>
    <mc:AlternateContent xmlns:mc="http://schemas.openxmlformats.org/markup-compatibility/2006">
      <mc:Choice Requires="x14">
        <control shapeId="70644" r:id="rId148" name="Check Box 1012">
          <controlPr defaultSize="0" autoFill="0" autoLine="0" autoPict="0">
            <anchor moveWithCells="1" sizeWithCells="1">
              <from>
                <xdr:col>7</xdr:col>
                <xdr:colOff>0</xdr:colOff>
                <xdr:row>160</xdr:row>
                <xdr:rowOff>57150</xdr:rowOff>
              </from>
              <to>
                <xdr:col>8</xdr:col>
                <xdr:colOff>28575</xdr:colOff>
                <xdr:row>160</xdr:row>
                <xdr:rowOff>266700</xdr:rowOff>
              </to>
            </anchor>
          </controlPr>
        </control>
      </mc:Choice>
    </mc:AlternateContent>
    <mc:AlternateContent xmlns:mc="http://schemas.openxmlformats.org/markup-compatibility/2006">
      <mc:Choice Requires="x14">
        <control shapeId="70645" r:id="rId149" name="Check Box 1013">
          <controlPr defaultSize="0" autoFill="0" autoLine="0" autoPict="0">
            <anchor moveWithCells="1" sizeWithCells="1">
              <from>
                <xdr:col>7</xdr:col>
                <xdr:colOff>0</xdr:colOff>
                <xdr:row>161</xdr:row>
                <xdr:rowOff>57150</xdr:rowOff>
              </from>
              <to>
                <xdr:col>8</xdr:col>
                <xdr:colOff>28575</xdr:colOff>
                <xdr:row>161</xdr:row>
                <xdr:rowOff>266700</xdr:rowOff>
              </to>
            </anchor>
          </controlPr>
        </control>
      </mc:Choice>
    </mc:AlternateContent>
    <mc:AlternateContent xmlns:mc="http://schemas.openxmlformats.org/markup-compatibility/2006">
      <mc:Choice Requires="x14">
        <control shapeId="70646" r:id="rId150" name="Check Box 1014">
          <controlPr defaultSize="0" autoFill="0" autoLine="0" autoPict="0">
            <anchor moveWithCells="1" sizeWithCells="1">
              <from>
                <xdr:col>7</xdr:col>
                <xdr:colOff>0</xdr:colOff>
                <xdr:row>162</xdr:row>
                <xdr:rowOff>57150</xdr:rowOff>
              </from>
              <to>
                <xdr:col>8</xdr:col>
                <xdr:colOff>28575</xdr:colOff>
                <xdr:row>162</xdr:row>
                <xdr:rowOff>266700</xdr:rowOff>
              </to>
            </anchor>
          </controlPr>
        </control>
      </mc:Choice>
    </mc:AlternateContent>
    <mc:AlternateContent xmlns:mc="http://schemas.openxmlformats.org/markup-compatibility/2006">
      <mc:Choice Requires="x14">
        <control shapeId="70647" r:id="rId151" name="Check Box 1015">
          <controlPr defaultSize="0" autoFill="0" autoLine="0" autoPict="0">
            <anchor moveWithCells="1" sizeWithCells="1">
              <from>
                <xdr:col>7</xdr:col>
                <xdr:colOff>0</xdr:colOff>
                <xdr:row>163</xdr:row>
                <xdr:rowOff>57150</xdr:rowOff>
              </from>
              <to>
                <xdr:col>8</xdr:col>
                <xdr:colOff>28575</xdr:colOff>
                <xdr:row>163</xdr:row>
                <xdr:rowOff>266700</xdr:rowOff>
              </to>
            </anchor>
          </controlPr>
        </control>
      </mc:Choice>
    </mc:AlternateContent>
    <mc:AlternateContent xmlns:mc="http://schemas.openxmlformats.org/markup-compatibility/2006">
      <mc:Choice Requires="x14">
        <control shapeId="70648" r:id="rId152" name="Check Box 1016">
          <controlPr defaultSize="0" autoFill="0" autoLine="0" autoPict="0">
            <anchor moveWithCells="1" sizeWithCells="1">
              <from>
                <xdr:col>7</xdr:col>
                <xdr:colOff>0</xdr:colOff>
                <xdr:row>164</xdr:row>
                <xdr:rowOff>57150</xdr:rowOff>
              </from>
              <to>
                <xdr:col>8</xdr:col>
                <xdr:colOff>28575</xdr:colOff>
                <xdr:row>164</xdr:row>
                <xdr:rowOff>266700</xdr:rowOff>
              </to>
            </anchor>
          </controlPr>
        </control>
      </mc:Choice>
    </mc:AlternateContent>
    <mc:AlternateContent xmlns:mc="http://schemas.openxmlformats.org/markup-compatibility/2006">
      <mc:Choice Requires="x14">
        <control shapeId="70649" r:id="rId153" name="Check Box 1017">
          <controlPr defaultSize="0" autoFill="0" autoLine="0" autoPict="0">
            <anchor moveWithCells="1" sizeWithCells="1">
              <from>
                <xdr:col>7</xdr:col>
                <xdr:colOff>0</xdr:colOff>
                <xdr:row>165</xdr:row>
                <xdr:rowOff>57150</xdr:rowOff>
              </from>
              <to>
                <xdr:col>8</xdr:col>
                <xdr:colOff>28575</xdr:colOff>
                <xdr:row>165</xdr:row>
                <xdr:rowOff>266700</xdr:rowOff>
              </to>
            </anchor>
          </controlPr>
        </control>
      </mc:Choice>
    </mc:AlternateContent>
    <mc:AlternateContent xmlns:mc="http://schemas.openxmlformats.org/markup-compatibility/2006">
      <mc:Choice Requires="x14">
        <control shapeId="70650" r:id="rId154" name="Check Box 1018">
          <controlPr defaultSize="0" autoFill="0" autoLine="0" autoPict="0">
            <anchor moveWithCells="1" sizeWithCells="1">
              <from>
                <xdr:col>7</xdr:col>
                <xdr:colOff>0</xdr:colOff>
                <xdr:row>166</xdr:row>
                <xdr:rowOff>57150</xdr:rowOff>
              </from>
              <to>
                <xdr:col>8</xdr:col>
                <xdr:colOff>28575</xdr:colOff>
                <xdr:row>166</xdr:row>
                <xdr:rowOff>266700</xdr:rowOff>
              </to>
            </anchor>
          </controlPr>
        </control>
      </mc:Choice>
    </mc:AlternateContent>
    <mc:AlternateContent xmlns:mc="http://schemas.openxmlformats.org/markup-compatibility/2006">
      <mc:Choice Requires="x14">
        <control shapeId="70651" r:id="rId155" name="Check Box 1019">
          <controlPr defaultSize="0" autoFill="0" autoLine="0" autoPict="0">
            <anchor moveWithCells="1" sizeWithCells="1">
              <from>
                <xdr:col>7</xdr:col>
                <xdr:colOff>0</xdr:colOff>
                <xdr:row>167</xdr:row>
                <xdr:rowOff>57150</xdr:rowOff>
              </from>
              <to>
                <xdr:col>8</xdr:col>
                <xdr:colOff>28575</xdr:colOff>
                <xdr:row>167</xdr:row>
                <xdr:rowOff>266700</xdr:rowOff>
              </to>
            </anchor>
          </controlPr>
        </control>
      </mc:Choice>
    </mc:AlternateContent>
    <mc:AlternateContent xmlns:mc="http://schemas.openxmlformats.org/markup-compatibility/2006">
      <mc:Choice Requires="x14">
        <control shapeId="70652" r:id="rId156" name="Check Box 1020">
          <controlPr defaultSize="0" autoFill="0" autoLine="0" autoPict="0">
            <anchor moveWithCells="1" sizeWithCells="1">
              <from>
                <xdr:col>7</xdr:col>
                <xdr:colOff>0</xdr:colOff>
                <xdr:row>168</xdr:row>
                <xdr:rowOff>57150</xdr:rowOff>
              </from>
              <to>
                <xdr:col>8</xdr:col>
                <xdr:colOff>28575</xdr:colOff>
                <xdr:row>168</xdr:row>
                <xdr:rowOff>266700</xdr:rowOff>
              </to>
            </anchor>
          </controlPr>
        </control>
      </mc:Choice>
    </mc:AlternateContent>
    <mc:AlternateContent xmlns:mc="http://schemas.openxmlformats.org/markup-compatibility/2006">
      <mc:Choice Requires="x14">
        <control shapeId="70653" r:id="rId157" name="Check Box 1021">
          <controlPr defaultSize="0" autoFill="0" autoLine="0" autoPict="0">
            <anchor moveWithCells="1" sizeWithCells="1">
              <from>
                <xdr:col>7</xdr:col>
                <xdr:colOff>0</xdr:colOff>
                <xdr:row>169</xdr:row>
                <xdr:rowOff>57150</xdr:rowOff>
              </from>
              <to>
                <xdr:col>8</xdr:col>
                <xdr:colOff>28575</xdr:colOff>
                <xdr:row>169</xdr:row>
                <xdr:rowOff>266700</xdr:rowOff>
              </to>
            </anchor>
          </controlPr>
        </control>
      </mc:Choice>
    </mc:AlternateContent>
    <mc:AlternateContent xmlns:mc="http://schemas.openxmlformats.org/markup-compatibility/2006">
      <mc:Choice Requires="x14">
        <control shapeId="70654" r:id="rId158" name="Check Box 1022">
          <controlPr defaultSize="0" autoFill="0" autoLine="0" autoPict="0">
            <anchor moveWithCells="1" sizeWithCells="1">
              <from>
                <xdr:col>7</xdr:col>
                <xdr:colOff>0</xdr:colOff>
                <xdr:row>170</xdr:row>
                <xdr:rowOff>57150</xdr:rowOff>
              </from>
              <to>
                <xdr:col>8</xdr:col>
                <xdr:colOff>28575</xdr:colOff>
                <xdr:row>170</xdr:row>
                <xdr:rowOff>266700</xdr:rowOff>
              </to>
            </anchor>
          </controlPr>
        </control>
      </mc:Choice>
    </mc:AlternateContent>
    <mc:AlternateContent xmlns:mc="http://schemas.openxmlformats.org/markup-compatibility/2006">
      <mc:Choice Requires="x14">
        <control shapeId="70655" r:id="rId159" name="Check Box 1023">
          <controlPr defaultSize="0" autoFill="0" autoLine="0" autoPict="0">
            <anchor moveWithCells="1" sizeWithCells="1">
              <from>
                <xdr:col>7</xdr:col>
                <xdr:colOff>0</xdr:colOff>
                <xdr:row>171</xdr:row>
                <xdr:rowOff>57150</xdr:rowOff>
              </from>
              <to>
                <xdr:col>8</xdr:col>
                <xdr:colOff>28575</xdr:colOff>
                <xdr:row>171</xdr:row>
                <xdr:rowOff>266700</xdr:rowOff>
              </to>
            </anchor>
          </controlPr>
        </control>
      </mc:Choice>
    </mc:AlternateContent>
    <mc:AlternateContent xmlns:mc="http://schemas.openxmlformats.org/markup-compatibility/2006">
      <mc:Choice Requires="x14">
        <control shapeId="334848" r:id="rId160" name="Check Box 1024">
          <controlPr defaultSize="0" autoFill="0" autoLine="0" autoPict="0">
            <anchor moveWithCells="1" sizeWithCells="1">
              <from>
                <xdr:col>7</xdr:col>
                <xdr:colOff>0</xdr:colOff>
                <xdr:row>172</xdr:row>
                <xdr:rowOff>57150</xdr:rowOff>
              </from>
              <to>
                <xdr:col>8</xdr:col>
                <xdr:colOff>28575</xdr:colOff>
                <xdr:row>172</xdr:row>
                <xdr:rowOff>266700</xdr:rowOff>
              </to>
            </anchor>
          </controlPr>
        </control>
      </mc:Choice>
    </mc:AlternateContent>
    <mc:AlternateContent xmlns:mc="http://schemas.openxmlformats.org/markup-compatibility/2006">
      <mc:Choice Requires="x14">
        <control shapeId="334849" r:id="rId161" name="Check Box 1025">
          <controlPr defaultSize="0" autoFill="0" autoLine="0" autoPict="0">
            <anchor moveWithCells="1" sizeWithCells="1">
              <from>
                <xdr:col>7</xdr:col>
                <xdr:colOff>0</xdr:colOff>
                <xdr:row>173</xdr:row>
                <xdr:rowOff>57150</xdr:rowOff>
              </from>
              <to>
                <xdr:col>8</xdr:col>
                <xdr:colOff>28575</xdr:colOff>
                <xdr:row>173</xdr:row>
                <xdr:rowOff>266700</xdr:rowOff>
              </to>
            </anchor>
          </controlPr>
        </control>
      </mc:Choice>
    </mc:AlternateContent>
    <mc:AlternateContent xmlns:mc="http://schemas.openxmlformats.org/markup-compatibility/2006">
      <mc:Choice Requires="x14">
        <control shapeId="334850" r:id="rId162" name="Check Box 1026">
          <controlPr defaultSize="0" autoFill="0" autoLine="0" autoPict="0">
            <anchor moveWithCells="1" sizeWithCells="1">
              <from>
                <xdr:col>7</xdr:col>
                <xdr:colOff>0</xdr:colOff>
                <xdr:row>174</xdr:row>
                <xdr:rowOff>57150</xdr:rowOff>
              </from>
              <to>
                <xdr:col>8</xdr:col>
                <xdr:colOff>28575</xdr:colOff>
                <xdr:row>174</xdr:row>
                <xdr:rowOff>266700</xdr:rowOff>
              </to>
            </anchor>
          </controlPr>
        </control>
      </mc:Choice>
    </mc:AlternateContent>
    <mc:AlternateContent xmlns:mc="http://schemas.openxmlformats.org/markup-compatibility/2006">
      <mc:Choice Requires="x14">
        <control shapeId="334851" r:id="rId163" name="Check Box 1027">
          <controlPr defaultSize="0" autoFill="0" autoLine="0" autoPict="0">
            <anchor moveWithCells="1" sizeWithCells="1">
              <from>
                <xdr:col>7</xdr:col>
                <xdr:colOff>0</xdr:colOff>
                <xdr:row>175</xdr:row>
                <xdr:rowOff>57150</xdr:rowOff>
              </from>
              <to>
                <xdr:col>8</xdr:col>
                <xdr:colOff>28575</xdr:colOff>
                <xdr:row>175</xdr:row>
                <xdr:rowOff>266700</xdr:rowOff>
              </to>
            </anchor>
          </controlPr>
        </control>
      </mc:Choice>
    </mc:AlternateContent>
    <mc:AlternateContent xmlns:mc="http://schemas.openxmlformats.org/markup-compatibility/2006">
      <mc:Choice Requires="x14">
        <control shapeId="334852" r:id="rId164" name="Check Box 1028">
          <controlPr defaultSize="0" autoFill="0" autoLine="0" autoPict="0">
            <anchor moveWithCells="1" sizeWithCells="1">
              <from>
                <xdr:col>7</xdr:col>
                <xdr:colOff>0</xdr:colOff>
                <xdr:row>176</xdr:row>
                <xdr:rowOff>57150</xdr:rowOff>
              </from>
              <to>
                <xdr:col>8</xdr:col>
                <xdr:colOff>28575</xdr:colOff>
                <xdr:row>176</xdr:row>
                <xdr:rowOff>266700</xdr:rowOff>
              </to>
            </anchor>
          </controlPr>
        </control>
      </mc:Choice>
    </mc:AlternateContent>
    <mc:AlternateContent xmlns:mc="http://schemas.openxmlformats.org/markup-compatibility/2006">
      <mc:Choice Requires="x14">
        <control shapeId="334853" r:id="rId165" name="Check Box 1029">
          <controlPr defaultSize="0" autoFill="0" autoLine="0" autoPict="0">
            <anchor moveWithCells="1" sizeWithCells="1">
              <from>
                <xdr:col>7</xdr:col>
                <xdr:colOff>0</xdr:colOff>
                <xdr:row>177</xdr:row>
                <xdr:rowOff>57150</xdr:rowOff>
              </from>
              <to>
                <xdr:col>8</xdr:col>
                <xdr:colOff>28575</xdr:colOff>
                <xdr:row>177</xdr:row>
                <xdr:rowOff>266700</xdr:rowOff>
              </to>
            </anchor>
          </controlPr>
        </control>
      </mc:Choice>
    </mc:AlternateContent>
    <mc:AlternateContent xmlns:mc="http://schemas.openxmlformats.org/markup-compatibility/2006">
      <mc:Choice Requires="x14">
        <control shapeId="334854" r:id="rId166" name="Check Box 1030">
          <controlPr defaultSize="0" autoFill="0" autoLine="0" autoPict="0">
            <anchor moveWithCells="1" sizeWithCells="1">
              <from>
                <xdr:col>7</xdr:col>
                <xdr:colOff>0</xdr:colOff>
                <xdr:row>178</xdr:row>
                <xdr:rowOff>57150</xdr:rowOff>
              </from>
              <to>
                <xdr:col>8</xdr:col>
                <xdr:colOff>28575</xdr:colOff>
                <xdr:row>178</xdr:row>
                <xdr:rowOff>266700</xdr:rowOff>
              </to>
            </anchor>
          </controlPr>
        </control>
      </mc:Choice>
    </mc:AlternateContent>
    <mc:AlternateContent xmlns:mc="http://schemas.openxmlformats.org/markup-compatibility/2006">
      <mc:Choice Requires="x14">
        <control shapeId="334855" r:id="rId167" name="Check Box 1031">
          <controlPr defaultSize="0" autoFill="0" autoLine="0" autoPict="0">
            <anchor moveWithCells="1" sizeWithCells="1">
              <from>
                <xdr:col>7</xdr:col>
                <xdr:colOff>0</xdr:colOff>
                <xdr:row>179</xdr:row>
                <xdr:rowOff>57150</xdr:rowOff>
              </from>
              <to>
                <xdr:col>8</xdr:col>
                <xdr:colOff>28575</xdr:colOff>
                <xdr:row>179</xdr:row>
                <xdr:rowOff>266700</xdr:rowOff>
              </to>
            </anchor>
          </controlPr>
        </control>
      </mc:Choice>
    </mc:AlternateContent>
    <mc:AlternateContent xmlns:mc="http://schemas.openxmlformats.org/markup-compatibility/2006">
      <mc:Choice Requires="x14">
        <control shapeId="334856" r:id="rId168" name="Check Box 1032">
          <controlPr defaultSize="0" autoFill="0" autoLine="0" autoPict="0">
            <anchor moveWithCells="1" sizeWithCells="1">
              <from>
                <xdr:col>7</xdr:col>
                <xdr:colOff>0</xdr:colOff>
                <xdr:row>180</xdr:row>
                <xdr:rowOff>57150</xdr:rowOff>
              </from>
              <to>
                <xdr:col>8</xdr:col>
                <xdr:colOff>28575</xdr:colOff>
                <xdr:row>180</xdr:row>
                <xdr:rowOff>266700</xdr:rowOff>
              </to>
            </anchor>
          </controlPr>
        </control>
      </mc:Choice>
    </mc:AlternateContent>
    <mc:AlternateContent xmlns:mc="http://schemas.openxmlformats.org/markup-compatibility/2006">
      <mc:Choice Requires="x14">
        <control shapeId="334857" r:id="rId169" name="Check Box 1033">
          <controlPr defaultSize="0" autoFill="0" autoLine="0" autoPict="0">
            <anchor moveWithCells="1" sizeWithCells="1">
              <from>
                <xdr:col>7</xdr:col>
                <xdr:colOff>0</xdr:colOff>
                <xdr:row>181</xdr:row>
                <xdr:rowOff>57150</xdr:rowOff>
              </from>
              <to>
                <xdr:col>8</xdr:col>
                <xdr:colOff>28575</xdr:colOff>
                <xdr:row>181</xdr:row>
                <xdr:rowOff>266700</xdr:rowOff>
              </to>
            </anchor>
          </controlPr>
        </control>
      </mc:Choice>
    </mc:AlternateContent>
    <mc:AlternateContent xmlns:mc="http://schemas.openxmlformats.org/markup-compatibility/2006">
      <mc:Choice Requires="x14">
        <control shapeId="334858" r:id="rId170" name="Check Box 1034">
          <controlPr defaultSize="0" autoFill="0" autoLine="0" autoPict="0">
            <anchor moveWithCells="1" sizeWithCells="1">
              <from>
                <xdr:col>7</xdr:col>
                <xdr:colOff>0</xdr:colOff>
                <xdr:row>182</xdr:row>
                <xdr:rowOff>57150</xdr:rowOff>
              </from>
              <to>
                <xdr:col>8</xdr:col>
                <xdr:colOff>28575</xdr:colOff>
                <xdr:row>182</xdr:row>
                <xdr:rowOff>266700</xdr:rowOff>
              </to>
            </anchor>
          </controlPr>
        </control>
      </mc:Choice>
    </mc:AlternateContent>
    <mc:AlternateContent xmlns:mc="http://schemas.openxmlformats.org/markup-compatibility/2006">
      <mc:Choice Requires="x14">
        <control shapeId="334859" r:id="rId171" name="Check Box 1035">
          <controlPr defaultSize="0" autoFill="0" autoLine="0" autoPict="0">
            <anchor moveWithCells="1" sizeWithCells="1">
              <from>
                <xdr:col>7</xdr:col>
                <xdr:colOff>0</xdr:colOff>
                <xdr:row>183</xdr:row>
                <xdr:rowOff>57150</xdr:rowOff>
              </from>
              <to>
                <xdr:col>8</xdr:col>
                <xdr:colOff>28575</xdr:colOff>
                <xdr:row>183</xdr:row>
                <xdr:rowOff>266700</xdr:rowOff>
              </to>
            </anchor>
          </controlPr>
        </control>
      </mc:Choice>
    </mc:AlternateContent>
    <mc:AlternateContent xmlns:mc="http://schemas.openxmlformats.org/markup-compatibility/2006">
      <mc:Choice Requires="x14">
        <control shapeId="334860" r:id="rId172" name="Check Box 1036">
          <controlPr defaultSize="0" autoFill="0" autoLine="0" autoPict="0">
            <anchor moveWithCells="1" sizeWithCells="1">
              <from>
                <xdr:col>7</xdr:col>
                <xdr:colOff>0</xdr:colOff>
                <xdr:row>184</xdr:row>
                <xdr:rowOff>57150</xdr:rowOff>
              </from>
              <to>
                <xdr:col>8</xdr:col>
                <xdr:colOff>28575</xdr:colOff>
                <xdr:row>184</xdr:row>
                <xdr:rowOff>266700</xdr:rowOff>
              </to>
            </anchor>
          </controlPr>
        </control>
      </mc:Choice>
    </mc:AlternateContent>
    <mc:AlternateContent xmlns:mc="http://schemas.openxmlformats.org/markup-compatibility/2006">
      <mc:Choice Requires="x14">
        <control shapeId="334861" r:id="rId173" name="Check Box 1037">
          <controlPr defaultSize="0" autoFill="0" autoLine="0" autoPict="0">
            <anchor moveWithCells="1" sizeWithCells="1">
              <from>
                <xdr:col>7</xdr:col>
                <xdr:colOff>0</xdr:colOff>
                <xdr:row>185</xdr:row>
                <xdr:rowOff>57150</xdr:rowOff>
              </from>
              <to>
                <xdr:col>8</xdr:col>
                <xdr:colOff>28575</xdr:colOff>
                <xdr:row>185</xdr:row>
                <xdr:rowOff>266700</xdr:rowOff>
              </to>
            </anchor>
          </controlPr>
        </control>
      </mc:Choice>
    </mc:AlternateContent>
    <mc:AlternateContent xmlns:mc="http://schemas.openxmlformats.org/markup-compatibility/2006">
      <mc:Choice Requires="x14">
        <control shapeId="334862" r:id="rId174" name="Check Box 1038">
          <controlPr defaultSize="0" autoFill="0" autoLine="0" autoPict="0">
            <anchor moveWithCells="1" sizeWithCells="1">
              <from>
                <xdr:col>7</xdr:col>
                <xdr:colOff>0</xdr:colOff>
                <xdr:row>186</xdr:row>
                <xdr:rowOff>57150</xdr:rowOff>
              </from>
              <to>
                <xdr:col>8</xdr:col>
                <xdr:colOff>28575</xdr:colOff>
                <xdr:row>186</xdr:row>
                <xdr:rowOff>266700</xdr:rowOff>
              </to>
            </anchor>
          </controlPr>
        </control>
      </mc:Choice>
    </mc:AlternateContent>
    <mc:AlternateContent xmlns:mc="http://schemas.openxmlformats.org/markup-compatibility/2006">
      <mc:Choice Requires="x14">
        <control shapeId="334863" r:id="rId175" name="Check Box 1039">
          <controlPr defaultSize="0" autoFill="0" autoLine="0" autoPict="0">
            <anchor moveWithCells="1" sizeWithCells="1">
              <from>
                <xdr:col>7</xdr:col>
                <xdr:colOff>0</xdr:colOff>
                <xdr:row>187</xdr:row>
                <xdr:rowOff>57150</xdr:rowOff>
              </from>
              <to>
                <xdr:col>8</xdr:col>
                <xdr:colOff>28575</xdr:colOff>
                <xdr:row>187</xdr:row>
                <xdr:rowOff>266700</xdr:rowOff>
              </to>
            </anchor>
          </controlPr>
        </control>
      </mc:Choice>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8DC63F"/>
    <pageSetUpPr autoPageBreaks="0" fitToPage="1"/>
  </sheetPr>
  <dimension ref="A1:L195"/>
  <sheetViews>
    <sheetView showGridLines="0" topLeftCell="A4" zoomScaleNormal="100" workbookViewId="0">
      <selection activeCell="D16" sqref="D16"/>
    </sheetView>
  </sheetViews>
  <sheetFormatPr defaultColWidth="9.33203125" defaultRowHeight="12.75" x14ac:dyDescent="0.2"/>
  <cols>
    <col min="1" max="1" width="16.83203125" style="24" customWidth="1"/>
    <col min="2" max="6" width="16.83203125" style="64" customWidth="1"/>
    <col min="7" max="7" width="15.1640625" style="24" customWidth="1"/>
    <col min="8" max="8" width="19.1640625" customWidth="1"/>
    <col min="9" max="9" width="19.83203125" customWidth="1"/>
    <col min="10" max="10" width="16.1640625" style="24" customWidth="1"/>
    <col min="11" max="11" width="31.5" style="24" bestFit="1" customWidth="1"/>
    <col min="12" max="12" width="18.83203125" style="24" bestFit="1" customWidth="1"/>
    <col min="13" max="16384" width="9.33203125" style="24"/>
  </cols>
  <sheetData>
    <row r="1" spans="1:12" customFormat="1" ht="24.95" customHeight="1" x14ac:dyDescent="0.2">
      <c r="A1" s="145" t="s">
        <v>167</v>
      </c>
      <c r="B1" s="1426" t="str">
        <f>Home!$B$3</f>
        <v>MICI05</v>
      </c>
      <c r="C1" s="1426"/>
      <c r="D1" s="1426"/>
      <c r="E1" s="1426"/>
      <c r="F1" s="1066" t="e">
        <f>IF(AND('Index of Workpapers'!E43="",#REF!=""),'Index of Workpapers'!C43,IF('Index of Workpapers'!E43&lt;&gt;"",'Index of Workpapers'!E43,#REF!))</f>
        <v>#REF!</v>
      </c>
      <c r="G1" s="1067"/>
      <c r="H1" s="519"/>
      <c r="I1" s="520" t="s">
        <v>349</v>
      </c>
    </row>
    <row r="2" spans="1:12" customFormat="1" ht="24.95" customHeight="1" x14ac:dyDescent="0.2">
      <c r="A2" s="145" t="s">
        <v>10</v>
      </c>
      <c r="B2" s="1426" t="str">
        <f>Home!$B$4</f>
        <v>MICINDA SUPERANNUATION FUND</v>
      </c>
      <c r="C2" s="1426"/>
      <c r="D2" s="1347"/>
      <c r="E2" s="974"/>
      <c r="F2" s="104" t="s">
        <v>64</v>
      </c>
      <c r="H2" s="519"/>
      <c r="I2" s="520" t="s">
        <v>350</v>
      </c>
    </row>
    <row r="3" spans="1:12" customFormat="1" ht="24.95" customHeight="1" x14ac:dyDescent="0.2">
      <c r="A3" s="145" t="s">
        <v>236</v>
      </c>
      <c r="B3" s="1440">
        <f>Home!$C$7</f>
        <v>43281</v>
      </c>
      <c r="C3" s="1440"/>
      <c r="D3" s="1348"/>
      <c r="E3" s="999"/>
      <c r="F3" s="238">
        <f>Home!$C$17</f>
        <v>43521</v>
      </c>
      <c r="H3" s="519"/>
      <c r="I3" s="520" t="s">
        <v>94</v>
      </c>
    </row>
    <row r="4" spans="1:12" customFormat="1" ht="24.95" customHeight="1" x14ac:dyDescent="0.3">
      <c r="A4" s="105" t="s">
        <v>250</v>
      </c>
      <c r="B4" s="105"/>
      <c r="C4" s="38"/>
      <c r="D4" s="38"/>
      <c r="E4" s="64"/>
      <c r="F4" s="238" t="str">
        <f>Home!$C$19</f>
        <v>Enter date</v>
      </c>
      <c r="H4" s="519"/>
      <c r="I4" s="520" t="s">
        <v>351</v>
      </c>
    </row>
    <row r="5" spans="1:12" s="53" customFormat="1" ht="3.75" customHeight="1" x14ac:dyDescent="0.25">
      <c r="A5" s="85"/>
      <c r="B5" s="84"/>
      <c r="C5" s="60"/>
      <c r="D5" s="60"/>
      <c r="F5" s="61"/>
      <c r="G5"/>
      <c r="H5" s="1418"/>
      <c r="I5" s="1419" t="s">
        <v>352</v>
      </c>
    </row>
    <row r="6" spans="1:12" s="53" customFormat="1" ht="15" customHeight="1" x14ac:dyDescent="0.2">
      <c r="A6"/>
      <c r="B6"/>
      <c r="C6"/>
      <c r="D6" s="1349"/>
      <c r="E6"/>
      <c r="F6"/>
      <c r="H6" s="1418"/>
      <c r="I6" s="1419"/>
    </row>
    <row r="7" spans="1:12" s="53" customFormat="1" ht="15" customHeight="1" x14ac:dyDescent="0.2">
      <c r="A7"/>
      <c r="B7"/>
      <c r="C7" s="1262" t="s">
        <v>1290</v>
      </c>
      <c r="D7" s="1262"/>
      <c r="E7"/>
      <c r="F7"/>
      <c r="H7" s="1418"/>
      <c r="I7" s="1419"/>
    </row>
    <row r="8" spans="1:12" customFormat="1" ht="3.75" customHeight="1" x14ac:dyDescent="0.2">
      <c r="D8" s="1349"/>
      <c r="H8" s="1418"/>
      <c r="I8" s="1419" t="s">
        <v>353</v>
      </c>
    </row>
    <row r="9" spans="1:12" customFormat="1" ht="3.75" customHeight="1" x14ac:dyDescent="0.2">
      <c r="D9" s="1349"/>
      <c r="H9" s="1418"/>
      <c r="I9" s="1419"/>
    </row>
    <row r="10" spans="1:12" s="49" customFormat="1" ht="24.95" customHeight="1" x14ac:dyDescent="0.25">
      <c r="A10" s="1540" t="s">
        <v>1210</v>
      </c>
      <c r="B10" s="1540"/>
      <c r="C10" s="1257" t="s">
        <v>1291</v>
      </c>
      <c r="D10" s="1257"/>
      <c r="E10">
        <v>112879</v>
      </c>
      <c r="F10"/>
      <c r="H10" s="1418"/>
      <c r="I10" s="1419"/>
    </row>
    <row r="11" spans="1:12" customFormat="1" ht="15" customHeight="1" x14ac:dyDescent="0.25">
      <c r="A11" s="1258" t="s">
        <v>1211</v>
      </c>
      <c r="B11" s="1259" t="s">
        <v>71</v>
      </c>
      <c r="C11" s="1260" t="s">
        <v>440</v>
      </c>
      <c r="D11" s="1260" t="s">
        <v>1369</v>
      </c>
      <c r="E11" s="1259" t="s">
        <v>1212</v>
      </c>
      <c r="F11" s="1259" t="s">
        <v>1212</v>
      </c>
      <c r="G11" s="1259" t="s">
        <v>134</v>
      </c>
      <c r="H11" s="1259" t="s">
        <v>1293</v>
      </c>
      <c r="I11" s="1259" t="s">
        <v>46</v>
      </c>
      <c r="J11" s="1261"/>
      <c r="K11" s="1222"/>
      <c r="L11" s="1262"/>
    </row>
    <row r="12" spans="1:12" customFormat="1" ht="15" customHeight="1" x14ac:dyDescent="0.25">
      <c r="A12" s="1263" t="s">
        <v>64</v>
      </c>
      <c r="B12" s="1264" t="s">
        <v>1213</v>
      </c>
      <c r="C12" s="1264" t="s">
        <v>1214</v>
      </c>
      <c r="D12" s="1264" t="s">
        <v>1213</v>
      </c>
      <c r="E12" s="1264" t="s">
        <v>1297</v>
      </c>
      <c r="F12" s="1264" t="s">
        <v>1215</v>
      </c>
      <c r="G12" s="1264"/>
      <c r="H12" s="1264"/>
      <c r="I12" s="1264" t="s">
        <v>1304</v>
      </c>
      <c r="J12" s="1265" t="s">
        <v>1217</v>
      </c>
      <c r="K12" s="1266" t="s">
        <v>1218</v>
      </c>
      <c r="L12" s="1266" t="s">
        <v>1219</v>
      </c>
    </row>
    <row r="13" spans="1:12" customFormat="1" ht="15" customHeight="1" x14ac:dyDescent="0.25">
      <c r="A13" s="1267"/>
      <c r="B13" s="1268"/>
      <c r="C13" s="1268"/>
      <c r="D13" s="1268"/>
      <c r="E13" s="1268"/>
      <c r="F13" s="1268"/>
      <c r="G13" s="1268"/>
      <c r="H13" s="1268"/>
      <c r="I13" s="1268"/>
      <c r="J13" s="1269"/>
      <c r="K13" s="1266"/>
      <c r="L13" s="1266"/>
    </row>
    <row r="14" spans="1:12" customFormat="1" ht="15" customHeight="1" x14ac:dyDescent="0.25">
      <c r="A14" s="1270" t="s">
        <v>873</v>
      </c>
      <c r="B14" s="1271"/>
      <c r="C14" s="1271"/>
      <c r="D14" s="1271"/>
      <c r="E14" s="1271"/>
      <c r="F14" s="1271"/>
      <c r="G14" s="1271"/>
      <c r="H14" s="1271"/>
      <c r="I14" s="1271"/>
      <c r="J14" s="1272"/>
      <c r="K14" s="1273"/>
      <c r="L14" s="1262"/>
    </row>
    <row r="15" spans="1:12" customFormat="1" ht="15" customHeight="1" x14ac:dyDescent="0.25">
      <c r="A15" s="1274">
        <v>43187</v>
      </c>
      <c r="B15" s="1272"/>
      <c r="C15" s="1272"/>
      <c r="D15" s="1272">
        <v>-169785.45</v>
      </c>
      <c r="E15" s="1272"/>
      <c r="F15" s="1272"/>
      <c r="G15" s="1272"/>
      <c r="H15" s="1272"/>
      <c r="I15" s="1272"/>
      <c r="J15" s="1271">
        <f t="shared" ref="J15:J31" si="0">J14-SUM(B15:I15)</f>
        <v>169785.45</v>
      </c>
      <c r="K15" s="1273" t="s">
        <v>1292</v>
      </c>
      <c r="L15" s="1222"/>
    </row>
    <row r="16" spans="1:12" customFormat="1" ht="15" customHeight="1" x14ac:dyDescent="0.25">
      <c r="A16" s="1274">
        <v>43187</v>
      </c>
      <c r="B16" s="1272"/>
      <c r="C16" s="1272"/>
      <c r="D16" s="1272">
        <v>-207642.13</v>
      </c>
      <c r="E16" s="1272"/>
      <c r="F16" s="1272"/>
      <c r="G16" s="1272"/>
      <c r="H16" s="1272"/>
      <c r="I16" s="1272"/>
      <c r="J16" s="1271">
        <f t="shared" si="0"/>
        <v>377427.58</v>
      </c>
      <c r="K16" s="1273" t="s">
        <v>1292</v>
      </c>
      <c r="L16" s="1262"/>
    </row>
    <row r="17" spans="1:12" customFormat="1" ht="15" customHeight="1" x14ac:dyDescent="0.25">
      <c r="A17" s="1274">
        <v>43190</v>
      </c>
      <c r="B17" s="1272">
        <v>-10.34</v>
      </c>
      <c r="C17" s="1272"/>
      <c r="D17" s="1272"/>
      <c r="E17" s="1272"/>
      <c r="F17" s="1272"/>
      <c r="G17" s="1272"/>
      <c r="H17" s="1272"/>
      <c r="I17" s="1272"/>
      <c r="J17" s="1271">
        <f t="shared" si="0"/>
        <v>377437.92000000004</v>
      </c>
      <c r="K17" s="1273" t="s">
        <v>1283</v>
      </c>
      <c r="L17" s="1222"/>
    </row>
    <row r="18" spans="1:12" customFormat="1" ht="15" customHeight="1" x14ac:dyDescent="0.25">
      <c r="A18" s="1274">
        <v>43193</v>
      </c>
      <c r="B18" s="1272"/>
      <c r="C18" s="1272"/>
      <c r="D18" s="1272"/>
      <c r="E18" s="1272"/>
      <c r="F18" s="1272">
        <v>375000</v>
      </c>
      <c r="G18" s="1272"/>
      <c r="H18" s="1272"/>
      <c r="I18" s="1272"/>
      <c r="J18" s="1271">
        <f t="shared" si="0"/>
        <v>2437.9200000000419</v>
      </c>
      <c r="K18" s="1273" t="s">
        <v>1294</v>
      </c>
      <c r="L18" s="1262"/>
    </row>
    <row r="19" spans="1:12" customFormat="1" ht="15" customHeight="1" x14ac:dyDescent="0.25">
      <c r="A19" s="1274">
        <v>43220</v>
      </c>
      <c r="B19" s="1272">
        <v>-3.06</v>
      </c>
      <c r="C19" s="1272"/>
      <c r="D19" s="1272"/>
      <c r="E19" s="1272"/>
      <c r="F19" s="1272"/>
      <c r="G19" s="1272"/>
      <c r="H19" s="1272"/>
      <c r="I19" s="1272"/>
      <c r="J19" s="1271">
        <f t="shared" si="0"/>
        <v>2440.9800000000419</v>
      </c>
      <c r="K19" s="1273" t="s">
        <v>1283</v>
      </c>
      <c r="L19" s="1222"/>
    </row>
    <row r="20" spans="1:12" customFormat="1" ht="15" customHeight="1" x14ac:dyDescent="0.25">
      <c r="A20" s="1274">
        <v>43251</v>
      </c>
      <c r="B20" s="1272">
        <v>-0.51</v>
      </c>
      <c r="C20" s="1272"/>
      <c r="D20" s="1272"/>
      <c r="E20" s="1272"/>
      <c r="F20" s="1272"/>
      <c r="G20" s="1272"/>
      <c r="H20" s="1272"/>
      <c r="I20" s="1272"/>
      <c r="J20" s="1271">
        <f t="shared" si="0"/>
        <v>2441.4900000000421</v>
      </c>
      <c r="K20" s="1273" t="s">
        <v>1283</v>
      </c>
      <c r="L20" s="1262"/>
    </row>
    <row r="21" spans="1:12" customFormat="1" ht="15" customHeight="1" x14ac:dyDescent="0.25">
      <c r="A21" s="1274">
        <v>43255</v>
      </c>
      <c r="B21" s="1272"/>
      <c r="C21" s="1272"/>
      <c r="D21" s="1272"/>
      <c r="E21" s="1272"/>
      <c r="F21" s="1272"/>
      <c r="G21" s="1272"/>
      <c r="H21" s="1272">
        <v>1212.5</v>
      </c>
      <c r="I21" s="1272"/>
      <c r="J21" s="1271">
        <f t="shared" si="0"/>
        <v>1228.9900000000421</v>
      </c>
      <c r="K21" s="1273" t="s">
        <v>1295</v>
      </c>
      <c r="L21" s="1222"/>
    </row>
    <row r="22" spans="1:12" customFormat="1" ht="15" customHeight="1" x14ac:dyDescent="0.25">
      <c r="A22" s="1274">
        <v>43257</v>
      </c>
      <c r="B22" s="1272"/>
      <c r="C22" s="1272"/>
      <c r="D22" s="1272"/>
      <c r="E22" s="1272"/>
      <c r="F22" s="1272"/>
      <c r="G22" s="1272"/>
      <c r="H22" s="1272">
        <v>600</v>
      </c>
      <c r="I22" s="1272"/>
      <c r="J22" s="1271">
        <f t="shared" si="0"/>
        <v>628.99000000004207</v>
      </c>
      <c r="K22" s="1273" t="s">
        <v>1296</v>
      </c>
      <c r="L22" s="1262"/>
    </row>
    <row r="23" spans="1:12" customFormat="1" ht="15" customHeight="1" x14ac:dyDescent="0.25">
      <c r="A23" s="1274">
        <v>43257</v>
      </c>
      <c r="B23" s="1272"/>
      <c r="C23" s="1272"/>
      <c r="D23" s="1272"/>
      <c r="E23" s="1272">
        <v>-5000</v>
      </c>
      <c r="F23" s="1272"/>
      <c r="G23" s="1272"/>
      <c r="H23" s="1272"/>
      <c r="I23" s="1272"/>
      <c r="J23" s="1271">
        <f t="shared" si="0"/>
        <v>5628.9900000000416</v>
      </c>
      <c r="K23" s="1273" t="s">
        <v>1298</v>
      </c>
      <c r="L23" s="1222"/>
    </row>
    <row r="24" spans="1:12" customFormat="1" ht="15" customHeight="1" x14ac:dyDescent="0.25">
      <c r="A24" s="1274">
        <v>43257</v>
      </c>
      <c r="B24" s="1272"/>
      <c r="C24" s="1272"/>
      <c r="D24" s="1272"/>
      <c r="E24" s="1272"/>
      <c r="F24" s="1272"/>
      <c r="G24" s="1272">
        <v>1337</v>
      </c>
      <c r="H24" s="1272"/>
      <c r="I24" s="1272"/>
      <c r="J24" s="1271">
        <f t="shared" si="0"/>
        <v>4291.9900000000416</v>
      </c>
      <c r="K24" s="1273" t="s">
        <v>1299</v>
      </c>
      <c r="L24" s="1262"/>
    </row>
    <row r="25" spans="1:12" customFormat="1" ht="15" customHeight="1" x14ac:dyDescent="0.25">
      <c r="A25" s="1274">
        <v>43259</v>
      </c>
      <c r="B25" s="1272"/>
      <c r="C25" s="1272"/>
      <c r="D25" s="1272"/>
      <c r="E25" s="1272"/>
      <c r="F25" s="1272"/>
      <c r="G25" s="1272"/>
      <c r="H25" s="1272">
        <v>320</v>
      </c>
      <c r="I25" s="1272"/>
      <c r="J25" s="1271">
        <f t="shared" si="0"/>
        <v>3971.9900000000416</v>
      </c>
      <c r="K25" s="1273" t="s">
        <v>1300</v>
      </c>
      <c r="L25" s="1222"/>
    </row>
    <row r="26" spans="1:12" customFormat="1" ht="15" customHeight="1" x14ac:dyDescent="0.25">
      <c r="A26" s="1274">
        <v>43271</v>
      </c>
      <c r="B26" s="1272"/>
      <c r="C26" s="1272"/>
      <c r="D26" s="1272"/>
      <c r="E26" s="1272">
        <v>-50000</v>
      </c>
      <c r="F26" s="1272"/>
      <c r="G26" s="1272"/>
      <c r="H26" s="1272"/>
      <c r="I26" s="1272"/>
      <c r="J26" s="1271">
        <f t="shared" si="0"/>
        <v>53971.990000000042</v>
      </c>
      <c r="K26" s="1273" t="s">
        <v>1301</v>
      </c>
      <c r="L26" s="1262"/>
    </row>
    <row r="27" spans="1:12" customFormat="1" ht="15" customHeight="1" x14ac:dyDescent="0.25">
      <c r="A27" s="1274">
        <v>43271</v>
      </c>
      <c r="B27" s="1272"/>
      <c r="C27" s="1272"/>
      <c r="D27" s="1272"/>
      <c r="E27" s="1272"/>
      <c r="F27" s="1272"/>
      <c r="G27" s="1272"/>
      <c r="H27" s="1272">
        <v>47287.5</v>
      </c>
      <c r="I27" s="1272"/>
      <c r="J27" s="1271">
        <f t="shared" si="0"/>
        <v>6684.4900000000416</v>
      </c>
      <c r="K27" s="1273" t="s">
        <v>1302</v>
      </c>
      <c r="L27" s="1262"/>
    </row>
    <row r="28" spans="1:12" customFormat="1" ht="15" customHeight="1" x14ac:dyDescent="0.25">
      <c r="A28" s="1274">
        <v>43271</v>
      </c>
      <c r="B28" s="1272"/>
      <c r="C28" s="1272"/>
      <c r="D28" s="1272"/>
      <c r="E28" s="1272"/>
      <c r="F28" s="1272"/>
      <c r="G28" s="1272"/>
      <c r="H28" s="1272"/>
      <c r="I28" s="1272">
        <v>10</v>
      </c>
      <c r="J28" s="1271">
        <f t="shared" si="0"/>
        <v>6674.4900000000416</v>
      </c>
      <c r="K28" s="1273" t="s">
        <v>1303</v>
      </c>
      <c r="L28" s="1262"/>
    </row>
    <row r="29" spans="1:12" customFormat="1" ht="15" customHeight="1" x14ac:dyDescent="0.25">
      <c r="A29" s="1274">
        <v>43276</v>
      </c>
      <c r="B29" s="1272"/>
      <c r="C29" s="1272"/>
      <c r="D29" s="1272"/>
      <c r="E29" s="1272"/>
      <c r="F29" s="1272"/>
      <c r="G29" s="1272">
        <v>1650</v>
      </c>
      <c r="H29" s="1272"/>
      <c r="I29" s="1272"/>
      <c r="J29" s="1271">
        <f t="shared" si="0"/>
        <v>5024.4900000000416</v>
      </c>
      <c r="K29" s="1273" t="s">
        <v>1305</v>
      </c>
      <c r="L29" s="1262"/>
    </row>
    <row r="30" spans="1:12" customFormat="1" ht="15" customHeight="1" x14ac:dyDescent="0.25">
      <c r="A30" s="1274">
        <v>43278</v>
      </c>
      <c r="B30" s="1272"/>
      <c r="C30" s="1272">
        <v>-10000</v>
      </c>
      <c r="D30" s="1272"/>
      <c r="E30" s="1272"/>
      <c r="F30" s="1272"/>
      <c r="G30" s="1272"/>
      <c r="H30" s="1272"/>
      <c r="I30" s="1272"/>
      <c r="J30" s="1271">
        <f t="shared" si="0"/>
        <v>15024.490000000042</v>
      </c>
      <c r="K30" s="1273" t="s">
        <v>1306</v>
      </c>
      <c r="L30" s="1262"/>
    </row>
    <row r="31" spans="1:12" customFormat="1" ht="15" customHeight="1" x14ac:dyDescent="0.25">
      <c r="A31" s="1274">
        <v>43281</v>
      </c>
      <c r="B31" s="1272">
        <v>-1.1399999999999999</v>
      </c>
      <c r="C31" s="1272"/>
      <c r="D31" s="1272"/>
      <c r="E31" s="1272"/>
      <c r="F31" s="1272"/>
      <c r="G31" s="1272"/>
      <c r="H31" s="1272"/>
      <c r="I31" s="1272"/>
      <c r="J31" s="1339">
        <f t="shared" si="0"/>
        <v>15025.630000000041</v>
      </c>
      <c r="K31" s="1273" t="s">
        <v>1283</v>
      </c>
      <c r="L31" s="1262"/>
    </row>
    <row r="32" spans="1:12" customFormat="1" ht="15" customHeight="1" x14ac:dyDescent="0.25">
      <c r="A32" s="1345" t="s">
        <v>1260</v>
      </c>
      <c r="B32" s="1346">
        <f>SUM(B15:B31)</f>
        <v>-15.05</v>
      </c>
      <c r="C32" s="1346">
        <f t="shared" ref="C32:I32" si="1">SUM(C15:C31)</f>
        <v>-10000</v>
      </c>
      <c r="D32" s="1346">
        <f t="shared" si="1"/>
        <v>-377427.58</v>
      </c>
      <c r="E32" s="1346">
        <f t="shared" si="1"/>
        <v>-55000</v>
      </c>
      <c r="F32" s="1346">
        <f t="shared" si="1"/>
        <v>375000</v>
      </c>
      <c r="G32" s="1346">
        <f t="shared" si="1"/>
        <v>2987</v>
      </c>
      <c r="H32" s="1346">
        <f t="shared" si="1"/>
        <v>49420</v>
      </c>
      <c r="I32" s="1346">
        <f t="shared" si="1"/>
        <v>10</v>
      </c>
      <c r="J32" s="1271"/>
      <c r="K32" s="1273"/>
      <c r="L32" s="1262"/>
    </row>
    <row r="33" spans="1:12" customFormat="1" ht="15" customHeight="1" x14ac:dyDescent="0.25">
      <c r="A33" s="1274"/>
      <c r="B33" s="1272"/>
      <c r="C33" s="1272"/>
      <c r="D33" s="1272"/>
      <c r="E33" s="1272"/>
      <c r="F33" s="1272"/>
      <c r="G33" s="1272"/>
      <c r="H33" s="1272"/>
      <c r="I33" s="1272"/>
      <c r="J33" s="1271"/>
      <c r="K33" s="1273"/>
      <c r="L33" s="1262"/>
    </row>
    <row r="34" spans="1:12" customFormat="1" ht="15" customHeight="1" x14ac:dyDescent="0.25">
      <c r="A34" s="1274"/>
      <c r="B34" s="1272"/>
      <c r="C34" s="1272"/>
      <c r="D34" s="1272"/>
      <c r="E34" s="1272"/>
      <c r="F34" s="1272"/>
      <c r="G34" s="1272"/>
      <c r="H34" s="1272"/>
      <c r="I34" s="1272"/>
      <c r="J34" s="1271"/>
      <c r="K34" s="1273"/>
      <c r="L34" s="1262"/>
    </row>
    <row r="35" spans="1:12" customFormat="1" ht="15" customHeight="1" x14ac:dyDescent="0.25">
      <c r="A35" s="1274"/>
      <c r="B35" s="1272"/>
      <c r="C35" s="1272"/>
      <c r="D35" s="1272"/>
      <c r="E35" s="1272"/>
      <c r="F35" s="1272"/>
      <c r="G35" s="1272"/>
      <c r="H35" s="1272"/>
      <c r="I35" s="1272"/>
      <c r="J35" s="1271"/>
      <c r="K35" s="1273"/>
      <c r="L35" s="1262"/>
    </row>
    <row r="36" spans="1:12" customFormat="1" ht="15" customHeight="1" x14ac:dyDescent="0.25">
      <c r="A36" s="1274"/>
      <c r="B36" s="1272"/>
      <c r="C36" s="1272"/>
      <c r="D36" s="1272"/>
      <c r="E36" s="1272"/>
      <c r="F36" s="1272"/>
      <c r="G36" s="1272"/>
      <c r="H36" s="1272"/>
      <c r="I36" s="1272"/>
      <c r="J36" s="1271"/>
      <c r="K36" s="1273"/>
      <c r="L36" s="1262"/>
    </row>
    <row r="37" spans="1:12" customFormat="1" ht="15" customHeight="1" x14ac:dyDescent="0.25">
      <c r="A37" s="1274"/>
      <c r="B37" s="1272"/>
      <c r="C37" s="1272"/>
      <c r="D37" s="1272"/>
      <c r="E37" s="1272"/>
      <c r="F37" s="1272"/>
      <c r="G37" s="1272"/>
      <c r="H37" s="1272"/>
      <c r="I37" s="1272"/>
      <c r="J37" s="1271"/>
      <c r="K37" s="1273"/>
      <c r="L37" s="1262"/>
    </row>
    <row r="38" spans="1:12" customFormat="1" ht="15" customHeight="1" x14ac:dyDescent="0.25">
      <c r="A38" s="1274"/>
      <c r="B38" s="1272"/>
      <c r="C38" s="1272"/>
      <c r="D38" s="1272"/>
      <c r="E38" s="1272"/>
      <c r="F38" s="1272"/>
      <c r="G38" s="1272"/>
      <c r="H38" s="1272"/>
      <c r="I38" s="1272"/>
      <c r="J38" s="1271"/>
      <c r="K38" s="1273"/>
      <c r="L38" s="1262"/>
    </row>
    <row r="39" spans="1:12" customFormat="1" ht="15" customHeight="1" x14ac:dyDescent="0.25">
      <c r="A39" s="1274"/>
      <c r="B39" s="1272"/>
      <c r="C39" s="1272"/>
      <c r="D39" s="1272"/>
      <c r="E39" s="1272"/>
      <c r="F39" s="1272"/>
      <c r="G39" s="1272"/>
      <c r="H39" s="1272"/>
      <c r="I39" s="1272"/>
      <c r="J39" s="1271"/>
      <c r="K39" s="1273"/>
      <c r="L39" s="1262"/>
    </row>
    <row r="40" spans="1:12" customFormat="1" ht="15" customHeight="1" x14ac:dyDescent="0.25">
      <c r="A40" s="1274"/>
      <c r="B40" s="1272"/>
      <c r="C40" s="1272"/>
      <c r="D40" s="1272"/>
      <c r="E40" s="1272"/>
      <c r="F40" s="1272"/>
      <c r="G40" s="1272"/>
      <c r="H40" s="1272"/>
      <c r="I40" s="1272"/>
      <c r="J40" s="1271"/>
      <c r="K40" s="1273"/>
      <c r="L40" s="1262"/>
    </row>
    <row r="41" spans="1:12" customFormat="1" ht="15" customHeight="1" x14ac:dyDescent="0.25">
      <c r="A41" s="1274"/>
      <c r="B41" s="1272"/>
      <c r="C41" s="1272"/>
      <c r="D41" s="1272"/>
      <c r="E41" s="1272"/>
      <c r="F41" s="1272"/>
      <c r="G41" s="1272"/>
      <c r="H41" s="1272"/>
      <c r="I41" s="1272"/>
      <c r="J41" s="1271"/>
      <c r="K41" s="1273"/>
      <c r="L41" s="1262"/>
    </row>
    <row r="42" spans="1:12" customFormat="1" ht="15" customHeight="1" x14ac:dyDescent="0.25">
      <c r="A42" s="1274"/>
      <c r="B42" s="1272"/>
      <c r="C42" s="1272"/>
      <c r="D42" s="1272"/>
      <c r="E42" s="1272"/>
      <c r="F42" s="1272"/>
      <c r="G42" s="1272"/>
      <c r="H42" s="1272"/>
      <c r="I42" s="1272"/>
      <c r="J42" s="1271">
        <f t="shared" ref="J42:J73" si="2">J41-SUM(B42:I42)</f>
        <v>0</v>
      </c>
      <c r="K42" s="1273"/>
      <c r="L42" s="1262"/>
    </row>
    <row r="43" spans="1:12" customFormat="1" ht="15" customHeight="1" x14ac:dyDescent="0.25">
      <c r="A43" s="1274"/>
      <c r="B43" s="1272"/>
      <c r="C43" s="1272"/>
      <c r="D43" s="1272"/>
      <c r="E43" s="1272"/>
      <c r="F43" s="1272"/>
      <c r="G43" s="1272"/>
      <c r="H43" s="1272"/>
      <c r="I43" s="1272"/>
      <c r="J43" s="1271">
        <f t="shared" si="2"/>
        <v>0</v>
      </c>
      <c r="K43" s="1273"/>
      <c r="L43" s="1262"/>
    </row>
    <row r="44" spans="1:12" customFormat="1" ht="15" customHeight="1" x14ac:dyDescent="0.25">
      <c r="A44" s="1274"/>
      <c r="B44" s="1272"/>
      <c r="C44" s="1272"/>
      <c r="D44" s="1272"/>
      <c r="E44" s="1272"/>
      <c r="F44" s="1272"/>
      <c r="G44" s="1272"/>
      <c r="H44" s="1272"/>
      <c r="I44" s="1272"/>
      <c r="J44" s="1271">
        <f t="shared" si="2"/>
        <v>0</v>
      </c>
      <c r="K44" s="1273"/>
      <c r="L44" s="1262"/>
    </row>
    <row r="45" spans="1:12" customFormat="1" ht="15" customHeight="1" x14ac:dyDescent="0.25">
      <c r="A45" s="1274"/>
      <c r="B45" s="1272"/>
      <c r="C45" s="1272"/>
      <c r="D45" s="1272"/>
      <c r="E45" s="1272"/>
      <c r="F45" s="1272"/>
      <c r="G45" s="1272"/>
      <c r="H45" s="1272"/>
      <c r="I45" s="1272"/>
      <c r="J45" s="1271">
        <f t="shared" si="2"/>
        <v>0</v>
      </c>
      <c r="K45" s="1273"/>
      <c r="L45" s="1262"/>
    </row>
    <row r="46" spans="1:12" customFormat="1" ht="15" customHeight="1" x14ac:dyDescent="0.25">
      <c r="A46" s="1274"/>
      <c r="B46" s="1272"/>
      <c r="C46" s="1272"/>
      <c r="D46" s="1272"/>
      <c r="E46" s="1272"/>
      <c r="F46" s="1272"/>
      <c r="G46" s="1272"/>
      <c r="H46" s="1272"/>
      <c r="I46" s="1272"/>
      <c r="J46" s="1271">
        <f t="shared" si="2"/>
        <v>0</v>
      </c>
      <c r="K46" s="1273"/>
      <c r="L46" s="1262"/>
    </row>
    <row r="47" spans="1:12" customFormat="1" ht="15" customHeight="1" x14ac:dyDescent="0.25">
      <c r="A47" s="1274"/>
      <c r="B47" s="1272"/>
      <c r="C47" s="1272"/>
      <c r="D47" s="1272"/>
      <c r="E47" s="1272"/>
      <c r="F47" s="1272"/>
      <c r="G47" s="1272"/>
      <c r="H47" s="1272"/>
      <c r="I47" s="1272"/>
      <c r="J47" s="1271">
        <f t="shared" si="2"/>
        <v>0</v>
      </c>
      <c r="K47" s="1273"/>
      <c r="L47" s="1262"/>
    </row>
    <row r="48" spans="1:12" customFormat="1" ht="15" customHeight="1" x14ac:dyDescent="0.25">
      <c r="A48" s="1274"/>
      <c r="B48" s="1272"/>
      <c r="C48" s="1272"/>
      <c r="D48" s="1272"/>
      <c r="E48" s="1272"/>
      <c r="F48" s="1272"/>
      <c r="G48" s="1272"/>
      <c r="H48" s="1272"/>
      <c r="I48" s="1272"/>
      <c r="J48" s="1271">
        <f t="shared" si="2"/>
        <v>0</v>
      </c>
      <c r="K48" s="1273"/>
      <c r="L48" s="1262"/>
    </row>
    <row r="49" spans="1:12" customFormat="1" ht="15" customHeight="1" x14ac:dyDescent="0.25">
      <c r="A49" s="1274"/>
      <c r="B49" s="1272"/>
      <c r="C49" s="1272"/>
      <c r="D49" s="1272"/>
      <c r="E49" s="1272"/>
      <c r="F49" s="1272"/>
      <c r="G49" s="1272"/>
      <c r="H49" s="1272"/>
      <c r="I49" s="1272"/>
      <c r="J49" s="1271">
        <f t="shared" si="2"/>
        <v>0</v>
      </c>
      <c r="K49" s="1273"/>
      <c r="L49" s="1262"/>
    </row>
    <row r="50" spans="1:12" customFormat="1" ht="15" customHeight="1" x14ac:dyDescent="0.25">
      <c r="A50" s="1274"/>
      <c r="B50" s="1272"/>
      <c r="C50" s="1272"/>
      <c r="D50" s="1272"/>
      <c r="E50" s="1272"/>
      <c r="F50" s="1272"/>
      <c r="G50" s="1272"/>
      <c r="H50" s="1272"/>
      <c r="I50" s="1272"/>
      <c r="J50" s="1271">
        <f t="shared" si="2"/>
        <v>0</v>
      </c>
      <c r="K50" s="1273"/>
      <c r="L50" s="1262"/>
    </row>
    <row r="51" spans="1:12" customFormat="1" ht="15" customHeight="1" x14ac:dyDescent="0.25">
      <c r="A51" s="1274"/>
      <c r="B51" s="1272"/>
      <c r="C51" s="1272"/>
      <c r="D51" s="1272"/>
      <c r="E51" s="1272"/>
      <c r="F51" s="1272"/>
      <c r="G51" s="1272"/>
      <c r="H51" s="1272"/>
      <c r="I51" s="1272"/>
      <c r="J51" s="1271">
        <f t="shared" si="2"/>
        <v>0</v>
      </c>
      <c r="K51" s="1273"/>
      <c r="L51" s="1262"/>
    </row>
    <row r="52" spans="1:12" customFormat="1" ht="15" customHeight="1" x14ac:dyDescent="0.25">
      <c r="A52" s="1274"/>
      <c r="B52" s="1272"/>
      <c r="C52" s="1272"/>
      <c r="D52" s="1272"/>
      <c r="E52" s="1272"/>
      <c r="F52" s="1272"/>
      <c r="G52" s="1272"/>
      <c r="H52" s="1272"/>
      <c r="I52" s="1272"/>
      <c r="J52" s="1271">
        <f t="shared" si="2"/>
        <v>0</v>
      </c>
      <c r="K52" s="1273"/>
      <c r="L52" s="1262"/>
    </row>
    <row r="53" spans="1:12" customFormat="1" ht="15" customHeight="1" x14ac:dyDescent="0.25">
      <c r="A53" s="1274"/>
      <c r="B53" s="1272"/>
      <c r="C53" s="1272"/>
      <c r="D53" s="1272"/>
      <c r="E53" s="1272"/>
      <c r="F53" s="1272"/>
      <c r="G53" s="1272"/>
      <c r="H53" s="1272"/>
      <c r="I53" s="1272"/>
      <c r="J53" s="1271">
        <f t="shared" si="2"/>
        <v>0</v>
      </c>
      <c r="K53" s="1273"/>
      <c r="L53" s="1222"/>
    </row>
    <row r="54" spans="1:12" customFormat="1" ht="15" customHeight="1" x14ac:dyDescent="0.25">
      <c r="A54" s="1274"/>
      <c r="B54" s="1272"/>
      <c r="C54" s="1272"/>
      <c r="D54" s="1272"/>
      <c r="E54" s="1272"/>
      <c r="F54" s="1272"/>
      <c r="G54" s="1272"/>
      <c r="H54" s="1272"/>
      <c r="I54" s="1272"/>
      <c r="J54" s="1271">
        <f t="shared" si="2"/>
        <v>0</v>
      </c>
      <c r="K54" s="1273"/>
      <c r="L54" s="1262"/>
    </row>
    <row r="55" spans="1:12" customFormat="1" ht="15" customHeight="1" x14ac:dyDescent="0.25">
      <c r="A55" s="1274"/>
      <c r="B55" s="1272"/>
      <c r="C55" s="1272"/>
      <c r="D55" s="1272"/>
      <c r="E55" s="1272"/>
      <c r="F55" s="1272"/>
      <c r="G55" s="1272"/>
      <c r="H55" s="1272"/>
      <c r="I55" s="1272"/>
      <c r="J55" s="1271">
        <f t="shared" si="2"/>
        <v>0</v>
      </c>
      <c r="K55" s="1273"/>
      <c r="L55" s="1262"/>
    </row>
    <row r="56" spans="1:12" customFormat="1" ht="15" customHeight="1" x14ac:dyDescent="0.25">
      <c r="A56" s="1274"/>
      <c r="B56" s="1272"/>
      <c r="C56" s="1272"/>
      <c r="D56" s="1272"/>
      <c r="E56" s="1272"/>
      <c r="F56" s="1272"/>
      <c r="G56" s="1272"/>
      <c r="H56" s="1272"/>
      <c r="I56" s="1272"/>
      <c r="J56" s="1271">
        <f t="shared" si="2"/>
        <v>0</v>
      </c>
      <c r="K56" s="1273"/>
      <c r="L56" s="1262"/>
    </row>
    <row r="57" spans="1:12" customFormat="1" ht="15" customHeight="1" x14ac:dyDescent="0.25">
      <c r="A57" s="1274"/>
      <c r="B57" s="1272"/>
      <c r="C57" s="1272"/>
      <c r="D57" s="1272"/>
      <c r="E57" s="1272"/>
      <c r="F57" s="1272"/>
      <c r="G57" s="1272"/>
      <c r="H57" s="1272"/>
      <c r="I57" s="1272"/>
      <c r="J57" s="1271">
        <f t="shared" si="2"/>
        <v>0</v>
      </c>
      <c r="K57" s="1273"/>
      <c r="L57" s="1262"/>
    </row>
    <row r="58" spans="1:12" customFormat="1" ht="15" customHeight="1" x14ac:dyDescent="0.25">
      <c r="A58" s="1274"/>
      <c r="B58" s="1272"/>
      <c r="C58" s="1272"/>
      <c r="D58" s="1272"/>
      <c r="E58" s="1272"/>
      <c r="F58" s="1272"/>
      <c r="G58" s="1272"/>
      <c r="H58" s="1272"/>
      <c r="I58" s="1272"/>
      <c r="J58" s="1271">
        <f t="shared" si="2"/>
        <v>0</v>
      </c>
      <c r="K58" s="1273"/>
      <c r="L58" s="1262"/>
    </row>
    <row r="59" spans="1:12" customFormat="1" ht="15" customHeight="1" x14ac:dyDescent="0.25">
      <c r="A59" s="1274"/>
      <c r="B59" s="1272"/>
      <c r="C59" s="1272"/>
      <c r="D59" s="1272"/>
      <c r="E59" s="1272"/>
      <c r="F59" s="1272"/>
      <c r="G59" s="1272"/>
      <c r="H59" s="1272"/>
      <c r="I59" s="1272"/>
      <c r="J59" s="1271">
        <f t="shared" si="2"/>
        <v>0</v>
      </c>
      <c r="K59" s="1273"/>
      <c r="L59" s="1262"/>
    </row>
    <row r="60" spans="1:12" customFormat="1" ht="15" customHeight="1" x14ac:dyDescent="0.25">
      <c r="A60" s="1274"/>
      <c r="B60" s="1272"/>
      <c r="C60" s="1272"/>
      <c r="D60" s="1272"/>
      <c r="E60" s="1272"/>
      <c r="F60" s="1272"/>
      <c r="G60" s="1272"/>
      <c r="H60" s="1272"/>
      <c r="I60" s="1272"/>
      <c r="J60" s="1271">
        <f t="shared" si="2"/>
        <v>0</v>
      </c>
      <c r="K60" s="1273"/>
      <c r="L60" s="1262"/>
    </row>
    <row r="61" spans="1:12" customFormat="1" ht="15" customHeight="1" x14ac:dyDescent="0.25">
      <c r="A61" s="1274"/>
      <c r="B61" s="1272"/>
      <c r="C61" s="1272"/>
      <c r="D61" s="1272"/>
      <c r="E61" s="1272"/>
      <c r="F61" s="1272"/>
      <c r="G61" s="1272"/>
      <c r="H61" s="1272"/>
      <c r="I61" s="1272"/>
      <c r="J61" s="1271">
        <f t="shared" si="2"/>
        <v>0</v>
      </c>
      <c r="K61" s="1273"/>
      <c r="L61" s="1262"/>
    </row>
    <row r="62" spans="1:12" customFormat="1" ht="15" customHeight="1" x14ac:dyDescent="0.25">
      <c r="A62" s="1274"/>
      <c r="B62" s="1272"/>
      <c r="C62" s="1272"/>
      <c r="D62" s="1272"/>
      <c r="E62" s="1272"/>
      <c r="F62" s="1272"/>
      <c r="G62" s="1272"/>
      <c r="H62" s="1272"/>
      <c r="I62" s="1272"/>
      <c r="J62" s="1271">
        <f t="shared" si="2"/>
        <v>0</v>
      </c>
      <c r="K62" s="1273"/>
      <c r="L62" s="1262"/>
    </row>
    <row r="63" spans="1:12" customFormat="1" ht="15" customHeight="1" x14ac:dyDescent="0.25">
      <c r="A63" s="1274"/>
      <c r="B63" s="1272"/>
      <c r="C63" s="1272"/>
      <c r="D63" s="1272"/>
      <c r="E63" s="1272"/>
      <c r="F63" s="1272"/>
      <c r="G63" s="1272"/>
      <c r="H63" s="1272"/>
      <c r="I63" s="1272"/>
      <c r="J63" s="1271">
        <f t="shared" si="2"/>
        <v>0</v>
      </c>
      <c r="K63" s="1273"/>
      <c r="L63" s="1262"/>
    </row>
    <row r="64" spans="1:12" customFormat="1" ht="15" customHeight="1" x14ac:dyDescent="0.25">
      <c r="A64" s="1274"/>
      <c r="B64" s="1272"/>
      <c r="C64" s="1272"/>
      <c r="D64" s="1272"/>
      <c r="E64" s="1272"/>
      <c r="F64" s="1272"/>
      <c r="G64" s="1272"/>
      <c r="H64" s="1272"/>
      <c r="I64" s="1272"/>
      <c r="J64" s="1271">
        <f t="shared" si="2"/>
        <v>0</v>
      </c>
      <c r="K64" s="1273"/>
      <c r="L64" s="1262"/>
    </row>
    <row r="65" spans="1:12" customFormat="1" ht="15" customHeight="1" x14ac:dyDescent="0.25">
      <c r="A65" s="1274"/>
      <c r="B65" s="1272"/>
      <c r="C65" s="1272"/>
      <c r="D65" s="1272"/>
      <c r="E65" s="1272"/>
      <c r="F65" s="1272"/>
      <c r="G65" s="1272"/>
      <c r="H65" s="1272"/>
      <c r="I65" s="1272"/>
      <c r="J65" s="1271">
        <f t="shared" si="2"/>
        <v>0</v>
      </c>
      <c r="K65" s="1273"/>
      <c r="L65" s="1262"/>
    </row>
    <row r="66" spans="1:12" customFormat="1" ht="15" customHeight="1" x14ac:dyDescent="0.25">
      <c r="A66" s="1274"/>
      <c r="B66" s="1272"/>
      <c r="C66" s="1272"/>
      <c r="D66" s="1272"/>
      <c r="E66" s="1272"/>
      <c r="F66" s="1272"/>
      <c r="G66" s="1272"/>
      <c r="H66" s="1272"/>
      <c r="I66" s="1272"/>
      <c r="J66" s="1271">
        <f t="shared" si="2"/>
        <v>0</v>
      </c>
      <c r="K66" s="1273"/>
      <c r="L66" s="1262"/>
    </row>
    <row r="67" spans="1:12" customFormat="1" ht="15" customHeight="1" x14ac:dyDescent="0.25">
      <c r="A67" s="1274"/>
      <c r="B67" s="1272"/>
      <c r="C67" s="1272"/>
      <c r="D67" s="1272"/>
      <c r="E67" s="1272"/>
      <c r="F67" s="1272"/>
      <c r="G67" s="1272"/>
      <c r="H67" s="1272"/>
      <c r="I67" s="1272"/>
      <c r="J67" s="1271">
        <f t="shared" si="2"/>
        <v>0</v>
      </c>
      <c r="K67" s="1273"/>
      <c r="L67" s="1262"/>
    </row>
    <row r="68" spans="1:12" customFormat="1" ht="15" customHeight="1" x14ac:dyDescent="0.25">
      <c r="A68" s="1274"/>
      <c r="B68" s="1272"/>
      <c r="C68" s="1272"/>
      <c r="D68" s="1272"/>
      <c r="E68" s="1272"/>
      <c r="F68" s="1272"/>
      <c r="G68" s="1272"/>
      <c r="H68" s="1272"/>
      <c r="I68" s="1272"/>
      <c r="J68" s="1271">
        <f t="shared" si="2"/>
        <v>0</v>
      </c>
      <c r="K68" s="1273"/>
      <c r="L68" s="1262"/>
    </row>
    <row r="69" spans="1:12" customFormat="1" ht="15" customHeight="1" x14ac:dyDescent="0.25">
      <c r="A69" s="1274"/>
      <c r="B69" s="1272"/>
      <c r="C69" s="1272"/>
      <c r="D69" s="1272"/>
      <c r="E69" s="1272"/>
      <c r="F69" s="1272"/>
      <c r="G69" s="1272"/>
      <c r="H69" s="1272"/>
      <c r="I69" s="1272"/>
      <c r="J69" s="1271">
        <f t="shared" si="2"/>
        <v>0</v>
      </c>
      <c r="K69" s="1273"/>
      <c r="L69" s="1222"/>
    </row>
    <row r="70" spans="1:12" customFormat="1" ht="15" customHeight="1" x14ac:dyDescent="0.25">
      <c r="A70" s="1274"/>
      <c r="B70" s="1272"/>
      <c r="C70" s="1272"/>
      <c r="D70" s="1272"/>
      <c r="E70" s="1272"/>
      <c r="F70" s="1272"/>
      <c r="G70" s="1272"/>
      <c r="H70" s="1272"/>
      <c r="I70" s="1272"/>
      <c r="J70" s="1271">
        <f t="shared" si="2"/>
        <v>0</v>
      </c>
      <c r="K70" s="1273"/>
      <c r="L70" s="1222"/>
    </row>
    <row r="71" spans="1:12" customFormat="1" ht="15" customHeight="1" x14ac:dyDescent="0.25">
      <c r="A71" s="1274"/>
      <c r="B71" s="1272"/>
      <c r="C71" s="1272"/>
      <c r="D71" s="1272"/>
      <c r="E71" s="1272"/>
      <c r="F71" s="1272"/>
      <c r="G71" s="1272"/>
      <c r="H71" s="1272"/>
      <c r="I71" s="1272"/>
      <c r="J71" s="1271">
        <f t="shared" si="2"/>
        <v>0</v>
      </c>
      <c r="K71" s="1273"/>
      <c r="L71" s="1222"/>
    </row>
    <row r="72" spans="1:12" customFormat="1" ht="15" customHeight="1" x14ac:dyDescent="0.25">
      <c r="A72" s="1274"/>
      <c r="B72" s="1272"/>
      <c r="C72" s="1272"/>
      <c r="D72" s="1272"/>
      <c r="E72" s="1272"/>
      <c r="F72" s="1272"/>
      <c r="G72" s="1272"/>
      <c r="H72" s="1272"/>
      <c r="I72" s="1272"/>
      <c r="J72" s="1271">
        <f t="shared" si="2"/>
        <v>0</v>
      </c>
      <c r="K72" s="1273"/>
      <c r="L72" s="1222"/>
    </row>
    <row r="73" spans="1:12" customFormat="1" ht="15" customHeight="1" x14ac:dyDescent="0.25">
      <c r="A73" s="1274"/>
      <c r="B73" s="1272"/>
      <c r="C73" s="1272"/>
      <c r="D73" s="1272"/>
      <c r="E73" s="1272"/>
      <c r="F73" s="1272"/>
      <c r="G73" s="1272"/>
      <c r="H73" s="1272"/>
      <c r="I73" s="1272"/>
      <c r="J73" s="1271">
        <f t="shared" si="2"/>
        <v>0</v>
      </c>
      <c r="K73" s="1273"/>
      <c r="L73" s="1222"/>
    </row>
    <row r="74" spans="1:12" customFormat="1" ht="15" customHeight="1" x14ac:dyDescent="0.25">
      <c r="A74" s="1274"/>
      <c r="B74" s="1272"/>
      <c r="C74" s="1272"/>
      <c r="D74" s="1272"/>
      <c r="E74" s="1272"/>
      <c r="F74" s="1272"/>
      <c r="G74" s="1272"/>
      <c r="H74" s="1272"/>
      <c r="I74" s="1272"/>
      <c r="J74" s="1271">
        <f t="shared" ref="J74:J105" si="3">J73-SUM(B74:I74)</f>
        <v>0</v>
      </c>
      <c r="K74" s="1273"/>
      <c r="L74" s="1222"/>
    </row>
    <row r="75" spans="1:12" customFormat="1" ht="15" customHeight="1" x14ac:dyDescent="0.25">
      <c r="A75" s="1274"/>
      <c r="B75" s="1272"/>
      <c r="C75" s="1272"/>
      <c r="D75" s="1272"/>
      <c r="E75" s="1272"/>
      <c r="F75" s="1272"/>
      <c r="G75" s="1272"/>
      <c r="H75" s="1272"/>
      <c r="I75" s="1272"/>
      <c r="J75" s="1271">
        <f t="shared" si="3"/>
        <v>0</v>
      </c>
      <c r="K75" s="1273"/>
      <c r="L75" s="1222"/>
    </row>
    <row r="76" spans="1:12" customFormat="1" ht="15" customHeight="1" x14ac:dyDescent="0.25">
      <c r="A76" s="1274"/>
      <c r="B76" s="1272"/>
      <c r="C76" s="1272"/>
      <c r="D76" s="1272"/>
      <c r="E76" s="1272"/>
      <c r="F76" s="1272"/>
      <c r="G76" s="1272"/>
      <c r="H76" s="1272"/>
      <c r="I76" s="1272"/>
      <c r="J76" s="1271">
        <f t="shared" si="3"/>
        <v>0</v>
      </c>
      <c r="K76" s="1273"/>
      <c r="L76" s="1222"/>
    </row>
    <row r="77" spans="1:12" customFormat="1" ht="15" customHeight="1" x14ac:dyDescent="0.25">
      <c r="A77" s="1274"/>
      <c r="B77" s="1272"/>
      <c r="C77" s="1272"/>
      <c r="D77" s="1272"/>
      <c r="E77" s="1272"/>
      <c r="F77" s="1272"/>
      <c r="G77" s="1272"/>
      <c r="H77" s="1272"/>
      <c r="I77" s="1272"/>
      <c r="J77" s="1271">
        <f t="shared" si="3"/>
        <v>0</v>
      </c>
      <c r="K77" s="1273"/>
      <c r="L77" s="1222"/>
    </row>
    <row r="78" spans="1:12" customFormat="1" ht="15" customHeight="1" x14ac:dyDescent="0.25">
      <c r="A78" s="1274"/>
      <c r="B78" s="1272"/>
      <c r="C78" s="1272"/>
      <c r="D78" s="1272"/>
      <c r="E78" s="1272"/>
      <c r="F78" s="1272"/>
      <c r="G78" s="1272"/>
      <c r="H78" s="1272"/>
      <c r="I78" s="1272"/>
      <c r="J78" s="1271">
        <f t="shared" si="3"/>
        <v>0</v>
      </c>
      <c r="K78" s="1273"/>
      <c r="L78" s="1222"/>
    </row>
    <row r="79" spans="1:12" customFormat="1" ht="15" customHeight="1" x14ac:dyDescent="0.25">
      <c r="A79" s="1274"/>
      <c r="B79" s="1272"/>
      <c r="C79" s="1272"/>
      <c r="D79" s="1272"/>
      <c r="E79" s="1272"/>
      <c r="F79" s="1272"/>
      <c r="G79" s="1272"/>
      <c r="H79" s="1272"/>
      <c r="I79" s="1272"/>
      <c r="J79" s="1271">
        <f t="shared" si="3"/>
        <v>0</v>
      </c>
      <c r="K79" s="1273"/>
      <c r="L79" s="1222"/>
    </row>
    <row r="80" spans="1:12" customFormat="1" ht="15" customHeight="1" x14ac:dyDescent="0.25">
      <c r="A80" s="1274"/>
      <c r="B80" s="1272"/>
      <c r="C80" s="1272"/>
      <c r="D80" s="1272"/>
      <c r="E80" s="1272"/>
      <c r="F80" s="1272"/>
      <c r="G80" s="1272"/>
      <c r="H80" s="1272"/>
      <c r="I80" s="1272"/>
      <c r="J80" s="1271">
        <f t="shared" si="3"/>
        <v>0</v>
      </c>
      <c r="K80" s="1273"/>
      <c r="L80" s="1222"/>
    </row>
    <row r="81" spans="1:12" customFormat="1" ht="15" customHeight="1" x14ac:dyDescent="0.25">
      <c r="A81" s="1274"/>
      <c r="B81" s="1272"/>
      <c r="C81" s="1272"/>
      <c r="D81" s="1272"/>
      <c r="E81" s="1272"/>
      <c r="F81" s="1272"/>
      <c r="G81" s="1272"/>
      <c r="H81" s="1272"/>
      <c r="I81" s="1272"/>
      <c r="J81" s="1271">
        <f t="shared" si="3"/>
        <v>0</v>
      </c>
      <c r="K81" s="1273"/>
      <c r="L81" s="1222"/>
    </row>
    <row r="82" spans="1:12" customFormat="1" ht="15" customHeight="1" x14ac:dyDescent="0.25">
      <c r="A82" s="1274"/>
      <c r="B82" s="1272"/>
      <c r="C82" s="1272"/>
      <c r="D82" s="1272"/>
      <c r="E82" s="1272"/>
      <c r="F82" s="1272"/>
      <c r="G82" s="1272"/>
      <c r="H82" s="1272"/>
      <c r="I82" s="1272"/>
      <c r="J82" s="1271">
        <f t="shared" si="3"/>
        <v>0</v>
      </c>
      <c r="K82" s="1273"/>
      <c r="L82" s="1222"/>
    </row>
    <row r="83" spans="1:12" customFormat="1" ht="15" customHeight="1" x14ac:dyDescent="0.25">
      <c r="A83" s="1274"/>
      <c r="B83" s="1272"/>
      <c r="C83" s="1272"/>
      <c r="D83" s="1272"/>
      <c r="E83" s="1272"/>
      <c r="F83" s="1272"/>
      <c r="G83" s="1272"/>
      <c r="H83" s="1272"/>
      <c r="I83" s="1272"/>
      <c r="J83" s="1271">
        <f t="shared" si="3"/>
        <v>0</v>
      </c>
      <c r="K83" s="1273"/>
      <c r="L83" s="1222"/>
    </row>
    <row r="84" spans="1:12" customFormat="1" ht="15" customHeight="1" x14ac:dyDescent="0.25">
      <c r="A84" s="1274"/>
      <c r="B84" s="1272"/>
      <c r="C84" s="1272"/>
      <c r="D84" s="1272"/>
      <c r="E84" s="1272"/>
      <c r="F84" s="1272"/>
      <c r="G84" s="1272"/>
      <c r="H84" s="1272"/>
      <c r="I84" s="1272"/>
      <c r="J84" s="1271">
        <f t="shared" si="3"/>
        <v>0</v>
      </c>
      <c r="K84" s="1273"/>
      <c r="L84" s="1222"/>
    </row>
    <row r="85" spans="1:12" customFormat="1" ht="15" customHeight="1" x14ac:dyDescent="0.25">
      <c r="A85" s="1274"/>
      <c r="B85" s="1272"/>
      <c r="C85" s="1272"/>
      <c r="D85" s="1272"/>
      <c r="E85" s="1272"/>
      <c r="F85" s="1272"/>
      <c r="G85" s="1272"/>
      <c r="H85" s="1272"/>
      <c r="I85" s="1272"/>
      <c r="J85" s="1271">
        <f t="shared" si="3"/>
        <v>0</v>
      </c>
      <c r="K85" s="1273"/>
      <c r="L85" s="1222"/>
    </row>
    <row r="86" spans="1:12" customFormat="1" ht="15" customHeight="1" x14ac:dyDescent="0.25">
      <c r="A86" s="1274"/>
      <c r="B86" s="1272"/>
      <c r="C86" s="1272"/>
      <c r="D86" s="1272"/>
      <c r="E86" s="1272"/>
      <c r="F86" s="1272"/>
      <c r="G86" s="1272"/>
      <c r="H86" s="1272"/>
      <c r="I86" s="1272"/>
      <c r="J86" s="1271">
        <f t="shared" si="3"/>
        <v>0</v>
      </c>
      <c r="K86" s="1273"/>
      <c r="L86" s="1222"/>
    </row>
    <row r="87" spans="1:12" customFormat="1" ht="15" customHeight="1" x14ac:dyDescent="0.25">
      <c r="A87" s="1274"/>
      <c r="B87" s="1272"/>
      <c r="C87" s="1272"/>
      <c r="D87" s="1272"/>
      <c r="E87" s="1272"/>
      <c r="F87" s="1272"/>
      <c r="G87" s="1272"/>
      <c r="H87" s="1272"/>
      <c r="I87" s="1272"/>
      <c r="J87" s="1271">
        <f t="shared" si="3"/>
        <v>0</v>
      </c>
      <c r="K87" s="1273"/>
      <c r="L87" s="1222"/>
    </row>
    <row r="88" spans="1:12" customFormat="1" ht="15" customHeight="1" x14ac:dyDescent="0.25">
      <c r="A88" s="1274"/>
      <c r="B88" s="1272"/>
      <c r="C88" s="1272"/>
      <c r="D88" s="1272"/>
      <c r="E88" s="1272"/>
      <c r="F88" s="1272"/>
      <c r="G88" s="1272"/>
      <c r="H88" s="1272"/>
      <c r="I88" s="1272"/>
      <c r="J88" s="1271">
        <f t="shared" si="3"/>
        <v>0</v>
      </c>
      <c r="K88" s="1273"/>
      <c r="L88" s="1222"/>
    </row>
    <row r="89" spans="1:12" customFormat="1" ht="15" customHeight="1" x14ac:dyDescent="0.25">
      <c r="A89" s="1274"/>
      <c r="B89" s="1272"/>
      <c r="C89" s="1272"/>
      <c r="D89" s="1272"/>
      <c r="E89" s="1272"/>
      <c r="F89" s="1272"/>
      <c r="G89" s="1272"/>
      <c r="H89" s="1272"/>
      <c r="I89" s="1272"/>
      <c r="J89" s="1271">
        <f t="shared" si="3"/>
        <v>0</v>
      </c>
      <c r="K89" s="1273"/>
      <c r="L89" s="1222"/>
    </row>
    <row r="90" spans="1:12" customFormat="1" ht="15" customHeight="1" x14ac:dyDescent="0.25">
      <c r="A90" s="1274"/>
      <c r="B90" s="1272"/>
      <c r="C90" s="1272"/>
      <c r="D90" s="1272"/>
      <c r="E90" s="1272"/>
      <c r="F90" s="1272"/>
      <c r="G90" s="1272"/>
      <c r="H90" s="1272"/>
      <c r="I90" s="1272"/>
      <c r="J90" s="1271">
        <f t="shared" si="3"/>
        <v>0</v>
      </c>
      <c r="K90" s="1273"/>
      <c r="L90" s="1222"/>
    </row>
    <row r="91" spans="1:12" customFormat="1" ht="15" customHeight="1" x14ac:dyDescent="0.25">
      <c r="A91" s="1274"/>
      <c r="B91" s="1272"/>
      <c r="C91" s="1272"/>
      <c r="D91" s="1272"/>
      <c r="E91" s="1272"/>
      <c r="F91" s="1272"/>
      <c r="G91" s="1272"/>
      <c r="H91" s="1272"/>
      <c r="I91" s="1272"/>
      <c r="J91" s="1271">
        <f t="shared" si="3"/>
        <v>0</v>
      </c>
      <c r="K91" s="1273"/>
      <c r="L91" s="1222"/>
    </row>
    <row r="92" spans="1:12" customFormat="1" ht="15" customHeight="1" x14ac:dyDescent="0.25">
      <c r="A92" s="1274"/>
      <c r="B92" s="1272"/>
      <c r="C92" s="1272"/>
      <c r="D92" s="1272"/>
      <c r="E92" s="1272"/>
      <c r="F92" s="1272"/>
      <c r="G92" s="1272"/>
      <c r="H92" s="1272"/>
      <c r="I92" s="1272"/>
      <c r="J92" s="1271">
        <f t="shared" si="3"/>
        <v>0</v>
      </c>
      <c r="K92" s="1273"/>
      <c r="L92" s="1222"/>
    </row>
    <row r="93" spans="1:12" customFormat="1" ht="15" customHeight="1" x14ac:dyDescent="0.25">
      <c r="A93" s="1274"/>
      <c r="B93" s="1272"/>
      <c r="C93" s="1272"/>
      <c r="D93" s="1272"/>
      <c r="E93" s="1272"/>
      <c r="F93" s="1272"/>
      <c r="G93" s="1272"/>
      <c r="H93" s="1272"/>
      <c r="I93" s="1272"/>
      <c r="J93" s="1271">
        <f t="shared" si="3"/>
        <v>0</v>
      </c>
      <c r="K93" s="1273"/>
      <c r="L93" s="1222"/>
    </row>
    <row r="94" spans="1:12" customFormat="1" ht="15" customHeight="1" x14ac:dyDescent="0.25">
      <c r="A94" s="1274"/>
      <c r="B94" s="1272"/>
      <c r="C94" s="1272"/>
      <c r="D94" s="1272"/>
      <c r="E94" s="1272"/>
      <c r="F94" s="1272"/>
      <c r="G94" s="1272"/>
      <c r="H94" s="1272"/>
      <c r="I94" s="1272"/>
      <c r="J94" s="1271">
        <f t="shared" si="3"/>
        <v>0</v>
      </c>
      <c r="K94" s="1273"/>
      <c r="L94" s="1222"/>
    </row>
    <row r="95" spans="1:12" customFormat="1" ht="15" customHeight="1" x14ac:dyDescent="0.25">
      <c r="A95" s="1274"/>
      <c r="B95" s="1272"/>
      <c r="C95" s="1272"/>
      <c r="D95" s="1272"/>
      <c r="E95" s="1272"/>
      <c r="F95" s="1272"/>
      <c r="G95" s="1272"/>
      <c r="H95" s="1272"/>
      <c r="I95" s="1272"/>
      <c r="J95" s="1271">
        <f t="shared" si="3"/>
        <v>0</v>
      </c>
      <c r="K95" s="1273"/>
      <c r="L95" s="1222"/>
    </row>
    <row r="96" spans="1:12" customFormat="1" ht="15" customHeight="1" x14ac:dyDescent="0.25">
      <c r="A96" s="1274"/>
      <c r="B96" s="1272"/>
      <c r="C96" s="1272"/>
      <c r="D96" s="1272"/>
      <c r="E96" s="1272"/>
      <c r="F96" s="1272"/>
      <c r="G96" s="1272"/>
      <c r="H96" s="1272"/>
      <c r="I96" s="1272"/>
      <c r="J96" s="1271">
        <f t="shared" si="3"/>
        <v>0</v>
      </c>
      <c r="K96" s="1273"/>
      <c r="L96" s="1222"/>
    </row>
    <row r="97" spans="1:12" customFormat="1" ht="15" customHeight="1" x14ac:dyDescent="0.25">
      <c r="A97" s="1274"/>
      <c r="B97" s="1272"/>
      <c r="C97" s="1272"/>
      <c r="D97" s="1272"/>
      <c r="E97" s="1272"/>
      <c r="F97" s="1272"/>
      <c r="G97" s="1272"/>
      <c r="H97" s="1272"/>
      <c r="I97" s="1272"/>
      <c r="J97" s="1271">
        <f t="shared" si="3"/>
        <v>0</v>
      </c>
      <c r="K97" s="1273"/>
      <c r="L97" s="1222"/>
    </row>
    <row r="98" spans="1:12" customFormat="1" ht="15" customHeight="1" x14ac:dyDescent="0.25">
      <c r="A98" s="1274"/>
      <c r="B98" s="1272"/>
      <c r="C98" s="1272"/>
      <c r="D98" s="1272"/>
      <c r="E98" s="1272"/>
      <c r="F98" s="1272"/>
      <c r="G98" s="1272"/>
      <c r="H98" s="1272"/>
      <c r="I98" s="1272"/>
      <c r="J98" s="1271">
        <f t="shared" si="3"/>
        <v>0</v>
      </c>
      <c r="K98" s="1273"/>
      <c r="L98" s="1222"/>
    </row>
    <row r="99" spans="1:12" customFormat="1" ht="15" customHeight="1" x14ac:dyDescent="0.25">
      <c r="A99" s="1274"/>
      <c r="B99" s="1272"/>
      <c r="C99" s="1272"/>
      <c r="D99" s="1272"/>
      <c r="E99" s="1272"/>
      <c r="F99" s="1272"/>
      <c r="G99" s="1272"/>
      <c r="H99" s="1272"/>
      <c r="I99" s="1272"/>
      <c r="J99" s="1271">
        <f t="shared" si="3"/>
        <v>0</v>
      </c>
      <c r="K99" s="1273"/>
      <c r="L99" s="1222"/>
    </row>
    <row r="100" spans="1:12" customFormat="1" ht="15" customHeight="1" x14ac:dyDescent="0.25">
      <c r="A100" s="1274"/>
      <c r="B100" s="1272"/>
      <c r="C100" s="1272"/>
      <c r="D100" s="1272"/>
      <c r="E100" s="1272"/>
      <c r="F100" s="1272"/>
      <c r="G100" s="1272"/>
      <c r="H100" s="1272"/>
      <c r="I100" s="1272"/>
      <c r="J100" s="1271">
        <f t="shared" si="3"/>
        <v>0</v>
      </c>
      <c r="K100" s="1273"/>
      <c r="L100" s="1222"/>
    </row>
    <row r="101" spans="1:12" customFormat="1" ht="15" customHeight="1" x14ac:dyDescent="0.25">
      <c r="A101" s="1274"/>
      <c r="B101" s="1272"/>
      <c r="C101" s="1272"/>
      <c r="D101" s="1272"/>
      <c r="E101" s="1272"/>
      <c r="F101" s="1272"/>
      <c r="G101" s="1272"/>
      <c r="H101" s="1272"/>
      <c r="I101" s="1272"/>
      <c r="J101" s="1271">
        <f t="shared" si="3"/>
        <v>0</v>
      </c>
      <c r="K101" s="1273"/>
      <c r="L101" s="1222"/>
    </row>
    <row r="102" spans="1:12" customFormat="1" ht="15" customHeight="1" x14ac:dyDescent="0.25">
      <c r="A102" s="1274"/>
      <c r="B102" s="1272"/>
      <c r="C102" s="1272"/>
      <c r="D102" s="1272"/>
      <c r="E102" s="1272"/>
      <c r="F102" s="1272"/>
      <c r="G102" s="1272"/>
      <c r="H102" s="1272"/>
      <c r="I102" s="1272"/>
      <c r="J102" s="1271">
        <f t="shared" si="3"/>
        <v>0</v>
      </c>
      <c r="K102" s="1273"/>
      <c r="L102" s="1222"/>
    </row>
    <row r="103" spans="1:12" customFormat="1" ht="15" customHeight="1" x14ac:dyDescent="0.25">
      <c r="A103" s="1274"/>
      <c r="B103" s="1272"/>
      <c r="C103" s="1272"/>
      <c r="D103" s="1272"/>
      <c r="E103" s="1272"/>
      <c r="F103" s="1272"/>
      <c r="G103" s="1272"/>
      <c r="H103" s="1272"/>
      <c r="I103" s="1272"/>
      <c r="J103" s="1271">
        <f t="shared" si="3"/>
        <v>0</v>
      </c>
      <c r="K103" s="1273"/>
      <c r="L103" s="1222"/>
    </row>
    <row r="104" spans="1:12" customFormat="1" ht="15" customHeight="1" x14ac:dyDescent="0.25">
      <c r="A104" s="1274"/>
      <c r="B104" s="1272"/>
      <c r="C104" s="1272"/>
      <c r="D104" s="1272"/>
      <c r="E104" s="1272"/>
      <c r="F104" s="1272"/>
      <c r="G104" s="1272"/>
      <c r="H104" s="1272"/>
      <c r="I104" s="1272"/>
      <c r="J104" s="1271">
        <f t="shared" si="3"/>
        <v>0</v>
      </c>
      <c r="K104" s="1273"/>
      <c r="L104" s="1222"/>
    </row>
    <row r="105" spans="1:12" customFormat="1" ht="15" customHeight="1" x14ac:dyDescent="0.25">
      <c r="A105" s="1274"/>
      <c r="B105" s="1272"/>
      <c r="C105" s="1272"/>
      <c r="D105" s="1272"/>
      <c r="E105" s="1272"/>
      <c r="F105" s="1272"/>
      <c r="G105" s="1272"/>
      <c r="H105" s="1272"/>
      <c r="I105" s="1272"/>
      <c r="J105" s="1271">
        <f t="shared" si="3"/>
        <v>0</v>
      </c>
      <c r="K105" s="1273"/>
      <c r="L105" s="1222"/>
    </row>
    <row r="106" spans="1:12" customFormat="1" ht="15" customHeight="1" x14ac:dyDescent="0.25">
      <c r="A106" s="1274"/>
      <c r="B106" s="1272"/>
      <c r="C106" s="1272"/>
      <c r="D106" s="1272"/>
      <c r="E106" s="1272"/>
      <c r="F106" s="1272"/>
      <c r="G106" s="1272"/>
      <c r="H106" s="1272"/>
      <c r="I106" s="1272"/>
      <c r="J106" s="1271">
        <f t="shared" ref="J106:J137" si="4">J105-SUM(B106:I106)</f>
        <v>0</v>
      </c>
      <c r="K106" s="1273"/>
      <c r="L106" s="1222"/>
    </row>
    <row r="107" spans="1:12" customFormat="1" ht="15" customHeight="1" x14ac:dyDescent="0.25">
      <c r="A107" s="1274"/>
      <c r="B107" s="1272"/>
      <c r="C107" s="1272"/>
      <c r="D107" s="1272"/>
      <c r="E107" s="1272"/>
      <c r="F107" s="1272"/>
      <c r="G107" s="1272"/>
      <c r="H107" s="1272"/>
      <c r="I107" s="1272"/>
      <c r="J107" s="1271">
        <f t="shared" si="4"/>
        <v>0</v>
      </c>
      <c r="K107" s="1273"/>
      <c r="L107" s="1222"/>
    </row>
    <row r="108" spans="1:12" customFormat="1" ht="15" customHeight="1" x14ac:dyDescent="0.25">
      <c r="A108" s="1274"/>
      <c r="B108" s="1272"/>
      <c r="C108" s="1272"/>
      <c r="D108" s="1272"/>
      <c r="E108" s="1272"/>
      <c r="F108" s="1272"/>
      <c r="G108" s="1272"/>
      <c r="H108" s="1272"/>
      <c r="I108" s="1272"/>
      <c r="J108" s="1271">
        <f t="shared" si="4"/>
        <v>0</v>
      </c>
      <c r="K108" s="1273"/>
      <c r="L108" s="1222"/>
    </row>
    <row r="109" spans="1:12" customFormat="1" ht="15" customHeight="1" x14ac:dyDescent="0.25">
      <c r="A109" s="1274"/>
      <c r="B109" s="1272"/>
      <c r="C109" s="1272"/>
      <c r="D109" s="1272"/>
      <c r="E109" s="1272"/>
      <c r="F109" s="1272"/>
      <c r="G109" s="1272"/>
      <c r="H109" s="1272"/>
      <c r="I109" s="1272"/>
      <c r="J109" s="1271">
        <f t="shared" si="4"/>
        <v>0</v>
      </c>
      <c r="K109" s="1273"/>
      <c r="L109" s="1222"/>
    </row>
    <row r="110" spans="1:12" customFormat="1" ht="15" customHeight="1" x14ac:dyDescent="0.25">
      <c r="A110" s="1274"/>
      <c r="B110" s="1272"/>
      <c r="C110" s="1272"/>
      <c r="D110" s="1272"/>
      <c r="E110" s="1272"/>
      <c r="F110" s="1272"/>
      <c r="G110" s="1272"/>
      <c r="H110" s="1272"/>
      <c r="I110" s="1272"/>
      <c r="J110" s="1271">
        <f t="shared" si="4"/>
        <v>0</v>
      </c>
      <c r="K110" s="1273"/>
      <c r="L110" s="1222"/>
    </row>
    <row r="111" spans="1:12" customFormat="1" ht="15" customHeight="1" x14ac:dyDescent="0.25">
      <c r="A111" s="1274"/>
      <c r="B111" s="1272"/>
      <c r="C111" s="1272"/>
      <c r="D111" s="1272"/>
      <c r="E111" s="1272"/>
      <c r="F111" s="1272"/>
      <c r="G111" s="1272"/>
      <c r="H111" s="1272"/>
      <c r="I111" s="1272"/>
      <c r="J111" s="1271">
        <f t="shared" si="4"/>
        <v>0</v>
      </c>
      <c r="K111" s="1273"/>
      <c r="L111" s="1222"/>
    </row>
    <row r="112" spans="1:12" customFormat="1" ht="15" customHeight="1" x14ac:dyDescent="0.25">
      <c r="A112" s="1274"/>
      <c r="B112" s="1272"/>
      <c r="C112" s="1272"/>
      <c r="D112" s="1272"/>
      <c r="E112" s="1272"/>
      <c r="F112" s="1272"/>
      <c r="G112" s="1272"/>
      <c r="H112" s="1272"/>
      <c r="I112" s="1272"/>
      <c r="J112" s="1271">
        <f t="shared" si="4"/>
        <v>0</v>
      </c>
      <c r="K112" s="1273"/>
      <c r="L112" s="1222"/>
    </row>
    <row r="113" spans="1:12" customFormat="1" ht="15" customHeight="1" x14ac:dyDescent="0.25">
      <c r="A113" s="1274"/>
      <c r="B113" s="1272"/>
      <c r="C113" s="1272"/>
      <c r="D113" s="1272"/>
      <c r="E113" s="1272"/>
      <c r="F113" s="1272"/>
      <c r="G113" s="1272"/>
      <c r="H113" s="1272"/>
      <c r="I113" s="1272"/>
      <c r="J113" s="1271">
        <f t="shared" si="4"/>
        <v>0</v>
      </c>
      <c r="K113" s="1273"/>
      <c r="L113" s="1222"/>
    </row>
    <row r="114" spans="1:12" customFormat="1" ht="15" customHeight="1" x14ac:dyDescent="0.25">
      <c r="A114" s="1274"/>
      <c r="B114" s="1272"/>
      <c r="C114" s="1272"/>
      <c r="D114" s="1272"/>
      <c r="E114" s="1272"/>
      <c r="F114" s="1272"/>
      <c r="G114" s="1272"/>
      <c r="H114" s="1272"/>
      <c r="I114" s="1272"/>
      <c r="J114" s="1271">
        <f t="shared" si="4"/>
        <v>0</v>
      </c>
      <c r="K114" s="1273"/>
      <c r="L114" s="1222"/>
    </row>
    <row r="115" spans="1:12" customFormat="1" ht="15" customHeight="1" x14ac:dyDescent="0.25">
      <c r="A115" s="1274"/>
      <c r="B115" s="1272"/>
      <c r="C115" s="1272"/>
      <c r="D115" s="1272"/>
      <c r="E115" s="1272"/>
      <c r="F115" s="1272"/>
      <c r="G115" s="1272"/>
      <c r="H115" s="1272"/>
      <c r="I115" s="1272"/>
      <c r="J115" s="1271">
        <f t="shared" si="4"/>
        <v>0</v>
      </c>
      <c r="K115" s="1273"/>
      <c r="L115" s="1222"/>
    </row>
    <row r="116" spans="1:12" customFormat="1" ht="15" customHeight="1" x14ac:dyDescent="0.25">
      <c r="A116" s="1274"/>
      <c r="B116" s="1272"/>
      <c r="C116" s="1272"/>
      <c r="D116" s="1272"/>
      <c r="E116" s="1272"/>
      <c r="F116" s="1272"/>
      <c r="G116" s="1272"/>
      <c r="H116" s="1272"/>
      <c r="I116" s="1272"/>
      <c r="J116" s="1271">
        <f t="shared" si="4"/>
        <v>0</v>
      </c>
      <c r="K116" s="1273"/>
      <c r="L116" s="1222"/>
    </row>
    <row r="117" spans="1:12" customFormat="1" ht="15" customHeight="1" x14ac:dyDescent="0.25">
      <c r="A117" s="1274"/>
      <c r="B117" s="1272"/>
      <c r="C117" s="1272"/>
      <c r="D117" s="1272"/>
      <c r="E117" s="1272"/>
      <c r="F117" s="1272"/>
      <c r="G117" s="1272"/>
      <c r="H117" s="1272"/>
      <c r="I117" s="1272"/>
      <c r="J117" s="1271">
        <f t="shared" si="4"/>
        <v>0</v>
      </c>
      <c r="K117" s="1273"/>
      <c r="L117" s="1222"/>
    </row>
    <row r="118" spans="1:12" customFormat="1" ht="15" customHeight="1" x14ac:dyDescent="0.25">
      <c r="A118" s="1274"/>
      <c r="B118" s="1272"/>
      <c r="C118" s="1272"/>
      <c r="D118" s="1272"/>
      <c r="E118" s="1272"/>
      <c r="F118" s="1272"/>
      <c r="G118" s="1272"/>
      <c r="H118" s="1272"/>
      <c r="I118" s="1272"/>
      <c r="J118" s="1271">
        <f t="shared" si="4"/>
        <v>0</v>
      </c>
      <c r="K118" s="1273"/>
      <c r="L118" s="1222"/>
    </row>
    <row r="119" spans="1:12" customFormat="1" ht="15" customHeight="1" x14ac:dyDescent="0.25">
      <c r="A119" s="1274"/>
      <c r="B119" s="1272"/>
      <c r="C119" s="1272"/>
      <c r="D119" s="1272"/>
      <c r="E119" s="1272"/>
      <c r="F119" s="1272"/>
      <c r="G119" s="1272"/>
      <c r="H119" s="1272"/>
      <c r="I119" s="1272"/>
      <c r="J119" s="1271">
        <f t="shared" si="4"/>
        <v>0</v>
      </c>
      <c r="K119" s="1273"/>
      <c r="L119" s="1222"/>
    </row>
    <row r="120" spans="1:12" customFormat="1" ht="15" customHeight="1" x14ac:dyDescent="0.25">
      <c r="A120" s="1274"/>
      <c r="B120" s="1272"/>
      <c r="C120" s="1272"/>
      <c r="D120" s="1272"/>
      <c r="E120" s="1272"/>
      <c r="F120" s="1272"/>
      <c r="G120" s="1272"/>
      <c r="H120" s="1272"/>
      <c r="I120" s="1272"/>
      <c r="J120" s="1271">
        <f t="shared" si="4"/>
        <v>0</v>
      </c>
      <c r="K120" s="1273"/>
      <c r="L120" s="1222"/>
    </row>
    <row r="121" spans="1:12" customFormat="1" ht="15" customHeight="1" x14ac:dyDescent="0.25">
      <c r="A121" s="1274"/>
      <c r="B121" s="1272"/>
      <c r="C121" s="1272"/>
      <c r="D121" s="1272"/>
      <c r="E121" s="1272"/>
      <c r="F121" s="1272"/>
      <c r="G121" s="1272"/>
      <c r="H121" s="1272"/>
      <c r="I121" s="1272"/>
      <c r="J121" s="1271">
        <f t="shared" si="4"/>
        <v>0</v>
      </c>
      <c r="K121" s="1273"/>
      <c r="L121" s="1222"/>
    </row>
    <row r="122" spans="1:12" customFormat="1" ht="15" customHeight="1" x14ac:dyDescent="0.25">
      <c r="A122" s="1274"/>
      <c r="B122" s="1272"/>
      <c r="C122" s="1272"/>
      <c r="D122" s="1272"/>
      <c r="E122" s="1272"/>
      <c r="F122" s="1272"/>
      <c r="G122" s="1272"/>
      <c r="H122" s="1272"/>
      <c r="I122" s="1272"/>
      <c r="J122" s="1271">
        <f t="shared" si="4"/>
        <v>0</v>
      </c>
      <c r="K122" s="1273"/>
      <c r="L122" s="1222"/>
    </row>
    <row r="123" spans="1:12" customFormat="1" ht="15" customHeight="1" x14ac:dyDescent="0.25">
      <c r="A123" s="1274"/>
      <c r="B123" s="1272"/>
      <c r="C123" s="1272"/>
      <c r="D123" s="1272"/>
      <c r="E123" s="1272"/>
      <c r="F123" s="1272"/>
      <c r="G123" s="1272"/>
      <c r="H123" s="1272"/>
      <c r="I123" s="1272"/>
      <c r="J123" s="1271">
        <f t="shared" si="4"/>
        <v>0</v>
      </c>
      <c r="K123" s="1273"/>
      <c r="L123" s="1222"/>
    </row>
    <row r="124" spans="1:12" customFormat="1" ht="15" customHeight="1" x14ac:dyDescent="0.25">
      <c r="A124" s="1274"/>
      <c r="B124" s="1272"/>
      <c r="C124" s="1272"/>
      <c r="D124" s="1272"/>
      <c r="E124" s="1272"/>
      <c r="F124" s="1272"/>
      <c r="G124" s="1272"/>
      <c r="H124" s="1272"/>
      <c r="I124" s="1272"/>
      <c r="J124" s="1271">
        <f t="shared" si="4"/>
        <v>0</v>
      </c>
      <c r="K124" s="1273"/>
      <c r="L124" s="1222"/>
    </row>
    <row r="125" spans="1:12" customFormat="1" ht="15" customHeight="1" x14ac:dyDescent="0.25">
      <c r="A125" s="1274"/>
      <c r="B125" s="1272"/>
      <c r="C125" s="1272"/>
      <c r="D125" s="1272"/>
      <c r="E125" s="1272"/>
      <c r="F125" s="1272"/>
      <c r="G125" s="1272"/>
      <c r="H125" s="1272"/>
      <c r="I125" s="1272"/>
      <c r="J125" s="1271">
        <f t="shared" si="4"/>
        <v>0</v>
      </c>
      <c r="K125" s="1273"/>
      <c r="L125" s="1222"/>
    </row>
    <row r="126" spans="1:12" customFormat="1" ht="15" customHeight="1" x14ac:dyDescent="0.25">
      <c r="A126" s="1274"/>
      <c r="B126" s="1272"/>
      <c r="C126" s="1272"/>
      <c r="D126" s="1272"/>
      <c r="E126" s="1272"/>
      <c r="F126" s="1272"/>
      <c r="G126" s="1272"/>
      <c r="H126" s="1272"/>
      <c r="I126" s="1272"/>
      <c r="J126" s="1271">
        <f t="shared" si="4"/>
        <v>0</v>
      </c>
      <c r="K126" s="1273"/>
      <c r="L126" s="1222"/>
    </row>
    <row r="127" spans="1:12" customFormat="1" ht="15" customHeight="1" x14ac:dyDescent="0.25">
      <c r="A127" s="1274"/>
      <c r="B127" s="1272"/>
      <c r="C127" s="1272"/>
      <c r="D127" s="1272"/>
      <c r="E127" s="1272"/>
      <c r="F127" s="1272"/>
      <c r="G127" s="1272"/>
      <c r="H127" s="1272"/>
      <c r="I127" s="1272"/>
      <c r="J127" s="1271">
        <f t="shared" si="4"/>
        <v>0</v>
      </c>
      <c r="K127" s="1273"/>
      <c r="L127" s="1222"/>
    </row>
    <row r="128" spans="1:12" customFormat="1" ht="15" customHeight="1" x14ac:dyDescent="0.25">
      <c r="A128" s="1274"/>
      <c r="B128" s="1272"/>
      <c r="C128" s="1272"/>
      <c r="D128" s="1272"/>
      <c r="E128" s="1272"/>
      <c r="F128" s="1272"/>
      <c r="G128" s="1272"/>
      <c r="H128" s="1272"/>
      <c r="I128" s="1272"/>
      <c r="J128" s="1271">
        <f t="shared" si="4"/>
        <v>0</v>
      </c>
      <c r="K128" s="1273"/>
      <c r="L128" s="1222"/>
    </row>
    <row r="129" spans="1:12" customFormat="1" ht="15" customHeight="1" x14ac:dyDescent="0.25">
      <c r="A129" s="1274"/>
      <c r="B129" s="1272"/>
      <c r="C129" s="1272"/>
      <c r="D129" s="1272"/>
      <c r="E129" s="1272"/>
      <c r="F129" s="1272"/>
      <c r="G129" s="1272"/>
      <c r="H129" s="1272"/>
      <c r="I129" s="1272"/>
      <c r="J129" s="1271">
        <f t="shared" si="4"/>
        <v>0</v>
      </c>
      <c r="K129" s="1273"/>
      <c r="L129" s="1222"/>
    </row>
    <row r="130" spans="1:12" customFormat="1" ht="15" customHeight="1" x14ac:dyDescent="0.25">
      <c r="A130" s="1274"/>
      <c r="B130" s="1272"/>
      <c r="C130" s="1272"/>
      <c r="D130" s="1272"/>
      <c r="E130" s="1272"/>
      <c r="F130" s="1272"/>
      <c r="G130" s="1272"/>
      <c r="H130" s="1272"/>
      <c r="I130" s="1272"/>
      <c r="J130" s="1271">
        <f t="shared" si="4"/>
        <v>0</v>
      </c>
      <c r="K130" s="1273"/>
      <c r="L130" s="1222"/>
    </row>
    <row r="131" spans="1:12" customFormat="1" ht="15" customHeight="1" x14ac:dyDescent="0.25">
      <c r="A131" s="1274"/>
      <c r="B131" s="1272"/>
      <c r="C131" s="1272"/>
      <c r="D131" s="1272"/>
      <c r="E131" s="1272"/>
      <c r="F131" s="1272"/>
      <c r="G131" s="1272"/>
      <c r="H131" s="1272"/>
      <c r="I131" s="1272"/>
      <c r="J131" s="1271">
        <f t="shared" si="4"/>
        <v>0</v>
      </c>
      <c r="K131" s="1273"/>
      <c r="L131" s="1222"/>
    </row>
    <row r="132" spans="1:12" customFormat="1" ht="15" customHeight="1" x14ac:dyDescent="0.25">
      <c r="A132" s="1274"/>
      <c r="B132" s="1272"/>
      <c r="C132" s="1272"/>
      <c r="D132" s="1272"/>
      <c r="E132" s="1272"/>
      <c r="F132" s="1272"/>
      <c r="G132" s="1272"/>
      <c r="H132" s="1272"/>
      <c r="I132" s="1272"/>
      <c r="J132" s="1271">
        <f t="shared" si="4"/>
        <v>0</v>
      </c>
      <c r="K132" s="1273"/>
      <c r="L132" s="1222"/>
    </row>
    <row r="133" spans="1:12" customFormat="1" ht="15" customHeight="1" x14ac:dyDescent="0.25">
      <c r="A133" s="1274"/>
      <c r="B133" s="1272"/>
      <c r="C133" s="1272"/>
      <c r="D133" s="1272"/>
      <c r="E133" s="1272"/>
      <c r="F133" s="1272"/>
      <c r="G133" s="1272"/>
      <c r="H133" s="1272"/>
      <c r="I133" s="1272"/>
      <c r="J133" s="1271">
        <f t="shared" si="4"/>
        <v>0</v>
      </c>
      <c r="K133" s="1273"/>
      <c r="L133" s="1222"/>
    </row>
    <row r="134" spans="1:12" customFormat="1" ht="15" customHeight="1" x14ac:dyDescent="0.25">
      <c r="A134" s="1274"/>
      <c r="B134" s="1272"/>
      <c r="C134" s="1272"/>
      <c r="D134" s="1272"/>
      <c r="E134" s="1272"/>
      <c r="F134" s="1272"/>
      <c r="G134" s="1272"/>
      <c r="H134" s="1272"/>
      <c r="I134" s="1272"/>
      <c r="J134" s="1271">
        <f t="shared" si="4"/>
        <v>0</v>
      </c>
      <c r="K134" s="1273"/>
      <c r="L134" s="1222"/>
    </row>
    <row r="135" spans="1:12" customFormat="1" ht="15" customHeight="1" x14ac:dyDescent="0.25">
      <c r="A135" s="1274"/>
      <c r="B135" s="1272"/>
      <c r="C135" s="1272"/>
      <c r="D135" s="1272"/>
      <c r="E135" s="1272"/>
      <c r="F135" s="1272"/>
      <c r="G135" s="1272"/>
      <c r="H135" s="1272"/>
      <c r="I135" s="1272"/>
      <c r="J135" s="1271">
        <f t="shared" si="4"/>
        <v>0</v>
      </c>
      <c r="K135" s="1273"/>
      <c r="L135" s="1222"/>
    </row>
    <row r="136" spans="1:12" customFormat="1" ht="15" customHeight="1" x14ac:dyDescent="0.25">
      <c r="A136" s="1274"/>
      <c r="B136" s="1272"/>
      <c r="C136" s="1272"/>
      <c r="D136" s="1272"/>
      <c r="E136" s="1272"/>
      <c r="F136" s="1272"/>
      <c r="G136" s="1272"/>
      <c r="H136" s="1272"/>
      <c r="I136" s="1272"/>
      <c r="J136" s="1271">
        <f t="shared" si="4"/>
        <v>0</v>
      </c>
      <c r="K136" s="1273"/>
      <c r="L136" s="1222"/>
    </row>
    <row r="137" spans="1:12" customFormat="1" ht="15" customHeight="1" x14ac:dyDescent="0.25">
      <c r="A137" s="1274"/>
      <c r="B137" s="1272"/>
      <c r="C137" s="1272"/>
      <c r="D137" s="1272"/>
      <c r="E137" s="1272"/>
      <c r="F137" s="1272"/>
      <c r="G137" s="1272"/>
      <c r="H137" s="1272"/>
      <c r="I137" s="1272"/>
      <c r="J137" s="1271">
        <f t="shared" si="4"/>
        <v>0</v>
      </c>
      <c r="K137" s="1273"/>
      <c r="L137" s="1222"/>
    </row>
    <row r="138" spans="1:12" customFormat="1" ht="15" customHeight="1" x14ac:dyDescent="0.25">
      <c r="A138" s="1274"/>
      <c r="B138" s="1272"/>
      <c r="C138" s="1272"/>
      <c r="D138" s="1272"/>
      <c r="E138" s="1272"/>
      <c r="F138" s="1272"/>
      <c r="G138" s="1272"/>
      <c r="H138" s="1272"/>
      <c r="I138" s="1272"/>
      <c r="J138" s="1271">
        <f t="shared" ref="J138:J169" si="5">J137-SUM(B138:I138)</f>
        <v>0</v>
      </c>
      <c r="K138" s="1273"/>
      <c r="L138" s="1222"/>
    </row>
    <row r="139" spans="1:12" customFormat="1" ht="15" customHeight="1" x14ac:dyDescent="0.25">
      <c r="A139" s="1274"/>
      <c r="B139" s="1272"/>
      <c r="C139" s="1272"/>
      <c r="D139" s="1272"/>
      <c r="E139" s="1272"/>
      <c r="F139" s="1272"/>
      <c r="G139" s="1272"/>
      <c r="H139" s="1272"/>
      <c r="I139" s="1272"/>
      <c r="J139" s="1271">
        <f t="shared" si="5"/>
        <v>0</v>
      </c>
      <c r="K139" s="1273"/>
      <c r="L139" s="1222"/>
    </row>
    <row r="140" spans="1:12" customFormat="1" ht="15" customHeight="1" x14ac:dyDescent="0.25">
      <c r="A140" s="1274"/>
      <c r="B140" s="1272"/>
      <c r="C140" s="1272"/>
      <c r="D140" s="1272"/>
      <c r="E140" s="1272"/>
      <c r="F140" s="1272"/>
      <c r="G140" s="1272"/>
      <c r="H140" s="1272"/>
      <c r="I140" s="1272"/>
      <c r="J140" s="1271">
        <f t="shared" si="5"/>
        <v>0</v>
      </c>
      <c r="K140" s="1273"/>
      <c r="L140" s="1222"/>
    </row>
    <row r="141" spans="1:12" customFormat="1" ht="15" customHeight="1" x14ac:dyDescent="0.25">
      <c r="A141" s="1274"/>
      <c r="B141" s="1272"/>
      <c r="C141" s="1272"/>
      <c r="D141" s="1272"/>
      <c r="E141" s="1272"/>
      <c r="F141" s="1272"/>
      <c r="G141" s="1272"/>
      <c r="H141" s="1272"/>
      <c r="I141" s="1272"/>
      <c r="J141" s="1271">
        <f t="shared" si="5"/>
        <v>0</v>
      </c>
      <c r="K141" s="1273"/>
      <c r="L141" s="1222"/>
    </row>
    <row r="142" spans="1:12" customFormat="1" ht="15" customHeight="1" x14ac:dyDescent="0.25">
      <c r="A142" s="1274"/>
      <c r="B142" s="1272"/>
      <c r="C142" s="1272"/>
      <c r="D142" s="1272"/>
      <c r="E142" s="1272"/>
      <c r="F142" s="1272"/>
      <c r="G142" s="1272"/>
      <c r="H142" s="1272"/>
      <c r="I142" s="1272"/>
      <c r="J142" s="1271">
        <f t="shared" si="5"/>
        <v>0</v>
      </c>
      <c r="K142" s="1273"/>
      <c r="L142" s="1222"/>
    </row>
    <row r="143" spans="1:12" customFormat="1" ht="15" customHeight="1" x14ac:dyDescent="0.25">
      <c r="A143" s="1274"/>
      <c r="B143" s="1272"/>
      <c r="C143" s="1272"/>
      <c r="D143" s="1272"/>
      <c r="E143" s="1272"/>
      <c r="F143" s="1272"/>
      <c r="G143" s="1272"/>
      <c r="H143" s="1272"/>
      <c r="I143" s="1272"/>
      <c r="J143" s="1271">
        <f t="shared" si="5"/>
        <v>0</v>
      </c>
      <c r="K143" s="1273"/>
      <c r="L143" s="1222"/>
    </row>
    <row r="144" spans="1:12" customFormat="1" ht="15" customHeight="1" x14ac:dyDescent="0.25">
      <c r="A144" s="1274"/>
      <c r="B144" s="1272"/>
      <c r="C144" s="1272"/>
      <c r="D144" s="1272"/>
      <c r="E144" s="1272"/>
      <c r="F144" s="1272"/>
      <c r="G144" s="1272"/>
      <c r="H144" s="1272"/>
      <c r="I144" s="1272"/>
      <c r="J144" s="1271">
        <f t="shared" si="5"/>
        <v>0</v>
      </c>
      <c r="K144" s="1273"/>
      <c r="L144" s="1222"/>
    </row>
    <row r="145" spans="1:12" customFormat="1" ht="15" customHeight="1" x14ac:dyDescent="0.25">
      <c r="A145" s="1274"/>
      <c r="B145" s="1272"/>
      <c r="C145" s="1272"/>
      <c r="D145" s="1272"/>
      <c r="E145" s="1272"/>
      <c r="F145" s="1272"/>
      <c r="G145" s="1272"/>
      <c r="H145" s="1272"/>
      <c r="I145" s="1272"/>
      <c r="J145" s="1271">
        <f t="shared" si="5"/>
        <v>0</v>
      </c>
      <c r="K145" s="1273"/>
      <c r="L145" s="1222"/>
    </row>
    <row r="146" spans="1:12" customFormat="1" ht="15" customHeight="1" x14ac:dyDescent="0.25">
      <c r="A146" s="1274"/>
      <c r="B146" s="1272"/>
      <c r="C146" s="1272"/>
      <c r="D146" s="1272"/>
      <c r="E146" s="1272"/>
      <c r="F146" s="1272"/>
      <c r="G146" s="1272"/>
      <c r="H146" s="1272"/>
      <c r="I146" s="1272"/>
      <c r="J146" s="1271">
        <f t="shared" si="5"/>
        <v>0</v>
      </c>
      <c r="K146" s="1273"/>
      <c r="L146" s="1222"/>
    </row>
    <row r="147" spans="1:12" customFormat="1" ht="15" customHeight="1" x14ac:dyDescent="0.25">
      <c r="A147" s="1274"/>
      <c r="B147" s="1272"/>
      <c r="C147" s="1272"/>
      <c r="D147" s="1272"/>
      <c r="E147" s="1272"/>
      <c r="F147" s="1272"/>
      <c r="G147" s="1272"/>
      <c r="H147" s="1272"/>
      <c r="I147" s="1272"/>
      <c r="J147" s="1271">
        <f t="shared" si="5"/>
        <v>0</v>
      </c>
      <c r="K147" s="1273"/>
      <c r="L147" s="1222"/>
    </row>
    <row r="148" spans="1:12" customFormat="1" ht="15" customHeight="1" x14ac:dyDescent="0.25">
      <c r="A148" s="1274"/>
      <c r="B148" s="1272"/>
      <c r="C148" s="1272"/>
      <c r="D148" s="1272"/>
      <c r="E148" s="1272"/>
      <c r="F148" s="1272"/>
      <c r="G148" s="1272"/>
      <c r="H148" s="1272"/>
      <c r="I148" s="1272"/>
      <c r="J148" s="1271">
        <f t="shared" si="5"/>
        <v>0</v>
      </c>
      <c r="K148" s="1273"/>
      <c r="L148" s="1222"/>
    </row>
    <row r="149" spans="1:12" customFormat="1" ht="15" customHeight="1" x14ac:dyDescent="0.25">
      <c r="A149" s="1274"/>
      <c r="B149" s="1272"/>
      <c r="C149" s="1272"/>
      <c r="D149" s="1272"/>
      <c r="E149" s="1272"/>
      <c r="F149" s="1272"/>
      <c r="G149" s="1272"/>
      <c r="H149" s="1272"/>
      <c r="I149" s="1272"/>
      <c r="J149" s="1271">
        <f t="shared" si="5"/>
        <v>0</v>
      </c>
      <c r="K149" s="1273"/>
      <c r="L149" s="1222"/>
    </row>
    <row r="150" spans="1:12" customFormat="1" ht="15" customHeight="1" x14ac:dyDescent="0.25">
      <c r="A150" s="1274"/>
      <c r="B150" s="1272"/>
      <c r="C150" s="1272"/>
      <c r="D150" s="1272"/>
      <c r="E150" s="1272"/>
      <c r="F150" s="1272"/>
      <c r="G150" s="1272"/>
      <c r="H150" s="1272"/>
      <c r="I150" s="1272"/>
      <c r="J150" s="1271">
        <f t="shared" si="5"/>
        <v>0</v>
      </c>
      <c r="K150" s="1273"/>
      <c r="L150" s="1222"/>
    </row>
    <row r="151" spans="1:12" customFormat="1" ht="15" customHeight="1" x14ac:dyDescent="0.25">
      <c r="A151" s="1274"/>
      <c r="B151" s="1272"/>
      <c r="C151" s="1272"/>
      <c r="D151" s="1272"/>
      <c r="E151" s="1272"/>
      <c r="F151" s="1272"/>
      <c r="G151" s="1272"/>
      <c r="H151" s="1272"/>
      <c r="I151" s="1272"/>
      <c r="J151" s="1271">
        <f t="shared" si="5"/>
        <v>0</v>
      </c>
      <c r="K151" s="1273"/>
      <c r="L151" s="1222"/>
    </row>
    <row r="152" spans="1:12" customFormat="1" ht="15" customHeight="1" x14ac:dyDescent="0.25">
      <c r="A152" s="1274"/>
      <c r="B152" s="1272"/>
      <c r="C152" s="1272"/>
      <c r="D152" s="1272"/>
      <c r="E152" s="1272"/>
      <c r="F152" s="1272"/>
      <c r="G152" s="1272"/>
      <c r="H152" s="1272"/>
      <c r="I152" s="1272"/>
      <c r="J152" s="1271">
        <f t="shared" si="5"/>
        <v>0</v>
      </c>
      <c r="K152" s="1273"/>
      <c r="L152" s="1222"/>
    </row>
    <row r="153" spans="1:12" customFormat="1" ht="15" customHeight="1" x14ac:dyDescent="0.25">
      <c r="A153" s="1274"/>
      <c r="B153" s="1272"/>
      <c r="C153" s="1272"/>
      <c r="D153" s="1272"/>
      <c r="E153" s="1272"/>
      <c r="F153" s="1272"/>
      <c r="G153" s="1272"/>
      <c r="H153" s="1272"/>
      <c r="I153" s="1272"/>
      <c r="J153" s="1271">
        <f t="shared" si="5"/>
        <v>0</v>
      </c>
      <c r="K153" s="1273"/>
      <c r="L153" s="1222"/>
    </row>
    <row r="154" spans="1:12" customFormat="1" ht="15" customHeight="1" x14ac:dyDescent="0.25">
      <c r="A154" s="1274"/>
      <c r="B154" s="1272"/>
      <c r="C154" s="1272"/>
      <c r="D154" s="1272"/>
      <c r="E154" s="1272"/>
      <c r="F154" s="1272"/>
      <c r="G154" s="1272"/>
      <c r="H154" s="1272"/>
      <c r="I154" s="1272"/>
      <c r="J154" s="1271">
        <f t="shared" si="5"/>
        <v>0</v>
      </c>
      <c r="K154" s="1273"/>
      <c r="L154" s="1222"/>
    </row>
    <row r="155" spans="1:12" customFormat="1" ht="15" customHeight="1" x14ac:dyDescent="0.25">
      <c r="A155" s="1274"/>
      <c r="B155" s="1272"/>
      <c r="C155" s="1272"/>
      <c r="D155" s="1272"/>
      <c r="E155" s="1272"/>
      <c r="F155" s="1272"/>
      <c r="G155" s="1272"/>
      <c r="H155" s="1272"/>
      <c r="I155" s="1272"/>
      <c r="J155" s="1271">
        <f t="shared" si="5"/>
        <v>0</v>
      </c>
      <c r="K155" s="1273"/>
      <c r="L155" s="1222"/>
    </row>
    <row r="156" spans="1:12" customFormat="1" ht="15" customHeight="1" x14ac:dyDescent="0.25">
      <c r="A156" s="1274"/>
      <c r="B156" s="1272"/>
      <c r="C156" s="1272"/>
      <c r="D156" s="1272"/>
      <c r="E156" s="1272"/>
      <c r="F156" s="1272"/>
      <c r="G156" s="1272"/>
      <c r="H156" s="1272"/>
      <c r="I156" s="1272"/>
      <c r="J156" s="1271">
        <f t="shared" si="5"/>
        <v>0</v>
      </c>
      <c r="K156" s="1273"/>
      <c r="L156" s="1222"/>
    </row>
    <row r="157" spans="1:12" customFormat="1" ht="15" customHeight="1" x14ac:dyDescent="0.25">
      <c r="A157" s="1274"/>
      <c r="B157" s="1272"/>
      <c r="C157" s="1272"/>
      <c r="D157" s="1272"/>
      <c r="E157" s="1272"/>
      <c r="F157" s="1272"/>
      <c r="G157" s="1272"/>
      <c r="H157" s="1272"/>
      <c r="I157" s="1272"/>
      <c r="J157" s="1271">
        <f t="shared" si="5"/>
        <v>0</v>
      </c>
      <c r="K157" s="1273"/>
      <c r="L157" s="1222"/>
    </row>
    <row r="158" spans="1:12" customFormat="1" ht="15" customHeight="1" x14ac:dyDescent="0.25">
      <c r="A158" s="1274"/>
      <c r="B158" s="1272"/>
      <c r="C158" s="1272"/>
      <c r="D158" s="1272"/>
      <c r="E158" s="1272"/>
      <c r="F158" s="1272"/>
      <c r="G158" s="1272"/>
      <c r="H158" s="1272"/>
      <c r="I158" s="1272"/>
      <c r="J158" s="1271">
        <f t="shared" si="5"/>
        <v>0</v>
      </c>
      <c r="K158" s="1273"/>
      <c r="L158" s="1222"/>
    </row>
    <row r="159" spans="1:12" customFormat="1" ht="15" customHeight="1" x14ac:dyDescent="0.25">
      <c r="A159" s="1274"/>
      <c r="B159" s="1272"/>
      <c r="C159" s="1272"/>
      <c r="D159" s="1272"/>
      <c r="E159" s="1272"/>
      <c r="F159" s="1272"/>
      <c r="G159" s="1272"/>
      <c r="H159" s="1272"/>
      <c r="I159" s="1272"/>
      <c r="J159" s="1271">
        <f t="shared" si="5"/>
        <v>0</v>
      </c>
      <c r="K159" s="1273"/>
      <c r="L159" s="1222"/>
    </row>
    <row r="160" spans="1:12" customFormat="1" ht="15" customHeight="1" x14ac:dyDescent="0.25">
      <c r="A160" s="1274"/>
      <c r="B160" s="1272"/>
      <c r="C160" s="1272"/>
      <c r="D160" s="1272"/>
      <c r="E160" s="1272"/>
      <c r="F160" s="1272"/>
      <c r="G160" s="1272"/>
      <c r="H160" s="1272"/>
      <c r="I160" s="1272"/>
      <c r="J160" s="1271">
        <f t="shared" si="5"/>
        <v>0</v>
      </c>
      <c r="K160" s="1273"/>
      <c r="L160" s="1222"/>
    </row>
    <row r="161" spans="1:12" customFormat="1" ht="15" customHeight="1" x14ac:dyDescent="0.25">
      <c r="A161" s="1274"/>
      <c r="B161" s="1272"/>
      <c r="C161" s="1272"/>
      <c r="D161" s="1272"/>
      <c r="E161" s="1272"/>
      <c r="F161" s="1272"/>
      <c r="G161" s="1272"/>
      <c r="H161" s="1272"/>
      <c r="I161" s="1272"/>
      <c r="J161" s="1271">
        <f t="shared" si="5"/>
        <v>0</v>
      </c>
      <c r="K161" s="1273"/>
      <c r="L161" s="1222"/>
    </row>
    <row r="162" spans="1:12" customFormat="1" ht="15" customHeight="1" x14ac:dyDescent="0.25">
      <c r="A162" s="1274"/>
      <c r="B162" s="1272"/>
      <c r="C162" s="1272"/>
      <c r="D162" s="1272"/>
      <c r="E162" s="1272"/>
      <c r="F162" s="1272"/>
      <c r="G162" s="1272"/>
      <c r="H162" s="1272"/>
      <c r="I162" s="1272"/>
      <c r="J162" s="1271">
        <f t="shared" si="5"/>
        <v>0</v>
      </c>
      <c r="K162" s="1273"/>
      <c r="L162" s="1222"/>
    </row>
    <row r="163" spans="1:12" customFormat="1" ht="15" customHeight="1" x14ac:dyDescent="0.25">
      <c r="A163" s="1274"/>
      <c r="B163" s="1272"/>
      <c r="C163" s="1272"/>
      <c r="D163" s="1272"/>
      <c r="E163" s="1272"/>
      <c r="F163" s="1272"/>
      <c r="G163" s="1272"/>
      <c r="H163" s="1272"/>
      <c r="I163" s="1272"/>
      <c r="J163" s="1271">
        <f t="shared" si="5"/>
        <v>0</v>
      </c>
      <c r="K163" s="1273"/>
      <c r="L163" s="1222"/>
    </row>
    <row r="164" spans="1:12" customFormat="1" ht="15" customHeight="1" x14ac:dyDescent="0.25">
      <c r="A164" s="1274"/>
      <c r="B164" s="1272"/>
      <c r="C164" s="1272"/>
      <c r="D164" s="1272"/>
      <c r="E164" s="1272"/>
      <c r="F164" s="1272"/>
      <c r="G164" s="1272"/>
      <c r="H164" s="1272"/>
      <c r="I164" s="1272"/>
      <c r="J164" s="1271">
        <f t="shared" si="5"/>
        <v>0</v>
      </c>
      <c r="K164" s="1273"/>
      <c r="L164" s="1222"/>
    </row>
    <row r="165" spans="1:12" customFormat="1" ht="15" customHeight="1" x14ac:dyDescent="0.25">
      <c r="A165" s="1274"/>
      <c r="B165" s="1272"/>
      <c r="C165" s="1272"/>
      <c r="D165" s="1272"/>
      <c r="E165" s="1272"/>
      <c r="F165" s="1272"/>
      <c r="G165" s="1272"/>
      <c r="H165" s="1272"/>
      <c r="I165" s="1272"/>
      <c r="J165" s="1271">
        <f t="shared" si="5"/>
        <v>0</v>
      </c>
      <c r="K165" s="1273"/>
      <c r="L165" s="1222"/>
    </row>
    <row r="166" spans="1:12" customFormat="1" ht="15" customHeight="1" x14ac:dyDescent="0.25">
      <c r="A166" s="1274"/>
      <c r="B166" s="1272"/>
      <c r="C166" s="1272"/>
      <c r="D166" s="1272"/>
      <c r="E166" s="1272"/>
      <c r="F166" s="1272"/>
      <c r="G166" s="1272"/>
      <c r="H166" s="1272"/>
      <c r="I166" s="1272"/>
      <c r="J166" s="1271">
        <f t="shared" si="5"/>
        <v>0</v>
      </c>
      <c r="K166" s="1273"/>
      <c r="L166" s="1222"/>
    </row>
    <row r="167" spans="1:12" customFormat="1" ht="15" customHeight="1" x14ac:dyDescent="0.25">
      <c r="A167" s="1274"/>
      <c r="B167" s="1272"/>
      <c r="C167" s="1272"/>
      <c r="D167" s="1272"/>
      <c r="E167" s="1272"/>
      <c r="F167" s="1272"/>
      <c r="G167" s="1272"/>
      <c r="H167" s="1272"/>
      <c r="I167" s="1272"/>
      <c r="J167" s="1271">
        <f t="shared" si="5"/>
        <v>0</v>
      </c>
      <c r="K167" s="1273"/>
      <c r="L167" s="1222"/>
    </row>
    <row r="168" spans="1:12" customFormat="1" ht="15" customHeight="1" x14ac:dyDescent="0.25">
      <c r="A168" s="1274"/>
      <c r="B168" s="1272"/>
      <c r="C168" s="1272"/>
      <c r="D168" s="1272"/>
      <c r="E168" s="1272"/>
      <c r="F168" s="1272"/>
      <c r="G168" s="1272"/>
      <c r="H168" s="1272"/>
      <c r="I168" s="1272"/>
      <c r="J168" s="1271">
        <f t="shared" si="5"/>
        <v>0</v>
      </c>
      <c r="K168" s="1273"/>
      <c r="L168" s="1222"/>
    </row>
    <row r="169" spans="1:12" customFormat="1" ht="15" customHeight="1" x14ac:dyDescent="0.25">
      <c r="A169" s="1274"/>
      <c r="B169" s="1272"/>
      <c r="C169" s="1272"/>
      <c r="D169" s="1272"/>
      <c r="E169" s="1272"/>
      <c r="F169" s="1272"/>
      <c r="G169" s="1272"/>
      <c r="H169" s="1272"/>
      <c r="I169" s="1272"/>
      <c r="J169" s="1271">
        <f t="shared" si="5"/>
        <v>0</v>
      </c>
      <c r="K169" s="1273"/>
      <c r="L169" s="1222"/>
    </row>
    <row r="170" spans="1:12" customFormat="1" ht="15" customHeight="1" x14ac:dyDescent="0.25">
      <c r="A170" s="1274"/>
      <c r="B170" s="1272"/>
      <c r="C170" s="1272"/>
      <c r="D170" s="1272"/>
      <c r="E170" s="1272"/>
      <c r="F170" s="1272"/>
      <c r="G170" s="1272"/>
      <c r="H170" s="1272"/>
      <c r="I170" s="1272"/>
      <c r="J170" s="1271">
        <f t="shared" ref="J170:J192" si="6">J169-SUM(B170:I170)</f>
        <v>0</v>
      </c>
      <c r="K170" s="1273"/>
      <c r="L170" s="1222"/>
    </row>
    <row r="171" spans="1:12" customFormat="1" ht="15" customHeight="1" x14ac:dyDescent="0.25">
      <c r="A171" s="1274"/>
      <c r="B171" s="1272"/>
      <c r="C171" s="1272"/>
      <c r="D171" s="1272"/>
      <c r="E171" s="1272"/>
      <c r="F171" s="1272"/>
      <c r="G171" s="1272"/>
      <c r="H171" s="1272"/>
      <c r="I171" s="1272"/>
      <c r="J171" s="1271">
        <f t="shared" si="6"/>
        <v>0</v>
      </c>
      <c r="K171" s="1273"/>
      <c r="L171" s="1222"/>
    </row>
    <row r="172" spans="1:12" customFormat="1" ht="15" customHeight="1" x14ac:dyDescent="0.25">
      <c r="A172" s="1274"/>
      <c r="B172" s="1272"/>
      <c r="C172" s="1272"/>
      <c r="D172" s="1272"/>
      <c r="E172" s="1272"/>
      <c r="F172" s="1272"/>
      <c r="G172" s="1272"/>
      <c r="H172" s="1272"/>
      <c r="I172" s="1272"/>
      <c r="J172" s="1271">
        <f t="shared" si="6"/>
        <v>0</v>
      </c>
      <c r="K172" s="1273"/>
      <c r="L172" s="1222"/>
    </row>
    <row r="173" spans="1:12" customFormat="1" ht="15" customHeight="1" x14ac:dyDescent="0.25">
      <c r="A173" s="1274"/>
      <c r="B173" s="1272"/>
      <c r="C173" s="1272"/>
      <c r="D173" s="1272"/>
      <c r="E173" s="1272"/>
      <c r="F173" s="1272"/>
      <c r="G173" s="1272"/>
      <c r="H173" s="1272"/>
      <c r="I173" s="1272"/>
      <c r="J173" s="1271">
        <f t="shared" si="6"/>
        <v>0</v>
      </c>
      <c r="K173" s="1273"/>
      <c r="L173" s="1222"/>
    </row>
    <row r="174" spans="1:12" customFormat="1" ht="15" customHeight="1" x14ac:dyDescent="0.25">
      <c r="A174" s="1274"/>
      <c r="B174" s="1272"/>
      <c r="C174" s="1272"/>
      <c r="D174" s="1272"/>
      <c r="E174" s="1272"/>
      <c r="F174" s="1272"/>
      <c r="G174" s="1272"/>
      <c r="H174" s="1272"/>
      <c r="I174" s="1272"/>
      <c r="J174" s="1271">
        <f t="shared" si="6"/>
        <v>0</v>
      </c>
      <c r="K174" s="1273"/>
      <c r="L174" s="1222"/>
    </row>
    <row r="175" spans="1:12" customFormat="1" ht="15" customHeight="1" x14ac:dyDescent="0.25">
      <c r="A175" s="1274"/>
      <c r="B175" s="1272"/>
      <c r="C175" s="1272"/>
      <c r="D175" s="1272"/>
      <c r="E175" s="1272"/>
      <c r="F175" s="1272"/>
      <c r="G175" s="1272"/>
      <c r="H175" s="1272"/>
      <c r="I175" s="1272"/>
      <c r="J175" s="1271">
        <f t="shared" si="6"/>
        <v>0</v>
      </c>
      <c r="K175" s="1273"/>
      <c r="L175" s="1222"/>
    </row>
    <row r="176" spans="1:12" customFormat="1" ht="15" customHeight="1" x14ac:dyDescent="0.25">
      <c r="A176" s="1274"/>
      <c r="B176" s="1272"/>
      <c r="C176" s="1272"/>
      <c r="D176" s="1272"/>
      <c r="E176" s="1272"/>
      <c r="F176" s="1272"/>
      <c r="G176" s="1272"/>
      <c r="H176" s="1272"/>
      <c r="I176" s="1272"/>
      <c r="J176" s="1271">
        <f t="shared" si="6"/>
        <v>0</v>
      </c>
      <c r="K176" s="1273"/>
      <c r="L176" s="1222"/>
    </row>
    <row r="177" spans="1:12" customFormat="1" ht="15" customHeight="1" x14ac:dyDescent="0.25">
      <c r="A177" s="1274"/>
      <c r="B177" s="1272"/>
      <c r="C177" s="1272"/>
      <c r="D177" s="1272"/>
      <c r="E177" s="1272"/>
      <c r="F177" s="1272"/>
      <c r="G177" s="1272"/>
      <c r="H177" s="1272"/>
      <c r="I177" s="1272"/>
      <c r="J177" s="1271">
        <f t="shared" si="6"/>
        <v>0</v>
      </c>
      <c r="K177" s="1273"/>
      <c r="L177" s="1222"/>
    </row>
    <row r="178" spans="1:12" customFormat="1" ht="15" customHeight="1" x14ac:dyDescent="0.25">
      <c r="A178" s="1274"/>
      <c r="B178" s="1272"/>
      <c r="C178" s="1272"/>
      <c r="D178" s="1272"/>
      <c r="E178" s="1272"/>
      <c r="F178" s="1272"/>
      <c r="G178" s="1272"/>
      <c r="H178" s="1272"/>
      <c r="I178" s="1272"/>
      <c r="J178" s="1271">
        <f t="shared" si="6"/>
        <v>0</v>
      </c>
      <c r="K178" s="1273"/>
      <c r="L178" s="1222"/>
    </row>
    <row r="179" spans="1:12" ht="15" x14ac:dyDescent="0.25">
      <c r="A179" s="1274"/>
      <c r="B179" s="1272"/>
      <c r="C179" s="1272"/>
      <c r="D179" s="1272"/>
      <c r="E179" s="1272"/>
      <c r="F179" s="1272"/>
      <c r="G179" s="1272"/>
      <c r="H179" s="1272"/>
      <c r="I179" s="1272"/>
      <c r="J179" s="1271">
        <f t="shared" si="6"/>
        <v>0</v>
      </c>
      <c r="K179" s="1273"/>
      <c r="L179" s="1222"/>
    </row>
    <row r="180" spans="1:12" ht="15" x14ac:dyDescent="0.25">
      <c r="A180" s="1274"/>
      <c r="B180" s="1272"/>
      <c r="C180" s="1272"/>
      <c r="D180" s="1272"/>
      <c r="E180" s="1272"/>
      <c r="F180" s="1272"/>
      <c r="G180" s="1272"/>
      <c r="H180" s="1272"/>
      <c r="I180" s="1272"/>
      <c r="J180" s="1271">
        <f t="shared" si="6"/>
        <v>0</v>
      </c>
      <c r="K180" s="1273"/>
      <c r="L180" s="1222"/>
    </row>
    <row r="181" spans="1:12" ht="15" x14ac:dyDescent="0.25">
      <c r="A181" s="1274"/>
      <c r="B181" s="1272"/>
      <c r="C181" s="1272"/>
      <c r="D181" s="1272"/>
      <c r="E181" s="1272"/>
      <c r="F181" s="1272"/>
      <c r="G181" s="1272"/>
      <c r="H181" s="1272"/>
      <c r="I181" s="1272"/>
      <c r="J181" s="1271">
        <f t="shared" si="6"/>
        <v>0</v>
      </c>
      <c r="K181" s="1273"/>
      <c r="L181" s="1222"/>
    </row>
    <row r="182" spans="1:12" ht="15" x14ac:dyDescent="0.25">
      <c r="A182" s="1274"/>
      <c r="B182" s="1272"/>
      <c r="C182" s="1272"/>
      <c r="D182" s="1272"/>
      <c r="E182" s="1272"/>
      <c r="F182" s="1272"/>
      <c r="G182" s="1272"/>
      <c r="H182" s="1272"/>
      <c r="I182" s="1272"/>
      <c r="J182" s="1271">
        <f t="shared" si="6"/>
        <v>0</v>
      </c>
      <c r="K182" s="1273"/>
      <c r="L182" s="1222"/>
    </row>
    <row r="183" spans="1:12" ht="15" x14ac:dyDescent="0.25">
      <c r="A183" s="1274"/>
      <c r="B183" s="1272"/>
      <c r="C183" s="1272"/>
      <c r="D183" s="1272"/>
      <c r="E183" s="1272"/>
      <c r="F183" s="1272"/>
      <c r="G183" s="1272"/>
      <c r="H183" s="1272"/>
      <c r="I183" s="1272"/>
      <c r="J183" s="1271">
        <f t="shared" si="6"/>
        <v>0</v>
      </c>
      <c r="K183" s="1273"/>
      <c r="L183" s="1262"/>
    </row>
    <row r="184" spans="1:12" ht="15" x14ac:dyDescent="0.25">
      <c r="A184" s="1274"/>
      <c r="B184" s="1272"/>
      <c r="C184" s="1272"/>
      <c r="D184" s="1272"/>
      <c r="E184" s="1272"/>
      <c r="F184" s="1272"/>
      <c r="G184" s="1272"/>
      <c r="H184" s="1272"/>
      <c r="I184" s="1272"/>
      <c r="J184" s="1271">
        <f t="shared" si="6"/>
        <v>0</v>
      </c>
      <c r="K184" s="1273"/>
      <c r="L184" s="1222"/>
    </row>
    <row r="185" spans="1:12" ht="15" hidden="1" x14ac:dyDescent="0.25">
      <c r="A185" s="1274"/>
      <c r="B185" s="1272"/>
      <c r="C185" s="1272"/>
      <c r="D185" s="1272"/>
      <c r="E185" s="1272"/>
      <c r="F185" s="1272"/>
      <c r="G185" s="1272"/>
      <c r="H185" s="1272"/>
      <c r="I185" s="1272"/>
      <c r="J185" s="1271">
        <f t="shared" si="6"/>
        <v>0</v>
      </c>
      <c r="K185" s="1273"/>
      <c r="L185" s="1262"/>
    </row>
    <row r="186" spans="1:12" ht="15" hidden="1" x14ac:dyDescent="0.25">
      <c r="A186" s="1274"/>
      <c r="B186" s="1272"/>
      <c r="C186" s="1272"/>
      <c r="D186" s="1272"/>
      <c r="E186" s="1272"/>
      <c r="F186" s="1272"/>
      <c r="G186" s="1272"/>
      <c r="H186" s="1272"/>
      <c r="I186" s="1272"/>
      <c r="J186" s="1271">
        <f t="shared" si="6"/>
        <v>0</v>
      </c>
      <c r="K186" s="1273"/>
      <c r="L186" s="1262"/>
    </row>
    <row r="187" spans="1:12" ht="15" x14ac:dyDescent="0.25">
      <c r="A187" s="1274"/>
      <c r="B187" s="1272"/>
      <c r="C187" s="1272"/>
      <c r="D187" s="1272"/>
      <c r="E187" s="1272"/>
      <c r="F187" s="1272"/>
      <c r="G187" s="1272"/>
      <c r="H187" s="1272"/>
      <c r="I187" s="1272"/>
      <c r="J187" s="1271">
        <f t="shared" si="6"/>
        <v>0</v>
      </c>
      <c r="K187" s="1273"/>
      <c r="L187" s="1262"/>
    </row>
    <row r="188" spans="1:12" ht="15" x14ac:dyDescent="0.25">
      <c r="A188" s="1274"/>
      <c r="B188" s="1272"/>
      <c r="C188" s="1272"/>
      <c r="D188" s="1272"/>
      <c r="E188" s="1272"/>
      <c r="F188" s="1272"/>
      <c r="G188" s="1272"/>
      <c r="H188" s="1272"/>
      <c r="I188" s="1272"/>
      <c r="J188" s="1271">
        <f t="shared" si="6"/>
        <v>0</v>
      </c>
      <c r="K188" s="1273"/>
      <c r="L188" s="1262"/>
    </row>
    <row r="189" spans="1:12" ht="15" x14ac:dyDescent="0.25">
      <c r="A189" s="1274"/>
      <c r="B189" s="1272"/>
      <c r="C189" s="1272"/>
      <c r="D189" s="1272"/>
      <c r="E189" s="1272"/>
      <c r="F189" s="1272"/>
      <c r="G189" s="1272"/>
      <c r="H189" s="1272"/>
      <c r="I189" s="1272"/>
      <c r="J189" s="1271">
        <f t="shared" si="6"/>
        <v>0</v>
      </c>
      <c r="K189" s="1273"/>
      <c r="L189" s="1222"/>
    </row>
    <row r="190" spans="1:12" ht="15" x14ac:dyDescent="0.25">
      <c r="A190" s="1274"/>
      <c r="B190" s="1272"/>
      <c r="C190" s="1272"/>
      <c r="D190" s="1272"/>
      <c r="E190" s="1272"/>
      <c r="F190" s="1272"/>
      <c r="G190" s="1272"/>
      <c r="H190" s="1272"/>
      <c r="I190" s="1272"/>
      <c r="J190" s="1271">
        <f t="shared" si="6"/>
        <v>0</v>
      </c>
      <c r="K190" s="1273"/>
      <c r="L190" s="1222"/>
    </row>
    <row r="191" spans="1:12" ht="15" x14ac:dyDescent="0.25">
      <c r="A191" s="1274"/>
      <c r="B191" s="1272"/>
      <c r="C191" s="1272"/>
      <c r="D191" s="1272"/>
      <c r="E191" s="1272"/>
      <c r="F191" s="1272"/>
      <c r="G191" s="1272"/>
      <c r="H191" s="1272"/>
      <c r="I191" s="1272"/>
      <c r="J191" s="1271">
        <f t="shared" si="6"/>
        <v>0</v>
      </c>
      <c r="K191" s="1273"/>
      <c r="L191" s="1222"/>
    </row>
    <row r="192" spans="1:12" ht="16.5" thickBot="1" x14ac:dyDescent="0.3">
      <c r="A192" s="1274">
        <v>43281</v>
      </c>
      <c r="B192" s="1272"/>
      <c r="C192" s="1272"/>
      <c r="D192" s="1272"/>
      <c r="E192" s="1272"/>
      <c r="F192" s="1272"/>
      <c r="G192" s="1272"/>
      <c r="H192" s="1272"/>
      <c r="I192" s="1272"/>
      <c r="J192" s="1276">
        <f t="shared" si="6"/>
        <v>0</v>
      </c>
      <c r="K192" s="1277"/>
      <c r="L192" s="1262"/>
    </row>
    <row r="193" spans="1:12" ht="15.75" thickTop="1" x14ac:dyDescent="0.25">
      <c r="A193" s="1222"/>
      <c r="B193" s="1278">
        <f>SUM(B14:B192)</f>
        <v>-30.1</v>
      </c>
      <c r="C193" s="1278">
        <f t="shared" ref="C193:I193" si="7">SUM(C14:C192)</f>
        <v>-20000</v>
      </c>
      <c r="D193" s="1278"/>
      <c r="E193" s="1278">
        <f t="shared" si="7"/>
        <v>-110000</v>
      </c>
      <c r="F193" s="1278">
        <f t="shared" si="7"/>
        <v>750000</v>
      </c>
      <c r="G193" s="1278">
        <f t="shared" si="7"/>
        <v>5974</v>
      </c>
      <c r="H193" s="1278">
        <f t="shared" si="7"/>
        <v>98840</v>
      </c>
      <c r="I193" s="1278">
        <f t="shared" si="7"/>
        <v>20</v>
      </c>
      <c r="J193" s="1271"/>
      <c r="K193" s="1222"/>
      <c r="L193" s="1222"/>
    </row>
    <row r="194" spans="1:12" ht="15" x14ac:dyDescent="0.25">
      <c r="A194" s="1258"/>
      <c r="B194" s="1279"/>
      <c r="C194" s="1336"/>
      <c r="D194" s="1336"/>
      <c r="E194" s="1279"/>
      <c r="F194" s="1279"/>
      <c r="G194" s="1279"/>
      <c r="H194" s="1279"/>
      <c r="I194" s="1279"/>
      <c r="J194" s="1261"/>
      <c r="K194" s="1222"/>
      <c r="L194" s="1222"/>
    </row>
    <row r="195" spans="1:12" ht="15" x14ac:dyDescent="0.25">
      <c r="A195" s="1263"/>
      <c r="B195" s="1280"/>
      <c r="C195" s="1280"/>
      <c r="D195" s="1280"/>
      <c r="E195" s="1280"/>
      <c r="F195" s="1280"/>
      <c r="G195" s="1280"/>
      <c r="H195" s="1280"/>
      <c r="I195" s="1280"/>
      <c r="J195" s="1265" t="s">
        <v>1217</v>
      </c>
      <c r="K195" s="1222"/>
      <c r="L195" s="1222"/>
    </row>
  </sheetData>
  <sheetProtection insertHyperlinks="0"/>
  <protectedRanges>
    <protectedRange sqref="B194:I195" name="Range9"/>
    <protectedRange sqref="B11:I13" name="Range7"/>
    <protectedRange sqref="A14:I192" name="Range2"/>
    <protectedRange sqref="J14" name="Range8"/>
  </protectedRanges>
  <customSheetViews>
    <customSheetView guid="{CAD51596-6B73-4932-BD63-A9B6500D33A2}" showPageBreaks="1" printArea="1" showRuler="0">
      <rowBreaks count="1" manualBreakCount="1">
        <brk id="70" max="8" man="1"/>
      </rowBreaks>
      <pageMargins left="0.78740157480314965" right="0.39370078740157483" top="0.78740157480314965" bottom="0.78740157480314965" header="0" footer="0"/>
      <printOptions horizontalCentered="1"/>
      <pageSetup paperSize="9" scale="73" fitToHeight="2" orientation="portrait" r:id="rId1"/>
      <headerFooter alignWithMargins="0">
        <oddFooter>&amp;L&amp;F
Printed &amp;D&amp;R&amp;A - Page &amp;P</oddFooter>
      </headerFooter>
    </customSheetView>
    <customSheetView guid="{833AC96D-4EBC-4216-8F63-12A77F8DCBC4}" showGridLines="0" showRuler="0">
      <rowBreaks count="1" manualBreakCount="1">
        <brk id="70" max="8" man="1"/>
      </rowBreaks>
      <pageMargins left="0.78740157480314965" right="0.39370078740157483" top="0.78740157480314965" bottom="0.78740157480314965" header="0" footer="0"/>
      <printOptions horizontalCentered="1"/>
      <pageSetup paperSize="9" scale="73" fitToHeight="2" orientation="portrait" r:id="rId2"/>
      <headerFooter alignWithMargins="0">
        <oddFooter>&amp;L&amp;F
Printed &amp;D&amp;R&amp;A - Page &amp;P</oddFooter>
      </headerFooter>
    </customSheetView>
    <customSheetView guid="{558B4E49-BF54-4A2C-ACEB-D2B2F89A7C90}" showRuler="0">
      <rowBreaks count="1" manualBreakCount="1">
        <brk id="70" max="8" man="1"/>
      </rowBreaks>
      <pageMargins left="0.78740157480314965" right="0.39370078740157483" top="0.78740157480314965" bottom="0.78740157480314965" header="0" footer="0"/>
      <printOptions horizontalCentered="1"/>
      <pageSetup paperSize="9" scale="73" fitToHeight="2" orientation="portrait" r:id="rId3"/>
      <headerFooter alignWithMargins="0">
        <oddFooter>&amp;L&amp;F
Printed &amp;D&amp;R&amp;A - Page &amp;P</oddFooter>
      </headerFooter>
    </customSheetView>
    <customSheetView guid="{B1EE0497-15B9-45CC-A270-BCDC6C698D7B}" showGridLines="0" hiddenRows="1" showRuler="0" topLeftCell="A56">
      <rowBreaks count="5" manualBreakCount="5">
        <brk id="34" max="16383" man="1"/>
        <brk id="55" max="16383" man="1"/>
        <brk id="76" max="16383" man="1"/>
        <brk id="97" max="16383" man="1"/>
        <brk id="117" max="16383" man="1"/>
      </rowBreaks>
      <pageMargins left="0.78740157480314965" right="0.19685039370078741" top="0.78740157480314965" bottom="0.78740157480314965" header="0" footer="0"/>
      <printOptions horizontalCentered="1"/>
      <pageSetup paperSize="9" scale="85" orientation="portrait" blackAndWhite="1" r:id="rId4"/>
      <headerFooter alignWithMargins="0">
        <oddFooter>&amp;L&amp;8&amp;F
Copyright © 2003-2004 Business Fitness Pty Ltd&amp;R&amp;A &amp;P</oddFooter>
      </headerFooter>
    </customSheetView>
  </customSheetViews>
  <mergeCells count="8">
    <mergeCell ref="I5:I7"/>
    <mergeCell ref="H8:H10"/>
    <mergeCell ref="I8:I10"/>
    <mergeCell ref="B1:E1"/>
    <mergeCell ref="B2:C2"/>
    <mergeCell ref="B3:C3"/>
    <mergeCell ref="A10:B10"/>
    <mergeCell ref="H5:H7"/>
  </mergeCells>
  <phoneticPr fontId="0" type="noConversion"/>
  <hyperlinks>
    <hyperlink ref="C7" r:id="rId5" tooltip="Link to Managed Document" xr:uid="{8397BDE9-7A09-4AC6-9799-5D1738F1BF69}"/>
  </hyperlinks>
  <printOptions horizontalCentered="1"/>
  <pageMargins left="0.39370078740157483" right="0.19685039370078741" top="0.39370078740157483" bottom="0.39370078740157483" header="0" footer="0.15748031496062992"/>
  <pageSetup paperSize="9" scale="97" fitToHeight="0" orientation="portrait" blackAndWhite="1" r:id="rId6"/>
  <headerFooter alignWithMargins="0">
    <oddFooter>&amp;L&amp;F
Copyright © 2003-Present Business Fitness Pty Ltd&amp;R&amp;A &amp;P</oddFooter>
  </headerFooter>
  <rowBreaks count="5" manualBreakCount="5">
    <brk id="42" max="16383" man="1"/>
    <brk id="69" max="16383" man="1"/>
    <brk id="96" max="16383" man="1"/>
    <brk id="123" max="16383" man="1"/>
    <brk id="150" max="16383" man="1"/>
  </rowBreaks>
  <drawing r:id="rId7"/>
  <legacyDrawing r:id="rId8"/>
  <controls>
    <mc:AlternateContent xmlns:mc="http://schemas.openxmlformats.org/markup-compatibility/2006">
      <mc:Choice Requires="x14">
        <control shapeId="34190" r:id="rId9" name="FinalReviewChk">
          <controlPr defaultSize="0" autoLine="0" r:id="rId10">
            <anchor moveWithCells="1">
              <from>
                <xdr:col>7</xdr:col>
                <xdr:colOff>114300</xdr:colOff>
                <xdr:row>9</xdr:row>
                <xdr:rowOff>19050</xdr:rowOff>
              </from>
              <to>
                <xdr:col>7</xdr:col>
                <xdr:colOff>285750</xdr:colOff>
                <xdr:row>9</xdr:row>
                <xdr:rowOff>190500</xdr:rowOff>
              </to>
            </anchor>
          </controlPr>
        </control>
      </mc:Choice>
      <mc:Fallback>
        <control shapeId="34190" r:id="rId9" name="FinalReviewChk"/>
      </mc:Fallback>
    </mc:AlternateContent>
    <mc:AlternateContent xmlns:mc="http://schemas.openxmlformats.org/markup-compatibility/2006">
      <mc:Choice Requires="x14">
        <control shapeId="34189" r:id="rId11" name="ReworkCompleteChk">
          <controlPr defaultSize="0" autoLine="0" r:id="rId10">
            <anchor moveWithCells="1">
              <from>
                <xdr:col>7</xdr:col>
                <xdr:colOff>114300</xdr:colOff>
                <xdr:row>5</xdr:row>
                <xdr:rowOff>85725</xdr:rowOff>
              </from>
              <to>
                <xdr:col>7</xdr:col>
                <xdr:colOff>285750</xdr:colOff>
                <xdr:row>6</xdr:row>
                <xdr:rowOff>66675</xdr:rowOff>
              </to>
            </anchor>
          </controlPr>
        </control>
      </mc:Choice>
      <mc:Fallback>
        <control shapeId="34189" r:id="rId11" name="ReworkCompleteChk"/>
      </mc:Fallback>
    </mc:AlternateContent>
    <mc:AlternateContent xmlns:mc="http://schemas.openxmlformats.org/markup-compatibility/2006">
      <mc:Choice Requires="x14">
        <control shapeId="34188" r:id="rId12" name="ReworkRequiredchk">
          <controlPr defaultSize="0" autoLine="0" r:id="rId10">
            <anchor moveWithCells="1">
              <from>
                <xdr:col>7</xdr:col>
                <xdr:colOff>114300</xdr:colOff>
                <xdr:row>3</xdr:row>
                <xdr:rowOff>85725</xdr:rowOff>
              </from>
              <to>
                <xdr:col>7</xdr:col>
                <xdr:colOff>285750</xdr:colOff>
                <xdr:row>3</xdr:row>
                <xdr:rowOff>257175</xdr:rowOff>
              </to>
            </anchor>
          </controlPr>
        </control>
      </mc:Choice>
      <mc:Fallback>
        <control shapeId="34188" r:id="rId12" name="ReworkRequiredchk"/>
      </mc:Fallback>
    </mc:AlternateContent>
    <mc:AlternateContent xmlns:mc="http://schemas.openxmlformats.org/markup-compatibility/2006">
      <mc:Choice Requires="x14">
        <control shapeId="34187" r:id="rId13" name="ReviewedChk">
          <controlPr defaultSize="0" autoLine="0" r:id="rId14">
            <anchor moveWithCells="1">
              <from>
                <xdr:col>7</xdr:col>
                <xdr:colOff>114300</xdr:colOff>
                <xdr:row>2</xdr:row>
                <xdr:rowOff>85725</xdr:rowOff>
              </from>
              <to>
                <xdr:col>7</xdr:col>
                <xdr:colOff>285750</xdr:colOff>
                <xdr:row>2</xdr:row>
                <xdr:rowOff>257175</xdr:rowOff>
              </to>
            </anchor>
          </controlPr>
        </control>
      </mc:Choice>
      <mc:Fallback>
        <control shapeId="34187" r:id="rId13" name="ReviewedChk"/>
      </mc:Fallback>
    </mc:AlternateContent>
    <mc:AlternateContent xmlns:mc="http://schemas.openxmlformats.org/markup-compatibility/2006">
      <mc:Choice Requires="x14">
        <control shapeId="34186" r:id="rId15" name="AwaitingClientChk">
          <controlPr defaultSize="0" autoLine="0" r:id="rId10">
            <anchor moveWithCells="1">
              <from>
                <xdr:col>7</xdr:col>
                <xdr:colOff>114300</xdr:colOff>
                <xdr:row>1</xdr:row>
                <xdr:rowOff>85725</xdr:rowOff>
              </from>
              <to>
                <xdr:col>7</xdr:col>
                <xdr:colOff>285750</xdr:colOff>
                <xdr:row>1</xdr:row>
                <xdr:rowOff>257175</xdr:rowOff>
              </to>
            </anchor>
          </controlPr>
        </control>
      </mc:Choice>
      <mc:Fallback>
        <control shapeId="34186" r:id="rId15" name="AwaitingClientChk"/>
      </mc:Fallback>
    </mc:AlternateContent>
    <mc:AlternateContent xmlns:mc="http://schemas.openxmlformats.org/markup-compatibility/2006">
      <mc:Choice Requires="x14">
        <control shapeId="34185" r:id="rId16" name="WorksheetCompleteChk">
          <controlPr defaultSize="0" autoLine="0" r:id="rId10">
            <anchor moveWithCells="1">
              <from>
                <xdr:col>7</xdr:col>
                <xdr:colOff>114300</xdr:colOff>
                <xdr:row>0</xdr:row>
                <xdr:rowOff>85725</xdr:rowOff>
              </from>
              <to>
                <xdr:col>7</xdr:col>
                <xdr:colOff>285750</xdr:colOff>
                <xdr:row>0</xdr:row>
                <xdr:rowOff>257175</xdr:rowOff>
              </to>
            </anchor>
          </controlPr>
        </control>
      </mc:Choice>
      <mc:Fallback>
        <control shapeId="34185" r:id="rId16" name="WorksheetCompleteChk"/>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tabColor rgb="FF8DC63F"/>
    <pageSetUpPr fitToPage="1"/>
  </sheetPr>
  <dimension ref="A1:N34"/>
  <sheetViews>
    <sheetView showGridLines="0" workbookViewId="0">
      <selection activeCell="A12" sqref="A12"/>
    </sheetView>
  </sheetViews>
  <sheetFormatPr defaultRowHeight="12" x14ac:dyDescent="0.2"/>
  <cols>
    <col min="1" max="1" width="12.83203125" customWidth="1"/>
    <col min="2" max="2" width="35.83203125" customWidth="1"/>
    <col min="3" max="3" width="8.83203125" customWidth="1"/>
    <col min="4" max="6" width="15.83203125" customWidth="1"/>
    <col min="7" max="7" width="8.83203125" customWidth="1"/>
    <col min="8" max="9" width="15.83203125" customWidth="1"/>
    <col min="10" max="10" width="15.1640625" customWidth="1"/>
    <col min="11" max="11" width="6.6640625" customWidth="1"/>
    <col min="12" max="12" width="30.83203125" customWidth="1"/>
  </cols>
  <sheetData>
    <row r="1" spans="1:14" ht="24.95" customHeight="1" x14ac:dyDescent="0.2">
      <c r="A1" s="145" t="s">
        <v>167</v>
      </c>
      <c r="B1" s="1426" t="str">
        <f>Home!$B$3</f>
        <v>MICI05</v>
      </c>
      <c r="C1" s="1426"/>
      <c r="D1" s="1426"/>
      <c r="E1" s="1426"/>
      <c r="G1" s="107"/>
      <c r="H1" s="104" t="s">
        <v>58</v>
      </c>
      <c r="I1" s="1066" t="e">
        <f>IF(AND('Index of Workpapers'!E44="",#REF!=""),'Index of Workpapers'!C44,IF('Index of Workpapers'!E44&lt;&gt;"",'Index of Workpapers'!E44,#REF!))</f>
        <v>#REF!</v>
      </c>
      <c r="K1" s="523"/>
      <c r="L1" s="524" t="s">
        <v>349</v>
      </c>
      <c r="M1" s="525" t="s">
        <v>63</v>
      </c>
      <c r="N1" s="526" t="s">
        <v>64</v>
      </c>
    </row>
    <row r="2" spans="1:14" ht="24.95" customHeight="1" x14ac:dyDescent="0.2">
      <c r="A2" s="145" t="s">
        <v>10</v>
      </c>
      <c r="B2" s="1426" t="str">
        <f>Home!$B$4</f>
        <v>MICINDA SUPERANNUATION FUND</v>
      </c>
      <c r="C2" s="1426"/>
      <c r="D2" s="148"/>
      <c r="E2" s="974"/>
      <c r="G2" s="108"/>
      <c r="H2" s="104" t="s">
        <v>63</v>
      </c>
      <c r="I2" s="104" t="s">
        <v>64</v>
      </c>
      <c r="K2" s="523"/>
      <c r="L2" s="524" t="s">
        <v>350</v>
      </c>
      <c r="M2" s="525" t="s">
        <v>63</v>
      </c>
      <c r="N2" s="526" t="s">
        <v>64</v>
      </c>
    </row>
    <row r="3" spans="1:14" ht="24.95" customHeight="1" x14ac:dyDescent="0.2">
      <c r="A3" s="145" t="s">
        <v>917</v>
      </c>
      <c r="B3" s="1440">
        <f>Home!$C$7</f>
        <v>43281</v>
      </c>
      <c r="C3" s="1440"/>
      <c r="D3" s="999"/>
      <c r="E3" s="999"/>
      <c r="G3" s="142" t="s">
        <v>55</v>
      </c>
      <c r="H3" s="106" t="str">
        <f>Home!$C$16</f>
        <v>TH</v>
      </c>
      <c r="I3" s="238">
        <f>Home!$C$17</f>
        <v>43521</v>
      </c>
      <c r="K3" s="523"/>
      <c r="L3" s="524" t="s">
        <v>94</v>
      </c>
      <c r="M3" s="525" t="s">
        <v>63</v>
      </c>
      <c r="N3" s="526" t="s">
        <v>64</v>
      </c>
    </row>
    <row r="4" spans="1:14" ht="24.95" customHeight="1" x14ac:dyDescent="0.3">
      <c r="A4" s="105" t="s">
        <v>547</v>
      </c>
      <c r="B4" s="105"/>
      <c r="G4" s="142" t="s">
        <v>56</v>
      </c>
      <c r="H4" s="106" t="str">
        <f>Home!$C$18</f>
        <v>Enter initials</v>
      </c>
      <c r="I4" s="238" t="str">
        <f>Home!$C$19</f>
        <v>Enter date</v>
      </c>
      <c r="K4" s="523"/>
      <c r="L4" s="524" t="s">
        <v>351</v>
      </c>
      <c r="M4" s="525" t="s">
        <v>63</v>
      </c>
      <c r="N4" s="526" t="s">
        <v>64</v>
      </c>
    </row>
    <row r="5" spans="1:14" ht="3.75" customHeight="1" x14ac:dyDescent="0.2">
      <c r="K5" s="1418"/>
      <c r="L5" s="1419" t="s">
        <v>352</v>
      </c>
      <c r="M5" s="1420" t="s">
        <v>63</v>
      </c>
      <c r="N5" s="1422" t="s">
        <v>64</v>
      </c>
    </row>
    <row r="6" spans="1:14" ht="19.5" customHeight="1" x14ac:dyDescent="0.2">
      <c r="A6" s="1414" t="s">
        <v>616</v>
      </c>
      <c r="B6" s="1414"/>
      <c r="C6" s="1414"/>
      <c r="D6" s="1414"/>
      <c r="E6" s="1414"/>
      <c r="F6" s="1414"/>
      <c r="G6" s="1414"/>
      <c r="H6" s="1414"/>
      <c r="I6" s="1414"/>
      <c r="K6" s="1418"/>
      <c r="L6" s="1419"/>
      <c r="M6" s="1420"/>
      <c r="N6" s="1422"/>
    </row>
    <row r="7" spans="1:14" ht="3.75" customHeight="1" thickBot="1" x14ac:dyDescent="0.25">
      <c r="K7" s="1418"/>
      <c r="L7" s="1419" t="s">
        <v>353</v>
      </c>
      <c r="M7" s="1420" t="s">
        <v>63</v>
      </c>
      <c r="N7" s="1422" t="s">
        <v>64</v>
      </c>
    </row>
    <row r="8" spans="1:14" ht="3.75" customHeight="1" x14ac:dyDescent="0.2">
      <c r="A8" s="482"/>
      <c r="B8" s="483"/>
      <c r="C8" s="483"/>
      <c r="D8" s="483"/>
      <c r="E8" s="483"/>
      <c r="F8" s="483"/>
      <c r="G8" s="483"/>
      <c r="H8" s="483"/>
      <c r="I8" s="528"/>
      <c r="K8" s="1418"/>
      <c r="L8" s="1419"/>
      <c r="M8" s="1420"/>
      <c r="N8" s="1422"/>
    </row>
    <row r="9" spans="1:14" ht="19.5" customHeight="1" thickBot="1" x14ac:dyDescent="0.25">
      <c r="A9" s="1397" t="s">
        <v>373</v>
      </c>
      <c r="B9" s="1398"/>
      <c r="C9" s="1398"/>
      <c r="D9" s="1398"/>
      <c r="E9" s="1398"/>
      <c r="F9" s="1398"/>
      <c r="G9" s="1398"/>
      <c r="H9" s="1398"/>
      <c r="I9" s="1399"/>
      <c r="K9" s="1418"/>
      <c r="L9" s="1419"/>
      <c r="M9" s="1420"/>
      <c r="N9" s="1422"/>
    </row>
    <row r="10" spans="1:14" ht="3.75" customHeight="1" x14ac:dyDescent="0.2">
      <c r="A10" s="672"/>
      <c r="B10" s="673"/>
      <c r="C10" s="673"/>
      <c r="D10" s="673"/>
      <c r="E10" s="673"/>
      <c r="F10" s="673"/>
      <c r="G10" s="673"/>
      <c r="H10" s="673"/>
      <c r="I10" s="674"/>
      <c r="K10" s="1544"/>
      <c r="L10" s="1545"/>
      <c r="M10" s="1546"/>
      <c r="N10" s="1543"/>
    </row>
    <row r="11" spans="1:14" ht="30" customHeight="1" x14ac:dyDescent="0.2">
      <c r="A11" s="503" t="s">
        <v>162</v>
      </c>
      <c r="B11" s="479" t="s">
        <v>112</v>
      </c>
      <c r="C11" s="479" t="s">
        <v>372</v>
      </c>
      <c r="D11" s="479" t="s">
        <v>160</v>
      </c>
      <c r="E11" s="479" t="s">
        <v>8</v>
      </c>
      <c r="F11" s="479" t="s">
        <v>371</v>
      </c>
      <c r="G11" s="479" t="s">
        <v>166</v>
      </c>
      <c r="H11" s="1403" t="s">
        <v>186</v>
      </c>
      <c r="I11" s="1457"/>
      <c r="K11" s="675" t="s">
        <v>902</v>
      </c>
      <c r="L11" s="676"/>
      <c r="M11" s="676"/>
      <c r="N11" s="677"/>
    </row>
    <row r="12" spans="1:14" ht="15" customHeight="1" x14ac:dyDescent="0.2">
      <c r="A12" s="518"/>
      <c r="B12" s="459"/>
      <c r="C12" s="416"/>
      <c r="D12" s="437"/>
      <c r="E12" s="438">
        <f>IF(C12=0,0,IF(C12="Yes",D12/11,0))</f>
        <v>0</v>
      </c>
      <c r="F12" s="438">
        <f>IF(C12=0,0,D12)</f>
        <v>0</v>
      </c>
      <c r="G12" s="460"/>
      <c r="H12" s="1413"/>
      <c r="I12" s="1527"/>
      <c r="K12" s="1515" t="s">
        <v>355</v>
      </c>
      <c r="L12" s="1516"/>
      <c r="M12" s="1516"/>
      <c r="N12" s="1517"/>
    </row>
    <row r="13" spans="1:14" ht="15" customHeight="1" x14ac:dyDescent="0.2">
      <c r="A13" s="518"/>
      <c r="B13" s="460"/>
      <c r="C13" s="416"/>
      <c r="D13" s="437"/>
      <c r="E13" s="438">
        <f t="shared" ref="E13:E28" si="0">IF(C13=0,0,IF(C13="Yes",D13/11,0))</f>
        <v>0</v>
      </c>
      <c r="F13" s="438">
        <f t="shared" ref="F13:F28" si="1">IF(C13=0,0,D13)</f>
        <v>0</v>
      </c>
      <c r="G13" s="460"/>
      <c r="H13" s="1413"/>
      <c r="I13" s="1527"/>
      <c r="K13" s="1518"/>
      <c r="L13" s="1519"/>
      <c r="M13" s="1519"/>
      <c r="N13" s="1520"/>
    </row>
    <row r="14" spans="1:14" ht="15" customHeight="1" x14ac:dyDescent="0.2">
      <c r="A14" s="507"/>
      <c r="B14" s="460"/>
      <c r="C14" s="416"/>
      <c r="D14" s="437"/>
      <c r="E14" s="438">
        <f t="shared" si="0"/>
        <v>0</v>
      </c>
      <c r="F14" s="438">
        <f t="shared" si="1"/>
        <v>0</v>
      </c>
      <c r="G14" s="460"/>
      <c r="H14" s="1413"/>
      <c r="I14" s="1527"/>
      <c r="K14" s="443"/>
      <c r="L14" s="444"/>
      <c r="M14" s="444"/>
      <c r="N14" s="445"/>
    </row>
    <row r="15" spans="1:14" ht="15" customHeight="1" x14ac:dyDescent="0.2">
      <c r="A15" s="507"/>
      <c r="B15" s="460"/>
      <c r="C15" s="416"/>
      <c r="D15" s="437"/>
      <c r="E15" s="438">
        <f t="shared" si="0"/>
        <v>0</v>
      </c>
      <c r="F15" s="438">
        <f t="shared" si="1"/>
        <v>0</v>
      </c>
      <c r="G15" s="460"/>
      <c r="H15" s="1413"/>
      <c r="I15" s="1527"/>
      <c r="K15" s="443"/>
      <c r="L15" s="444"/>
      <c r="M15" s="444"/>
      <c r="N15" s="445"/>
    </row>
    <row r="16" spans="1:14" ht="15" customHeight="1" x14ac:dyDescent="0.2">
      <c r="A16" s="507"/>
      <c r="B16" s="460"/>
      <c r="C16" s="416"/>
      <c r="D16" s="437"/>
      <c r="E16" s="438">
        <f t="shared" si="0"/>
        <v>0</v>
      </c>
      <c r="F16" s="438">
        <f t="shared" si="1"/>
        <v>0</v>
      </c>
      <c r="G16" s="460"/>
      <c r="H16" s="1413"/>
      <c r="I16" s="1527"/>
      <c r="K16" s="443"/>
      <c r="L16" s="444"/>
      <c r="M16" s="444"/>
      <c r="N16" s="445"/>
    </row>
    <row r="17" spans="1:14" ht="15" customHeight="1" x14ac:dyDescent="0.2">
      <c r="A17" s="507"/>
      <c r="B17" s="460"/>
      <c r="C17" s="416"/>
      <c r="D17" s="437"/>
      <c r="E17" s="438">
        <f t="shared" si="0"/>
        <v>0</v>
      </c>
      <c r="F17" s="438">
        <f t="shared" si="1"/>
        <v>0</v>
      </c>
      <c r="G17" s="460"/>
      <c r="H17" s="1413"/>
      <c r="I17" s="1527"/>
      <c r="K17" s="443"/>
      <c r="L17" s="444"/>
      <c r="M17" s="444"/>
      <c r="N17" s="445"/>
    </row>
    <row r="18" spans="1:14" ht="15" customHeight="1" x14ac:dyDescent="0.2">
      <c r="A18" s="507"/>
      <c r="B18" s="460"/>
      <c r="C18" s="416"/>
      <c r="D18" s="437"/>
      <c r="E18" s="438">
        <f t="shared" si="0"/>
        <v>0</v>
      </c>
      <c r="F18" s="438">
        <f t="shared" si="1"/>
        <v>0</v>
      </c>
      <c r="G18" s="460"/>
      <c r="H18" s="1413"/>
      <c r="I18" s="1527"/>
      <c r="K18" s="443"/>
      <c r="L18" s="444"/>
      <c r="M18" s="444"/>
      <c r="N18" s="445"/>
    </row>
    <row r="19" spans="1:14" ht="15" customHeight="1" x14ac:dyDescent="0.2">
      <c r="A19" s="507"/>
      <c r="B19" s="460"/>
      <c r="C19" s="416"/>
      <c r="D19" s="437"/>
      <c r="E19" s="438">
        <f t="shared" si="0"/>
        <v>0</v>
      </c>
      <c r="F19" s="438">
        <f t="shared" si="1"/>
        <v>0</v>
      </c>
      <c r="G19" s="460"/>
      <c r="H19" s="1413"/>
      <c r="I19" s="1527"/>
      <c r="K19" s="443"/>
      <c r="L19" s="444"/>
      <c r="M19" s="444"/>
      <c r="N19" s="445"/>
    </row>
    <row r="20" spans="1:14" ht="15" customHeight="1" x14ac:dyDescent="0.2">
      <c r="A20" s="507"/>
      <c r="B20" s="460"/>
      <c r="C20" s="416"/>
      <c r="D20" s="437"/>
      <c r="E20" s="438">
        <f t="shared" si="0"/>
        <v>0</v>
      </c>
      <c r="F20" s="438">
        <f t="shared" si="1"/>
        <v>0</v>
      </c>
      <c r="G20" s="460"/>
      <c r="H20" s="1413"/>
      <c r="I20" s="1527"/>
      <c r="K20" s="443"/>
      <c r="L20" s="444"/>
      <c r="M20" s="444"/>
      <c r="N20" s="445"/>
    </row>
    <row r="21" spans="1:14" ht="15" customHeight="1" x14ac:dyDescent="0.2">
      <c r="A21" s="507"/>
      <c r="B21" s="460"/>
      <c r="C21" s="416"/>
      <c r="D21" s="437"/>
      <c r="E21" s="438">
        <f t="shared" si="0"/>
        <v>0</v>
      </c>
      <c r="F21" s="438">
        <f t="shared" si="1"/>
        <v>0</v>
      </c>
      <c r="G21" s="460"/>
      <c r="H21" s="1413"/>
      <c r="I21" s="1527"/>
      <c r="K21" s="443"/>
      <c r="L21" s="444"/>
      <c r="M21" s="444"/>
      <c r="N21" s="445"/>
    </row>
    <row r="22" spans="1:14" ht="15" customHeight="1" x14ac:dyDescent="0.2">
      <c r="A22" s="507"/>
      <c r="B22" s="460"/>
      <c r="C22" s="416"/>
      <c r="D22" s="437"/>
      <c r="E22" s="438">
        <f t="shared" si="0"/>
        <v>0</v>
      </c>
      <c r="F22" s="438">
        <f t="shared" si="1"/>
        <v>0</v>
      </c>
      <c r="G22" s="460"/>
      <c r="H22" s="1413"/>
      <c r="I22" s="1527"/>
      <c r="K22" s="443"/>
      <c r="L22" s="444"/>
      <c r="M22" s="444"/>
      <c r="N22" s="445"/>
    </row>
    <row r="23" spans="1:14" ht="15" customHeight="1" x14ac:dyDescent="0.2">
      <c r="A23" s="507"/>
      <c r="B23" s="460"/>
      <c r="C23" s="416"/>
      <c r="D23" s="437"/>
      <c r="E23" s="438">
        <f t="shared" si="0"/>
        <v>0</v>
      </c>
      <c r="F23" s="438">
        <f t="shared" si="1"/>
        <v>0</v>
      </c>
      <c r="G23" s="460"/>
      <c r="H23" s="1413"/>
      <c r="I23" s="1527"/>
      <c r="K23" s="443"/>
      <c r="L23" s="444"/>
      <c r="M23" s="444"/>
      <c r="N23" s="445"/>
    </row>
    <row r="24" spans="1:14" ht="15" customHeight="1" x14ac:dyDescent="0.2">
      <c r="A24" s="507"/>
      <c r="B24" s="460"/>
      <c r="C24" s="416"/>
      <c r="D24" s="437"/>
      <c r="E24" s="438">
        <f t="shared" si="0"/>
        <v>0</v>
      </c>
      <c r="F24" s="438">
        <f t="shared" si="1"/>
        <v>0</v>
      </c>
      <c r="G24" s="460"/>
      <c r="H24" s="1413"/>
      <c r="I24" s="1527"/>
      <c r="K24" s="443"/>
      <c r="L24" s="444"/>
      <c r="M24" s="444"/>
      <c r="N24" s="445"/>
    </row>
    <row r="25" spans="1:14" ht="15" customHeight="1" x14ac:dyDescent="0.2">
      <c r="A25" s="507"/>
      <c r="B25" s="460"/>
      <c r="C25" s="416"/>
      <c r="D25" s="437"/>
      <c r="E25" s="438">
        <f t="shared" si="0"/>
        <v>0</v>
      </c>
      <c r="F25" s="438">
        <f t="shared" si="1"/>
        <v>0</v>
      </c>
      <c r="G25" s="460"/>
      <c r="H25" s="1413"/>
      <c r="I25" s="1527"/>
      <c r="K25" s="443"/>
      <c r="L25" s="444"/>
      <c r="M25" s="444"/>
      <c r="N25" s="445"/>
    </row>
    <row r="26" spans="1:14" ht="15" customHeight="1" x14ac:dyDescent="0.2">
      <c r="A26" s="507"/>
      <c r="B26" s="460"/>
      <c r="C26" s="416"/>
      <c r="D26" s="437"/>
      <c r="E26" s="438">
        <f t="shared" si="0"/>
        <v>0</v>
      </c>
      <c r="F26" s="438">
        <f t="shared" si="1"/>
        <v>0</v>
      </c>
      <c r="G26" s="460"/>
      <c r="H26" s="1413"/>
      <c r="I26" s="1527"/>
      <c r="K26" s="443"/>
      <c r="L26" s="444"/>
      <c r="M26" s="444"/>
      <c r="N26" s="445"/>
    </row>
    <row r="27" spans="1:14" ht="15" customHeight="1" x14ac:dyDescent="0.2">
      <c r="A27" s="507"/>
      <c r="B27" s="460"/>
      <c r="C27" s="416"/>
      <c r="D27" s="437"/>
      <c r="E27" s="438">
        <f t="shared" si="0"/>
        <v>0</v>
      </c>
      <c r="F27" s="438">
        <f t="shared" si="1"/>
        <v>0</v>
      </c>
      <c r="G27" s="460"/>
      <c r="H27" s="1413"/>
      <c r="I27" s="1527"/>
      <c r="K27" s="443"/>
      <c r="L27" s="444"/>
      <c r="M27" s="444"/>
      <c r="N27" s="445"/>
    </row>
    <row r="28" spans="1:14" ht="15" customHeight="1" x14ac:dyDescent="0.2">
      <c r="A28" s="507"/>
      <c r="B28" s="460"/>
      <c r="C28" s="416"/>
      <c r="D28" s="437"/>
      <c r="E28" s="438">
        <f t="shared" si="0"/>
        <v>0</v>
      </c>
      <c r="F28" s="438">
        <f t="shared" si="1"/>
        <v>0</v>
      </c>
      <c r="G28" s="460"/>
      <c r="H28" s="1413"/>
      <c r="I28" s="1527"/>
      <c r="K28" s="443"/>
      <c r="L28" s="444"/>
      <c r="M28" s="444"/>
      <c r="N28" s="445"/>
    </row>
    <row r="29" spans="1:14" ht="20.100000000000001" customHeight="1" thickBot="1" x14ac:dyDescent="0.25">
      <c r="A29" s="1466" t="s">
        <v>901</v>
      </c>
      <c r="B29" s="1467"/>
      <c r="C29" s="466"/>
      <c r="D29" s="415">
        <f>SUM(D12:D28)</f>
        <v>0</v>
      </c>
      <c r="E29" s="415">
        <f>ROUNDUP(SUM(E12:E28),2)</f>
        <v>0</v>
      </c>
      <c r="F29" s="415">
        <f>ROUNDUP(SUM(F12:F28),2)</f>
        <v>0</v>
      </c>
      <c r="G29" s="1541"/>
      <c r="H29" s="1541"/>
      <c r="I29" s="1542"/>
      <c r="K29" s="443"/>
      <c r="L29" s="444"/>
      <c r="M29" s="444"/>
      <c r="N29" s="445"/>
    </row>
    <row r="30" spans="1:14" ht="3.75" customHeight="1" thickTop="1" thickBot="1" x14ac:dyDescent="0.25">
      <c r="A30" s="496"/>
      <c r="B30" s="497"/>
      <c r="C30" s="497"/>
      <c r="D30" s="497"/>
      <c r="E30" s="497"/>
      <c r="F30" s="497"/>
      <c r="G30" s="497"/>
      <c r="H30" s="497"/>
      <c r="I30" s="623"/>
    </row>
    <row r="32" spans="1:14" ht="12" hidden="1" customHeight="1" x14ac:dyDescent="0.2">
      <c r="A32" t="s">
        <v>207</v>
      </c>
    </row>
    <row r="33" spans="1:1" ht="12" hidden="1" customHeight="1" x14ac:dyDescent="0.2">
      <c r="A33" t="s">
        <v>370</v>
      </c>
    </row>
    <row r="34" spans="1:1" ht="12" customHeight="1" x14ac:dyDescent="0.2"/>
  </sheetData>
  <sheetProtection sheet="1" objects="1" scenarios="1" insertHyperlinks="0"/>
  <mergeCells count="34">
    <mergeCell ref="K5:K6"/>
    <mergeCell ref="M5:M6"/>
    <mergeCell ref="H25:I25"/>
    <mergeCell ref="H26:I26"/>
    <mergeCell ref="N5:N6"/>
    <mergeCell ref="B1:E1"/>
    <mergeCell ref="H24:I24"/>
    <mergeCell ref="H16:I16"/>
    <mergeCell ref="H17:I17"/>
    <mergeCell ref="L5:L6"/>
    <mergeCell ref="H12:I12"/>
    <mergeCell ref="H11:I11"/>
    <mergeCell ref="B2:C2"/>
    <mergeCell ref="B3:C3"/>
    <mergeCell ref="A6:I6"/>
    <mergeCell ref="A9:I9"/>
    <mergeCell ref="K12:N13"/>
    <mergeCell ref="N7:N10"/>
    <mergeCell ref="K7:K10"/>
    <mergeCell ref="L7:L10"/>
    <mergeCell ref="M7:M10"/>
    <mergeCell ref="A29:B29"/>
    <mergeCell ref="H23:I23"/>
    <mergeCell ref="H13:I13"/>
    <mergeCell ref="H20:I20"/>
    <mergeCell ref="H21:I21"/>
    <mergeCell ref="H14:I14"/>
    <mergeCell ref="H15:I15"/>
    <mergeCell ref="H22:I22"/>
    <mergeCell ref="H18:I18"/>
    <mergeCell ref="G29:I29"/>
    <mergeCell ref="H28:I28"/>
    <mergeCell ref="H19:I19"/>
    <mergeCell ref="H27:I27"/>
  </mergeCells>
  <dataValidations count="1">
    <dataValidation type="list" allowBlank="1" showInputMessage="1" showErrorMessage="1" sqref="C12:C28" xr:uid="{00000000-0002-0000-1F00-000000000000}">
      <formula1>$A$32:$A$33</formula1>
    </dataValidation>
  </dataValidations>
  <printOptions horizontalCentered="1"/>
  <pageMargins left="0.39370078740157483" right="0.19685039370078741" top="0.39370078740157483" bottom="0.39370078740157483" header="0" footer="0.15748031496062992"/>
  <pageSetup paperSize="9" scale="83"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96266" r:id="rId4" name="FinalReviewChk">
          <controlPr defaultSize="0" autoLine="0" r:id="rId5">
            <anchor moveWithCells="1">
              <from>
                <xdr:col>10</xdr:col>
                <xdr:colOff>152400</xdr:colOff>
                <xdr:row>8</xdr:row>
                <xdr:rowOff>0</xdr:rowOff>
              </from>
              <to>
                <xdr:col>10</xdr:col>
                <xdr:colOff>304800</xdr:colOff>
                <xdr:row>8</xdr:row>
                <xdr:rowOff>152400</xdr:rowOff>
              </to>
            </anchor>
          </controlPr>
        </control>
      </mc:Choice>
      <mc:Fallback>
        <control shapeId="96266" r:id="rId4" name="FinalReviewChk"/>
      </mc:Fallback>
    </mc:AlternateContent>
    <mc:AlternateContent xmlns:mc="http://schemas.openxmlformats.org/markup-compatibility/2006">
      <mc:Choice Requires="x14">
        <control shapeId="96265" r:id="rId6" name="ReworkCompleteChk">
          <controlPr defaultSize="0" autoLine="0" r:id="rId5">
            <anchor moveWithCells="1">
              <from>
                <xdr:col>10</xdr:col>
                <xdr:colOff>152400</xdr:colOff>
                <xdr:row>5</xdr:row>
                <xdr:rowOff>28575</xdr:rowOff>
              </from>
              <to>
                <xdr:col>10</xdr:col>
                <xdr:colOff>304800</xdr:colOff>
                <xdr:row>5</xdr:row>
                <xdr:rowOff>180975</xdr:rowOff>
              </to>
            </anchor>
          </controlPr>
        </control>
      </mc:Choice>
      <mc:Fallback>
        <control shapeId="96265" r:id="rId6" name="ReworkCompleteChk"/>
      </mc:Fallback>
    </mc:AlternateContent>
    <mc:AlternateContent xmlns:mc="http://schemas.openxmlformats.org/markup-compatibility/2006">
      <mc:Choice Requires="x14">
        <control shapeId="96264" r:id="rId7" name="ReworkRequiredChk">
          <controlPr defaultSize="0" autoLine="0" r:id="rId5">
            <anchor moveWithCells="1">
              <from>
                <xdr:col>10</xdr:col>
                <xdr:colOff>152400</xdr:colOff>
                <xdr:row>3</xdr:row>
                <xdr:rowOff>76200</xdr:rowOff>
              </from>
              <to>
                <xdr:col>10</xdr:col>
                <xdr:colOff>304800</xdr:colOff>
                <xdr:row>3</xdr:row>
                <xdr:rowOff>228600</xdr:rowOff>
              </to>
            </anchor>
          </controlPr>
        </control>
      </mc:Choice>
      <mc:Fallback>
        <control shapeId="96264" r:id="rId7" name="ReworkRequiredChk"/>
      </mc:Fallback>
    </mc:AlternateContent>
    <mc:AlternateContent xmlns:mc="http://schemas.openxmlformats.org/markup-compatibility/2006">
      <mc:Choice Requires="x14">
        <control shapeId="96263" r:id="rId8" name="ReviewedChk">
          <controlPr defaultSize="0" autoLine="0" r:id="rId5">
            <anchor moveWithCells="1">
              <from>
                <xdr:col>10</xdr:col>
                <xdr:colOff>152400</xdr:colOff>
                <xdr:row>2</xdr:row>
                <xdr:rowOff>76200</xdr:rowOff>
              </from>
              <to>
                <xdr:col>10</xdr:col>
                <xdr:colOff>304800</xdr:colOff>
                <xdr:row>2</xdr:row>
                <xdr:rowOff>228600</xdr:rowOff>
              </to>
            </anchor>
          </controlPr>
        </control>
      </mc:Choice>
      <mc:Fallback>
        <control shapeId="96263" r:id="rId8" name="ReviewedChk"/>
      </mc:Fallback>
    </mc:AlternateContent>
    <mc:AlternateContent xmlns:mc="http://schemas.openxmlformats.org/markup-compatibility/2006">
      <mc:Choice Requires="x14">
        <control shapeId="96262" r:id="rId9" name="AwaitingClientChk">
          <controlPr defaultSize="0" autoLine="0" r:id="rId5">
            <anchor moveWithCells="1">
              <from>
                <xdr:col>10</xdr:col>
                <xdr:colOff>152400</xdr:colOff>
                <xdr:row>1</xdr:row>
                <xdr:rowOff>76200</xdr:rowOff>
              </from>
              <to>
                <xdr:col>10</xdr:col>
                <xdr:colOff>304800</xdr:colOff>
                <xdr:row>1</xdr:row>
                <xdr:rowOff>228600</xdr:rowOff>
              </to>
            </anchor>
          </controlPr>
        </control>
      </mc:Choice>
      <mc:Fallback>
        <control shapeId="96262" r:id="rId9" name="AwaitingClientChk"/>
      </mc:Fallback>
    </mc:AlternateContent>
    <mc:AlternateContent xmlns:mc="http://schemas.openxmlformats.org/markup-compatibility/2006">
      <mc:Choice Requires="x14">
        <control shapeId="96261" r:id="rId10" name="WorksheetCompleteChk">
          <controlPr defaultSize="0" autoLine="0" r:id="rId5">
            <anchor moveWithCells="1">
              <from>
                <xdr:col>10</xdr:col>
                <xdr:colOff>152400</xdr:colOff>
                <xdr:row>0</xdr:row>
                <xdr:rowOff>76200</xdr:rowOff>
              </from>
              <to>
                <xdr:col>10</xdr:col>
                <xdr:colOff>304800</xdr:colOff>
                <xdr:row>0</xdr:row>
                <xdr:rowOff>228600</xdr:rowOff>
              </to>
            </anchor>
          </controlPr>
        </control>
      </mc:Choice>
      <mc:Fallback>
        <control shapeId="96261" r:id="rId10" name="WorksheetCompleteChk"/>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1">
    <tabColor rgb="FF8DC63F"/>
    <pageSetUpPr fitToPage="1"/>
  </sheetPr>
  <dimension ref="A1:M117"/>
  <sheetViews>
    <sheetView showGridLines="0" zoomScaleNormal="100" workbookViewId="0"/>
  </sheetViews>
  <sheetFormatPr defaultRowHeight="12" x14ac:dyDescent="0.2"/>
  <cols>
    <col min="1" max="1" width="14.83203125" customWidth="1"/>
    <col min="2" max="2" width="27.83203125" customWidth="1"/>
    <col min="3" max="3" width="15.83203125" customWidth="1"/>
    <col min="4" max="4" width="11.83203125" customWidth="1"/>
    <col min="5" max="8" width="15.83203125" customWidth="1"/>
    <col min="9" max="9" width="15.1640625" customWidth="1"/>
    <col min="10" max="10" width="6.6640625" customWidth="1"/>
    <col min="11" max="11" width="30.83203125" customWidth="1"/>
  </cols>
  <sheetData>
    <row r="1" spans="1:13" ht="24.95" customHeight="1" x14ac:dyDescent="0.2">
      <c r="A1" s="145" t="s">
        <v>167</v>
      </c>
      <c r="B1" s="1426" t="str">
        <f>Home!$B$3</f>
        <v>MICI05</v>
      </c>
      <c r="C1" s="1426"/>
      <c r="D1" s="1426"/>
      <c r="E1" s="1426"/>
      <c r="F1" s="107"/>
      <c r="G1" s="104" t="s">
        <v>58</v>
      </c>
      <c r="H1" s="1066" t="e">
        <f>IF(AND('Index of Workpapers'!E45="",#REF!=""),'Index of Workpapers'!C45,IF('Index of Workpapers'!E45&lt;&gt;"",'Index of Workpapers'!E45,#REF!))</f>
        <v>#REF!</v>
      </c>
      <c r="J1" s="523"/>
      <c r="K1" s="524" t="s">
        <v>349</v>
      </c>
      <c r="L1" s="525" t="s">
        <v>63</v>
      </c>
      <c r="M1" s="526" t="s">
        <v>64</v>
      </c>
    </row>
    <row r="2" spans="1:13" ht="24.95" customHeight="1" x14ac:dyDescent="0.2">
      <c r="A2" s="145" t="s">
        <v>10</v>
      </c>
      <c r="B2" s="1426" t="str">
        <f>Home!$B$4</f>
        <v>MICINDA SUPERANNUATION FUND</v>
      </c>
      <c r="C2" s="1426"/>
      <c r="D2" s="148"/>
      <c r="E2" s="974"/>
      <c r="F2" s="108"/>
      <c r="G2" s="104" t="s">
        <v>63</v>
      </c>
      <c r="H2" s="104" t="s">
        <v>64</v>
      </c>
      <c r="J2" s="523"/>
      <c r="K2" s="524" t="s">
        <v>350</v>
      </c>
      <c r="L2" s="525" t="s">
        <v>63</v>
      </c>
      <c r="M2" s="526" t="s">
        <v>64</v>
      </c>
    </row>
    <row r="3" spans="1:13" ht="24.95" customHeight="1" x14ac:dyDescent="0.2">
      <c r="A3" s="145" t="s">
        <v>236</v>
      </c>
      <c r="B3" s="1440">
        <f>Home!$C$7</f>
        <v>43281</v>
      </c>
      <c r="C3" s="1440"/>
      <c r="D3" s="999"/>
      <c r="E3" s="999"/>
      <c r="F3" s="142" t="s">
        <v>55</v>
      </c>
      <c r="G3" s="106" t="str">
        <f>Home!$C$16</f>
        <v>TH</v>
      </c>
      <c r="H3" s="238">
        <f>Home!$C$17</f>
        <v>43521</v>
      </c>
      <c r="J3" s="523"/>
      <c r="K3" s="524" t="s">
        <v>94</v>
      </c>
      <c r="L3" s="525" t="s">
        <v>63</v>
      </c>
      <c r="M3" s="526" t="s">
        <v>64</v>
      </c>
    </row>
    <row r="4" spans="1:13" ht="24.95" customHeight="1" x14ac:dyDescent="0.3">
      <c r="A4" s="105" t="s">
        <v>95</v>
      </c>
      <c r="B4" s="105"/>
      <c r="C4" s="38"/>
      <c r="D4" s="24"/>
      <c r="E4" s="64"/>
      <c r="F4" s="142" t="s">
        <v>56</v>
      </c>
      <c r="G4" s="106" t="str">
        <f>Home!$C$18</f>
        <v>Enter initials</v>
      </c>
      <c r="H4" s="238" t="str">
        <f>Home!$C$19</f>
        <v>Enter date</v>
      </c>
      <c r="J4" s="523"/>
      <c r="K4" s="524" t="s">
        <v>351</v>
      </c>
      <c r="L4" s="525" t="s">
        <v>63</v>
      </c>
      <c r="M4" s="526" t="s">
        <v>64</v>
      </c>
    </row>
    <row r="5" spans="1:13" ht="3.75" customHeight="1" x14ac:dyDescent="0.2">
      <c r="J5" s="1418"/>
      <c r="K5" s="1419" t="s">
        <v>352</v>
      </c>
      <c r="L5" s="1420" t="s">
        <v>63</v>
      </c>
      <c r="M5" s="1422" t="s">
        <v>64</v>
      </c>
    </row>
    <row r="6" spans="1:13" ht="19.5" customHeight="1" x14ac:dyDescent="0.2">
      <c r="A6" s="1414" t="s">
        <v>259</v>
      </c>
      <c r="B6" s="1414"/>
      <c r="C6" s="1414"/>
      <c r="D6" s="1414"/>
      <c r="E6" s="1414"/>
      <c r="F6" s="1414"/>
      <c r="G6" s="1414"/>
      <c r="H6" s="1414"/>
      <c r="J6" s="1418"/>
      <c r="K6" s="1419"/>
      <c r="L6" s="1420"/>
      <c r="M6" s="1422"/>
    </row>
    <row r="7" spans="1:13" ht="3.75" customHeight="1" thickBot="1" x14ac:dyDescent="0.25">
      <c r="J7" s="1418"/>
      <c r="K7" s="1419" t="s">
        <v>353</v>
      </c>
      <c r="L7" s="1420" t="s">
        <v>63</v>
      </c>
      <c r="M7" s="1422" t="s">
        <v>64</v>
      </c>
    </row>
    <row r="8" spans="1:13" ht="3.75" customHeight="1" x14ac:dyDescent="0.2">
      <c r="A8" s="482"/>
      <c r="B8" s="483"/>
      <c r="C8" s="483"/>
      <c r="D8" s="483"/>
      <c r="E8" s="483"/>
      <c r="F8" s="483"/>
      <c r="G8" s="483"/>
      <c r="H8" s="528"/>
      <c r="J8" s="1418"/>
      <c r="K8" s="1419"/>
      <c r="L8" s="1420"/>
      <c r="M8" s="1422"/>
    </row>
    <row r="9" spans="1:13" ht="19.5" customHeight="1" x14ac:dyDescent="0.2">
      <c r="A9" s="1397" t="s">
        <v>4</v>
      </c>
      <c r="B9" s="1398"/>
      <c r="C9" s="1398"/>
      <c r="D9" s="1398"/>
      <c r="E9" s="1398"/>
      <c r="F9" s="1398"/>
      <c r="G9" s="1398"/>
      <c r="H9" s="1399"/>
      <c r="J9" s="1418"/>
      <c r="K9" s="1419"/>
      <c r="L9" s="1420"/>
      <c r="M9" s="1422"/>
    </row>
    <row r="10" spans="1:13" ht="3.75" customHeight="1" x14ac:dyDescent="0.2">
      <c r="A10" s="573"/>
      <c r="B10" s="466"/>
      <c r="C10" s="466"/>
      <c r="D10" s="466"/>
      <c r="E10" s="466"/>
      <c r="F10" s="466"/>
      <c r="G10" s="466"/>
      <c r="H10" s="605"/>
      <c r="J10" s="1418"/>
      <c r="K10" s="1419"/>
      <c r="L10" s="1420"/>
      <c r="M10" s="1422"/>
    </row>
    <row r="11" spans="1:13" ht="20.100000000000001" customHeight="1" x14ac:dyDescent="0.2">
      <c r="A11" s="576"/>
      <c r="B11" s="466"/>
      <c r="C11" s="466"/>
      <c r="D11" s="466"/>
      <c r="E11" s="466"/>
      <c r="F11" s="479" t="s">
        <v>3</v>
      </c>
      <c r="G11" s="479" t="s">
        <v>5</v>
      </c>
      <c r="H11" s="556" t="s">
        <v>42</v>
      </c>
      <c r="J11" s="530" t="s">
        <v>902</v>
      </c>
      <c r="K11" s="531"/>
      <c r="L11" s="531"/>
      <c r="M11" s="532"/>
    </row>
    <row r="12" spans="1:13" ht="15" customHeight="1" x14ac:dyDescent="0.2">
      <c r="A12" s="573"/>
      <c r="B12" s="465" t="str">
        <f>A19</f>
        <v>Interest</v>
      </c>
      <c r="C12" s="466"/>
      <c r="D12" s="466"/>
      <c r="E12" s="466"/>
      <c r="F12" s="438">
        <f>F50</f>
        <v>0</v>
      </c>
      <c r="G12" s="438">
        <f>G50</f>
        <v>0</v>
      </c>
      <c r="H12" s="571">
        <f>H50</f>
        <v>0</v>
      </c>
      <c r="J12" s="533"/>
      <c r="K12" s="534"/>
      <c r="L12" s="534"/>
      <c r="M12" s="535"/>
    </row>
    <row r="13" spans="1:13" ht="15" customHeight="1" x14ac:dyDescent="0.2">
      <c r="A13" s="573"/>
      <c r="B13" s="144" t="str">
        <f>A54</f>
        <v xml:space="preserve">Insurance  </v>
      </c>
      <c r="C13" s="466"/>
      <c r="D13" s="466"/>
      <c r="E13" s="466"/>
      <c r="F13" s="438">
        <f>F89</f>
        <v>0</v>
      </c>
      <c r="G13" s="438">
        <f>G89</f>
        <v>0</v>
      </c>
      <c r="H13" s="571">
        <f>H89</f>
        <v>0</v>
      </c>
      <c r="J13" s="1429" t="s">
        <v>355</v>
      </c>
      <c r="K13" s="1547"/>
      <c r="L13" s="1547"/>
      <c r="M13" s="1548"/>
    </row>
    <row r="14" spans="1:13" ht="15" customHeight="1" x14ac:dyDescent="0.2">
      <c r="A14" s="573"/>
      <c r="B14" s="144" t="str">
        <f>A91</f>
        <v>Other</v>
      </c>
      <c r="C14" s="466"/>
      <c r="D14" s="466"/>
      <c r="E14" s="466"/>
      <c r="F14" s="438">
        <f>F112</f>
        <v>0</v>
      </c>
      <c r="G14" s="438">
        <f>G112</f>
        <v>0</v>
      </c>
      <c r="H14" s="571">
        <f>H112</f>
        <v>0</v>
      </c>
      <c r="J14" s="1549"/>
      <c r="K14" s="1550"/>
      <c r="L14" s="1550"/>
      <c r="M14" s="1551"/>
    </row>
    <row r="15" spans="1:13" ht="20.100000000000001" customHeight="1" thickBot="1" x14ac:dyDescent="0.25">
      <c r="A15" s="573"/>
      <c r="B15" s="466"/>
      <c r="C15" s="466"/>
      <c r="D15" s="466"/>
      <c r="E15" s="466"/>
      <c r="F15" s="415">
        <f>SUM(F12:F14)</f>
        <v>0</v>
      </c>
      <c r="G15" s="415">
        <f>SUM(G12:G14)</f>
        <v>0</v>
      </c>
      <c r="H15" s="546">
        <f>SUM(H12:H14)</f>
        <v>0</v>
      </c>
      <c r="J15" s="443"/>
      <c r="K15" s="444"/>
      <c r="L15" s="444"/>
      <c r="M15" s="445"/>
    </row>
    <row r="16" spans="1:13" ht="3.75" customHeight="1" thickTop="1" x14ac:dyDescent="0.2">
      <c r="A16" s="573"/>
      <c r="B16" s="466"/>
      <c r="C16" s="466"/>
      <c r="D16" s="466"/>
      <c r="E16" s="466"/>
      <c r="F16" s="466"/>
      <c r="G16" s="466"/>
      <c r="H16" s="605"/>
      <c r="J16" s="166"/>
      <c r="K16" s="166"/>
      <c r="L16" s="166"/>
      <c r="M16" s="166"/>
    </row>
    <row r="17" spans="1:13" ht="35.1" customHeight="1" x14ac:dyDescent="0.2">
      <c r="A17" s="503" t="s">
        <v>1014</v>
      </c>
      <c r="B17" s="1403" t="s">
        <v>112</v>
      </c>
      <c r="C17" s="1403"/>
      <c r="D17" s="1403"/>
      <c r="E17" s="479" t="s">
        <v>1015</v>
      </c>
      <c r="F17" s="479" t="s">
        <v>161</v>
      </c>
      <c r="G17" s="479" t="s">
        <v>253</v>
      </c>
      <c r="H17" s="556" t="s">
        <v>254</v>
      </c>
      <c r="J17" s="166"/>
      <c r="K17" s="166"/>
      <c r="L17" s="166"/>
      <c r="M17" s="166"/>
    </row>
    <row r="18" spans="1:13" ht="3.75" customHeight="1" x14ac:dyDescent="0.2">
      <c r="A18" s="938"/>
      <c r="B18" s="931"/>
      <c r="C18" s="931"/>
      <c r="D18" s="931"/>
      <c r="E18" s="931"/>
      <c r="F18" s="931"/>
      <c r="G18" s="931"/>
      <c r="H18" s="933"/>
      <c r="J18" s="166"/>
      <c r="K18" s="166"/>
      <c r="L18" s="166"/>
      <c r="M18" s="166"/>
    </row>
    <row r="19" spans="1:13" ht="19.5" customHeight="1" x14ac:dyDescent="0.2">
      <c r="A19" s="1397" t="s">
        <v>71</v>
      </c>
      <c r="B19" s="1398"/>
      <c r="C19" s="1398"/>
      <c r="D19" s="1398"/>
      <c r="E19" s="1398"/>
      <c r="F19" s="1398"/>
      <c r="G19" s="1398"/>
      <c r="H19" s="1399"/>
      <c r="J19" s="166"/>
      <c r="K19" s="166"/>
      <c r="L19" s="166"/>
      <c r="M19" s="166"/>
    </row>
    <row r="20" spans="1:13" ht="3.75" customHeight="1" x14ac:dyDescent="0.2">
      <c r="A20" s="573"/>
      <c r="B20" s="466"/>
      <c r="C20" s="466"/>
      <c r="D20" s="466"/>
      <c r="E20" s="466"/>
      <c r="F20" s="466"/>
      <c r="G20" s="466"/>
      <c r="H20" s="605"/>
      <c r="J20" s="373"/>
      <c r="K20" s="373"/>
      <c r="L20" s="373"/>
      <c r="M20" s="373"/>
    </row>
    <row r="21" spans="1:13" ht="15" customHeight="1" x14ac:dyDescent="0.2">
      <c r="A21" s="573"/>
      <c r="B21" s="464" t="s">
        <v>617</v>
      </c>
      <c r="C21" s="1557"/>
      <c r="D21" s="1558"/>
      <c r="E21" s="1559"/>
      <c r="F21" s="466"/>
      <c r="G21" s="466"/>
      <c r="H21" s="605"/>
      <c r="J21" s="443"/>
      <c r="K21" s="444"/>
      <c r="L21" s="444"/>
      <c r="M21" s="445"/>
    </row>
    <row r="22" spans="1:13" ht="15" customHeight="1" x14ac:dyDescent="0.2">
      <c r="A22" s="629"/>
      <c r="B22" s="1528" t="s">
        <v>1016</v>
      </c>
      <c r="C22" s="1528"/>
      <c r="D22" s="1528"/>
      <c r="E22" s="1063"/>
      <c r="F22" s="159" t="s">
        <v>255</v>
      </c>
      <c r="G22" s="418" t="str">
        <f>IF(OR(A22=0,E22=0),"",IF(A23-A22+1&lt;0,0,IF(AND(A23-A22+1&gt;$A$117,E22&gt;A23),$A$117,IF(AND(A23-A22+1&gt;$A$117,E22&lt;=A23),E22-(A23-$A$117),IF(AND(A23-A22+1&lt;=$A$117,E22&lt;=A23),E22-A22+1,A23-A22+1)))))</f>
        <v/>
      </c>
      <c r="H22" s="680" t="str">
        <f>IF(AND(A23="",E22=0),"",IF(E22&lt;=A23,0,IF(A22&gt;A23,E22-A22+1,E22-A23)))</f>
        <v/>
      </c>
      <c r="J22" s="443"/>
      <c r="K22" s="444"/>
      <c r="L22" s="444"/>
      <c r="M22" s="445"/>
    </row>
    <row r="23" spans="1:13" ht="15" customHeight="1" x14ac:dyDescent="0.2">
      <c r="A23" s="681" t="str">
        <f>IF(A22=0,"",$B$3)</f>
        <v/>
      </c>
      <c r="B23" s="466" t="s">
        <v>7</v>
      </c>
      <c r="C23" s="466"/>
      <c r="D23" s="466"/>
      <c r="E23" s="466"/>
      <c r="F23" s="437"/>
      <c r="G23" s="438">
        <f>IF(OR(A22=0,E22=0,F23=0),0,IF(AND(A23-A22+1&lt;=$A$117,A23-A22+1&gt;0,F23&lt;1000),F23,IF(AND(A23-A22+1&gt;$A$117,F23&lt;1000),0,F23/(E22-A22+1)*G22)))</f>
        <v>0</v>
      </c>
      <c r="H23" s="605"/>
      <c r="J23" s="443"/>
      <c r="K23" s="444"/>
      <c r="L23" s="444"/>
      <c r="M23" s="445"/>
    </row>
    <row r="24" spans="1:13" ht="15" customHeight="1" x14ac:dyDescent="0.2">
      <c r="A24" s="573"/>
      <c r="B24" s="1556" t="s">
        <v>6</v>
      </c>
      <c r="C24" s="1556"/>
      <c r="D24" s="1556"/>
      <c r="E24" s="467"/>
      <c r="F24" s="466"/>
      <c r="G24" s="466"/>
      <c r="H24" s="571">
        <f>IF(OR(A22=0,E22=0,F23=0),0,IF(AND(OR(A23-A22+1&gt;$A$117,AND(A23-A22+1&lt;=$A$117,A23-A22+1&gt;0)),F23&lt;1000),0,F23/(E22-A22+1)*H22))</f>
        <v>0</v>
      </c>
      <c r="J24" s="443"/>
      <c r="K24" s="444"/>
      <c r="L24" s="444"/>
      <c r="M24" s="445"/>
    </row>
    <row r="25" spans="1:13" ht="3.75" customHeight="1" x14ac:dyDescent="0.2">
      <c r="A25" s="678"/>
      <c r="B25" s="382"/>
      <c r="C25" s="382"/>
      <c r="D25" s="382"/>
      <c r="E25" s="382"/>
      <c r="F25" s="382"/>
      <c r="G25" s="382"/>
      <c r="H25" s="679"/>
      <c r="J25" s="365"/>
      <c r="K25" s="365"/>
      <c r="L25" s="365"/>
      <c r="M25" s="365"/>
    </row>
    <row r="26" spans="1:13" ht="3.75" customHeight="1" x14ac:dyDescent="0.2">
      <c r="A26" s="573"/>
      <c r="B26" s="466"/>
      <c r="C26" s="466"/>
      <c r="D26" s="466"/>
      <c r="E26" s="466"/>
      <c r="F26" s="466"/>
      <c r="G26" s="466"/>
      <c r="H26" s="605"/>
      <c r="J26" s="373"/>
      <c r="K26" s="373"/>
      <c r="L26" s="373"/>
      <c r="M26" s="373"/>
    </row>
    <row r="27" spans="1:13" ht="15" customHeight="1" x14ac:dyDescent="0.2">
      <c r="A27" s="573"/>
      <c r="B27" s="464" t="s">
        <v>617</v>
      </c>
      <c r="C27" s="1557"/>
      <c r="D27" s="1558"/>
      <c r="E27" s="1559"/>
      <c r="F27" s="466"/>
      <c r="G27" s="466"/>
      <c r="H27" s="605"/>
      <c r="J27" s="443"/>
      <c r="K27" s="444"/>
      <c r="L27" s="444"/>
      <c r="M27" s="445"/>
    </row>
    <row r="28" spans="1:13" ht="15" customHeight="1" x14ac:dyDescent="0.2">
      <c r="A28" s="629"/>
      <c r="B28" s="1528" t="s">
        <v>1016</v>
      </c>
      <c r="C28" s="1528"/>
      <c r="D28" s="1552"/>
      <c r="E28" s="1063"/>
      <c r="F28" s="159" t="s">
        <v>255</v>
      </c>
      <c r="G28" s="418" t="str">
        <f>IF(OR(A28=0,E28=0),"",IF(A29-A28+1&lt;0,0,IF(AND(A29-A28+1&gt;$A$117,E28&gt;A29),$A$117,IF(AND(A29-A28+1&gt;$A$117,E28&lt;=A29),E28-(A29-$A$117),IF(AND(A29-A28+1&lt;=$A$117,E28&lt;=A29),E28-A28+1,A29-A28+1)))))</f>
        <v/>
      </c>
      <c r="H28" s="680" t="str">
        <f>IF(AND(A29="",E28=0),"",IF(E28&lt;=A29,0,IF(A28&gt;A29,E28-A28+1,E28-A29)))</f>
        <v/>
      </c>
      <c r="J28" s="443"/>
      <c r="K28" s="444"/>
      <c r="L28" s="444"/>
      <c r="M28" s="445"/>
    </row>
    <row r="29" spans="1:13" ht="15" customHeight="1" x14ac:dyDescent="0.2">
      <c r="A29" s="681" t="str">
        <f>IF(A28=0,"",$B$3)</f>
        <v/>
      </c>
      <c r="B29" s="466" t="s">
        <v>7</v>
      </c>
      <c r="C29" s="466"/>
      <c r="D29" s="466"/>
      <c r="E29" s="466"/>
      <c r="F29" s="437"/>
      <c r="G29" s="438">
        <f>IF(OR(A28=0,E28=0,F29=0),0,IF(AND(A29-A28+1&lt;=$A$117,A29-A28+1&gt;0,F29&lt;1000),F29,IF(AND(A29-A28+1&gt;$A$117,F29&lt;1000),0,F29/(E28-A28+1)*G28)))</f>
        <v>0</v>
      </c>
      <c r="H29" s="1178"/>
      <c r="J29" s="443"/>
      <c r="K29" s="444"/>
      <c r="L29" s="444"/>
      <c r="M29" s="445"/>
    </row>
    <row r="30" spans="1:13" ht="15" customHeight="1" x14ac:dyDescent="0.2">
      <c r="A30" s="573"/>
      <c r="B30" s="1434" t="s">
        <v>6</v>
      </c>
      <c r="C30" s="1507"/>
      <c r="D30" s="1507"/>
      <c r="E30" s="1062"/>
      <c r="F30" s="466"/>
      <c r="G30" s="1177"/>
      <c r="H30" s="571">
        <f>IF(OR(A28=0,E28=0,F29=0),0,IF(AND(OR(A29-A28+1&gt;$A$117,AND(A29-A28+1&lt;=$A$117,A29-A28+1&gt;0)),F29&lt;1000),0,F29/(E28-A28+1)*H28))</f>
        <v>0</v>
      </c>
      <c r="J30" s="443"/>
      <c r="K30" s="444"/>
      <c r="L30" s="444"/>
      <c r="M30" s="445"/>
    </row>
    <row r="31" spans="1:13" ht="3.75" customHeight="1" x14ac:dyDescent="0.2">
      <c r="A31" s="573"/>
      <c r="B31" s="466"/>
      <c r="C31" s="466"/>
      <c r="D31" s="466"/>
      <c r="E31" s="466"/>
      <c r="F31" s="466"/>
      <c r="G31" s="466"/>
      <c r="H31" s="605"/>
      <c r="J31" s="365"/>
      <c r="K31" s="365"/>
      <c r="L31" s="365"/>
      <c r="M31" s="365"/>
    </row>
    <row r="32" spans="1:13" ht="3.75" customHeight="1" x14ac:dyDescent="0.2">
      <c r="A32" s="682"/>
      <c r="B32" s="683"/>
      <c r="C32" s="683"/>
      <c r="D32" s="683"/>
      <c r="E32" s="683"/>
      <c r="F32" s="683"/>
      <c r="G32" s="683"/>
      <c r="H32" s="684"/>
      <c r="J32" s="166"/>
      <c r="K32" s="166"/>
      <c r="L32" s="166"/>
      <c r="M32" s="166"/>
    </row>
    <row r="33" spans="1:13" ht="15" customHeight="1" x14ac:dyDescent="0.2">
      <c r="A33" s="573"/>
      <c r="B33" s="464" t="s">
        <v>617</v>
      </c>
      <c r="C33" s="1557"/>
      <c r="D33" s="1558"/>
      <c r="E33" s="1559"/>
      <c r="F33" s="466"/>
      <c r="G33" s="466"/>
      <c r="H33" s="605"/>
      <c r="J33" s="443"/>
      <c r="K33" s="444"/>
      <c r="L33" s="444"/>
      <c r="M33" s="445"/>
    </row>
    <row r="34" spans="1:13" ht="15" customHeight="1" x14ac:dyDescent="0.2">
      <c r="A34" s="629"/>
      <c r="B34" s="1528" t="s">
        <v>1016</v>
      </c>
      <c r="C34" s="1528"/>
      <c r="D34" s="1552"/>
      <c r="E34" s="1063"/>
      <c r="F34" s="159" t="s">
        <v>255</v>
      </c>
      <c r="G34" s="418" t="str">
        <f>IF(OR(A34=0,E34=0),"",IF(A35-A34+1&lt;0,0,IF(AND(A35-A34+1&gt;$A$117,E34&gt;A35),$A$117,IF(AND(A35-A34+1&gt;$A$117,E34&lt;=A35),E34-(A35-$A$117),IF(AND(A35-A34+1&lt;=$A$117,E34&lt;=A35),E34-A34+1,A35-A34+1)))))</f>
        <v/>
      </c>
      <c r="H34" s="680" t="str">
        <f>IF(AND(A35="",E34=0),"",IF(E34&lt;=A35,0,IF(A34&gt;A35,E34-A34+1,E34-A35)))</f>
        <v/>
      </c>
      <c r="J34" s="443"/>
      <c r="K34" s="444"/>
      <c r="L34" s="444"/>
      <c r="M34" s="445"/>
    </row>
    <row r="35" spans="1:13" ht="15" customHeight="1" x14ac:dyDescent="0.2">
      <c r="A35" s="681" t="str">
        <f>IF(A34=0,"",$B$3)</f>
        <v/>
      </c>
      <c r="B35" s="466" t="s">
        <v>7</v>
      </c>
      <c r="C35" s="466"/>
      <c r="D35" s="466"/>
      <c r="E35" s="466"/>
      <c r="F35" s="437"/>
      <c r="G35" s="438">
        <f>IF(OR(A34=0,E34=0,F35=0),0,IF(AND(A35-A34+1&lt;=$A$117,A35-A34+1&gt;0,F35&lt;1000),F35,IF(AND(A35-A34+1&gt;$A$117,F35&lt;1000),0,F35/(E34-A34+1)*G34)))</f>
        <v>0</v>
      </c>
      <c r="H35" s="1178"/>
      <c r="J35" s="443"/>
      <c r="K35" s="444"/>
      <c r="L35" s="444"/>
      <c r="M35" s="445"/>
    </row>
    <row r="36" spans="1:13" ht="15" customHeight="1" x14ac:dyDescent="0.2">
      <c r="A36" s="573"/>
      <c r="B36" s="1434" t="s">
        <v>6</v>
      </c>
      <c r="C36" s="1507"/>
      <c r="D36" s="1507"/>
      <c r="E36" s="1062"/>
      <c r="F36" s="466"/>
      <c r="G36" s="1177"/>
      <c r="H36" s="571">
        <f>IF(OR(A34=0,E34=0,F35=0),0,IF(AND(OR(A35-A34+1&gt;$A$117,AND(A35-A34+1&lt;=$A$117,A35-A34+1&gt;0)),F35&lt;1000),0,F35/(E34-A34+1)*H34))</f>
        <v>0</v>
      </c>
      <c r="J36" s="443"/>
      <c r="K36" s="444"/>
      <c r="L36" s="444"/>
      <c r="M36" s="445"/>
    </row>
    <row r="37" spans="1:13" ht="3.75" customHeight="1" x14ac:dyDescent="0.2">
      <c r="A37" s="573"/>
      <c r="B37" s="466"/>
      <c r="C37" s="466"/>
      <c r="D37" s="466"/>
      <c r="E37" s="466"/>
      <c r="F37" s="466"/>
      <c r="G37" s="466"/>
      <c r="H37" s="605"/>
      <c r="J37" s="166"/>
      <c r="K37" s="166"/>
      <c r="L37" s="166"/>
      <c r="M37" s="166"/>
    </row>
    <row r="38" spans="1:13" ht="3.75" customHeight="1" x14ac:dyDescent="0.2">
      <c r="A38" s="682"/>
      <c r="B38" s="683"/>
      <c r="C38" s="683"/>
      <c r="D38" s="683"/>
      <c r="E38" s="683"/>
      <c r="F38" s="683"/>
      <c r="G38" s="683"/>
      <c r="H38" s="684"/>
      <c r="J38" s="166"/>
      <c r="K38" s="166"/>
      <c r="L38" s="166"/>
      <c r="M38" s="166"/>
    </row>
    <row r="39" spans="1:13" ht="15" customHeight="1" x14ac:dyDescent="0.2">
      <c r="A39" s="573"/>
      <c r="B39" s="464" t="s">
        <v>617</v>
      </c>
      <c r="C39" s="1557"/>
      <c r="D39" s="1558"/>
      <c r="E39" s="1559"/>
      <c r="F39" s="466"/>
      <c r="G39" s="466"/>
      <c r="H39" s="605"/>
      <c r="J39" s="443"/>
      <c r="K39" s="444"/>
      <c r="L39" s="444"/>
      <c r="M39" s="445"/>
    </row>
    <row r="40" spans="1:13" ht="15" customHeight="1" x14ac:dyDescent="0.2">
      <c r="A40" s="629"/>
      <c r="B40" s="1528" t="s">
        <v>1016</v>
      </c>
      <c r="C40" s="1528"/>
      <c r="D40" s="1552"/>
      <c r="E40" s="1063"/>
      <c r="F40" s="159" t="s">
        <v>255</v>
      </c>
      <c r="G40" s="418" t="str">
        <f>IF(OR(A40=0,E40=0),"",IF(A41-A40+1&lt;0,0,IF(AND(A41-A40+1&gt;$A$117,E40&gt;A41),$A$117,IF(AND(A41-A40+1&gt;$A$117,E40&lt;=A41),E40-(A41-$A$117),IF(AND(A41-A40+1&lt;=$A$117,E40&lt;=A41),E40-A40+1,A41-A40+1)))))</f>
        <v/>
      </c>
      <c r="H40" s="680" t="str">
        <f>IF(AND(A41="",E40=0),"",IF(E40&lt;=A41,0,IF(A40&gt;A41,E40-A40+1,E40-A41)))</f>
        <v/>
      </c>
      <c r="J40" s="443"/>
      <c r="K40" s="444"/>
      <c r="L40" s="444"/>
      <c r="M40" s="445"/>
    </row>
    <row r="41" spans="1:13" ht="15" customHeight="1" x14ac:dyDescent="0.2">
      <c r="A41" s="681" t="str">
        <f>IF(A40=0,"",$B$3)</f>
        <v/>
      </c>
      <c r="B41" s="466" t="s">
        <v>7</v>
      </c>
      <c r="C41" s="466"/>
      <c r="D41" s="466"/>
      <c r="E41" s="466"/>
      <c r="F41" s="437"/>
      <c r="G41" s="438">
        <f>IF(OR(A40=0,E40=0,F41=0),0,IF(AND(A41-A40+1&lt;=$A$117,A41-A40+1&gt;0,F41&lt;1000),F41,IF(AND(A41-A40+1&gt;$A$117,F41&lt;1000),0,F41/(E40-A40+1)*G40)))</f>
        <v>0</v>
      </c>
      <c r="H41" s="1178"/>
      <c r="J41" s="443"/>
      <c r="K41" s="444"/>
      <c r="L41" s="444"/>
      <c r="M41" s="445"/>
    </row>
    <row r="42" spans="1:13" ht="15" customHeight="1" x14ac:dyDescent="0.2">
      <c r="A42" s="573"/>
      <c r="B42" s="1434" t="s">
        <v>6</v>
      </c>
      <c r="C42" s="1507"/>
      <c r="D42" s="1507"/>
      <c r="E42" s="1062"/>
      <c r="F42" s="466"/>
      <c r="G42" s="1177"/>
      <c r="H42" s="571">
        <f>IF(OR(A40=0,E40=0,F41=0),0,IF(AND(OR(A41-A40+1&gt;$A$117,AND(A41-A40+1&lt;=$A$117,A41-A40+1&gt;0)),F41&lt;1000),0,F41/(E40-A40+1)*H40))</f>
        <v>0</v>
      </c>
      <c r="J42" s="443"/>
      <c r="K42" s="444"/>
      <c r="L42" s="444"/>
      <c r="M42" s="445"/>
    </row>
    <row r="43" spans="1:13" ht="3.75" customHeight="1" x14ac:dyDescent="0.2">
      <c r="A43" s="573"/>
      <c r="B43" s="466"/>
      <c r="C43" s="466"/>
      <c r="D43" s="466"/>
      <c r="E43" s="466"/>
      <c r="F43" s="466"/>
      <c r="G43" s="466"/>
      <c r="H43" s="605"/>
      <c r="J43" s="365"/>
      <c r="K43" s="365"/>
      <c r="L43" s="365"/>
      <c r="M43" s="365"/>
    </row>
    <row r="44" spans="1:13" ht="3.75" customHeight="1" x14ac:dyDescent="0.2">
      <c r="A44" s="682"/>
      <c r="B44" s="683"/>
      <c r="C44" s="683"/>
      <c r="D44" s="683"/>
      <c r="E44" s="683"/>
      <c r="F44" s="683"/>
      <c r="G44" s="683"/>
      <c r="H44" s="684"/>
      <c r="J44" s="373"/>
      <c r="K44" s="373"/>
      <c r="L44" s="373"/>
      <c r="M44" s="373"/>
    </row>
    <row r="45" spans="1:13" ht="15" customHeight="1" x14ac:dyDescent="0.2">
      <c r="A45" s="573"/>
      <c r="B45" s="464" t="s">
        <v>617</v>
      </c>
      <c r="C45" s="1557"/>
      <c r="D45" s="1558"/>
      <c r="E45" s="1559"/>
      <c r="F45" s="466"/>
      <c r="G45" s="466"/>
      <c r="H45" s="605"/>
      <c r="J45" s="443"/>
      <c r="K45" s="444"/>
      <c r="L45" s="444"/>
      <c r="M45" s="445"/>
    </row>
    <row r="46" spans="1:13" ht="15" customHeight="1" x14ac:dyDescent="0.2">
      <c r="A46" s="629"/>
      <c r="B46" s="1528" t="s">
        <v>1016</v>
      </c>
      <c r="C46" s="1528"/>
      <c r="D46" s="1552"/>
      <c r="E46" s="1063"/>
      <c r="F46" s="159" t="s">
        <v>255</v>
      </c>
      <c r="G46" s="418" t="str">
        <f>IF(OR(A46=0,E46=0),"",IF(A47-A46+1&lt;0,0,IF(AND(A47-A46+1&gt;$A$117,E46&gt;A47),$A$117,IF(AND(A47-A46+1&gt;$A$117,E46&lt;=A47),E46-(A47-$A$117),IF(AND(A47-A46+1&lt;=$A$117,E46&lt;=A47),E46-A46+1,A47-A46+1)))))</f>
        <v/>
      </c>
      <c r="H46" s="680" t="str">
        <f>IF(AND(A47="",E46=0),"",IF(E46&lt;=A47,0,IF(A46&gt;A47,E46-A46+1,E46-A47)))</f>
        <v/>
      </c>
      <c r="J46" s="443"/>
      <c r="K46" s="444"/>
      <c r="L46" s="444"/>
      <c r="M46" s="445"/>
    </row>
    <row r="47" spans="1:13" ht="15" customHeight="1" x14ac:dyDescent="0.2">
      <c r="A47" s="681" t="str">
        <f>IF(A46=0,"",$B$3)</f>
        <v/>
      </c>
      <c r="B47" s="466" t="s">
        <v>7</v>
      </c>
      <c r="C47" s="466"/>
      <c r="D47" s="466"/>
      <c r="E47" s="466"/>
      <c r="F47" s="437"/>
      <c r="G47" s="438">
        <f>IF(OR(A46=0,E46=0,F47=0),0,IF(AND(A47-A46+1&lt;=$A$117,A47-A46+1&gt;0,F47&lt;1000),F47,IF(AND(A47-A46+1&gt;$A$117,F47&lt;1000),0,F47/(E46-A46+1)*G46)))</f>
        <v>0</v>
      </c>
      <c r="H47" s="1178"/>
      <c r="J47" s="443"/>
      <c r="K47" s="444"/>
      <c r="L47" s="444"/>
      <c r="M47" s="445"/>
    </row>
    <row r="48" spans="1:13" ht="15" customHeight="1" x14ac:dyDescent="0.2">
      <c r="A48" s="573"/>
      <c r="B48" s="1434" t="s">
        <v>6</v>
      </c>
      <c r="C48" s="1507"/>
      <c r="D48" s="1507"/>
      <c r="E48" s="1062"/>
      <c r="F48" s="466"/>
      <c r="G48" s="1177"/>
      <c r="H48" s="571">
        <f>IF(OR(A46=0,E46=0,F47=0),0,IF(AND(OR(A47-A46+1&gt;$A$117,AND(A47-A46+1&lt;=$A$117,A47-A46+1&gt;0)),F47&lt;1000),0,F47/(E46-A46+1)*H46))</f>
        <v>0</v>
      </c>
      <c r="J48" s="443"/>
      <c r="K48" s="444"/>
      <c r="L48" s="444"/>
      <c r="M48" s="445"/>
    </row>
    <row r="49" spans="1:13" ht="3.75" customHeight="1" x14ac:dyDescent="0.2">
      <c r="A49" s="573"/>
      <c r="B49" s="466"/>
      <c r="C49" s="466"/>
      <c r="D49" s="466"/>
      <c r="E49" s="466"/>
      <c r="F49" s="466"/>
      <c r="G49" s="466"/>
      <c r="H49" s="605"/>
      <c r="J49" s="158"/>
      <c r="K49" s="158"/>
      <c r="L49" s="158"/>
      <c r="M49" s="158"/>
    </row>
    <row r="50" spans="1:13" ht="20.100000000000001" customHeight="1" thickBot="1" x14ac:dyDescent="0.25">
      <c r="A50" s="1553" t="s">
        <v>256</v>
      </c>
      <c r="B50" s="1554"/>
      <c r="C50" s="466"/>
      <c r="D50" s="466"/>
      <c r="E50" s="466"/>
      <c r="F50" s="415">
        <f>F23+F29+F35+F41+F47</f>
        <v>0</v>
      </c>
      <c r="G50" s="415">
        <f>G23+G29+G35+G41+G47</f>
        <v>0</v>
      </c>
      <c r="H50" s="546">
        <f>H24+H30+H36+H42+H48</f>
        <v>0</v>
      </c>
      <c r="J50" s="443"/>
      <c r="K50" s="444"/>
      <c r="L50" s="444"/>
      <c r="M50" s="445"/>
    </row>
    <row r="51" spans="1:13" ht="3.75" customHeight="1" thickTop="1" x14ac:dyDescent="0.2">
      <c r="A51" s="573"/>
      <c r="B51" s="466"/>
      <c r="C51" s="466"/>
      <c r="D51" s="466"/>
      <c r="E51" s="466"/>
      <c r="F51" s="466"/>
      <c r="G51" s="466"/>
      <c r="H51" s="605"/>
      <c r="J51" s="365"/>
      <c r="K51" s="365"/>
      <c r="L51" s="365"/>
      <c r="M51" s="365"/>
    </row>
    <row r="52" spans="1:13" ht="3.75" customHeight="1" thickBot="1" x14ac:dyDescent="0.25">
      <c r="A52" s="573"/>
      <c r="B52" s="466"/>
      <c r="C52" s="466"/>
      <c r="D52" s="466"/>
      <c r="E52" s="466"/>
      <c r="F52" s="466"/>
      <c r="G52" s="466"/>
      <c r="H52" s="605"/>
      <c r="J52" s="442"/>
      <c r="K52" s="442"/>
      <c r="L52" s="442"/>
      <c r="M52" s="442"/>
    </row>
    <row r="53" spans="1:13" ht="3.75" customHeight="1" x14ac:dyDescent="0.2">
      <c r="A53" s="482"/>
      <c r="B53" s="483"/>
      <c r="C53" s="483"/>
      <c r="D53" s="483"/>
      <c r="E53" s="483"/>
      <c r="F53" s="483"/>
      <c r="G53" s="483"/>
      <c r="H53" s="528"/>
      <c r="J53" s="442"/>
      <c r="K53" s="442"/>
      <c r="L53" s="442"/>
      <c r="M53" s="442"/>
    </row>
    <row r="54" spans="1:13" ht="15" customHeight="1" x14ac:dyDescent="0.2">
      <c r="A54" s="1397" t="s">
        <v>375</v>
      </c>
      <c r="B54" s="1398"/>
      <c r="C54" s="1398"/>
      <c r="D54" s="1398"/>
      <c r="E54" s="1398"/>
      <c r="F54" s="1398"/>
      <c r="G54" s="1398"/>
      <c r="H54" s="1399"/>
      <c r="J54" s="166"/>
      <c r="K54" s="166"/>
      <c r="L54" s="166"/>
      <c r="M54" s="166"/>
    </row>
    <row r="55" spans="1:13" ht="30" customHeight="1" x14ac:dyDescent="0.2">
      <c r="A55" s="1397" t="s">
        <v>376</v>
      </c>
      <c r="B55" s="1398"/>
      <c r="C55" s="1398"/>
      <c r="D55" s="1398"/>
      <c r="E55" s="1398"/>
      <c r="F55" s="1398"/>
      <c r="G55" s="1398"/>
      <c r="H55" s="1399"/>
      <c r="J55" s="166"/>
      <c r="K55" s="166"/>
      <c r="L55" s="166"/>
      <c r="M55" s="166"/>
    </row>
    <row r="56" spans="1:13" ht="15" customHeight="1" x14ac:dyDescent="0.2">
      <c r="A56" s="1397" t="s">
        <v>377</v>
      </c>
      <c r="B56" s="1398"/>
      <c r="C56" s="1398"/>
      <c r="D56" s="1398"/>
      <c r="E56" s="1398"/>
      <c r="F56" s="1398"/>
      <c r="G56" s="1398"/>
      <c r="H56" s="1399"/>
      <c r="J56" s="166"/>
      <c r="K56" s="166"/>
      <c r="L56" s="166"/>
      <c r="M56" s="166"/>
    </row>
    <row r="57" spans="1:13" ht="3.75" customHeight="1" x14ac:dyDescent="0.2">
      <c r="A57" s="685"/>
      <c r="B57" s="466"/>
      <c r="C57" s="466"/>
      <c r="D57" s="466"/>
      <c r="E57" s="466"/>
      <c r="F57" s="466"/>
      <c r="G57" s="466"/>
      <c r="H57" s="605"/>
      <c r="J57" s="166"/>
      <c r="K57" s="166"/>
      <c r="L57" s="166"/>
      <c r="M57" s="166"/>
    </row>
    <row r="58" spans="1:13" s="1056" customFormat="1" ht="35.1" customHeight="1" x14ac:dyDescent="0.2">
      <c r="A58" s="1053" t="s">
        <v>1014</v>
      </c>
      <c r="B58" s="1403" t="s">
        <v>112</v>
      </c>
      <c r="C58" s="1403"/>
      <c r="D58" s="1403"/>
      <c r="E58" s="1054" t="s">
        <v>1015</v>
      </c>
      <c r="F58" s="1054" t="s">
        <v>161</v>
      </c>
      <c r="G58" s="1054" t="s">
        <v>253</v>
      </c>
      <c r="H58" s="1055" t="s">
        <v>254</v>
      </c>
      <c r="J58" s="1057"/>
      <c r="K58" s="1057"/>
      <c r="L58" s="1057"/>
      <c r="M58" s="1057"/>
    </row>
    <row r="59" spans="1:13" s="1056" customFormat="1" ht="3.75" customHeight="1" x14ac:dyDescent="0.2">
      <c r="A59" s="685"/>
      <c r="B59" s="1060"/>
      <c r="C59" s="1060"/>
      <c r="D59" s="1060"/>
      <c r="E59" s="1060"/>
      <c r="F59" s="1060"/>
      <c r="G59" s="1060"/>
      <c r="H59" s="1061"/>
      <c r="J59" s="1057"/>
      <c r="K59" s="1057"/>
      <c r="L59" s="1057"/>
      <c r="M59" s="1057"/>
    </row>
    <row r="60" spans="1:13" ht="15" customHeight="1" x14ac:dyDescent="0.2">
      <c r="A60" s="573"/>
      <c r="B60" s="464" t="s">
        <v>618</v>
      </c>
      <c r="C60" s="1560"/>
      <c r="D60" s="1558"/>
      <c r="E60" s="1559"/>
      <c r="F60" s="466"/>
      <c r="G60" s="466"/>
      <c r="H60" s="605"/>
      <c r="J60" s="443"/>
      <c r="K60" s="444"/>
      <c r="L60" s="444"/>
      <c r="M60" s="445"/>
    </row>
    <row r="61" spans="1:13" ht="15" customHeight="1" x14ac:dyDescent="0.2">
      <c r="A61" s="629"/>
      <c r="B61" s="1528" t="s">
        <v>232</v>
      </c>
      <c r="C61" s="1528"/>
      <c r="D61" s="1552"/>
      <c r="E61" s="469"/>
      <c r="F61" s="159" t="s">
        <v>255</v>
      </c>
      <c r="G61" s="418" t="str">
        <f>IF(OR(A61=0,E61=0),"",IF(A62-A61+1&lt;0,0,IF(AND(A62-A61+1&gt;$A$117,E61&gt;A62),$A$117,IF(AND(A62-A61+1&gt;$A$117,E61&lt;=A62),E61-(A62-$A$117),IF(AND(A62-A61+1&lt;=$A$117,E61&lt;=A62),E61-A61+1,A62-A61+1)))))</f>
        <v/>
      </c>
      <c r="H61" s="680" t="str">
        <f>IF(AND(A62="",E61=0),"",IF(E61&lt;=A62,0,IF(A61&gt;A62,E61-A61+1,E61-A62)))</f>
        <v/>
      </c>
      <c r="J61" s="443"/>
      <c r="K61" s="444"/>
      <c r="L61" s="444"/>
      <c r="M61" s="445"/>
    </row>
    <row r="62" spans="1:13" ht="15" customHeight="1" x14ac:dyDescent="0.2">
      <c r="A62" s="681" t="str">
        <f>IF(A61=0,"",$B$3)</f>
        <v/>
      </c>
      <c r="B62" s="466" t="s">
        <v>7</v>
      </c>
      <c r="C62" s="466"/>
      <c r="D62" s="466"/>
      <c r="E62" s="466"/>
      <c r="F62" s="437"/>
      <c r="G62" s="438">
        <f>IF(OR(A61=0,E61=0,F62=0),0,IF(AND(A62-A61+1&lt;=$A$117,A62-A61+1&gt;0,F62&lt;1000),F62,IF(AND(A62-A61+1&gt;$A$117,F62&lt;1000),0,F62/(E61-A61+1)*G61)))</f>
        <v>0</v>
      </c>
      <c r="H62" s="1061"/>
      <c r="J62" s="443"/>
      <c r="K62" s="444"/>
      <c r="L62" s="444"/>
      <c r="M62" s="445"/>
    </row>
    <row r="63" spans="1:13" ht="15" customHeight="1" x14ac:dyDescent="0.2">
      <c r="A63" s="573"/>
      <c r="B63" s="1556" t="s">
        <v>6</v>
      </c>
      <c r="C63" s="1556"/>
      <c r="D63" s="1556"/>
      <c r="E63" s="1556"/>
      <c r="F63" s="466"/>
      <c r="G63" s="1060"/>
      <c r="H63" s="571">
        <f>IF(OR(A61=0,E61=0,F62=0),0,IF(AND(OR(A62-A61+1&gt;$A$117,AND(A62-A61+1&lt;=$A$117,A62-A61+1&gt;0)),F62&lt;1000),0,F62/(E61-A61+1)*H61))</f>
        <v>0</v>
      </c>
      <c r="J63" s="443"/>
      <c r="K63" s="444"/>
      <c r="L63" s="444"/>
      <c r="M63" s="445"/>
    </row>
    <row r="64" spans="1:13" ht="3.75" customHeight="1" x14ac:dyDescent="0.2">
      <c r="A64" s="573"/>
      <c r="B64" s="466"/>
      <c r="C64" s="466"/>
      <c r="D64" s="466"/>
      <c r="E64" s="466"/>
      <c r="F64" s="466"/>
      <c r="G64" s="466"/>
      <c r="H64" s="605"/>
      <c r="J64" s="166"/>
      <c r="K64" s="166"/>
      <c r="L64" s="166"/>
      <c r="M64" s="166"/>
    </row>
    <row r="65" spans="1:13" ht="3.75" customHeight="1" x14ac:dyDescent="0.2">
      <c r="A65" s="687"/>
      <c r="B65" s="688"/>
      <c r="C65" s="688"/>
      <c r="D65" s="688"/>
      <c r="E65" s="688"/>
      <c r="F65" s="688"/>
      <c r="G65" s="688"/>
      <c r="H65" s="689"/>
      <c r="J65" s="166"/>
      <c r="K65" s="166"/>
      <c r="L65" s="166"/>
      <c r="M65" s="166"/>
    </row>
    <row r="66" spans="1:13" ht="15" customHeight="1" x14ac:dyDescent="0.2">
      <c r="A66" s="573"/>
      <c r="B66" s="464" t="s">
        <v>618</v>
      </c>
      <c r="C66" s="1557"/>
      <c r="D66" s="1558"/>
      <c r="E66" s="1559"/>
      <c r="F66" s="466"/>
      <c r="G66" s="466"/>
      <c r="H66" s="605"/>
      <c r="J66" s="443"/>
      <c r="K66" s="444"/>
      <c r="L66" s="444"/>
      <c r="M66" s="445"/>
    </row>
    <row r="67" spans="1:13" ht="15" customHeight="1" x14ac:dyDescent="0.2">
      <c r="A67" s="629"/>
      <c r="B67" s="1528" t="s">
        <v>232</v>
      </c>
      <c r="C67" s="1528"/>
      <c r="D67" s="1552"/>
      <c r="E67" s="469"/>
      <c r="F67" s="159" t="s">
        <v>255</v>
      </c>
      <c r="G67" s="418" t="str">
        <f>IF(OR(A67=0,E67=0),"",IF(A68-A67+1&lt;0,0,IF(AND(A68-A67+1&gt;$A$117,E67&gt;A68),$A$117,IF(AND(A68-A67+1&gt;$A$117,E67&lt;=A68),E67-(A68-$A$117),IF(AND(A68-A67+1&lt;=$A$117,E67&lt;=A68),E67-A67+1,A68-A67+1)))))</f>
        <v/>
      </c>
      <c r="H67" s="680" t="str">
        <f>IF(AND(A68="",E67=0),"",IF(E67&lt;=A68,0,IF(A67&gt;A68,E67-A67+1,E67-A68)))</f>
        <v/>
      </c>
      <c r="J67" s="443"/>
      <c r="K67" s="444"/>
      <c r="L67" s="444"/>
      <c r="M67" s="445"/>
    </row>
    <row r="68" spans="1:13" ht="15" customHeight="1" x14ac:dyDescent="0.2">
      <c r="A68" s="681" t="str">
        <f>IF(A67=0,"",$B$3)</f>
        <v/>
      </c>
      <c r="B68" s="466" t="s">
        <v>7</v>
      </c>
      <c r="C68" s="466"/>
      <c r="D68" s="466"/>
      <c r="E68" s="466"/>
      <c r="F68" s="437"/>
      <c r="G68" s="438">
        <f>IF(OR(A67=0,E67=0,F68=0),0,IF(AND(A68-A67+1&lt;=$A$117,A68-A67+1&gt;0,F68&lt;1000),F68,IF(AND(A68-A67+1&gt;$A$117,F68&lt;1000),0,F68/(E67-A67+1)*G67)))</f>
        <v>0</v>
      </c>
      <c r="H68" s="1178"/>
      <c r="J68" s="443"/>
      <c r="K68" s="444"/>
      <c r="L68" s="444"/>
      <c r="M68" s="445"/>
    </row>
    <row r="69" spans="1:13" ht="15" customHeight="1" x14ac:dyDescent="0.2">
      <c r="A69" s="573"/>
      <c r="B69" s="1556" t="s">
        <v>6</v>
      </c>
      <c r="C69" s="1556"/>
      <c r="D69" s="1556"/>
      <c r="E69" s="1556"/>
      <c r="F69" s="466"/>
      <c r="G69" s="1177"/>
      <c r="H69" s="571">
        <f>IF(OR(A67=0,E67=0,F68=0),0,IF(AND(OR(A68-A67+1&gt;$A$117,AND(A68-A67+1&lt;=$A$117,A68-A67+1&gt;0)),F68&lt;1000),0,F68/(E67-A67+1)*H67))</f>
        <v>0</v>
      </c>
      <c r="J69" s="443"/>
      <c r="K69" s="444"/>
      <c r="L69" s="444"/>
      <c r="M69" s="445"/>
    </row>
    <row r="70" spans="1:13" ht="3.75" customHeight="1" x14ac:dyDescent="0.2">
      <c r="A70" s="573"/>
      <c r="B70" s="466"/>
      <c r="C70" s="466"/>
      <c r="D70" s="466"/>
      <c r="E70" s="466"/>
      <c r="F70" s="466"/>
      <c r="G70" s="466"/>
      <c r="H70" s="605"/>
      <c r="J70" s="166"/>
      <c r="K70" s="166"/>
      <c r="L70" s="166"/>
      <c r="M70" s="166"/>
    </row>
    <row r="71" spans="1:13" ht="3.75" customHeight="1" x14ac:dyDescent="0.2">
      <c r="A71" s="687"/>
      <c r="B71" s="688"/>
      <c r="C71" s="688"/>
      <c r="D71" s="688"/>
      <c r="E71" s="688"/>
      <c r="F71" s="688"/>
      <c r="G71" s="688"/>
      <c r="H71" s="689"/>
      <c r="J71" s="166"/>
      <c r="K71" s="166"/>
      <c r="L71" s="166"/>
      <c r="M71" s="166"/>
    </row>
    <row r="72" spans="1:13" ht="15" customHeight="1" x14ac:dyDescent="0.2">
      <c r="A72" s="573"/>
      <c r="B72" s="464" t="s">
        <v>618</v>
      </c>
      <c r="C72" s="1557"/>
      <c r="D72" s="1558"/>
      <c r="E72" s="1559"/>
      <c r="F72" s="466"/>
      <c r="G72" s="466"/>
      <c r="H72" s="605"/>
      <c r="J72" s="443"/>
      <c r="K72" s="444"/>
      <c r="L72" s="444"/>
      <c r="M72" s="445"/>
    </row>
    <row r="73" spans="1:13" ht="15" customHeight="1" x14ac:dyDescent="0.2">
      <c r="A73" s="629"/>
      <c r="B73" s="1528" t="s">
        <v>232</v>
      </c>
      <c r="C73" s="1528"/>
      <c r="D73" s="1552"/>
      <c r="E73" s="469"/>
      <c r="F73" s="159" t="s">
        <v>255</v>
      </c>
      <c r="G73" s="418" t="str">
        <f>IF(OR(A73=0,E73=0),"",IF(A74-A73+1&lt;0,0,IF(AND(A74-A73+1&gt;$A$117,E73&gt;A74),$A$117,IF(AND(A74-A73+1&gt;$A$117,E73&lt;=A74),E73-(A74-$A$117),IF(AND(A74-A73+1&lt;=$A$117,E73&lt;=A74),E73-A73+1,A74-A73+1)))))</f>
        <v/>
      </c>
      <c r="H73" s="680" t="str">
        <f>IF(AND(A74="",E73=0),"",IF(E73&lt;=A74,0,IF(A73&gt;A74,E73-A73+1,E73-A74)))</f>
        <v/>
      </c>
      <c r="J73" s="443"/>
      <c r="K73" s="444"/>
      <c r="L73" s="444"/>
      <c r="M73" s="445"/>
    </row>
    <row r="74" spans="1:13" ht="15" customHeight="1" x14ac:dyDescent="0.2">
      <c r="A74" s="681" t="str">
        <f>IF(A73=0,"",$B$3)</f>
        <v/>
      </c>
      <c r="B74" s="466" t="s">
        <v>7</v>
      </c>
      <c r="C74" s="466"/>
      <c r="D74" s="466"/>
      <c r="E74" s="466"/>
      <c r="F74" s="437"/>
      <c r="G74" s="438">
        <f>IF(OR(A73=0,E73=0,F74=0),0,IF(AND(A74-A73+1&lt;=$A$117,A74-A73+1&gt;0,F74&lt;1000),F74,IF(AND(A74-A73+1&gt;$A$117,F74&lt;1000),0,F74/(E73-A73+1)*G73)))</f>
        <v>0</v>
      </c>
      <c r="H74" s="1178"/>
      <c r="J74" s="443"/>
      <c r="K74" s="444"/>
      <c r="L74" s="444"/>
      <c r="M74" s="445"/>
    </row>
    <row r="75" spans="1:13" ht="15" customHeight="1" x14ac:dyDescent="0.2">
      <c r="A75" s="573"/>
      <c r="B75" s="1556" t="s">
        <v>6</v>
      </c>
      <c r="C75" s="1556"/>
      <c r="D75" s="1556"/>
      <c r="E75" s="1556"/>
      <c r="F75" s="466"/>
      <c r="G75" s="1177"/>
      <c r="H75" s="571">
        <f>IF(OR(A73=0,E73=0,F74=0),0,IF(AND(OR(A74-A73+1&gt;$A$117,AND(A74-A73+1&lt;=$A$117,A74-A73+1&gt;0)),F74&lt;1000),0,F74/(E73-A73+1)*H73))</f>
        <v>0</v>
      </c>
      <c r="J75" s="443"/>
      <c r="K75" s="444"/>
      <c r="L75" s="444"/>
      <c r="M75" s="445"/>
    </row>
    <row r="76" spans="1:13" ht="3.75" customHeight="1" x14ac:dyDescent="0.2">
      <c r="A76" s="573"/>
      <c r="B76" s="466"/>
      <c r="C76" s="466"/>
      <c r="D76" s="466"/>
      <c r="E76" s="466"/>
      <c r="F76" s="466"/>
      <c r="G76" s="466"/>
      <c r="H76" s="605"/>
      <c r="J76" s="166"/>
      <c r="K76" s="166"/>
      <c r="L76" s="166"/>
      <c r="M76" s="166"/>
    </row>
    <row r="77" spans="1:13" ht="3.75" customHeight="1" x14ac:dyDescent="0.2">
      <c r="A77" s="687"/>
      <c r="B77" s="688"/>
      <c r="C77" s="688"/>
      <c r="D77" s="688"/>
      <c r="E77" s="688"/>
      <c r="F77" s="688"/>
      <c r="G77" s="688"/>
      <c r="H77" s="689"/>
      <c r="J77" s="166"/>
      <c r="K77" s="166"/>
      <c r="L77" s="166"/>
      <c r="M77" s="166"/>
    </row>
    <row r="78" spans="1:13" ht="15" customHeight="1" x14ac:dyDescent="0.2">
      <c r="A78" s="573"/>
      <c r="B78" s="464" t="s">
        <v>618</v>
      </c>
      <c r="C78" s="1557"/>
      <c r="D78" s="1558"/>
      <c r="E78" s="1559"/>
      <c r="F78" s="466"/>
      <c r="G78" s="466"/>
      <c r="H78" s="605"/>
      <c r="J78" s="443"/>
      <c r="K78" s="444"/>
      <c r="L78" s="444"/>
      <c r="M78" s="445"/>
    </row>
    <row r="79" spans="1:13" ht="15" customHeight="1" x14ac:dyDescent="0.2">
      <c r="A79" s="629"/>
      <c r="B79" s="1528" t="s">
        <v>232</v>
      </c>
      <c r="C79" s="1528"/>
      <c r="D79" s="1552"/>
      <c r="E79" s="469"/>
      <c r="F79" s="159" t="s">
        <v>255</v>
      </c>
      <c r="G79" s="418" t="str">
        <f>IF(OR(A79=0,E79=0),"",IF(A80-A79+1&lt;0,0,IF(AND(A80-A79+1&gt;$A$117,E79&gt;A80),$A$117,IF(AND(A80-A79+1&gt;$A$117,E79&lt;=A80),E79-(A80-$A$117),IF(AND(A80-A79+1&lt;=$A$117,E79&lt;=A80),E79-A79+1,A80-A79+1)))))</f>
        <v/>
      </c>
      <c r="H79" s="680" t="str">
        <f>IF(AND(A80="",E79=0),"",IF(E79&lt;=A80,0,IF(A79&gt;A80,E79-A79+1,E79-A80)))</f>
        <v/>
      </c>
      <c r="J79" s="443"/>
      <c r="K79" s="444"/>
      <c r="L79" s="444"/>
      <c r="M79" s="445"/>
    </row>
    <row r="80" spans="1:13" ht="15" customHeight="1" x14ac:dyDescent="0.2">
      <c r="A80" s="681" t="str">
        <f>IF(A79=0,"",$B$3)</f>
        <v/>
      </c>
      <c r="B80" s="466" t="s">
        <v>7</v>
      </c>
      <c r="C80" s="466"/>
      <c r="D80" s="466"/>
      <c r="E80" s="466"/>
      <c r="F80" s="437"/>
      <c r="G80" s="438">
        <f>IF(OR(A79=0,E79=0,F80=0),0,IF(AND(A80-A79+1&lt;=$A$117,A80-A79+1&gt;0,F80&lt;1000),F80,IF(AND(A80-A79+1&gt;$A$117,F80&lt;1000),0,F80/(E79-A79+1)*G79)))</f>
        <v>0</v>
      </c>
      <c r="H80" s="1178"/>
      <c r="J80" s="443"/>
      <c r="K80" s="444"/>
      <c r="L80" s="444"/>
      <c r="M80" s="445"/>
    </row>
    <row r="81" spans="1:13" ht="15" customHeight="1" x14ac:dyDescent="0.2">
      <c r="A81" s="573"/>
      <c r="B81" s="1556" t="s">
        <v>6</v>
      </c>
      <c r="C81" s="1556"/>
      <c r="D81" s="1556"/>
      <c r="E81" s="1556"/>
      <c r="F81" s="466"/>
      <c r="G81" s="1177"/>
      <c r="H81" s="571">
        <f>IF(OR(A79=0,E79=0,F80=0),0,IF(AND(OR(A80-A79+1&gt;$A$117,AND(A80-A79+1&lt;=$A$117,A80-A79+1&gt;0)),F80&lt;1000),0,F80/(E79-A79+1)*H79))</f>
        <v>0</v>
      </c>
      <c r="J81" s="443"/>
      <c r="K81" s="444"/>
      <c r="L81" s="444"/>
      <c r="M81" s="445"/>
    </row>
    <row r="82" spans="1:13" ht="3.75" customHeight="1" x14ac:dyDescent="0.2">
      <c r="A82" s="573"/>
      <c r="B82" s="466"/>
      <c r="C82" s="466"/>
      <c r="D82" s="466"/>
      <c r="E82" s="466"/>
      <c r="F82" s="466"/>
      <c r="G82" s="466"/>
      <c r="H82" s="605"/>
      <c r="J82" s="166"/>
      <c r="K82" s="166"/>
      <c r="L82" s="166"/>
      <c r="M82" s="166"/>
    </row>
    <row r="83" spans="1:13" ht="3.75" customHeight="1" x14ac:dyDescent="0.2">
      <c r="A83" s="687"/>
      <c r="B83" s="688"/>
      <c r="C83" s="688"/>
      <c r="D83" s="688"/>
      <c r="E83" s="688"/>
      <c r="F83" s="688"/>
      <c r="G83" s="688"/>
      <c r="H83" s="689"/>
      <c r="J83" s="166"/>
      <c r="K83" s="166"/>
      <c r="L83" s="166"/>
      <c r="M83" s="166"/>
    </row>
    <row r="84" spans="1:13" ht="15" customHeight="1" x14ac:dyDescent="0.2">
      <c r="A84" s="573"/>
      <c r="B84" s="464" t="s">
        <v>618</v>
      </c>
      <c r="C84" s="1557"/>
      <c r="D84" s="1558"/>
      <c r="E84" s="1559"/>
      <c r="F84" s="466"/>
      <c r="G84" s="466"/>
      <c r="H84" s="605"/>
      <c r="J84" s="443"/>
      <c r="K84" s="444"/>
      <c r="L84" s="444"/>
      <c r="M84" s="445"/>
    </row>
    <row r="85" spans="1:13" ht="15" customHeight="1" x14ac:dyDescent="0.2">
      <c r="A85" s="629"/>
      <c r="B85" s="1528" t="s">
        <v>232</v>
      </c>
      <c r="C85" s="1528"/>
      <c r="D85" s="1552"/>
      <c r="E85" s="469"/>
      <c r="F85" s="159" t="s">
        <v>255</v>
      </c>
      <c r="G85" s="418" t="str">
        <f>IF(OR(A85=0,E85=0),"",IF(A86-A85+1&lt;0,0,IF(AND(A86-A85+1&gt;$A$117,E85&gt;A86),$A$117,IF(AND(A86-A85+1&gt;$A$117,E85&lt;=A86),E85-(A86-$A$117),IF(AND(A86-A85+1&lt;=$A$117,E85&lt;=A86),E85-A85+1,A86-A85+1)))))</f>
        <v/>
      </c>
      <c r="H85" s="680" t="str">
        <f>IF(AND(A86="",E85=0),"",IF(E85&lt;=A86,0,IF(A85&gt;A86,E85-A85+1,E85-A86)))</f>
        <v/>
      </c>
      <c r="J85" s="443"/>
      <c r="K85" s="444"/>
      <c r="L85" s="444"/>
      <c r="M85" s="445"/>
    </row>
    <row r="86" spans="1:13" ht="15" customHeight="1" x14ac:dyDescent="0.2">
      <c r="A86" s="681" t="str">
        <f>IF(A85=0,"",$B$3)</f>
        <v/>
      </c>
      <c r="B86" s="466" t="s">
        <v>7</v>
      </c>
      <c r="C86" s="466"/>
      <c r="D86" s="466"/>
      <c r="E86" s="466"/>
      <c r="F86" s="437"/>
      <c r="G86" s="438">
        <f>IF(OR(A85=0,E85=0,F86=0),0,IF(AND(A86-A85+1&lt;=$A$117,A86-A85+1&gt;0,F86&lt;1000),F86,IF(AND(A86-A85+1&gt;$A$117,F86&lt;1000),0,F86/(E85-A85+1)*G85)))</f>
        <v>0</v>
      </c>
      <c r="H86" s="1178"/>
      <c r="J86" s="443"/>
      <c r="K86" s="444"/>
      <c r="L86" s="444"/>
      <c r="M86" s="445"/>
    </row>
    <row r="87" spans="1:13" ht="15" customHeight="1" x14ac:dyDescent="0.2">
      <c r="A87" s="573"/>
      <c r="B87" s="1556" t="s">
        <v>6</v>
      </c>
      <c r="C87" s="1556"/>
      <c r="D87" s="1556"/>
      <c r="E87" s="1556"/>
      <c r="F87" s="466"/>
      <c r="G87" s="1177"/>
      <c r="H87" s="571">
        <f>IF(OR(A85=0,E85=0,F86=0),0,IF(AND(OR(A86-A85+1&gt;$A$117,AND(A86-A85+1&lt;=$A$117,A86-A85+1&gt;0)),F86&lt;1000),0,F86/(E85-A85+1)*H85))</f>
        <v>0</v>
      </c>
      <c r="J87" s="443"/>
      <c r="K87" s="444"/>
      <c r="L87" s="444"/>
      <c r="M87" s="445"/>
    </row>
    <row r="88" spans="1:13" ht="3.75" customHeight="1" x14ac:dyDescent="0.2">
      <c r="A88" s="573"/>
      <c r="B88" s="466"/>
      <c r="C88" s="466"/>
      <c r="D88" s="466"/>
      <c r="E88" s="466"/>
      <c r="F88" s="466"/>
      <c r="G88" s="466"/>
      <c r="H88" s="605"/>
      <c r="J88" s="166"/>
      <c r="K88" s="166"/>
      <c r="L88" s="166"/>
      <c r="M88" s="166"/>
    </row>
    <row r="89" spans="1:13" ht="20.100000000000001" customHeight="1" thickBot="1" x14ac:dyDescent="0.25">
      <c r="A89" s="1510" t="s">
        <v>257</v>
      </c>
      <c r="B89" s="1555"/>
      <c r="C89" s="466"/>
      <c r="D89" s="466"/>
      <c r="E89" s="686"/>
      <c r="F89" s="415">
        <f>F62+F68+F74+F80+F86</f>
        <v>0</v>
      </c>
      <c r="G89" s="415">
        <f>G62+G68+G74+G80+G86</f>
        <v>0</v>
      </c>
      <c r="H89" s="546">
        <f>H63+H69+H75+H81+H87</f>
        <v>0</v>
      </c>
      <c r="J89" s="443"/>
      <c r="K89" s="444"/>
      <c r="L89" s="444"/>
      <c r="M89" s="445"/>
    </row>
    <row r="90" spans="1:13" ht="3.75" customHeight="1" thickTop="1" x14ac:dyDescent="0.2">
      <c r="A90" s="573"/>
      <c r="B90" s="466"/>
      <c r="C90" s="466"/>
      <c r="D90" s="466"/>
      <c r="E90" s="466"/>
      <c r="F90" s="466"/>
      <c r="G90" s="466"/>
      <c r="H90" s="605"/>
      <c r="J90" s="166"/>
      <c r="K90" s="166"/>
      <c r="L90" s="166"/>
      <c r="M90" s="166"/>
    </row>
    <row r="91" spans="1:13" ht="19.5" customHeight="1" x14ac:dyDescent="0.2">
      <c r="A91" s="1397" t="s">
        <v>96</v>
      </c>
      <c r="B91" s="1398"/>
      <c r="C91" s="1398"/>
      <c r="D91" s="1398"/>
      <c r="E91" s="1398"/>
      <c r="F91" s="1398"/>
      <c r="G91" s="1398"/>
      <c r="H91" s="1399"/>
      <c r="J91" s="166"/>
      <c r="K91" s="166"/>
      <c r="L91" s="166"/>
      <c r="M91" s="166"/>
    </row>
    <row r="92" spans="1:13" ht="3.75" customHeight="1" x14ac:dyDescent="0.2">
      <c r="A92" s="573"/>
      <c r="B92" s="466"/>
      <c r="C92" s="466"/>
      <c r="D92" s="466"/>
      <c r="E92" s="466"/>
      <c r="F92" s="466"/>
      <c r="G92" s="466"/>
      <c r="H92" s="605"/>
      <c r="J92" s="166"/>
      <c r="K92" s="166"/>
      <c r="L92" s="166"/>
      <c r="M92" s="166"/>
    </row>
    <row r="93" spans="1:13" s="1056" customFormat="1" ht="35.1" customHeight="1" x14ac:dyDescent="0.2">
      <c r="A93" s="1053" t="s">
        <v>1014</v>
      </c>
      <c r="B93" s="1403" t="s">
        <v>112</v>
      </c>
      <c r="C93" s="1403"/>
      <c r="D93" s="1403"/>
      <c r="E93" s="1054" t="s">
        <v>1015</v>
      </c>
      <c r="F93" s="1054" t="s">
        <v>161</v>
      </c>
      <c r="G93" s="1054" t="s">
        <v>253</v>
      </c>
      <c r="H93" s="1055" t="s">
        <v>254</v>
      </c>
      <c r="J93" s="1057"/>
      <c r="K93" s="1057"/>
      <c r="L93" s="1057"/>
      <c r="M93" s="1057"/>
    </row>
    <row r="94" spans="1:13" s="1056" customFormat="1" ht="3.75" customHeight="1" x14ac:dyDescent="0.2">
      <c r="A94" s="1064"/>
      <c r="B94" s="1060"/>
      <c r="C94" s="1060"/>
      <c r="D94" s="1060"/>
      <c r="E94" s="1060"/>
      <c r="F94" s="1060"/>
      <c r="G94" s="1060"/>
      <c r="H94" s="1061"/>
      <c r="J94" s="1057"/>
      <c r="K94" s="1057"/>
      <c r="L94" s="1057"/>
      <c r="M94" s="1057"/>
    </row>
    <row r="95" spans="1:13" ht="15" customHeight="1" x14ac:dyDescent="0.2">
      <c r="A95" s="573"/>
      <c r="B95" s="464" t="s">
        <v>112</v>
      </c>
      <c r="C95" s="1557"/>
      <c r="D95" s="1558"/>
      <c r="E95" s="1559"/>
      <c r="F95" s="466"/>
      <c r="G95" s="466"/>
      <c r="H95" s="605"/>
      <c r="J95" s="443"/>
      <c r="K95" s="444"/>
      <c r="L95" s="444"/>
      <c r="M95" s="445"/>
    </row>
    <row r="96" spans="1:13" ht="15" customHeight="1" x14ac:dyDescent="0.2">
      <c r="A96" s="629"/>
      <c r="B96" s="1528" t="s">
        <v>1018</v>
      </c>
      <c r="C96" s="1528"/>
      <c r="D96" s="1552"/>
      <c r="E96" s="1063"/>
      <c r="F96" s="159" t="s">
        <v>255</v>
      </c>
      <c r="G96" s="418" t="str">
        <f>IF(OR(A96=0,E96=0),"",IF(A97-A96+1&lt;0,0,IF(AND(A97-A96+1&gt;$A$117,E96&gt;A97),$A$117,IF(AND(A97-A96+1&gt;$A$117,E96&lt;=A97),E96-(A97-$A$117),IF(AND(A97-A96+1&lt;=$A$117,E96&lt;=A97),E96-A96+1,A97-A96+1)))))</f>
        <v/>
      </c>
      <c r="H96" s="680" t="str">
        <f>IF(AND(A97="",E96=0),"",IF(E96&lt;=A97,0,IF(A96&gt;A97,E96-A96+1,E96-A97)))</f>
        <v/>
      </c>
      <c r="J96" s="443"/>
      <c r="K96" s="444"/>
      <c r="L96" s="444"/>
      <c r="M96" s="445"/>
    </row>
    <row r="97" spans="1:13" ht="15" customHeight="1" x14ac:dyDescent="0.2">
      <c r="A97" s="681" t="str">
        <f>IF(A96=0,"",$B$3)</f>
        <v/>
      </c>
      <c r="B97" s="466" t="s">
        <v>7</v>
      </c>
      <c r="C97" s="466"/>
      <c r="D97" s="466"/>
      <c r="E97" s="466"/>
      <c r="F97" s="437"/>
      <c r="G97" s="438">
        <f>IF(OR(A96=0,E96=0,F97=0),0,IF(AND(A97-A96+1&lt;=$A$117,A97-A96+1&gt;0,F97&lt;1000),F97,IF(AND(A97-A96+1&gt;$A$117,F97&lt;1000),0,F97/(E96-A96+1)*G96)))</f>
        <v>0</v>
      </c>
      <c r="H97" s="1061"/>
      <c r="J97" s="443"/>
      <c r="K97" s="444"/>
      <c r="L97" s="444"/>
      <c r="M97" s="445"/>
    </row>
    <row r="98" spans="1:13" ht="15" customHeight="1" x14ac:dyDescent="0.2">
      <c r="A98" s="573"/>
      <c r="B98" s="1556" t="s">
        <v>6</v>
      </c>
      <c r="C98" s="1556"/>
      <c r="D98" s="1556"/>
      <c r="E98" s="1556"/>
      <c r="F98" s="466"/>
      <c r="G98" s="1060"/>
      <c r="H98" s="571">
        <f>IF(OR(A96=0,E96=0,F97=0),0,IF(AND(OR(A97-A96+1&gt;$A$117,AND(A97-A96+1&lt;=$A$117,A97-A96+1&gt;0)),F97&lt;1000),0,F97/(E96-A96+1)*H96))</f>
        <v>0</v>
      </c>
      <c r="J98" s="443"/>
      <c r="K98" s="444"/>
      <c r="L98" s="444"/>
      <c r="M98" s="445"/>
    </row>
    <row r="99" spans="1:13" ht="3.75" customHeight="1" x14ac:dyDescent="0.2">
      <c r="A99" s="573"/>
      <c r="B99" s="466"/>
      <c r="C99" s="466"/>
      <c r="D99" s="466"/>
      <c r="E99" s="466"/>
      <c r="F99" s="466"/>
      <c r="G99" s="466"/>
      <c r="H99" s="605"/>
      <c r="J99" s="166"/>
      <c r="K99" s="166"/>
      <c r="L99" s="166"/>
      <c r="M99" s="166"/>
    </row>
    <row r="100" spans="1:13" ht="3.75" customHeight="1" x14ac:dyDescent="0.2">
      <c r="A100" s="687"/>
      <c r="B100" s="688"/>
      <c r="C100" s="688"/>
      <c r="D100" s="688"/>
      <c r="E100" s="688"/>
      <c r="F100" s="688"/>
      <c r="G100" s="688"/>
      <c r="H100" s="689"/>
      <c r="J100" s="166"/>
      <c r="K100" s="166"/>
      <c r="L100" s="166"/>
      <c r="M100" s="166"/>
    </row>
    <row r="101" spans="1:13" ht="15" customHeight="1" x14ac:dyDescent="0.2">
      <c r="A101" s="573"/>
      <c r="B101" s="464" t="s">
        <v>112</v>
      </c>
      <c r="C101" s="1557"/>
      <c r="D101" s="1558"/>
      <c r="E101" s="1559"/>
      <c r="F101" s="466"/>
      <c r="G101" s="466"/>
      <c r="H101" s="605"/>
      <c r="J101" s="443"/>
      <c r="K101" s="444"/>
      <c r="L101" s="444"/>
      <c r="M101" s="445"/>
    </row>
    <row r="102" spans="1:13" ht="15" customHeight="1" x14ac:dyDescent="0.2">
      <c r="A102" s="629"/>
      <c r="B102" s="1528" t="s">
        <v>1018</v>
      </c>
      <c r="C102" s="1528"/>
      <c r="D102" s="1552"/>
      <c r="E102" s="1063"/>
      <c r="F102" s="159" t="s">
        <v>255</v>
      </c>
      <c r="G102" s="418" t="str">
        <f>IF(OR(A102=0,E102=0),"",IF(A103-A102+1&lt;0,0,IF(AND(A103-A102+1&gt;$A$117,E102&gt;A103),$A$117,IF(AND(A103-A102+1&gt;$A$117,E102&lt;=A103),E102-(A103-$A$117),IF(AND(A103-A102+1&lt;=$A$117,E102&lt;=A103),E102-A102+1,A103-A102+1)))))</f>
        <v/>
      </c>
      <c r="H102" s="680" t="str">
        <f>IF(AND(A103="",E102=0),"",IF(E102&lt;=A103,0,IF(A102&gt;A103,E102-A102+1,E102-A103)))</f>
        <v/>
      </c>
      <c r="J102" s="443"/>
      <c r="K102" s="444"/>
      <c r="L102" s="444"/>
      <c r="M102" s="445"/>
    </row>
    <row r="103" spans="1:13" ht="15" customHeight="1" x14ac:dyDescent="0.2">
      <c r="A103" s="681" t="str">
        <f>IF(A102=0,"",$B$3)</f>
        <v/>
      </c>
      <c r="B103" s="466" t="s">
        <v>7</v>
      </c>
      <c r="C103" s="466"/>
      <c r="D103" s="466"/>
      <c r="E103" s="466"/>
      <c r="F103" s="437"/>
      <c r="G103" s="438">
        <f>IF(OR(A102=0,E102=0,F103=0),0,IF(AND(A103-A102+1&lt;=$A$117,A103-A102+1&gt;0,F103&lt;1000),F103,IF(AND(A103-A102+1&gt;$A$117,F103&lt;1000),0,F103/(E102-A102+1)*G102)))</f>
        <v>0</v>
      </c>
      <c r="H103" s="1178"/>
      <c r="J103" s="443"/>
      <c r="K103" s="444"/>
      <c r="L103" s="444"/>
      <c r="M103" s="445"/>
    </row>
    <row r="104" spans="1:13" ht="15" customHeight="1" x14ac:dyDescent="0.2">
      <c r="A104" s="573"/>
      <c r="B104" s="1556" t="s">
        <v>6</v>
      </c>
      <c r="C104" s="1556"/>
      <c r="D104" s="1556"/>
      <c r="E104" s="1556"/>
      <c r="F104" s="466"/>
      <c r="G104" s="1177"/>
      <c r="H104" s="571">
        <f>IF(OR(A102=0,E102=0,F103=0),0,IF(AND(OR(A103-A102+1&gt;$A$117,AND(A103-A102+1&lt;=$A$117,A103-A102+1&gt;0)),F103&lt;1000),0,F103/(E102-A102+1)*H102))</f>
        <v>0</v>
      </c>
      <c r="J104" s="443"/>
      <c r="K104" s="444"/>
      <c r="L104" s="444"/>
      <c r="M104" s="445"/>
    </row>
    <row r="105" spans="1:13" ht="3.75" customHeight="1" x14ac:dyDescent="0.2">
      <c r="A105" s="573"/>
      <c r="B105" s="466"/>
      <c r="C105" s="466"/>
      <c r="D105" s="466"/>
      <c r="E105" s="466"/>
      <c r="F105" s="466"/>
      <c r="G105" s="466"/>
      <c r="H105" s="605"/>
      <c r="J105" s="166"/>
      <c r="K105" s="166"/>
      <c r="L105" s="166"/>
      <c r="M105" s="166"/>
    </row>
    <row r="106" spans="1:13" ht="3.75" customHeight="1" x14ac:dyDescent="0.2">
      <c r="A106" s="687"/>
      <c r="B106" s="688"/>
      <c r="C106" s="688"/>
      <c r="D106" s="688"/>
      <c r="E106" s="688"/>
      <c r="F106" s="688"/>
      <c r="G106" s="688"/>
      <c r="H106" s="689"/>
      <c r="J106" s="166"/>
      <c r="K106" s="166"/>
      <c r="L106" s="166"/>
      <c r="M106" s="166"/>
    </row>
    <row r="107" spans="1:13" ht="15" customHeight="1" x14ac:dyDescent="0.2">
      <c r="A107" s="573"/>
      <c r="B107" s="464" t="s">
        <v>112</v>
      </c>
      <c r="C107" s="1557"/>
      <c r="D107" s="1558"/>
      <c r="E107" s="1559"/>
      <c r="F107" s="466"/>
      <c r="G107" s="466"/>
      <c r="H107" s="605"/>
      <c r="J107" s="443"/>
      <c r="K107" s="444"/>
      <c r="L107" s="444"/>
      <c r="M107" s="445"/>
    </row>
    <row r="108" spans="1:13" ht="15" customHeight="1" x14ac:dyDescent="0.2">
      <c r="A108" s="629"/>
      <c r="B108" s="1528" t="s">
        <v>1018</v>
      </c>
      <c r="C108" s="1528"/>
      <c r="D108" s="1552"/>
      <c r="E108" s="1063"/>
      <c r="F108" s="159" t="s">
        <v>255</v>
      </c>
      <c r="G108" s="418" t="str">
        <f>IF(OR(A108=0,E108=0),"",IF(A109-A108+1&lt;0,0,IF(AND(A109-A108+1&gt;$A$117,E108&gt;A109),$A$117,IF(AND(A109-A108+1&gt;$A$117,E108&lt;=A109),E108-(A109-$A$117),IF(AND(A109-A108+1&lt;=$A$117,E108&lt;=A109),E108-A108+1,A109-A108+1)))))</f>
        <v/>
      </c>
      <c r="H108" s="680" t="str">
        <f>IF(AND(A109="",E108=0),"",IF(E108&lt;=A109,0,IF(A108&gt;A109,E108-A108+1,E108-A109)))</f>
        <v/>
      </c>
      <c r="J108" s="443"/>
      <c r="K108" s="444"/>
      <c r="L108" s="444"/>
      <c r="M108" s="445"/>
    </row>
    <row r="109" spans="1:13" ht="15" customHeight="1" x14ac:dyDescent="0.2">
      <c r="A109" s="681" t="str">
        <f>IF(A108=0,"",$B$3)</f>
        <v/>
      </c>
      <c r="B109" s="466" t="s">
        <v>7</v>
      </c>
      <c r="C109" s="466"/>
      <c r="D109" s="466"/>
      <c r="E109" s="466"/>
      <c r="F109" s="437"/>
      <c r="G109" s="438">
        <f>IF(OR(A108=0,E108=0,F109=0),0,IF(AND(A109-A108+1&lt;=$A$117,A109-A108+1&gt;0,F109&lt;1000),F109,IF(AND(A109-A108+1&gt;$A$117,F109&lt;1000),0,F109/(E108-A108+1)*G108)))</f>
        <v>0</v>
      </c>
      <c r="H109" s="1178"/>
      <c r="J109" s="443"/>
      <c r="K109" s="444"/>
      <c r="L109" s="444"/>
      <c r="M109" s="445"/>
    </row>
    <row r="110" spans="1:13" ht="15" customHeight="1" x14ac:dyDescent="0.2">
      <c r="A110" s="573"/>
      <c r="B110" s="1556" t="s">
        <v>6</v>
      </c>
      <c r="C110" s="1556"/>
      <c r="D110" s="1556"/>
      <c r="E110" s="1556"/>
      <c r="F110" s="466"/>
      <c r="G110" s="1177"/>
      <c r="H110" s="571">
        <f>IF(OR(A108=0,E108=0,F109=0),0,IF(AND(OR(A109-A108+1&gt;$A$117,AND(A109-A108+1&lt;=$A$117,A109-A108+1&gt;0)),F109&lt;1000),0,F109/(E108-A108+1)*H108))</f>
        <v>0</v>
      </c>
      <c r="J110" s="443"/>
      <c r="K110" s="444"/>
      <c r="L110" s="444"/>
      <c r="M110" s="445"/>
    </row>
    <row r="111" spans="1:13" ht="3.75" customHeight="1" x14ac:dyDescent="0.2">
      <c r="A111" s="573"/>
      <c r="B111" s="466"/>
      <c r="C111" s="466"/>
      <c r="D111" s="466"/>
      <c r="E111" s="466"/>
      <c r="F111" s="466"/>
      <c r="G111" s="466"/>
      <c r="H111" s="605"/>
      <c r="J111" s="166"/>
      <c r="K111" s="166"/>
      <c r="L111" s="166"/>
      <c r="M111" s="166"/>
    </row>
    <row r="112" spans="1:13" ht="20.100000000000001" customHeight="1" thickBot="1" x14ac:dyDescent="0.25">
      <c r="A112" s="1510" t="s">
        <v>258</v>
      </c>
      <c r="B112" s="1555"/>
      <c r="C112" s="466"/>
      <c r="D112" s="466"/>
      <c r="E112" s="466"/>
      <c r="F112" s="415">
        <f>F97+F103+F109</f>
        <v>0</v>
      </c>
      <c r="G112" s="415">
        <f>G97+G103+G109</f>
        <v>0</v>
      </c>
      <c r="H112" s="546">
        <f>H98+H104+H110</f>
        <v>0</v>
      </c>
      <c r="J112" s="443"/>
      <c r="K112" s="444"/>
      <c r="L112" s="444"/>
      <c r="M112" s="445"/>
    </row>
    <row r="113" spans="1:13" ht="3.75" customHeight="1" thickTop="1" x14ac:dyDescent="0.2">
      <c r="A113" s="573"/>
      <c r="B113" s="466"/>
      <c r="C113" s="466"/>
      <c r="D113" s="466"/>
      <c r="E113" s="466"/>
      <c r="F113" s="466"/>
      <c r="G113" s="466"/>
      <c r="H113" s="605"/>
      <c r="J113" s="166"/>
      <c r="K113" s="166"/>
      <c r="L113" s="166"/>
      <c r="M113" s="166"/>
    </row>
    <row r="114" spans="1:13" ht="20.100000000000001" customHeight="1" thickBot="1" x14ac:dyDescent="0.25">
      <c r="A114" s="1466" t="s">
        <v>328</v>
      </c>
      <c r="B114" s="1467"/>
      <c r="C114" s="466"/>
      <c r="D114" s="466"/>
      <c r="E114" s="466"/>
      <c r="F114" s="415">
        <f>F50+F89+F112</f>
        <v>0</v>
      </c>
      <c r="G114" s="415">
        <f>G50+G89+G112</f>
        <v>0</v>
      </c>
      <c r="H114" s="546">
        <f>H50+H89+H112</f>
        <v>0</v>
      </c>
      <c r="J114" s="443"/>
      <c r="K114" s="444"/>
      <c r="L114" s="444"/>
      <c r="M114" s="445"/>
    </row>
    <row r="115" spans="1:13" ht="3.75" customHeight="1" thickTop="1" thickBot="1" x14ac:dyDescent="0.25">
      <c r="A115" s="496"/>
      <c r="B115" s="497"/>
      <c r="C115" s="497"/>
      <c r="D115" s="497"/>
      <c r="E115" s="497"/>
      <c r="F115" s="497"/>
      <c r="G115" s="497"/>
      <c r="H115" s="623"/>
    </row>
    <row r="117" spans="1:13" hidden="1" x14ac:dyDescent="0.2">
      <c r="A117">
        <f>IF(MOD(YEAR($B$3),4)=0,366,365)</f>
        <v>365</v>
      </c>
      <c r="B117" t="s">
        <v>1017</v>
      </c>
    </row>
  </sheetData>
  <sheetProtection sheet="1" objects="1" scenarios="1" insertHyperlinks="0"/>
  <mergeCells count="65">
    <mergeCell ref="C101:E101"/>
    <mergeCell ref="B81:E81"/>
    <mergeCell ref="B30:D30"/>
    <mergeCell ref="B36:D36"/>
    <mergeCell ref="B110:E110"/>
    <mergeCell ref="B69:E69"/>
    <mergeCell ref="B79:D79"/>
    <mergeCell ref="B73:D73"/>
    <mergeCell ref="C60:E60"/>
    <mergeCell ref="B63:E63"/>
    <mergeCell ref="C107:E107"/>
    <mergeCell ref="C84:E84"/>
    <mergeCell ref="B98:E98"/>
    <mergeCell ref="B104:E104"/>
    <mergeCell ref="C72:E72"/>
    <mergeCell ref="C78:E78"/>
    <mergeCell ref="B75:E75"/>
    <mergeCell ref="C95:E95"/>
    <mergeCell ref="A55:H55"/>
    <mergeCell ref="B40:D40"/>
    <mergeCell ref="B48:D48"/>
    <mergeCell ref="B58:D58"/>
    <mergeCell ref="B22:D22"/>
    <mergeCell ref="A19:H19"/>
    <mergeCell ref="C45:E45"/>
    <mergeCell ref="B46:D46"/>
    <mergeCell ref="B42:D42"/>
    <mergeCell ref="B34:D34"/>
    <mergeCell ref="C39:E39"/>
    <mergeCell ref="C21:E21"/>
    <mergeCell ref="C27:E27"/>
    <mergeCell ref="C33:E33"/>
    <mergeCell ref="B24:D24"/>
    <mergeCell ref="A114:B114"/>
    <mergeCell ref="A50:B50"/>
    <mergeCell ref="A54:H54"/>
    <mergeCell ref="A91:H91"/>
    <mergeCell ref="A56:H56"/>
    <mergeCell ref="B67:D67"/>
    <mergeCell ref="A89:B89"/>
    <mergeCell ref="A112:B112"/>
    <mergeCell ref="B85:D85"/>
    <mergeCell ref="B61:D61"/>
    <mergeCell ref="B108:D108"/>
    <mergeCell ref="B96:D96"/>
    <mergeCell ref="B102:D102"/>
    <mergeCell ref="B87:E87"/>
    <mergeCell ref="B93:D93"/>
    <mergeCell ref="C66:E66"/>
    <mergeCell ref="J13:M14"/>
    <mergeCell ref="B1:E1"/>
    <mergeCell ref="A6:H6"/>
    <mergeCell ref="B28:D28"/>
    <mergeCell ref="J5:J6"/>
    <mergeCell ref="K5:K6"/>
    <mergeCell ref="L5:L6"/>
    <mergeCell ref="M5:M6"/>
    <mergeCell ref="J7:J10"/>
    <mergeCell ref="K7:K10"/>
    <mergeCell ref="L7:L10"/>
    <mergeCell ref="M7:M10"/>
    <mergeCell ref="B2:C2"/>
    <mergeCell ref="B3:C3"/>
    <mergeCell ref="A9:H9"/>
    <mergeCell ref="B17:D17"/>
  </mergeCells>
  <phoneticPr fontId="22" type="noConversion"/>
  <printOptions horizontalCentered="1"/>
  <pageMargins left="0.39370078740157483" right="0.19685039370078741" top="0.39370078740157483" bottom="0.39370078740157483" header="0" footer="0.15748031496062992"/>
  <pageSetup paperSize="9" scale="90" fitToHeight="5" orientation="portrait" blackAndWhite="1" r:id="rId1"/>
  <headerFooter alignWithMargins="0">
    <oddFooter>&amp;L&amp;F
Copyright © 2003-Present Business Fitness Pty Ltd&amp;R&amp;A &amp;P</oddFooter>
  </headerFooter>
  <rowBreaks count="1" manualBreakCount="1">
    <brk id="90" max="7" man="1"/>
  </rowBreaks>
  <colBreaks count="1" manualBreakCount="1">
    <brk id="8" max="1048575" man="1"/>
  </colBreaks>
  <drawing r:id="rId2"/>
  <legacyDrawing r:id="rId3"/>
  <controls>
    <mc:AlternateContent xmlns:mc="http://schemas.openxmlformats.org/markup-compatibility/2006">
      <mc:Choice Requires="x14">
        <control shapeId="80167" r:id="rId4" name="FinalReviewChk">
          <controlPr defaultSize="0" autoLine="0" r:id="rId5">
            <anchor moveWithCells="1">
              <from>
                <xdr:col>9</xdr:col>
                <xdr:colOff>114300</xdr:colOff>
                <xdr:row>8</xdr:row>
                <xdr:rowOff>0</xdr:rowOff>
              </from>
              <to>
                <xdr:col>9</xdr:col>
                <xdr:colOff>266700</xdr:colOff>
                <xdr:row>8</xdr:row>
                <xdr:rowOff>152400</xdr:rowOff>
              </to>
            </anchor>
          </controlPr>
        </control>
      </mc:Choice>
      <mc:Fallback>
        <control shapeId="80167" r:id="rId4" name="FinalReviewChk"/>
      </mc:Fallback>
    </mc:AlternateContent>
    <mc:AlternateContent xmlns:mc="http://schemas.openxmlformats.org/markup-compatibility/2006">
      <mc:Choice Requires="x14">
        <control shapeId="80166" r:id="rId6" name="ReworkCompleteChk">
          <controlPr defaultSize="0" autoLine="0" r:id="rId5">
            <anchor moveWithCells="1">
              <from>
                <xdr:col>9</xdr:col>
                <xdr:colOff>114300</xdr:colOff>
                <xdr:row>5</xdr:row>
                <xdr:rowOff>28575</xdr:rowOff>
              </from>
              <to>
                <xdr:col>9</xdr:col>
                <xdr:colOff>266700</xdr:colOff>
                <xdr:row>5</xdr:row>
                <xdr:rowOff>180975</xdr:rowOff>
              </to>
            </anchor>
          </controlPr>
        </control>
      </mc:Choice>
      <mc:Fallback>
        <control shapeId="80166" r:id="rId6" name="ReworkCompleteChk"/>
      </mc:Fallback>
    </mc:AlternateContent>
    <mc:AlternateContent xmlns:mc="http://schemas.openxmlformats.org/markup-compatibility/2006">
      <mc:Choice Requires="x14">
        <control shapeId="80165" r:id="rId7" name="ReworkRequiredChk">
          <controlPr defaultSize="0" autoLine="0" r:id="rId5">
            <anchor moveWithCells="1">
              <from>
                <xdr:col>9</xdr:col>
                <xdr:colOff>114300</xdr:colOff>
                <xdr:row>3</xdr:row>
                <xdr:rowOff>76200</xdr:rowOff>
              </from>
              <to>
                <xdr:col>9</xdr:col>
                <xdr:colOff>266700</xdr:colOff>
                <xdr:row>3</xdr:row>
                <xdr:rowOff>228600</xdr:rowOff>
              </to>
            </anchor>
          </controlPr>
        </control>
      </mc:Choice>
      <mc:Fallback>
        <control shapeId="80165" r:id="rId7" name="ReworkRequiredChk"/>
      </mc:Fallback>
    </mc:AlternateContent>
    <mc:AlternateContent xmlns:mc="http://schemas.openxmlformats.org/markup-compatibility/2006">
      <mc:Choice Requires="x14">
        <control shapeId="80164" r:id="rId8" name="ReviewedChk">
          <controlPr defaultSize="0" autoLine="0" r:id="rId5">
            <anchor moveWithCells="1">
              <from>
                <xdr:col>9</xdr:col>
                <xdr:colOff>114300</xdr:colOff>
                <xdr:row>2</xdr:row>
                <xdr:rowOff>76200</xdr:rowOff>
              </from>
              <to>
                <xdr:col>9</xdr:col>
                <xdr:colOff>266700</xdr:colOff>
                <xdr:row>2</xdr:row>
                <xdr:rowOff>228600</xdr:rowOff>
              </to>
            </anchor>
          </controlPr>
        </control>
      </mc:Choice>
      <mc:Fallback>
        <control shapeId="80164" r:id="rId8" name="ReviewedChk"/>
      </mc:Fallback>
    </mc:AlternateContent>
    <mc:AlternateContent xmlns:mc="http://schemas.openxmlformats.org/markup-compatibility/2006">
      <mc:Choice Requires="x14">
        <control shapeId="80163" r:id="rId9" name="AwaitingClientChk">
          <controlPr defaultSize="0" autoLine="0" r:id="rId5">
            <anchor moveWithCells="1">
              <from>
                <xdr:col>9</xdr:col>
                <xdr:colOff>114300</xdr:colOff>
                <xdr:row>1</xdr:row>
                <xdr:rowOff>76200</xdr:rowOff>
              </from>
              <to>
                <xdr:col>9</xdr:col>
                <xdr:colOff>266700</xdr:colOff>
                <xdr:row>1</xdr:row>
                <xdr:rowOff>228600</xdr:rowOff>
              </to>
            </anchor>
          </controlPr>
        </control>
      </mc:Choice>
      <mc:Fallback>
        <control shapeId="80163" r:id="rId9" name="AwaitingClientChk"/>
      </mc:Fallback>
    </mc:AlternateContent>
    <mc:AlternateContent xmlns:mc="http://schemas.openxmlformats.org/markup-compatibility/2006">
      <mc:Choice Requires="x14">
        <control shapeId="80162" r:id="rId10" name="WorksheetCompleteChk">
          <controlPr defaultSize="0" autoLine="0" r:id="rId5">
            <anchor moveWithCells="1">
              <from>
                <xdr:col>9</xdr:col>
                <xdr:colOff>114300</xdr:colOff>
                <xdr:row>0</xdr:row>
                <xdr:rowOff>76200</xdr:rowOff>
              </from>
              <to>
                <xdr:col>9</xdr:col>
                <xdr:colOff>266700</xdr:colOff>
                <xdr:row>0</xdr:row>
                <xdr:rowOff>228600</xdr:rowOff>
              </to>
            </anchor>
          </controlPr>
        </control>
      </mc:Choice>
      <mc:Fallback>
        <control shapeId="80162" r:id="rId10" name="WorksheetCompleteChk"/>
      </mc:Fallback>
    </mc:AlternateContent>
  </control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tabColor rgb="FF8DC63F"/>
    <pageSetUpPr autoPageBreaks="0" fitToPage="1"/>
  </sheetPr>
  <dimension ref="A1:M353"/>
  <sheetViews>
    <sheetView showGridLines="0" zoomScaleNormal="100" workbookViewId="0">
      <selection activeCell="A10" sqref="A10"/>
    </sheetView>
  </sheetViews>
  <sheetFormatPr defaultColWidth="9.33203125" defaultRowHeight="12.75" x14ac:dyDescent="0.2"/>
  <cols>
    <col min="1" max="1" width="12.83203125" style="7" customWidth="1"/>
    <col min="2" max="2" width="11.33203125" style="7" customWidth="1"/>
    <col min="3" max="3" width="31.33203125" style="7" customWidth="1"/>
    <col min="4" max="4" width="15.83203125" style="7" customWidth="1"/>
    <col min="5" max="6" width="10.83203125" style="7" customWidth="1"/>
    <col min="7" max="8" width="15.83203125" style="7" customWidth="1"/>
    <col min="9" max="9" width="15.1640625" style="7" customWidth="1"/>
    <col min="10" max="10" width="6.6640625" customWidth="1"/>
    <col min="11" max="11" width="30.83203125" customWidth="1"/>
    <col min="12" max="13" width="9.1640625" customWidth="1"/>
    <col min="14" max="16384" width="9.33203125" style="7"/>
  </cols>
  <sheetData>
    <row r="1" spans="1:13" customFormat="1" ht="24.95" customHeight="1" x14ac:dyDescent="0.2">
      <c r="A1" s="145" t="s">
        <v>167</v>
      </c>
      <c r="B1" s="1426" t="str">
        <f>Home!$B$3</f>
        <v>MICI05</v>
      </c>
      <c r="C1" s="1426"/>
      <c r="D1" s="1426"/>
      <c r="E1" s="1426"/>
      <c r="F1" s="7"/>
      <c r="G1" s="104" t="s">
        <v>58</v>
      </c>
      <c r="H1" s="1066" t="e">
        <f>IF(AND('Index of Workpapers'!E46="",#REF!=""),'Index of Workpapers'!C46,IF('Index of Workpapers'!E46&lt;&gt;"",'Index of Workpapers'!E46,#REF!))</f>
        <v>#REF!</v>
      </c>
      <c r="J1" s="523"/>
      <c r="K1" s="524" t="s">
        <v>349</v>
      </c>
      <c r="L1" s="525" t="s">
        <v>63</v>
      </c>
      <c r="M1" s="526" t="s">
        <v>64</v>
      </c>
    </row>
    <row r="2" spans="1:13" customFormat="1" ht="24.95" customHeight="1" x14ac:dyDescent="0.2">
      <c r="A2" s="145" t="s">
        <v>10</v>
      </c>
      <c r="B2" s="1426" t="str">
        <f>Home!$B$4</f>
        <v>MICINDA SUPERANNUATION FUND</v>
      </c>
      <c r="C2" s="1426"/>
      <c r="D2" s="148"/>
      <c r="E2" s="974"/>
      <c r="F2" s="7"/>
      <c r="G2" s="104" t="s">
        <v>63</v>
      </c>
      <c r="H2" s="104" t="s">
        <v>64</v>
      </c>
      <c r="J2" s="523"/>
      <c r="K2" s="524" t="s">
        <v>350</v>
      </c>
      <c r="L2" s="525" t="s">
        <v>63</v>
      </c>
      <c r="M2" s="526" t="s">
        <v>64</v>
      </c>
    </row>
    <row r="3" spans="1:13" customFormat="1" ht="24.95" customHeight="1" x14ac:dyDescent="0.2">
      <c r="A3" s="145" t="s">
        <v>236</v>
      </c>
      <c r="B3" s="1440">
        <f>Home!$C$7</f>
        <v>43281</v>
      </c>
      <c r="C3" s="1440"/>
      <c r="D3" s="999"/>
      <c r="E3" s="999"/>
      <c r="F3" s="142" t="s">
        <v>55</v>
      </c>
      <c r="G3" s="106" t="str">
        <f>Home!$C$16</f>
        <v>TH</v>
      </c>
      <c r="H3" s="238">
        <f>Home!$C$17</f>
        <v>43521</v>
      </c>
      <c r="J3" s="523"/>
      <c r="K3" s="524" t="s">
        <v>94</v>
      </c>
      <c r="L3" s="525" t="s">
        <v>63</v>
      </c>
      <c r="M3" s="526" t="s">
        <v>64</v>
      </c>
    </row>
    <row r="4" spans="1:13" customFormat="1" ht="24.95" customHeight="1" x14ac:dyDescent="0.3">
      <c r="A4" s="105" t="s">
        <v>67</v>
      </c>
      <c r="B4" s="105"/>
      <c r="C4" s="38"/>
      <c r="D4" s="24"/>
      <c r="E4" s="64"/>
      <c r="F4" s="142" t="s">
        <v>56</v>
      </c>
      <c r="G4" s="106" t="str">
        <f>Home!$C$18</f>
        <v>Enter initials</v>
      </c>
      <c r="H4" s="238" t="str">
        <f>Home!$C$19</f>
        <v>Enter date</v>
      </c>
      <c r="J4" s="523"/>
      <c r="K4" s="524" t="s">
        <v>351</v>
      </c>
      <c r="L4" s="525" t="s">
        <v>63</v>
      </c>
      <c r="M4" s="526" t="s">
        <v>64</v>
      </c>
    </row>
    <row r="5" spans="1:13" ht="3.75" customHeight="1" x14ac:dyDescent="0.25">
      <c r="A5" s="9"/>
      <c r="B5" s="20"/>
      <c r="C5" s="20"/>
      <c r="D5" s="20"/>
      <c r="E5" s="2"/>
      <c r="G5" s="35"/>
      <c r="H5" s="36"/>
      <c r="J5" s="1418"/>
      <c r="K5" s="1419" t="s">
        <v>352</v>
      </c>
      <c r="L5" s="1420" t="s">
        <v>63</v>
      </c>
      <c r="M5" s="1422" t="s">
        <v>64</v>
      </c>
    </row>
    <row r="6" spans="1:13" s="33" customFormat="1" ht="19.5" customHeight="1" x14ac:dyDescent="0.2">
      <c r="A6" s="1414" t="s">
        <v>49</v>
      </c>
      <c r="B6" s="1414"/>
      <c r="C6" s="1414"/>
      <c r="D6" s="1414"/>
      <c r="E6" s="1414"/>
      <c r="F6" s="1414"/>
      <c r="G6" s="1414"/>
      <c r="H6" s="1414"/>
      <c r="J6" s="1418"/>
      <c r="K6" s="1419"/>
      <c r="L6" s="1420"/>
      <c r="M6" s="1422"/>
    </row>
    <row r="7" spans="1:13" customFormat="1" ht="3.75" customHeight="1" thickBot="1" x14ac:dyDescent="0.25">
      <c r="J7" s="1418"/>
      <c r="K7" s="1419"/>
      <c r="L7" s="1420"/>
      <c r="M7" s="1422"/>
    </row>
    <row r="8" spans="1:13" customFormat="1" ht="3.75" customHeight="1" x14ac:dyDescent="0.2">
      <c r="A8" s="482"/>
      <c r="B8" s="483"/>
      <c r="C8" s="483"/>
      <c r="D8" s="483"/>
      <c r="E8" s="483"/>
      <c r="F8" s="483"/>
      <c r="G8" s="483"/>
      <c r="H8" s="528"/>
      <c r="J8" s="1418"/>
      <c r="K8" s="1419" t="s">
        <v>353</v>
      </c>
      <c r="L8" s="1420" t="s">
        <v>63</v>
      </c>
      <c r="M8" s="1422" t="s">
        <v>64</v>
      </c>
    </row>
    <row r="9" spans="1:13" s="14" customFormat="1" ht="30" customHeight="1" x14ac:dyDescent="0.2">
      <c r="A9" s="503" t="s">
        <v>176</v>
      </c>
      <c r="B9" s="1403" t="s">
        <v>97</v>
      </c>
      <c r="C9" s="1403"/>
      <c r="D9" s="479" t="s">
        <v>160</v>
      </c>
      <c r="E9" s="479" t="s">
        <v>94</v>
      </c>
      <c r="F9" s="479" t="s">
        <v>170</v>
      </c>
      <c r="G9" s="1403" t="s">
        <v>186</v>
      </c>
      <c r="H9" s="1457"/>
      <c r="I9"/>
      <c r="J9" s="1418"/>
      <c r="K9" s="1419"/>
      <c r="L9" s="1420"/>
      <c r="M9" s="1422"/>
    </row>
    <row r="10" spans="1:13" s="88" customFormat="1" ht="15" customHeight="1" x14ac:dyDescent="0.2">
      <c r="A10" s="690"/>
      <c r="B10" s="1412"/>
      <c r="C10" s="1413"/>
      <c r="D10" s="437"/>
      <c r="E10" s="459"/>
      <c r="F10" s="460"/>
      <c r="G10" s="1413"/>
      <c r="H10" s="1527"/>
      <c r="I10"/>
      <c r="J10" s="530" t="s">
        <v>902</v>
      </c>
      <c r="K10" s="531"/>
      <c r="L10" s="531"/>
      <c r="M10" s="532"/>
    </row>
    <row r="11" spans="1:13" s="88" customFormat="1" ht="15" customHeight="1" x14ac:dyDescent="0.2">
      <c r="A11" s="690"/>
      <c r="B11" s="1413"/>
      <c r="C11" s="1413"/>
      <c r="D11" s="437"/>
      <c r="E11" s="460"/>
      <c r="F11" s="460"/>
      <c r="G11" s="1413"/>
      <c r="H11" s="1527"/>
      <c r="I11"/>
      <c r="J11" s="533"/>
      <c r="K11" s="534"/>
      <c r="L11" s="534"/>
      <c r="M11" s="535"/>
    </row>
    <row r="12" spans="1:13" s="88" customFormat="1" ht="15" customHeight="1" x14ac:dyDescent="0.2">
      <c r="A12" s="690"/>
      <c r="B12" s="1413"/>
      <c r="C12" s="1413"/>
      <c r="D12" s="437"/>
      <c r="E12" s="460"/>
      <c r="F12" s="460"/>
      <c r="G12" s="1413"/>
      <c r="H12" s="1527"/>
      <c r="I12"/>
      <c r="J12" s="1429" t="s">
        <v>355</v>
      </c>
      <c r="K12" s="1430"/>
      <c r="L12" s="1430"/>
      <c r="M12" s="1431"/>
    </row>
    <row r="13" spans="1:13" s="88" customFormat="1" ht="15" customHeight="1" x14ac:dyDescent="0.2">
      <c r="A13" s="690"/>
      <c r="B13" s="1413"/>
      <c r="C13" s="1413"/>
      <c r="D13" s="437"/>
      <c r="E13" s="460"/>
      <c r="F13" s="460"/>
      <c r="G13" s="1413"/>
      <c r="H13" s="1527"/>
      <c r="I13"/>
      <c r="J13" s="1415"/>
      <c r="K13" s="1432"/>
      <c r="L13" s="1432"/>
      <c r="M13" s="1433"/>
    </row>
    <row r="14" spans="1:13" s="88" customFormat="1" ht="15" customHeight="1" x14ac:dyDescent="0.2">
      <c r="A14" s="690"/>
      <c r="B14" s="1413"/>
      <c r="C14" s="1413"/>
      <c r="D14" s="437"/>
      <c r="E14" s="460"/>
      <c r="F14" s="460"/>
      <c r="G14" s="1413"/>
      <c r="H14" s="1527"/>
      <c r="I14"/>
      <c r="J14" s="443"/>
      <c r="K14" s="444"/>
      <c r="L14" s="444"/>
      <c r="M14" s="445"/>
    </row>
    <row r="15" spans="1:13" s="88" customFormat="1" ht="15" customHeight="1" x14ac:dyDescent="0.2">
      <c r="A15" s="690"/>
      <c r="B15" s="1413"/>
      <c r="C15" s="1413"/>
      <c r="D15" s="437"/>
      <c r="E15" s="460"/>
      <c r="F15" s="460"/>
      <c r="G15" s="1413"/>
      <c r="H15" s="1527"/>
      <c r="I15"/>
      <c r="J15" s="443"/>
      <c r="K15" s="444"/>
      <c r="L15" s="444"/>
      <c r="M15" s="445"/>
    </row>
    <row r="16" spans="1:13" s="88" customFormat="1" ht="15" customHeight="1" x14ac:dyDescent="0.2">
      <c r="A16" s="690"/>
      <c r="B16" s="1413"/>
      <c r="C16" s="1413"/>
      <c r="D16" s="437"/>
      <c r="E16" s="460"/>
      <c r="F16" s="460"/>
      <c r="G16" s="1413"/>
      <c r="H16" s="1527"/>
      <c r="I16"/>
      <c r="J16" s="443"/>
      <c r="K16" s="444"/>
      <c r="L16" s="444"/>
      <c r="M16" s="445"/>
    </row>
    <row r="17" spans="1:13" s="88" customFormat="1" ht="15" customHeight="1" x14ac:dyDescent="0.2">
      <c r="A17" s="690"/>
      <c r="B17" s="1413"/>
      <c r="C17" s="1413"/>
      <c r="D17" s="437"/>
      <c r="E17" s="460"/>
      <c r="F17" s="460"/>
      <c r="G17" s="1413"/>
      <c r="H17" s="1527"/>
      <c r="I17"/>
      <c r="J17" s="443"/>
      <c r="K17" s="444"/>
      <c r="L17" s="444"/>
      <c r="M17" s="445"/>
    </row>
    <row r="18" spans="1:13" s="88" customFormat="1" ht="15" customHeight="1" x14ac:dyDescent="0.2">
      <c r="A18" s="690"/>
      <c r="B18" s="1413"/>
      <c r="C18" s="1413"/>
      <c r="D18" s="437"/>
      <c r="E18" s="460"/>
      <c r="F18" s="460"/>
      <c r="G18" s="1413"/>
      <c r="H18" s="1527"/>
      <c r="I18"/>
      <c r="J18" s="443"/>
      <c r="K18" s="444"/>
      <c r="L18" s="444"/>
      <c r="M18" s="445"/>
    </row>
    <row r="19" spans="1:13" s="88" customFormat="1" ht="15" customHeight="1" x14ac:dyDescent="0.2">
      <c r="A19" s="690"/>
      <c r="B19" s="1413"/>
      <c r="C19" s="1413"/>
      <c r="D19" s="437"/>
      <c r="E19" s="460"/>
      <c r="F19" s="460"/>
      <c r="G19" s="1413"/>
      <c r="H19" s="1527"/>
      <c r="I19"/>
      <c r="J19" s="443"/>
      <c r="K19" s="444"/>
      <c r="L19" s="444"/>
      <c r="M19" s="445"/>
    </row>
    <row r="20" spans="1:13" s="88" customFormat="1" ht="15" customHeight="1" x14ac:dyDescent="0.2">
      <c r="A20" s="690"/>
      <c r="B20" s="1413"/>
      <c r="C20" s="1413"/>
      <c r="D20" s="437"/>
      <c r="E20" s="460"/>
      <c r="F20" s="460"/>
      <c r="G20" s="1413"/>
      <c r="H20" s="1527"/>
      <c r="I20"/>
      <c r="J20" s="443"/>
      <c r="K20" s="444"/>
      <c r="L20" s="444"/>
      <c r="M20" s="445"/>
    </row>
    <row r="21" spans="1:13" s="88" customFormat="1" ht="15" customHeight="1" x14ac:dyDescent="0.2">
      <c r="A21" s="690"/>
      <c r="B21" s="1413"/>
      <c r="C21" s="1413"/>
      <c r="D21" s="437"/>
      <c r="E21" s="460"/>
      <c r="F21" s="460"/>
      <c r="G21" s="1413"/>
      <c r="H21" s="1527"/>
      <c r="I21"/>
      <c r="J21" s="443"/>
      <c r="K21" s="444"/>
      <c r="L21" s="444"/>
      <c r="M21" s="445"/>
    </row>
    <row r="22" spans="1:13" s="88" customFormat="1" ht="15" customHeight="1" x14ac:dyDescent="0.2">
      <c r="A22" s="690"/>
      <c r="B22" s="1413"/>
      <c r="C22" s="1413"/>
      <c r="D22" s="437"/>
      <c r="E22" s="460"/>
      <c r="F22" s="460"/>
      <c r="G22" s="1413"/>
      <c r="H22" s="1527"/>
      <c r="I22"/>
      <c r="J22" s="443"/>
      <c r="K22" s="444"/>
      <c r="L22" s="444"/>
      <c r="M22" s="445"/>
    </row>
    <row r="23" spans="1:13" s="88" customFormat="1" ht="15" customHeight="1" x14ac:dyDescent="0.2">
      <c r="A23" s="690"/>
      <c r="B23" s="1413"/>
      <c r="C23" s="1413"/>
      <c r="D23" s="437"/>
      <c r="E23" s="460"/>
      <c r="F23" s="460"/>
      <c r="G23" s="1413"/>
      <c r="H23" s="1527"/>
      <c r="I23"/>
      <c r="J23" s="443"/>
      <c r="K23" s="444"/>
      <c r="L23" s="444"/>
      <c r="M23" s="445"/>
    </row>
    <row r="24" spans="1:13" s="88" customFormat="1" ht="15" customHeight="1" x14ac:dyDescent="0.2">
      <c r="A24" s="690"/>
      <c r="B24" s="1413"/>
      <c r="C24" s="1413"/>
      <c r="D24" s="437"/>
      <c r="E24" s="460"/>
      <c r="F24" s="460"/>
      <c r="G24" s="1413"/>
      <c r="H24" s="1527"/>
      <c r="I24"/>
      <c r="J24" s="443"/>
      <c r="K24" s="444"/>
      <c r="L24" s="444"/>
      <c r="M24" s="445"/>
    </row>
    <row r="25" spans="1:13" s="88" customFormat="1" ht="15" customHeight="1" x14ac:dyDescent="0.2">
      <c r="A25" s="690"/>
      <c r="B25" s="1413"/>
      <c r="C25" s="1413"/>
      <c r="D25" s="437"/>
      <c r="E25" s="460"/>
      <c r="F25" s="460"/>
      <c r="G25" s="1413"/>
      <c r="H25" s="1527"/>
      <c r="I25"/>
      <c r="J25" s="443"/>
      <c r="K25" s="444"/>
      <c r="L25" s="444"/>
      <c r="M25" s="445"/>
    </row>
    <row r="26" spans="1:13" s="88" customFormat="1" ht="15" customHeight="1" x14ac:dyDescent="0.2">
      <c r="A26" s="690"/>
      <c r="B26" s="1413"/>
      <c r="C26" s="1413"/>
      <c r="D26" s="437"/>
      <c r="E26" s="460"/>
      <c r="F26" s="460"/>
      <c r="G26" s="1413"/>
      <c r="H26" s="1527"/>
      <c r="I26"/>
      <c r="J26" s="443"/>
      <c r="K26" s="444"/>
      <c r="L26" s="444"/>
      <c r="M26" s="445"/>
    </row>
    <row r="27" spans="1:13" s="88" customFormat="1" ht="15" customHeight="1" x14ac:dyDescent="0.2">
      <c r="A27" s="690"/>
      <c r="B27" s="1413"/>
      <c r="C27" s="1413"/>
      <c r="D27" s="437"/>
      <c r="E27" s="460"/>
      <c r="F27" s="460"/>
      <c r="G27" s="1413"/>
      <c r="H27" s="1527"/>
      <c r="I27"/>
      <c r="J27" s="443"/>
      <c r="K27" s="444"/>
      <c r="L27" s="444"/>
      <c r="M27" s="445"/>
    </row>
    <row r="28" spans="1:13" s="88" customFormat="1" ht="15" customHeight="1" x14ac:dyDescent="0.2">
      <c r="A28" s="690"/>
      <c r="B28" s="1413"/>
      <c r="C28" s="1413"/>
      <c r="D28" s="437"/>
      <c r="E28" s="460"/>
      <c r="F28" s="460"/>
      <c r="G28" s="1413"/>
      <c r="H28" s="1527"/>
      <c r="I28"/>
      <c r="J28" s="443"/>
      <c r="K28" s="444"/>
      <c r="L28" s="444"/>
      <c r="M28" s="445"/>
    </row>
    <row r="29" spans="1:13" s="88" customFormat="1" ht="15" customHeight="1" x14ac:dyDescent="0.2">
      <c r="A29" s="690"/>
      <c r="B29" s="1413"/>
      <c r="C29" s="1413"/>
      <c r="D29" s="437"/>
      <c r="E29" s="460"/>
      <c r="F29" s="460"/>
      <c r="G29" s="1413"/>
      <c r="H29" s="1527"/>
      <c r="I29"/>
      <c r="J29" s="443"/>
      <c r="K29" s="444"/>
      <c r="L29" s="444"/>
      <c r="M29" s="445"/>
    </row>
    <row r="30" spans="1:13" s="88" customFormat="1" ht="15" customHeight="1" x14ac:dyDescent="0.2">
      <c r="A30" s="690"/>
      <c r="B30" s="1413"/>
      <c r="C30" s="1413"/>
      <c r="D30" s="437"/>
      <c r="E30" s="460"/>
      <c r="F30" s="460"/>
      <c r="G30" s="1413"/>
      <c r="H30" s="1527"/>
      <c r="I30"/>
      <c r="J30" s="443"/>
      <c r="K30" s="444"/>
      <c r="L30" s="444"/>
      <c r="M30" s="445"/>
    </row>
    <row r="31" spans="1:13" s="88" customFormat="1" ht="15" customHeight="1" x14ac:dyDescent="0.2">
      <c r="A31" s="690"/>
      <c r="B31" s="1413"/>
      <c r="C31" s="1413"/>
      <c r="D31" s="437"/>
      <c r="E31" s="460"/>
      <c r="F31" s="460"/>
      <c r="G31" s="1413"/>
      <c r="H31" s="1527"/>
      <c r="I31"/>
      <c r="J31" s="443"/>
      <c r="K31" s="444"/>
      <c r="L31" s="444"/>
      <c r="M31" s="445"/>
    </row>
    <row r="32" spans="1:13" s="88" customFormat="1" ht="15" customHeight="1" x14ac:dyDescent="0.2">
      <c r="A32" s="690"/>
      <c r="B32" s="1413"/>
      <c r="C32" s="1413"/>
      <c r="D32" s="437"/>
      <c r="E32" s="460"/>
      <c r="F32" s="460"/>
      <c r="G32" s="1413"/>
      <c r="H32" s="1527"/>
      <c r="I32"/>
      <c r="J32" s="443"/>
      <c r="K32" s="444"/>
      <c r="L32" s="444"/>
      <c r="M32" s="445"/>
    </row>
    <row r="33" spans="1:13" s="88" customFormat="1" ht="15" customHeight="1" x14ac:dyDescent="0.2">
      <c r="A33" s="690"/>
      <c r="B33" s="1413"/>
      <c r="C33" s="1413"/>
      <c r="D33" s="437"/>
      <c r="E33" s="460"/>
      <c r="F33" s="460"/>
      <c r="G33" s="1413"/>
      <c r="H33" s="1527"/>
      <c r="I33"/>
      <c r="J33" s="443"/>
      <c r="K33" s="444"/>
      <c r="L33" s="444"/>
      <c r="M33" s="445"/>
    </row>
    <row r="34" spans="1:13" s="88" customFormat="1" ht="15" customHeight="1" x14ac:dyDescent="0.2">
      <c r="A34" s="690"/>
      <c r="B34" s="1413"/>
      <c r="C34" s="1413"/>
      <c r="D34" s="437"/>
      <c r="E34" s="460"/>
      <c r="F34" s="460"/>
      <c r="G34" s="1413"/>
      <c r="H34" s="1527"/>
      <c r="I34"/>
      <c r="J34" s="443"/>
      <c r="K34" s="444"/>
      <c r="L34" s="444"/>
      <c r="M34" s="445"/>
    </row>
    <row r="35" spans="1:13" s="88" customFormat="1" ht="15" customHeight="1" x14ac:dyDescent="0.2">
      <c r="A35" s="690"/>
      <c r="B35" s="1413"/>
      <c r="C35" s="1413"/>
      <c r="D35" s="437"/>
      <c r="E35" s="460"/>
      <c r="F35" s="460"/>
      <c r="G35" s="1413"/>
      <c r="H35" s="1527"/>
      <c r="I35"/>
      <c r="J35" s="443"/>
      <c r="K35" s="444"/>
      <c r="L35" s="444"/>
      <c r="M35" s="445"/>
    </row>
    <row r="36" spans="1:13" s="88" customFormat="1" ht="15" customHeight="1" x14ac:dyDescent="0.2">
      <c r="A36" s="690"/>
      <c r="B36" s="1413"/>
      <c r="C36" s="1413"/>
      <c r="D36" s="437"/>
      <c r="E36" s="460"/>
      <c r="F36" s="460"/>
      <c r="G36" s="1413"/>
      <c r="H36" s="1527"/>
      <c r="I36"/>
      <c r="J36" s="443"/>
      <c r="K36" s="444"/>
      <c r="L36" s="444"/>
      <c r="M36" s="445"/>
    </row>
    <row r="37" spans="1:13" s="88" customFormat="1" ht="15" customHeight="1" x14ac:dyDescent="0.2">
      <c r="A37" s="690"/>
      <c r="B37" s="1413"/>
      <c r="C37" s="1413"/>
      <c r="D37" s="437"/>
      <c r="E37" s="460"/>
      <c r="F37" s="460"/>
      <c r="G37" s="1413"/>
      <c r="H37" s="1527"/>
      <c r="I37"/>
      <c r="J37" s="443"/>
      <c r="K37" s="444"/>
      <c r="L37" s="444"/>
      <c r="M37" s="445"/>
    </row>
    <row r="38" spans="1:13" s="88" customFormat="1" ht="15" customHeight="1" x14ac:dyDescent="0.2">
      <c r="A38" s="690"/>
      <c r="B38" s="1413"/>
      <c r="C38" s="1413"/>
      <c r="D38" s="437"/>
      <c r="E38" s="460"/>
      <c r="F38" s="460"/>
      <c r="G38" s="1413"/>
      <c r="H38" s="1527"/>
      <c r="I38"/>
      <c r="J38" s="443"/>
      <c r="K38" s="444"/>
      <c r="L38" s="444"/>
      <c r="M38" s="445"/>
    </row>
    <row r="39" spans="1:13" s="88" customFormat="1" ht="15" customHeight="1" x14ac:dyDescent="0.2">
      <c r="A39" s="690"/>
      <c r="B39" s="1413"/>
      <c r="C39" s="1413"/>
      <c r="D39" s="437"/>
      <c r="E39" s="460"/>
      <c r="F39" s="460"/>
      <c r="G39" s="1413"/>
      <c r="H39" s="1527"/>
      <c r="I39"/>
      <c r="J39" s="443"/>
      <c r="K39" s="444"/>
      <c r="L39" s="444"/>
      <c r="M39" s="445"/>
    </row>
    <row r="40" spans="1:13" s="88" customFormat="1" ht="15" customHeight="1" x14ac:dyDescent="0.2">
      <c r="A40" s="690"/>
      <c r="B40" s="1413"/>
      <c r="C40" s="1413"/>
      <c r="D40" s="437"/>
      <c r="E40" s="460"/>
      <c r="F40" s="460"/>
      <c r="G40" s="1413"/>
      <c r="H40" s="1527"/>
      <c r="I40"/>
      <c r="J40" s="443"/>
      <c r="K40" s="444"/>
      <c r="L40" s="444"/>
      <c r="M40" s="445"/>
    </row>
    <row r="41" spans="1:13" s="88" customFormat="1" ht="15" customHeight="1" x14ac:dyDescent="0.2">
      <c r="A41" s="690"/>
      <c r="B41" s="1413"/>
      <c r="C41" s="1413"/>
      <c r="D41" s="437"/>
      <c r="E41" s="460"/>
      <c r="F41" s="460"/>
      <c r="G41" s="1413"/>
      <c r="H41" s="1527"/>
      <c r="I41"/>
      <c r="J41" s="443"/>
      <c r="K41" s="444"/>
      <c r="L41" s="444"/>
      <c r="M41" s="445"/>
    </row>
    <row r="42" spans="1:13" s="88" customFormat="1" ht="15" customHeight="1" x14ac:dyDescent="0.2">
      <c r="A42" s="690"/>
      <c r="B42" s="1413"/>
      <c r="C42" s="1413"/>
      <c r="D42" s="437"/>
      <c r="E42" s="460"/>
      <c r="F42" s="460"/>
      <c r="G42" s="1413"/>
      <c r="H42" s="1527"/>
      <c r="I42"/>
      <c r="J42" s="443"/>
      <c r="K42" s="444"/>
      <c r="L42" s="444"/>
      <c r="M42" s="445"/>
    </row>
    <row r="43" spans="1:13" s="88" customFormat="1" ht="15" customHeight="1" x14ac:dyDescent="0.2">
      <c r="A43" s="690"/>
      <c r="B43" s="1413"/>
      <c r="C43" s="1413"/>
      <c r="D43" s="437"/>
      <c r="E43" s="460"/>
      <c r="F43" s="460"/>
      <c r="G43" s="1413"/>
      <c r="H43" s="1527"/>
      <c r="I43"/>
      <c r="J43" s="443"/>
      <c r="K43" s="444"/>
      <c r="L43" s="444"/>
      <c r="M43" s="445"/>
    </row>
    <row r="44" spans="1:13" s="88" customFormat="1" ht="15" customHeight="1" x14ac:dyDescent="0.2">
      <c r="A44" s="690"/>
      <c r="B44" s="1413"/>
      <c r="C44" s="1413"/>
      <c r="D44" s="437"/>
      <c r="E44" s="460"/>
      <c r="F44" s="460"/>
      <c r="G44" s="1413"/>
      <c r="H44" s="1527"/>
      <c r="I44"/>
      <c r="J44" s="443"/>
      <c r="K44" s="444"/>
      <c r="L44" s="444"/>
      <c r="M44" s="445"/>
    </row>
    <row r="45" spans="1:13" s="88" customFormat="1" ht="15" customHeight="1" x14ac:dyDescent="0.2">
      <c r="A45" s="690"/>
      <c r="B45" s="1413"/>
      <c r="C45" s="1413"/>
      <c r="D45" s="437"/>
      <c r="E45" s="460"/>
      <c r="F45" s="460"/>
      <c r="G45" s="1413"/>
      <c r="H45" s="1527"/>
      <c r="I45"/>
      <c r="J45" s="443"/>
      <c r="K45" s="444"/>
      <c r="L45" s="444"/>
      <c r="M45" s="445"/>
    </row>
    <row r="46" spans="1:13" s="88" customFormat="1" ht="15" customHeight="1" x14ac:dyDescent="0.2">
      <c r="A46" s="690"/>
      <c r="B46" s="1413"/>
      <c r="C46" s="1413"/>
      <c r="D46" s="437"/>
      <c r="E46" s="460"/>
      <c r="F46" s="460"/>
      <c r="G46" s="1413"/>
      <c r="H46" s="1527"/>
      <c r="I46"/>
      <c r="J46" s="443"/>
      <c r="K46" s="444"/>
      <c r="L46" s="444"/>
      <c r="M46" s="445"/>
    </row>
    <row r="47" spans="1:13" s="88" customFormat="1" ht="15" customHeight="1" x14ac:dyDescent="0.2">
      <c r="A47" s="690"/>
      <c r="B47" s="1413"/>
      <c r="C47" s="1413"/>
      <c r="D47" s="437"/>
      <c r="E47" s="460"/>
      <c r="F47" s="460"/>
      <c r="G47" s="1413"/>
      <c r="H47" s="1527"/>
      <c r="I47"/>
      <c r="J47" s="443"/>
      <c r="K47" s="444"/>
      <c r="L47" s="444"/>
      <c r="M47" s="445"/>
    </row>
    <row r="48" spans="1:13" s="88" customFormat="1" ht="15" customHeight="1" x14ac:dyDescent="0.2">
      <c r="A48" s="690"/>
      <c r="B48" s="1413"/>
      <c r="C48" s="1413"/>
      <c r="D48" s="437"/>
      <c r="E48" s="460"/>
      <c r="F48" s="460"/>
      <c r="G48" s="1413"/>
      <c r="H48" s="1527"/>
      <c r="I48"/>
      <c r="J48" s="443"/>
      <c r="K48" s="444"/>
      <c r="L48" s="444"/>
      <c r="M48" s="445"/>
    </row>
    <row r="49" spans="1:13" s="88" customFormat="1" ht="15" customHeight="1" x14ac:dyDescent="0.2">
      <c r="A49" s="690"/>
      <c r="B49" s="1413"/>
      <c r="C49" s="1413"/>
      <c r="D49" s="437"/>
      <c r="E49" s="460"/>
      <c r="F49" s="460"/>
      <c r="G49" s="1413"/>
      <c r="H49" s="1527"/>
      <c r="I49"/>
      <c r="J49" s="443"/>
      <c r="K49" s="444"/>
      <c r="L49" s="444"/>
      <c r="M49" s="445"/>
    </row>
    <row r="50" spans="1:13" s="88" customFormat="1" ht="15" customHeight="1" x14ac:dyDescent="0.2">
      <c r="A50" s="690"/>
      <c r="B50" s="1413"/>
      <c r="C50" s="1413"/>
      <c r="D50" s="437"/>
      <c r="E50" s="460"/>
      <c r="F50" s="460"/>
      <c r="G50" s="1413"/>
      <c r="H50" s="1527"/>
      <c r="I50"/>
      <c r="J50" s="443"/>
      <c r="K50" s="444"/>
      <c r="L50" s="444"/>
      <c r="M50" s="445"/>
    </row>
    <row r="51" spans="1:13" s="88" customFormat="1" ht="15" customHeight="1" x14ac:dyDescent="0.2">
      <c r="A51" s="690"/>
      <c r="B51" s="1413"/>
      <c r="C51" s="1413"/>
      <c r="D51" s="437"/>
      <c r="E51" s="460"/>
      <c r="F51" s="460"/>
      <c r="G51" s="1413"/>
      <c r="H51" s="1527"/>
      <c r="I51"/>
      <c r="J51" s="443"/>
      <c r="K51" s="444"/>
      <c r="L51" s="444"/>
      <c r="M51" s="445"/>
    </row>
    <row r="52" spans="1:13" s="88" customFormat="1" ht="15" customHeight="1" x14ac:dyDescent="0.2">
      <c r="A52" s="690"/>
      <c r="B52" s="1413"/>
      <c r="C52" s="1413"/>
      <c r="D52" s="437"/>
      <c r="E52" s="460"/>
      <c r="F52" s="460"/>
      <c r="G52" s="1413"/>
      <c r="H52" s="1527"/>
      <c r="I52"/>
      <c r="J52" s="443"/>
      <c r="K52" s="444"/>
      <c r="L52" s="444"/>
      <c r="M52" s="445"/>
    </row>
    <row r="53" spans="1:13" s="88" customFormat="1" ht="15" customHeight="1" x14ac:dyDescent="0.2">
      <c r="A53" s="690"/>
      <c r="B53" s="1413"/>
      <c r="C53" s="1413"/>
      <c r="D53" s="437"/>
      <c r="E53" s="460"/>
      <c r="F53" s="460"/>
      <c r="G53" s="1413"/>
      <c r="H53" s="1527"/>
      <c r="I53"/>
      <c r="J53" s="443"/>
      <c r="K53" s="444"/>
      <c r="L53" s="444"/>
      <c r="M53" s="445"/>
    </row>
    <row r="54" spans="1:13" s="88" customFormat="1" ht="15" customHeight="1" x14ac:dyDescent="0.2">
      <c r="A54" s="690"/>
      <c r="B54" s="1413"/>
      <c r="C54" s="1413"/>
      <c r="D54" s="437"/>
      <c r="E54" s="460"/>
      <c r="F54" s="460"/>
      <c r="G54" s="1413"/>
      <c r="H54" s="1527"/>
      <c r="I54"/>
      <c r="J54" s="443"/>
      <c r="K54" s="444"/>
      <c r="L54" s="444"/>
      <c r="M54" s="445"/>
    </row>
    <row r="55" spans="1:13" s="88" customFormat="1" ht="15" customHeight="1" x14ac:dyDescent="0.2">
      <c r="A55" s="690"/>
      <c r="B55" s="1413"/>
      <c r="C55" s="1413"/>
      <c r="D55" s="437"/>
      <c r="E55" s="460"/>
      <c r="F55" s="460"/>
      <c r="G55" s="1413"/>
      <c r="H55" s="1527"/>
      <c r="I55"/>
      <c r="J55" s="443"/>
      <c r="K55" s="444"/>
      <c r="L55" s="444"/>
      <c r="M55" s="445"/>
    </row>
    <row r="56" spans="1:13" s="88" customFormat="1" ht="15" customHeight="1" x14ac:dyDescent="0.2">
      <c r="A56" s="690"/>
      <c r="B56" s="1413"/>
      <c r="C56" s="1413"/>
      <c r="D56" s="437"/>
      <c r="E56" s="460"/>
      <c r="F56" s="460"/>
      <c r="G56" s="1413"/>
      <c r="H56" s="1527"/>
      <c r="I56"/>
      <c r="J56" s="443"/>
      <c r="K56" s="444"/>
      <c r="L56" s="444"/>
      <c r="M56" s="445"/>
    </row>
    <row r="57" spans="1:13" s="88" customFormat="1" ht="20.100000000000001" customHeight="1" thickBot="1" x14ac:dyDescent="0.25">
      <c r="A57" s="573"/>
      <c r="B57" s="1467" t="s">
        <v>48</v>
      </c>
      <c r="C57" s="1467"/>
      <c r="D57" s="415">
        <f>SUM(D10:D56)</f>
        <v>0</v>
      </c>
      <c r="E57" s="1528"/>
      <c r="F57" s="1528"/>
      <c r="G57" s="1528"/>
      <c r="H57" s="1561"/>
      <c r="I57"/>
      <c r="J57" s="443"/>
      <c r="K57" s="444"/>
      <c r="L57" s="444"/>
      <c r="M57" s="445"/>
    </row>
    <row r="58" spans="1:13" ht="3.75" customHeight="1" thickTop="1" thickBot="1" x14ac:dyDescent="0.25">
      <c r="A58" s="612"/>
      <c r="B58" s="613"/>
      <c r="C58" s="613"/>
      <c r="D58" s="613"/>
      <c r="E58" s="613"/>
      <c r="F58" s="613"/>
      <c r="G58" s="613"/>
      <c r="H58" s="585"/>
      <c r="I58"/>
      <c r="J58" s="7"/>
      <c r="K58" s="7"/>
      <c r="L58" s="7"/>
      <c r="M58" s="7"/>
    </row>
    <row r="59" spans="1:13" ht="15.95" customHeight="1" x14ac:dyDescent="0.2">
      <c r="I59"/>
      <c r="J59" s="7"/>
      <c r="K59" s="7"/>
      <c r="L59" s="7"/>
      <c r="M59" s="7"/>
    </row>
    <row r="60" spans="1:13" ht="15.95" customHeight="1" x14ac:dyDescent="0.2">
      <c r="I60"/>
      <c r="J60" s="7"/>
      <c r="K60" s="7"/>
      <c r="L60" s="7"/>
      <c r="M60" s="7"/>
    </row>
    <row r="61" spans="1:13" ht="15.95" customHeight="1" x14ac:dyDescent="0.2">
      <c r="I61"/>
      <c r="J61" s="7"/>
      <c r="K61" s="7"/>
      <c r="L61" s="7"/>
      <c r="M61" s="7"/>
    </row>
    <row r="62" spans="1:13" ht="15.95" customHeight="1" x14ac:dyDescent="0.2">
      <c r="I62"/>
      <c r="J62" s="7"/>
      <c r="K62" s="7"/>
      <c r="L62" s="7"/>
      <c r="M62" s="7"/>
    </row>
    <row r="63" spans="1:13" ht="15.95" customHeight="1" x14ac:dyDescent="0.2">
      <c r="I63"/>
      <c r="J63" s="7"/>
      <c r="K63" s="7"/>
      <c r="L63" s="7"/>
      <c r="M63" s="7"/>
    </row>
    <row r="64" spans="1:13" ht="15.95" customHeight="1" x14ac:dyDescent="0.2">
      <c r="I64"/>
      <c r="J64" s="7"/>
      <c r="K64" s="7"/>
      <c r="L64" s="7"/>
      <c r="M64" s="7"/>
    </row>
    <row r="65" spans="9:13" ht="15.95" customHeight="1" x14ac:dyDescent="0.2">
      <c r="I65"/>
      <c r="J65" s="7"/>
      <c r="K65" s="7"/>
      <c r="L65" s="7"/>
      <c r="M65" s="7"/>
    </row>
    <row r="66" spans="9:13" ht="15.95" customHeight="1" x14ac:dyDescent="0.2">
      <c r="I66"/>
      <c r="J66" s="7"/>
      <c r="K66" s="7"/>
      <c r="L66" s="7"/>
      <c r="M66" s="7"/>
    </row>
    <row r="67" spans="9:13" ht="15.95" customHeight="1" x14ac:dyDescent="0.2">
      <c r="I67"/>
      <c r="J67" s="7"/>
      <c r="K67" s="7"/>
      <c r="L67" s="7"/>
      <c r="M67" s="7"/>
    </row>
    <row r="68" spans="9:13" ht="15.95" customHeight="1" x14ac:dyDescent="0.2">
      <c r="I68"/>
      <c r="J68" s="7"/>
      <c r="K68" s="7"/>
      <c r="L68" s="7"/>
      <c r="M68" s="7"/>
    </row>
    <row r="69" spans="9:13" ht="15.95" customHeight="1" x14ac:dyDescent="0.2">
      <c r="J69" s="7"/>
      <c r="K69" s="7"/>
      <c r="L69" s="7"/>
      <c r="M69" s="7"/>
    </row>
    <row r="70" spans="9:13" ht="15.95" customHeight="1" x14ac:dyDescent="0.2">
      <c r="J70" s="7"/>
      <c r="K70" s="7"/>
      <c r="L70" s="7"/>
      <c r="M70" s="7"/>
    </row>
    <row r="71" spans="9:13" ht="15.95" customHeight="1" x14ac:dyDescent="0.2">
      <c r="J71" s="7"/>
      <c r="K71" s="7"/>
      <c r="L71" s="7"/>
      <c r="M71" s="7"/>
    </row>
    <row r="72" spans="9:13" ht="15.95" customHeight="1" x14ac:dyDescent="0.2">
      <c r="J72" s="7"/>
      <c r="K72" s="7"/>
      <c r="L72" s="7"/>
      <c r="M72" s="7"/>
    </row>
    <row r="73" spans="9:13" ht="15.95" customHeight="1" x14ac:dyDescent="0.2">
      <c r="J73" s="7"/>
      <c r="K73" s="7"/>
      <c r="L73" s="7"/>
      <c r="M73" s="7"/>
    </row>
    <row r="74" spans="9:13" ht="15.95" customHeight="1" x14ac:dyDescent="0.2">
      <c r="J74" s="7"/>
      <c r="K74" s="7"/>
      <c r="L74" s="7"/>
      <c r="M74" s="7"/>
    </row>
    <row r="75" spans="9:13" ht="15.95" customHeight="1" x14ac:dyDescent="0.2">
      <c r="J75" s="7"/>
      <c r="K75" s="7"/>
      <c r="L75" s="7"/>
      <c r="M75" s="7"/>
    </row>
    <row r="76" spans="9:13" ht="15.95" customHeight="1" x14ac:dyDescent="0.2">
      <c r="J76" s="7"/>
      <c r="K76" s="7"/>
      <c r="L76" s="7"/>
      <c r="M76" s="7"/>
    </row>
    <row r="77" spans="9:13" ht="15.95" customHeight="1" x14ac:dyDescent="0.2">
      <c r="J77" s="7"/>
      <c r="K77" s="7"/>
      <c r="L77" s="7"/>
      <c r="M77" s="7"/>
    </row>
    <row r="78" spans="9:13" ht="15.95" customHeight="1" x14ac:dyDescent="0.2">
      <c r="J78" s="7"/>
      <c r="K78" s="7"/>
      <c r="L78" s="7"/>
      <c r="M78" s="7"/>
    </row>
    <row r="79" spans="9:13" ht="15.95" customHeight="1" x14ac:dyDescent="0.2">
      <c r="J79" s="7"/>
      <c r="K79" s="7"/>
      <c r="L79" s="7"/>
      <c r="M79" s="7"/>
    </row>
    <row r="80" spans="9:13" ht="15.95" customHeight="1" x14ac:dyDescent="0.2">
      <c r="J80" s="7"/>
      <c r="K80" s="7"/>
      <c r="L80" s="7"/>
      <c r="M80" s="7"/>
    </row>
    <row r="81" spans="10:13" ht="15.95" customHeight="1" x14ac:dyDescent="0.2">
      <c r="J81" s="7"/>
      <c r="K81" s="7"/>
      <c r="L81" s="7"/>
      <c r="M81" s="7"/>
    </row>
    <row r="82" spans="10:13" ht="15.95" customHeight="1" x14ac:dyDescent="0.2">
      <c r="J82" s="7"/>
      <c r="K82" s="7"/>
      <c r="L82" s="7"/>
      <c r="M82" s="7"/>
    </row>
    <row r="83" spans="10:13" ht="15.95" customHeight="1" x14ac:dyDescent="0.2">
      <c r="J83" s="7"/>
      <c r="K83" s="7"/>
      <c r="L83" s="7"/>
      <c r="M83" s="7"/>
    </row>
    <row r="84" spans="10:13" ht="15.95" customHeight="1" x14ac:dyDescent="0.2">
      <c r="J84" s="7"/>
      <c r="K84" s="7"/>
      <c r="L84" s="7"/>
      <c r="M84" s="7"/>
    </row>
    <row r="85" spans="10:13" ht="15.95" customHeight="1" x14ac:dyDescent="0.2">
      <c r="J85" s="7"/>
      <c r="K85" s="7"/>
      <c r="L85" s="7"/>
      <c r="M85" s="7"/>
    </row>
    <row r="86" spans="10:13" ht="15.95" customHeight="1" x14ac:dyDescent="0.2">
      <c r="J86" s="7"/>
      <c r="K86" s="7"/>
      <c r="L86" s="7"/>
      <c r="M86" s="7"/>
    </row>
    <row r="87" spans="10:13" ht="15.95" customHeight="1" x14ac:dyDescent="0.2">
      <c r="J87" s="7"/>
      <c r="K87" s="7"/>
      <c r="L87" s="7"/>
      <c r="M87" s="7"/>
    </row>
    <row r="88" spans="10:13" ht="15.95" customHeight="1" x14ac:dyDescent="0.2">
      <c r="J88" s="7"/>
      <c r="K88" s="7"/>
      <c r="L88" s="7"/>
      <c r="M88" s="7"/>
    </row>
    <row r="89" spans="10:13" ht="15.95" customHeight="1" x14ac:dyDescent="0.2">
      <c r="J89" s="7"/>
      <c r="K89" s="7"/>
      <c r="L89" s="7"/>
      <c r="M89" s="7"/>
    </row>
    <row r="90" spans="10:13" ht="15.95" customHeight="1" x14ac:dyDescent="0.2">
      <c r="J90" s="7"/>
      <c r="K90" s="7"/>
      <c r="L90" s="7"/>
      <c r="M90" s="7"/>
    </row>
    <row r="91" spans="10:13" ht="15.95" customHeight="1" x14ac:dyDescent="0.2">
      <c r="J91" s="7"/>
      <c r="K91" s="7"/>
      <c r="L91" s="7"/>
      <c r="M91" s="7"/>
    </row>
    <row r="92" spans="10:13" ht="15.95" customHeight="1" x14ac:dyDescent="0.2">
      <c r="J92" s="7"/>
      <c r="K92" s="7"/>
      <c r="L92" s="7"/>
      <c r="M92" s="7"/>
    </row>
    <row r="93" spans="10:13" ht="15.95" customHeight="1" x14ac:dyDescent="0.2">
      <c r="J93" s="7"/>
      <c r="K93" s="7"/>
      <c r="L93" s="7"/>
      <c r="M93" s="7"/>
    </row>
    <row r="94" spans="10:13" ht="15.95" customHeight="1" x14ac:dyDescent="0.2">
      <c r="J94" s="7"/>
      <c r="K94" s="7"/>
      <c r="L94" s="7"/>
      <c r="M94" s="7"/>
    </row>
    <row r="95" spans="10:13" ht="15.95" customHeight="1" x14ac:dyDescent="0.2">
      <c r="J95" s="7"/>
      <c r="K95" s="7"/>
      <c r="L95" s="7"/>
      <c r="M95" s="7"/>
    </row>
    <row r="96" spans="10:13" ht="15.95" customHeight="1" x14ac:dyDescent="0.2">
      <c r="J96" s="7"/>
      <c r="K96" s="7"/>
      <c r="L96" s="7"/>
      <c r="M96" s="7"/>
    </row>
    <row r="97" spans="10:13" ht="15.95" customHeight="1" x14ac:dyDescent="0.2">
      <c r="J97" s="7"/>
      <c r="K97" s="7"/>
      <c r="L97" s="7"/>
      <c r="M97" s="7"/>
    </row>
    <row r="98" spans="10:13" ht="15.95" customHeight="1" x14ac:dyDescent="0.2">
      <c r="J98" s="7"/>
      <c r="K98" s="7"/>
      <c r="L98" s="7"/>
      <c r="M98" s="7"/>
    </row>
    <row r="99" spans="10:13" ht="15.95" customHeight="1" x14ac:dyDescent="0.2">
      <c r="J99" s="7"/>
      <c r="K99" s="7"/>
      <c r="L99" s="7"/>
      <c r="M99" s="7"/>
    </row>
    <row r="100" spans="10:13" ht="15.95" customHeight="1" x14ac:dyDescent="0.2">
      <c r="J100" s="7"/>
      <c r="K100" s="7"/>
      <c r="L100" s="7"/>
      <c r="M100" s="7"/>
    </row>
    <row r="101" spans="10:13" ht="15.95" customHeight="1" x14ac:dyDescent="0.2">
      <c r="J101" s="7"/>
      <c r="K101" s="7"/>
      <c r="L101" s="7"/>
      <c r="M101" s="7"/>
    </row>
    <row r="102" spans="10:13" ht="15.95" customHeight="1" x14ac:dyDescent="0.2">
      <c r="J102" s="7"/>
      <c r="K102" s="7"/>
      <c r="L102" s="7"/>
      <c r="M102" s="7"/>
    </row>
    <row r="103" spans="10:13" ht="15.95" customHeight="1" x14ac:dyDescent="0.2">
      <c r="J103" s="7"/>
      <c r="K103" s="7"/>
      <c r="L103" s="7"/>
      <c r="M103" s="7"/>
    </row>
    <row r="104" spans="10:13" ht="15.95" customHeight="1" x14ac:dyDescent="0.2">
      <c r="J104" s="7"/>
      <c r="K104" s="7"/>
      <c r="L104" s="7"/>
      <c r="M104" s="7"/>
    </row>
    <row r="105" spans="10:13" ht="15.95" customHeight="1" x14ac:dyDescent="0.2">
      <c r="J105" s="7"/>
      <c r="K105" s="7"/>
      <c r="L105" s="7"/>
      <c r="M105" s="7"/>
    </row>
    <row r="106" spans="10:13" ht="15.95" customHeight="1" x14ac:dyDescent="0.2">
      <c r="J106" s="7"/>
      <c r="K106" s="7"/>
      <c r="L106" s="7"/>
      <c r="M106" s="7"/>
    </row>
    <row r="107" spans="10:13" ht="15.95" customHeight="1" x14ac:dyDescent="0.2">
      <c r="J107" s="7"/>
      <c r="K107" s="7"/>
      <c r="L107" s="7"/>
      <c r="M107" s="7"/>
    </row>
    <row r="108" spans="10:13" ht="15.95" customHeight="1" x14ac:dyDescent="0.2">
      <c r="J108" s="7"/>
      <c r="K108" s="7"/>
      <c r="L108" s="7"/>
      <c r="M108" s="7"/>
    </row>
    <row r="109" spans="10:13" ht="15.95" customHeight="1" x14ac:dyDescent="0.2">
      <c r="J109" s="7"/>
      <c r="K109" s="7"/>
      <c r="L109" s="7"/>
      <c r="M109" s="7"/>
    </row>
    <row r="110" spans="10:13" ht="15.95" customHeight="1" x14ac:dyDescent="0.2">
      <c r="J110" s="7"/>
      <c r="K110" s="7"/>
      <c r="L110" s="7"/>
      <c r="M110" s="7"/>
    </row>
    <row r="111" spans="10:13" ht="15.95" customHeight="1" x14ac:dyDescent="0.2">
      <c r="J111" s="7"/>
      <c r="K111" s="7"/>
      <c r="L111" s="7"/>
      <c r="M111" s="7"/>
    </row>
    <row r="112" spans="10:13" ht="15.95" customHeight="1" x14ac:dyDescent="0.2">
      <c r="J112" s="7"/>
      <c r="K112" s="7"/>
      <c r="L112" s="7"/>
      <c r="M112" s="7"/>
    </row>
    <row r="113" spans="10:13" ht="15.95" customHeight="1" x14ac:dyDescent="0.2">
      <c r="J113" s="7"/>
      <c r="K113" s="7"/>
      <c r="L113" s="7"/>
      <c r="M113" s="7"/>
    </row>
    <row r="114" spans="10:13" ht="15.95" customHeight="1" x14ac:dyDescent="0.2">
      <c r="J114" s="7"/>
      <c r="K114" s="7"/>
      <c r="L114" s="7"/>
      <c r="M114" s="7"/>
    </row>
    <row r="115" spans="10:13" ht="15.95" customHeight="1" x14ac:dyDescent="0.2">
      <c r="J115" s="7"/>
      <c r="K115" s="7"/>
      <c r="L115" s="7"/>
      <c r="M115" s="7"/>
    </row>
    <row r="116" spans="10:13" x14ac:dyDescent="0.2">
      <c r="J116" s="7"/>
      <c r="K116" s="7"/>
      <c r="L116" s="7"/>
      <c r="M116" s="7"/>
    </row>
    <row r="117" spans="10:13" x14ac:dyDescent="0.2">
      <c r="J117" s="7"/>
      <c r="K117" s="7"/>
      <c r="L117" s="7"/>
      <c r="M117" s="7"/>
    </row>
    <row r="118" spans="10:13" x14ac:dyDescent="0.2">
      <c r="J118" s="7"/>
      <c r="K118" s="7"/>
      <c r="L118" s="7"/>
      <c r="M118" s="7"/>
    </row>
    <row r="119" spans="10:13" x14ac:dyDescent="0.2">
      <c r="J119" s="7"/>
      <c r="K119" s="7"/>
      <c r="L119" s="7"/>
      <c r="M119" s="7"/>
    </row>
    <row r="120" spans="10:13" x14ac:dyDescent="0.2">
      <c r="J120" s="7"/>
      <c r="K120" s="7"/>
      <c r="L120" s="7"/>
      <c r="M120" s="7"/>
    </row>
    <row r="121" spans="10:13" x14ac:dyDescent="0.2">
      <c r="J121" s="7"/>
      <c r="K121" s="7"/>
      <c r="L121" s="7"/>
      <c r="M121" s="7"/>
    </row>
    <row r="122" spans="10:13" x14ac:dyDescent="0.2">
      <c r="J122" s="7"/>
      <c r="K122" s="7"/>
      <c r="L122" s="7"/>
      <c r="M122" s="7"/>
    </row>
    <row r="123" spans="10:13" x14ac:dyDescent="0.2">
      <c r="J123" s="7"/>
      <c r="K123" s="7"/>
      <c r="L123" s="7"/>
      <c r="M123" s="7"/>
    </row>
    <row r="124" spans="10:13" x14ac:dyDescent="0.2">
      <c r="J124" s="7"/>
      <c r="K124" s="7"/>
      <c r="L124" s="7"/>
      <c r="M124" s="7"/>
    </row>
    <row r="125" spans="10:13" x14ac:dyDescent="0.2">
      <c r="J125" s="7"/>
      <c r="K125" s="7"/>
      <c r="L125" s="7"/>
      <c r="M125" s="7"/>
    </row>
    <row r="126" spans="10:13" x14ac:dyDescent="0.2">
      <c r="J126" s="7"/>
      <c r="K126" s="7"/>
      <c r="L126" s="7"/>
      <c r="M126" s="7"/>
    </row>
    <row r="127" spans="10:13" x14ac:dyDescent="0.2">
      <c r="J127" s="7"/>
      <c r="K127" s="7"/>
      <c r="L127" s="7"/>
      <c r="M127" s="7"/>
    </row>
    <row r="128" spans="10:13" x14ac:dyDescent="0.2">
      <c r="J128" s="7"/>
      <c r="K128" s="7"/>
      <c r="L128" s="7"/>
      <c r="M128" s="7"/>
    </row>
    <row r="129" spans="10:13" x14ac:dyDescent="0.2">
      <c r="J129" s="7"/>
      <c r="K129" s="7"/>
      <c r="L129" s="7"/>
      <c r="M129" s="7"/>
    </row>
    <row r="130" spans="10:13" x14ac:dyDescent="0.2">
      <c r="J130" s="7"/>
      <c r="K130" s="7"/>
      <c r="L130" s="7"/>
      <c r="M130" s="7"/>
    </row>
    <row r="131" spans="10:13" x14ac:dyDescent="0.2">
      <c r="J131" s="7"/>
      <c r="K131" s="7"/>
      <c r="L131" s="7"/>
      <c r="M131" s="7"/>
    </row>
    <row r="132" spans="10:13" x14ac:dyDescent="0.2">
      <c r="J132" s="7"/>
      <c r="K132" s="7"/>
      <c r="L132" s="7"/>
      <c r="M132" s="7"/>
    </row>
    <row r="133" spans="10:13" x14ac:dyDescent="0.2">
      <c r="J133" s="7"/>
      <c r="K133" s="7"/>
      <c r="L133" s="7"/>
      <c r="M133" s="7"/>
    </row>
    <row r="134" spans="10:13" x14ac:dyDescent="0.2">
      <c r="J134" s="7"/>
      <c r="K134" s="7"/>
      <c r="L134" s="7"/>
      <c r="M134" s="7"/>
    </row>
    <row r="135" spans="10:13" x14ac:dyDescent="0.2">
      <c r="J135" s="7"/>
      <c r="K135" s="7"/>
      <c r="L135" s="7"/>
      <c r="M135" s="7"/>
    </row>
    <row r="136" spans="10:13" x14ac:dyDescent="0.2">
      <c r="J136" s="7"/>
      <c r="K136" s="7"/>
      <c r="L136" s="7"/>
      <c r="M136" s="7"/>
    </row>
    <row r="137" spans="10:13" x14ac:dyDescent="0.2">
      <c r="J137" s="7"/>
      <c r="K137" s="7"/>
      <c r="L137" s="7"/>
      <c r="M137" s="7"/>
    </row>
    <row r="138" spans="10:13" x14ac:dyDescent="0.2">
      <c r="J138" s="7"/>
      <c r="K138" s="7"/>
      <c r="L138" s="7"/>
      <c r="M138" s="7"/>
    </row>
    <row r="139" spans="10:13" x14ac:dyDescent="0.2">
      <c r="J139" s="7"/>
      <c r="K139" s="7"/>
      <c r="L139" s="7"/>
      <c r="M139" s="7"/>
    </row>
    <row r="140" spans="10:13" x14ac:dyDescent="0.2">
      <c r="J140" s="7"/>
      <c r="K140" s="7"/>
      <c r="L140" s="7"/>
      <c r="M140" s="7"/>
    </row>
    <row r="141" spans="10:13" x14ac:dyDescent="0.2">
      <c r="J141" s="7"/>
      <c r="K141" s="7"/>
      <c r="L141" s="7"/>
      <c r="M141" s="7"/>
    </row>
    <row r="142" spans="10:13" x14ac:dyDescent="0.2">
      <c r="J142" s="7"/>
      <c r="K142" s="7"/>
      <c r="L142" s="7"/>
      <c r="M142" s="7"/>
    </row>
    <row r="143" spans="10:13" x14ac:dyDescent="0.2">
      <c r="J143" s="7"/>
      <c r="K143" s="7"/>
      <c r="L143" s="7"/>
      <c r="M143" s="7"/>
    </row>
    <row r="144" spans="10:13" x14ac:dyDescent="0.2">
      <c r="J144" s="7"/>
      <c r="K144" s="7"/>
      <c r="L144" s="7"/>
      <c r="M144" s="7"/>
    </row>
    <row r="145" spans="10:13" x14ac:dyDescent="0.2">
      <c r="J145" s="7"/>
      <c r="K145" s="7"/>
      <c r="L145" s="7"/>
      <c r="M145" s="7"/>
    </row>
    <row r="146" spans="10:13" x14ac:dyDescent="0.2">
      <c r="J146" s="7"/>
      <c r="K146" s="7"/>
      <c r="L146" s="7"/>
      <c r="M146" s="7"/>
    </row>
    <row r="147" spans="10:13" x14ac:dyDescent="0.2">
      <c r="J147" s="7"/>
      <c r="K147" s="7"/>
      <c r="L147" s="7"/>
      <c r="M147" s="7"/>
    </row>
    <row r="148" spans="10:13" x14ac:dyDescent="0.2">
      <c r="J148" s="7"/>
      <c r="K148" s="7"/>
      <c r="L148" s="7"/>
      <c r="M148" s="7"/>
    </row>
    <row r="149" spans="10:13" x14ac:dyDescent="0.2">
      <c r="J149" s="7"/>
      <c r="K149" s="7"/>
      <c r="L149" s="7"/>
      <c r="M149" s="7"/>
    </row>
    <row r="150" spans="10:13" x14ac:dyDescent="0.2">
      <c r="J150" s="7"/>
      <c r="K150" s="7"/>
      <c r="L150" s="7"/>
      <c r="M150" s="7"/>
    </row>
    <row r="151" spans="10:13" x14ac:dyDescent="0.2">
      <c r="J151" s="7"/>
      <c r="K151" s="7"/>
      <c r="L151" s="7"/>
      <c r="M151" s="7"/>
    </row>
    <row r="152" spans="10:13" x14ac:dyDescent="0.2">
      <c r="J152" s="7"/>
      <c r="K152" s="7"/>
      <c r="L152" s="7"/>
      <c r="M152" s="7"/>
    </row>
    <row r="153" spans="10:13" x14ac:dyDescent="0.2">
      <c r="J153" s="7"/>
      <c r="K153" s="7"/>
      <c r="L153" s="7"/>
      <c r="M153" s="7"/>
    </row>
    <row r="154" spans="10:13" x14ac:dyDescent="0.2">
      <c r="J154" s="7"/>
      <c r="K154" s="7"/>
      <c r="L154" s="7"/>
      <c r="M154" s="7"/>
    </row>
    <row r="155" spans="10:13" x14ac:dyDescent="0.2">
      <c r="J155" s="7"/>
      <c r="K155" s="7"/>
      <c r="L155" s="7"/>
      <c r="M155" s="7"/>
    </row>
    <row r="156" spans="10:13" x14ac:dyDescent="0.2">
      <c r="J156" s="7"/>
      <c r="K156" s="7"/>
      <c r="L156" s="7"/>
      <c r="M156" s="7"/>
    </row>
    <row r="157" spans="10:13" x14ac:dyDescent="0.2">
      <c r="J157" s="7"/>
      <c r="K157" s="7"/>
      <c r="L157" s="7"/>
      <c r="M157" s="7"/>
    </row>
    <row r="158" spans="10:13" x14ac:dyDescent="0.2">
      <c r="J158" s="7"/>
      <c r="K158" s="7"/>
      <c r="L158" s="7"/>
      <c r="M158" s="7"/>
    </row>
    <row r="159" spans="10:13" x14ac:dyDescent="0.2">
      <c r="J159" s="7"/>
      <c r="K159" s="7"/>
      <c r="L159" s="7"/>
      <c r="M159" s="7"/>
    </row>
    <row r="160" spans="10:13" x14ac:dyDescent="0.2">
      <c r="J160" s="7"/>
      <c r="K160" s="7"/>
      <c r="L160" s="7"/>
      <c r="M160" s="7"/>
    </row>
    <row r="161" spans="10:13" x14ac:dyDescent="0.2">
      <c r="J161" s="7"/>
      <c r="K161" s="7"/>
      <c r="L161" s="7"/>
      <c r="M161" s="7"/>
    </row>
    <row r="162" spans="10:13" x14ac:dyDescent="0.2">
      <c r="J162" s="7"/>
      <c r="K162" s="7"/>
      <c r="L162" s="7"/>
      <c r="M162" s="7"/>
    </row>
    <row r="163" spans="10:13" x14ac:dyDescent="0.2">
      <c r="J163" s="7"/>
      <c r="K163" s="7"/>
      <c r="L163" s="7"/>
      <c r="M163" s="7"/>
    </row>
    <row r="164" spans="10:13" x14ac:dyDescent="0.2">
      <c r="J164" s="7"/>
      <c r="K164" s="7"/>
      <c r="L164" s="7"/>
      <c r="M164" s="7"/>
    </row>
    <row r="165" spans="10:13" x14ac:dyDescent="0.2">
      <c r="J165" s="7"/>
      <c r="K165" s="7"/>
      <c r="L165" s="7"/>
      <c r="M165" s="7"/>
    </row>
    <row r="166" spans="10:13" x14ac:dyDescent="0.2">
      <c r="J166" s="7"/>
      <c r="K166" s="7"/>
      <c r="L166" s="7"/>
      <c r="M166" s="7"/>
    </row>
    <row r="167" spans="10:13" x14ac:dyDescent="0.2">
      <c r="J167" s="7"/>
      <c r="K167" s="7"/>
      <c r="L167" s="7"/>
      <c r="M167" s="7"/>
    </row>
    <row r="168" spans="10:13" x14ac:dyDescent="0.2">
      <c r="J168" s="7"/>
      <c r="K168" s="7"/>
      <c r="L168" s="7"/>
      <c r="M168" s="7"/>
    </row>
    <row r="169" spans="10:13" x14ac:dyDescent="0.2">
      <c r="J169" s="7"/>
      <c r="K169" s="7"/>
      <c r="L169" s="7"/>
      <c r="M169" s="7"/>
    </row>
    <row r="170" spans="10:13" x14ac:dyDescent="0.2">
      <c r="J170" s="7"/>
      <c r="K170" s="7"/>
      <c r="L170" s="7"/>
      <c r="M170" s="7"/>
    </row>
    <row r="171" spans="10:13" x14ac:dyDescent="0.2">
      <c r="J171" s="7"/>
      <c r="K171" s="7"/>
      <c r="L171" s="7"/>
      <c r="M171" s="7"/>
    </row>
    <row r="172" spans="10:13" x14ac:dyDescent="0.2">
      <c r="J172" s="7"/>
      <c r="K172" s="7"/>
      <c r="L172" s="7"/>
      <c r="M172" s="7"/>
    </row>
    <row r="173" spans="10:13" x14ac:dyDescent="0.2">
      <c r="J173" s="7"/>
      <c r="K173" s="7"/>
      <c r="L173" s="7"/>
      <c r="M173" s="7"/>
    </row>
    <row r="174" spans="10:13" x14ac:dyDescent="0.2">
      <c r="J174" s="7"/>
      <c r="K174" s="7"/>
      <c r="L174" s="7"/>
      <c r="M174" s="7"/>
    </row>
    <row r="175" spans="10:13" x14ac:dyDescent="0.2">
      <c r="J175" s="7"/>
      <c r="K175" s="7"/>
      <c r="L175" s="7"/>
      <c r="M175" s="7"/>
    </row>
    <row r="176" spans="10:13" x14ac:dyDescent="0.2">
      <c r="J176" s="7"/>
      <c r="K176" s="7"/>
      <c r="L176" s="7"/>
      <c r="M176" s="7"/>
    </row>
    <row r="177" spans="10:13" x14ac:dyDescent="0.2">
      <c r="J177" s="7"/>
      <c r="K177" s="7"/>
      <c r="L177" s="7"/>
      <c r="M177" s="7"/>
    </row>
    <row r="178" spans="10:13" x14ac:dyDescent="0.2">
      <c r="J178" s="7"/>
      <c r="K178" s="7"/>
      <c r="L178" s="7"/>
      <c r="M178" s="7"/>
    </row>
    <row r="179" spans="10:13" x14ac:dyDescent="0.2">
      <c r="J179" s="7"/>
      <c r="K179" s="7"/>
      <c r="L179" s="7"/>
      <c r="M179" s="7"/>
    </row>
    <row r="180" spans="10:13" x14ac:dyDescent="0.2">
      <c r="J180" s="7"/>
      <c r="K180" s="7"/>
      <c r="L180" s="7"/>
      <c r="M180" s="7"/>
    </row>
    <row r="181" spans="10:13" x14ac:dyDescent="0.2">
      <c r="J181" s="7"/>
      <c r="K181" s="7"/>
      <c r="L181" s="7"/>
      <c r="M181" s="7"/>
    </row>
    <row r="182" spans="10:13" x14ac:dyDescent="0.2">
      <c r="J182" s="7"/>
      <c r="K182" s="7"/>
      <c r="L182" s="7"/>
      <c r="M182" s="7"/>
    </row>
    <row r="183" spans="10:13" x14ac:dyDescent="0.2">
      <c r="J183" s="7"/>
      <c r="K183" s="7"/>
      <c r="L183" s="7"/>
      <c r="M183" s="7"/>
    </row>
    <row r="184" spans="10:13" x14ac:dyDescent="0.2">
      <c r="J184" s="7"/>
      <c r="K184" s="7"/>
      <c r="L184" s="7"/>
      <c r="M184" s="7"/>
    </row>
    <row r="185" spans="10:13" x14ac:dyDescent="0.2">
      <c r="J185" s="7"/>
      <c r="K185" s="7"/>
      <c r="L185" s="7"/>
      <c r="M185" s="7"/>
    </row>
    <row r="186" spans="10:13" x14ac:dyDescent="0.2">
      <c r="J186" s="7"/>
      <c r="K186" s="7"/>
      <c r="L186" s="7"/>
      <c r="M186" s="7"/>
    </row>
    <row r="187" spans="10:13" x14ac:dyDescent="0.2">
      <c r="J187" s="7"/>
      <c r="K187" s="7"/>
      <c r="L187" s="7"/>
      <c r="M187" s="7"/>
    </row>
    <row r="188" spans="10:13" x14ac:dyDescent="0.2">
      <c r="J188" s="7"/>
      <c r="K188" s="7"/>
      <c r="L188" s="7"/>
      <c r="M188" s="7"/>
    </row>
    <row r="189" spans="10:13" x14ac:dyDescent="0.2">
      <c r="J189" s="7"/>
      <c r="K189" s="7"/>
      <c r="L189" s="7"/>
      <c r="M189" s="7"/>
    </row>
    <row r="190" spans="10:13" x14ac:dyDescent="0.2">
      <c r="J190" s="7"/>
      <c r="K190" s="7"/>
      <c r="L190" s="7"/>
      <c r="M190" s="7"/>
    </row>
    <row r="191" spans="10:13" x14ac:dyDescent="0.2">
      <c r="J191" s="7"/>
      <c r="K191" s="7"/>
      <c r="L191" s="7"/>
      <c r="M191" s="7"/>
    </row>
    <row r="192" spans="10:13" x14ac:dyDescent="0.2">
      <c r="J192" s="7"/>
      <c r="K192" s="7"/>
      <c r="L192" s="7"/>
      <c r="M192" s="7"/>
    </row>
    <row r="193" spans="10:13" x14ac:dyDescent="0.2">
      <c r="J193" s="7"/>
      <c r="K193" s="7"/>
      <c r="L193" s="7"/>
      <c r="M193" s="7"/>
    </row>
    <row r="194" spans="10:13" x14ac:dyDescent="0.2">
      <c r="J194" s="7"/>
      <c r="K194" s="7"/>
      <c r="L194" s="7"/>
      <c r="M194" s="7"/>
    </row>
    <row r="195" spans="10:13" x14ac:dyDescent="0.2">
      <c r="J195" s="7"/>
      <c r="K195" s="7"/>
      <c r="L195" s="7"/>
      <c r="M195" s="7"/>
    </row>
    <row r="196" spans="10:13" x14ac:dyDescent="0.2">
      <c r="J196" s="7"/>
      <c r="K196" s="7"/>
      <c r="L196" s="7"/>
      <c r="M196" s="7"/>
    </row>
    <row r="197" spans="10:13" x14ac:dyDescent="0.2">
      <c r="J197" s="7"/>
      <c r="K197" s="7"/>
      <c r="L197" s="7"/>
      <c r="M197" s="7"/>
    </row>
    <row r="198" spans="10:13" x14ac:dyDescent="0.2">
      <c r="J198" s="7"/>
      <c r="K198" s="7"/>
      <c r="L198" s="7"/>
      <c r="M198" s="7"/>
    </row>
    <row r="199" spans="10:13" x14ac:dyDescent="0.2">
      <c r="J199" s="7"/>
      <c r="K199" s="7"/>
      <c r="L199" s="7"/>
      <c r="M199" s="7"/>
    </row>
    <row r="200" spans="10:13" x14ac:dyDescent="0.2">
      <c r="J200" s="7"/>
      <c r="K200" s="7"/>
      <c r="L200" s="7"/>
      <c r="M200" s="7"/>
    </row>
    <row r="201" spans="10:13" x14ac:dyDescent="0.2">
      <c r="J201" s="7"/>
      <c r="K201" s="7"/>
      <c r="L201" s="7"/>
      <c r="M201" s="7"/>
    </row>
    <row r="202" spans="10:13" x14ac:dyDescent="0.2">
      <c r="J202" s="7"/>
      <c r="K202" s="7"/>
      <c r="L202" s="7"/>
      <c r="M202" s="7"/>
    </row>
    <row r="203" spans="10:13" x14ac:dyDescent="0.2">
      <c r="J203" s="7"/>
      <c r="K203" s="7"/>
      <c r="L203" s="7"/>
      <c r="M203" s="7"/>
    </row>
    <row r="204" spans="10:13" x14ac:dyDescent="0.2">
      <c r="J204" s="7"/>
      <c r="K204" s="7"/>
      <c r="L204" s="7"/>
      <c r="M204" s="7"/>
    </row>
    <row r="205" spans="10:13" x14ac:dyDescent="0.2">
      <c r="J205" s="7"/>
      <c r="K205" s="7"/>
      <c r="L205" s="7"/>
      <c r="M205" s="7"/>
    </row>
    <row r="206" spans="10:13" x14ac:dyDescent="0.2">
      <c r="J206" s="7"/>
      <c r="K206" s="7"/>
      <c r="L206" s="7"/>
      <c r="M206" s="7"/>
    </row>
    <row r="207" spans="10:13" x14ac:dyDescent="0.2">
      <c r="J207" s="7"/>
      <c r="K207" s="7"/>
      <c r="L207" s="7"/>
      <c r="M207" s="7"/>
    </row>
    <row r="208" spans="10:13" x14ac:dyDescent="0.2">
      <c r="J208" s="7"/>
      <c r="K208" s="7"/>
      <c r="L208" s="7"/>
      <c r="M208" s="7"/>
    </row>
    <row r="209" spans="10:13" x14ac:dyDescent="0.2">
      <c r="J209" s="7"/>
      <c r="K209" s="7"/>
      <c r="L209" s="7"/>
      <c r="M209" s="7"/>
    </row>
    <row r="210" spans="10:13" x14ac:dyDescent="0.2">
      <c r="J210" s="7"/>
      <c r="K210" s="7"/>
      <c r="L210" s="7"/>
      <c r="M210" s="7"/>
    </row>
    <row r="211" spans="10:13" x14ac:dyDescent="0.2">
      <c r="J211" s="7"/>
      <c r="K211" s="7"/>
      <c r="L211" s="7"/>
      <c r="M211" s="7"/>
    </row>
    <row r="212" spans="10:13" x14ac:dyDescent="0.2">
      <c r="J212" s="7"/>
      <c r="K212" s="7"/>
      <c r="L212" s="7"/>
      <c r="M212" s="7"/>
    </row>
    <row r="213" spans="10:13" x14ac:dyDescent="0.2">
      <c r="J213" s="7"/>
      <c r="K213" s="7"/>
      <c r="L213" s="7"/>
      <c r="M213" s="7"/>
    </row>
    <row r="214" spans="10:13" x14ac:dyDescent="0.2">
      <c r="J214" s="7"/>
      <c r="K214" s="7"/>
      <c r="L214" s="7"/>
      <c r="M214" s="7"/>
    </row>
    <row r="215" spans="10:13" x14ac:dyDescent="0.2">
      <c r="J215" s="7"/>
      <c r="K215" s="7"/>
      <c r="L215" s="7"/>
      <c r="M215" s="7"/>
    </row>
    <row r="216" spans="10:13" x14ac:dyDescent="0.2">
      <c r="J216" s="7"/>
      <c r="K216" s="7"/>
      <c r="L216" s="7"/>
      <c r="M216" s="7"/>
    </row>
    <row r="217" spans="10:13" x14ac:dyDescent="0.2">
      <c r="J217" s="7"/>
      <c r="K217" s="7"/>
      <c r="L217" s="7"/>
      <c r="M217" s="7"/>
    </row>
    <row r="218" spans="10:13" x14ac:dyDescent="0.2">
      <c r="J218" s="7"/>
      <c r="K218" s="7"/>
      <c r="L218" s="7"/>
      <c r="M218" s="7"/>
    </row>
    <row r="219" spans="10:13" x14ac:dyDescent="0.2">
      <c r="J219" s="7"/>
      <c r="K219" s="7"/>
      <c r="L219" s="7"/>
      <c r="M219" s="7"/>
    </row>
    <row r="220" spans="10:13" x14ac:dyDescent="0.2">
      <c r="J220" s="7"/>
      <c r="K220" s="7"/>
      <c r="L220" s="7"/>
      <c r="M220" s="7"/>
    </row>
    <row r="221" spans="10:13" x14ac:dyDescent="0.2">
      <c r="J221" s="7"/>
      <c r="K221" s="7"/>
      <c r="L221" s="7"/>
      <c r="M221" s="7"/>
    </row>
    <row r="222" spans="10:13" x14ac:dyDescent="0.2">
      <c r="J222" s="7"/>
      <c r="K222" s="7"/>
      <c r="L222" s="7"/>
      <c r="M222" s="7"/>
    </row>
    <row r="223" spans="10:13" x14ac:dyDescent="0.2">
      <c r="J223" s="7"/>
      <c r="K223" s="7"/>
      <c r="L223" s="7"/>
      <c r="M223" s="7"/>
    </row>
    <row r="224" spans="10:13" x14ac:dyDescent="0.2">
      <c r="J224" s="7"/>
      <c r="K224" s="7"/>
      <c r="L224" s="7"/>
      <c r="M224" s="7"/>
    </row>
    <row r="225" spans="10:13" x14ac:dyDescent="0.2">
      <c r="J225" s="7"/>
      <c r="K225" s="7"/>
      <c r="L225" s="7"/>
      <c r="M225" s="7"/>
    </row>
    <row r="226" spans="10:13" x14ac:dyDescent="0.2">
      <c r="J226" s="7"/>
      <c r="K226" s="7"/>
      <c r="L226" s="7"/>
      <c r="M226" s="7"/>
    </row>
    <row r="227" spans="10:13" x14ac:dyDescent="0.2">
      <c r="J227" s="7"/>
      <c r="K227" s="7"/>
      <c r="L227" s="7"/>
      <c r="M227" s="7"/>
    </row>
    <row r="228" spans="10:13" x14ac:dyDescent="0.2">
      <c r="J228" s="7"/>
      <c r="K228" s="7"/>
      <c r="L228" s="7"/>
      <c r="M228" s="7"/>
    </row>
    <row r="229" spans="10:13" x14ac:dyDescent="0.2">
      <c r="J229" s="7"/>
      <c r="K229" s="7"/>
      <c r="L229" s="7"/>
      <c r="M229" s="7"/>
    </row>
    <row r="230" spans="10:13" x14ac:dyDescent="0.2">
      <c r="J230" s="7"/>
      <c r="K230" s="7"/>
      <c r="L230" s="7"/>
      <c r="M230" s="7"/>
    </row>
    <row r="231" spans="10:13" x14ac:dyDescent="0.2">
      <c r="J231" s="7"/>
      <c r="K231" s="7"/>
      <c r="L231" s="7"/>
      <c r="M231" s="7"/>
    </row>
    <row r="232" spans="10:13" x14ac:dyDescent="0.2">
      <c r="J232" s="7"/>
      <c r="K232" s="7"/>
      <c r="L232" s="7"/>
      <c r="M232" s="7"/>
    </row>
    <row r="233" spans="10:13" x14ac:dyDescent="0.2">
      <c r="J233" s="7"/>
      <c r="K233" s="7"/>
      <c r="L233" s="7"/>
      <c r="M233" s="7"/>
    </row>
    <row r="234" spans="10:13" x14ac:dyDescent="0.2">
      <c r="J234" s="7"/>
      <c r="K234" s="7"/>
      <c r="L234" s="7"/>
      <c r="M234" s="7"/>
    </row>
    <row r="235" spans="10:13" x14ac:dyDescent="0.2">
      <c r="J235" s="7"/>
      <c r="K235" s="7"/>
      <c r="L235" s="7"/>
      <c r="M235" s="7"/>
    </row>
    <row r="236" spans="10:13" x14ac:dyDescent="0.2">
      <c r="J236" s="7"/>
      <c r="K236" s="7"/>
      <c r="L236" s="7"/>
      <c r="M236" s="7"/>
    </row>
    <row r="237" spans="10:13" x14ac:dyDescent="0.2">
      <c r="J237" s="7"/>
      <c r="K237" s="7"/>
      <c r="L237" s="7"/>
      <c r="M237" s="7"/>
    </row>
    <row r="238" spans="10:13" x14ac:dyDescent="0.2">
      <c r="J238" s="7"/>
      <c r="K238" s="7"/>
      <c r="L238" s="7"/>
      <c r="M238" s="7"/>
    </row>
    <row r="239" spans="10:13" x14ac:dyDescent="0.2">
      <c r="J239" s="7"/>
      <c r="K239" s="7"/>
      <c r="L239" s="7"/>
      <c r="M239" s="7"/>
    </row>
    <row r="240" spans="10:13" x14ac:dyDescent="0.2">
      <c r="J240" s="7"/>
      <c r="K240" s="7"/>
      <c r="L240" s="7"/>
      <c r="M240" s="7"/>
    </row>
    <row r="241" spans="10:13" x14ac:dyDescent="0.2">
      <c r="J241" s="7"/>
      <c r="K241" s="7"/>
      <c r="L241" s="7"/>
      <c r="M241" s="7"/>
    </row>
    <row r="242" spans="10:13" x14ac:dyDescent="0.2">
      <c r="J242" s="7"/>
      <c r="K242" s="7"/>
      <c r="L242" s="7"/>
      <c r="M242" s="7"/>
    </row>
    <row r="243" spans="10:13" x14ac:dyDescent="0.2">
      <c r="J243" s="7"/>
      <c r="K243" s="7"/>
      <c r="L243" s="7"/>
      <c r="M243" s="7"/>
    </row>
    <row r="244" spans="10:13" x14ac:dyDescent="0.2">
      <c r="J244" s="7"/>
      <c r="K244" s="7"/>
      <c r="L244" s="7"/>
      <c r="M244" s="7"/>
    </row>
    <row r="245" spans="10:13" x14ac:dyDescent="0.2">
      <c r="J245" s="7"/>
      <c r="K245" s="7"/>
      <c r="L245" s="7"/>
      <c r="M245" s="7"/>
    </row>
    <row r="246" spans="10:13" x14ac:dyDescent="0.2">
      <c r="J246" s="7"/>
      <c r="K246" s="7"/>
      <c r="L246" s="7"/>
      <c r="M246" s="7"/>
    </row>
    <row r="247" spans="10:13" x14ac:dyDescent="0.2">
      <c r="J247" s="7"/>
      <c r="K247" s="7"/>
      <c r="L247" s="7"/>
      <c r="M247" s="7"/>
    </row>
    <row r="248" spans="10:13" x14ac:dyDescent="0.2">
      <c r="J248" s="7"/>
      <c r="K248" s="7"/>
      <c r="L248" s="7"/>
      <c r="M248" s="7"/>
    </row>
    <row r="249" spans="10:13" x14ac:dyDescent="0.2">
      <c r="J249" s="7"/>
      <c r="K249" s="7"/>
      <c r="L249" s="7"/>
      <c r="M249" s="7"/>
    </row>
    <row r="250" spans="10:13" x14ac:dyDescent="0.2">
      <c r="J250" s="7"/>
      <c r="K250" s="7"/>
      <c r="L250" s="7"/>
      <c r="M250" s="7"/>
    </row>
    <row r="251" spans="10:13" x14ac:dyDescent="0.2">
      <c r="J251" s="7"/>
      <c r="K251" s="7"/>
      <c r="L251" s="7"/>
      <c r="M251" s="7"/>
    </row>
    <row r="252" spans="10:13" x14ac:dyDescent="0.2">
      <c r="J252" s="7"/>
      <c r="K252" s="7"/>
      <c r="L252" s="7"/>
      <c r="M252" s="7"/>
    </row>
    <row r="253" spans="10:13" x14ac:dyDescent="0.2">
      <c r="J253" s="7"/>
      <c r="K253" s="7"/>
      <c r="L253" s="7"/>
      <c r="M253" s="7"/>
    </row>
    <row r="254" spans="10:13" x14ac:dyDescent="0.2">
      <c r="J254" s="7"/>
      <c r="K254" s="7"/>
      <c r="L254" s="7"/>
      <c r="M254" s="7"/>
    </row>
    <row r="255" spans="10:13" x14ac:dyDescent="0.2">
      <c r="J255" s="7"/>
      <c r="K255" s="7"/>
      <c r="L255" s="7"/>
      <c r="M255" s="7"/>
    </row>
    <row r="256" spans="10:13" x14ac:dyDescent="0.2">
      <c r="J256" s="7"/>
      <c r="K256" s="7"/>
      <c r="L256" s="7"/>
      <c r="M256" s="7"/>
    </row>
    <row r="257" spans="10:13" x14ac:dyDescent="0.2">
      <c r="J257" s="7"/>
      <c r="K257" s="7"/>
      <c r="L257" s="7"/>
      <c r="M257" s="7"/>
    </row>
    <row r="258" spans="10:13" x14ac:dyDescent="0.2">
      <c r="J258" s="7"/>
      <c r="K258" s="7"/>
      <c r="L258" s="7"/>
      <c r="M258" s="7"/>
    </row>
    <row r="259" spans="10:13" x14ac:dyDescent="0.2">
      <c r="J259" s="7"/>
      <c r="K259" s="7"/>
      <c r="L259" s="7"/>
      <c r="M259" s="7"/>
    </row>
    <row r="260" spans="10:13" x14ac:dyDescent="0.2">
      <c r="J260" s="7"/>
      <c r="K260" s="7"/>
      <c r="L260" s="7"/>
      <c r="M260" s="7"/>
    </row>
    <row r="261" spans="10:13" x14ac:dyDescent="0.2">
      <c r="J261" s="7"/>
      <c r="K261" s="7"/>
      <c r="L261" s="7"/>
      <c r="M261" s="7"/>
    </row>
    <row r="262" spans="10:13" x14ac:dyDescent="0.2">
      <c r="J262" s="7"/>
      <c r="K262" s="7"/>
      <c r="L262" s="7"/>
      <c r="M262" s="7"/>
    </row>
    <row r="263" spans="10:13" x14ac:dyDescent="0.2">
      <c r="J263" s="7"/>
      <c r="K263" s="7"/>
      <c r="L263" s="7"/>
      <c r="M263" s="7"/>
    </row>
    <row r="264" spans="10:13" x14ac:dyDescent="0.2">
      <c r="J264" s="7"/>
      <c r="K264" s="7"/>
      <c r="L264" s="7"/>
      <c r="M264" s="7"/>
    </row>
    <row r="265" spans="10:13" x14ac:dyDescent="0.2">
      <c r="J265" s="7"/>
      <c r="K265" s="7"/>
      <c r="L265" s="7"/>
      <c r="M265" s="7"/>
    </row>
    <row r="266" spans="10:13" x14ac:dyDescent="0.2">
      <c r="J266" s="7"/>
      <c r="K266" s="7"/>
      <c r="L266" s="7"/>
      <c r="M266" s="7"/>
    </row>
    <row r="267" spans="10:13" x14ac:dyDescent="0.2">
      <c r="J267" s="7"/>
      <c r="K267" s="7"/>
      <c r="L267" s="7"/>
      <c r="M267" s="7"/>
    </row>
    <row r="268" spans="10:13" x14ac:dyDescent="0.2">
      <c r="J268" s="7"/>
      <c r="K268" s="7"/>
      <c r="L268" s="7"/>
      <c r="M268" s="7"/>
    </row>
    <row r="269" spans="10:13" x14ac:dyDescent="0.2">
      <c r="J269" s="7"/>
      <c r="K269" s="7"/>
      <c r="L269" s="7"/>
      <c r="M269" s="7"/>
    </row>
    <row r="270" spans="10:13" x14ac:dyDescent="0.2">
      <c r="J270" s="7"/>
      <c r="K270" s="7"/>
      <c r="L270" s="7"/>
      <c r="M270" s="7"/>
    </row>
    <row r="271" spans="10:13" x14ac:dyDescent="0.2">
      <c r="J271" s="7"/>
      <c r="K271" s="7"/>
      <c r="L271" s="7"/>
      <c r="M271" s="7"/>
    </row>
    <row r="272" spans="10:13" x14ac:dyDescent="0.2">
      <c r="J272" s="7"/>
      <c r="K272" s="7"/>
      <c r="L272" s="7"/>
      <c r="M272" s="7"/>
    </row>
    <row r="273" spans="10:13" x14ac:dyDescent="0.2">
      <c r="J273" s="7"/>
      <c r="K273" s="7"/>
      <c r="L273" s="7"/>
      <c r="M273" s="7"/>
    </row>
    <row r="274" spans="10:13" x14ac:dyDescent="0.2">
      <c r="J274" s="7"/>
      <c r="K274" s="7"/>
      <c r="L274" s="7"/>
      <c r="M274" s="7"/>
    </row>
    <row r="275" spans="10:13" x14ac:dyDescent="0.2">
      <c r="J275" s="7"/>
      <c r="K275" s="7"/>
      <c r="L275" s="7"/>
      <c r="M275" s="7"/>
    </row>
    <row r="276" spans="10:13" x14ac:dyDescent="0.2">
      <c r="J276" s="7"/>
      <c r="K276" s="7"/>
      <c r="L276" s="7"/>
      <c r="M276" s="7"/>
    </row>
    <row r="277" spans="10:13" x14ac:dyDescent="0.2">
      <c r="J277" s="7"/>
      <c r="K277" s="7"/>
      <c r="L277" s="7"/>
      <c r="M277" s="7"/>
    </row>
    <row r="278" spans="10:13" x14ac:dyDescent="0.2">
      <c r="J278" s="7"/>
      <c r="K278" s="7"/>
      <c r="L278" s="7"/>
      <c r="M278" s="7"/>
    </row>
    <row r="279" spans="10:13" x14ac:dyDescent="0.2">
      <c r="J279" s="7"/>
      <c r="K279" s="7"/>
      <c r="L279" s="7"/>
      <c r="M279" s="7"/>
    </row>
    <row r="280" spans="10:13" x14ac:dyDescent="0.2">
      <c r="J280" s="7"/>
      <c r="K280" s="7"/>
      <c r="L280" s="7"/>
      <c r="M280" s="7"/>
    </row>
    <row r="281" spans="10:13" x14ac:dyDescent="0.2">
      <c r="J281" s="7"/>
      <c r="K281" s="7"/>
      <c r="L281" s="7"/>
      <c r="M281" s="7"/>
    </row>
    <row r="282" spans="10:13" x14ac:dyDescent="0.2">
      <c r="J282" s="7"/>
      <c r="K282" s="7"/>
      <c r="L282" s="7"/>
      <c r="M282" s="7"/>
    </row>
    <row r="283" spans="10:13" x14ac:dyDescent="0.2">
      <c r="J283" s="7"/>
      <c r="K283" s="7"/>
      <c r="L283" s="7"/>
      <c r="M283" s="7"/>
    </row>
    <row r="284" spans="10:13" x14ac:dyDescent="0.2">
      <c r="J284" s="7"/>
      <c r="K284" s="7"/>
      <c r="L284" s="7"/>
      <c r="M284" s="7"/>
    </row>
    <row r="285" spans="10:13" x14ac:dyDescent="0.2">
      <c r="J285" s="7"/>
      <c r="K285" s="7"/>
      <c r="L285" s="7"/>
      <c r="M285" s="7"/>
    </row>
    <row r="286" spans="10:13" x14ac:dyDescent="0.2">
      <c r="J286" s="7"/>
      <c r="K286" s="7"/>
      <c r="L286" s="7"/>
      <c r="M286" s="7"/>
    </row>
    <row r="287" spans="10:13" x14ac:dyDescent="0.2">
      <c r="J287" s="7"/>
      <c r="K287" s="7"/>
      <c r="L287" s="7"/>
      <c r="M287" s="7"/>
    </row>
    <row r="288" spans="10:13" x14ac:dyDescent="0.2">
      <c r="J288" s="7"/>
      <c r="K288" s="7"/>
      <c r="L288" s="7"/>
      <c r="M288" s="7"/>
    </row>
    <row r="289" spans="10:13" x14ac:dyDescent="0.2">
      <c r="J289" s="7"/>
      <c r="K289" s="7"/>
      <c r="L289" s="7"/>
      <c r="M289" s="7"/>
    </row>
    <row r="290" spans="10:13" x14ac:dyDescent="0.2">
      <c r="J290" s="7"/>
      <c r="K290" s="7"/>
      <c r="L290" s="7"/>
      <c r="M290" s="7"/>
    </row>
    <row r="291" spans="10:13" x14ac:dyDescent="0.2">
      <c r="J291" s="7"/>
      <c r="K291" s="7"/>
      <c r="L291" s="7"/>
      <c r="M291" s="7"/>
    </row>
    <row r="292" spans="10:13" x14ac:dyDescent="0.2">
      <c r="J292" s="7"/>
      <c r="K292" s="7"/>
      <c r="L292" s="7"/>
      <c r="M292" s="7"/>
    </row>
    <row r="293" spans="10:13" x14ac:dyDescent="0.2">
      <c r="J293" s="7"/>
      <c r="K293" s="7"/>
      <c r="L293" s="7"/>
      <c r="M293" s="7"/>
    </row>
    <row r="294" spans="10:13" x14ac:dyDescent="0.2">
      <c r="J294" s="7"/>
      <c r="K294" s="7"/>
      <c r="L294" s="7"/>
      <c r="M294" s="7"/>
    </row>
    <row r="295" spans="10:13" x14ac:dyDescent="0.2">
      <c r="J295" s="7"/>
      <c r="K295" s="7"/>
      <c r="L295" s="7"/>
      <c r="M295" s="7"/>
    </row>
    <row r="296" spans="10:13" x14ac:dyDescent="0.2">
      <c r="J296" s="7"/>
      <c r="K296" s="7"/>
      <c r="L296" s="7"/>
      <c r="M296" s="7"/>
    </row>
    <row r="297" spans="10:13" x14ac:dyDescent="0.2">
      <c r="J297" s="7"/>
      <c r="K297" s="7"/>
      <c r="L297" s="7"/>
      <c r="M297" s="7"/>
    </row>
    <row r="298" spans="10:13" x14ac:dyDescent="0.2">
      <c r="J298" s="7"/>
      <c r="K298" s="7"/>
      <c r="L298" s="7"/>
      <c r="M298" s="7"/>
    </row>
    <row r="299" spans="10:13" x14ac:dyDescent="0.2">
      <c r="J299" s="7"/>
      <c r="K299" s="7"/>
      <c r="L299" s="7"/>
      <c r="M299" s="7"/>
    </row>
    <row r="300" spans="10:13" x14ac:dyDescent="0.2">
      <c r="J300" s="7"/>
      <c r="K300" s="7"/>
      <c r="L300" s="7"/>
      <c r="M300" s="7"/>
    </row>
    <row r="301" spans="10:13" x14ac:dyDescent="0.2">
      <c r="J301" s="7"/>
      <c r="K301" s="7"/>
      <c r="L301" s="7"/>
      <c r="M301" s="7"/>
    </row>
    <row r="302" spans="10:13" x14ac:dyDescent="0.2">
      <c r="J302" s="7"/>
      <c r="K302" s="7"/>
      <c r="L302" s="7"/>
      <c r="M302" s="7"/>
    </row>
    <row r="303" spans="10:13" x14ac:dyDescent="0.2">
      <c r="J303" s="7"/>
      <c r="K303" s="7"/>
      <c r="L303" s="7"/>
      <c r="M303" s="7"/>
    </row>
    <row r="304" spans="10:13" x14ac:dyDescent="0.2">
      <c r="J304" s="7"/>
      <c r="K304" s="7"/>
      <c r="L304" s="7"/>
      <c r="M304" s="7"/>
    </row>
    <row r="305" spans="10:13" x14ac:dyDescent="0.2">
      <c r="J305" s="7"/>
      <c r="K305" s="7"/>
      <c r="L305" s="7"/>
      <c r="M305" s="7"/>
    </row>
    <row r="306" spans="10:13" x14ac:dyDescent="0.2">
      <c r="J306" s="7"/>
      <c r="K306" s="7"/>
      <c r="L306" s="7"/>
      <c r="M306" s="7"/>
    </row>
    <row r="307" spans="10:13" x14ac:dyDescent="0.2">
      <c r="J307" s="7"/>
      <c r="K307" s="7"/>
      <c r="L307" s="7"/>
      <c r="M307" s="7"/>
    </row>
    <row r="308" spans="10:13" x14ac:dyDescent="0.2">
      <c r="J308" s="7"/>
      <c r="K308" s="7"/>
      <c r="L308" s="7"/>
      <c r="M308" s="7"/>
    </row>
    <row r="309" spans="10:13" x14ac:dyDescent="0.2">
      <c r="J309" s="7"/>
      <c r="K309" s="7"/>
      <c r="L309" s="7"/>
      <c r="M309" s="7"/>
    </row>
    <row r="310" spans="10:13" x14ac:dyDescent="0.2">
      <c r="J310" s="7"/>
      <c r="K310" s="7"/>
      <c r="L310" s="7"/>
      <c r="M310" s="7"/>
    </row>
    <row r="311" spans="10:13" x14ac:dyDescent="0.2">
      <c r="J311" s="7"/>
      <c r="K311" s="7"/>
      <c r="L311" s="7"/>
      <c r="M311" s="7"/>
    </row>
    <row r="312" spans="10:13" x14ac:dyDescent="0.2">
      <c r="J312" s="7"/>
      <c r="K312" s="7"/>
      <c r="L312" s="7"/>
      <c r="M312" s="7"/>
    </row>
    <row r="313" spans="10:13" x14ac:dyDescent="0.2">
      <c r="J313" s="7"/>
      <c r="K313" s="7"/>
      <c r="L313" s="7"/>
      <c r="M313" s="7"/>
    </row>
    <row r="314" spans="10:13" x14ac:dyDescent="0.2">
      <c r="J314" s="7"/>
      <c r="K314" s="7"/>
      <c r="L314" s="7"/>
      <c r="M314" s="7"/>
    </row>
    <row r="315" spans="10:13" x14ac:dyDescent="0.2">
      <c r="J315" s="7"/>
      <c r="K315" s="7"/>
      <c r="L315" s="7"/>
      <c r="M315" s="7"/>
    </row>
    <row r="316" spans="10:13" x14ac:dyDescent="0.2">
      <c r="J316" s="7"/>
      <c r="K316" s="7"/>
      <c r="L316" s="7"/>
      <c r="M316" s="7"/>
    </row>
    <row r="317" spans="10:13" x14ac:dyDescent="0.2">
      <c r="J317" s="7"/>
      <c r="K317" s="7"/>
      <c r="L317" s="7"/>
      <c r="M317" s="7"/>
    </row>
    <row r="318" spans="10:13" x14ac:dyDescent="0.2">
      <c r="J318" s="7"/>
      <c r="K318" s="7"/>
      <c r="L318" s="7"/>
      <c r="M318" s="7"/>
    </row>
    <row r="319" spans="10:13" x14ac:dyDescent="0.2">
      <c r="J319" s="7"/>
      <c r="K319" s="7"/>
      <c r="L319" s="7"/>
      <c r="M319" s="7"/>
    </row>
    <row r="320" spans="10:13" x14ac:dyDescent="0.2">
      <c r="J320" s="7"/>
      <c r="K320" s="7"/>
      <c r="L320" s="7"/>
      <c r="M320" s="7"/>
    </row>
    <row r="321" spans="10:13" x14ac:dyDescent="0.2">
      <c r="J321" s="7"/>
      <c r="K321" s="7"/>
      <c r="L321" s="7"/>
      <c r="M321" s="7"/>
    </row>
    <row r="322" spans="10:13" x14ac:dyDescent="0.2">
      <c r="J322" s="7"/>
      <c r="K322" s="7"/>
      <c r="L322" s="7"/>
      <c r="M322" s="7"/>
    </row>
    <row r="323" spans="10:13" x14ac:dyDescent="0.2">
      <c r="J323" s="7"/>
      <c r="K323" s="7"/>
      <c r="L323" s="7"/>
      <c r="M323" s="7"/>
    </row>
    <row r="324" spans="10:13" x14ac:dyDescent="0.2">
      <c r="J324" s="7"/>
      <c r="K324" s="7"/>
      <c r="L324" s="7"/>
      <c r="M324" s="7"/>
    </row>
    <row r="325" spans="10:13" x14ac:dyDescent="0.2">
      <c r="J325" s="7"/>
      <c r="K325" s="7"/>
      <c r="L325" s="7"/>
      <c r="M325" s="7"/>
    </row>
    <row r="326" spans="10:13" x14ac:dyDescent="0.2">
      <c r="J326" s="7"/>
      <c r="K326" s="7"/>
      <c r="L326" s="7"/>
      <c r="M326" s="7"/>
    </row>
    <row r="327" spans="10:13" x14ac:dyDescent="0.2">
      <c r="J327" s="7"/>
      <c r="K327" s="7"/>
      <c r="L327" s="7"/>
      <c r="M327" s="7"/>
    </row>
    <row r="328" spans="10:13" x14ac:dyDescent="0.2">
      <c r="J328" s="7"/>
      <c r="K328" s="7"/>
      <c r="L328" s="7"/>
      <c r="M328" s="7"/>
    </row>
    <row r="329" spans="10:13" x14ac:dyDescent="0.2">
      <c r="J329" s="7"/>
      <c r="K329" s="7"/>
      <c r="L329" s="7"/>
      <c r="M329" s="7"/>
    </row>
    <row r="330" spans="10:13" x14ac:dyDescent="0.2">
      <c r="J330" s="7"/>
      <c r="K330" s="7"/>
      <c r="L330" s="7"/>
      <c r="M330" s="7"/>
    </row>
    <row r="331" spans="10:13" x14ac:dyDescent="0.2">
      <c r="J331" s="7"/>
      <c r="K331" s="7"/>
      <c r="L331" s="7"/>
      <c r="M331" s="7"/>
    </row>
    <row r="332" spans="10:13" x14ac:dyDescent="0.2">
      <c r="J332" s="7"/>
      <c r="K332" s="7"/>
      <c r="L332" s="7"/>
      <c r="M332" s="7"/>
    </row>
    <row r="333" spans="10:13" x14ac:dyDescent="0.2">
      <c r="J333" s="7"/>
      <c r="K333" s="7"/>
      <c r="L333" s="7"/>
      <c r="M333" s="7"/>
    </row>
    <row r="334" spans="10:13" x14ac:dyDescent="0.2">
      <c r="J334" s="7"/>
      <c r="K334" s="7"/>
      <c r="L334" s="7"/>
      <c r="M334" s="7"/>
    </row>
    <row r="335" spans="10:13" x14ac:dyDescent="0.2">
      <c r="J335" s="7"/>
      <c r="K335" s="7"/>
      <c r="L335" s="7"/>
      <c r="M335" s="7"/>
    </row>
    <row r="336" spans="10:13" x14ac:dyDescent="0.2">
      <c r="J336" s="7"/>
      <c r="K336" s="7"/>
      <c r="L336" s="7"/>
      <c r="M336" s="7"/>
    </row>
    <row r="337" spans="10:13" x14ac:dyDescent="0.2">
      <c r="J337" s="7"/>
      <c r="K337" s="7"/>
      <c r="L337" s="7"/>
      <c r="M337" s="7"/>
    </row>
    <row r="338" spans="10:13" x14ac:dyDescent="0.2">
      <c r="J338" s="7"/>
      <c r="K338" s="7"/>
      <c r="L338" s="7"/>
      <c r="M338" s="7"/>
    </row>
    <row r="339" spans="10:13" x14ac:dyDescent="0.2">
      <c r="J339" s="7"/>
      <c r="K339" s="7"/>
      <c r="L339" s="7"/>
      <c r="M339" s="7"/>
    </row>
    <row r="340" spans="10:13" x14ac:dyDescent="0.2">
      <c r="J340" s="7"/>
      <c r="K340" s="7"/>
      <c r="L340" s="7"/>
      <c r="M340" s="7"/>
    </row>
    <row r="341" spans="10:13" x14ac:dyDescent="0.2">
      <c r="J341" s="7"/>
      <c r="K341" s="7"/>
      <c r="L341" s="7"/>
      <c r="M341" s="7"/>
    </row>
    <row r="342" spans="10:13" x14ac:dyDescent="0.2">
      <c r="J342" s="7"/>
      <c r="K342" s="7"/>
      <c r="L342" s="7"/>
      <c r="M342" s="7"/>
    </row>
    <row r="343" spans="10:13" x14ac:dyDescent="0.2">
      <c r="J343" s="7"/>
      <c r="K343" s="7"/>
      <c r="L343" s="7"/>
      <c r="M343" s="7"/>
    </row>
    <row r="344" spans="10:13" x14ac:dyDescent="0.2">
      <c r="J344" s="7"/>
      <c r="K344" s="7"/>
      <c r="L344" s="7"/>
      <c r="M344" s="7"/>
    </row>
    <row r="345" spans="10:13" x14ac:dyDescent="0.2">
      <c r="J345" s="7"/>
      <c r="K345" s="7"/>
      <c r="L345" s="7"/>
      <c r="M345" s="7"/>
    </row>
    <row r="346" spans="10:13" x14ac:dyDescent="0.2">
      <c r="J346" s="7"/>
      <c r="K346" s="7"/>
      <c r="L346" s="7"/>
      <c r="M346" s="7"/>
    </row>
    <row r="347" spans="10:13" x14ac:dyDescent="0.2">
      <c r="J347" s="7"/>
      <c r="K347" s="7"/>
      <c r="L347" s="7"/>
      <c r="M347" s="7"/>
    </row>
    <row r="348" spans="10:13" x14ac:dyDescent="0.2">
      <c r="J348" s="7"/>
      <c r="K348" s="7"/>
      <c r="L348" s="7"/>
      <c r="M348" s="7"/>
    </row>
    <row r="349" spans="10:13" x14ac:dyDescent="0.2">
      <c r="J349" s="7"/>
      <c r="K349" s="7"/>
      <c r="L349" s="7"/>
      <c r="M349" s="7"/>
    </row>
    <row r="350" spans="10:13" x14ac:dyDescent="0.2">
      <c r="J350" s="7"/>
      <c r="K350" s="7"/>
      <c r="L350" s="7"/>
      <c r="M350" s="7"/>
    </row>
    <row r="351" spans="10:13" x14ac:dyDescent="0.2">
      <c r="J351" s="7"/>
      <c r="K351" s="7"/>
      <c r="L351" s="7"/>
      <c r="M351" s="7"/>
    </row>
    <row r="352" spans="10:13" x14ac:dyDescent="0.2">
      <c r="J352" s="7"/>
      <c r="K352" s="7"/>
      <c r="L352" s="7"/>
      <c r="M352" s="7"/>
    </row>
    <row r="353" spans="10:13" x14ac:dyDescent="0.2">
      <c r="J353" s="7"/>
      <c r="K353" s="7"/>
      <c r="L353" s="7"/>
      <c r="M353" s="7"/>
    </row>
  </sheetData>
  <sheetProtection sheet="1" objects="1" scenarios="1" insertHyperlinks="0"/>
  <customSheetViews>
    <customSheetView guid="{CAD51596-6B73-4932-BD63-A9B6500D33A2}" showPageBreaks="1" fitToPage="1" printArea="1" showRuler="0">
      <pageMargins left="0.78740157480314965" right="0.39370078740157483" top="0.78740157480314965" bottom="0.78740157480314965" header="0" footer="0"/>
      <printOptions horizontalCentered="1"/>
      <pageSetup paperSize="9" scale="82" orientation="portrait" r:id="rId1"/>
      <headerFooter alignWithMargins="0">
        <oddFooter>&amp;L&amp;F
Printed &amp;D&amp;R&amp;A - Page &amp;P</oddFooter>
      </headerFooter>
    </customSheetView>
    <customSheetView guid="{833AC96D-4EBC-4216-8F63-12A77F8DCBC4}" showGridLines="0" fitToPage="1" showRuler="0">
      <pageMargins left="0.78740157480314965" right="0.39370078740157483" top="0.78740157480314965" bottom="0.78740157480314965" header="0" footer="0"/>
      <printOptions horizontalCentered="1"/>
      <pageSetup paperSize="9" scale="82" orientation="portrait" r:id="rId2"/>
      <headerFooter alignWithMargins="0">
        <oddFooter>&amp;L&amp;F
Printed &amp;D&amp;R&amp;A - Page &amp;P</oddFooter>
      </headerFooter>
    </customSheetView>
    <customSheetView guid="{558B4E49-BF54-4A2C-ACEB-D2B2F89A7C90}" fitToPage="1" showRuler="0">
      <pageMargins left="0.78740157480314965" right="0.39370078740157483" top="0.78740157480314965" bottom="0.78740157480314965" header="0" footer="0"/>
      <printOptions horizontalCentered="1"/>
      <pageSetup paperSize="9" scale="74" orientation="portrait" r:id="rId3"/>
      <headerFooter alignWithMargins="0">
        <oddFooter>&amp;L&amp;F
Printed &amp;D&amp;R&amp;A - Page &amp;P</oddFooter>
      </headerFooter>
    </customSheetView>
    <customSheetView guid="{B1EE0497-15B9-45CC-A270-BCDC6C698D7B}" showGridLines="0" fitToPage="1" showRuler="0">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111">
    <mergeCell ref="J12:M13"/>
    <mergeCell ref="B2:C2"/>
    <mergeCell ref="B3:C3"/>
    <mergeCell ref="G9:H9"/>
    <mergeCell ref="G10:H10"/>
    <mergeCell ref="G12:H12"/>
    <mergeCell ref="B9:C9"/>
    <mergeCell ref="J5:J7"/>
    <mergeCell ref="K5:K7"/>
    <mergeCell ref="M5:M7"/>
    <mergeCell ref="J8:J9"/>
    <mergeCell ref="K8:K9"/>
    <mergeCell ref="L8:L9"/>
    <mergeCell ref="M8:M9"/>
    <mergeCell ref="B19:C19"/>
    <mergeCell ref="B20:C20"/>
    <mergeCell ref="B10:C10"/>
    <mergeCell ref="B11:C11"/>
    <mergeCell ref="B25:C25"/>
    <mergeCell ref="B23:C23"/>
    <mergeCell ref="B22:C22"/>
    <mergeCell ref="B14:C14"/>
    <mergeCell ref="B1:E1"/>
    <mergeCell ref="A6:H6"/>
    <mergeCell ref="G11:H11"/>
    <mergeCell ref="B21:C21"/>
    <mergeCell ref="B13:C13"/>
    <mergeCell ref="G15:H15"/>
    <mergeCell ref="G16:H16"/>
    <mergeCell ref="G17:H17"/>
    <mergeCell ref="G18:H18"/>
    <mergeCell ref="B12:C12"/>
    <mergeCell ref="B57:C57"/>
    <mergeCell ref="B15:C15"/>
    <mergeCell ref="B16:C16"/>
    <mergeCell ref="B17:C17"/>
    <mergeCell ref="B18:C18"/>
    <mergeCell ref="G13:H13"/>
    <mergeCell ref="G14:H14"/>
    <mergeCell ref="B29:C29"/>
    <mergeCell ref="B30:C30"/>
    <mergeCell ref="B24:C24"/>
    <mergeCell ref="G33:H33"/>
    <mergeCell ref="G34:H34"/>
    <mergeCell ref="G25:H25"/>
    <mergeCell ref="G26:H26"/>
    <mergeCell ref="G19:H19"/>
    <mergeCell ref="G20:H20"/>
    <mergeCell ref="G21:H21"/>
    <mergeCell ref="G22:H22"/>
    <mergeCell ref="G23:H23"/>
    <mergeCell ref="G24:H24"/>
    <mergeCell ref="G27:H27"/>
    <mergeCell ref="G28:H28"/>
    <mergeCell ref="G29:H29"/>
    <mergeCell ref="G30:H30"/>
    <mergeCell ref="G31:H31"/>
    <mergeCell ref="G32:H32"/>
    <mergeCell ref="G35:H35"/>
    <mergeCell ref="G36:H36"/>
    <mergeCell ref="G37:H37"/>
    <mergeCell ref="G38:H38"/>
    <mergeCell ref="G39:H39"/>
    <mergeCell ref="G40:H40"/>
    <mergeCell ref="E57:H57"/>
    <mergeCell ref="G47:H47"/>
    <mergeCell ref="G48:H48"/>
    <mergeCell ref="G49:H49"/>
    <mergeCell ref="G50:H50"/>
    <mergeCell ref="G55:H55"/>
    <mergeCell ref="G56:H56"/>
    <mergeCell ref="G51:H51"/>
    <mergeCell ref="G52:H52"/>
    <mergeCell ref="G53:H53"/>
    <mergeCell ref="B39:C39"/>
    <mergeCell ref="B44:C44"/>
    <mergeCell ref="B45:C45"/>
    <mergeCell ref="B46:C46"/>
    <mergeCell ref="B47:C47"/>
    <mergeCell ref="B40:C40"/>
    <mergeCell ref="B41:C41"/>
    <mergeCell ref="G43:H43"/>
    <mergeCell ref="G44:H44"/>
    <mergeCell ref="G45:H45"/>
    <mergeCell ref="G46:H46"/>
    <mergeCell ref="G41:H41"/>
    <mergeCell ref="G42:H42"/>
    <mergeCell ref="B56:C56"/>
    <mergeCell ref="B51:C51"/>
    <mergeCell ref="B52:C52"/>
    <mergeCell ref="B53:C53"/>
    <mergeCell ref="B54:C54"/>
    <mergeCell ref="B48:C48"/>
    <mergeCell ref="B49:C49"/>
    <mergeCell ref="B50:C50"/>
    <mergeCell ref="L5:L7"/>
    <mergeCell ref="B55:C55"/>
    <mergeCell ref="B42:C42"/>
    <mergeCell ref="B43:C43"/>
    <mergeCell ref="B26:C26"/>
    <mergeCell ref="B27:C27"/>
    <mergeCell ref="B36:C36"/>
    <mergeCell ref="B37:C37"/>
    <mergeCell ref="B32:C32"/>
    <mergeCell ref="B33:C33"/>
    <mergeCell ref="B34:C34"/>
    <mergeCell ref="B35:C35"/>
    <mergeCell ref="B28:C28"/>
    <mergeCell ref="G54:H54"/>
    <mergeCell ref="B31:C31"/>
    <mergeCell ref="B38:C38"/>
  </mergeCells>
  <phoneticPr fontId="0" type="noConversion"/>
  <printOptions horizontalCentered="1"/>
  <pageMargins left="0.39370078740157483" right="0.19685039370078741" top="0.39370078740157483" bottom="0.39370078740157483" header="0" footer="0.15748031496062992"/>
  <pageSetup paperSize="9" scale="80"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35015" r:id="rId8" name="FinalReviewChk">
          <controlPr defaultSize="0" autoLine="0" r:id="rId9">
            <anchor moveWithCells="1">
              <from>
                <xdr:col>9</xdr:col>
                <xdr:colOff>123825</xdr:colOff>
                <xdr:row>8</xdr:row>
                <xdr:rowOff>85725</xdr:rowOff>
              </from>
              <to>
                <xdr:col>9</xdr:col>
                <xdr:colOff>276225</xdr:colOff>
                <xdr:row>8</xdr:row>
                <xdr:rowOff>238125</xdr:rowOff>
              </to>
            </anchor>
          </controlPr>
        </control>
      </mc:Choice>
      <mc:Fallback>
        <control shapeId="35015" r:id="rId8" name="FinalReviewChk"/>
      </mc:Fallback>
    </mc:AlternateContent>
    <mc:AlternateContent xmlns:mc="http://schemas.openxmlformats.org/markup-compatibility/2006">
      <mc:Choice Requires="x14">
        <control shapeId="35014" r:id="rId10" name="ReworkCompleteChk">
          <controlPr defaultSize="0" autoLine="0" r:id="rId9">
            <anchor moveWithCells="1">
              <from>
                <xdr:col>9</xdr:col>
                <xdr:colOff>123825</xdr:colOff>
                <xdr:row>5</xdr:row>
                <xdr:rowOff>38100</xdr:rowOff>
              </from>
              <to>
                <xdr:col>9</xdr:col>
                <xdr:colOff>276225</xdr:colOff>
                <xdr:row>5</xdr:row>
                <xdr:rowOff>190500</xdr:rowOff>
              </to>
            </anchor>
          </controlPr>
        </control>
      </mc:Choice>
      <mc:Fallback>
        <control shapeId="35014" r:id="rId10" name="ReworkCompleteChk"/>
      </mc:Fallback>
    </mc:AlternateContent>
    <mc:AlternateContent xmlns:mc="http://schemas.openxmlformats.org/markup-compatibility/2006">
      <mc:Choice Requires="x14">
        <control shapeId="35013" r:id="rId11" name="ReworkRequiredChk">
          <controlPr defaultSize="0" autoLine="0" r:id="rId9">
            <anchor moveWithCells="1">
              <from>
                <xdr:col>9</xdr:col>
                <xdr:colOff>123825</xdr:colOff>
                <xdr:row>3</xdr:row>
                <xdr:rowOff>76200</xdr:rowOff>
              </from>
              <to>
                <xdr:col>9</xdr:col>
                <xdr:colOff>276225</xdr:colOff>
                <xdr:row>3</xdr:row>
                <xdr:rowOff>228600</xdr:rowOff>
              </to>
            </anchor>
          </controlPr>
        </control>
      </mc:Choice>
      <mc:Fallback>
        <control shapeId="35013" r:id="rId11" name="ReworkRequiredChk"/>
      </mc:Fallback>
    </mc:AlternateContent>
    <mc:AlternateContent xmlns:mc="http://schemas.openxmlformats.org/markup-compatibility/2006">
      <mc:Choice Requires="x14">
        <control shapeId="35012" r:id="rId12" name="ReviewedChk">
          <controlPr defaultSize="0" autoLine="0" r:id="rId9">
            <anchor moveWithCells="1">
              <from>
                <xdr:col>9</xdr:col>
                <xdr:colOff>123825</xdr:colOff>
                <xdr:row>2</xdr:row>
                <xdr:rowOff>76200</xdr:rowOff>
              </from>
              <to>
                <xdr:col>9</xdr:col>
                <xdr:colOff>276225</xdr:colOff>
                <xdr:row>2</xdr:row>
                <xdr:rowOff>228600</xdr:rowOff>
              </to>
            </anchor>
          </controlPr>
        </control>
      </mc:Choice>
      <mc:Fallback>
        <control shapeId="35012" r:id="rId12" name="ReviewedChk"/>
      </mc:Fallback>
    </mc:AlternateContent>
    <mc:AlternateContent xmlns:mc="http://schemas.openxmlformats.org/markup-compatibility/2006">
      <mc:Choice Requires="x14">
        <control shapeId="35011" r:id="rId13" name="AwaitingClientChk">
          <controlPr defaultSize="0" autoLine="0" r:id="rId9">
            <anchor moveWithCells="1">
              <from>
                <xdr:col>9</xdr:col>
                <xdr:colOff>123825</xdr:colOff>
                <xdr:row>1</xdr:row>
                <xdr:rowOff>76200</xdr:rowOff>
              </from>
              <to>
                <xdr:col>9</xdr:col>
                <xdr:colOff>276225</xdr:colOff>
                <xdr:row>1</xdr:row>
                <xdr:rowOff>228600</xdr:rowOff>
              </to>
            </anchor>
          </controlPr>
        </control>
      </mc:Choice>
      <mc:Fallback>
        <control shapeId="35011" r:id="rId13" name="AwaitingClientChk"/>
      </mc:Fallback>
    </mc:AlternateContent>
    <mc:AlternateContent xmlns:mc="http://schemas.openxmlformats.org/markup-compatibility/2006">
      <mc:Choice Requires="x14">
        <control shapeId="35010" r:id="rId14" name="WorksheetCompleteChk">
          <controlPr defaultSize="0" autoLine="0" r:id="rId9">
            <anchor moveWithCells="1">
              <from>
                <xdr:col>9</xdr:col>
                <xdr:colOff>123825</xdr:colOff>
                <xdr:row>0</xdr:row>
                <xdr:rowOff>76200</xdr:rowOff>
              </from>
              <to>
                <xdr:col>9</xdr:col>
                <xdr:colOff>276225</xdr:colOff>
                <xdr:row>0</xdr:row>
                <xdr:rowOff>228600</xdr:rowOff>
              </to>
            </anchor>
          </controlPr>
        </control>
      </mc:Choice>
      <mc:Fallback>
        <control shapeId="35010" r:id="rId14" name="WorksheetCompleteChk"/>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3">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9.164062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66" t="e">
        <f>IF(AND('Index of Workpapers'!E47="",#REF!=""),'Index of Workpapers'!C47,IF('Index of Workpapers'!E47&lt;&gt;"",'Index of Workpapers'!E47,#REF!))</f>
        <v>#REF!</v>
      </c>
      <c r="H1" s="513"/>
      <c r="I1" s="514" t="s">
        <v>349</v>
      </c>
      <c r="J1" s="513" t="s">
        <v>63</v>
      </c>
      <c r="K1" s="473" t="s">
        <v>64</v>
      </c>
    </row>
    <row r="2" spans="1:11" ht="24.95" customHeight="1" x14ac:dyDescent="0.2">
      <c r="A2" s="145" t="s">
        <v>10</v>
      </c>
      <c r="B2" s="1426" t="str">
        <f>Home!$B$4</f>
        <v>MICINDA SUPERANNUATION FUND</v>
      </c>
      <c r="C2" s="1426"/>
      <c r="D2" s="24"/>
      <c r="E2" s="337" t="s">
        <v>63</v>
      </c>
      <c r="F2" s="337" t="s">
        <v>64</v>
      </c>
      <c r="H2" s="513"/>
      <c r="I2" s="514" t="s">
        <v>350</v>
      </c>
      <c r="J2" s="513" t="s">
        <v>63</v>
      </c>
      <c r="K2" s="473" t="s">
        <v>64</v>
      </c>
    </row>
    <row r="3" spans="1:11" ht="24.95" customHeight="1" x14ac:dyDescent="0.2">
      <c r="A3" s="145" t="s">
        <v>917</v>
      </c>
      <c r="B3" s="1427">
        <f>Home!$C$7</f>
        <v>43281</v>
      </c>
      <c r="C3" s="1427"/>
      <c r="D3" s="340" t="s">
        <v>55</v>
      </c>
      <c r="E3" s="106" t="str">
        <f>Home!$C$16</f>
        <v>TH</v>
      </c>
      <c r="F3" s="320">
        <f>Home!$C$17</f>
        <v>43521</v>
      </c>
      <c r="H3" s="513"/>
      <c r="I3" s="514" t="s">
        <v>94</v>
      </c>
      <c r="J3" s="513" t="s">
        <v>63</v>
      </c>
      <c r="K3" s="473" t="s">
        <v>64</v>
      </c>
    </row>
    <row r="4" spans="1:11" ht="24.95" customHeight="1" x14ac:dyDescent="0.3">
      <c r="A4" s="1496" t="str">
        <f>'Index of Workpapers'!B47</f>
        <v>Spare worksheet - enter name of worksheet here</v>
      </c>
      <c r="B4" s="1496"/>
      <c r="C4" s="1496"/>
      <c r="D4" s="340" t="s">
        <v>56</v>
      </c>
      <c r="E4" s="106" t="str">
        <f>Home!$C$18</f>
        <v>Enter initials</v>
      </c>
      <c r="F4" s="320" t="str">
        <f>Home!$C$19</f>
        <v>Enter date</v>
      </c>
      <c r="H4" s="1437"/>
      <c r="I4" s="1438" t="s">
        <v>351</v>
      </c>
      <c r="J4" s="1437" t="s">
        <v>63</v>
      </c>
      <c r="K4" s="1439" t="s">
        <v>64</v>
      </c>
    </row>
    <row r="5" spans="1:11" s="23" customFormat="1" ht="3.75" customHeight="1" x14ac:dyDescent="0.25">
      <c r="A5" s="59"/>
      <c r="B5" s="50"/>
      <c r="C5" s="50"/>
      <c r="D5" s="55"/>
      <c r="E5" s="83"/>
      <c r="H5" s="1437"/>
      <c r="I5" s="1438"/>
      <c r="J5" s="1437"/>
      <c r="K5" s="1439"/>
    </row>
    <row r="6" spans="1:11" ht="30" customHeight="1" x14ac:dyDescent="0.2">
      <c r="A6" s="1414" t="s">
        <v>819</v>
      </c>
      <c r="B6" s="1414"/>
      <c r="C6" s="1414"/>
      <c r="D6" s="1414"/>
      <c r="E6" s="1414"/>
      <c r="F6" s="1414"/>
      <c r="H6" s="981"/>
      <c r="I6" s="982" t="s">
        <v>352</v>
      </c>
      <c r="J6" s="981" t="s">
        <v>63</v>
      </c>
      <c r="K6" s="983" t="s">
        <v>64</v>
      </c>
    </row>
    <row r="7" spans="1:11" ht="3.75" customHeight="1" thickBot="1" x14ac:dyDescent="0.25">
      <c r="A7" s="381"/>
      <c r="B7" s="381"/>
      <c r="C7" s="381"/>
      <c r="D7" s="381"/>
      <c r="E7" s="381"/>
      <c r="F7" s="381" t="s">
        <v>418</v>
      </c>
      <c r="H7" s="1562"/>
      <c r="I7" s="1565" t="s">
        <v>353</v>
      </c>
      <c r="J7" s="1562" t="s">
        <v>63</v>
      </c>
      <c r="K7" s="1568" t="s">
        <v>64</v>
      </c>
    </row>
    <row r="8" spans="1:11" ht="3.75" customHeight="1" x14ac:dyDescent="0.2">
      <c r="A8" s="483"/>
      <c r="B8" s="483"/>
      <c r="C8" s="483"/>
      <c r="D8" s="483"/>
      <c r="E8" s="483"/>
      <c r="F8" s="483"/>
      <c r="H8" s="1563"/>
      <c r="I8" s="1566"/>
      <c r="J8" s="1563"/>
      <c r="K8" s="1563"/>
    </row>
    <row r="9" spans="1:11" s="338" customFormat="1" ht="19.5" customHeight="1" x14ac:dyDescent="0.2">
      <c r="A9" s="463"/>
      <c r="B9" s="463"/>
      <c r="C9" s="463"/>
      <c r="D9" s="1428"/>
      <c r="E9" s="1428"/>
      <c r="F9" s="1428"/>
      <c r="H9" s="1564"/>
      <c r="I9" s="1567"/>
      <c r="J9" s="1564"/>
      <c r="K9" s="1564"/>
    </row>
    <row r="10" spans="1:11" s="341" customFormat="1" ht="15" customHeight="1" x14ac:dyDescent="0.2">
      <c r="A10" s="370"/>
      <c r="B10" s="370"/>
      <c r="C10" s="370"/>
      <c r="D10" s="1428"/>
      <c r="E10" s="1428"/>
      <c r="F10" s="1428"/>
      <c r="H10" s="530" t="s">
        <v>354</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8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1:11" s="338" customFormat="1" ht="15.95" customHeight="1" x14ac:dyDescent="0.2">
      <c r="A257" s="334"/>
      <c r="B257" s="334"/>
      <c r="C257" s="334"/>
      <c r="D257" s="334"/>
      <c r="E257" s="334"/>
      <c r="F257" s="334"/>
      <c r="H257" s="19"/>
      <c r="I257" s="321"/>
      <c r="J257" s="321"/>
      <c r="K257" s="321"/>
    </row>
    <row r="258" spans="1:11" s="338" customFormat="1" ht="15.95" customHeight="1" x14ac:dyDescent="0.2">
      <c r="A258" s="334"/>
      <c r="B258" s="334"/>
      <c r="C258" s="334"/>
      <c r="D258" s="334"/>
      <c r="E258" s="334"/>
      <c r="F258" s="334"/>
      <c r="H258" s="19"/>
      <c r="I258" s="321"/>
      <c r="J258" s="321"/>
      <c r="K258" s="321"/>
    </row>
    <row r="259" spans="1:11" s="338" customFormat="1" ht="15.95" customHeight="1" x14ac:dyDescent="0.2">
      <c r="A259" s="334"/>
      <c r="B259" s="334"/>
      <c r="C259" s="334"/>
      <c r="D259" s="334"/>
      <c r="E259" s="334"/>
      <c r="F259" s="334"/>
      <c r="H259" s="19"/>
      <c r="I259" s="321"/>
      <c r="J259" s="321"/>
      <c r="K259" s="321"/>
    </row>
    <row r="260" spans="1:11" s="338" customFormat="1" ht="15.95" customHeight="1" x14ac:dyDescent="0.2">
      <c r="A260" s="334"/>
      <c r="B260" s="334"/>
      <c r="C260" s="334"/>
      <c r="D260" s="334"/>
      <c r="E260" s="334"/>
      <c r="F260" s="334"/>
      <c r="H260" s="19"/>
      <c r="I260" s="321"/>
      <c r="J260" s="321"/>
      <c r="K260" s="321"/>
    </row>
    <row r="261" spans="1:11" s="338" customFormat="1" ht="15.95" customHeight="1" x14ac:dyDescent="0.2">
      <c r="A261" s="334"/>
      <c r="B261" s="334"/>
      <c r="C261" s="334"/>
      <c r="D261" s="334"/>
      <c r="E261" s="334"/>
      <c r="F261" s="334"/>
      <c r="H261" s="19"/>
      <c r="I261" s="321"/>
      <c r="J261" s="321"/>
      <c r="K261" s="321"/>
    </row>
    <row r="262" spans="1:11" s="338" customFormat="1" ht="15.95" customHeight="1" x14ac:dyDescent="0.2">
      <c r="A262" s="334"/>
      <c r="B262" s="334"/>
      <c r="C262" s="334"/>
      <c r="D262" s="334"/>
      <c r="E262" s="334"/>
      <c r="F262" s="334"/>
      <c r="H262" s="19"/>
      <c r="I262" s="321"/>
      <c r="J262" s="321"/>
      <c r="K262" s="321"/>
    </row>
    <row r="263" spans="1:11" s="338" customFormat="1" ht="15.95" customHeight="1" x14ac:dyDescent="0.2">
      <c r="A263" s="334"/>
      <c r="B263" s="334"/>
      <c r="C263" s="334"/>
      <c r="D263" s="334"/>
      <c r="E263" s="334"/>
      <c r="F263" s="334"/>
      <c r="H263" s="19"/>
      <c r="I263" s="321"/>
      <c r="J263" s="321"/>
      <c r="K263" s="321"/>
    </row>
    <row r="264" spans="1:11" s="338" customFormat="1" ht="15.95" customHeight="1" x14ac:dyDescent="0.2">
      <c r="A264" s="334"/>
      <c r="B264" s="334"/>
      <c r="C264" s="334"/>
      <c r="D264" s="334"/>
      <c r="E264" s="334"/>
      <c r="F264" s="334"/>
      <c r="H264" s="19"/>
      <c r="I264" s="321"/>
      <c r="J264" s="321"/>
      <c r="K264" s="321"/>
    </row>
    <row r="265" spans="1:11" s="338" customFormat="1" ht="15.95" customHeight="1" x14ac:dyDescent="0.2">
      <c r="A265" s="334"/>
      <c r="B265" s="334"/>
      <c r="C265" s="334"/>
      <c r="D265" s="334"/>
      <c r="E265" s="334"/>
      <c r="F265" s="334"/>
      <c r="H265" s="19"/>
      <c r="I265" s="321"/>
      <c r="J265" s="321"/>
      <c r="K265" s="321"/>
    </row>
    <row r="266" spans="1:11" s="338" customFormat="1" ht="15.95" customHeight="1" x14ac:dyDescent="0.2">
      <c r="A266" s="334"/>
      <c r="B266" s="334"/>
      <c r="C266" s="334"/>
      <c r="D266" s="334"/>
      <c r="E266" s="334"/>
      <c r="F266" s="334"/>
      <c r="H266" s="19"/>
      <c r="I266" s="321"/>
      <c r="J266" s="321"/>
      <c r="K266" s="321"/>
    </row>
    <row r="267" spans="1:11" s="338" customFormat="1" ht="15.95" customHeight="1" x14ac:dyDescent="0.2">
      <c r="A267" s="334"/>
      <c r="B267" s="334"/>
      <c r="C267" s="334"/>
      <c r="D267" s="334"/>
      <c r="E267" s="334"/>
      <c r="F267" s="334"/>
      <c r="H267" s="19"/>
      <c r="I267" s="321"/>
      <c r="J267" s="321"/>
      <c r="K267" s="321"/>
    </row>
    <row r="268" spans="1:11" s="338" customFormat="1" ht="15.95" customHeight="1" x14ac:dyDescent="0.2">
      <c r="A268" s="334"/>
      <c r="B268" s="334"/>
      <c r="C268" s="334"/>
      <c r="D268" s="334"/>
      <c r="E268" s="334"/>
      <c r="F268" s="334"/>
      <c r="H268" s="19"/>
      <c r="I268" s="321"/>
      <c r="J268" s="321"/>
      <c r="K268" s="321"/>
    </row>
    <row r="269" spans="1:11" s="338" customFormat="1" ht="15.95" customHeight="1" x14ac:dyDescent="0.2">
      <c r="A269" s="334"/>
      <c r="B269" s="334"/>
      <c r="C269" s="334"/>
      <c r="D269" s="334"/>
      <c r="E269" s="334"/>
      <c r="F269" s="334"/>
      <c r="H269" s="19"/>
      <c r="I269" s="321"/>
      <c r="J269" s="321"/>
      <c r="K269" s="321"/>
    </row>
    <row r="270" spans="1:11" s="338" customFormat="1" ht="15.95" customHeight="1" x14ac:dyDescent="0.2">
      <c r="A270" s="334"/>
      <c r="B270" s="334"/>
      <c r="C270" s="334"/>
      <c r="D270" s="334"/>
      <c r="E270" s="334"/>
      <c r="F270" s="334"/>
      <c r="H270" s="19"/>
      <c r="I270" s="321"/>
      <c r="J270" s="321"/>
      <c r="K270" s="321"/>
    </row>
    <row r="271" spans="1:11" s="338" customFormat="1" ht="15.95" customHeight="1" x14ac:dyDescent="0.2">
      <c r="A271" s="334"/>
      <c r="B271" s="334"/>
      <c r="C271" s="334"/>
      <c r="D271" s="334"/>
      <c r="E271" s="334"/>
      <c r="F271" s="334"/>
      <c r="H271" s="19"/>
      <c r="I271" s="321"/>
      <c r="J271" s="321"/>
      <c r="K271" s="321"/>
    </row>
    <row r="272" spans="1:11" s="338" customFormat="1" ht="15.95" customHeight="1" x14ac:dyDescent="0.2">
      <c r="A272" s="334"/>
      <c r="B272" s="334"/>
      <c r="C272" s="334"/>
      <c r="D272" s="334"/>
      <c r="E272" s="334"/>
      <c r="F272" s="334"/>
      <c r="H272" s="19"/>
      <c r="I272" s="321"/>
      <c r="J272" s="321"/>
      <c r="K272" s="321"/>
    </row>
    <row r="273" spans="1:11" s="338" customFormat="1" ht="15.95" customHeight="1" x14ac:dyDescent="0.2">
      <c r="A273" s="334"/>
      <c r="B273" s="334"/>
      <c r="C273" s="334"/>
      <c r="D273" s="334"/>
      <c r="E273" s="334"/>
      <c r="F273" s="334"/>
      <c r="H273" s="19"/>
      <c r="I273" s="321"/>
      <c r="J273" s="321"/>
      <c r="K273" s="321"/>
    </row>
    <row r="274" spans="1:11" s="338" customFormat="1" ht="15.95" customHeight="1" x14ac:dyDescent="0.2">
      <c r="H274" s="19"/>
      <c r="I274" s="321"/>
      <c r="J274" s="321"/>
      <c r="K274" s="321"/>
    </row>
    <row r="275" spans="1:11" s="338" customFormat="1" ht="15.95" customHeight="1" x14ac:dyDescent="0.2">
      <c r="H275" s="19"/>
      <c r="I275" s="321"/>
      <c r="J275" s="321"/>
      <c r="K275" s="321"/>
    </row>
    <row r="276" spans="1:11" s="338" customFormat="1" ht="15.95" customHeight="1" x14ac:dyDescent="0.2">
      <c r="H276" s="19"/>
      <c r="I276" s="321"/>
      <c r="J276" s="321"/>
      <c r="K276" s="321"/>
    </row>
    <row r="277" spans="1:11" s="338" customFormat="1" ht="15.95" customHeight="1" x14ac:dyDescent="0.2">
      <c r="H277" s="19"/>
      <c r="I277" s="321"/>
      <c r="J277" s="321"/>
      <c r="K277" s="321"/>
    </row>
    <row r="278" spans="1:11" s="338" customFormat="1" ht="15.95" customHeight="1" x14ac:dyDescent="0.2">
      <c r="H278" s="19"/>
      <c r="I278" s="321"/>
      <c r="J278" s="321"/>
      <c r="K278" s="321"/>
    </row>
    <row r="279" spans="1:11" s="338" customFormat="1" ht="15.95" customHeight="1" x14ac:dyDescent="0.2">
      <c r="H279" s="19"/>
      <c r="I279" s="321"/>
      <c r="J279" s="321"/>
      <c r="K279" s="321"/>
    </row>
    <row r="280" spans="1:11" s="338" customFormat="1" ht="15.95" customHeight="1" x14ac:dyDescent="0.2">
      <c r="H280" s="19"/>
      <c r="I280" s="321"/>
      <c r="J280" s="321"/>
      <c r="K280" s="321"/>
    </row>
    <row r="281" spans="1:11" s="338" customFormat="1" ht="15.95" customHeight="1" x14ac:dyDescent="0.2">
      <c r="H281" s="19"/>
      <c r="I281" s="321"/>
      <c r="J281" s="321"/>
      <c r="K281" s="321"/>
    </row>
    <row r="282" spans="1:11" s="338" customFormat="1" ht="15.95" customHeight="1" x14ac:dyDescent="0.2">
      <c r="H282" s="19"/>
      <c r="I282" s="321"/>
      <c r="J282" s="321"/>
      <c r="K282" s="321"/>
    </row>
    <row r="283" spans="1:11" s="338" customFormat="1" ht="15.95" customHeight="1" x14ac:dyDescent="0.2">
      <c r="H283" s="19"/>
      <c r="I283" s="321"/>
      <c r="J283" s="321"/>
      <c r="K283" s="321"/>
    </row>
    <row r="284" spans="1:11" s="338" customFormat="1" ht="15.95" customHeight="1" x14ac:dyDescent="0.2">
      <c r="H284" s="19"/>
      <c r="I284" s="321"/>
      <c r="J284" s="321"/>
      <c r="K284" s="321"/>
    </row>
    <row r="285" spans="1:11" s="338" customFormat="1" ht="15.95" customHeight="1" x14ac:dyDescent="0.2">
      <c r="H285" s="19"/>
      <c r="I285" s="321"/>
      <c r="J285" s="321"/>
      <c r="K285" s="321"/>
    </row>
    <row r="286" spans="1:11" s="338" customFormat="1" ht="15.95" customHeight="1" x14ac:dyDescent="0.2">
      <c r="H286" s="19"/>
      <c r="I286" s="321"/>
      <c r="J286" s="321"/>
      <c r="K286" s="321"/>
    </row>
    <row r="287" spans="1:11" s="338" customFormat="1" ht="15.95" customHeight="1" x14ac:dyDescent="0.2">
      <c r="H287" s="19"/>
      <c r="I287" s="321"/>
      <c r="J287" s="321"/>
      <c r="K287" s="321"/>
    </row>
    <row r="288" spans="1: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2278"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82278" r:id="rId4" name="ReworkCompleteChk"/>
      </mc:Fallback>
    </mc:AlternateContent>
    <mc:AlternateContent xmlns:mc="http://schemas.openxmlformats.org/markup-compatibility/2006">
      <mc:Choice Requires="x14">
        <control shapeId="182277" r:id="rId6" name="FinalReviewChk">
          <controlPr defaultSize="0" autoLine="0" r:id="rId5">
            <anchor moveWithCells="1">
              <from>
                <xdr:col>7</xdr:col>
                <xdr:colOff>114300</xdr:colOff>
                <xdr:row>7</xdr:row>
                <xdr:rowOff>38100</xdr:rowOff>
              </from>
              <to>
                <xdr:col>7</xdr:col>
                <xdr:colOff>285750</xdr:colOff>
                <xdr:row>8</xdr:row>
                <xdr:rowOff>161925</xdr:rowOff>
              </to>
            </anchor>
          </controlPr>
        </control>
      </mc:Choice>
      <mc:Fallback>
        <control shapeId="182277" r:id="rId6" name="FinalReviewChk"/>
      </mc:Fallback>
    </mc:AlternateContent>
    <mc:AlternateContent xmlns:mc="http://schemas.openxmlformats.org/markup-compatibility/2006">
      <mc:Choice Requires="x14">
        <control shapeId="182276"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2276" r:id="rId7" name="ReworkRequiredChk"/>
      </mc:Fallback>
    </mc:AlternateContent>
    <mc:AlternateContent xmlns:mc="http://schemas.openxmlformats.org/markup-compatibility/2006">
      <mc:Choice Requires="x14">
        <control shapeId="182275"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2275" r:id="rId8" name="ReviewedChk"/>
      </mc:Fallback>
    </mc:AlternateContent>
    <mc:AlternateContent xmlns:mc="http://schemas.openxmlformats.org/markup-compatibility/2006">
      <mc:Choice Requires="x14">
        <control shapeId="182274"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82274" r:id="rId9" name="AwaitingClientChk"/>
      </mc:Fallback>
    </mc:AlternateContent>
    <mc:AlternateContent xmlns:mc="http://schemas.openxmlformats.org/markup-compatibility/2006">
      <mc:Choice Requires="x14">
        <control shapeId="182273"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82273" r:id="rId10" name="WorksheetCompleteChk"/>
      </mc:Fallback>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8DC63F"/>
    <pageSetUpPr fitToPage="1"/>
  </sheetPr>
  <dimension ref="A1:M46"/>
  <sheetViews>
    <sheetView showGridLines="0" workbookViewId="0"/>
  </sheetViews>
  <sheetFormatPr defaultRowHeight="12" x14ac:dyDescent="0.2"/>
  <cols>
    <col min="1" max="1" width="12.83203125" customWidth="1"/>
    <col min="2" max="2" width="19.5" customWidth="1"/>
    <col min="3" max="8" width="15.83203125" customWidth="1"/>
    <col min="9" max="9" width="15.1640625" customWidth="1"/>
    <col min="10" max="10" width="6.6640625" customWidth="1"/>
    <col min="11" max="11" width="30.83203125" customWidth="1"/>
  </cols>
  <sheetData>
    <row r="1" spans="1:13" ht="24.95" customHeight="1" x14ac:dyDescent="0.2">
      <c r="A1" s="145" t="s">
        <v>167</v>
      </c>
      <c r="B1" s="1426" t="str">
        <f>Home!$B$3</f>
        <v>MICI05</v>
      </c>
      <c r="C1" s="1426"/>
      <c r="D1" s="1426"/>
      <c r="E1" s="1426"/>
      <c r="F1" s="7"/>
      <c r="G1" s="104" t="s">
        <v>58</v>
      </c>
      <c r="H1" s="1066" t="e">
        <f>IF(AND('Index of Workpapers'!E49="",#REF!=""),'Index of Workpapers'!C49,IF('Index of Workpapers'!E49&lt;&gt;"",'Index of Workpapers'!E49,#REF!))</f>
        <v>#REF!</v>
      </c>
      <c r="J1" s="523"/>
      <c r="K1" s="524" t="s">
        <v>349</v>
      </c>
      <c r="L1" s="525" t="s">
        <v>63</v>
      </c>
      <c r="M1" s="526" t="s">
        <v>64</v>
      </c>
    </row>
    <row r="2" spans="1:13" ht="24.95" customHeight="1" x14ac:dyDescent="0.2">
      <c r="A2" s="145" t="s">
        <v>10</v>
      </c>
      <c r="B2" s="1426" t="str">
        <f>Home!$B$4</f>
        <v>MICINDA SUPERANNUATION FUND</v>
      </c>
      <c r="C2" s="1426"/>
      <c r="D2" s="148"/>
      <c r="E2" s="974"/>
      <c r="F2" s="7"/>
      <c r="G2" s="104" t="s">
        <v>63</v>
      </c>
      <c r="H2" s="104" t="s">
        <v>64</v>
      </c>
      <c r="J2" s="523"/>
      <c r="K2" s="524" t="s">
        <v>350</v>
      </c>
      <c r="L2" s="525" t="s">
        <v>63</v>
      </c>
      <c r="M2" s="526" t="s">
        <v>64</v>
      </c>
    </row>
    <row r="3" spans="1:13" ht="24.95" customHeight="1" x14ac:dyDescent="0.2">
      <c r="A3" s="145" t="s">
        <v>236</v>
      </c>
      <c r="B3" s="1440">
        <f>Home!$C$7</f>
        <v>43281</v>
      </c>
      <c r="C3" s="1440"/>
      <c r="D3" s="999"/>
      <c r="E3" s="999"/>
      <c r="F3" s="142" t="s">
        <v>55</v>
      </c>
      <c r="G3" s="106" t="str">
        <f>Home!$C$16</f>
        <v>TH</v>
      </c>
      <c r="H3" s="238">
        <f>Home!$C$17</f>
        <v>43521</v>
      </c>
      <c r="J3" s="523"/>
      <c r="K3" s="524" t="s">
        <v>94</v>
      </c>
      <c r="L3" s="525" t="s">
        <v>63</v>
      </c>
      <c r="M3" s="526" t="s">
        <v>64</v>
      </c>
    </row>
    <row r="4" spans="1:13" ht="24.95" customHeight="1" x14ac:dyDescent="0.3">
      <c r="A4" s="105" t="s">
        <v>129</v>
      </c>
      <c r="B4" s="105"/>
      <c r="C4" s="38"/>
      <c r="D4" s="24"/>
      <c r="E4" s="64"/>
      <c r="F4" s="142" t="s">
        <v>56</v>
      </c>
      <c r="G4" s="106" t="str">
        <f>Home!$C$18</f>
        <v>Enter initials</v>
      </c>
      <c r="H4" s="238" t="str">
        <f>Home!$C$19</f>
        <v>Enter date</v>
      </c>
      <c r="J4" s="523"/>
      <c r="K4" s="524" t="s">
        <v>351</v>
      </c>
      <c r="L4" s="525" t="s">
        <v>63</v>
      </c>
      <c r="M4" s="526" t="s">
        <v>64</v>
      </c>
    </row>
    <row r="5" spans="1:13" ht="3.75" customHeight="1" x14ac:dyDescent="0.2">
      <c r="J5" s="1418"/>
      <c r="K5" s="1419" t="s">
        <v>352</v>
      </c>
      <c r="L5" s="1420" t="s">
        <v>63</v>
      </c>
      <c r="M5" s="1422" t="s">
        <v>64</v>
      </c>
    </row>
    <row r="6" spans="1:13" ht="30" customHeight="1" x14ac:dyDescent="0.2">
      <c r="A6" s="1414" t="s">
        <v>596</v>
      </c>
      <c r="B6" s="1414"/>
      <c r="C6" s="1414"/>
      <c r="D6" s="1414"/>
      <c r="E6" s="1414"/>
      <c r="F6" s="1414"/>
      <c r="G6" s="1414"/>
      <c r="H6" s="1414"/>
      <c r="J6" s="1418"/>
      <c r="K6" s="1419"/>
      <c r="L6" s="1420"/>
      <c r="M6" s="1422"/>
    </row>
    <row r="7" spans="1:13" ht="3.75" customHeight="1" thickBot="1" x14ac:dyDescent="0.25">
      <c r="J7" s="1418"/>
      <c r="K7" s="1419" t="s">
        <v>353</v>
      </c>
      <c r="L7" s="1420" t="s">
        <v>63</v>
      </c>
      <c r="M7" s="1422" t="s">
        <v>64</v>
      </c>
    </row>
    <row r="8" spans="1:13" ht="3.75" customHeight="1" x14ac:dyDescent="0.2">
      <c r="A8" s="482"/>
      <c r="B8" s="483"/>
      <c r="C8" s="483"/>
      <c r="D8" s="483"/>
      <c r="E8" s="483"/>
      <c r="F8" s="483"/>
      <c r="G8" s="483"/>
      <c r="H8" s="528"/>
      <c r="J8" s="1418"/>
      <c r="K8" s="1419"/>
      <c r="L8" s="1420"/>
      <c r="M8" s="1422"/>
    </row>
    <row r="9" spans="1:13" ht="19.5" customHeight="1" x14ac:dyDescent="0.2">
      <c r="A9" s="1397" t="s">
        <v>260</v>
      </c>
      <c r="B9" s="1398"/>
      <c r="C9" s="1398"/>
      <c r="D9" s="1398"/>
      <c r="E9" s="1398"/>
      <c r="F9" s="1398"/>
      <c r="G9" s="1398"/>
      <c r="H9" s="1399"/>
      <c r="J9" s="1418"/>
      <c r="K9" s="1419"/>
      <c r="L9" s="1420"/>
      <c r="M9" s="1422"/>
    </row>
    <row r="10" spans="1:13" ht="3.75" customHeight="1" x14ac:dyDescent="0.2">
      <c r="A10" s="573"/>
      <c r="B10" s="466"/>
      <c r="C10" s="466"/>
      <c r="D10" s="466"/>
      <c r="E10" s="466"/>
      <c r="F10" s="466"/>
      <c r="G10" s="466"/>
      <c r="H10" s="605"/>
      <c r="J10" s="1418"/>
      <c r="K10" s="1419"/>
      <c r="L10" s="1420"/>
      <c r="M10" s="1422"/>
    </row>
    <row r="11" spans="1:13" ht="20.100000000000001" customHeight="1" x14ac:dyDescent="0.2">
      <c r="A11" s="1402" t="s">
        <v>146</v>
      </c>
      <c r="B11" s="1403"/>
      <c r="C11" s="461" t="s">
        <v>147</v>
      </c>
      <c r="D11" s="461" t="s">
        <v>147</v>
      </c>
      <c r="E11" s="461" t="s">
        <v>147</v>
      </c>
      <c r="F11" s="461" t="s">
        <v>147</v>
      </c>
      <c r="G11" s="461" t="s">
        <v>147</v>
      </c>
      <c r="H11" s="630" t="s">
        <v>147</v>
      </c>
      <c r="J11" s="515" t="s">
        <v>902</v>
      </c>
      <c r="K11" s="516"/>
      <c r="L11" s="516"/>
      <c r="M11" s="517"/>
    </row>
    <row r="12" spans="1:13" ht="30" customHeight="1" x14ac:dyDescent="0.2">
      <c r="A12" s="1402" t="s">
        <v>93</v>
      </c>
      <c r="B12" s="1403"/>
      <c r="C12" s="479" t="s">
        <v>148</v>
      </c>
      <c r="D12" s="479" t="s">
        <v>149</v>
      </c>
      <c r="E12" s="479" t="s">
        <v>619</v>
      </c>
      <c r="F12" s="1010"/>
      <c r="G12" s="1010"/>
      <c r="H12" s="1011"/>
      <c r="J12" s="1518" t="s">
        <v>355</v>
      </c>
      <c r="K12" s="1519"/>
      <c r="L12" s="1519"/>
      <c r="M12" s="1520"/>
    </row>
    <row r="13" spans="1:13" ht="15" customHeight="1" x14ac:dyDescent="0.2">
      <c r="A13" s="1569" t="s">
        <v>1019</v>
      </c>
      <c r="B13" s="1570"/>
      <c r="C13" s="437"/>
      <c r="D13" s="437"/>
      <c r="E13" s="437"/>
      <c r="F13" s="437"/>
      <c r="G13" s="437"/>
      <c r="H13" s="545"/>
      <c r="J13" s="443"/>
      <c r="K13" s="444"/>
      <c r="L13" s="444"/>
      <c r="M13" s="445"/>
    </row>
    <row r="14" spans="1:13" ht="15" customHeight="1" x14ac:dyDescent="0.2">
      <c r="A14" s="1569" t="s">
        <v>623</v>
      </c>
      <c r="B14" s="1570"/>
      <c r="C14" s="437"/>
      <c r="D14" s="437"/>
      <c r="E14" s="1012"/>
      <c r="F14" s="437"/>
      <c r="G14" s="437"/>
      <c r="H14" s="545"/>
      <c r="J14" s="443"/>
      <c r="K14" s="444"/>
      <c r="L14" s="444"/>
      <c r="M14" s="445"/>
    </row>
    <row r="15" spans="1:13" ht="20.100000000000001" customHeight="1" x14ac:dyDescent="0.2">
      <c r="A15" s="1572" t="s">
        <v>151</v>
      </c>
      <c r="B15" s="1573"/>
      <c r="C15" s="317">
        <f t="shared" ref="C15:H15" si="0">+C13-C14</f>
        <v>0</v>
      </c>
      <c r="D15" s="317">
        <f t="shared" si="0"/>
        <v>0</v>
      </c>
      <c r="E15" s="317">
        <f t="shared" si="0"/>
        <v>0</v>
      </c>
      <c r="F15" s="317">
        <f t="shared" si="0"/>
        <v>0</v>
      </c>
      <c r="G15" s="317">
        <f t="shared" si="0"/>
        <v>0</v>
      </c>
      <c r="H15" s="544">
        <f t="shared" si="0"/>
        <v>0</v>
      </c>
      <c r="J15" s="443"/>
      <c r="K15" s="444"/>
      <c r="L15" s="444"/>
      <c r="M15" s="445"/>
    </row>
    <row r="16" spans="1:13" ht="15" customHeight="1" x14ac:dyDescent="0.2">
      <c r="A16" s="1569" t="s">
        <v>613</v>
      </c>
      <c r="B16" s="1574"/>
      <c r="C16" s="437"/>
      <c r="D16" s="437"/>
      <c r="E16" s="437"/>
      <c r="F16" s="437"/>
      <c r="G16" s="437"/>
      <c r="H16" s="545"/>
      <c r="J16" s="443"/>
      <c r="K16" s="444"/>
      <c r="L16" s="444"/>
      <c r="M16" s="445"/>
    </row>
    <row r="17" spans="1:13" ht="3.75" customHeight="1" x14ac:dyDescent="0.2">
      <c r="A17" s="1572"/>
      <c r="B17" s="1573"/>
      <c r="C17" s="466"/>
      <c r="D17" s="466"/>
      <c r="E17" s="466"/>
      <c r="F17" s="466"/>
      <c r="G17" s="466"/>
      <c r="H17" s="605"/>
      <c r="J17" s="366"/>
      <c r="K17" s="366"/>
      <c r="L17" s="366"/>
      <c r="M17" s="366"/>
    </row>
    <row r="18" spans="1:13" ht="20.100000000000001" customHeight="1" thickBot="1" x14ac:dyDescent="0.25">
      <c r="A18" s="1572" t="s">
        <v>626</v>
      </c>
      <c r="B18" s="1579"/>
      <c r="C18" s="415">
        <f>SUM(C16:H16)</f>
        <v>0</v>
      </c>
      <c r="D18" s="1528"/>
      <c r="E18" s="1528"/>
      <c r="F18" s="466"/>
      <c r="G18" s="466"/>
      <c r="H18" s="605"/>
      <c r="J18" s="443"/>
      <c r="K18" s="444"/>
      <c r="L18" s="444"/>
      <c r="M18" s="445"/>
    </row>
    <row r="19" spans="1:13" ht="3.75" customHeight="1" thickTop="1" thickBot="1" x14ac:dyDescent="0.25">
      <c r="A19" s="573"/>
      <c r="B19" s="466"/>
      <c r="C19" s="466"/>
      <c r="D19" s="466"/>
      <c r="E19" s="466"/>
      <c r="F19" s="466"/>
      <c r="G19" s="466"/>
      <c r="H19" s="605"/>
      <c r="J19" s="366"/>
      <c r="K19" s="366"/>
      <c r="L19" s="366"/>
      <c r="M19" s="366"/>
    </row>
    <row r="20" spans="1:13" ht="3.75" customHeight="1" x14ac:dyDescent="0.2">
      <c r="A20" s="1576"/>
      <c r="B20" s="1577"/>
      <c r="C20" s="673"/>
      <c r="D20" s="673"/>
      <c r="E20" s="673"/>
      <c r="F20" s="673"/>
      <c r="G20" s="673"/>
      <c r="H20" s="674"/>
      <c r="J20" s="366"/>
      <c r="K20" s="366"/>
      <c r="L20" s="366"/>
      <c r="M20" s="366"/>
    </row>
    <row r="21" spans="1:13" ht="30" customHeight="1" x14ac:dyDescent="0.2">
      <c r="A21" s="1402" t="s">
        <v>130</v>
      </c>
      <c r="B21" s="1403"/>
      <c r="C21" s="479" t="str">
        <f>C12</f>
        <v>Plant &amp; Equip</v>
      </c>
      <c r="D21" s="479" t="str">
        <f>D12</f>
        <v>Furniture &amp; Fittings</v>
      </c>
      <c r="E21" s="479" t="str">
        <f>E12</f>
        <v>Low Value Pool</v>
      </c>
      <c r="F21" s="479" t="str">
        <f>IF(F12=0,"",F12)</f>
        <v/>
      </c>
      <c r="G21" s="479" t="str">
        <f>IF(G12=0,"",G12)</f>
        <v/>
      </c>
      <c r="H21" s="556" t="str">
        <f>IF(H12=0,"",H12)</f>
        <v/>
      </c>
      <c r="J21" s="366"/>
      <c r="K21" s="366"/>
      <c r="L21" s="366"/>
      <c r="M21" s="366"/>
    </row>
    <row r="22" spans="1:13" ht="15" customHeight="1" x14ac:dyDescent="0.2">
      <c r="A22" s="1572" t="s">
        <v>261</v>
      </c>
      <c r="B22" s="1573"/>
      <c r="C22" s="437"/>
      <c r="D22" s="437"/>
      <c r="E22" s="1069"/>
      <c r="F22" s="437"/>
      <c r="G22" s="437"/>
      <c r="H22" s="545"/>
      <c r="J22" s="443"/>
      <c r="K22" s="444"/>
      <c r="L22" s="444"/>
      <c r="M22" s="445"/>
    </row>
    <row r="23" spans="1:13" ht="15" customHeight="1" x14ac:dyDescent="0.2">
      <c r="A23" s="1569" t="s">
        <v>1020</v>
      </c>
      <c r="B23" s="1570"/>
      <c r="C23" s="437"/>
      <c r="D23" s="437"/>
      <c r="E23" s="1070"/>
      <c r="F23" s="437"/>
      <c r="G23" s="437"/>
      <c r="H23" s="545"/>
      <c r="J23" s="443"/>
      <c r="K23" s="444"/>
      <c r="L23" s="444"/>
      <c r="M23" s="445"/>
    </row>
    <row r="24" spans="1:13" ht="20.100000000000001" customHeight="1" x14ac:dyDescent="0.2">
      <c r="A24" s="572"/>
      <c r="B24" s="468"/>
      <c r="C24" s="317">
        <f>SUM(C22:C23)</f>
        <v>0</v>
      </c>
      <c r="D24" s="317">
        <f>SUM(D22:D23)</f>
        <v>0</v>
      </c>
      <c r="E24" s="1070"/>
      <c r="F24" s="317">
        <f>SUM(F22:F23)</f>
        <v>0</v>
      </c>
      <c r="G24" s="317">
        <f>SUM(G22:G23)</f>
        <v>0</v>
      </c>
      <c r="H24" s="544">
        <f>SUM(H22:H23)</f>
        <v>0</v>
      </c>
      <c r="J24" s="443"/>
      <c r="K24" s="444"/>
      <c r="L24" s="444"/>
      <c r="M24" s="445"/>
    </row>
    <row r="25" spans="1:13" ht="15" customHeight="1" x14ac:dyDescent="0.2">
      <c r="A25" s="1569" t="s">
        <v>621</v>
      </c>
      <c r="B25" s="1570"/>
      <c r="C25" s="437"/>
      <c r="D25" s="437"/>
      <c r="E25" s="1070"/>
      <c r="F25" s="437"/>
      <c r="G25" s="437"/>
      <c r="H25" s="545"/>
      <c r="J25" s="443"/>
      <c r="K25" s="444"/>
      <c r="L25" s="444"/>
      <c r="M25" s="445"/>
    </row>
    <row r="26" spans="1:13" s="1004" customFormat="1" ht="15" customHeight="1" x14ac:dyDescent="0.2">
      <c r="A26" s="1569" t="s">
        <v>982</v>
      </c>
      <c r="B26" s="1570"/>
      <c r="C26" s="310"/>
      <c r="D26" s="310"/>
      <c r="E26" s="1070"/>
      <c r="F26" s="310"/>
      <c r="G26" s="310"/>
      <c r="H26" s="692"/>
      <c r="J26" s="443"/>
      <c r="K26" s="444"/>
      <c r="L26" s="444"/>
      <c r="M26" s="445"/>
    </row>
    <row r="27" spans="1:13" ht="20.100000000000001" customHeight="1" thickBot="1" x14ac:dyDescent="0.25">
      <c r="A27" s="1572" t="s">
        <v>262</v>
      </c>
      <c r="B27" s="1573"/>
      <c r="C27" s="415">
        <f>C24-C25-C26</f>
        <v>0</v>
      </c>
      <c r="D27" s="415">
        <f t="shared" ref="D27:G27" si="1">D24-D25-D26</f>
        <v>0</v>
      </c>
      <c r="E27" s="1070"/>
      <c r="F27" s="415">
        <f t="shared" si="1"/>
        <v>0</v>
      </c>
      <c r="G27" s="415">
        <f t="shared" si="1"/>
        <v>0</v>
      </c>
      <c r="H27" s="546">
        <f>H24-H25-H26</f>
        <v>0</v>
      </c>
      <c r="J27" s="443"/>
      <c r="K27" s="444"/>
      <c r="L27" s="444"/>
      <c r="M27" s="445"/>
    </row>
    <row r="28" spans="1:13" ht="3.75" customHeight="1" thickTop="1" x14ac:dyDescent="0.2">
      <c r="A28" s="1572"/>
      <c r="B28" s="1573"/>
      <c r="C28" s="466"/>
      <c r="D28" s="466"/>
      <c r="E28" s="466"/>
      <c r="F28" s="466"/>
      <c r="G28" s="466"/>
      <c r="H28" s="605"/>
      <c r="J28" s="366"/>
      <c r="K28" s="366"/>
      <c r="L28" s="366"/>
      <c r="M28" s="366"/>
    </row>
    <row r="29" spans="1:13" ht="15" customHeight="1" x14ac:dyDescent="0.2">
      <c r="A29" s="1572" t="s">
        <v>150</v>
      </c>
      <c r="B29" s="1573"/>
      <c r="C29" s="437"/>
      <c r="D29" s="437"/>
      <c r="E29" s="437"/>
      <c r="F29" s="437"/>
      <c r="G29" s="437"/>
      <c r="H29" s="545"/>
      <c r="J29" s="443"/>
      <c r="K29" s="444"/>
      <c r="L29" s="444"/>
      <c r="M29" s="445"/>
    </row>
    <row r="30" spans="1:13" ht="15" customHeight="1" x14ac:dyDescent="0.2">
      <c r="A30" s="1569" t="s">
        <v>620</v>
      </c>
      <c r="B30" s="1570"/>
      <c r="C30" s="258">
        <f>C23</f>
        <v>0</v>
      </c>
      <c r="D30" s="258">
        <f>D23</f>
        <v>0</v>
      </c>
      <c r="E30" s="437"/>
      <c r="F30" s="258">
        <f>F23</f>
        <v>0</v>
      </c>
      <c r="G30" s="258">
        <f>G23</f>
        <v>0</v>
      </c>
      <c r="H30" s="691">
        <f>H23</f>
        <v>0</v>
      </c>
      <c r="J30" s="443"/>
      <c r="K30" s="444"/>
      <c r="L30" s="444"/>
      <c r="M30" s="445"/>
    </row>
    <row r="31" spans="1:13" s="1056" customFormat="1" ht="15" customHeight="1" x14ac:dyDescent="0.2">
      <c r="A31" s="1569" t="s">
        <v>1021</v>
      </c>
      <c r="B31" s="1570"/>
      <c r="C31" s="1071"/>
      <c r="D31" s="1071"/>
      <c r="E31" s="437"/>
      <c r="F31" s="1071"/>
      <c r="G31" s="1071"/>
      <c r="H31" s="1072"/>
      <c r="J31" s="443"/>
      <c r="K31" s="444"/>
      <c r="L31" s="444"/>
      <c r="M31" s="445"/>
    </row>
    <row r="32" spans="1:13" ht="15" customHeight="1" x14ac:dyDescent="0.2">
      <c r="A32" s="1569" t="s">
        <v>622</v>
      </c>
      <c r="B32" s="1571"/>
      <c r="C32" s="116"/>
      <c r="D32" s="116"/>
      <c r="E32" s="1013"/>
      <c r="F32" s="116"/>
      <c r="G32" s="116"/>
      <c r="H32" s="603"/>
      <c r="J32" s="443"/>
      <c r="K32" s="444"/>
      <c r="L32" s="444"/>
      <c r="M32" s="445"/>
    </row>
    <row r="33" spans="1:13" s="1056" customFormat="1" ht="15" customHeight="1" x14ac:dyDescent="0.2">
      <c r="A33" s="1569" t="s">
        <v>1022</v>
      </c>
      <c r="B33" s="1575"/>
      <c r="C33" s="1071"/>
      <c r="D33" s="1072"/>
      <c r="E33" s="116"/>
      <c r="F33" s="1073"/>
      <c r="G33" s="1071"/>
      <c r="H33" s="1072"/>
      <c r="J33" s="443"/>
      <c r="K33" s="444"/>
      <c r="L33" s="444"/>
      <c r="M33" s="445"/>
    </row>
    <row r="34" spans="1:13" s="1004" customFormat="1" ht="15" customHeight="1" x14ac:dyDescent="0.2">
      <c r="A34" s="1569" t="s">
        <v>982</v>
      </c>
      <c r="B34" s="1571"/>
      <c r="C34" s="116"/>
      <c r="D34" s="116"/>
      <c r="E34" s="1013"/>
      <c r="F34" s="116"/>
      <c r="G34" s="116"/>
      <c r="H34" s="603"/>
      <c r="J34" s="443"/>
      <c r="K34" s="444"/>
      <c r="L34" s="444"/>
      <c r="M34" s="445"/>
    </row>
    <row r="35" spans="1:13" ht="15" customHeight="1" x14ac:dyDescent="0.2">
      <c r="A35" s="1569" t="s">
        <v>919</v>
      </c>
      <c r="B35" s="1570"/>
      <c r="C35" s="437"/>
      <c r="D35" s="437"/>
      <c r="E35" s="247"/>
      <c r="F35" s="437"/>
      <c r="G35" s="437"/>
      <c r="H35" s="545"/>
      <c r="J35" s="443"/>
      <c r="K35" s="444"/>
      <c r="L35" s="444"/>
      <c r="M35" s="445"/>
    </row>
    <row r="36" spans="1:13" s="313" customFormat="1" ht="24" customHeight="1" x14ac:dyDescent="0.2">
      <c r="A36" s="1569" t="s">
        <v>784</v>
      </c>
      <c r="B36" s="1571"/>
      <c r="C36" s="310"/>
      <c r="D36" s="310"/>
      <c r="E36" s="310"/>
      <c r="F36" s="310"/>
      <c r="G36" s="310"/>
      <c r="H36" s="1181"/>
      <c r="J36" s="443"/>
      <c r="K36" s="444"/>
      <c r="L36" s="444"/>
      <c r="M36" s="445"/>
    </row>
    <row r="37" spans="1:13" ht="20.100000000000001" customHeight="1" thickBot="1" x14ac:dyDescent="0.25">
      <c r="A37" s="1572" t="s">
        <v>151</v>
      </c>
      <c r="B37" s="1579"/>
      <c r="C37" s="415">
        <f>SUM(C29:C31)-SUM(C32:C36)</f>
        <v>0</v>
      </c>
      <c r="D37" s="415">
        <f t="shared" ref="D37:H37" si="2">SUM(D29:D31)-SUM(D32:D36)</f>
        <v>0</v>
      </c>
      <c r="E37" s="415">
        <f t="shared" si="2"/>
        <v>0</v>
      </c>
      <c r="F37" s="415">
        <f t="shared" si="2"/>
        <v>0</v>
      </c>
      <c r="G37" s="415">
        <f t="shared" si="2"/>
        <v>0</v>
      </c>
      <c r="H37" s="415">
        <f t="shared" si="2"/>
        <v>0</v>
      </c>
      <c r="J37" s="443"/>
      <c r="K37" s="444"/>
      <c r="L37" s="444"/>
      <c r="M37" s="445"/>
    </row>
    <row r="38" spans="1:13" ht="3.75" customHeight="1" thickTop="1" x14ac:dyDescent="0.2">
      <c r="A38" s="693"/>
      <c r="B38" s="470"/>
      <c r="C38" s="466"/>
      <c r="D38" s="466"/>
      <c r="E38" s="466"/>
      <c r="F38" s="466"/>
      <c r="G38" s="466"/>
      <c r="H38" s="694"/>
      <c r="J38" s="366"/>
      <c r="K38" s="366"/>
      <c r="L38" s="366"/>
      <c r="M38" s="366"/>
    </row>
    <row r="39" spans="1:13" ht="18" customHeight="1" thickBot="1" x14ac:dyDescent="0.25">
      <c r="A39" s="1572" t="s">
        <v>626</v>
      </c>
      <c r="B39" s="1579"/>
      <c r="C39" s="415">
        <f>SUM(C35:H35)</f>
        <v>0</v>
      </c>
      <c r="D39" s="1528"/>
      <c r="E39" s="1528"/>
      <c r="F39" s="466"/>
      <c r="G39" s="466"/>
      <c r="H39" s="605"/>
      <c r="J39" s="443"/>
      <c r="K39" s="444"/>
      <c r="L39" s="444"/>
      <c r="M39" s="445"/>
    </row>
    <row r="40" spans="1:13" ht="3.75" customHeight="1" thickTop="1" x14ac:dyDescent="0.2">
      <c r="A40" s="573"/>
      <c r="B40" s="466"/>
      <c r="C40" s="466"/>
      <c r="D40" s="466"/>
      <c r="E40" s="466"/>
      <c r="F40" s="466"/>
      <c r="G40" s="466"/>
      <c r="H40" s="605"/>
      <c r="J40" s="366"/>
      <c r="K40" s="366"/>
      <c r="L40" s="366"/>
      <c r="M40" s="366"/>
    </row>
    <row r="41" spans="1:13" ht="19.5" customHeight="1" x14ac:dyDescent="0.2">
      <c r="A41" s="1394" t="s">
        <v>263</v>
      </c>
      <c r="B41" s="1395"/>
      <c r="C41" s="1395"/>
      <c r="D41" s="1395"/>
      <c r="E41" s="1395"/>
      <c r="F41" s="1395"/>
      <c r="G41" s="1395"/>
      <c r="H41" s="1396"/>
      <c r="J41" s="366"/>
      <c r="K41" s="366"/>
      <c r="L41" s="366"/>
      <c r="M41" s="366"/>
    </row>
    <row r="42" spans="1:13" ht="3.75" customHeight="1" x14ac:dyDescent="0.2">
      <c r="A42" s="579"/>
      <c r="B42" s="466"/>
      <c r="C42" s="466"/>
      <c r="D42" s="466"/>
      <c r="E42" s="466"/>
      <c r="F42" s="466"/>
      <c r="G42" s="466"/>
      <c r="H42" s="605"/>
      <c r="J42" s="366"/>
      <c r="K42" s="366"/>
      <c r="L42" s="366"/>
      <c r="M42" s="366"/>
    </row>
    <row r="43" spans="1:13" ht="18" customHeight="1" x14ac:dyDescent="0.2">
      <c r="A43" s="1511" t="s">
        <v>624</v>
      </c>
      <c r="B43" s="1509"/>
      <c r="C43" s="117" t="str">
        <f>IF(OR(C13=0,C27=0),"",IF(C13=(C24-C25-C26),"Yes",C13-(C24-C25-C26)))</f>
        <v/>
      </c>
      <c r="D43" s="117" t="str">
        <f>IF(OR(D13=0,D27=0),"",IF(D13=(D24-D25-D26),"Yes",D13-(D24-D25-D26)))</f>
        <v/>
      </c>
      <c r="E43" s="1060"/>
      <c r="F43" s="117" t="str">
        <f t="shared" ref="F43:H43" si="3">IF(OR(F13=0,F27=0),"",IF(F13=(F24-F25-F26),"Yes",F13-(F24-F25-F26)))</f>
        <v/>
      </c>
      <c r="G43" s="117" t="str">
        <f t="shared" si="3"/>
        <v/>
      </c>
      <c r="H43" s="117" t="str">
        <f t="shared" si="3"/>
        <v/>
      </c>
      <c r="J43" s="443"/>
      <c r="K43" s="444"/>
      <c r="L43" s="444"/>
      <c r="M43" s="445"/>
    </row>
    <row r="44" spans="1:13" ht="18" customHeight="1" x14ac:dyDescent="0.2">
      <c r="A44" s="1511" t="s">
        <v>625</v>
      </c>
      <c r="B44" s="1509"/>
      <c r="C44" s="117" t="str">
        <f>IF(OR(C15=0,C37=0),"",IF(C37=C15,"Yes",C14-C27+C37))</f>
        <v/>
      </c>
      <c r="D44" s="117" t="str">
        <f>IF(OR(D15=0,D37=0),"",IF(D37=D15,"Yes",D14-D27+D37))</f>
        <v/>
      </c>
      <c r="E44" s="1060"/>
      <c r="F44" s="117" t="str">
        <f t="shared" ref="F44:H44" si="4">IF(OR(F15=0,F37=0),"",IF(F37=F15,"Yes",F14-F27+F37))</f>
        <v/>
      </c>
      <c r="G44" s="117" t="str">
        <f t="shared" si="4"/>
        <v/>
      </c>
      <c r="H44" s="117" t="str">
        <f t="shared" si="4"/>
        <v/>
      </c>
      <c r="J44" s="443"/>
      <c r="K44" s="444"/>
      <c r="L44" s="444"/>
      <c r="M44" s="445"/>
    </row>
    <row r="45" spans="1:13" ht="18" customHeight="1" x14ac:dyDescent="0.2">
      <c r="A45" s="1578" t="s">
        <v>614</v>
      </c>
      <c r="B45" s="1509"/>
      <c r="C45" s="117" t="str">
        <f t="shared" ref="C45:H45" si="5">IF(OR(C16=0,C35=0),"",IF(C16=C35,"Yes",C16-C35))</f>
        <v/>
      </c>
      <c r="D45" s="117" t="str">
        <f t="shared" si="5"/>
        <v/>
      </c>
      <c r="E45" s="117" t="str">
        <f t="shared" si="5"/>
        <v/>
      </c>
      <c r="F45" s="117" t="str">
        <f t="shared" si="5"/>
        <v/>
      </c>
      <c r="G45" s="117" t="str">
        <f t="shared" si="5"/>
        <v/>
      </c>
      <c r="H45" s="695" t="str">
        <f t="shared" si="5"/>
        <v/>
      </c>
      <c r="J45" s="443"/>
      <c r="K45" s="444"/>
      <c r="L45" s="444"/>
      <c r="M45" s="445"/>
    </row>
    <row r="46" spans="1:13" ht="3.75" customHeight="1" thickBot="1" x14ac:dyDescent="0.25">
      <c r="A46" s="496"/>
      <c r="B46" s="497"/>
      <c r="C46" s="497"/>
      <c r="D46" s="497"/>
      <c r="E46" s="497"/>
      <c r="F46" s="497"/>
      <c r="G46" s="497"/>
      <c r="H46" s="623"/>
    </row>
  </sheetData>
  <sheetProtection sheet="1" objects="1" scenarios="1" insertHyperlinks="0"/>
  <mergeCells count="46">
    <mergeCell ref="A45:B45"/>
    <mergeCell ref="A39:B39"/>
    <mergeCell ref="A43:B43"/>
    <mergeCell ref="A18:B18"/>
    <mergeCell ref="A35:B35"/>
    <mergeCell ref="A37:B37"/>
    <mergeCell ref="A41:H41"/>
    <mergeCell ref="A32:B32"/>
    <mergeCell ref="A44:B44"/>
    <mergeCell ref="D39:E39"/>
    <mergeCell ref="A36:B36"/>
    <mergeCell ref="A30:B30"/>
    <mergeCell ref="A21:B21"/>
    <mergeCell ref="A22:B22"/>
    <mergeCell ref="A25:B25"/>
    <mergeCell ref="A29:B29"/>
    <mergeCell ref="J12:M12"/>
    <mergeCell ref="A6:H6"/>
    <mergeCell ref="A20:B20"/>
    <mergeCell ref="J5:J6"/>
    <mergeCell ref="K5:K6"/>
    <mergeCell ref="L5:L6"/>
    <mergeCell ref="M5:M6"/>
    <mergeCell ref="J7:J10"/>
    <mergeCell ref="K7:K10"/>
    <mergeCell ref="L7:L10"/>
    <mergeCell ref="M7:M10"/>
    <mergeCell ref="A17:B17"/>
    <mergeCell ref="A11:B11"/>
    <mergeCell ref="A14:B14"/>
    <mergeCell ref="A26:B26"/>
    <mergeCell ref="A34:B34"/>
    <mergeCell ref="B1:E1"/>
    <mergeCell ref="A15:B15"/>
    <mergeCell ref="A12:B12"/>
    <mergeCell ref="A13:B13"/>
    <mergeCell ref="D18:E18"/>
    <mergeCell ref="A9:H9"/>
    <mergeCell ref="A16:B16"/>
    <mergeCell ref="B2:C2"/>
    <mergeCell ref="B3:C3"/>
    <mergeCell ref="A23:B23"/>
    <mergeCell ref="A28:B28"/>
    <mergeCell ref="A31:B31"/>
    <mergeCell ref="A33:B33"/>
    <mergeCell ref="A27:B27"/>
  </mergeCells>
  <phoneticPr fontId="22" type="noConversion"/>
  <conditionalFormatting sqref="C45:H45 C43:D44 F43:H44">
    <cfRule type="cellIs" dxfId="3" priority="1" stopIfTrue="1" operator="equal">
      <formula>""</formula>
    </cfRule>
    <cfRule type="cellIs" dxfId="2" priority="2" stopIfTrue="1" operator="equal">
      <formula>"Yes"</formula>
    </cfRule>
    <cfRule type="cellIs" dxfId="1" priority="3" stopIfTrue="1" operator="notEqual">
      <formula>"Yes"</formula>
    </cfRule>
  </conditionalFormatting>
  <printOptions horizontalCentered="1"/>
  <pageMargins left="0.39370078740157483" right="0.19685039370078741" top="0.39370078740157483" bottom="0.39370078740157483" header="0" footer="0.15748031496062992"/>
  <pageSetup paperSize="9" scale="94"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81092" r:id="rId4" name="FinalReviewChk">
          <controlPr defaultSize="0" autoLine="0" r:id="rId5">
            <anchor moveWithCells="1">
              <from>
                <xdr:col>9</xdr:col>
                <xdr:colOff>133350</xdr:colOff>
                <xdr:row>8</xdr:row>
                <xdr:rowOff>28575</xdr:rowOff>
              </from>
              <to>
                <xdr:col>9</xdr:col>
                <xdr:colOff>285750</xdr:colOff>
                <xdr:row>8</xdr:row>
                <xdr:rowOff>180975</xdr:rowOff>
              </to>
            </anchor>
          </controlPr>
        </control>
      </mc:Choice>
      <mc:Fallback>
        <control shapeId="81092" r:id="rId4" name="FinalReviewChk"/>
      </mc:Fallback>
    </mc:AlternateContent>
    <mc:AlternateContent xmlns:mc="http://schemas.openxmlformats.org/markup-compatibility/2006">
      <mc:Choice Requires="x14">
        <control shapeId="81091" r:id="rId6" name="ReworkCompleteChk">
          <controlPr defaultSize="0" autoLine="0" r:id="rId5">
            <anchor moveWithCells="1">
              <from>
                <xdr:col>9</xdr:col>
                <xdr:colOff>133350</xdr:colOff>
                <xdr:row>5</xdr:row>
                <xdr:rowOff>76200</xdr:rowOff>
              </from>
              <to>
                <xdr:col>9</xdr:col>
                <xdr:colOff>285750</xdr:colOff>
                <xdr:row>5</xdr:row>
                <xdr:rowOff>228600</xdr:rowOff>
              </to>
            </anchor>
          </controlPr>
        </control>
      </mc:Choice>
      <mc:Fallback>
        <control shapeId="81091" r:id="rId6" name="ReworkCompleteChk"/>
      </mc:Fallback>
    </mc:AlternateContent>
    <mc:AlternateContent xmlns:mc="http://schemas.openxmlformats.org/markup-compatibility/2006">
      <mc:Choice Requires="x14">
        <control shapeId="81090" r:id="rId7" name="ReworkRequiredChk">
          <controlPr defaultSize="0" autoLine="0" r:id="rId5">
            <anchor moveWithCells="1">
              <from>
                <xdr:col>9</xdr:col>
                <xdr:colOff>133350</xdr:colOff>
                <xdr:row>3</xdr:row>
                <xdr:rowOff>76200</xdr:rowOff>
              </from>
              <to>
                <xdr:col>9</xdr:col>
                <xdr:colOff>285750</xdr:colOff>
                <xdr:row>3</xdr:row>
                <xdr:rowOff>228600</xdr:rowOff>
              </to>
            </anchor>
          </controlPr>
        </control>
      </mc:Choice>
      <mc:Fallback>
        <control shapeId="81090" r:id="rId7" name="ReworkRequiredChk"/>
      </mc:Fallback>
    </mc:AlternateContent>
    <mc:AlternateContent xmlns:mc="http://schemas.openxmlformats.org/markup-compatibility/2006">
      <mc:Choice Requires="x14">
        <control shapeId="81089" r:id="rId8" name="ReviewedChk">
          <controlPr defaultSize="0" autoLine="0" r:id="rId5">
            <anchor moveWithCells="1">
              <from>
                <xdr:col>9</xdr:col>
                <xdr:colOff>133350</xdr:colOff>
                <xdr:row>2</xdr:row>
                <xdr:rowOff>76200</xdr:rowOff>
              </from>
              <to>
                <xdr:col>9</xdr:col>
                <xdr:colOff>285750</xdr:colOff>
                <xdr:row>2</xdr:row>
                <xdr:rowOff>228600</xdr:rowOff>
              </to>
            </anchor>
          </controlPr>
        </control>
      </mc:Choice>
      <mc:Fallback>
        <control shapeId="81089" r:id="rId8" name="ReviewedChk"/>
      </mc:Fallback>
    </mc:AlternateContent>
    <mc:AlternateContent xmlns:mc="http://schemas.openxmlformats.org/markup-compatibility/2006">
      <mc:Choice Requires="x14">
        <control shapeId="81088" r:id="rId9" name="AwaitingClientChk">
          <controlPr defaultSize="0" autoLine="0" r:id="rId5">
            <anchor moveWithCells="1">
              <from>
                <xdr:col>9</xdr:col>
                <xdr:colOff>133350</xdr:colOff>
                <xdr:row>1</xdr:row>
                <xdr:rowOff>76200</xdr:rowOff>
              </from>
              <to>
                <xdr:col>9</xdr:col>
                <xdr:colOff>285750</xdr:colOff>
                <xdr:row>1</xdr:row>
                <xdr:rowOff>228600</xdr:rowOff>
              </to>
            </anchor>
          </controlPr>
        </control>
      </mc:Choice>
      <mc:Fallback>
        <control shapeId="81088" r:id="rId9" name="AwaitingClientChk"/>
      </mc:Fallback>
    </mc:AlternateContent>
    <mc:AlternateContent xmlns:mc="http://schemas.openxmlformats.org/markup-compatibility/2006">
      <mc:Choice Requires="x14">
        <control shapeId="81087" r:id="rId10" name="WorksheetCompleteChk">
          <controlPr defaultSize="0" autoLine="0" r:id="rId5">
            <anchor moveWithCells="1">
              <from>
                <xdr:col>9</xdr:col>
                <xdr:colOff>133350</xdr:colOff>
                <xdr:row>0</xdr:row>
                <xdr:rowOff>76200</xdr:rowOff>
              </from>
              <to>
                <xdr:col>9</xdr:col>
                <xdr:colOff>285750</xdr:colOff>
                <xdr:row>0</xdr:row>
                <xdr:rowOff>228600</xdr:rowOff>
              </to>
            </anchor>
          </controlPr>
        </control>
      </mc:Choice>
      <mc:Fallback>
        <control shapeId="81087" r:id="rId10" name="WorksheetCompleteChk"/>
      </mc:Fallback>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5DDBD-0087-49AA-A920-A2FA9DDEE6D7}">
  <sheetPr>
    <tabColor rgb="FF8DC63F"/>
  </sheetPr>
  <dimension ref="A1:I153"/>
  <sheetViews>
    <sheetView workbookViewId="0">
      <selection activeCell="C12" sqref="C12"/>
    </sheetView>
  </sheetViews>
  <sheetFormatPr defaultRowHeight="12" x14ac:dyDescent="0.2"/>
  <cols>
    <col min="1" max="1" width="20.83203125" customWidth="1"/>
    <col min="2" max="2" width="15" customWidth="1"/>
    <col min="3" max="3" width="24" customWidth="1"/>
    <col min="4" max="4" width="15.5" customWidth="1"/>
    <col min="5" max="5" width="16.6640625" customWidth="1"/>
    <col min="6" max="6" width="17.5" customWidth="1"/>
    <col min="7" max="7" width="17.83203125" customWidth="1"/>
    <col min="8" max="8" width="30.83203125" customWidth="1"/>
  </cols>
  <sheetData>
    <row r="1" spans="1:9" ht="12.75" x14ac:dyDescent="0.2">
      <c r="A1" s="145" t="s">
        <v>167</v>
      </c>
      <c r="B1" s="1426" t="str">
        <f>Home!$B$3</f>
        <v>MICI05</v>
      </c>
      <c r="C1" s="1426"/>
      <c r="D1" s="1333"/>
      <c r="E1" s="1066" t="e">
        <f>IF(AND('Index of Workpapers'!E43="",#REF!=""),'Index of Workpapers'!C43,IF('Index of Workpapers'!E43&lt;&gt;"",'Index of Workpapers'!E43,#REF!))</f>
        <v>#REF!</v>
      </c>
      <c r="F1" s="1331"/>
      <c r="G1" s="1331"/>
      <c r="H1" s="1331"/>
    </row>
    <row r="2" spans="1:9" ht="12.75" x14ac:dyDescent="0.2">
      <c r="A2" s="145" t="s">
        <v>10</v>
      </c>
      <c r="B2" s="1426" t="str">
        <f>Home!$B$4</f>
        <v>MICINDA SUPERANNUATION FUND</v>
      </c>
      <c r="C2" s="1426"/>
      <c r="D2" s="108"/>
      <c r="E2" s="1335" t="s">
        <v>64</v>
      </c>
      <c r="F2" s="1331"/>
      <c r="G2" s="1331"/>
      <c r="H2" s="1331"/>
    </row>
    <row r="3" spans="1:9" ht="25.5" x14ac:dyDescent="0.2">
      <c r="A3" s="145" t="s">
        <v>236</v>
      </c>
      <c r="B3" s="1440">
        <f>Home!$C$7</f>
        <v>43281</v>
      </c>
      <c r="C3" s="1440"/>
      <c r="D3" s="340" t="s">
        <v>55</v>
      </c>
      <c r="E3" s="1334">
        <f>Home!$C$17</f>
        <v>43521</v>
      </c>
      <c r="F3" s="1331"/>
      <c r="G3" s="1331"/>
      <c r="H3" s="1331"/>
    </row>
    <row r="4" spans="1:9" ht="18.75" x14ac:dyDescent="0.3">
      <c r="A4" s="1332" t="s">
        <v>250</v>
      </c>
      <c r="B4" s="1332"/>
      <c r="C4" s="38"/>
      <c r="D4" s="340" t="s">
        <v>56</v>
      </c>
      <c r="E4" s="1334" t="str">
        <f>Home!$C$19</f>
        <v>Enter date</v>
      </c>
      <c r="F4" s="1331"/>
      <c r="G4" s="1331"/>
      <c r="H4" s="1331"/>
    </row>
    <row r="5" spans="1:9" ht="18" x14ac:dyDescent="0.25">
      <c r="A5" s="85"/>
      <c r="B5" s="84"/>
      <c r="C5" s="60"/>
      <c r="D5" s="55"/>
      <c r="E5" s="61"/>
      <c r="F5" s="53"/>
      <c r="G5" s="53"/>
      <c r="H5" s="53"/>
    </row>
    <row r="6" spans="1:9" ht="12.75" x14ac:dyDescent="0.2">
      <c r="A6" s="1331"/>
      <c r="B6" s="1331"/>
      <c r="C6" s="1331"/>
      <c r="D6" s="1331"/>
      <c r="E6" s="1331"/>
      <c r="F6" s="53"/>
      <c r="G6" s="53"/>
      <c r="H6" s="53"/>
    </row>
    <row r="7" spans="1:9" ht="12.75" x14ac:dyDescent="0.2">
      <c r="A7" s="1331"/>
      <c r="B7" s="1331"/>
      <c r="C7" s="1331"/>
      <c r="D7" s="1331"/>
      <c r="E7" s="1331"/>
      <c r="F7" s="53"/>
      <c r="G7" s="53"/>
      <c r="H7" s="53"/>
    </row>
    <row r="8" spans="1:9" x14ac:dyDescent="0.2">
      <c r="A8" s="1331"/>
      <c r="B8" s="1331"/>
      <c r="C8" s="1262" t="s">
        <v>1289</v>
      </c>
      <c r="D8" s="1331"/>
      <c r="E8" s="1331"/>
      <c r="F8" s="1331"/>
      <c r="G8" s="1331"/>
      <c r="H8" s="1331"/>
    </row>
    <row r="9" spans="1:9" x14ac:dyDescent="0.2">
      <c r="A9" s="1331"/>
      <c r="B9" s="1331"/>
      <c r="C9" s="1331"/>
      <c r="D9" s="1331"/>
      <c r="E9" s="1331"/>
      <c r="F9" s="1331"/>
      <c r="G9" s="1331"/>
      <c r="H9" s="1331"/>
    </row>
    <row r="10" spans="1:9" ht="15.75" x14ac:dyDescent="0.25">
      <c r="A10" s="1540" t="s">
        <v>1210</v>
      </c>
      <c r="B10" s="1540"/>
      <c r="C10" s="1257" t="s">
        <v>1280</v>
      </c>
      <c r="D10" s="1290">
        <v>414585205</v>
      </c>
      <c r="E10" s="1331"/>
      <c r="F10" s="49"/>
      <c r="G10" s="49"/>
      <c r="H10" s="49"/>
    </row>
    <row r="11" spans="1:9" ht="15" x14ac:dyDescent="0.25">
      <c r="A11" s="1258" t="s">
        <v>1211</v>
      </c>
      <c r="B11" s="1259" t="s">
        <v>71</v>
      </c>
      <c r="C11" s="1260" t="s">
        <v>1368</v>
      </c>
      <c r="D11" s="1259" t="s">
        <v>1212</v>
      </c>
      <c r="E11" s="1259" t="s">
        <v>1212</v>
      </c>
      <c r="F11" s="1259" t="s">
        <v>96</v>
      </c>
      <c r="G11" s="1261"/>
      <c r="H11" s="1331"/>
    </row>
    <row r="12" spans="1:9" ht="15" x14ac:dyDescent="0.25">
      <c r="A12" s="1263" t="s">
        <v>64</v>
      </c>
      <c r="B12" s="1264" t="s">
        <v>1213</v>
      </c>
      <c r="C12" s="1264" t="s">
        <v>1214</v>
      </c>
      <c r="D12" s="1264" t="s">
        <v>1331</v>
      </c>
      <c r="E12" s="1264" t="s">
        <v>1215</v>
      </c>
      <c r="F12" s="1264" t="s">
        <v>1216</v>
      </c>
      <c r="G12" s="1265" t="s">
        <v>1217</v>
      </c>
      <c r="H12" s="1266" t="s">
        <v>1218</v>
      </c>
    </row>
    <row r="13" spans="1:9" ht="15" x14ac:dyDescent="0.25">
      <c r="A13" s="1267"/>
      <c r="B13" s="1268"/>
      <c r="C13" s="1268"/>
      <c r="D13" s="1268"/>
      <c r="E13" s="1268"/>
      <c r="F13" s="1268"/>
      <c r="G13" s="1269"/>
      <c r="H13" s="1266"/>
    </row>
    <row r="14" spans="1:9" ht="15" x14ac:dyDescent="0.25">
      <c r="A14" s="1270" t="s">
        <v>873</v>
      </c>
      <c r="B14" s="1271"/>
      <c r="C14" s="1271"/>
      <c r="D14" s="1271"/>
      <c r="E14" s="1271"/>
      <c r="F14" s="1271"/>
      <c r="G14" s="1272"/>
      <c r="H14" s="1273"/>
    </row>
    <row r="15" spans="1:9" ht="15" x14ac:dyDescent="0.25">
      <c r="A15" s="1274">
        <v>43181</v>
      </c>
      <c r="B15" s="1272"/>
      <c r="C15" s="1272">
        <v>-15000</v>
      </c>
      <c r="D15" s="1275"/>
      <c r="E15" s="1272"/>
      <c r="F15" s="1272"/>
      <c r="G15" s="1271">
        <f t="shared" ref="G15:G28" si="0">G14-SUM(B15:F15)</f>
        <v>15000</v>
      </c>
      <c r="H15" s="1273" t="s">
        <v>1281</v>
      </c>
    </row>
    <row r="16" spans="1:9" ht="15" x14ac:dyDescent="0.25">
      <c r="A16" s="1274">
        <v>43187</v>
      </c>
      <c r="B16" s="1272"/>
      <c r="C16" s="1272"/>
      <c r="D16" s="1275"/>
      <c r="E16" s="1272"/>
      <c r="F16" s="1272">
        <v>15000</v>
      </c>
      <c r="G16" s="1271">
        <f t="shared" si="0"/>
        <v>0</v>
      </c>
      <c r="H16" s="1273" t="s">
        <v>1282</v>
      </c>
      <c r="I16" s="1262" t="s">
        <v>1318</v>
      </c>
    </row>
    <row r="17" spans="1:8" ht="15" x14ac:dyDescent="0.25">
      <c r="A17" s="1274">
        <v>43190</v>
      </c>
      <c r="B17" s="1272">
        <v>-1.84</v>
      </c>
      <c r="C17" s="1272"/>
      <c r="D17" s="1275"/>
      <c r="E17" s="1272"/>
      <c r="F17" s="1272"/>
      <c r="G17" s="1271">
        <f t="shared" si="0"/>
        <v>1.84</v>
      </c>
      <c r="H17" s="1273" t="s">
        <v>1283</v>
      </c>
    </row>
    <row r="18" spans="1:8" ht="15" x14ac:dyDescent="0.25">
      <c r="A18" s="1274">
        <v>43190</v>
      </c>
      <c r="B18" s="1272">
        <v>-3.08</v>
      </c>
      <c r="C18" s="1272"/>
      <c r="D18" s="1275"/>
      <c r="E18" s="1272"/>
      <c r="F18" s="1272"/>
      <c r="G18" s="1271">
        <f t="shared" si="0"/>
        <v>4.92</v>
      </c>
      <c r="H18" s="1273" t="s">
        <v>1284</v>
      </c>
    </row>
    <row r="19" spans="1:8" ht="15" x14ac:dyDescent="0.25">
      <c r="A19" s="1274">
        <v>43193</v>
      </c>
      <c r="B19" s="1272">
        <v>4.92</v>
      </c>
      <c r="C19" s="1272"/>
      <c r="D19" s="1275"/>
      <c r="E19" s="1272"/>
      <c r="F19" s="1272"/>
      <c r="G19" s="1271">
        <f t="shared" si="0"/>
        <v>0</v>
      </c>
      <c r="H19" s="1273" t="s">
        <v>1285</v>
      </c>
    </row>
    <row r="20" spans="1:8" ht="15" x14ac:dyDescent="0.25">
      <c r="A20" s="1274">
        <v>43193</v>
      </c>
      <c r="B20" s="1272"/>
      <c r="C20" s="1272"/>
      <c r="D20" s="1275">
        <v>-375000</v>
      </c>
      <c r="E20" s="1272"/>
      <c r="F20" s="1272"/>
      <c r="G20" s="1271">
        <f t="shared" si="0"/>
        <v>375000</v>
      </c>
      <c r="H20" s="1273" t="s">
        <v>1286</v>
      </c>
    </row>
    <row r="21" spans="1:8" ht="15" x14ac:dyDescent="0.25">
      <c r="A21" s="1274">
        <v>43220</v>
      </c>
      <c r="B21" s="1272">
        <v>-223.45</v>
      </c>
      <c r="C21" s="1272"/>
      <c r="D21" s="1275"/>
      <c r="E21" s="1272"/>
      <c r="F21" s="1272"/>
      <c r="G21" s="1271">
        <f t="shared" si="0"/>
        <v>375223.45</v>
      </c>
      <c r="H21" s="1273" t="s">
        <v>1283</v>
      </c>
    </row>
    <row r="22" spans="1:8" ht="15" x14ac:dyDescent="0.25">
      <c r="A22" s="1274">
        <v>43220</v>
      </c>
      <c r="B22" s="1272">
        <v>-359.58</v>
      </c>
      <c r="C22" s="1272"/>
      <c r="D22" s="1275"/>
      <c r="E22" s="1272"/>
      <c r="F22" s="1272"/>
      <c r="G22" s="1271">
        <f t="shared" si="0"/>
        <v>375583.03</v>
      </c>
      <c r="H22" s="1273" t="s">
        <v>1284</v>
      </c>
    </row>
    <row r="23" spans="1:8" ht="15" x14ac:dyDescent="0.25">
      <c r="A23" s="1274">
        <v>43251</v>
      </c>
      <c r="B23" s="1272">
        <v>-239.24</v>
      </c>
      <c r="C23" s="1272"/>
      <c r="D23" s="1275"/>
      <c r="E23" s="1272"/>
      <c r="F23" s="1272"/>
      <c r="G23" s="1271">
        <f t="shared" si="0"/>
        <v>375822.27</v>
      </c>
      <c r="H23" s="1273" t="s">
        <v>1283</v>
      </c>
    </row>
    <row r="24" spans="1:8" ht="15" x14ac:dyDescent="0.25">
      <c r="A24" s="1274">
        <v>43251</v>
      </c>
      <c r="B24" s="1272">
        <v>-398.73</v>
      </c>
      <c r="C24" s="1272"/>
      <c r="D24" s="1275"/>
      <c r="E24" s="1272"/>
      <c r="F24" s="1272"/>
      <c r="G24" s="1271">
        <f t="shared" si="0"/>
        <v>376221</v>
      </c>
      <c r="H24" s="1273" t="s">
        <v>1284</v>
      </c>
    </row>
    <row r="25" spans="1:8" ht="15" x14ac:dyDescent="0.25">
      <c r="A25" s="1274">
        <v>43257</v>
      </c>
      <c r="B25" s="1272"/>
      <c r="C25" s="1272"/>
      <c r="D25" s="1275"/>
      <c r="E25" s="1272">
        <v>5000</v>
      </c>
      <c r="F25" s="1272"/>
      <c r="G25" s="1271">
        <f t="shared" si="0"/>
        <v>371221</v>
      </c>
      <c r="H25" s="1273" t="s">
        <v>1287</v>
      </c>
    </row>
    <row r="26" spans="1:8" ht="15" x14ac:dyDescent="0.25">
      <c r="A26" s="1274">
        <v>43271</v>
      </c>
      <c r="B26" s="1272"/>
      <c r="C26" s="1272"/>
      <c r="D26" s="1275"/>
      <c r="E26" s="1272">
        <v>50000</v>
      </c>
      <c r="F26" s="1272"/>
      <c r="G26" s="1271">
        <f t="shared" si="0"/>
        <v>321221</v>
      </c>
      <c r="H26" s="1273" t="s">
        <v>1288</v>
      </c>
    </row>
    <row r="27" spans="1:8" ht="15" x14ac:dyDescent="0.25">
      <c r="A27" s="1274">
        <v>43281</v>
      </c>
      <c r="B27" s="1272">
        <v>-218.04</v>
      </c>
      <c r="C27" s="1272"/>
      <c r="D27" s="1275"/>
      <c r="E27" s="1272"/>
      <c r="F27" s="1272"/>
      <c r="G27" s="1271">
        <f t="shared" si="0"/>
        <v>321439.03999999998</v>
      </c>
      <c r="H27" s="1273" t="s">
        <v>1283</v>
      </c>
    </row>
    <row r="28" spans="1:8" ht="15" x14ac:dyDescent="0.25">
      <c r="A28" s="1274">
        <v>43281</v>
      </c>
      <c r="B28" s="1272">
        <v>-363.41</v>
      </c>
      <c r="C28" s="1272"/>
      <c r="D28" s="1275"/>
      <c r="E28" s="1272"/>
      <c r="F28" s="1272"/>
      <c r="G28" s="1339">
        <f t="shared" si="0"/>
        <v>321802.44999999995</v>
      </c>
      <c r="H28" s="1273" t="s">
        <v>1284</v>
      </c>
    </row>
    <row r="29" spans="1:8" ht="15" x14ac:dyDescent="0.25">
      <c r="A29" s="1345" t="s">
        <v>1260</v>
      </c>
      <c r="B29" s="1346">
        <f>SUM(B15:B28)</f>
        <v>-1802.45</v>
      </c>
      <c r="C29" s="1346">
        <f t="shared" ref="C29:F29" si="1">SUM(C15:C28)</f>
        <v>-15000</v>
      </c>
      <c r="D29" s="1346">
        <f t="shared" si="1"/>
        <v>-375000</v>
      </c>
      <c r="E29" s="1346">
        <f t="shared" si="1"/>
        <v>55000</v>
      </c>
      <c r="F29" s="1346">
        <f t="shared" si="1"/>
        <v>15000</v>
      </c>
      <c r="G29" s="1271"/>
      <c r="H29" s="1273"/>
    </row>
    <row r="30" spans="1:8" ht="15" x14ac:dyDescent="0.25">
      <c r="A30" s="1274"/>
      <c r="B30" s="1272"/>
      <c r="C30" s="1272" t="s">
        <v>1333</v>
      </c>
      <c r="D30" s="1275"/>
      <c r="E30" s="1272"/>
      <c r="F30" s="1272"/>
      <c r="G30" s="1271"/>
      <c r="H30" s="1273"/>
    </row>
    <row r="31" spans="1:8" ht="15" x14ac:dyDescent="0.25">
      <c r="A31" s="1274"/>
      <c r="B31" s="1272"/>
      <c r="C31" s="1272" t="s">
        <v>1332</v>
      </c>
      <c r="D31" s="1275"/>
      <c r="E31" s="1272"/>
      <c r="F31" s="1272"/>
      <c r="G31" s="1271"/>
      <c r="H31" s="1273"/>
    </row>
    <row r="32" spans="1:8" ht="15" x14ac:dyDescent="0.25">
      <c r="A32" s="1274"/>
      <c r="B32" s="1272"/>
      <c r="C32" s="1272"/>
      <c r="D32" s="1275"/>
      <c r="E32" s="1272"/>
      <c r="F32" s="1272"/>
      <c r="G32" s="1271"/>
      <c r="H32" s="1273"/>
    </row>
    <row r="33" spans="1:8" ht="15" x14ac:dyDescent="0.25">
      <c r="A33" s="1274"/>
      <c r="B33" s="1272"/>
      <c r="C33" s="1272"/>
      <c r="D33" s="1275"/>
      <c r="E33" s="1272"/>
      <c r="F33" s="1272"/>
      <c r="G33" s="1271"/>
      <c r="H33" s="1273"/>
    </row>
    <row r="34" spans="1:8" ht="15" x14ac:dyDescent="0.25">
      <c r="A34" s="1274"/>
      <c r="B34" s="1272"/>
      <c r="C34" s="1272"/>
      <c r="D34" s="1275"/>
      <c r="E34" s="1272"/>
      <c r="F34" s="1272"/>
      <c r="G34" s="1271"/>
      <c r="H34" s="1273"/>
    </row>
    <row r="35" spans="1:8" ht="15" x14ac:dyDescent="0.25">
      <c r="A35" s="1274"/>
      <c r="B35" s="1272"/>
      <c r="C35" s="1272"/>
      <c r="D35" s="1275"/>
      <c r="E35" s="1272"/>
      <c r="F35" s="1272"/>
      <c r="G35" s="1271"/>
      <c r="H35" s="1273"/>
    </row>
    <row r="36" spans="1:8" ht="15" x14ac:dyDescent="0.25">
      <c r="A36" s="1274"/>
      <c r="B36" s="1272"/>
      <c r="C36" s="1272"/>
      <c r="D36" s="1275"/>
      <c r="E36" s="1272"/>
      <c r="F36" s="1272"/>
      <c r="G36" s="1271"/>
      <c r="H36" s="1273"/>
    </row>
    <row r="37" spans="1:8" ht="15" x14ac:dyDescent="0.25">
      <c r="A37" s="1274"/>
      <c r="B37" s="1272"/>
      <c r="C37" s="1272"/>
      <c r="D37" s="1275"/>
      <c r="E37" s="1272"/>
      <c r="F37" s="1272"/>
      <c r="G37" s="1271"/>
      <c r="H37" s="1273"/>
    </row>
    <row r="38" spans="1:8" ht="15" x14ac:dyDescent="0.25">
      <c r="A38" s="1274"/>
      <c r="B38" s="1272"/>
      <c r="C38" s="1272"/>
      <c r="D38" s="1275"/>
      <c r="E38" s="1272"/>
      <c r="F38" s="1272"/>
      <c r="G38" s="1271">
        <f t="shared" ref="G38:G69" si="2">G37-SUM(B38:F38)</f>
        <v>0</v>
      </c>
      <c r="H38" s="1273"/>
    </row>
    <row r="39" spans="1:8" ht="15" x14ac:dyDescent="0.25">
      <c r="A39" s="1274"/>
      <c r="B39" s="1272"/>
      <c r="C39" s="1272"/>
      <c r="D39" s="1275"/>
      <c r="E39" s="1272"/>
      <c r="F39" s="1272"/>
      <c r="G39" s="1271">
        <f t="shared" si="2"/>
        <v>0</v>
      </c>
      <c r="H39" s="1273"/>
    </row>
    <row r="40" spans="1:8" ht="15" x14ac:dyDescent="0.25">
      <c r="A40" s="1274"/>
      <c r="B40" s="1272"/>
      <c r="C40" s="1272"/>
      <c r="D40" s="1275"/>
      <c r="E40" s="1272"/>
      <c r="F40" s="1272"/>
      <c r="G40" s="1271">
        <f t="shared" si="2"/>
        <v>0</v>
      </c>
      <c r="H40" s="1273"/>
    </row>
    <row r="41" spans="1:8" ht="15" x14ac:dyDescent="0.25">
      <c r="A41" s="1274"/>
      <c r="B41" s="1272"/>
      <c r="C41" s="1272"/>
      <c r="D41" s="1275"/>
      <c r="E41" s="1272"/>
      <c r="F41" s="1272"/>
      <c r="G41" s="1271">
        <f t="shared" si="2"/>
        <v>0</v>
      </c>
      <c r="H41" s="1273"/>
    </row>
    <row r="42" spans="1:8" ht="15" x14ac:dyDescent="0.25">
      <c r="A42" s="1274"/>
      <c r="B42" s="1272"/>
      <c r="C42" s="1272"/>
      <c r="D42" s="1275"/>
      <c r="E42" s="1272"/>
      <c r="F42" s="1272"/>
      <c r="G42" s="1271">
        <f t="shared" si="2"/>
        <v>0</v>
      </c>
      <c r="H42" s="1273"/>
    </row>
    <row r="43" spans="1:8" ht="15" x14ac:dyDescent="0.25">
      <c r="A43" s="1274"/>
      <c r="B43" s="1272"/>
      <c r="C43" s="1272"/>
      <c r="D43" s="1275"/>
      <c r="E43" s="1272"/>
      <c r="F43" s="1272"/>
      <c r="G43" s="1271">
        <f t="shared" si="2"/>
        <v>0</v>
      </c>
      <c r="H43" s="1273"/>
    </row>
    <row r="44" spans="1:8" ht="15" x14ac:dyDescent="0.25">
      <c r="A44" s="1274"/>
      <c r="B44" s="1272"/>
      <c r="C44" s="1272"/>
      <c r="D44" s="1275"/>
      <c r="E44" s="1272"/>
      <c r="F44" s="1272"/>
      <c r="G44" s="1271">
        <f t="shared" si="2"/>
        <v>0</v>
      </c>
      <c r="H44" s="1273"/>
    </row>
    <row r="45" spans="1:8" ht="15" x14ac:dyDescent="0.25">
      <c r="A45" s="1274"/>
      <c r="B45" s="1272"/>
      <c r="C45" s="1272"/>
      <c r="D45" s="1275"/>
      <c r="E45" s="1272"/>
      <c r="F45" s="1272"/>
      <c r="G45" s="1271">
        <f t="shared" si="2"/>
        <v>0</v>
      </c>
      <c r="H45" s="1273"/>
    </row>
    <row r="46" spans="1:8" ht="15" x14ac:dyDescent="0.25">
      <c r="A46" s="1274"/>
      <c r="B46" s="1272"/>
      <c r="C46" s="1272"/>
      <c r="D46" s="1275"/>
      <c r="E46" s="1272"/>
      <c r="F46" s="1272"/>
      <c r="G46" s="1271">
        <f t="shared" si="2"/>
        <v>0</v>
      </c>
      <c r="H46" s="1273"/>
    </row>
    <row r="47" spans="1:8" ht="15" x14ac:dyDescent="0.25">
      <c r="A47" s="1274"/>
      <c r="B47" s="1272"/>
      <c r="C47" s="1272"/>
      <c r="D47" s="1275"/>
      <c r="E47" s="1272"/>
      <c r="F47" s="1272"/>
      <c r="G47" s="1271">
        <f t="shared" si="2"/>
        <v>0</v>
      </c>
      <c r="H47" s="1273"/>
    </row>
    <row r="48" spans="1:8" ht="15" x14ac:dyDescent="0.25">
      <c r="A48" s="1274"/>
      <c r="B48" s="1272"/>
      <c r="C48" s="1272"/>
      <c r="D48" s="1275"/>
      <c r="E48" s="1272"/>
      <c r="F48" s="1272"/>
      <c r="G48" s="1271">
        <f t="shared" si="2"/>
        <v>0</v>
      </c>
      <c r="H48" s="1273"/>
    </row>
    <row r="49" spans="1:8" ht="15" x14ac:dyDescent="0.25">
      <c r="A49" s="1274"/>
      <c r="B49" s="1272"/>
      <c r="C49" s="1272"/>
      <c r="D49" s="1275"/>
      <c r="E49" s="1272"/>
      <c r="F49" s="1272"/>
      <c r="G49" s="1271">
        <f t="shared" si="2"/>
        <v>0</v>
      </c>
      <c r="H49" s="1273"/>
    </row>
    <row r="50" spans="1:8" ht="15" x14ac:dyDescent="0.25">
      <c r="A50" s="1274"/>
      <c r="B50" s="1272"/>
      <c r="C50" s="1272"/>
      <c r="D50" s="1275"/>
      <c r="E50" s="1272"/>
      <c r="F50" s="1272"/>
      <c r="G50" s="1271">
        <f t="shared" si="2"/>
        <v>0</v>
      </c>
      <c r="H50" s="1273"/>
    </row>
    <row r="51" spans="1:8" ht="15" x14ac:dyDescent="0.25">
      <c r="A51" s="1274"/>
      <c r="B51" s="1272"/>
      <c r="C51" s="1272"/>
      <c r="D51" s="1275"/>
      <c r="E51" s="1272"/>
      <c r="F51" s="1272"/>
      <c r="G51" s="1271">
        <f t="shared" si="2"/>
        <v>0</v>
      </c>
      <c r="H51" s="1273"/>
    </row>
    <row r="52" spans="1:8" ht="15" x14ac:dyDescent="0.25">
      <c r="A52" s="1274"/>
      <c r="B52" s="1272"/>
      <c r="C52" s="1272"/>
      <c r="D52" s="1275"/>
      <c r="E52" s="1272"/>
      <c r="F52" s="1272"/>
      <c r="G52" s="1271">
        <f t="shared" si="2"/>
        <v>0</v>
      </c>
      <c r="H52" s="1273"/>
    </row>
    <row r="53" spans="1:8" ht="15" x14ac:dyDescent="0.25">
      <c r="A53" s="1274"/>
      <c r="B53" s="1272"/>
      <c r="C53" s="1272"/>
      <c r="D53" s="1275"/>
      <c r="E53" s="1272"/>
      <c r="F53" s="1272"/>
      <c r="G53" s="1271">
        <f t="shared" si="2"/>
        <v>0</v>
      </c>
      <c r="H53" s="1273"/>
    </row>
    <row r="54" spans="1:8" ht="15" x14ac:dyDescent="0.25">
      <c r="A54" s="1274"/>
      <c r="B54" s="1272"/>
      <c r="C54" s="1272"/>
      <c r="D54" s="1275"/>
      <c r="E54" s="1272"/>
      <c r="F54" s="1272"/>
      <c r="G54" s="1271">
        <f t="shared" si="2"/>
        <v>0</v>
      </c>
      <c r="H54" s="1273"/>
    </row>
    <row r="55" spans="1:8" ht="15" x14ac:dyDescent="0.25">
      <c r="A55" s="1274"/>
      <c r="B55" s="1272"/>
      <c r="C55" s="1272"/>
      <c r="D55" s="1275"/>
      <c r="E55" s="1272"/>
      <c r="F55" s="1272"/>
      <c r="G55" s="1271">
        <f t="shared" si="2"/>
        <v>0</v>
      </c>
      <c r="H55" s="1273"/>
    </row>
    <row r="56" spans="1:8" ht="15" x14ac:dyDescent="0.25">
      <c r="A56" s="1274"/>
      <c r="B56" s="1272"/>
      <c r="C56" s="1272"/>
      <c r="D56" s="1275"/>
      <c r="E56" s="1272"/>
      <c r="F56" s="1272"/>
      <c r="G56" s="1271">
        <f t="shared" si="2"/>
        <v>0</v>
      </c>
      <c r="H56" s="1273"/>
    </row>
    <row r="57" spans="1:8" ht="15" x14ac:dyDescent="0.25">
      <c r="A57" s="1274"/>
      <c r="B57" s="1272"/>
      <c r="C57" s="1272"/>
      <c r="D57" s="1275"/>
      <c r="E57" s="1272"/>
      <c r="F57" s="1272"/>
      <c r="G57" s="1271">
        <f t="shared" si="2"/>
        <v>0</v>
      </c>
      <c r="H57" s="1273"/>
    </row>
    <row r="58" spans="1:8" ht="15" x14ac:dyDescent="0.25">
      <c r="A58" s="1274"/>
      <c r="B58" s="1272"/>
      <c r="C58" s="1272"/>
      <c r="D58" s="1275"/>
      <c r="E58" s="1272"/>
      <c r="F58" s="1272"/>
      <c r="G58" s="1271">
        <f t="shared" si="2"/>
        <v>0</v>
      </c>
      <c r="H58" s="1273"/>
    </row>
    <row r="59" spans="1:8" ht="15" x14ac:dyDescent="0.25">
      <c r="A59" s="1274"/>
      <c r="B59" s="1272"/>
      <c r="C59" s="1272"/>
      <c r="D59" s="1275"/>
      <c r="E59" s="1272"/>
      <c r="F59" s="1272"/>
      <c r="G59" s="1271">
        <f t="shared" si="2"/>
        <v>0</v>
      </c>
      <c r="H59" s="1273"/>
    </row>
    <row r="60" spans="1:8" ht="15" x14ac:dyDescent="0.25">
      <c r="A60" s="1274"/>
      <c r="B60" s="1272"/>
      <c r="C60" s="1272"/>
      <c r="D60" s="1275"/>
      <c r="E60" s="1272"/>
      <c r="F60" s="1272"/>
      <c r="G60" s="1271">
        <f t="shared" si="2"/>
        <v>0</v>
      </c>
      <c r="H60" s="1273"/>
    </row>
    <row r="61" spans="1:8" ht="15" x14ac:dyDescent="0.25">
      <c r="A61" s="1274"/>
      <c r="B61" s="1272"/>
      <c r="C61" s="1272"/>
      <c r="D61" s="1275"/>
      <c r="E61" s="1272"/>
      <c r="F61" s="1272"/>
      <c r="G61" s="1271">
        <f t="shared" si="2"/>
        <v>0</v>
      </c>
      <c r="H61" s="1273"/>
    </row>
    <row r="62" spans="1:8" ht="15" x14ac:dyDescent="0.25">
      <c r="A62" s="1274"/>
      <c r="B62" s="1272"/>
      <c r="C62" s="1272"/>
      <c r="D62" s="1275"/>
      <c r="E62" s="1272"/>
      <c r="F62" s="1272"/>
      <c r="G62" s="1271">
        <f t="shared" si="2"/>
        <v>0</v>
      </c>
      <c r="H62" s="1273"/>
    </row>
    <row r="63" spans="1:8" ht="15" x14ac:dyDescent="0.25">
      <c r="A63" s="1274"/>
      <c r="B63" s="1272"/>
      <c r="C63" s="1272"/>
      <c r="D63" s="1275"/>
      <c r="E63" s="1272"/>
      <c r="F63" s="1272"/>
      <c r="G63" s="1271">
        <f t="shared" si="2"/>
        <v>0</v>
      </c>
      <c r="H63" s="1273"/>
    </row>
    <row r="64" spans="1:8" ht="15" x14ac:dyDescent="0.25">
      <c r="A64" s="1274"/>
      <c r="B64" s="1272"/>
      <c r="C64" s="1272"/>
      <c r="D64" s="1275"/>
      <c r="E64" s="1272"/>
      <c r="F64" s="1272"/>
      <c r="G64" s="1271">
        <f t="shared" si="2"/>
        <v>0</v>
      </c>
      <c r="H64" s="1273"/>
    </row>
    <row r="65" spans="1:8" ht="15" x14ac:dyDescent="0.25">
      <c r="A65" s="1274"/>
      <c r="B65" s="1272"/>
      <c r="C65" s="1272"/>
      <c r="D65" s="1275"/>
      <c r="E65" s="1272"/>
      <c r="F65" s="1272"/>
      <c r="G65" s="1271">
        <f t="shared" si="2"/>
        <v>0</v>
      </c>
      <c r="H65" s="1273"/>
    </row>
    <row r="66" spans="1:8" ht="15" x14ac:dyDescent="0.25">
      <c r="A66" s="1274"/>
      <c r="B66" s="1272"/>
      <c r="C66" s="1272"/>
      <c r="D66" s="1275"/>
      <c r="E66" s="1272"/>
      <c r="F66" s="1272"/>
      <c r="G66" s="1271">
        <f t="shared" si="2"/>
        <v>0</v>
      </c>
      <c r="H66" s="1273"/>
    </row>
    <row r="67" spans="1:8" ht="15" x14ac:dyDescent="0.25">
      <c r="A67" s="1274"/>
      <c r="B67" s="1272"/>
      <c r="C67" s="1272"/>
      <c r="D67" s="1275"/>
      <c r="E67" s="1272"/>
      <c r="F67" s="1272"/>
      <c r="G67" s="1271">
        <f t="shared" si="2"/>
        <v>0</v>
      </c>
      <c r="H67" s="1273"/>
    </row>
    <row r="68" spans="1:8" ht="15" x14ac:dyDescent="0.25">
      <c r="A68" s="1274"/>
      <c r="B68" s="1272"/>
      <c r="C68" s="1272"/>
      <c r="D68" s="1275"/>
      <c r="E68" s="1272"/>
      <c r="F68" s="1272"/>
      <c r="G68" s="1271">
        <f t="shared" si="2"/>
        <v>0</v>
      </c>
      <c r="H68" s="1273"/>
    </row>
    <row r="69" spans="1:8" ht="15" x14ac:dyDescent="0.25">
      <c r="A69" s="1274"/>
      <c r="B69" s="1272"/>
      <c r="C69" s="1272"/>
      <c r="D69" s="1275"/>
      <c r="E69" s="1272"/>
      <c r="F69" s="1272"/>
      <c r="G69" s="1271">
        <f t="shared" si="2"/>
        <v>0</v>
      </c>
      <c r="H69" s="1273"/>
    </row>
    <row r="70" spans="1:8" ht="15" x14ac:dyDescent="0.25">
      <c r="A70" s="1274"/>
      <c r="B70" s="1272"/>
      <c r="C70" s="1272"/>
      <c r="D70" s="1275"/>
      <c r="E70" s="1272"/>
      <c r="F70" s="1272"/>
      <c r="G70" s="1271">
        <f t="shared" ref="G70:G101" si="3">G69-SUM(B70:F70)</f>
        <v>0</v>
      </c>
      <c r="H70" s="1273"/>
    </row>
    <row r="71" spans="1:8" ht="15" x14ac:dyDescent="0.25">
      <c r="A71" s="1274"/>
      <c r="B71" s="1272"/>
      <c r="C71" s="1272"/>
      <c r="D71" s="1275"/>
      <c r="E71" s="1272"/>
      <c r="F71" s="1272"/>
      <c r="G71" s="1271">
        <f t="shared" si="3"/>
        <v>0</v>
      </c>
      <c r="H71" s="1273"/>
    </row>
    <row r="72" spans="1:8" ht="15" x14ac:dyDescent="0.25">
      <c r="A72" s="1274"/>
      <c r="B72" s="1272"/>
      <c r="C72" s="1272"/>
      <c r="D72" s="1275"/>
      <c r="E72" s="1272"/>
      <c r="F72" s="1272"/>
      <c r="G72" s="1271">
        <f t="shared" si="3"/>
        <v>0</v>
      </c>
      <c r="H72" s="1273"/>
    </row>
    <row r="73" spans="1:8" ht="15" x14ac:dyDescent="0.25">
      <c r="A73" s="1274"/>
      <c r="B73" s="1272"/>
      <c r="C73" s="1272"/>
      <c r="D73" s="1275"/>
      <c r="E73" s="1272"/>
      <c r="F73" s="1272"/>
      <c r="G73" s="1271">
        <f t="shared" si="3"/>
        <v>0</v>
      </c>
      <c r="H73" s="1273"/>
    </row>
    <row r="74" spans="1:8" ht="15" x14ac:dyDescent="0.25">
      <c r="A74" s="1274"/>
      <c r="B74" s="1272"/>
      <c r="C74" s="1272"/>
      <c r="D74" s="1275"/>
      <c r="E74" s="1272"/>
      <c r="F74" s="1272"/>
      <c r="G74" s="1271">
        <f t="shared" si="3"/>
        <v>0</v>
      </c>
      <c r="H74" s="1273"/>
    </row>
    <row r="75" spans="1:8" ht="15" x14ac:dyDescent="0.25">
      <c r="A75" s="1274"/>
      <c r="B75" s="1272"/>
      <c r="C75" s="1272"/>
      <c r="D75" s="1275"/>
      <c r="E75" s="1272"/>
      <c r="F75" s="1272"/>
      <c r="G75" s="1271">
        <f t="shared" si="3"/>
        <v>0</v>
      </c>
      <c r="H75" s="1273"/>
    </row>
    <row r="76" spans="1:8" ht="15" x14ac:dyDescent="0.25">
      <c r="A76" s="1274"/>
      <c r="B76" s="1272"/>
      <c r="C76" s="1272"/>
      <c r="D76" s="1275"/>
      <c r="E76" s="1272"/>
      <c r="F76" s="1272"/>
      <c r="G76" s="1271">
        <f t="shared" si="3"/>
        <v>0</v>
      </c>
      <c r="H76" s="1273"/>
    </row>
    <row r="77" spans="1:8" ht="15" x14ac:dyDescent="0.25">
      <c r="A77" s="1274"/>
      <c r="B77" s="1272"/>
      <c r="C77" s="1272"/>
      <c r="D77" s="1275"/>
      <c r="E77" s="1272"/>
      <c r="F77" s="1272"/>
      <c r="G77" s="1271">
        <f t="shared" si="3"/>
        <v>0</v>
      </c>
      <c r="H77" s="1273"/>
    </row>
    <row r="78" spans="1:8" ht="15" x14ac:dyDescent="0.25">
      <c r="A78" s="1274"/>
      <c r="B78" s="1272"/>
      <c r="C78" s="1272"/>
      <c r="D78" s="1275"/>
      <c r="E78" s="1272"/>
      <c r="F78" s="1272"/>
      <c r="G78" s="1271">
        <f t="shared" si="3"/>
        <v>0</v>
      </c>
      <c r="H78" s="1273"/>
    </row>
    <row r="79" spans="1:8" ht="15" x14ac:dyDescent="0.25">
      <c r="A79" s="1274"/>
      <c r="B79" s="1272"/>
      <c r="C79" s="1272"/>
      <c r="D79" s="1275"/>
      <c r="E79" s="1272"/>
      <c r="F79" s="1272"/>
      <c r="G79" s="1271">
        <f t="shared" si="3"/>
        <v>0</v>
      </c>
      <c r="H79" s="1273"/>
    </row>
    <row r="80" spans="1:8" ht="15" x14ac:dyDescent="0.25">
      <c r="A80" s="1274"/>
      <c r="B80" s="1272"/>
      <c r="C80" s="1272"/>
      <c r="D80" s="1275"/>
      <c r="E80" s="1272"/>
      <c r="F80" s="1272"/>
      <c r="G80" s="1271">
        <f t="shared" si="3"/>
        <v>0</v>
      </c>
      <c r="H80" s="1273"/>
    </row>
    <row r="81" spans="1:8" ht="15" x14ac:dyDescent="0.25">
      <c r="A81" s="1274"/>
      <c r="B81" s="1272"/>
      <c r="C81" s="1272"/>
      <c r="D81" s="1275"/>
      <c r="E81" s="1272"/>
      <c r="F81" s="1272"/>
      <c r="G81" s="1271">
        <f t="shared" si="3"/>
        <v>0</v>
      </c>
      <c r="H81" s="1273"/>
    </row>
    <row r="82" spans="1:8" ht="15" x14ac:dyDescent="0.25">
      <c r="A82" s="1274"/>
      <c r="B82" s="1272"/>
      <c r="C82" s="1272"/>
      <c r="D82" s="1275"/>
      <c r="E82" s="1272"/>
      <c r="F82" s="1272"/>
      <c r="G82" s="1271">
        <f t="shared" si="3"/>
        <v>0</v>
      </c>
      <c r="H82" s="1273"/>
    </row>
    <row r="83" spans="1:8" ht="15" x14ac:dyDescent="0.25">
      <c r="A83" s="1274"/>
      <c r="B83" s="1272"/>
      <c r="C83" s="1272"/>
      <c r="D83" s="1275"/>
      <c r="E83" s="1272"/>
      <c r="F83" s="1272"/>
      <c r="G83" s="1271">
        <f t="shared" si="3"/>
        <v>0</v>
      </c>
      <c r="H83" s="1273"/>
    </row>
    <row r="84" spans="1:8" ht="15" x14ac:dyDescent="0.25">
      <c r="A84" s="1274"/>
      <c r="B84" s="1272"/>
      <c r="C84" s="1272"/>
      <c r="D84" s="1275"/>
      <c r="E84" s="1272"/>
      <c r="F84" s="1272"/>
      <c r="G84" s="1271">
        <f t="shared" si="3"/>
        <v>0</v>
      </c>
      <c r="H84" s="1273"/>
    </row>
    <row r="85" spans="1:8" ht="15" x14ac:dyDescent="0.25">
      <c r="A85" s="1274"/>
      <c r="B85" s="1272"/>
      <c r="C85" s="1272"/>
      <c r="D85" s="1275"/>
      <c r="E85" s="1272"/>
      <c r="F85" s="1272"/>
      <c r="G85" s="1271">
        <f t="shared" si="3"/>
        <v>0</v>
      </c>
      <c r="H85" s="1273"/>
    </row>
    <row r="86" spans="1:8" ht="15" x14ac:dyDescent="0.25">
      <c r="A86" s="1274"/>
      <c r="B86" s="1272"/>
      <c r="C86" s="1272"/>
      <c r="D86" s="1275"/>
      <c r="E86" s="1272"/>
      <c r="F86" s="1272"/>
      <c r="G86" s="1271">
        <f t="shared" si="3"/>
        <v>0</v>
      </c>
      <c r="H86" s="1273"/>
    </row>
    <row r="87" spans="1:8" ht="15" x14ac:dyDescent="0.25">
      <c r="A87" s="1274"/>
      <c r="B87" s="1272"/>
      <c r="C87" s="1272"/>
      <c r="D87" s="1275"/>
      <c r="E87" s="1272"/>
      <c r="F87" s="1272"/>
      <c r="G87" s="1271">
        <f t="shared" si="3"/>
        <v>0</v>
      </c>
      <c r="H87" s="1273"/>
    </row>
    <row r="88" spans="1:8" ht="15" x14ac:dyDescent="0.25">
      <c r="A88" s="1274"/>
      <c r="B88" s="1272"/>
      <c r="C88" s="1272"/>
      <c r="D88" s="1275"/>
      <c r="E88" s="1272"/>
      <c r="F88" s="1272"/>
      <c r="G88" s="1271">
        <f t="shared" si="3"/>
        <v>0</v>
      </c>
      <c r="H88" s="1273"/>
    </row>
    <row r="89" spans="1:8" ht="15" x14ac:dyDescent="0.25">
      <c r="A89" s="1274"/>
      <c r="B89" s="1272"/>
      <c r="C89" s="1272"/>
      <c r="D89" s="1275"/>
      <c r="E89" s="1272"/>
      <c r="F89" s="1272"/>
      <c r="G89" s="1271">
        <f t="shared" si="3"/>
        <v>0</v>
      </c>
      <c r="H89" s="1273"/>
    </row>
    <row r="90" spans="1:8" ht="15" x14ac:dyDescent="0.25">
      <c r="A90" s="1274"/>
      <c r="B90" s="1272"/>
      <c r="C90" s="1272"/>
      <c r="D90" s="1275"/>
      <c r="E90" s="1272"/>
      <c r="F90" s="1272"/>
      <c r="G90" s="1271">
        <f t="shared" si="3"/>
        <v>0</v>
      </c>
      <c r="H90" s="1273"/>
    </row>
    <row r="91" spans="1:8" ht="15" x14ac:dyDescent="0.25">
      <c r="A91" s="1274"/>
      <c r="B91" s="1272"/>
      <c r="C91" s="1272"/>
      <c r="D91" s="1275"/>
      <c r="E91" s="1272"/>
      <c r="F91" s="1272"/>
      <c r="G91" s="1271">
        <f t="shared" si="3"/>
        <v>0</v>
      </c>
      <c r="H91" s="1273"/>
    </row>
    <row r="92" spans="1:8" ht="15" x14ac:dyDescent="0.25">
      <c r="A92" s="1274"/>
      <c r="B92" s="1272"/>
      <c r="C92" s="1272"/>
      <c r="D92" s="1275"/>
      <c r="E92" s="1272"/>
      <c r="F92" s="1272"/>
      <c r="G92" s="1271">
        <f t="shared" si="3"/>
        <v>0</v>
      </c>
      <c r="H92" s="1273"/>
    </row>
    <row r="93" spans="1:8" ht="15" x14ac:dyDescent="0.25">
      <c r="A93" s="1274"/>
      <c r="B93" s="1272"/>
      <c r="C93" s="1272"/>
      <c r="D93" s="1275"/>
      <c r="E93" s="1272"/>
      <c r="F93" s="1272"/>
      <c r="G93" s="1271">
        <f t="shared" si="3"/>
        <v>0</v>
      </c>
      <c r="H93" s="1273"/>
    </row>
    <row r="94" spans="1:8" ht="15" x14ac:dyDescent="0.25">
      <c r="A94" s="1274"/>
      <c r="B94" s="1272"/>
      <c r="C94" s="1272"/>
      <c r="D94" s="1275"/>
      <c r="E94" s="1272"/>
      <c r="F94" s="1272"/>
      <c r="G94" s="1271">
        <f t="shared" si="3"/>
        <v>0</v>
      </c>
      <c r="H94" s="1273"/>
    </row>
    <row r="95" spans="1:8" ht="15" x14ac:dyDescent="0.25">
      <c r="A95" s="1274"/>
      <c r="B95" s="1272"/>
      <c r="C95" s="1272"/>
      <c r="D95" s="1275"/>
      <c r="E95" s="1272"/>
      <c r="F95" s="1272"/>
      <c r="G95" s="1271">
        <f t="shared" si="3"/>
        <v>0</v>
      </c>
      <c r="H95" s="1273"/>
    </row>
    <row r="96" spans="1:8" ht="15" x14ac:dyDescent="0.25">
      <c r="A96" s="1274"/>
      <c r="B96" s="1272"/>
      <c r="C96" s="1272"/>
      <c r="D96" s="1275"/>
      <c r="E96" s="1272"/>
      <c r="F96" s="1272"/>
      <c r="G96" s="1271">
        <f t="shared" si="3"/>
        <v>0</v>
      </c>
      <c r="H96" s="1273"/>
    </row>
    <row r="97" spans="1:8" ht="15" x14ac:dyDescent="0.25">
      <c r="A97" s="1274"/>
      <c r="B97" s="1272"/>
      <c r="C97" s="1272"/>
      <c r="D97" s="1275"/>
      <c r="E97" s="1272"/>
      <c r="F97" s="1272"/>
      <c r="G97" s="1271">
        <f t="shared" si="3"/>
        <v>0</v>
      </c>
      <c r="H97" s="1273"/>
    </row>
    <row r="98" spans="1:8" ht="15" x14ac:dyDescent="0.25">
      <c r="A98" s="1274"/>
      <c r="B98" s="1272"/>
      <c r="C98" s="1272"/>
      <c r="D98" s="1275"/>
      <c r="E98" s="1272"/>
      <c r="F98" s="1272"/>
      <c r="G98" s="1271">
        <f t="shared" si="3"/>
        <v>0</v>
      </c>
      <c r="H98" s="1273"/>
    </row>
    <row r="99" spans="1:8" ht="15" x14ac:dyDescent="0.25">
      <c r="A99" s="1274"/>
      <c r="B99" s="1272"/>
      <c r="C99" s="1272"/>
      <c r="D99" s="1275"/>
      <c r="E99" s="1272"/>
      <c r="F99" s="1272"/>
      <c r="G99" s="1271">
        <f t="shared" si="3"/>
        <v>0</v>
      </c>
      <c r="H99" s="1273"/>
    </row>
    <row r="100" spans="1:8" ht="15" x14ac:dyDescent="0.25">
      <c r="A100" s="1274"/>
      <c r="B100" s="1272"/>
      <c r="C100" s="1272"/>
      <c r="D100" s="1275"/>
      <c r="E100" s="1272"/>
      <c r="F100" s="1272"/>
      <c r="G100" s="1271">
        <f t="shared" si="3"/>
        <v>0</v>
      </c>
      <c r="H100" s="1273"/>
    </row>
    <row r="101" spans="1:8" ht="15" x14ac:dyDescent="0.25">
      <c r="A101" s="1274"/>
      <c r="B101" s="1272"/>
      <c r="C101" s="1272"/>
      <c r="D101" s="1275"/>
      <c r="E101" s="1272"/>
      <c r="F101" s="1272"/>
      <c r="G101" s="1271">
        <f t="shared" si="3"/>
        <v>0</v>
      </c>
      <c r="H101" s="1273"/>
    </row>
    <row r="102" spans="1:8" ht="15" x14ac:dyDescent="0.25">
      <c r="A102" s="1274"/>
      <c r="B102" s="1272"/>
      <c r="C102" s="1272"/>
      <c r="D102" s="1275"/>
      <c r="E102" s="1272"/>
      <c r="F102" s="1272"/>
      <c r="G102" s="1271">
        <f t="shared" ref="G102:G133" si="4">G101-SUM(B102:F102)</f>
        <v>0</v>
      </c>
      <c r="H102" s="1273"/>
    </row>
    <row r="103" spans="1:8" ht="15" x14ac:dyDescent="0.25">
      <c r="A103" s="1274"/>
      <c r="B103" s="1272"/>
      <c r="C103" s="1272"/>
      <c r="D103" s="1275"/>
      <c r="E103" s="1272"/>
      <c r="F103" s="1272"/>
      <c r="G103" s="1271">
        <f t="shared" si="4"/>
        <v>0</v>
      </c>
      <c r="H103" s="1273"/>
    </row>
    <row r="104" spans="1:8" ht="15" x14ac:dyDescent="0.25">
      <c r="A104" s="1274"/>
      <c r="B104" s="1272"/>
      <c r="C104" s="1272"/>
      <c r="D104" s="1275"/>
      <c r="E104" s="1272"/>
      <c r="F104" s="1272"/>
      <c r="G104" s="1271">
        <f t="shared" si="4"/>
        <v>0</v>
      </c>
      <c r="H104" s="1273"/>
    </row>
    <row r="105" spans="1:8" ht="15" x14ac:dyDescent="0.25">
      <c r="A105" s="1274"/>
      <c r="B105" s="1272"/>
      <c r="C105" s="1272"/>
      <c r="D105" s="1275"/>
      <c r="E105" s="1272"/>
      <c r="F105" s="1272"/>
      <c r="G105" s="1271">
        <f t="shared" si="4"/>
        <v>0</v>
      </c>
      <c r="H105" s="1273"/>
    </row>
    <row r="106" spans="1:8" ht="15" x14ac:dyDescent="0.25">
      <c r="A106" s="1274"/>
      <c r="B106" s="1272"/>
      <c r="C106" s="1272"/>
      <c r="D106" s="1275"/>
      <c r="E106" s="1272"/>
      <c r="F106" s="1272"/>
      <c r="G106" s="1271">
        <f t="shared" si="4"/>
        <v>0</v>
      </c>
      <c r="H106" s="1273"/>
    </row>
    <row r="107" spans="1:8" ht="15" x14ac:dyDescent="0.25">
      <c r="A107" s="1274"/>
      <c r="B107" s="1272"/>
      <c r="C107" s="1272"/>
      <c r="D107" s="1275"/>
      <c r="E107" s="1272"/>
      <c r="F107" s="1272"/>
      <c r="G107" s="1271">
        <f t="shared" si="4"/>
        <v>0</v>
      </c>
      <c r="H107" s="1273"/>
    </row>
    <row r="108" spans="1:8" ht="15" x14ac:dyDescent="0.25">
      <c r="A108" s="1274"/>
      <c r="B108" s="1272"/>
      <c r="C108" s="1272"/>
      <c r="D108" s="1275"/>
      <c r="E108" s="1272"/>
      <c r="F108" s="1272"/>
      <c r="G108" s="1271">
        <f t="shared" si="4"/>
        <v>0</v>
      </c>
      <c r="H108" s="1273"/>
    </row>
    <row r="109" spans="1:8" ht="15" x14ac:dyDescent="0.25">
      <c r="A109" s="1274"/>
      <c r="B109" s="1272"/>
      <c r="C109" s="1272"/>
      <c r="D109" s="1275"/>
      <c r="E109" s="1272"/>
      <c r="F109" s="1272"/>
      <c r="G109" s="1271">
        <f t="shared" si="4"/>
        <v>0</v>
      </c>
      <c r="H109" s="1273"/>
    </row>
    <row r="110" spans="1:8" ht="15" x14ac:dyDescent="0.25">
      <c r="A110" s="1274"/>
      <c r="B110" s="1272"/>
      <c r="C110" s="1272"/>
      <c r="D110" s="1275"/>
      <c r="E110" s="1272"/>
      <c r="F110" s="1272"/>
      <c r="G110" s="1271">
        <f t="shared" si="4"/>
        <v>0</v>
      </c>
      <c r="H110" s="1273"/>
    </row>
    <row r="111" spans="1:8" ht="15" x14ac:dyDescent="0.25">
      <c r="A111" s="1274"/>
      <c r="B111" s="1272"/>
      <c r="C111" s="1272"/>
      <c r="D111" s="1275"/>
      <c r="E111" s="1272"/>
      <c r="F111" s="1272"/>
      <c r="G111" s="1271">
        <f t="shared" si="4"/>
        <v>0</v>
      </c>
      <c r="H111" s="1273"/>
    </row>
    <row r="112" spans="1:8" ht="15" x14ac:dyDescent="0.25">
      <c r="A112" s="1274"/>
      <c r="B112" s="1272"/>
      <c r="C112" s="1272"/>
      <c r="D112" s="1275"/>
      <c r="E112" s="1272"/>
      <c r="F112" s="1272"/>
      <c r="G112" s="1271">
        <f t="shared" si="4"/>
        <v>0</v>
      </c>
      <c r="H112" s="1273"/>
    </row>
    <row r="113" spans="1:8" ht="15" x14ac:dyDescent="0.25">
      <c r="A113" s="1274"/>
      <c r="B113" s="1272"/>
      <c r="C113" s="1272"/>
      <c r="D113" s="1275"/>
      <c r="E113" s="1272"/>
      <c r="F113" s="1272"/>
      <c r="G113" s="1271">
        <f t="shared" si="4"/>
        <v>0</v>
      </c>
      <c r="H113" s="1273"/>
    </row>
    <row r="114" spans="1:8" ht="15" x14ac:dyDescent="0.25">
      <c r="A114" s="1274"/>
      <c r="B114" s="1272"/>
      <c r="C114" s="1272"/>
      <c r="D114" s="1275"/>
      <c r="E114" s="1272"/>
      <c r="F114" s="1272"/>
      <c r="G114" s="1271">
        <f t="shared" si="4"/>
        <v>0</v>
      </c>
      <c r="H114" s="1273"/>
    </row>
    <row r="115" spans="1:8" ht="15" x14ac:dyDescent="0.25">
      <c r="A115" s="1274"/>
      <c r="B115" s="1272"/>
      <c r="C115" s="1272"/>
      <c r="D115" s="1275"/>
      <c r="E115" s="1272"/>
      <c r="F115" s="1272"/>
      <c r="G115" s="1271">
        <f t="shared" si="4"/>
        <v>0</v>
      </c>
      <c r="H115" s="1273"/>
    </row>
    <row r="116" spans="1:8" ht="15" x14ac:dyDescent="0.25">
      <c r="A116" s="1274"/>
      <c r="B116" s="1272"/>
      <c r="C116" s="1272"/>
      <c r="D116" s="1275"/>
      <c r="E116" s="1272"/>
      <c r="F116" s="1272"/>
      <c r="G116" s="1271">
        <f t="shared" si="4"/>
        <v>0</v>
      </c>
      <c r="H116" s="1273"/>
    </row>
    <row r="117" spans="1:8" ht="15" x14ac:dyDescent="0.25">
      <c r="A117" s="1274"/>
      <c r="B117" s="1272"/>
      <c r="C117" s="1272"/>
      <c r="D117" s="1275"/>
      <c r="E117" s="1272"/>
      <c r="F117" s="1272"/>
      <c r="G117" s="1271">
        <f t="shared" si="4"/>
        <v>0</v>
      </c>
      <c r="H117" s="1273"/>
    </row>
    <row r="118" spans="1:8" ht="15" x14ac:dyDescent="0.25">
      <c r="A118" s="1274"/>
      <c r="B118" s="1272"/>
      <c r="C118" s="1272"/>
      <c r="D118" s="1275"/>
      <c r="E118" s="1272"/>
      <c r="F118" s="1272"/>
      <c r="G118" s="1271">
        <f t="shared" si="4"/>
        <v>0</v>
      </c>
      <c r="H118" s="1273"/>
    </row>
    <row r="119" spans="1:8" ht="15" x14ac:dyDescent="0.25">
      <c r="A119" s="1274"/>
      <c r="B119" s="1272"/>
      <c r="C119" s="1272"/>
      <c r="D119" s="1275"/>
      <c r="E119" s="1272"/>
      <c r="F119" s="1272"/>
      <c r="G119" s="1271">
        <f t="shared" si="4"/>
        <v>0</v>
      </c>
      <c r="H119" s="1273"/>
    </row>
    <row r="120" spans="1:8" ht="15" x14ac:dyDescent="0.25">
      <c r="A120" s="1274"/>
      <c r="B120" s="1272"/>
      <c r="C120" s="1272"/>
      <c r="D120" s="1275"/>
      <c r="E120" s="1272"/>
      <c r="F120" s="1272"/>
      <c r="G120" s="1271">
        <f t="shared" si="4"/>
        <v>0</v>
      </c>
      <c r="H120" s="1273"/>
    </row>
    <row r="121" spans="1:8" ht="15" x14ac:dyDescent="0.25">
      <c r="A121" s="1274"/>
      <c r="B121" s="1272"/>
      <c r="C121" s="1272"/>
      <c r="D121" s="1275"/>
      <c r="E121" s="1272"/>
      <c r="F121" s="1272"/>
      <c r="G121" s="1271">
        <f t="shared" si="4"/>
        <v>0</v>
      </c>
      <c r="H121" s="1273"/>
    </row>
    <row r="122" spans="1:8" ht="15" x14ac:dyDescent="0.25">
      <c r="A122" s="1274"/>
      <c r="B122" s="1272"/>
      <c r="C122" s="1272"/>
      <c r="D122" s="1275"/>
      <c r="E122" s="1272"/>
      <c r="F122" s="1272"/>
      <c r="G122" s="1271">
        <f t="shared" si="4"/>
        <v>0</v>
      </c>
      <c r="H122" s="1273"/>
    </row>
    <row r="123" spans="1:8" ht="15" x14ac:dyDescent="0.25">
      <c r="A123" s="1274"/>
      <c r="B123" s="1272"/>
      <c r="C123" s="1272"/>
      <c r="D123" s="1275"/>
      <c r="E123" s="1272"/>
      <c r="F123" s="1272"/>
      <c r="G123" s="1271">
        <f t="shared" si="4"/>
        <v>0</v>
      </c>
      <c r="H123" s="1273"/>
    </row>
    <row r="124" spans="1:8" ht="15" x14ac:dyDescent="0.25">
      <c r="A124" s="1274"/>
      <c r="B124" s="1272"/>
      <c r="C124" s="1272"/>
      <c r="D124" s="1275"/>
      <c r="E124" s="1272"/>
      <c r="F124" s="1272"/>
      <c r="G124" s="1271">
        <f t="shared" si="4"/>
        <v>0</v>
      </c>
      <c r="H124" s="1273"/>
    </row>
    <row r="125" spans="1:8" ht="15" x14ac:dyDescent="0.25">
      <c r="A125" s="1274"/>
      <c r="B125" s="1272"/>
      <c r="C125" s="1272"/>
      <c r="D125" s="1275"/>
      <c r="E125" s="1272"/>
      <c r="F125" s="1272"/>
      <c r="G125" s="1271">
        <f t="shared" si="4"/>
        <v>0</v>
      </c>
      <c r="H125" s="1273"/>
    </row>
    <row r="126" spans="1:8" ht="15" x14ac:dyDescent="0.25">
      <c r="A126" s="1274"/>
      <c r="B126" s="1272"/>
      <c r="C126" s="1272"/>
      <c r="D126" s="1275"/>
      <c r="E126" s="1272"/>
      <c r="F126" s="1272"/>
      <c r="G126" s="1271">
        <f t="shared" si="4"/>
        <v>0</v>
      </c>
      <c r="H126" s="1273"/>
    </row>
    <row r="127" spans="1:8" ht="15" x14ac:dyDescent="0.25">
      <c r="A127" s="1274"/>
      <c r="B127" s="1272"/>
      <c r="C127" s="1272"/>
      <c r="D127" s="1275"/>
      <c r="E127" s="1272"/>
      <c r="F127" s="1272"/>
      <c r="G127" s="1271">
        <f t="shared" si="4"/>
        <v>0</v>
      </c>
      <c r="H127" s="1273"/>
    </row>
    <row r="128" spans="1:8" ht="15" x14ac:dyDescent="0.25">
      <c r="A128" s="1274"/>
      <c r="B128" s="1272"/>
      <c r="C128" s="1272"/>
      <c r="D128" s="1275"/>
      <c r="E128" s="1272"/>
      <c r="F128" s="1272"/>
      <c r="G128" s="1271">
        <f t="shared" si="4"/>
        <v>0</v>
      </c>
      <c r="H128" s="1273"/>
    </row>
    <row r="129" spans="1:8" ht="15" x14ac:dyDescent="0.25">
      <c r="A129" s="1274"/>
      <c r="B129" s="1272"/>
      <c r="C129" s="1272"/>
      <c r="D129" s="1275"/>
      <c r="E129" s="1272"/>
      <c r="F129" s="1272"/>
      <c r="G129" s="1271">
        <f t="shared" si="4"/>
        <v>0</v>
      </c>
      <c r="H129" s="1273"/>
    </row>
    <row r="130" spans="1:8" ht="15" x14ac:dyDescent="0.25">
      <c r="A130" s="1274"/>
      <c r="B130" s="1272"/>
      <c r="C130" s="1272"/>
      <c r="D130" s="1275"/>
      <c r="E130" s="1272"/>
      <c r="F130" s="1272"/>
      <c r="G130" s="1271">
        <f t="shared" si="4"/>
        <v>0</v>
      </c>
      <c r="H130" s="1273"/>
    </row>
    <row r="131" spans="1:8" ht="15" x14ac:dyDescent="0.25">
      <c r="A131" s="1274"/>
      <c r="B131" s="1272"/>
      <c r="C131" s="1272"/>
      <c r="D131" s="1275"/>
      <c r="E131" s="1272"/>
      <c r="F131" s="1272"/>
      <c r="G131" s="1271">
        <f t="shared" si="4"/>
        <v>0</v>
      </c>
      <c r="H131" s="1273"/>
    </row>
    <row r="132" spans="1:8" ht="15" x14ac:dyDescent="0.25">
      <c r="A132" s="1274"/>
      <c r="B132" s="1272"/>
      <c r="C132" s="1272"/>
      <c r="D132" s="1275"/>
      <c r="E132" s="1272"/>
      <c r="F132" s="1272"/>
      <c r="G132" s="1271">
        <f t="shared" si="4"/>
        <v>0</v>
      </c>
      <c r="H132" s="1273"/>
    </row>
    <row r="133" spans="1:8" ht="15" x14ac:dyDescent="0.25">
      <c r="A133" s="1274"/>
      <c r="B133" s="1272"/>
      <c r="C133" s="1272"/>
      <c r="D133" s="1275"/>
      <c r="E133" s="1272"/>
      <c r="F133" s="1272"/>
      <c r="G133" s="1271">
        <f t="shared" si="4"/>
        <v>0</v>
      </c>
      <c r="H133" s="1273"/>
    </row>
    <row r="134" spans="1:8" ht="15" x14ac:dyDescent="0.25">
      <c r="A134" s="1274"/>
      <c r="B134" s="1272"/>
      <c r="C134" s="1272"/>
      <c r="D134" s="1275"/>
      <c r="E134" s="1272"/>
      <c r="F134" s="1272"/>
      <c r="G134" s="1271">
        <f t="shared" ref="G134:G153" si="5">G133-SUM(B134:F134)</f>
        <v>0</v>
      </c>
      <c r="H134" s="1273"/>
    </row>
    <row r="135" spans="1:8" ht="15" x14ac:dyDescent="0.25">
      <c r="A135" s="1274"/>
      <c r="B135" s="1272"/>
      <c r="C135" s="1272"/>
      <c r="D135" s="1275"/>
      <c r="E135" s="1272"/>
      <c r="F135" s="1272"/>
      <c r="G135" s="1271">
        <f t="shared" si="5"/>
        <v>0</v>
      </c>
      <c r="H135" s="1273"/>
    </row>
    <row r="136" spans="1:8" ht="15" x14ac:dyDescent="0.25">
      <c r="A136" s="1274"/>
      <c r="B136" s="1272"/>
      <c r="C136" s="1272"/>
      <c r="D136" s="1275"/>
      <c r="E136" s="1272"/>
      <c r="F136" s="1272"/>
      <c r="G136" s="1271">
        <f t="shared" si="5"/>
        <v>0</v>
      </c>
      <c r="H136" s="1273"/>
    </row>
    <row r="137" spans="1:8" ht="15" x14ac:dyDescent="0.25">
      <c r="A137" s="1274"/>
      <c r="B137" s="1272"/>
      <c r="C137" s="1272"/>
      <c r="D137" s="1275"/>
      <c r="E137" s="1272"/>
      <c r="F137" s="1272"/>
      <c r="G137" s="1271">
        <f t="shared" si="5"/>
        <v>0</v>
      </c>
      <c r="H137" s="1273"/>
    </row>
    <row r="138" spans="1:8" ht="15" x14ac:dyDescent="0.25">
      <c r="A138" s="1274"/>
      <c r="B138" s="1272"/>
      <c r="C138" s="1272"/>
      <c r="D138" s="1275"/>
      <c r="E138" s="1272"/>
      <c r="F138" s="1272"/>
      <c r="G138" s="1271">
        <f t="shared" si="5"/>
        <v>0</v>
      </c>
      <c r="H138" s="1273"/>
    </row>
    <row r="139" spans="1:8" ht="15" x14ac:dyDescent="0.25">
      <c r="A139" s="1274"/>
      <c r="B139" s="1272"/>
      <c r="C139" s="1272"/>
      <c r="D139" s="1275"/>
      <c r="E139" s="1272"/>
      <c r="F139" s="1272"/>
      <c r="G139" s="1271">
        <f t="shared" si="5"/>
        <v>0</v>
      </c>
      <c r="H139" s="1273"/>
    </row>
    <row r="140" spans="1:8" ht="15" x14ac:dyDescent="0.25">
      <c r="A140" s="1274"/>
      <c r="B140" s="1272"/>
      <c r="C140" s="1272"/>
      <c r="D140" s="1275"/>
      <c r="E140" s="1272"/>
      <c r="F140" s="1272"/>
      <c r="G140" s="1271">
        <f t="shared" si="5"/>
        <v>0</v>
      </c>
      <c r="H140" s="1273"/>
    </row>
    <row r="141" spans="1:8" ht="15" x14ac:dyDescent="0.25">
      <c r="A141" s="1274"/>
      <c r="B141" s="1272"/>
      <c r="C141" s="1272"/>
      <c r="D141" s="1275"/>
      <c r="E141" s="1272"/>
      <c r="F141" s="1272"/>
      <c r="G141" s="1271">
        <f t="shared" si="5"/>
        <v>0</v>
      </c>
      <c r="H141" s="1273"/>
    </row>
    <row r="142" spans="1:8" ht="15" x14ac:dyDescent="0.25">
      <c r="A142" s="1274"/>
      <c r="B142" s="1272"/>
      <c r="C142" s="1272"/>
      <c r="D142" s="1275"/>
      <c r="E142" s="1272"/>
      <c r="F142" s="1272"/>
      <c r="G142" s="1271">
        <f t="shared" si="5"/>
        <v>0</v>
      </c>
      <c r="H142" s="1273"/>
    </row>
    <row r="143" spans="1:8" ht="15" x14ac:dyDescent="0.25">
      <c r="A143" s="1274"/>
      <c r="B143" s="1272"/>
      <c r="C143" s="1272"/>
      <c r="D143" s="1275"/>
      <c r="E143" s="1272"/>
      <c r="F143" s="1272"/>
      <c r="G143" s="1271">
        <f t="shared" si="5"/>
        <v>0</v>
      </c>
      <c r="H143" s="1273"/>
    </row>
    <row r="144" spans="1:8" ht="15" x14ac:dyDescent="0.25">
      <c r="A144" s="1274"/>
      <c r="B144" s="1272"/>
      <c r="C144" s="1272"/>
      <c r="D144" s="1275"/>
      <c r="E144" s="1272"/>
      <c r="F144" s="1272"/>
      <c r="G144" s="1271">
        <f t="shared" si="5"/>
        <v>0</v>
      </c>
      <c r="H144" s="1273"/>
    </row>
    <row r="145" spans="1:8" ht="15" x14ac:dyDescent="0.25">
      <c r="A145" s="1274"/>
      <c r="B145" s="1272"/>
      <c r="C145" s="1272"/>
      <c r="D145" s="1275"/>
      <c r="E145" s="1272"/>
      <c r="F145" s="1272"/>
      <c r="G145" s="1271">
        <f t="shared" si="5"/>
        <v>0</v>
      </c>
      <c r="H145" s="1273"/>
    </row>
    <row r="146" spans="1:8" ht="15" x14ac:dyDescent="0.25">
      <c r="A146" s="1274"/>
      <c r="B146" s="1272"/>
      <c r="C146" s="1272"/>
      <c r="D146" s="1275"/>
      <c r="E146" s="1272"/>
      <c r="F146" s="1272"/>
      <c r="G146" s="1271">
        <f t="shared" si="5"/>
        <v>0</v>
      </c>
      <c r="H146" s="1273"/>
    </row>
    <row r="147" spans="1:8" ht="15" x14ac:dyDescent="0.25">
      <c r="A147" s="1274"/>
      <c r="B147" s="1272"/>
      <c r="C147" s="1272"/>
      <c r="D147" s="1275"/>
      <c r="E147" s="1272"/>
      <c r="F147" s="1272"/>
      <c r="G147" s="1271">
        <f t="shared" si="5"/>
        <v>0</v>
      </c>
      <c r="H147" s="1273"/>
    </row>
    <row r="148" spans="1:8" ht="15" x14ac:dyDescent="0.25">
      <c r="A148" s="1274"/>
      <c r="B148" s="1272"/>
      <c r="C148" s="1272"/>
      <c r="D148" s="1275"/>
      <c r="E148" s="1272"/>
      <c r="F148" s="1272"/>
      <c r="G148" s="1271">
        <f t="shared" si="5"/>
        <v>0</v>
      </c>
      <c r="H148" s="1273"/>
    </row>
    <row r="149" spans="1:8" ht="15" x14ac:dyDescent="0.25">
      <c r="A149" s="1274"/>
      <c r="B149" s="1272"/>
      <c r="C149" s="1272"/>
      <c r="D149" s="1275"/>
      <c r="E149" s="1272"/>
      <c r="F149" s="1272"/>
      <c r="G149" s="1271">
        <f t="shared" si="5"/>
        <v>0</v>
      </c>
      <c r="H149" s="1273"/>
    </row>
    <row r="150" spans="1:8" ht="15" x14ac:dyDescent="0.25">
      <c r="A150" s="1274"/>
      <c r="B150" s="1272"/>
      <c r="C150" s="1272"/>
      <c r="D150" s="1275"/>
      <c r="E150" s="1272"/>
      <c r="F150" s="1272"/>
      <c r="G150" s="1271">
        <f t="shared" si="5"/>
        <v>0</v>
      </c>
      <c r="H150" s="1273"/>
    </row>
    <row r="151" spans="1:8" ht="15" x14ac:dyDescent="0.25">
      <c r="A151" s="1274"/>
      <c r="B151" s="1272"/>
      <c r="C151" s="1272"/>
      <c r="D151" s="1275"/>
      <c r="E151" s="1272"/>
      <c r="F151" s="1272"/>
      <c r="G151" s="1271">
        <f t="shared" si="5"/>
        <v>0</v>
      </c>
      <c r="H151" s="1273"/>
    </row>
    <row r="152" spans="1:8" ht="15" x14ac:dyDescent="0.25">
      <c r="A152" s="1274"/>
      <c r="B152" s="1272"/>
      <c r="C152" s="1272"/>
      <c r="D152" s="1275"/>
      <c r="E152" s="1272"/>
      <c r="F152" s="1272"/>
      <c r="G152" s="1271">
        <f t="shared" si="5"/>
        <v>0</v>
      </c>
      <c r="H152" s="1273"/>
    </row>
    <row r="153" spans="1:8" ht="15" x14ac:dyDescent="0.25">
      <c r="A153" s="1274"/>
      <c r="B153" s="1272"/>
      <c r="C153" s="1272"/>
      <c r="D153" s="1275"/>
      <c r="E153" s="1272"/>
      <c r="F153" s="1272"/>
      <c r="G153" s="1271">
        <f t="shared" si="5"/>
        <v>0</v>
      </c>
      <c r="H153" s="1273"/>
    </row>
  </sheetData>
  <protectedRanges>
    <protectedRange sqref="B11:F13" name="Range7"/>
    <protectedRange sqref="A14:F153" name="Range2"/>
    <protectedRange sqref="G14" name="Range8"/>
  </protectedRanges>
  <mergeCells count="4">
    <mergeCell ref="A10:B10"/>
    <mergeCell ref="B1:C1"/>
    <mergeCell ref="B2:C2"/>
    <mergeCell ref="B3:C3"/>
  </mergeCells>
  <hyperlinks>
    <hyperlink ref="C8" r:id="rId1" tooltip="Link to Managed Document" xr:uid="{05AC6FB7-FC7A-471D-93AE-E367E83C03EB}"/>
    <hyperlink ref="I16" r:id="rId2" tooltip="Link to Managed Document" xr:uid="{07AF041D-0031-46BB-8CE8-7ABC7DD2C520}"/>
  </hyperlinks>
  <pageMargins left="0.7" right="0.7" top="0.75" bottom="0.75" header="0.3" footer="0.3"/>
  <pageSetup paperSize="9" orientation="portrait" r:id="rId3"/>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FBFD2-3E66-4168-9A4C-01AA54C83662}">
  <sheetPr>
    <tabColor rgb="FF8DC63F"/>
  </sheetPr>
  <dimension ref="A1:K10"/>
  <sheetViews>
    <sheetView workbookViewId="0">
      <selection activeCell="H5" sqref="H5:K6"/>
    </sheetView>
  </sheetViews>
  <sheetFormatPr defaultRowHeight="12" x14ac:dyDescent="0.2"/>
  <cols>
    <col min="2" max="2" width="10.83203125" bestFit="1" customWidth="1"/>
    <col min="3" max="3" width="14.6640625" customWidth="1"/>
    <col min="8" max="8" width="10.83203125" bestFit="1" customWidth="1"/>
    <col min="9" max="9" width="18.83203125" customWidth="1"/>
    <col min="10" max="10" width="12.6640625" customWidth="1"/>
  </cols>
  <sheetData>
    <row r="1" spans="1:11" x14ac:dyDescent="0.2">
      <c r="A1" t="s">
        <v>1339</v>
      </c>
      <c r="H1" t="s">
        <v>1329</v>
      </c>
    </row>
    <row r="3" spans="1:11" x14ac:dyDescent="0.2">
      <c r="B3" t="s">
        <v>64</v>
      </c>
      <c r="C3" t="s">
        <v>93</v>
      </c>
      <c r="D3" t="s">
        <v>1340</v>
      </c>
      <c r="E3" t="s">
        <v>1341</v>
      </c>
      <c r="H3" t="s">
        <v>64</v>
      </c>
      <c r="I3" t="s">
        <v>93</v>
      </c>
      <c r="J3" t="s">
        <v>1340</v>
      </c>
      <c r="K3" t="s">
        <v>1341</v>
      </c>
    </row>
    <row r="5" spans="1:11" x14ac:dyDescent="0.2">
      <c r="B5" s="131">
        <v>43281</v>
      </c>
      <c r="C5" t="s">
        <v>1283</v>
      </c>
      <c r="E5">
        <v>-1.1399999999999999</v>
      </c>
      <c r="H5" s="131">
        <v>43281</v>
      </c>
      <c r="I5" t="s">
        <v>1283</v>
      </c>
      <c r="K5">
        <v>-218.04</v>
      </c>
    </row>
    <row r="6" spans="1:11" x14ac:dyDescent="0.2">
      <c r="H6" s="131">
        <v>43281</v>
      </c>
      <c r="I6" t="s">
        <v>1284</v>
      </c>
      <c r="K6">
        <v>-363.41</v>
      </c>
    </row>
    <row r="10" spans="1:11" x14ac:dyDescent="0.2">
      <c r="B10" t="s">
        <v>1342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2">
    <tabColor rgb="FF8DC63F"/>
  </sheetPr>
  <dimension ref="A1:AF135"/>
  <sheetViews>
    <sheetView showGridLines="0" topLeftCell="A7" zoomScale="106" zoomScaleNormal="106" workbookViewId="0"/>
  </sheetViews>
  <sheetFormatPr defaultRowHeight="12" x14ac:dyDescent="0.2"/>
  <cols>
    <col min="1" max="1" width="55" style="107" customWidth="1"/>
    <col min="2" max="2" width="29.6640625" style="107" customWidth="1"/>
    <col min="3" max="3" width="14.83203125" customWidth="1"/>
    <col min="4" max="4" width="19.83203125" style="1354" customWidth="1"/>
    <col min="5" max="5" width="88.33203125" customWidth="1"/>
    <col min="6" max="25" width="14.83203125" customWidth="1"/>
    <col min="26" max="26" width="15.1640625" customWidth="1"/>
    <col min="27" max="27" width="6.6640625" customWidth="1"/>
    <col min="28" max="28" width="30.83203125" customWidth="1"/>
    <col min="31" max="31" width="14.83203125" customWidth="1"/>
    <col min="32" max="32" width="15.1640625" hidden="1" customWidth="1"/>
  </cols>
  <sheetData>
    <row r="1" spans="1:32" ht="24.95" customHeight="1" x14ac:dyDescent="0.2">
      <c r="A1" s="145" t="s">
        <v>167</v>
      </c>
      <c r="B1" s="1426" t="str">
        <f>Home!$B$3</f>
        <v>MICI05</v>
      </c>
      <c r="C1" s="1426"/>
      <c r="D1" s="1426"/>
      <c r="E1" s="1426"/>
      <c r="F1" s="1426"/>
      <c r="G1" s="148"/>
      <c r="W1" s="7"/>
      <c r="X1" s="104" t="s">
        <v>58</v>
      </c>
      <c r="Y1" s="1066" t="e">
        <f>IF(AND('Index of Workpapers'!E50="",#REF!=""),'Index of Workpapers'!C50,IF('Index of Workpapers'!E50&lt;&gt;"",'Index of Workpapers'!E50,#REF!))</f>
        <v>#REF!</v>
      </c>
      <c r="AA1" s="523"/>
      <c r="AB1" s="524" t="s">
        <v>349</v>
      </c>
      <c r="AC1" s="525" t="s">
        <v>63</v>
      </c>
      <c r="AD1" s="526" t="s">
        <v>64</v>
      </c>
    </row>
    <row r="2" spans="1:32" ht="24.95" customHeight="1" x14ac:dyDescent="0.2">
      <c r="A2" s="145" t="s">
        <v>10</v>
      </c>
      <c r="B2" s="1426" t="str">
        <f>Home!$B$4</f>
        <v>MICINDA SUPERANNUATION FUND</v>
      </c>
      <c r="C2" s="1426"/>
      <c r="D2" s="1426"/>
      <c r="E2" s="974"/>
      <c r="F2" s="974"/>
      <c r="W2" s="7"/>
      <c r="X2" s="104" t="s">
        <v>63</v>
      </c>
      <c r="Y2" s="104" t="s">
        <v>64</v>
      </c>
      <c r="AA2" s="523"/>
      <c r="AB2" s="524" t="s">
        <v>350</v>
      </c>
      <c r="AC2" s="525" t="s">
        <v>63</v>
      </c>
      <c r="AD2" s="526" t="s">
        <v>64</v>
      </c>
    </row>
    <row r="3" spans="1:32" ht="24.95" customHeight="1" x14ac:dyDescent="0.2">
      <c r="A3" s="145" t="s">
        <v>236</v>
      </c>
      <c r="B3" s="1440">
        <f>Home!$C$7</f>
        <v>43281</v>
      </c>
      <c r="C3" s="1440"/>
      <c r="D3" s="1353"/>
      <c r="E3" s="999"/>
      <c r="F3" s="974"/>
      <c r="W3" s="142" t="s">
        <v>55</v>
      </c>
      <c r="X3" s="106" t="str">
        <f>Home!$C$16</f>
        <v>TH</v>
      </c>
      <c r="Y3" s="238">
        <f>Home!$C$17</f>
        <v>43521</v>
      </c>
      <c r="AA3" s="523"/>
      <c r="AB3" s="524" t="s">
        <v>94</v>
      </c>
      <c r="AC3" s="525" t="s">
        <v>63</v>
      </c>
      <c r="AD3" s="526" t="s">
        <v>64</v>
      </c>
    </row>
    <row r="4" spans="1:32" ht="24.95" customHeight="1" x14ac:dyDescent="0.3">
      <c r="A4" s="1581" t="s">
        <v>600</v>
      </c>
      <c r="B4" s="1581"/>
      <c r="C4" s="1581"/>
      <c r="D4" s="1581"/>
      <c r="E4" s="1581"/>
      <c r="F4" s="1581"/>
      <c r="W4" s="142" t="s">
        <v>56</v>
      </c>
      <c r="X4" s="106" t="str">
        <f>Home!$C$18</f>
        <v>Enter initials</v>
      </c>
      <c r="Y4" s="238" t="str">
        <f>Home!$C$19</f>
        <v>Enter date</v>
      </c>
      <c r="AA4" s="523"/>
      <c r="AB4" s="524" t="s">
        <v>351</v>
      </c>
      <c r="AC4" s="525" t="s">
        <v>63</v>
      </c>
      <c r="AD4" s="526" t="s">
        <v>64</v>
      </c>
    </row>
    <row r="5" spans="1:32" ht="3.75" customHeight="1" x14ac:dyDescent="0.2">
      <c r="AA5" s="1418"/>
      <c r="AB5" s="1419" t="s">
        <v>352</v>
      </c>
      <c r="AC5" s="1420" t="s">
        <v>63</v>
      </c>
      <c r="AD5" s="1422" t="s">
        <v>64</v>
      </c>
    </row>
    <row r="6" spans="1:32" ht="14.25" customHeight="1" x14ac:dyDescent="0.2">
      <c r="AA6" s="1418"/>
      <c r="AB6" s="1419"/>
      <c r="AC6" s="1420"/>
      <c r="AD6" s="1422"/>
    </row>
    <row r="7" spans="1:32" ht="14.25" customHeight="1" x14ac:dyDescent="0.25">
      <c r="A7" s="1281" t="s">
        <v>1220</v>
      </c>
      <c r="B7" s="1290"/>
      <c r="C7" s="1290"/>
      <c r="D7" s="1355"/>
      <c r="E7" s="6"/>
      <c r="AA7" s="1418"/>
      <c r="AB7" s="1419"/>
      <c r="AC7" s="1420"/>
      <c r="AD7" s="1422"/>
    </row>
    <row r="8" spans="1:32" ht="14.25" customHeight="1" x14ac:dyDescent="0.25">
      <c r="A8" s="1282"/>
      <c r="B8" s="1282"/>
      <c r="C8" s="1282"/>
      <c r="D8" s="1356"/>
      <c r="E8" s="1283"/>
      <c r="AA8" s="1418"/>
      <c r="AB8" s="1419" t="s">
        <v>353</v>
      </c>
      <c r="AC8" s="1420" t="s">
        <v>63</v>
      </c>
      <c r="AD8" s="1422" t="s">
        <v>64</v>
      </c>
    </row>
    <row r="9" spans="1:32" ht="14.25" customHeight="1" x14ac:dyDescent="0.25">
      <c r="A9" s="1282"/>
      <c r="B9" s="1282"/>
      <c r="C9" s="1282"/>
      <c r="D9" s="1284"/>
      <c r="E9" s="1283"/>
      <c r="AA9" s="1418"/>
      <c r="AB9" s="1419"/>
      <c r="AC9" s="1420"/>
      <c r="AD9" s="1422"/>
    </row>
    <row r="10" spans="1:32" ht="14.25" customHeight="1" x14ac:dyDescent="0.25">
      <c r="A10" s="1282"/>
      <c r="B10" s="1282"/>
      <c r="C10" s="1282"/>
      <c r="D10" s="1284" t="s">
        <v>1221</v>
      </c>
      <c r="E10" s="1283"/>
      <c r="AA10" s="1418"/>
      <c r="AB10" s="1419"/>
      <c r="AC10" s="1420"/>
      <c r="AD10" s="1422"/>
      <c r="AE10" s="163"/>
    </row>
    <row r="11" spans="1:32" ht="14.25" customHeight="1" x14ac:dyDescent="0.25">
      <c r="A11" s="1282" t="s">
        <v>42</v>
      </c>
      <c r="B11" s="1282"/>
      <c r="C11" s="1282"/>
      <c r="D11" s="1284" t="s">
        <v>1222</v>
      </c>
      <c r="E11" s="1283"/>
      <c r="AA11" s="1418"/>
      <c r="AB11" s="1419"/>
      <c r="AC11" s="1420"/>
      <c r="AD11" s="1422"/>
    </row>
    <row r="12" spans="1:32" ht="14.25" customHeight="1" x14ac:dyDescent="0.25">
      <c r="A12" s="1285" t="s">
        <v>1223</v>
      </c>
      <c r="B12" s="1285"/>
      <c r="C12" s="1285"/>
      <c r="D12" s="1286"/>
      <c r="E12" s="1285"/>
      <c r="AA12" s="515" t="s">
        <v>902</v>
      </c>
      <c r="AB12" s="633"/>
      <c r="AC12" s="633"/>
      <c r="AD12" s="634"/>
      <c r="AF12" s="161" t="s">
        <v>380</v>
      </c>
    </row>
    <row r="13" spans="1:32" ht="14.25" customHeight="1" x14ac:dyDescent="0.25">
      <c r="A13" s="1289" t="s">
        <v>1329</v>
      </c>
      <c r="B13" s="1289"/>
      <c r="C13" s="1289"/>
      <c r="D13" s="1357">
        <f>'Bank 2'!G28</f>
        <v>321802.44999999995</v>
      </c>
      <c r="E13" s="1262" t="s">
        <v>1289</v>
      </c>
      <c r="AA13" s="1515" t="s">
        <v>355</v>
      </c>
      <c r="AB13" s="1516"/>
      <c r="AC13" s="1516"/>
      <c r="AD13" s="1517"/>
      <c r="AF13" s="162">
        <f>IF(AND(C61=0,G61=0),0,IF(R61="Average",(D61+J61-L61)/(C61+G61),0))</f>
        <v>0</v>
      </c>
    </row>
    <row r="14" spans="1:32" ht="14.25" customHeight="1" x14ac:dyDescent="0.25">
      <c r="A14" s="1289" t="s">
        <v>1330</v>
      </c>
      <c r="B14" s="1289"/>
      <c r="C14" s="1289"/>
      <c r="D14" s="1357">
        <f>'SMSF28 Bank'!J31</f>
        <v>15025.630000000041</v>
      </c>
      <c r="E14" s="1262" t="s">
        <v>1290</v>
      </c>
      <c r="AA14" s="1518"/>
      <c r="AB14" s="1519"/>
      <c r="AC14" s="1519"/>
      <c r="AD14" s="1520"/>
      <c r="AF14" s="162">
        <f>IF(AND(C62=0,G62=0),0,IF(R62="Average",(D62+J62-L62)/(C62+G62),0))</f>
        <v>0</v>
      </c>
    </row>
    <row r="15" spans="1:32" s="313" customFormat="1" ht="14.25" customHeight="1" x14ac:dyDescent="0.25">
      <c r="A15" s="1289"/>
      <c r="B15" s="1289"/>
      <c r="C15" s="1289"/>
      <c r="D15" s="1357"/>
      <c r="E15" s="1282"/>
      <c r="AA15" s="443"/>
      <c r="AB15" s="444"/>
      <c r="AC15" s="444"/>
      <c r="AD15" s="445"/>
      <c r="AF15" s="162">
        <f>IF(AND(C63=0,G63=0),0,IF(R63="Average",(D63+J63-L63)/(C63+G63),0))</f>
        <v>0</v>
      </c>
    </row>
    <row r="16" spans="1:32" s="313" customFormat="1" ht="14.25" customHeight="1" x14ac:dyDescent="0.25">
      <c r="A16" s="1288"/>
      <c r="B16" s="1288"/>
      <c r="C16" s="1288"/>
      <c r="D16" s="1358">
        <f>SUM(D13:D15)</f>
        <v>336828.08</v>
      </c>
      <c r="E16" s="1282"/>
      <c r="AA16" s="443"/>
      <c r="AB16" s="444"/>
      <c r="AC16" s="444"/>
      <c r="AD16" s="445"/>
      <c r="AF16" s="162">
        <f>IF(AND(C64=0,G64=0),0,IF(R64="Average",(D64+J64-L64)/(C64+G64),0))</f>
        <v>0</v>
      </c>
    </row>
    <row r="17" spans="1:32" s="313" customFormat="1" ht="14.25" customHeight="1" x14ac:dyDescent="0.25">
      <c r="A17" s="1282"/>
      <c r="B17" s="1282"/>
      <c r="C17" s="1282"/>
      <c r="D17" s="1359"/>
      <c r="E17" s="1282"/>
      <c r="AA17" s="443"/>
      <c r="AB17" s="444"/>
      <c r="AC17" s="444"/>
      <c r="AD17" s="445"/>
      <c r="AF17" s="162">
        <f>IF(AND(C65=0,G65=0),0,IF(R65="Average",(D65+J65-L65)/(C65+G65),0))</f>
        <v>0</v>
      </c>
    </row>
    <row r="18" spans="1:32" s="313" customFormat="1" ht="14.25" customHeight="1" thickBot="1" x14ac:dyDescent="0.3">
      <c r="A18" s="1282" t="s">
        <v>139</v>
      </c>
      <c r="B18" s="1282"/>
      <c r="C18" s="1282"/>
      <c r="D18" s="1287">
        <f>D16</f>
        <v>336828.08</v>
      </c>
      <c r="E18" s="1282"/>
      <c r="AA18" s="443"/>
      <c r="AB18" s="444"/>
      <c r="AC18" s="444"/>
      <c r="AD18" s="445"/>
      <c r="AF18" s="162">
        <f t="shared" ref="AF18:AF31" si="0">IF(AND(C68=0,G68=0),0,IF(R68="Average",(D68+J68-L68)/(C68+G68),0))</f>
        <v>0</v>
      </c>
    </row>
    <row r="19" spans="1:32" s="313" customFormat="1" ht="14.25" customHeight="1" thickTop="1" x14ac:dyDescent="0.25">
      <c r="A19" s="1282"/>
      <c r="B19" s="1282"/>
      <c r="C19" s="1282"/>
      <c r="D19" s="1360"/>
      <c r="E19" s="1282"/>
      <c r="AA19" s="443"/>
      <c r="AB19" s="444"/>
      <c r="AC19" s="444"/>
      <c r="AD19" s="445"/>
      <c r="AF19" s="162">
        <f t="shared" si="0"/>
        <v>0</v>
      </c>
    </row>
    <row r="20" spans="1:32" s="313" customFormat="1" ht="14.25" customHeight="1" x14ac:dyDescent="0.3">
      <c r="A20" s="1291" t="s">
        <v>1139</v>
      </c>
      <c r="B20" s="1291"/>
      <c r="C20" s="1291"/>
      <c r="D20" s="1361"/>
      <c r="E20" s="1244"/>
      <c r="AA20" s="443"/>
      <c r="AB20" s="444"/>
      <c r="AC20" s="444"/>
      <c r="AD20" s="445"/>
      <c r="AF20" s="162">
        <f t="shared" si="0"/>
        <v>0</v>
      </c>
    </row>
    <row r="21" spans="1:32" s="313" customFormat="1" ht="14.25" customHeight="1" x14ac:dyDescent="0.3">
      <c r="A21" s="1291" t="s">
        <v>1224</v>
      </c>
      <c r="B21" s="1291" t="s">
        <v>1225</v>
      </c>
      <c r="C21" s="1291" t="s">
        <v>1226</v>
      </c>
      <c r="D21" s="1361" t="s">
        <v>1227</v>
      </c>
      <c r="E21" s="1244" t="s">
        <v>1228</v>
      </c>
      <c r="AA21" s="443"/>
      <c r="AB21" s="444"/>
      <c r="AC21" s="444"/>
      <c r="AD21" s="445"/>
      <c r="AF21" s="162">
        <f t="shared" si="0"/>
        <v>0</v>
      </c>
    </row>
    <row r="22" spans="1:32" s="313" customFormat="1" ht="14.25" customHeight="1" x14ac:dyDescent="0.3">
      <c r="A22" s="1291"/>
      <c r="B22" s="1292"/>
      <c r="C22" s="1292"/>
      <c r="D22" s="1362">
        <f>B22*C22</f>
        <v>0</v>
      </c>
      <c r="E22" s="1244"/>
      <c r="AA22" s="443"/>
      <c r="AB22" s="444"/>
      <c r="AC22" s="444"/>
      <c r="AD22" s="445"/>
      <c r="AF22" s="162">
        <f t="shared" si="0"/>
        <v>0</v>
      </c>
    </row>
    <row r="23" spans="1:32" s="313" customFormat="1" ht="14.25" customHeight="1" x14ac:dyDescent="0.3">
      <c r="A23" s="1291"/>
      <c r="B23" s="1292"/>
      <c r="C23" s="1292"/>
      <c r="D23" s="1362">
        <f t="shared" ref="D23:D25" si="1">B23*C23</f>
        <v>0</v>
      </c>
      <c r="E23" s="1244"/>
      <c r="AA23" s="443"/>
      <c r="AB23" s="444"/>
      <c r="AC23" s="444"/>
      <c r="AD23" s="445"/>
      <c r="AF23" s="162">
        <f t="shared" si="0"/>
        <v>0</v>
      </c>
    </row>
    <row r="24" spans="1:32" ht="14.25" customHeight="1" x14ac:dyDescent="0.3">
      <c r="A24" s="1291"/>
      <c r="B24" s="1292"/>
      <c r="C24" s="1292"/>
      <c r="D24" s="1362">
        <f t="shared" si="1"/>
        <v>0</v>
      </c>
      <c r="E24" s="1244"/>
      <c r="AA24" s="443"/>
      <c r="AB24" s="444"/>
      <c r="AC24" s="444"/>
      <c r="AD24" s="445"/>
      <c r="AF24" s="162">
        <f t="shared" si="0"/>
        <v>0</v>
      </c>
    </row>
    <row r="25" spans="1:32" ht="14.25" customHeight="1" x14ac:dyDescent="0.3">
      <c r="A25" s="1291"/>
      <c r="B25" s="1292"/>
      <c r="C25" s="1292"/>
      <c r="D25" s="1362">
        <f t="shared" si="1"/>
        <v>0</v>
      </c>
      <c r="E25" s="1244"/>
      <c r="AA25" s="443"/>
      <c r="AB25" s="444"/>
      <c r="AC25" s="444"/>
      <c r="AD25" s="445"/>
      <c r="AF25" s="162">
        <f t="shared" si="0"/>
        <v>0</v>
      </c>
    </row>
    <row r="26" spans="1:32" ht="14.25" customHeight="1" thickBot="1" x14ac:dyDescent="0.35">
      <c r="A26" s="1291"/>
      <c r="B26" s="1293"/>
      <c r="C26" s="1293"/>
      <c r="D26" s="1363">
        <f>SUM(D22:D25)</f>
        <v>0</v>
      </c>
      <c r="E26" s="1244"/>
      <c r="AA26" s="443"/>
      <c r="AB26" s="444"/>
      <c r="AC26" s="444"/>
      <c r="AD26" s="445"/>
      <c r="AF26" s="162">
        <f t="shared" si="0"/>
        <v>0</v>
      </c>
    </row>
    <row r="27" spans="1:32" ht="14.25" customHeight="1" thickTop="1" x14ac:dyDescent="0.25">
      <c r="A27" s="1291" t="s">
        <v>1310</v>
      </c>
      <c r="B27" s="1293"/>
      <c r="C27" s="1293"/>
      <c r="D27" s="1361"/>
      <c r="E27" s="1340" t="s">
        <v>1344</v>
      </c>
      <c r="AA27" s="443"/>
      <c r="AB27" s="444"/>
      <c r="AC27" s="444"/>
      <c r="AD27" s="445"/>
      <c r="AF27" s="162">
        <f t="shared" si="0"/>
        <v>0</v>
      </c>
    </row>
    <row r="28" spans="1:32" ht="14.25" customHeight="1" x14ac:dyDescent="0.25">
      <c r="A28" s="1291"/>
      <c r="B28" s="1292" t="s">
        <v>1328</v>
      </c>
      <c r="C28" s="1292"/>
      <c r="D28" s="1362">
        <v>47287.5</v>
      </c>
      <c r="E28" s="1340" t="s">
        <v>1327</v>
      </c>
      <c r="F28" s="1262" t="s">
        <v>1319</v>
      </c>
      <c r="AA28" s="443"/>
      <c r="AB28" s="444"/>
      <c r="AC28" s="444"/>
      <c r="AD28" s="445"/>
      <c r="AF28" s="162">
        <f t="shared" si="0"/>
        <v>0</v>
      </c>
    </row>
    <row r="29" spans="1:32" ht="14.25" customHeight="1" x14ac:dyDescent="0.25">
      <c r="A29" s="1291"/>
      <c r="B29" s="1292" t="s">
        <v>1325</v>
      </c>
      <c r="C29" s="1292"/>
      <c r="D29" s="1362">
        <v>1212.5</v>
      </c>
      <c r="E29" s="1340" t="s">
        <v>1326</v>
      </c>
      <c r="AA29" s="443"/>
      <c r="AB29" s="444"/>
      <c r="AC29" s="444"/>
      <c r="AD29" s="445"/>
      <c r="AF29" s="162">
        <f t="shared" si="0"/>
        <v>0</v>
      </c>
    </row>
    <row r="30" spans="1:32" ht="14.25" customHeight="1" x14ac:dyDescent="0.25">
      <c r="A30" s="1291"/>
      <c r="B30" s="1292" t="s">
        <v>1321</v>
      </c>
      <c r="C30" s="1292"/>
      <c r="D30" s="1362">
        <v>320</v>
      </c>
      <c r="E30" s="1340" t="s">
        <v>1320</v>
      </c>
      <c r="AA30" s="443"/>
      <c r="AB30" s="444"/>
      <c r="AC30" s="444"/>
      <c r="AD30" s="445"/>
      <c r="AF30" s="162">
        <f t="shared" si="0"/>
        <v>0</v>
      </c>
    </row>
    <row r="31" spans="1:32" ht="14.25" customHeight="1" x14ac:dyDescent="0.25">
      <c r="A31" s="1291"/>
      <c r="B31" s="1292" t="s">
        <v>1309</v>
      </c>
      <c r="C31" s="1292"/>
      <c r="D31" s="1362">
        <v>600</v>
      </c>
      <c r="E31" s="1340" t="s">
        <v>1308</v>
      </c>
      <c r="F31" s="1262" t="s">
        <v>1317</v>
      </c>
      <c r="AA31" s="443"/>
      <c r="AB31" s="444"/>
      <c r="AC31" s="444"/>
      <c r="AD31" s="445"/>
      <c r="AF31" s="162">
        <f t="shared" si="0"/>
        <v>0</v>
      </c>
    </row>
    <row r="32" spans="1:32" s="1337" customFormat="1" ht="14.25" customHeight="1" x14ac:dyDescent="0.25">
      <c r="A32" s="1291"/>
      <c r="B32" s="1292" t="s">
        <v>1345</v>
      </c>
      <c r="C32" s="1292"/>
      <c r="D32" s="1362">
        <v>436500</v>
      </c>
      <c r="E32" s="1340" t="s">
        <v>1346</v>
      </c>
      <c r="F32" s="1262"/>
      <c r="AA32" s="443"/>
      <c r="AB32" s="444"/>
      <c r="AC32" s="444"/>
      <c r="AD32" s="445"/>
      <c r="AF32" s="162"/>
    </row>
    <row r="33" spans="1:32" ht="14.25" customHeight="1" thickBot="1" x14ac:dyDescent="0.35">
      <c r="A33" s="1291"/>
      <c r="B33" s="1293"/>
      <c r="C33" s="1293"/>
      <c r="D33" s="1363">
        <f>SUM(D28:D32)</f>
        <v>485920</v>
      </c>
      <c r="E33" s="1244"/>
      <c r="AA33" s="443"/>
      <c r="AB33" s="444"/>
      <c r="AC33" s="444"/>
      <c r="AD33" s="445"/>
      <c r="AF33" s="162">
        <f t="shared" ref="AF33:AF41" si="2">IF(AND(C82=0,G82=0),0,IF(R82="Average",(D82+J82-L82)/(C82+G82),0))</f>
        <v>0</v>
      </c>
    </row>
    <row r="34" spans="1:32" ht="14.25" customHeight="1" thickTop="1" x14ac:dyDescent="0.3">
      <c r="A34" s="1291" t="s">
        <v>1229</v>
      </c>
      <c r="B34" s="1293"/>
      <c r="C34" s="1293"/>
      <c r="D34" s="1361"/>
      <c r="E34" s="1244"/>
      <c r="AA34" s="443"/>
      <c r="AB34" s="444"/>
      <c r="AC34" s="444"/>
      <c r="AD34" s="445"/>
      <c r="AF34" s="162">
        <f t="shared" si="2"/>
        <v>0</v>
      </c>
    </row>
    <row r="35" spans="1:32" ht="14.25" customHeight="1" x14ac:dyDescent="0.3">
      <c r="A35" s="1291"/>
      <c r="B35" s="1292"/>
      <c r="C35" s="1292"/>
      <c r="D35" s="1362">
        <f>B35*C35</f>
        <v>0</v>
      </c>
      <c r="E35" s="1244"/>
      <c r="AA35" s="443"/>
      <c r="AB35" s="444"/>
      <c r="AC35" s="444"/>
      <c r="AD35" s="445"/>
      <c r="AF35" s="162">
        <f t="shared" si="2"/>
        <v>0</v>
      </c>
    </row>
    <row r="36" spans="1:32" ht="14.25" customHeight="1" x14ac:dyDescent="0.3">
      <c r="A36" s="1291"/>
      <c r="B36" s="1292"/>
      <c r="C36" s="1292"/>
      <c r="D36" s="1362">
        <f t="shared" ref="D36:D38" si="3">B36*C36</f>
        <v>0</v>
      </c>
      <c r="E36" s="1244"/>
      <c r="AA36" s="443"/>
      <c r="AB36" s="444"/>
      <c r="AC36" s="444"/>
      <c r="AD36" s="445"/>
      <c r="AF36" s="162">
        <f t="shared" si="2"/>
        <v>0</v>
      </c>
    </row>
    <row r="37" spans="1:32" ht="14.25" customHeight="1" x14ac:dyDescent="0.3">
      <c r="A37" s="1291"/>
      <c r="B37" s="1292"/>
      <c r="C37" s="1292"/>
      <c r="D37" s="1362">
        <f t="shared" si="3"/>
        <v>0</v>
      </c>
      <c r="E37" s="1244"/>
      <c r="AA37" s="443"/>
      <c r="AB37" s="444"/>
      <c r="AC37" s="444"/>
      <c r="AD37" s="445"/>
      <c r="AF37" s="162">
        <f t="shared" si="2"/>
        <v>0</v>
      </c>
    </row>
    <row r="38" spans="1:32" ht="14.25" customHeight="1" x14ac:dyDescent="0.3">
      <c r="A38" s="1291"/>
      <c r="B38" s="1292"/>
      <c r="C38" s="1292"/>
      <c r="D38" s="1362">
        <f t="shared" si="3"/>
        <v>0</v>
      </c>
      <c r="E38" s="1244"/>
      <c r="AA38" s="443"/>
      <c r="AB38" s="444"/>
      <c r="AC38" s="444"/>
      <c r="AD38" s="445"/>
      <c r="AF38" s="162">
        <f t="shared" si="2"/>
        <v>0</v>
      </c>
    </row>
    <row r="39" spans="1:32" ht="14.25" customHeight="1" thickBot="1" x14ac:dyDescent="0.35">
      <c r="A39" s="1291"/>
      <c r="B39" s="1293"/>
      <c r="C39" s="1293"/>
      <c r="D39" s="1363">
        <f>SUM(D35:D38)</f>
        <v>0</v>
      </c>
      <c r="E39" s="1244"/>
      <c r="AA39" s="443"/>
      <c r="AB39" s="444"/>
      <c r="AC39" s="444"/>
      <c r="AD39" s="445"/>
      <c r="AF39" s="162">
        <f t="shared" si="2"/>
        <v>0</v>
      </c>
    </row>
    <row r="40" spans="1:32" ht="14.25" customHeight="1" thickTop="1" x14ac:dyDescent="0.3">
      <c r="A40" s="1291"/>
      <c r="B40" s="1293"/>
      <c r="C40" s="1293"/>
      <c r="D40" s="1361"/>
      <c r="E40" s="1244"/>
      <c r="AA40" s="443"/>
      <c r="AB40" s="444"/>
      <c r="AC40" s="444"/>
      <c r="AD40" s="445"/>
      <c r="AF40" s="162">
        <f t="shared" si="2"/>
        <v>0</v>
      </c>
    </row>
    <row r="41" spans="1:32" ht="14.25" customHeight="1" x14ac:dyDescent="0.3">
      <c r="A41" s="1291" t="s">
        <v>96</v>
      </c>
      <c r="B41" s="1293"/>
      <c r="C41" s="1293"/>
      <c r="D41" s="1361"/>
      <c r="E41" s="1244"/>
      <c r="AA41" s="443"/>
      <c r="AB41" s="444"/>
      <c r="AC41" s="444"/>
      <c r="AD41" s="445"/>
      <c r="AF41" s="162">
        <f t="shared" si="2"/>
        <v>0</v>
      </c>
    </row>
    <row r="42" spans="1:32" ht="14.25" customHeight="1" x14ac:dyDescent="0.3">
      <c r="A42" s="1291"/>
      <c r="B42" s="1292"/>
      <c r="C42" s="1292"/>
      <c r="D42" s="1362">
        <f>B42*C42</f>
        <v>0</v>
      </c>
      <c r="E42" s="1244"/>
      <c r="AA42" s="443"/>
      <c r="AB42" s="444"/>
      <c r="AC42" s="444"/>
      <c r="AD42" s="445"/>
    </row>
    <row r="43" spans="1:32" ht="14.25" customHeight="1" x14ac:dyDescent="0.3">
      <c r="A43" s="1291"/>
      <c r="B43" s="1292"/>
      <c r="C43" s="1292"/>
      <c r="D43" s="1362">
        <f t="shared" ref="D43:D45" si="4">B43*C43</f>
        <v>0</v>
      </c>
      <c r="E43" s="1244"/>
      <c r="AA43" s="366"/>
      <c r="AB43" s="366"/>
      <c r="AC43" s="366"/>
      <c r="AD43" s="366"/>
    </row>
    <row r="44" spans="1:32" ht="14.25" customHeight="1" x14ac:dyDescent="0.3">
      <c r="A44" s="1291"/>
      <c r="B44" s="1292"/>
      <c r="C44" s="1292"/>
      <c r="D44" s="1362">
        <f t="shared" si="4"/>
        <v>0</v>
      </c>
      <c r="E44" s="1244"/>
      <c r="AA44" s="366"/>
      <c r="AB44" s="366"/>
      <c r="AC44" s="366"/>
      <c r="AD44" s="366"/>
    </row>
    <row r="45" spans="1:32" s="1139" customFormat="1" ht="14.25" customHeight="1" x14ac:dyDescent="0.3">
      <c r="A45" s="1291"/>
      <c r="B45" s="1292"/>
      <c r="C45" s="1292"/>
      <c r="D45" s="1362">
        <f t="shared" si="4"/>
        <v>0</v>
      </c>
      <c r="E45" s="1244"/>
      <c r="AA45" s="1143"/>
      <c r="AB45" s="1143"/>
      <c r="AC45" s="1143"/>
      <c r="AD45" s="1143"/>
    </row>
    <row r="46" spans="1:32" s="1139" customFormat="1" ht="14.25" customHeight="1" thickBot="1" x14ac:dyDescent="0.35">
      <c r="A46" s="1291"/>
      <c r="B46" s="1293"/>
      <c r="C46" s="1293"/>
      <c r="D46" s="1363">
        <f>SUM(D42:D45)</f>
        <v>0</v>
      </c>
      <c r="E46" s="1244"/>
      <c r="AA46" s="1143"/>
      <c r="AB46" s="1143"/>
      <c r="AC46" s="1143"/>
      <c r="AD46" s="1143"/>
    </row>
    <row r="47" spans="1:32" s="1139" customFormat="1" ht="14.25" customHeight="1" thickTop="1" x14ac:dyDescent="0.2">
      <c r="D47" s="1354"/>
      <c r="AA47" s="1143"/>
      <c r="AB47" s="1143"/>
      <c r="AC47" s="1143"/>
      <c r="AD47" s="1143"/>
    </row>
    <row r="48" spans="1:32" s="1139" customFormat="1" ht="14.25" customHeight="1" x14ac:dyDescent="0.2">
      <c r="D48" s="1354"/>
      <c r="AA48" s="1143"/>
      <c r="AB48" s="1143"/>
      <c r="AC48" s="1143"/>
      <c r="AD48" s="1143"/>
    </row>
    <row r="49" spans="1:30" s="1139" customFormat="1" ht="14.25" customHeight="1" x14ac:dyDescent="0.2">
      <c r="D49" s="1354"/>
      <c r="AA49" s="443"/>
      <c r="AB49" s="444"/>
      <c r="AC49" s="444"/>
      <c r="AD49" s="445"/>
    </row>
    <row r="50" spans="1:30" s="1139" customFormat="1" ht="14.25" customHeight="1" x14ac:dyDescent="0.2">
      <c r="D50" s="1354"/>
      <c r="AA50" s="443"/>
      <c r="AB50" s="444"/>
      <c r="AC50" s="444"/>
      <c r="AD50" s="445"/>
    </row>
    <row r="51" spans="1:30" s="1139" customFormat="1" ht="14.25" customHeight="1" x14ac:dyDescent="0.2">
      <c r="D51" s="1354"/>
      <c r="AA51" s="443"/>
      <c r="AB51" s="444"/>
      <c r="AC51" s="444"/>
      <c r="AD51" s="445"/>
    </row>
    <row r="52" spans="1:30" s="1139" customFormat="1" ht="14.25" customHeight="1" x14ac:dyDescent="0.2">
      <c r="D52" s="1354"/>
      <c r="AA52" s="443"/>
      <c r="AB52" s="444"/>
      <c r="AC52" s="444"/>
      <c r="AD52" s="445"/>
    </row>
    <row r="53" spans="1:30" s="1139" customFormat="1" ht="14.25" customHeight="1" x14ac:dyDescent="0.2">
      <c r="D53" s="1354"/>
      <c r="AA53" s="443"/>
      <c r="AB53" s="444"/>
      <c r="AC53" s="444"/>
      <c r="AD53" s="445"/>
    </row>
    <row r="54" spans="1:30" s="1139" customFormat="1" ht="12.75" customHeight="1" x14ac:dyDescent="0.2">
      <c r="A54" s="1580" t="s">
        <v>787</v>
      </c>
      <c r="B54" s="1580"/>
      <c r="C54" s="1580"/>
      <c r="D54" s="1580"/>
      <c r="E54" s="1580"/>
      <c r="F54" s="1580"/>
      <c r="G54" s="1580"/>
      <c r="H54" s="1580"/>
      <c r="I54" s="1580"/>
      <c r="J54" s="1580"/>
      <c r="K54" s="1580"/>
      <c r="L54" s="1580"/>
      <c r="M54" s="1580"/>
      <c r="N54" s="1580"/>
      <c r="O54" s="1580"/>
      <c r="P54" s="1580"/>
      <c r="Q54" s="1580"/>
      <c r="R54" s="1580"/>
      <c r="S54" s="1580"/>
      <c r="T54" s="1580"/>
      <c r="U54" s="1580"/>
      <c r="V54" s="1580"/>
      <c r="W54" s="1580"/>
      <c r="X54" s="1580"/>
      <c r="Y54" s="1580"/>
      <c r="AA54" s="443"/>
      <c r="AB54" s="444"/>
      <c r="AC54" s="444"/>
      <c r="AD54" s="445"/>
    </row>
    <row r="55" spans="1:30" s="1139" customFormat="1" ht="12.75" customHeight="1" thickBot="1" x14ac:dyDescent="0.25">
      <c r="A55" s="107"/>
      <c r="B55" s="107"/>
      <c r="C55"/>
      <c r="D55" s="1354"/>
      <c r="E55"/>
      <c r="F55"/>
      <c r="G55"/>
      <c r="H55"/>
      <c r="I55"/>
      <c r="J55"/>
      <c r="K55"/>
      <c r="L55"/>
      <c r="M55"/>
      <c r="N55"/>
      <c r="O55"/>
      <c r="P55"/>
      <c r="Q55"/>
      <c r="R55"/>
      <c r="S55"/>
      <c r="T55"/>
      <c r="U55"/>
      <c r="V55"/>
      <c r="W55"/>
      <c r="X55"/>
      <c r="Y55"/>
      <c r="AA55" s="443"/>
      <c r="AB55" s="444"/>
      <c r="AC55" s="444"/>
      <c r="AD55" s="445"/>
    </row>
    <row r="56" spans="1:30" s="1139" customFormat="1" ht="12.75" customHeight="1" x14ac:dyDescent="0.2">
      <c r="A56" s="696"/>
      <c r="B56" s="632"/>
      <c r="C56" s="483"/>
      <c r="D56" s="1364"/>
      <c r="E56" s="483"/>
      <c r="F56" s="483"/>
      <c r="G56" s="483"/>
      <c r="H56" s="483"/>
      <c r="I56" s="483"/>
      <c r="J56" s="483"/>
      <c r="K56" s="483"/>
      <c r="L56" s="483"/>
      <c r="M56" s="483"/>
      <c r="N56" s="483"/>
      <c r="O56" s="483"/>
      <c r="P56" s="483"/>
      <c r="Q56" s="483"/>
      <c r="R56" s="483"/>
      <c r="S56" s="483"/>
      <c r="T56" s="483"/>
      <c r="U56" s="483"/>
      <c r="V56" s="483"/>
      <c r="W56" s="483"/>
      <c r="X56" s="483"/>
      <c r="Y56" s="528"/>
      <c r="AA56" s="443"/>
      <c r="AB56" s="444"/>
      <c r="AC56" s="444"/>
      <c r="AD56" s="445"/>
    </row>
    <row r="57" spans="1:30" s="1139" customFormat="1" ht="12.75" customHeight="1" x14ac:dyDescent="0.2">
      <c r="A57" s="1397" t="s">
        <v>1139</v>
      </c>
      <c r="B57" s="1398"/>
      <c r="C57" s="1398"/>
      <c r="D57" s="1398"/>
      <c r="E57" s="1398"/>
      <c r="F57" s="1398"/>
      <c r="G57" s="1398"/>
      <c r="H57" s="1398"/>
      <c r="I57" s="1398"/>
      <c r="J57" s="1398"/>
      <c r="K57" s="1398"/>
      <c r="L57" s="1398"/>
      <c r="M57" s="1398"/>
      <c r="N57" s="1398"/>
      <c r="O57" s="1398"/>
      <c r="P57" s="1398"/>
      <c r="Q57" s="1398"/>
      <c r="R57" s="1398"/>
      <c r="S57" s="1398"/>
      <c r="T57" s="1398"/>
      <c r="U57" s="1398"/>
      <c r="V57" s="1398"/>
      <c r="W57" s="1398"/>
      <c r="X57" s="1398"/>
      <c r="Y57" s="1399"/>
      <c r="AA57" s="443"/>
      <c r="AB57" s="444"/>
      <c r="AC57" s="444"/>
      <c r="AD57" s="445"/>
    </row>
    <row r="58" spans="1:30" s="1139" customFormat="1" ht="12.75" customHeight="1" x14ac:dyDescent="0.2">
      <c r="A58" s="1397" t="s">
        <v>1156</v>
      </c>
      <c r="B58" s="1398"/>
      <c r="C58" s="1398"/>
      <c r="D58" s="1398"/>
      <c r="E58" s="1398"/>
      <c r="F58" s="1398"/>
      <c r="G58" s="1398"/>
      <c r="H58" s="1398"/>
      <c r="I58" s="1398"/>
      <c r="J58" s="1398"/>
      <c r="K58" s="1398"/>
      <c r="L58" s="1398"/>
      <c r="M58" s="1398"/>
      <c r="N58" s="1398"/>
      <c r="O58" s="1398"/>
      <c r="P58" s="1398"/>
      <c r="Q58" s="1398"/>
      <c r="R58" s="1398"/>
      <c r="S58" s="1398"/>
      <c r="T58" s="1398"/>
      <c r="U58" s="1398"/>
      <c r="V58" s="1398"/>
      <c r="W58" s="1398"/>
      <c r="X58" s="1398"/>
      <c r="Y58" s="1399"/>
      <c r="AA58" s="443"/>
      <c r="AB58" s="444"/>
      <c r="AC58" s="444"/>
      <c r="AD58" s="445"/>
    </row>
    <row r="59" spans="1:30" s="1139" customFormat="1" ht="12.75" customHeight="1" x14ac:dyDescent="0.2">
      <c r="A59" s="697"/>
      <c r="B59" s="1137"/>
      <c r="C59" s="1140"/>
      <c r="D59" s="1365"/>
      <c r="E59" s="1140"/>
      <c r="F59" s="1140"/>
      <c r="G59" s="1140"/>
      <c r="H59" s="1140"/>
      <c r="I59" s="1140"/>
      <c r="J59" s="1140"/>
      <c r="K59" s="1140"/>
      <c r="L59" s="1140"/>
      <c r="M59" s="1140"/>
      <c r="N59" s="1140"/>
      <c r="O59" s="1140"/>
      <c r="P59" s="1140"/>
      <c r="Q59" s="1140"/>
      <c r="R59" s="1140"/>
      <c r="S59" s="1140"/>
      <c r="T59" s="1140"/>
      <c r="U59" s="1140"/>
      <c r="V59" s="1140"/>
      <c r="W59" s="1140"/>
      <c r="X59" s="1140"/>
      <c r="Y59" s="1141"/>
      <c r="AA59" s="443"/>
      <c r="AB59" s="444"/>
      <c r="AC59" s="444"/>
      <c r="AD59" s="445"/>
    </row>
    <row r="60" spans="1:30" s="1139" customFormat="1" ht="12.75" customHeight="1" x14ac:dyDescent="0.2">
      <c r="A60" s="1135" t="s">
        <v>264</v>
      </c>
      <c r="B60" s="1136" t="s">
        <v>635</v>
      </c>
      <c r="C60" s="1136" t="s">
        <v>765</v>
      </c>
      <c r="D60" s="1366" t="s">
        <v>636</v>
      </c>
      <c r="E60" s="1136" t="s">
        <v>771</v>
      </c>
      <c r="F60" s="1136" t="s">
        <v>637</v>
      </c>
      <c r="G60" s="1136" t="s">
        <v>379</v>
      </c>
      <c r="H60" s="1136" t="s">
        <v>629</v>
      </c>
      <c r="I60" s="1136" t="s">
        <v>638</v>
      </c>
      <c r="J60" s="1136" t="s">
        <v>645</v>
      </c>
      <c r="K60" s="1136" t="s">
        <v>741</v>
      </c>
      <c r="L60" s="1136" t="s">
        <v>634</v>
      </c>
      <c r="M60" s="1136" t="s">
        <v>639</v>
      </c>
      <c r="N60" s="1136" t="s">
        <v>640</v>
      </c>
      <c r="O60" s="1136" t="s">
        <v>630</v>
      </c>
      <c r="P60" s="1136" t="s">
        <v>631</v>
      </c>
      <c r="Q60" s="1136" t="s">
        <v>641</v>
      </c>
      <c r="R60" s="1136" t="s">
        <v>627</v>
      </c>
      <c r="S60" s="1136" t="s">
        <v>949</v>
      </c>
      <c r="T60" s="1136" t="s">
        <v>632</v>
      </c>
      <c r="U60" s="1136" t="s">
        <v>764</v>
      </c>
      <c r="V60" s="1136" t="s">
        <v>644</v>
      </c>
      <c r="W60" s="1136" t="s">
        <v>642</v>
      </c>
      <c r="X60" s="1136" t="s">
        <v>643</v>
      </c>
      <c r="Y60" s="1138" t="s">
        <v>633</v>
      </c>
      <c r="AA60" s="443"/>
      <c r="AB60" s="444"/>
      <c r="AC60" s="444"/>
      <c r="AD60" s="445"/>
    </row>
    <row r="61" spans="1:30" s="1139" customFormat="1" ht="12.75" customHeight="1" x14ac:dyDescent="0.2">
      <c r="A61" s="698"/>
      <c r="B61" s="462"/>
      <c r="C61" s="419"/>
      <c r="D61" s="1367"/>
      <c r="E61" s="437"/>
      <c r="F61" s="1142"/>
      <c r="G61" s="419"/>
      <c r="H61" s="437"/>
      <c r="I61" s="437"/>
      <c r="J61" s="438">
        <f>(G61*H61)+I61</f>
        <v>0</v>
      </c>
      <c r="K61" s="437"/>
      <c r="L61" s="438">
        <f>(C61+G61)*K61</f>
        <v>0</v>
      </c>
      <c r="M61" s="1142"/>
      <c r="N61" s="419"/>
      <c r="O61" s="420"/>
      <c r="P61" s="437"/>
      <c r="Q61" s="438">
        <f>(N61*O61)-P61</f>
        <v>0</v>
      </c>
      <c r="R61" s="907"/>
      <c r="S61" s="420"/>
      <c r="T61" s="438">
        <f>IF(OR(R61="Actual",R61="FIFO"),N61*S61,IF(R61="Average",N61*AF13,N61*S61))</f>
        <v>0</v>
      </c>
      <c r="U61" s="438">
        <f>Q61-T61</f>
        <v>0</v>
      </c>
      <c r="V61" s="418" t="str">
        <f t="shared" ref="V61:V90" si="5">IF(SUM(C61+G61-N61)=0,"",SUM(C61+G61-N61))</f>
        <v/>
      </c>
      <c r="W61" s="230">
        <f>D61+J61-L61-T61</f>
        <v>0</v>
      </c>
      <c r="X61" s="437"/>
      <c r="Y61" s="571">
        <f>IF(V61="",0,V61*X61)</f>
        <v>0</v>
      </c>
      <c r="AA61" s="443"/>
      <c r="AB61" s="444"/>
      <c r="AC61" s="444"/>
      <c r="AD61" s="445"/>
    </row>
    <row r="62" spans="1:30" s="1139" customFormat="1" ht="12.75" customHeight="1" x14ac:dyDescent="0.2">
      <c r="A62" s="698"/>
      <c r="B62" s="462"/>
      <c r="C62" s="419"/>
      <c r="D62" s="1367"/>
      <c r="E62" s="437"/>
      <c r="F62" s="1142"/>
      <c r="G62" s="419"/>
      <c r="H62" s="437"/>
      <c r="I62" s="437"/>
      <c r="J62" s="438">
        <f>(G62*H62)+I62</f>
        <v>0</v>
      </c>
      <c r="K62" s="437"/>
      <c r="L62" s="438">
        <f t="shared" ref="L62:L90" si="6">(C62+G62)*K62</f>
        <v>0</v>
      </c>
      <c r="M62" s="1142"/>
      <c r="N62" s="419"/>
      <c r="O62" s="437"/>
      <c r="P62" s="437"/>
      <c r="Q62" s="438">
        <f>(N62*O62)-P62</f>
        <v>0</v>
      </c>
      <c r="R62" s="907"/>
      <c r="S62" s="420"/>
      <c r="T62" s="438">
        <f>IF(OR(R62="Actual",R62="FIFO"),N62*S62,IF(R62="Average",N62*AF14,N62*S62))</f>
        <v>0</v>
      </c>
      <c r="U62" s="438">
        <f>Q62-T62</f>
        <v>0</v>
      </c>
      <c r="V62" s="418" t="str">
        <f t="shared" si="5"/>
        <v/>
      </c>
      <c r="W62" s="230">
        <f t="shared" ref="W62:W90" si="7">D62+J62-L62-T62</f>
        <v>0</v>
      </c>
      <c r="X62" s="437"/>
      <c r="Y62" s="571">
        <f t="shared" ref="Y62:Y90" si="8">IF(V62="",0,V62*X62)</f>
        <v>0</v>
      </c>
      <c r="AA62" s="443"/>
      <c r="AB62" s="444"/>
      <c r="AC62" s="444"/>
      <c r="AD62" s="445"/>
    </row>
    <row r="63" spans="1:30" s="1139" customFormat="1" ht="12.75" customHeight="1" x14ac:dyDescent="0.2">
      <c r="A63" s="698"/>
      <c r="B63" s="462"/>
      <c r="C63" s="419"/>
      <c r="D63" s="1367"/>
      <c r="E63" s="437"/>
      <c r="F63" s="1142"/>
      <c r="G63" s="419"/>
      <c r="H63" s="437"/>
      <c r="I63" s="437"/>
      <c r="J63" s="438">
        <f t="shared" ref="J63:J73" si="9">(G63*H63)+I63</f>
        <v>0</v>
      </c>
      <c r="K63" s="437"/>
      <c r="L63" s="438">
        <f t="shared" si="6"/>
        <v>0</v>
      </c>
      <c r="M63" s="1142"/>
      <c r="N63" s="419"/>
      <c r="O63" s="437"/>
      <c r="P63" s="437"/>
      <c r="Q63" s="438">
        <f t="shared" ref="Q63:Q73" si="10">(N63*O63)-P63</f>
        <v>0</v>
      </c>
      <c r="R63" s="907"/>
      <c r="S63" s="420"/>
      <c r="T63" s="438">
        <f>IF(OR(R63="Actual",R63="FIFO"),N63*S63,IF(R63="Average",N63*AF15,N63*S63))</f>
        <v>0</v>
      </c>
      <c r="U63" s="438">
        <f t="shared" ref="U63:U73" si="11">Q63-T63</f>
        <v>0</v>
      </c>
      <c r="V63" s="418" t="str">
        <f t="shared" ref="V63:V73" si="12">IF(SUM(C63+G63-N63)=0,"",SUM(C63+G63-N63))</f>
        <v/>
      </c>
      <c r="W63" s="230">
        <f t="shared" ref="W63:W73" si="13">D63+J63-L63-T63</f>
        <v>0</v>
      </c>
      <c r="X63" s="437"/>
      <c r="Y63" s="571">
        <f t="shared" si="8"/>
        <v>0</v>
      </c>
      <c r="AA63" s="443"/>
      <c r="AB63" s="444"/>
      <c r="AC63" s="444"/>
      <c r="AD63" s="445"/>
    </row>
    <row r="64" spans="1:30" s="1139" customFormat="1" ht="12.75" customHeight="1" x14ac:dyDescent="0.2">
      <c r="A64" s="698"/>
      <c r="B64" s="462"/>
      <c r="C64" s="419"/>
      <c r="D64" s="1367"/>
      <c r="E64" s="437"/>
      <c r="F64" s="1142"/>
      <c r="G64" s="419"/>
      <c r="H64" s="437"/>
      <c r="I64" s="437"/>
      <c r="J64" s="438">
        <f t="shared" si="9"/>
        <v>0</v>
      </c>
      <c r="K64" s="437"/>
      <c r="L64" s="438">
        <f t="shared" si="6"/>
        <v>0</v>
      </c>
      <c r="M64" s="1142"/>
      <c r="N64" s="419"/>
      <c r="O64" s="437"/>
      <c r="P64" s="437"/>
      <c r="Q64" s="438">
        <f t="shared" si="10"/>
        <v>0</v>
      </c>
      <c r="R64" s="907"/>
      <c r="S64" s="420"/>
      <c r="T64" s="438">
        <f>IF(OR(R64="Actual",R64="FIFO"),N64*S64,IF(R64="Average",N64*AF16,N64*S64))</f>
        <v>0</v>
      </c>
      <c r="U64" s="438">
        <f t="shared" si="11"/>
        <v>0</v>
      </c>
      <c r="V64" s="418" t="str">
        <f t="shared" si="12"/>
        <v/>
      </c>
      <c r="W64" s="230">
        <f t="shared" si="13"/>
        <v>0</v>
      </c>
      <c r="X64" s="437"/>
      <c r="Y64" s="571">
        <f t="shared" si="8"/>
        <v>0</v>
      </c>
      <c r="AA64" s="443"/>
      <c r="AB64" s="444"/>
      <c r="AC64" s="444"/>
      <c r="AD64" s="445"/>
    </row>
    <row r="65" spans="1:32" s="1139" customFormat="1" ht="12.75" customHeight="1" x14ac:dyDescent="0.2">
      <c r="A65" s="698"/>
      <c r="B65" s="462"/>
      <c r="C65" s="419"/>
      <c r="D65" s="1367"/>
      <c r="E65" s="437"/>
      <c r="F65" s="1142"/>
      <c r="G65" s="419"/>
      <c r="H65" s="437"/>
      <c r="I65" s="437"/>
      <c r="J65" s="438">
        <f t="shared" si="9"/>
        <v>0</v>
      </c>
      <c r="K65" s="437"/>
      <c r="L65" s="438">
        <f t="shared" si="6"/>
        <v>0</v>
      </c>
      <c r="M65" s="1142"/>
      <c r="N65" s="419"/>
      <c r="O65" s="437"/>
      <c r="P65" s="437"/>
      <c r="Q65" s="438">
        <f t="shared" si="10"/>
        <v>0</v>
      </c>
      <c r="R65" s="907"/>
      <c r="S65" s="420"/>
      <c r="T65" s="438">
        <f>IF(OR(R65="Actual",R65="FIFO"),N65*S65,IF(R65="Average",N65*AF17,N65*S65))</f>
        <v>0</v>
      </c>
      <c r="U65" s="438">
        <f t="shared" si="11"/>
        <v>0</v>
      </c>
      <c r="V65" s="418" t="str">
        <f t="shared" si="12"/>
        <v/>
      </c>
      <c r="W65" s="230">
        <f t="shared" si="13"/>
        <v>0</v>
      </c>
      <c r="X65" s="437"/>
      <c r="Y65" s="571">
        <f t="shared" si="8"/>
        <v>0</v>
      </c>
      <c r="AA65" s="443"/>
      <c r="AB65" s="444"/>
      <c r="AC65" s="444"/>
      <c r="AD65" s="445"/>
    </row>
    <row r="66" spans="1:32" s="1139" customFormat="1" ht="12.75" customHeight="1" x14ac:dyDescent="0.2">
      <c r="A66" s="698"/>
      <c r="B66" s="462"/>
      <c r="C66" s="419"/>
      <c r="D66" s="1367"/>
      <c r="E66" s="437"/>
      <c r="F66" s="1142"/>
      <c r="G66" s="419"/>
      <c r="H66" s="437"/>
      <c r="I66" s="437"/>
      <c r="J66" s="438">
        <f t="shared" si="9"/>
        <v>0</v>
      </c>
      <c r="K66" s="437"/>
      <c r="L66" s="438">
        <f t="shared" si="6"/>
        <v>0</v>
      </c>
      <c r="M66" s="1142"/>
      <c r="N66" s="419"/>
      <c r="O66" s="437"/>
      <c r="P66" s="437"/>
      <c r="Q66" s="438">
        <f t="shared" si="10"/>
        <v>0</v>
      </c>
      <c r="R66" s="907"/>
      <c r="S66" s="420"/>
      <c r="T66" s="438">
        <f>IF(OR(R66="Actual",R66="FIFO"),N66*S66,IF(R66="Average",N66*#REF!,N66*S66))</f>
        <v>0</v>
      </c>
      <c r="U66" s="438">
        <f t="shared" si="11"/>
        <v>0</v>
      </c>
      <c r="V66" s="418" t="str">
        <f t="shared" si="12"/>
        <v/>
      </c>
      <c r="W66" s="230">
        <f t="shared" si="13"/>
        <v>0</v>
      </c>
      <c r="X66" s="437"/>
      <c r="Y66" s="571">
        <f t="shared" si="8"/>
        <v>0</v>
      </c>
      <c r="AA66" s="443"/>
      <c r="AB66" s="444"/>
      <c r="AC66" s="444"/>
      <c r="AD66" s="445"/>
    </row>
    <row r="67" spans="1:32" s="1139" customFormat="1" ht="12.75" customHeight="1" x14ac:dyDescent="0.2">
      <c r="A67" s="698"/>
      <c r="B67" s="462"/>
      <c r="C67" s="419"/>
      <c r="D67" s="1367"/>
      <c r="E67" s="437"/>
      <c r="F67" s="1142"/>
      <c r="G67" s="419"/>
      <c r="H67" s="437"/>
      <c r="I67" s="437"/>
      <c r="J67" s="438">
        <f t="shared" si="9"/>
        <v>0</v>
      </c>
      <c r="K67" s="437"/>
      <c r="L67" s="438">
        <f t="shared" si="6"/>
        <v>0</v>
      </c>
      <c r="M67" s="1142"/>
      <c r="N67" s="419"/>
      <c r="O67" s="437"/>
      <c r="P67" s="437"/>
      <c r="Q67" s="438">
        <f t="shared" si="10"/>
        <v>0</v>
      </c>
      <c r="R67" s="907"/>
      <c r="S67" s="420"/>
      <c r="T67" s="438">
        <f>IF(OR(R67="Actual",R67="FIFO"),N67*S67,IF(R67="Average",N67*#REF!,N67*S67))</f>
        <v>0</v>
      </c>
      <c r="U67" s="438">
        <f t="shared" si="11"/>
        <v>0</v>
      </c>
      <c r="V67" s="418" t="str">
        <f t="shared" si="12"/>
        <v/>
      </c>
      <c r="W67" s="230">
        <f t="shared" si="13"/>
        <v>0</v>
      </c>
      <c r="X67" s="437"/>
      <c r="Y67" s="571">
        <f t="shared" si="8"/>
        <v>0</v>
      </c>
      <c r="AA67" s="443"/>
      <c r="AB67" s="444"/>
      <c r="AC67" s="444"/>
      <c r="AD67" s="445"/>
    </row>
    <row r="68" spans="1:32" s="1139" customFormat="1" ht="12.75" customHeight="1" x14ac:dyDescent="0.2">
      <c r="A68" s="636"/>
      <c r="B68" s="462"/>
      <c r="C68" s="419"/>
      <c r="D68" s="1367"/>
      <c r="E68" s="437"/>
      <c r="F68" s="1142"/>
      <c r="G68" s="419"/>
      <c r="H68" s="437"/>
      <c r="I68" s="437"/>
      <c r="J68" s="438">
        <f t="shared" si="9"/>
        <v>0</v>
      </c>
      <c r="K68" s="437"/>
      <c r="L68" s="438">
        <f t="shared" si="6"/>
        <v>0</v>
      </c>
      <c r="M68" s="1142"/>
      <c r="N68" s="419"/>
      <c r="O68" s="437"/>
      <c r="P68" s="437"/>
      <c r="Q68" s="438">
        <f t="shared" si="10"/>
        <v>0</v>
      </c>
      <c r="R68" s="907"/>
      <c r="S68" s="420"/>
      <c r="T68" s="438">
        <f t="shared" ref="T68:T81" si="14">IF(OR(R68="Actual",R68="FIFO"),N68*S68,IF(R68="Average",N68*AF18,N68*S68))</f>
        <v>0</v>
      </c>
      <c r="U68" s="438">
        <f t="shared" si="11"/>
        <v>0</v>
      </c>
      <c r="V68" s="418" t="str">
        <f t="shared" si="12"/>
        <v/>
      </c>
      <c r="W68" s="230">
        <f t="shared" si="13"/>
        <v>0</v>
      </c>
      <c r="X68" s="437"/>
      <c r="Y68" s="571">
        <f t="shared" si="8"/>
        <v>0</v>
      </c>
      <c r="AA68" s="443"/>
      <c r="AB68" s="444"/>
      <c r="AC68" s="444"/>
      <c r="AD68" s="445"/>
    </row>
    <row r="69" spans="1:32" s="1139" customFormat="1" ht="12.75" customHeight="1" x14ac:dyDescent="0.2">
      <c r="A69" s="698"/>
      <c r="B69" s="462"/>
      <c r="C69" s="419"/>
      <c r="D69" s="1367"/>
      <c r="E69" s="437"/>
      <c r="F69" s="1142"/>
      <c r="G69" s="419"/>
      <c r="H69" s="437"/>
      <c r="I69" s="437"/>
      <c r="J69" s="438">
        <f t="shared" si="9"/>
        <v>0</v>
      </c>
      <c r="K69" s="437"/>
      <c r="L69" s="438">
        <f t="shared" si="6"/>
        <v>0</v>
      </c>
      <c r="M69" s="1142"/>
      <c r="N69" s="419"/>
      <c r="O69" s="437"/>
      <c r="P69" s="437"/>
      <c r="Q69" s="438">
        <f t="shared" si="10"/>
        <v>0</v>
      </c>
      <c r="R69" s="907"/>
      <c r="S69" s="420"/>
      <c r="T69" s="438">
        <f t="shared" si="14"/>
        <v>0</v>
      </c>
      <c r="U69" s="438">
        <f t="shared" si="11"/>
        <v>0</v>
      </c>
      <c r="V69" s="418" t="str">
        <f t="shared" si="12"/>
        <v/>
      </c>
      <c r="W69" s="230">
        <f t="shared" si="13"/>
        <v>0</v>
      </c>
      <c r="X69" s="437"/>
      <c r="Y69" s="571">
        <f t="shared" si="8"/>
        <v>0</v>
      </c>
      <c r="AA69" s="443"/>
      <c r="AB69" s="444"/>
      <c r="AC69" s="444"/>
      <c r="AD69" s="445"/>
    </row>
    <row r="70" spans="1:32" s="1139" customFormat="1" ht="12.75" customHeight="1" x14ac:dyDescent="0.2">
      <c r="A70" s="698"/>
      <c r="B70" s="462"/>
      <c r="C70" s="419"/>
      <c r="D70" s="1367"/>
      <c r="E70" s="437"/>
      <c r="F70" s="1142"/>
      <c r="G70" s="419"/>
      <c r="H70" s="437"/>
      <c r="I70" s="437"/>
      <c r="J70" s="438">
        <f t="shared" si="9"/>
        <v>0</v>
      </c>
      <c r="K70" s="437"/>
      <c r="L70" s="438">
        <f t="shared" si="6"/>
        <v>0</v>
      </c>
      <c r="M70" s="1142"/>
      <c r="N70" s="419"/>
      <c r="O70" s="437"/>
      <c r="P70" s="437"/>
      <c r="Q70" s="438">
        <f t="shared" si="10"/>
        <v>0</v>
      </c>
      <c r="R70" s="907"/>
      <c r="S70" s="420"/>
      <c r="T70" s="438">
        <f t="shared" si="14"/>
        <v>0</v>
      </c>
      <c r="U70" s="438">
        <f t="shared" si="11"/>
        <v>0</v>
      </c>
      <c r="V70" s="418" t="str">
        <f t="shared" si="12"/>
        <v/>
      </c>
      <c r="W70" s="230">
        <f t="shared" si="13"/>
        <v>0</v>
      </c>
      <c r="X70" s="437"/>
      <c r="Y70" s="571">
        <f t="shared" si="8"/>
        <v>0</v>
      </c>
      <c r="AA70" s="1143"/>
      <c r="AB70" s="1143"/>
      <c r="AC70" s="1143"/>
      <c r="AD70" s="1143"/>
    </row>
    <row r="71" spans="1:32" ht="12.75" customHeight="1" x14ac:dyDescent="0.2">
      <c r="A71" s="636"/>
      <c r="B71" s="462"/>
      <c r="C71" s="419"/>
      <c r="D71" s="1367"/>
      <c r="E71" s="437"/>
      <c r="F71" s="1142"/>
      <c r="G71" s="419"/>
      <c r="H71" s="437"/>
      <c r="I71" s="437"/>
      <c r="J71" s="438">
        <f t="shared" si="9"/>
        <v>0</v>
      </c>
      <c r="K71" s="437"/>
      <c r="L71" s="438">
        <f t="shared" si="6"/>
        <v>0</v>
      </c>
      <c r="M71" s="1142"/>
      <c r="N71" s="419"/>
      <c r="O71" s="437"/>
      <c r="P71" s="437"/>
      <c r="Q71" s="438">
        <f t="shared" si="10"/>
        <v>0</v>
      </c>
      <c r="R71" s="907"/>
      <c r="S71" s="420"/>
      <c r="T71" s="438">
        <f t="shared" si="14"/>
        <v>0</v>
      </c>
      <c r="U71" s="438">
        <f t="shared" si="11"/>
        <v>0</v>
      </c>
      <c r="V71" s="418" t="str">
        <f t="shared" si="12"/>
        <v/>
      </c>
      <c r="W71" s="230">
        <f t="shared" si="13"/>
        <v>0</v>
      </c>
      <c r="X71" s="437"/>
      <c r="Y71" s="571">
        <f t="shared" si="8"/>
        <v>0</v>
      </c>
      <c r="AA71" s="366"/>
      <c r="AB71" s="366"/>
      <c r="AC71" s="366"/>
      <c r="AD71" s="366"/>
    </row>
    <row r="72" spans="1:32" ht="12.75" customHeight="1" x14ac:dyDescent="0.2">
      <c r="A72" s="636"/>
      <c r="B72" s="462"/>
      <c r="C72" s="419"/>
      <c r="D72" s="1367"/>
      <c r="E72" s="437"/>
      <c r="F72" s="1142"/>
      <c r="G72" s="419"/>
      <c r="H72" s="437"/>
      <c r="I72" s="437"/>
      <c r="J72" s="438">
        <f t="shared" si="9"/>
        <v>0</v>
      </c>
      <c r="K72" s="437"/>
      <c r="L72" s="438">
        <f t="shared" si="6"/>
        <v>0</v>
      </c>
      <c r="M72" s="1142"/>
      <c r="N72" s="419"/>
      <c r="O72" s="437"/>
      <c r="P72" s="437"/>
      <c r="Q72" s="438">
        <f t="shared" si="10"/>
        <v>0</v>
      </c>
      <c r="R72" s="907"/>
      <c r="S72" s="420"/>
      <c r="T72" s="438">
        <f t="shared" si="14"/>
        <v>0</v>
      </c>
      <c r="U72" s="438">
        <f t="shared" si="11"/>
        <v>0</v>
      </c>
      <c r="V72" s="418" t="str">
        <f t="shared" si="12"/>
        <v/>
      </c>
      <c r="W72" s="230">
        <f t="shared" si="13"/>
        <v>0</v>
      </c>
      <c r="X72" s="437"/>
      <c r="Y72" s="571">
        <f t="shared" si="8"/>
        <v>0</v>
      </c>
      <c r="AA72" s="366"/>
      <c r="AB72" s="366"/>
      <c r="AC72" s="366"/>
      <c r="AD72" s="366"/>
    </row>
    <row r="73" spans="1:32" ht="12.75" customHeight="1" x14ac:dyDescent="0.2">
      <c r="A73" s="636"/>
      <c r="B73" s="462"/>
      <c r="C73" s="419"/>
      <c r="D73" s="1367"/>
      <c r="E73" s="437"/>
      <c r="F73" s="1142"/>
      <c r="G73" s="419"/>
      <c r="H73" s="437"/>
      <c r="I73" s="437"/>
      <c r="J73" s="438">
        <f t="shared" si="9"/>
        <v>0</v>
      </c>
      <c r="K73" s="437"/>
      <c r="L73" s="438">
        <f t="shared" si="6"/>
        <v>0</v>
      </c>
      <c r="M73" s="1142"/>
      <c r="N73" s="419"/>
      <c r="O73" s="437"/>
      <c r="P73" s="437"/>
      <c r="Q73" s="438">
        <f t="shared" si="10"/>
        <v>0</v>
      </c>
      <c r="R73" s="907"/>
      <c r="S73" s="420"/>
      <c r="T73" s="438">
        <f t="shared" si="14"/>
        <v>0</v>
      </c>
      <c r="U73" s="438">
        <f t="shared" si="11"/>
        <v>0</v>
      </c>
      <c r="V73" s="418" t="str">
        <f t="shared" si="12"/>
        <v/>
      </c>
      <c r="W73" s="230">
        <f t="shared" si="13"/>
        <v>0</v>
      </c>
      <c r="X73" s="437"/>
      <c r="Y73" s="571">
        <f t="shared" si="8"/>
        <v>0</v>
      </c>
      <c r="AA73" s="366"/>
      <c r="AB73" s="366"/>
      <c r="AC73" s="366"/>
      <c r="AD73" s="366"/>
    </row>
    <row r="74" spans="1:32" s="313" customFormat="1" ht="12.75" customHeight="1" x14ac:dyDescent="0.2">
      <c r="A74" s="636"/>
      <c r="B74" s="462"/>
      <c r="C74" s="419"/>
      <c r="D74" s="1367"/>
      <c r="E74" s="437"/>
      <c r="F74" s="1142"/>
      <c r="G74" s="419"/>
      <c r="H74" s="437"/>
      <c r="I74" s="437"/>
      <c r="J74" s="438">
        <f t="shared" ref="J74:J90" si="15">(G74*H74)+I74</f>
        <v>0</v>
      </c>
      <c r="K74" s="437"/>
      <c r="L74" s="438">
        <f t="shared" si="6"/>
        <v>0</v>
      </c>
      <c r="M74" s="1142"/>
      <c r="N74" s="419"/>
      <c r="O74" s="437"/>
      <c r="P74" s="437"/>
      <c r="Q74" s="438">
        <f t="shared" ref="Q74:Q90" si="16">(N74*O74)-P74</f>
        <v>0</v>
      </c>
      <c r="R74" s="907"/>
      <c r="S74" s="420"/>
      <c r="T74" s="438">
        <f t="shared" si="14"/>
        <v>0</v>
      </c>
      <c r="U74" s="438">
        <f t="shared" ref="U74:U90" si="17">Q74-T74</f>
        <v>0</v>
      </c>
      <c r="V74" s="418" t="str">
        <f t="shared" si="5"/>
        <v/>
      </c>
      <c r="W74" s="230">
        <f t="shared" si="7"/>
        <v>0</v>
      </c>
      <c r="X74" s="437"/>
      <c r="Y74" s="571">
        <f t="shared" si="8"/>
        <v>0</v>
      </c>
      <c r="AA74" s="443"/>
      <c r="AB74" s="444"/>
      <c r="AC74" s="444"/>
      <c r="AD74" s="445"/>
      <c r="AF74" s="414"/>
    </row>
    <row r="75" spans="1:32" s="313" customFormat="1" ht="12.75" customHeight="1" x14ac:dyDescent="0.2">
      <c r="A75" s="636"/>
      <c r="B75" s="462"/>
      <c r="C75" s="419"/>
      <c r="D75" s="1367"/>
      <c r="E75" s="437"/>
      <c r="F75" s="1142"/>
      <c r="G75" s="419"/>
      <c r="H75" s="437"/>
      <c r="I75" s="437"/>
      <c r="J75" s="438">
        <f t="shared" si="15"/>
        <v>0</v>
      </c>
      <c r="K75" s="437"/>
      <c r="L75" s="438">
        <f t="shared" si="6"/>
        <v>0</v>
      </c>
      <c r="M75" s="1142"/>
      <c r="N75" s="419"/>
      <c r="O75" s="437"/>
      <c r="P75" s="437"/>
      <c r="Q75" s="438">
        <f t="shared" si="16"/>
        <v>0</v>
      </c>
      <c r="R75" s="907"/>
      <c r="S75" s="420"/>
      <c r="T75" s="438">
        <f t="shared" si="14"/>
        <v>0</v>
      </c>
      <c r="U75" s="438">
        <f t="shared" si="17"/>
        <v>0</v>
      </c>
      <c r="V75" s="418" t="str">
        <f t="shared" si="5"/>
        <v/>
      </c>
      <c r="W75" s="230">
        <f t="shared" si="7"/>
        <v>0</v>
      </c>
      <c r="X75" s="437"/>
      <c r="Y75" s="571">
        <f t="shared" si="8"/>
        <v>0</v>
      </c>
      <c r="AA75" s="443"/>
      <c r="AB75" s="444"/>
      <c r="AC75" s="444"/>
      <c r="AD75" s="445"/>
      <c r="AF75" s="414"/>
    </row>
    <row r="76" spans="1:32" s="313" customFormat="1" ht="12.75" customHeight="1" x14ac:dyDescent="0.2">
      <c r="A76" s="636"/>
      <c r="B76" s="462"/>
      <c r="C76" s="419"/>
      <c r="D76" s="1367"/>
      <c r="E76" s="437"/>
      <c r="F76" s="1142"/>
      <c r="G76" s="419"/>
      <c r="H76" s="437"/>
      <c r="I76" s="437"/>
      <c r="J76" s="438">
        <f t="shared" si="15"/>
        <v>0</v>
      </c>
      <c r="K76" s="437"/>
      <c r="L76" s="438">
        <f t="shared" si="6"/>
        <v>0</v>
      </c>
      <c r="M76" s="1142"/>
      <c r="N76" s="419"/>
      <c r="O76" s="437"/>
      <c r="P76" s="437"/>
      <c r="Q76" s="438">
        <f t="shared" si="16"/>
        <v>0</v>
      </c>
      <c r="R76" s="907"/>
      <c r="S76" s="420"/>
      <c r="T76" s="438">
        <f t="shared" si="14"/>
        <v>0</v>
      </c>
      <c r="U76" s="438">
        <f t="shared" si="17"/>
        <v>0</v>
      </c>
      <c r="V76" s="418" t="str">
        <f t="shared" si="5"/>
        <v/>
      </c>
      <c r="W76" s="230">
        <f t="shared" si="7"/>
        <v>0</v>
      </c>
      <c r="X76" s="437"/>
      <c r="Y76" s="571">
        <f t="shared" si="8"/>
        <v>0</v>
      </c>
      <c r="AA76" s="443"/>
      <c r="AB76" s="444"/>
      <c r="AC76" s="444"/>
      <c r="AD76" s="445"/>
      <c r="AF76" s="414"/>
    </row>
    <row r="77" spans="1:32" s="313" customFormat="1" ht="12.75" customHeight="1" x14ac:dyDescent="0.2">
      <c r="A77" s="636"/>
      <c r="B77" s="462"/>
      <c r="C77" s="419"/>
      <c r="D77" s="1367"/>
      <c r="E77" s="437"/>
      <c r="F77" s="1142"/>
      <c r="G77" s="419"/>
      <c r="H77" s="437"/>
      <c r="I77" s="437"/>
      <c r="J77" s="438">
        <f t="shared" si="15"/>
        <v>0</v>
      </c>
      <c r="K77" s="437"/>
      <c r="L77" s="438">
        <f t="shared" si="6"/>
        <v>0</v>
      </c>
      <c r="M77" s="1142"/>
      <c r="N77" s="419"/>
      <c r="O77" s="437"/>
      <c r="P77" s="437"/>
      <c r="Q77" s="438">
        <f t="shared" si="16"/>
        <v>0</v>
      </c>
      <c r="R77" s="907"/>
      <c r="S77" s="420"/>
      <c r="T77" s="438">
        <f t="shared" si="14"/>
        <v>0</v>
      </c>
      <c r="U77" s="438">
        <f t="shared" si="17"/>
        <v>0</v>
      </c>
      <c r="V77" s="418" t="str">
        <f t="shared" si="5"/>
        <v/>
      </c>
      <c r="W77" s="230">
        <f t="shared" si="7"/>
        <v>0</v>
      </c>
      <c r="X77" s="437"/>
      <c r="Y77" s="571">
        <f t="shared" si="8"/>
        <v>0</v>
      </c>
      <c r="AA77" s="443"/>
      <c r="AB77" s="444"/>
      <c r="AC77" s="444"/>
      <c r="AD77" s="445"/>
      <c r="AF77" s="414"/>
    </row>
    <row r="78" spans="1:32" s="313" customFormat="1" ht="12.75" customHeight="1" x14ac:dyDescent="0.2">
      <c r="A78" s="636"/>
      <c r="B78" s="462"/>
      <c r="C78" s="419"/>
      <c r="D78" s="1367"/>
      <c r="E78" s="437"/>
      <c r="F78" s="1142"/>
      <c r="G78" s="419"/>
      <c r="H78" s="437"/>
      <c r="I78" s="437"/>
      <c r="J78" s="438">
        <f t="shared" si="15"/>
        <v>0</v>
      </c>
      <c r="K78" s="437"/>
      <c r="L78" s="438">
        <f t="shared" si="6"/>
        <v>0</v>
      </c>
      <c r="M78" s="1142"/>
      <c r="N78" s="419"/>
      <c r="O78" s="437"/>
      <c r="P78" s="437"/>
      <c r="Q78" s="438">
        <f t="shared" si="16"/>
        <v>0</v>
      </c>
      <c r="R78" s="907"/>
      <c r="S78" s="420"/>
      <c r="T78" s="438">
        <f t="shared" si="14"/>
        <v>0</v>
      </c>
      <c r="U78" s="438">
        <f t="shared" si="17"/>
        <v>0</v>
      </c>
      <c r="V78" s="418" t="str">
        <f t="shared" si="5"/>
        <v/>
      </c>
      <c r="W78" s="230">
        <f t="shared" si="7"/>
        <v>0</v>
      </c>
      <c r="X78" s="437"/>
      <c r="Y78" s="571">
        <f t="shared" si="8"/>
        <v>0</v>
      </c>
      <c r="AA78" s="443"/>
      <c r="AB78" s="444"/>
      <c r="AC78" s="444"/>
      <c r="AD78" s="445"/>
      <c r="AF78" s="414"/>
    </row>
    <row r="79" spans="1:32" s="313" customFormat="1" ht="12.75" customHeight="1" x14ac:dyDescent="0.2">
      <c r="A79" s="636"/>
      <c r="B79" s="462"/>
      <c r="C79" s="419"/>
      <c r="D79" s="1367"/>
      <c r="E79" s="437"/>
      <c r="F79" s="1142"/>
      <c r="G79" s="419"/>
      <c r="H79" s="437"/>
      <c r="I79" s="437"/>
      <c r="J79" s="438">
        <f t="shared" si="15"/>
        <v>0</v>
      </c>
      <c r="K79" s="437"/>
      <c r="L79" s="438">
        <f t="shared" si="6"/>
        <v>0</v>
      </c>
      <c r="M79" s="1142"/>
      <c r="N79" s="419"/>
      <c r="O79" s="437"/>
      <c r="P79" s="437"/>
      <c r="Q79" s="438">
        <f t="shared" si="16"/>
        <v>0</v>
      </c>
      <c r="R79" s="907"/>
      <c r="S79" s="420"/>
      <c r="T79" s="438">
        <f t="shared" si="14"/>
        <v>0</v>
      </c>
      <c r="U79" s="438">
        <f t="shared" si="17"/>
        <v>0</v>
      </c>
      <c r="V79" s="418" t="str">
        <f t="shared" si="5"/>
        <v/>
      </c>
      <c r="W79" s="230">
        <f t="shared" si="7"/>
        <v>0</v>
      </c>
      <c r="X79" s="437"/>
      <c r="Y79" s="571">
        <f t="shared" si="8"/>
        <v>0</v>
      </c>
      <c r="AA79" s="443"/>
      <c r="AB79" s="444"/>
      <c r="AC79" s="444"/>
      <c r="AD79" s="445"/>
      <c r="AF79" s="414"/>
    </row>
    <row r="80" spans="1:32" s="313" customFormat="1" ht="12.75" customHeight="1" x14ac:dyDescent="0.2">
      <c r="A80" s="636"/>
      <c r="B80" s="462"/>
      <c r="C80" s="419"/>
      <c r="D80" s="1367"/>
      <c r="E80" s="437"/>
      <c r="F80" s="1142"/>
      <c r="G80" s="419"/>
      <c r="H80" s="437"/>
      <c r="I80" s="437"/>
      <c r="J80" s="438">
        <f t="shared" si="15"/>
        <v>0</v>
      </c>
      <c r="K80" s="437"/>
      <c r="L80" s="438">
        <f t="shared" si="6"/>
        <v>0</v>
      </c>
      <c r="M80" s="1142"/>
      <c r="N80" s="419"/>
      <c r="O80" s="437"/>
      <c r="P80" s="437"/>
      <c r="Q80" s="438">
        <f t="shared" si="16"/>
        <v>0</v>
      </c>
      <c r="R80" s="907"/>
      <c r="S80" s="420"/>
      <c r="T80" s="438">
        <f t="shared" si="14"/>
        <v>0</v>
      </c>
      <c r="U80" s="438">
        <f t="shared" si="17"/>
        <v>0</v>
      </c>
      <c r="V80" s="418" t="str">
        <f t="shared" si="5"/>
        <v/>
      </c>
      <c r="W80" s="230">
        <f t="shared" si="7"/>
        <v>0</v>
      </c>
      <c r="X80" s="437"/>
      <c r="Y80" s="571">
        <f t="shared" si="8"/>
        <v>0</v>
      </c>
      <c r="AA80" s="443"/>
      <c r="AB80" s="444"/>
      <c r="AC80" s="444"/>
      <c r="AD80" s="445"/>
      <c r="AF80" s="414"/>
    </row>
    <row r="81" spans="1:32" s="313" customFormat="1" ht="12.75" customHeight="1" x14ac:dyDescent="0.2">
      <c r="A81" s="636"/>
      <c r="B81" s="462"/>
      <c r="C81" s="419"/>
      <c r="D81" s="1367"/>
      <c r="E81" s="437"/>
      <c r="F81" s="1142"/>
      <c r="G81" s="419"/>
      <c r="H81" s="437"/>
      <c r="I81" s="437"/>
      <c r="J81" s="438">
        <f t="shared" si="15"/>
        <v>0</v>
      </c>
      <c r="K81" s="437"/>
      <c r="L81" s="438">
        <f t="shared" si="6"/>
        <v>0</v>
      </c>
      <c r="M81" s="1142"/>
      <c r="N81" s="419"/>
      <c r="O81" s="437"/>
      <c r="P81" s="437"/>
      <c r="Q81" s="438">
        <f t="shared" si="16"/>
        <v>0</v>
      </c>
      <c r="R81" s="907"/>
      <c r="S81" s="420"/>
      <c r="T81" s="438">
        <f t="shared" si="14"/>
        <v>0</v>
      </c>
      <c r="U81" s="438">
        <f t="shared" si="17"/>
        <v>0</v>
      </c>
      <c r="V81" s="418" t="str">
        <f t="shared" si="5"/>
        <v/>
      </c>
      <c r="W81" s="230">
        <f t="shared" si="7"/>
        <v>0</v>
      </c>
      <c r="X81" s="437"/>
      <c r="Y81" s="571">
        <f t="shared" si="8"/>
        <v>0</v>
      </c>
      <c r="AA81" s="443"/>
      <c r="AB81" s="444"/>
      <c r="AC81" s="444"/>
      <c r="AD81" s="445"/>
      <c r="AF81" s="414"/>
    </row>
    <row r="82" spans="1:32" s="313" customFormat="1" ht="12.75" customHeight="1" x14ac:dyDescent="0.2">
      <c r="A82" s="636"/>
      <c r="B82" s="462"/>
      <c r="C82" s="419"/>
      <c r="D82" s="1367"/>
      <c r="E82" s="437"/>
      <c r="F82" s="1142"/>
      <c r="G82" s="419"/>
      <c r="H82" s="437"/>
      <c r="I82" s="437"/>
      <c r="J82" s="438">
        <f t="shared" si="15"/>
        <v>0</v>
      </c>
      <c r="K82" s="437"/>
      <c r="L82" s="438">
        <f t="shared" si="6"/>
        <v>0</v>
      </c>
      <c r="M82" s="1142"/>
      <c r="N82" s="419"/>
      <c r="O82" s="437"/>
      <c r="P82" s="437"/>
      <c r="Q82" s="438">
        <f t="shared" si="16"/>
        <v>0</v>
      </c>
      <c r="R82" s="907"/>
      <c r="S82" s="420"/>
      <c r="T82" s="438">
        <f t="shared" ref="T82:T90" si="18">IF(OR(R82="Actual",R82="FIFO"),N82*S82,IF(R82="Average",N82*AF33,N82*S82))</f>
        <v>0</v>
      </c>
      <c r="U82" s="438">
        <f t="shared" si="17"/>
        <v>0</v>
      </c>
      <c r="V82" s="418" t="str">
        <f t="shared" si="5"/>
        <v/>
      </c>
      <c r="W82" s="230">
        <f t="shared" si="7"/>
        <v>0</v>
      </c>
      <c r="X82" s="437"/>
      <c r="Y82" s="571">
        <f t="shared" si="8"/>
        <v>0</v>
      </c>
      <c r="AA82" s="443"/>
      <c r="AB82" s="444"/>
      <c r="AC82" s="444"/>
      <c r="AD82" s="445"/>
      <c r="AF82" s="414"/>
    </row>
    <row r="83" spans="1:32" s="313" customFormat="1" ht="12.75" customHeight="1" x14ac:dyDescent="0.2">
      <c r="A83" s="636"/>
      <c r="B83" s="462"/>
      <c r="C83" s="419"/>
      <c r="D83" s="1367"/>
      <c r="E83" s="437"/>
      <c r="F83" s="1142"/>
      <c r="G83" s="419"/>
      <c r="H83" s="437"/>
      <c r="I83" s="437"/>
      <c r="J83" s="438">
        <f t="shared" si="15"/>
        <v>0</v>
      </c>
      <c r="K83" s="437"/>
      <c r="L83" s="438">
        <f t="shared" si="6"/>
        <v>0</v>
      </c>
      <c r="M83" s="1142"/>
      <c r="N83" s="419"/>
      <c r="O83" s="437"/>
      <c r="P83" s="437"/>
      <c r="Q83" s="438">
        <f t="shared" si="16"/>
        <v>0</v>
      </c>
      <c r="R83" s="907"/>
      <c r="S83" s="420"/>
      <c r="T83" s="438">
        <f t="shared" si="18"/>
        <v>0</v>
      </c>
      <c r="U83" s="438">
        <f t="shared" si="17"/>
        <v>0</v>
      </c>
      <c r="V83" s="418" t="str">
        <f t="shared" si="5"/>
        <v/>
      </c>
      <c r="W83" s="230">
        <f t="shared" si="7"/>
        <v>0</v>
      </c>
      <c r="X83" s="437"/>
      <c r="Y83" s="571">
        <f t="shared" si="8"/>
        <v>0</v>
      </c>
      <c r="AA83" s="443"/>
      <c r="AB83" s="444"/>
      <c r="AC83" s="444"/>
      <c r="AD83" s="445"/>
      <c r="AF83" s="414"/>
    </row>
    <row r="84" spans="1:32" ht="12.75" customHeight="1" x14ac:dyDescent="0.2">
      <c r="A84" s="636"/>
      <c r="B84" s="462"/>
      <c r="C84" s="419"/>
      <c r="D84" s="1367"/>
      <c r="E84" s="437"/>
      <c r="F84" s="1142"/>
      <c r="G84" s="419"/>
      <c r="H84" s="437"/>
      <c r="I84" s="437"/>
      <c r="J84" s="438">
        <f t="shared" si="15"/>
        <v>0</v>
      </c>
      <c r="K84" s="437"/>
      <c r="L84" s="438">
        <f t="shared" si="6"/>
        <v>0</v>
      </c>
      <c r="M84" s="1142"/>
      <c r="N84" s="419"/>
      <c r="O84" s="437"/>
      <c r="P84" s="437"/>
      <c r="Q84" s="438">
        <f t="shared" si="16"/>
        <v>0</v>
      </c>
      <c r="R84" s="907"/>
      <c r="S84" s="420"/>
      <c r="T84" s="438">
        <f t="shared" si="18"/>
        <v>0</v>
      </c>
      <c r="U84" s="438">
        <f t="shared" si="17"/>
        <v>0</v>
      </c>
      <c r="V84" s="418" t="str">
        <f t="shared" si="5"/>
        <v/>
      </c>
      <c r="W84" s="230">
        <f t="shared" si="7"/>
        <v>0</v>
      </c>
      <c r="X84" s="437"/>
      <c r="Y84" s="571">
        <f t="shared" si="8"/>
        <v>0</v>
      </c>
      <c r="AA84" s="443"/>
      <c r="AB84" s="444"/>
      <c r="AC84" s="444"/>
      <c r="AD84" s="445"/>
    </row>
    <row r="85" spans="1:32" ht="12.75" customHeight="1" x14ac:dyDescent="0.2">
      <c r="A85" s="636"/>
      <c r="B85" s="462"/>
      <c r="C85" s="419"/>
      <c r="D85" s="1367"/>
      <c r="E85" s="437"/>
      <c r="F85" s="1142"/>
      <c r="G85" s="419"/>
      <c r="H85" s="437"/>
      <c r="I85" s="437"/>
      <c r="J85" s="438">
        <f t="shared" si="15"/>
        <v>0</v>
      </c>
      <c r="K85" s="437"/>
      <c r="L85" s="438">
        <f t="shared" si="6"/>
        <v>0</v>
      </c>
      <c r="M85" s="1142"/>
      <c r="N85" s="419"/>
      <c r="O85" s="437"/>
      <c r="P85" s="437"/>
      <c r="Q85" s="438">
        <f t="shared" si="16"/>
        <v>0</v>
      </c>
      <c r="R85" s="907"/>
      <c r="S85" s="420"/>
      <c r="T85" s="438">
        <f t="shared" si="18"/>
        <v>0</v>
      </c>
      <c r="U85" s="438">
        <f t="shared" si="17"/>
        <v>0</v>
      </c>
      <c r="V85" s="418" t="str">
        <f t="shared" si="5"/>
        <v/>
      </c>
      <c r="W85" s="230">
        <f t="shared" si="7"/>
        <v>0</v>
      </c>
      <c r="X85" s="437"/>
      <c r="Y85" s="571">
        <f t="shared" si="8"/>
        <v>0</v>
      </c>
    </row>
    <row r="86" spans="1:32" ht="12.75" customHeight="1" x14ac:dyDescent="0.2">
      <c r="A86" s="636"/>
      <c r="B86" s="462"/>
      <c r="C86" s="419"/>
      <c r="D86" s="1367"/>
      <c r="E86" s="437"/>
      <c r="F86" s="1142"/>
      <c r="G86" s="419"/>
      <c r="H86" s="437"/>
      <c r="I86" s="437"/>
      <c r="J86" s="438">
        <f t="shared" si="15"/>
        <v>0</v>
      </c>
      <c r="K86" s="437"/>
      <c r="L86" s="438">
        <f t="shared" si="6"/>
        <v>0</v>
      </c>
      <c r="M86" s="1142"/>
      <c r="N86" s="419"/>
      <c r="O86" s="437"/>
      <c r="P86" s="437"/>
      <c r="Q86" s="438">
        <f t="shared" si="16"/>
        <v>0</v>
      </c>
      <c r="R86" s="907"/>
      <c r="S86" s="420"/>
      <c r="T86" s="438">
        <f t="shared" si="18"/>
        <v>0</v>
      </c>
      <c r="U86" s="438">
        <f t="shared" si="17"/>
        <v>0</v>
      </c>
      <c r="V86" s="418" t="str">
        <f t="shared" si="5"/>
        <v/>
      </c>
      <c r="W86" s="230">
        <f t="shared" si="7"/>
        <v>0</v>
      </c>
      <c r="X86" s="437"/>
      <c r="Y86" s="571">
        <f t="shared" si="8"/>
        <v>0</v>
      </c>
    </row>
    <row r="87" spans="1:32" ht="12.75" customHeight="1" x14ac:dyDescent="0.2">
      <c r="A87" s="636"/>
      <c r="B87" s="462"/>
      <c r="C87" s="419"/>
      <c r="D87" s="1367"/>
      <c r="E87" s="437"/>
      <c r="F87" s="1142"/>
      <c r="G87" s="419"/>
      <c r="H87" s="437"/>
      <c r="I87" s="437"/>
      <c r="J87" s="438">
        <f t="shared" si="15"/>
        <v>0</v>
      </c>
      <c r="K87" s="437"/>
      <c r="L87" s="438">
        <f t="shared" si="6"/>
        <v>0</v>
      </c>
      <c r="M87" s="1142"/>
      <c r="N87" s="419"/>
      <c r="O87" s="437"/>
      <c r="P87" s="437"/>
      <c r="Q87" s="438">
        <f t="shared" si="16"/>
        <v>0</v>
      </c>
      <c r="R87" s="907"/>
      <c r="S87" s="420"/>
      <c r="T87" s="438">
        <f t="shared" si="18"/>
        <v>0</v>
      </c>
      <c r="U87" s="438">
        <f t="shared" si="17"/>
        <v>0</v>
      </c>
      <c r="V87" s="418" t="str">
        <f t="shared" si="5"/>
        <v/>
      </c>
      <c r="W87" s="230">
        <f t="shared" si="7"/>
        <v>0</v>
      </c>
      <c r="X87" s="437"/>
      <c r="Y87" s="571">
        <f t="shared" si="8"/>
        <v>0</v>
      </c>
    </row>
    <row r="88" spans="1:32" ht="12.75" customHeight="1" x14ac:dyDescent="0.2">
      <c r="A88" s="636"/>
      <c r="B88" s="462"/>
      <c r="C88" s="419"/>
      <c r="D88" s="1367"/>
      <c r="E88" s="437"/>
      <c r="F88" s="1142"/>
      <c r="G88" s="419"/>
      <c r="H88" s="437"/>
      <c r="I88" s="437"/>
      <c r="J88" s="438">
        <f t="shared" si="15"/>
        <v>0</v>
      </c>
      <c r="K88" s="437"/>
      <c r="L88" s="438">
        <f t="shared" si="6"/>
        <v>0</v>
      </c>
      <c r="M88" s="1142"/>
      <c r="N88" s="419"/>
      <c r="O88" s="437"/>
      <c r="P88" s="437"/>
      <c r="Q88" s="438">
        <f t="shared" si="16"/>
        <v>0</v>
      </c>
      <c r="R88" s="907"/>
      <c r="S88" s="420"/>
      <c r="T88" s="438">
        <f t="shared" si="18"/>
        <v>0</v>
      </c>
      <c r="U88" s="438">
        <f t="shared" si="17"/>
        <v>0</v>
      </c>
      <c r="V88" s="418" t="str">
        <f t="shared" si="5"/>
        <v/>
      </c>
      <c r="W88" s="230">
        <f t="shared" si="7"/>
        <v>0</v>
      </c>
      <c r="X88" s="437"/>
      <c r="Y88" s="571">
        <f t="shared" si="8"/>
        <v>0</v>
      </c>
    </row>
    <row r="89" spans="1:32" ht="12.75" customHeight="1" x14ac:dyDescent="0.2">
      <c r="A89" s="636"/>
      <c r="B89" s="462"/>
      <c r="C89" s="419"/>
      <c r="D89" s="1367"/>
      <c r="E89" s="437"/>
      <c r="F89" s="1142"/>
      <c r="G89" s="419"/>
      <c r="H89" s="437"/>
      <c r="I89" s="437"/>
      <c r="J89" s="438">
        <f t="shared" si="15"/>
        <v>0</v>
      </c>
      <c r="K89" s="437"/>
      <c r="L89" s="438">
        <f t="shared" si="6"/>
        <v>0</v>
      </c>
      <c r="M89" s="1142"/>
      <c r="N89" s="419"/>
      <c r="O89" s="437"/>
      <c r="P89" s="437"/>
      <c r="Q89" s="438">
        <f t="shared" si="16"/>
        <v>0</v>
      </c>
      <c r="R89" s="907"/>
      <c r="S89" s="420"/>
      <c r="T89" s="438">
        <f t="shared" si="18"/>
        <v>0</v>
      </c>
      <c r="U89" s="438">
        <f t="shared" si="17"/>
        <v>0</v>
      </c>
      <c r="V89" s="418" t="str">
        <f t="shared" si="5"/>
        <v/>
      </c>
      <c r="W89" s="230">
        <f t="shared" si="7"/>
        <v>0</v>
      </c>
      <c r="X89" s="437"/>
      <c r="Y89" s="571">
        <f t="shared" si="8"/>
        <v>0</v>
      </c>
    </row>
    <row r="90" spans="1:32" ht="12.75" customHeight="1" x14ac:dyDescent="0.2">
      <c r="A90" s="636"/>
      <c r="B90" s="462"/>
      <c r="C90" s="419"/>
      <c r="D90" s="1367"/>
      <c r="E90" s="437"/>
      <c r="F90" s="1142"/>
      <c r="G90" s="419"/>
      <c r="H90" s="437"/>
      <c r="I90" s="437"/>
      <c r="J90" s="438">
        <f t="shared" si="15"/>
        <v>0</v>
      </c>
      <c r="K90" s="437"/>
      <c r="L90" s="438">
        <f t="shared" si="6"/>
        <v>0</v>
      </c>
      <c r="M90" s="1142"/>
      <c r="N90" s="419"/>
      <c r="O90" s="437"/>
      <c r="P90" s="437"/>
      <c r="Q90" s="438">
        <f t="shared" si="16"/>
        <v>0</v>
      </c>
      <c r="R90" s="907"/>
      <c r="S90" s="420"/>
      <c r="T90" s="438">
        <f t="shared" si="18"/>
        <v>0</v>
      </c>
      <c r="U90" s="438">
        <f t="shared" si="17"/>
        <v>0</v>
      </c>
      <c r="V90" s="418" t="str">
        <f t="shared" si="5"/>
        <v/>
      </c>
      <c r="W90" s="230">
        <f t="shared" si="7"/>
        <v>0</v>
      </c>
      <c r="X90" s="437"/>
      <c r="Y90" s="571">
        <f t="shared" si="8"/>
        <v>0</v>
      </c>
    </row>
    <row r="91" spans="1:32" ht="12.75" customHeight="1" thickBot="1" x14ac:dyDescent="0.25">
      <c r="A91" s="697"/>
      <c r="B91" s="1137"/>
      <c r="C91" s="1140"/>
      <c r="D91" s="1368">
        <f>SUM(D61:D90)</f>
        <v>0</v>
      </c>
      <c r="E91" s="415">
        <f>SUM(E61:E90)</f>
        <v>0</v>
      </c>
      <c r="F91" s="1140"/>
      <c r="G91" s="1140"/>
      <c r="H91" s="1140"/>
      <c r="I91" s="415">
        <f>SUM(I61:I90)</f>
        <v>0</v>
      </c>
      <c r="J91" s="415">
        <f>SUM(J61:J90)</f>
        <v>0</v>
      </c>
      <c r="K91" s="1140"/>
      <c r="L91" s="415">
        <f>SUM(L61:L90)</f>
        <v>0</v>
      </c>
      <c r="M91" s="1140"/>
      <c r="N91" s="1140"/>
      <c r="O91" s="1140"/>
      <c r="P91" s="415">
        <f>SUM(P61:P90)</f>
        <v>0</v>
      </c>
      <c r="Q91" s="415">
        <f>SUM(Q61:Q90)</f>
        <v>0</v>
      </c>
      <c r="R91" s="1140"/>
      <c r="S91" s="1140"/>
      <c r="T91" s="415">
        <f>SUM(T61:T90)</f>
        <v>0</v>
      </c>
      <c r="U91" s="415">
        <f>SUM(U61:U90)</f>
        <v>0</v>
      </c>
      <c r="V91" s="1140"/>
      <c r="W91" s="415">
        <f>SUM(W61:W90)</f>
        <v>0</v>
      </c>
      <c r="X91" s="1140"/>
      <c r="Y91" s="546">
        <f>SUM(Y61:Y90)</f>
        <v>0</v>
      </c>
    </row>
    <row r="92" spans="1:32" ht="12.75" customHeight="1" thickTop="1" thickBot="1" x14ac:dyDescent="0.25">
      <c r="A92" s="697"/>
      <c r="B92" s="1137"/>
      <c r="C92" s="1140"/>
      <c r="D92" s="1365"/>
      <c r="E92" s="1140"/>
      <c r="F92" s="1140"/>
      <c r="G92" s="1140"/>
      <c r="H92" s="1140"/>
      <c r="I92" s="1140"/>
      <c r="J92" s="1140"/>
      <c r="K92" s="1140"/>
      <c r="L92" s="1140"/>
      <c r="M92" s="1140"/>
      <c r="N92" s="1140"/>
      <c r="O92" s="1140"/>
      <c r="P92" s="1140"/>
      <c r="Q92" s="1140"/>
      <c r="R92" s="1140"/>
      <c r="S92" s="1140"/>
      <c r="T92" s="1140"/>
      <c r="U92" s="1140"/>
      <c r="V92" s="1140"/>
      <c r="W92" s="702"/>
      <c r="X92" s="1140"/>
      <c r="Y92" s="1141"/>
    </row>
    <row r="93" spans="1:32" ht="12.75" customHeight="1" x14ac:dyDescent="0.2">
      <c r="A93" s="696"/>
      <c r="B93" s="632"/>
      <c r="C93" s="483"/>
      <c r="D93" s="1364"/>
      <c r="E93" s="483"/>
      <c r="F93" s="483"/>
      <c r="G93" s="483"/>
      <c r="H93" s="483"/>
      <c r="I93" s="483"/>
      <c r="J93" s="483"/>
      <c r="K93" s="483"/>
      <c r="L93" s="483"/>
      <c r="M93" s="483"/>
      <c r="N93" s="483"/>
      <c r="O93" s="483"/>
      <c r="P93" s="483"/>
      <c r="Q93" s="483"/>
      <c r="R93" s="483"/>
      <c r="S93" s="483"/>
      <c r="T93" s="483"/>
      <c r="U93" s="483"/>
      <c r="V93" s="483"/>
      <c r="W93" s="483"/>
      <c r="X93" s="483"/>
      <c r="Y93" s="528"/>
    </row>
    <row r="94" spans="1:32" ht="12.75" customHeight="1" x14ac:dyDescent="0.2">
      <c r="A94" s="1397" t="s">
        <v>1140</v>
      </c>
      <c r="B94" s="1398"/>
      <c r="C94" s="1398"/>
      <c r="D94" s="1398"/>
      <c r="E94" s="1398"/>
      <c r="F94" s="1398"/>
      <c r="G94" s="1398"/>
      <c r="H94" s="1398"/>
      <c r="I94" s="1398"/>
      <c r="J94" s="1398"/>
      <c r="K94" s="1398"/>
      <c r="L94" s="1398"/>
      <c r="M94" s="1398"/>
      <c r="N94" s="1398"/>
      <c r="O94" s="1398"/>
      <c r="P94" s="1398"/>
      <c r="Q94" s="1398"/>
      <c r="R94" s="1398"/>
      <c r="S94" s="1398"/>
      <c r="T94" s="1398"/>
      <c r="U94" s="1398"/>
      <c r="V94" s="1398"/>
      <c r="W94" s="1398"/>
      <c r="X94" s="1398"/>
      <c r="Y94" s="1399"/>
    </row>
    <row r="95" spans="1:32" ht="12.75" customHeight="1" x14ac:dyDescent="0.2">
      <c r="A95" s="1397" t="s">
        <v>1157</v>
      </c>
      <c r="B95" s="1398"/>
      <c r="C95" s="1398"/>
      <c r="D95" s="1398"/>
      <c r="E95" s="1398"/>
      <c r="F95" s="1398"/>
      <c r="G95" s="1398"/>
      <c r="H95" s="1398"/>
      <c r="I95" s="1398"/>
      <c r="J95" s="1398"/>
      <c r="K95" s="1398"/>
      <c r="L95" s="1398"/>
      <c r="M95" s="1398"/>
      <c r="N95" s="1398"/>
      <c r="O95" s="1398"/>
      <c r="P95" s="1398"/>
      <c r="Q95" s="1398"/>
      <c r="R95" s="1398"/>
      <c r="S95" s="1398"/>
      <c r="T95" s="1398"/>
      <c r="U95" s="1398"/>
      <c r="V95" s="1398"/>
      <c r="W95" s="1398"/>
      <c r="X95" s="1398"/>
      <c r="Y95" s="1399"/>
    </row>
    <row r="96" spans="1:32" ht="12.75" customHeight="1" x14ac:dyDescent="0.2">
      <c r="A96" s="697"/>
      <c r="B96" s="1137"/>
      <c r="C96" s="1140"/>
      <c r="D96" s="1365"/>
      <c r="E96" s="1140"/>
      <c r="F96" s="1140"/>
      <c r="G96" s="1140"/>
      <c r="H96" s="1140"/>
      <c r="I96" s="1140"/>
      <c r="J96" s="1140"/>
      <c r="K96" s="1140"/>
      <c r="L96" s="1140"/>
      <c r="M96" s="1140"/>
      <c r="N96" s="1140"/>
      <c r="O96" s="1140"/>
      <c r="P96" s="1140"/>
      <c r="Q96" s="1140"/>
      <c r="R96" s="1140"/>
      <c r="S96" s="1140"/>
      <c r="T96" s="1140"/>
      <c r="U96" s="1140"/>
      <c r="V96" s="1140"/>
      <c r="W96" s="1140"/>
      <c r="X96" s="1140"/>
      <c r="Y96" s="1141"/>
    </row>
    <row r="97" spans="1:25" ht="12.75" customHeight="1" x14ac:dyDescent="0.2">
      <c r="A97" s="1135" t="s">
        <v>1144</v>
      </c>
      <c r="B97" s="1136" t="s">
        <v>635</v>
      </c>
      <c r="C97" s="1136" t="s">
        <v>1141</v>
      </c>
      <c r="D97" s="1366" t="s">
        <v>636</v>
      </c>
      <c r="E97" s="1136" t="s">
        <v>771</v>
      </c>
      <c r="F97" s="1136" t="s">
        <v>1142</v>
      </c>
      <c r="G97" s="1136" t="s">
        <v>1147</v>
      </c>
      <c r="H97" s="1136" t="s">
        <v>638</v>
      </c>
      <c r="I97" s="1136" t="s">
        <v>1143</v>
      </c>
      <c r="J97" s="1136" t="s">
        <v>1152</v>
      </c>
      <c r="K97" s="1136" t="s">
        <v>1145</v>
      </c>
      <c r="L97" s="1136" t="s">
        <v>1146</v>
      </c>
      <c r="M97" s="1136" t="s">
        <v>638</v>
      </c>
      <c r="N97" s="1136" t="s">
        <v>641</v>
      </c>
      <c r="O97" s="1136" t="s">
        <v>1151</v>
      </c>
      <c r="P97" s="1136" t="s">
        <v>1150</v>
      </c>
      <c r="Q97" s="1136" t="s">
        <v>1148</v>
      </c>
      <c r="R97" s="1136" t="s">
        <v>1149</v>
      </c>
      <c r="S97" s="1136" t="s">
        <v>1158</v>
      </c>
      <c r="T97" s="1144" t="s">
        <v>1159</v>
      </c>
      <c r="U97" s="1139"/>
      <c r="V97" s="1140"/>
      <c r="W97" s="1140"/>
      <c r="X97" s="1140"/>
      <c r="Y97" s="1141"/>
    </row>
    <row r="98" spans="1:25" ht="12.75" customHeight="1" x14ac:dyDescent="0.2">
      <c r="A98" s="698"/>
      <c r="B98" s="462"/>
      <c r="C98" s="1148"/>
      <c r="D98" s="1367"/>
      <c r="E98" s="437"/>
      <c r="F98" s="1148"/>
      <c r="G98" s="437"/>
      <c r="H98" s="437"/>
      <c r="I98" s="438">
        <f>G98+H98</f>
        <v>0</v>
      </c>
      <c r="J98" s="437"/>
      <c r="K98" s="1148"/>
      <c r="L98" s="419"/>
      <c r="M98" s="420"/>
      <c r="N98" s="438">
        <f>L98-M98</f>
        <v>0</v>
      </c>
      <c r="O98" s="420"/>
      <c r="P98" s="438">
        <f>N98-O98</f>
        <v>0</v>
      </c>
      <c r="Q98" s="1149" t="str">
        <f t="shared" ref="Q98:Q117" si="19">IF(C98+F98-K98=0,"",C98+F98-K98)</f>
        <v/>
      </c>
      <c r="R98" s="438">
        <f t="shared" ref="R98:R117" si="20">D98+I98-J98-O98</f>
        <v>0</v>
      </c>
      <c r="S98" s="420"/>
      <c r="T98" s="438">
        <f>IF(Q98="",0,Q98*S98)</f>
        <v>0</v>
      </c>
      <c r="U98" s="1139"/>
      <c r="V98" s="1140"/>
      <c r="W98" s="1140"/>
      <c r="X98" s="1140"/>
      <c r="Y98" s="1141"/>
    </row>
    <row r="99" spans="1:25" ht="12.75" customHeight="1" x14ac:dyDescent="0.2">
      <c r="A99" s="698"/>
      <c r="B99" s="462"/>
      <c r="C99" s="1148"/>
      <c r="D99" s="1367"/>
      <c r="E99" s="437"/>
      <c r="F99" s="1148"/>
      <c r="G99" s="437"/>
      <c r="H99" s="437"/>
      <c r="I99" s="438">
        <f t="shared" ref="I99:I117" si="21">G99+H99</f>
        <v>0</v>
      </c>
      <c r="J99" s="437"/>
      <c r="K99" s="1148"/>
      <c r="L99" s="419"/>
      <c r="M99" s="420"/>
      <c r="N99" s="438">
        <f t="shared" ref="N99:N117" si="22">L99-M99</f>
        <v>0</v>
      </c>
      <c r="O99" s="420"/>
      <c r="P99" s="438">
        <f t="shared" ref="P99:P117" si="23">N99-O99</f>
        <v>0</v>
      </c>
      <c r="Q99" s="1149" t="str">
        <f t="shared" si="19"/>
        <v/>
      </c>
      <c r="R99" s="438">
        <f t="shared" si="20"/>
        <v>0</v>
      </c>
      <c r="S99" s="420"/>
      <c r="T99" s="438">
        <f t="shared" ref="T99:T117" si="24">IF(Q99="",0,Q99*S99)</f>
        <v>0</v>
      </c>
      <c r="U99" s="1139"/>
      <c r="V99" s="1140"/>
      <c r="W99" s="1140"/>
      <c r="X99" s="1140"/>
      <c r="Y99" s="1141"/>
    </row>
    <row r="100" spans="1:25" ht="12.75" customHeight="1" x14ac:dyDescent="0.2">
      <c r="A100" s="698"/>
      <c r="B100" s="462"/>
      <c r="C100" s="1148"/>
      <c r="D100" s="1367"/>
      <c r="E100" s="437"/>
      <c r="F100" s="1148"/>
      <c r="G100" s="437"/>
      <c r="H100" s="437"/>
      <c r="I100" s="438">
        <f t="shared" si="21"/>
        <v>0</v>
      </c>
      <c r="J100" s="437"/>
      <c r="K100" s="1148"/>
      <c r="L100" s="419"/>
      <c r="M100" s="420"/>
      <c r="N100" s="438">
        <f t="shared" si="22"/>
        <v>0</v>
      </c>
      <c r="O100" s="420"/>
      <c r="P100" s="438">
        <f t="shared" si="23"/>
        <v>0</v>
      </c>
      <c r="Q100" s="1149" t="str">
        <f t="shared" si="19"/>
        <v/>
      </c>
      <c r="R100" s="438">
        <f t="shared" si="20"/>
        <v>0</v>
      </c>
      <c r="S100" s="420"/>
      <c r="T100" s="438">
        <f t="shared" si="24"/>
        <v>0</v>
      </c>
      <c r="U100" s="1139"/>
      <c r="V100" s="1140"/>
      <c r="W100" s="1140"/>
      <c r="X100" s="1140"/>
      <c r="Y100" s="1141"/>
    </row>
    <row r="101" spans="1:25" ht="12.75" customHeight="1" x14ac:dyDescent="0.2">
      <c r="A101" s="698"/>
      <c r="B101" s="462"/>
      <c r="C101" s="1148"/>
      <c r="D101" s="1367"/>
      <c r="E101" s="437"/>
      <c r="F101" s="1148"/>
      <c r="G101" s="437"/>
      <c r="H101" s="437"/>
      <c r="I101" s="438">
        <f t="shared" si="21"/>
        <v>0</v>
      </c>
      <c r="J101" s="437"/>
      <c r="K101" s="1148"/>
      <c r="L101" s="419"/>
      <c r="M101" s="420"/>
      <c r="N101" s="438">
        <f t="shared" si="22"/>
        <v>0</v>
      </c>
      <c r="O101" s="420"/>
      <c r="P101" s="438">
        <f t="shared" si="23"/>
        <v>0</v>
      </c>
      <c r="Q101" s="1149" t="str">
        <f t="shared" si="19"/>
        <v/>
      </c>
      <c r="R101" s="438">
        <f t="shared" si="20"/>
        <v>0</v>
      </c>
      <c r="S101" s="420"/>
      <c r="T101" s="438">
        <f t="shared" si="24"/>
        <v>0</v>
      </c>
      <c r="U101" s="1139"/>
      <c r="V101" s="1140"/>
      <c r="W101" s="1140"/>
      <c r="X101" s="1140"/>
      <c r="Y101" s="1141"/>
    </row>
    <row r="102" spans="1:25" ht="12.75" customHeight="1" x14ac:dyDescent="0.2">
      <c r="A102" s="698"/>
      <c r="B102" s="462"/>
      <c r="C102" s="1148"/>
      <c r="D102" s="1367"/>
      <c r="E102" s="437"/>
      <c r="F102" s="1148"/>
      <c r="G102" s="437"/>
      <c r="H102" s="437"/>
      <c r="I102" s="438">
        <f t="shared" si="21"/>
        <v>0</v>
      </c>
      <c r="J102" s="437"/>
      <c r="K102" s="1148"/>
      <c r="L102" s="419"/>
      <c r="M102" s="420"/>
      <c r="N102" s="438">
        <f t="shared" si="22"/>
        <v>0</v>
      </c>
      <c r="O102" s="420"/>
      <c r="P102" s="438">
        <f t="shared" si="23"/>
        <v>0</v>
      </c>
      <c r="Q102" s="1149" t="str">
        <f t="shared" si="19"/>
        <v/>
      </c>
      <c r="R102" s="438">
        <f t="shared" si="20"/>
        <v>0</v>
      </c>
      <c r="S102" s="420"/>
      <c r="T102" s="438">
        <f t="shared" si="24"/>
        <v>0</v>
      </c>
      <c r="U102" s="1139"/>
      <c r="V102" s="1140"/>
      <c r="W102" s="1140"/>
      <c r="X102" s="1140"/>
      <c r="Y102" s="1141"/>
    </row>
    <row r="103" spans="1:25" ht="12.75" customHeight="1" x14ac:dyDescent="0.2">
      <c r="A103" s="698"/>
      <c r="B103" s="462"/>
      <c r="C103" s="1148"/>
      <c r="D103" s="1367"/>
      <c r="E103" s="437"/>
      <c r="F103" s="1148"/>
      <c r="G103" s="437"/>
      <c r="H103" s="437"/>
      <c r="I103" s="1202">
        <f t="shared" si="21"/>
        <v>0</v>
      </c>
      <c r="J103" s="437"/>
      <c r="K103" s="1148"/>
      <c r="L103" s="419"/>
      <c r="M103" s="420"/>
      <c r="N103" s="1202">
        <f t="shared" si="22"/>
        <v>0</v>
      </c>
      <c r="O103" s="420"/>
      <c r="P103" s="1202">
        <f t="shared" si="23"/>
        <v>0</v>
      </c>
      <c r="Q103" s="1149" t="str">
        <f t="shared" si="19"/>
        <v/>
      </c>
      <c r="R103" s="1202">
        <f t="shared" si="20"/>
        <v>0</v>
      </c>
      <c r="S103" s="420"/>
      <c r="T103" s="1202">
        <f t="shared" si="24"/>
        <v>0</v>
      </c>
      <c r="U103" s="1222"/>
      <c r="V103" s="1241"/>
      <c r="W103" s="1241"/>
      <c r="X103" s="1241"/>
      <c r="Y103" s="1242"/>
    </row>
    <row r="104" spans="1:25" ht="12.75" customHeight="1" x14ac:dyDescent="0.2">
      <c r="A104" s="698"/>
      <c r="B104" s="462"/>
      <c r="C104" s="1148"/>
      <c r="D104" s="1367"/>
      <c r="E104" s="437"/>
      <c r="F104" s="1148"/>
      <c r="G104" s="437"/>
      <c r="H104" s="437"/>
      <c r="I104" s="1202">
        <f t="shared" si="21"/>
        <v>0</v>
      </c>
      <c r="J104" s="437"/>
      <c r="K104" s="1148"/>
      <c r="L104" s="419"/>
      <c r="M104" s="420"/>
      <c r="N104" s="1202">
        <f t="shared" si="22"/>
        <v>0</v>
      </c>
      <c r="O104" s="420"/>
      <c r="P104" s="1202">
        <f t="shared" si="23"/>
        <v>0</v>
      </c>
      <c r="Q104" s="1149" t="str">
        <f t="shared" si="19"/>
        <v/>
      </c>
      <c r="R104" s="1202">
        <f t="shared" si="20"/>
        <v>0</v>
      </c>
      <c r="S104" s="420"/>
      <c r="T104" s="1202">
        <f t="shared" si="24"/>
        <v>0</v>
      </c>
      <c r="U104" s="1222"/>
      <c r="V104" s="1241"/>
      <c r="W104" s="1241"/>
      <c r="X104" s="1241"/>
      <c r="Y104" s="1242"/>
    </row>
    <row r="105" spans="1:25" ht="12.75" customHeight="1" x14ac:dyDescent="0.2">
      <c r="A105" s="698"/>
      <c r="B105" s="462"/>
      <c r="C105" s="1148"/>
      <c r="D105" s="1367"/>
      <c r="E105" s="437"/>
      <c r="F105" s="1148"/>
      <c r="G105" s="437"/>
      <c r="H105" s="437"/>
      <c r="I105" s="1202">
        <f t="shared" si="21"/>
        <v>0</v>
      </c>
      <c r="J105" s="437"/>
      <c r="K105" s="1148"/>
      <c r="L105" s="419"/>
      <c r="M105" s="420"/>
      <c r="N105" s="1202">
        <f t="shared" si="22"/>
        <v>0</v>
      </c>
      <c r="O105" s="420"/>
      <c r="P105" s="1202">
        <f t="shared" si="23"/>
        <v>0</v>
      </c>
      <c r="Q105" s="1149" t="str">
        <f t="shared" si="19"/>
        <v/>
      </c>
      <c r="R105" s="1202">
        <f t="shared" si="20"/>
        <v>0</v>
      </c>
      <c r="S105" s="420"/>
      <c r="T105" s="1202">
        <f t="shared" si="24"/>
        <v>0</v>
      </c>
      <c r="U105" s="1222"/>
      <c r="V105" s="1241"/>
      <c r="W105" s="1241"/>
      <c r="X105" s="1241"/>
      <c r="Y105" s="1242"/>
    </row>
    <row r="106" spans="1:25" ht="12.75" customHeight="1" x14ac:dyDescent="0.2">
      <c r="A106" s="698"/>
      <c r="B106" s="462"/>
      <c r="C106" s="1148"/>
      <c r="D106" s="1367"/>
      <c r="E106" s="437"/>
      <c r="F106" s="1148"/>
      <c r="G106" s="437"/>
      <c r="H106" s="437"/>
      <c r="I106" s="1202">
        <f t="shared" si="21"/>
        <v>0</v>
      </c>
      <c r="J106" s="437"/>
      <c r="K106" s="1148"/>
      <c r="L106" s="419"/>
      <c r="M106" s="420"/>
      <c r="N106" s="1202">
        <f t="shared" si="22"/>
        <v>0</v>
      </c>
      <c r="O106" s="420"/>
      <c r="P106" s="1202">
        <f t="shared" si="23"/>
        <v>0</v>
      </c>
      <c r="Q106" s="1149" t="str">
        <f t="shared" si="19"/>
        <v/>
      </c>
      <c r="R106" s="1202">
        <f t="shared" si="20"/>
        <v>0</v>
      </c>
      <c r="S106" s="420"/>
      <c r="T106" s="1202">
        <f t="shared" si="24"/>
        <v>0</v>
      </c>
      <c r="U106" s="1222"/>
      <c r="V106" s="1241"/>
      <c r="W106" s="1241"/>
      <c r="X106" s="1241"/>
      <c r="Y106" s="1242"/>
    </row>
    <row r="107" spans="1:25" ht="12.75" customHeight="1" x14ac:dyDescent="0.2">
      <c r="A107" s="698"/>
      <c r="B107" s="462"/>
      <c r="C107" s="1148"/>
      <c r="D107" s="1367"/>
      <c r="E107" s="437"/>
      <c r="F107" s="1148"/>
      <c r="G107" s="437"/>
      <c r="H107" s="437"/>
      <c r="I107" s="1202">
        <f t="shared" si="21"/>
        <v>0</v>
      </c>
      <c r="J107" s="437"/>
      <c r="K107" s="1148"/>
      <c r="L107" s="419"/>
      <c r="M107" s="420"/>
      <c r="N107" s="1202">
        <f t="shared" si="22"/>
        <v>0</v>
      </c>
      <c r="O107" s="420"/>
      <c r="P107" s="1202">
        <f t="shared" si="23"/>
        <v>0</v>
      </c>
      <c r="Q107" s="1149" t="str">
        <f t="shared" si="19"/>
        <v/>
      </c>
      <c r="R107" s="1202">
        <f t="shared" si="20"/>
        <v>0</v>
      </c>
      <c r="S107" s="420"/>
      <c r="T107" s="1202">
        <f t="shared" si="24"/>
        <v>0</v>
      </c>
      <c r="U107" s="1222"/>
      <c r="V107" s="1241"/>
      <c r="W107" s="1241"/>
      <c r="X107" s="1241"/>
      <c r="Y107" s="1242"/>
    </row>
    <row r="108" spans="1:25" ht="12.75" customHeight="1" x14ac:dyDescent="0.2">
      <c r="A108" s="698"/>
      <c r="B108" s="462"/>
      <c r="C108" s="1148"/>
      <c r="D108" s="1367"/>
      <c r="E108" s="437"/>
      <c r="F108" s="1148"/>
      <c r="G108" s="437"/>
      <c r="H108" s="437"/>
      <c r="I108" s="1202">
        <f t="shared" si="21"/>
        <v>0</v>
      </c>
      <c r="J108" s="437"/>
      <c r="K108" s="1148"/>
      <c r="L108" s="419"/>
      <c r="M108" s="420"/>
      <c r="N108" s="1202">
        <f t="shared" si="22"/>
        <v>0</v>
      </c>
      <c r="O108" s="420"/>
      <c r="P108" s="1202">
        <f t="shared" si="23"/>
        <v>0</v>
      </c>
      <c r="Q108" s="1149" t="str">
        <f t="shared" si="19"/>
        <v/>
      </c>
      <c r="R108" s="1202">
        <f t="shared" si="20"/>
        <v>0</v>
      </c>
      <c r="S108" s="420"/>
      <c r="T108" s="1202">
        <f t="shared" si="24"/>
        <v>0</v>
      </c>
      <c r="U108" s="1222"/>
      <c r="V108" s="1241"/>
      <c r="W108" s="1241"/>
      <c r="X108" s="1241"/>
      <c r="Y108" s="1242"/>
    </row>
    <row r="109" spans="1:25" ht="12.75" customHeight="1" x14ac:dyDescent="0.2">
      <c r="A109" s="698"/>
      <c r="B109" s="462"/>
      <c r="C109" s="1148"/>
      <c r="D109" s="1367"/>
      <c r="E109" s="437"/>
      <c r="F109" s="1148"/>
      <c r="G109" s="437"/>
      <c r="H109" s="437"/>
      <c r="I109" s="1202">
        <f t="shared" si="21"/>
        <v>0</v>
      </c>
      <c r="J109" s="437"/>
      <c r="K109" s="1148"/>
      <c r="L109" s="419"/>
      <c r="M109" s="420"/>
      <c r="N109" s="1202">
        <f t="shared" si="22"/>
        <v>0</v>
      </c>
      <c r="O109" s="420"/>
      <c r="P109" s="1202">
        <f t="shared" si="23"/>
        <v>0</v>
      </c>
      <c r="Q109" s="1149" t="str">
        <f t="shared" si="19"/>
        <v/>
      </c>
      <c r="R109" s="1202">
        <f t="shared" si="20"/>
        <v>0</v>
      </c>
      <c r="S109" s="420"/>
      <c r="T109" s="1202">
        <f t="shared" si="24"/>
        <v>0</v>
      </c>
      <c r="U109" s="1222"/>
      <c r="V109" s="1241"/>
      <c r="W109" s="1241"/>
      <c r="X109" s="1241"/>
      <c r="Y109" s="1242"/>
    </row>
    <row r="110" spans="1:25" ht="12.75" customHeight="1" x14ac:dyDescent="0.2">
      <c r="A110" s="698"/>
      <c r="B110" s="462"/>
      <c r="C110" s="1148"/>
      <c r="D110" s="1367"/>
      <c r="E110" s="437"/>
      <c r="F110" s="1148"/>
      <c r="G110" s="437"/>
      <c r="H110" s="437"/>
      <c r="I110" s="1202">
        <f t="shared" si="21"/>
        <v>0</v>
      </c>
      <c r="J110" s="437"/>
      <c r="K110" s="1148"/>
      <c r="L110" s="419"/>
      <c r="M110" s="420"/>
      <c r="N110" s="1202">
        <f t="shared" si="22"/>
        <v>0</v>
      </c>
      <c r="O110" s="420"/>
      <c r="P110" s="1202">
        <f t="shared" si="23"/>
        <v>0</v>
      </c>
      <c r="Q110" s="1149" t="str">
        <f t="shared" si="19"/>
        <v/>
      </c>
      <c r="R110" s="1202">
        <f t="shared" si="20"/>
        <v>0</v>
      </c>
      <c r="S110" s="420"/>
      <c r="T110" s="1202">
        <f t="shared" si="24"/>
        <v>0</v>
      </c>
      <c r="U110" s="1222"/>
      <c r="V110" s="1241"/>
      <c r="W110" s="1241"/>
      <c r="X110" s="1241"/>
      <c r="Y110" s="1242"/>
    </row>
    <row r="111" spans="1:25" ht="12.75" customHeight="1" x14ac:dyDescent="0.2">
      <c r="A111" s="698"/>
      <c r="B111" s="462"/>
      <c r="C111" s="1148"/>
      <c r="D111" s="1367"/>
      <c r="E111" s="437"/>
      <c r="F111" s="1148"/>
      <c r="G111" s="437"/>
      <c r="H111" s="437"/>
      <c r="I111" s="1202">
        <f t="shared" si="21"/>
        <v>0</v>
      </c>
      <c r="J111" s="437"/>
      <c r="K111" s="1148"/>
      <c r="L111" s="419"/>
      <c r="M111" s="420"/>
      <c r="N111" s="1202">
        <f t="shared" si="22"/>
        <v>0</v>
      </c>
      <c r="O111" s="420"/>
      <c r="P111" s="1202">
        <f t="shared" si="23"/>
        <v>0</v>
      </c>
      <c r="Q111" s="1149" t="str">
        <f t="shared" si="19"/>
        <v/>
      </c>
      <c r="R111" s="1202">
        <f t="shared" si="20"/>
        <v>0</v>
      </c>
      <c r="S111" s="420"/>
      <c r="T111" s="1202">
        <f t="shared" si="24"/>
        <v>0</v>
      </c>
      <c r="U111" s="1222"/>
      <c r="V111" s="1241"/>
      <c r="W111" s="1241"/>
      <c r="X111" s="1241"/>
      <c r="Y111" s="1242"/>
    </row>
    <row r="112" spans="1:25" ht="12.75" customHeight="1" x14ac:dyDescent="0.2">
      <c r="A112" s="698"/>
      <c r="B112" s="462"/>
      <c r="C112" s="1148"/>
      <c r="D112" s="1367"/>
      <c r="E112" s="437"/>
      <c r="F112" s="1148"/>
      <c r="G112" s="437"/>
      <c r="H112" s="437"/>
      <c r="I112" s="1202">
        <f t="shared" si="21"/>
        <v>0</v>
      </c>
      <c r="J112" s="437"/>
      <c r="K112" s="1148"/>
      <c r="L112" s="419"/>
      <c r="M112" s="420"/>
      <c r="N112" s="1202">
        <f t="shared" si="22"/>
        <v>0</v>
      </c>
      <c r="O112" s="420"/>
      <c r="P112" s="1202">
        <f t="shared" si="23"/>
        <v>0</v>
      </c>
      <c r="Q112" s="1149" t="str">
        <f t="shared" si="19"/>
        <v/>
      </c>
      <c r="R112" s="1202">
        <f t="shared" si="20"/>
        <v>0</v>
      </c>
      <c r="S112" s="420"/>
      <c r="T112" s="1202">
        <f t="shared" si="24"/>
        <v>0</v>
      </c>
      <c r="U112" s="1222"/>
      <c r="V112" s="1241"/>
      <c r="W112" s="1241"/>
      <c r="X112" s="1241"/>
      <c r="Y112" s="1242"/>
    </row>
    <row r="113" spans="1:25" ht="12.75" customHeight="1" x14ac:dyDescent="0.2">
      <c r="A113" s="698"/>
      <c r="B113" s="462"/>
      <c r="C113" s="1148"/>
      <c r="D113" s="1367"/>
      <c r="E113" s="437"/>
      <c r="F113" s="1148"/>
      <c r="G113" s="437"/>
      <c r="H113" s="437"/>
      <c r="I113" s="1202">
        <f t="shared" si="21"/>
        <v>0</v>
      </c>
      <c r="J113" s="437"/>
      <c r="K113" s="1148"/>
      <c r="L113" s="419"/>
      <c r="M113" s="420"/>
      <c r="N113" s="1202">
        <f t="shared" si="22"/>
        <v>0</v>
      </c>
      <c r="O113" s="420"/>
      <c r="P113" s="1202">
        <f t="shared" si="23"/>
        <v>0</v>
      </c>
      <c r="Q113" s="1149" t="str">
        <f t="shared" si="19"/>
        <v/>
      </c>
      <c r="R113" s="1202">
        <f t="shared" si="20"/>
        <v>0</v>
      </c>
      <c r="S113" s="420"/>
      <c r="T113" s="1202">
        <f t="shared" si="24"/>
        <v>0</v>
      </c>
      <c r="U113" s="1222"/>
      <c r="V113" s="1241"/>
      <c r="W113" s="1241"/>
      <c r="X113" s="1241"/>
      <c r="Y113" s="1242"/>
    </row>
    <row r="114" spans="1:25" ht="12.75" customHeight="1" x14ac:dyDescent="0.2">
      <c r="A114" s="698"/>
      <c r="B114" s="462"/>
      <c r="C114" s="1148"/>
      <c r="D114" s="1367"/>
      <c r="E114" s="437"/>
      <c r="F114" s="1148"/>
      <c r="G114" s="437"/>
      <c r="H114" s="437"/>
      <c r="I114" s="1202">
        <f t="shared" si="21"/>
        <v>0</v>
      </c>
      <c r="J114" s="437"/>
      <c r="K114" s="1148"/>
      <c r="L114" s="419"/>
      <c r="M114" s="420"/>
      <c r="N114" s="1202">
        <f t="shared" si="22"/>
        <v>0</v>
      </c>
      <c r="O114" s="420"/>
      <c r="P114" s="1202">
        <f t="shared" si="23"/>
        <v>0</v>
      </c>
      <c r="Q114" s="1149" t="str">
        <f t="shared" si="19"/>
        <v/>
      </c>
      <c r="R114" s="1202">
        <f t="shared" si="20"/>
        <v>0</v>
      </c>
      <c r="S114" s="420"/>
      <c r="T114" s="1202">
        <f t="shared" si="24"/>
        <v>0</v>
      </c>
      <c r="U114" s="1222"/>
      <c r="V114" s="1241"/>
      <c r="W114" s="1241"/>
      <c r="X114" s="1241"/>
      <c r="Y114" s="1242"/>
    </row>
    <row r="115" spans="1:25" ht="12.75" customHeight="1" x14ac:dyDescent="0.2">
      <c r="A115" s="698"/>
      <c r="B115" s="462"/>
      <c r="C115" s="1148"/>
      <c r="D115" s="1367"/>
      <c r="E115" s="437"/>
      <c r="F115" s="1148"/>
      <c r="G115" s="437"/>
      <c r="H115" s="437"/>
      <c r="I115" s="1202">
        <f t="shared" si="21"/>
        <v>0</v>
      </c>
      <c r="J115" s="437"/>
      <c r="K115" s="1148"/>
      <c r="L115" s="419"/>
      <c r="M115" s="420"/>
      <c r="N115" s="1202">
        <f t="shared" si="22"/>
        <v>0</v>
      </c>
      <c r="O115" s="420"/>
      <c r="P115" s="1202">
        <f t="shared" si="23"/>
        <v>0</v>
      </c>
      <c r="Q115" s="1149" t="str">
        <f t="shared" si="19"/>
        <v/>
      </c>
      <c r="R115" s="1202">
        <f t="shared" si="20"/>
        <v>0</v>
      </c>
      <c r="S115" s="420"/>
      <c r="T115" s="1202">
        <f t="shared" si="24"/>
        <v>0</v>
      </c>
      <c r="U115" s="1222"/>
      <c r="V115" s="1241"/>
      <c r="W115" s="1241"/>
      <c r="X115" s="1241"/>
      <c r="Y115" s="1242"/>
    </row>
    <row r="116" spans="1:25" ht="12.75" customHeight="1" x14ac:dyDescent="0.2">
      <c r="A116" s="698"/>
      <c r="B116" s="462"/>
      <c r="C116" s="1148"/>
      <c r="D116" s="1367"/>
      <c r="E116" s="437"/>
      <c r="F116" s="1148"/>
      <c r="G116" s="437"/>
      <c r="H116" s="437"/>
      <c r="I116" s="1202">
        <f t="shared" si="21"/>
        <v>0</v>
      </c>
      <c r="J116" s="437"/>
      <c r="K116" s="1148"/>
      <c r="L116" s="419"/>
      <c r="M116" s="420"/>
      <c r="N116" s="1202">
        <f t="shared" si="22"/>
        <v>0</v>
      </c>
      <c r="O116" s="420"/>
      <c r="P116" s="1202">
        <f t="shared" si="23"/>
        <v>0</v>
      </c>
      <c r="Q116" s="1149" t="str">
        <f t="shared" si="19"/>
        <v/>
      </c>
      <c r="R116" s="1202">
        <f t="shared" si="20"/>
        <v>0</v>
      </c>
      <c r="S116" s="420"/>
      <c r="T116" s="1202">
        <f t="shared" si="24"/>
        <v>0</v>
      </c>
      <c r="U116" s="1222"/>
      <c r="V116" s="1241"/>
      <c r="W116" s="1241"/>
      <c r="X116" s="1241"/>
      <c r="Y116" s="1242"/>
    </row>
    <row r="117" spans="1:25" ht="12.75" customHeight="1" x14ac:dyDescent="0.2">
      <c r="A117" s="698"/>
      <c r="B117" s="462"/>
      <c r="C117" s="1148"/>
      <c r="D117" s="1367"/>
      <c r="E117" s="437"/>
      <c r="F117" s="1148"/>
      <c r="G117" s="437"/>
      <c r="H117" s="437"/>
      <c r="I117" s="1202">
        <f t="shared" si="21"/>
        <v>0</v>
      </c>
      <c r="J117" s="437"/>
      <c r="K117" s="1148"/>
      <c r="L117" s="419"/>
      <c r="M117" s="420"/>
      <c r="N117" s="1202">
        <f t="shared" si="22"/>
        <v>0</v>
      </c>
      <c r="O117" s="420"/>
      <c r="P117" s="1202">
        <f t="shared" si="23"/>
        <v>0</v>
      </c>
      <c r="Q117" s="1149" t="str">
        <f t="shared" si="19"/>
        <v/>
      </c>
      <c r="R117" s="1202">
        <f t="shared" si="20"/>
        <v>0</v>
      </c>
      <c r="S117" s="420"/>
      <c r="T117" s="1202">
        <f t="shared" si="24"/>
        <v>0</v>
      </c>
      <c r="U117" s="1222"/>
      <c r="V117" s="1241"/>
      <c r="W117" s="1241"/>
      <c r="X117" s="1241"/>
      <c r="Y117" s="1242"/>
    </row>
    <row r="118" spans="1:25" ht="12.75" customHeight="1" thickBot="1" x14ac:dyDescent="0.25">
      <c r="A118" s="697"/>
      <c r="B118" s="1218"/>
      <c r="C118" s="1241"/>
      <c r="D118" s="1368">
        <f>SUM(D98:D117)</f>
        <v>0</v>
      </c>
      <c r="E118" s="415">
        <f>SUM(E98:E117)</f>
        <v>0</v>
      </c>
      <c r="F118" s="1241"/>
      <c r="G118" s="415">
        <f t="shared" ref="G118:J118" si="25">SUM(G98:G117)</f>
        <v>0</v>
      </c>
      <c r="H118" s="415">
        <f t="shared" si="25"/>
        <v>0</v>
      </c>
      <c r="I118" s="415">
        <f t="shared" si="25"/>
        <v>0</v>
      </c>
      <c r="J118" s="415">
        <f t="shared" si="25"/>
        <v>0</v>
      </c>
      <c r="K118" s="1241"/>
      <c r="L118" s="415">
        <f t="shared" ref="L118" si="26">SUM(L98:L117)</f>
        <v>0</v>
      </c>
      <c r="M118" s="415">
        <f t="shared" ref="M118" si="27">SUM(M98:M117)</f>
        <v>0</v>
      </c>
      <c r="N118" s="415">
        <f>SUM(N98:N117)</f>
        <v>0</v>
      </c>
      <c r="O118" s="415">
        <f t="shared" ref="O118" si="28">SUM(O98:O117)</f>
        <v>0</v>
      </c>
      <c r="P118" s="415">
        <f t="shared" ref="P118" si="29">SUM(P98:P117)</f>
        <v>0</v>
      </c>
      <c r="Q118" s="1241"/>
      <c r="R118" s="415">
        <f t="shared" ref="R118" si="30">SUM(R98:R117)</f>
        <v>0</v>
      </c>
      <c r="S118" s="1222"/>
      <c r="T118" s="415">
        <f t="shared" ref="T118" si="31">SUM(T98:T117)</f>
        <v>0</v>
      </c>
      <c r="U118" s="1222"/>
      <c r="V118" s="1241"/>
      <c r="W118" s="1241"/>
      <c r="X118" s="1241"/>
      <c r="Y118" s="1242"/>
    </row>
    <row r="119" spans="1:25" ht="12.75" customHeight="1" thickTop="1" x14ac:dyDescent="0.2">
      <c r="A119" s="697"/>
      <c r="B119" s="1218"/>
      <c r="C119" s="1241"/>
      <c r="D119" s="1365"/>
      <c r="E119" s="1241"/>
      <c r="F119" s="1241"/>
      <c r="G119" s="1241"/>
      <c r="H119" s="1241"/>
      <c r="I119" s="1241"/>
      <c r="J119" s="1241"/>
      <c r="K119" s="1241"/>
      <c r="L119" s="1241"/>
      <c r="M119" s="1241"/>
      <c r="N119" s="1241"/>
      <c r="O119" s="1241"/>
      <c r="P119" s="1241"/>
      <c r="Q119" s="1241"/>
      <c r="R119" s="1241"/>
      <c r="S119" s="1241"/>
      <c r="T119" s="1241"/>
      <c r="U119" s="1241"/>
      <c r="V119" s="1241"/>
      <c r="W119" s="1241"/>
      <c r="X119" s="1241"/>
      <c r="Y119" s="1242"/>
    </row>
    <row r="120" spans="1:25" ht="12.75" customHeight="1" x14ac:dyDescent="0.2">
      <c r="A120" s="1208" t="s">
        <v>756</v>
      </c>
      <c r="B120" s="1209"/>
      <c r="C120" s="1209"/>
      <c r="D120" s="1369"/>
      <c r="E120" s="1209"/>
      <c r="F120" s="1209"/>
      <c r="G120" s="1209"/>
      <c r="H120" s="1209"/>
      <c r="I120" s="1209"/>
      <c r="J120" s="1209"/>
      <c r="K120" s="1209"/>
      <c r="L120" s="1209"/>
      <c r="M120" s="1209"/>
      <c r="N120" s="1209"/>
      <c r="O120" s="1209"/>
      <c r="P120" s="1209"/>
      <c r="Q120" s="1209"/>
      <c r="R120" s="1209"/>
      <c r="S120" s="1209"/>
      <c r="T120" s="1209"/>
      <c r="U120" s="1209"/>
      <c r="V120" s="1209"/>
      <c r="W120" s="1209"/>
      <c r="X120" s="1209"/>
      <c r="Y120" s="1210"/>
    </row>
    <row r="121" spans="1:25" ht="12.75" customHeight="1" x14ac:dyDescent="0.2">
      <c r="A121" s="697"/>
      <c r="B121" s="1218"/>
      <c r="C121" s="1241"/>
      <c r="D121" s="1365"/>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c r="Y121" s="1242"/>
    </row>
    <row r="122" spans="1:25" ht="12.75" customHeight="1" x14ac:dyDescent="0.2">
      <c r="A122" s="1211" t="s">
        <v>766</v>
      </c>
      <c r="B122" s="1212" t="s">
        <v>635</v>
      </c>
      <c r="C122" s="1212" t="s">
        <v>774</v>
      </c>
      <c r="D122" s="1366" t="s">
        <v>772</v>
      </c>
      <c r="E122" s="1212" t="s">
        <v>775</v>
      </c>
      <c r="F122" s="1212" t="s">
        <v>776</v>
      </c>
      <c r="G122" s="1212" t="s">
        <v>777</v>
      </c>
      <c r="H122" s="1212" t="s">
        <v>778</v>
      </c>
      <c r="I122" s="1212" t="s">
        <v>758</v>
      </c>
      <c r="J122" s="1212" t="s">
        <v>639</v>
      </c>
      <c r="K122" s="1212" t="s">
        <v>762</v>
      </c>
      <c r="L122" s="1212" t="s">
        <v>781</v>
      </c>
      <c r="M122" s="1212" t="s">
        <v>763</v>
      </c>
      <c r="N122" s="1212" t="s">
        <v>770</v>
      </c>
      <c r="O122" s="1212" t="s">
        <v>767</v>
      </c>
      <c r="P122" s="1212" t="s">
        <v>783</v>
      </c>
      <c r="Q122" s="1212" t="s">
        <v>782</v>
      </c>
      <c r="R122" s="1212" t="s">
        <v>780</v>
      </c>
      <c r="S122" s="1212" t="s">
        <v>768</v>
      </c>
      <c r="T122" s="1212" t="s">
        <v>779</v>
      </c>
      <c r="U122" s="1212" t="s">
        <v>759</v>
      </c>
      <c r="V122" s="1212" t="s">
        <v>760</v>
      </c>
      <c r="W122" s="1212" t="s">
        <v>761</v>
      </c>
      <c r="X122" s="1212" t="s">
        <v>769</v>
      </c>
      <c r="Y122" s="1219" t="s">
        <v>773</v>
      </c>
    </row>
    <row r="123" spans="1:25" ht="12.75" customHeight="1" x14ac:dyDescent="0.2">
      <c r="A123" s="699"/>
      <c r="B123" s="462"/>
      <c r="C123" s="437"/>
      <c r="D123" s="1367"/>
      <c r="E123" s="1245"/>
      <c r="F123" s="437"/>
      <c r="G123" s="437"/>
      <c r="H123" s="437"/>
      <c r="I123" s="1202">
        <f>SUM(F123:H123)</f>
        <v>0</v>
      </c>
      <c r="J123" s="1245"/>
      <c r="K123" s="907"/>
      <c r="L123" s="437"/>
      <c r="M123" s="1202">
        <f t="shared" ref="M123:M132" si="32">IF(K123="",0,IF(K123="Partial",L123,C123+I123))</f>
        <v>0</v>
      </c>
      <c r="N123" s="1202">
        <f t="shared" ref="N123:N132" si="33">C123+I123-M123</f>
        <v>0</v>
      </c>
      <c r="O123" s="437"/>
      <c r="P123" s="437"/>
      <c r="Q123" s="437"/>
      <c r="R123" s="883">
        <f>IF(K123="",0,IF(K123="Partial",Q123,-O123-P123))</f>
        <v>0</v>
      </c>
      <c r="S123" s="883">
        <f>O123+P123+R123</f>
        <v>0</v>
      </c>
      <c r="T123" s="883">
        <f>N123-S123</f>
        <v>0</v>
      </c>
      <c r="U123" s="247"/>
      <c r="V123" s="437"/>
      <c r="W123" s="1202">
        <f>U123-V123</f>
        <v>0</v>
      </c>
      <c r="X123" s="1202">
        <f>W123-M123-R123</f>
        <v>0</v>
      </c>
      <c r="Y123" s="700"/>
    </row>
    <row r="124" spans="1:25" ht="12.75" customHeight="1" x14ac:dyDescent="0.2">
      <c r="A124" s="636"/>
      <c r="B124" s="462"/>
      <c r="C124" s="437"/>
      <c r="D124" s="1367"/>
      <c r="E124" s="1245"/>
      <c r="F124" s="437"/>
      <c r="G124" s="437"/>
      <c r="H124" s="437"/>
      <c r="I124" s="1202">
        <f t="shared" ref="I124:I132" si="34">SUM(F124:H124)</f>
        <v>0</v>
      </c>
      <c r="J124" s="1245"/>
      <c r="K124" s="907"/>
      <c r="L124" s="437"/>
      <c r="M124" s="1202">
        <f t="shared" si="32"/>
        <v>0</v>
      </c>
      <c r="N124" s="1202">
        <f t="shared" si="33"/>
        <v>0</v>
      </c>
      <c r="O124" s="437"/>
      <c r="P124" s="437"/>
      <c r="Q124" s="437"/>
      <c r="R124" s="1202">
        <f t="shared" ref="R124:R132" si="35">IF(K124="",0,IF(K124="Partial",Q124,-O124-P124))</f>
        <v>0</v>
      </c>
      <c r="S124" s="1202">
        <f t="shared" ref="S124:S132" si="36">O124+P124+R124</f>
        <v>0</v>
      </c>
      <c r="T124" s="1202">
        <f t="shared" ref="T124:T132" si="37">N124-S124</f>
        <v>0</v>
      </c>
      <c r="U124" s="437"/>
      <c r="V124" s="437"/>
      <c r="W124" s="1202">
        <f t="shared" ref="W124:W132" si="38">U124-V124</f>
        <v>0</v>
      </c>
      <c r="X124" s="1202">
        <f t="shared" ref="X124:X132" si="39">W124-M124-R124</f>
        <v>0</v>
      </c>
      <c r="Y124" s="700"/>
    </row>
    <row r="125" spans="1:25" ht="12.75" customHeight="1" x14ac:dyDescent="0.2">
      <c r="A125" s="636"/>
      <c r="B125" s="462"/>
      <c r="C125" s="437"/>
      <c r="D125" s="1367"/>
      <c r="E125" s="1245"/>
      <c r="F125" s="437"/>
      <c r="G125" s="437"/>
      <c r="H125" s="437"/>
      <c r="I125" s="1202">
        <f t="shared" si="34"/>
        <v>0</v>
      </c>
      <c r="J125" s="1245"/>
      <c r="K125" s="907"/>
      <c r="L125" s="437"/>
      <c r="M125" s="1202">
        <f t="shared" si="32"/>
        <v>0</v>
      </c>
      <c r="N125" s="1202">
        <f t="shared" si="33"/>
        <v>0</v>
      </c>
      <c r="O125" s="437"/>
      <c r="P125" s="437"/>
      <c r="Q125" s="437"/>
      <c r="R125" s="1202">
        <f t="shared" si="35"/>
        <v>0</v>
      </c>
      <c r="S125" s="1202">
        <f t="shared" si="36"/>
        <v>0</v>
      </c>
      <c r="T125" s="1202">
        <f t="shared" si="37"/>
        <v>0</v>
      </c>
      <c r="U125" s="437"/>
      <c r="V125" s="437"/>
      <c r="W125" s="1202">
        <f t="shared" si="38"/>
        <v>0</v>
      </c>
      <c r="X125" s="1202">
        <f t="shared" si="39"/>
        <v>0</v>
      </c>
      <c r="Y125" s="700"/>
    </row>
    <row r="126" spans="1:25" ht="12.75" customHeight="1" x14ac:dyDescent="0.2">
      <c r="A126" s="698"/>
      <c r="B126" s="462"/>
      <c r="C126" s="437"/>
      <c r="D126" s="1367"/>
      <c r="E126" s="1245"/>
      <c r="F126" s="437"/>
      <c r="G126" s="437"/>
      <c r="H126" s="437"/>
      <c r="I126" s="1202">
        <f t="shared" si="34"/>
        <v>0</v>
      </c>
      <c r="J126" s="1245"/>
      <c r="K126" s="907"/>
      <c r="L126" s="437"/>
      <c r="M126" s="1202">
        <f t="shared" si="32"/>
        <v>0</v>
      </c>
      <c r="N126" s="1202">
        <f t="shared" si="33"/>
        <v>0</v>
      </c>
      <c r="O126" s="437"/>
      <c r="P126" s="437"/>
      <c r="Q126" s="437"/>
      <c r="R126" s="1202">
        <f t="shared" si="35"/>
        <v>0</v>
      </c>
      <c r="S126" s="1202">
        <f t="shared" si="36"/>
        <v>0</v>
      </c>
      <c r="T126" s="1202">
        <f t="shared" si="37"/>
        <v>0</v>
      </c>
      <c r="U126" s="437"/>
      <c r="V126" s="437"/>
      <c r="W126" s="1202">
        <f t="shared" si="38"/>
        <v>0</v>
      </c>
      <c r="X126" s="1202">
        <f t="shared" si="39"/>
        <v>0</v>
      </c>
      <c r="Y126" s="700"/>
    </row>
    <row r="127" spans="1:25" ht="12.75" customHeight="1" x14ac:dyDescent="0.2">
      <c r="A127" s="636"/>
      <c r="B127" s="462"/>
      <c r="C127" s="437"/>
      <c r="D127" s="1367"/>
      <c r="E127" s="1245"/>
      <c r="F127" s="437"/>
      <c r="G127" s="437"/>
      <c r="H127" s="437"/>
      <c r="I127" s="1202">
        <f t="shared" si="34"/>
        <v>0</v>
      </c>
      <c r="J127" s="1245"/>
      <c r="K127" s="907"/>
      <c r="L127" s="437"/>
      <c r="M127" s="1202">
        <f t="shared" si="32"/>
        <v>0</v>
      </c>
      <c r="N127" s="1202">
        <f t="shared" si="33"/>
        <v>0</v>
      </c>
      <c r="O127" s="437"/>
      <c r="P127" s="437"/>
      <c r="Q127" s="437"/>
      <c r="R127" s="1202">
        <f t="shared" si="35"/>
        <v>0</v>
      </c>
      <c r="S127" s="1202">
        <f t="shared" si="36"/>
        <v>0</v>
      </c>
      <c r="T127" s="1202">
        <f t="shared" si="37"/>
        <v>0</v>
      </c>
      <c r="U127" s="437"/>
      <c r="V127" s="437"/>
      <c r="W127" s="1202">
        <f t="shared" si="38"/>
        <v>0</v>
      </c>
      <c r="X127" s="1202">
        <f t="shared" si="39"/>
        <v>0</v>
      </c>
      <c r="Y127" s="700"/>
    </row>
    <row r="128" spans="1:25" ht="12.75" customHeight="1" x14ac:dyDescent="0.2">
      <c r="A128" s="636"/>
      <c r="B128" s="462"/>
      <c r="C128" s="437"/>
      <c r="D128" s="1367"/>
      <c r="E128" s="1245"/>
      <c r="F128" s="437"/>
      <c r="G128" s="437"/>
      <c r="H128" s="437"/>
      <c r="I128" s="1202">
        <f t="shared" si="34"/>
        <v>0</v>
      </c>
      <c r="J128" s="1245"/>
      <c r="K128" s="907"/>
      <c r="L128" s="437"/>
      <c r="M128" s="1202">
        <f t="shared" si="32"/>
        <v>0</v>
      </c>
      <c r="N128" s="1202">
        <f t="shared" si="33"/>
        <v>0</v>
      </c>
      <c r="O128" s="437"/>
      <c r="P128" s="437"/>
      <c r="Q128" s="437"/>
      <c r="R128" s="1202">
        <f t="shared" si="35"/>
        <v>0</v>
      </c>
      <c r="S128" s="1202">
        <f t="shared" si="36"/>
        <v>0</v>
      </c>
      <c r="T128" s="1202">
        <f t="shared" si="37"/>
        <v>0</v>
      </c>
      <c r="U128" s="437"/>
      <c r="V128" s="437"/>
      <c r="W128" s="1202">
        <f t="shared" si="38"/>
        <v>0</v>
      </c>
      <c r="X128" s="1202">
        <f t="shared" si="39"/>
        <v>0</v>
      </c>
      <c r="Y128" s="700"/>
    </row>
    <row r="129" spans="1:25" ht="12.75" customHeight="1" x14ac:dyDescent="0.2">
      <c r="A129" s="636"/>
      <c r="B129" s="462"/>
      <c r="C129" s="437"/>
      <c r="D129" s="1367"/>
      <c r="E129" s="1245"/>
      <c r="F129" s="437"/>
      <c r="G129" s="437"/>
      <c r="H129" s="437"/>
      <c r="I129" s="1202">
        <f t="shared" si="34"/>
        <v>0</v>
      </c>
      <c r="J129" s="1245"/>
      <c r="K129" s="907"/>
      <c r="L129" s="437"/>
      <c r="M129" s="1202">
        <f t="shared" si="32"/>
        <v>0</v>
      </c>
      <c r="N129" s="1202">
        <f t="shared" si="33"/>
        <v>0</v>
      </c>
      <c r="O129" s="437"/>
      <c r="P129" s="437"/>
      <c r="Q129" s="437"/>
      <c r="R129" s="1202">
        <f t="shared" si="35"/>
        <v>0</v>
      </c>
      <c r="S129" s="1202">
        <f t="shared" si="36"/>
        <v>0</v>
      </c>
      <c r="T129" s="1202">
        <f t="shared" si="37"/>
        <v>0</v>
      </c>
      <c r="U129" s="437"/>
      <c r="V129" s="437"/>
      <c r="W129" s="1202">
        <f t="shared" si="38"/>
        <v>0</v>
      </c>
      <c r="X129" s="1202">
        <f t="shared" si="39"/>
        <v>0</v>
      </c>
      <c r="Y129" s="700"/>
    </row>
    <row r="130" spans="1:25" ht="12.75" customHeight="1" x14ac:dyDescent="0.2">
      <c r="A130" s="636"/>
      <c r="B130" s="462"/>
      <c r="C130" s="437"/>
      <c r="D130" s="1367"/>
      <c r="E130" s="1245"/>
      <c r="F130" s="437"/>
      <c r="G130" s="437"/>
      <c r="H130" s="437"/>
      <c r="I130" s="1202">
        <f t="shared" si="34"/>
        <v>0</v>
      </c>
      <c r="J130" s="1245"/>
      <c r="K130" s="907"/>
      <c r="L130" s="437"/>
      <c r="M130" s="1202">
        <f t="shared" si="32"/>
        <v>0</v>
      </c>
      <c r="N130" s="1202">
        <f t="shared" si="33"/>
        <v>0</v>
      </c>
      <c r="O130" s="437"/>
      <c r="P130" s="437"/>
      <c r="Q130" s="437"/>
      <c r="R130" s="1202">
        <f t="shared" si="35"/>
        <v>0</v>
      </c>
      <c r="S130" s="1202">
        <f t="shared" si="36"/>
        <v>0</v>
      </c>
      <c r="T130" s="1202">
        <f t="shared" si="37"/>
        <v>0</v>
      </c>
      <c r="U130" s="437"/>
      <c r="V130" s="437"/>
      <c r="W130" s="1202">
        <f t="shared" si="38"/>
        <v>0</v>
      </c>
      <c r="X130" s="1202">
        <f t="shared" si="39"/>
        <v>0</v>
      </c>
      <c r="Y130" s="700"/>
    </row>
    <row r="131" spans="1:25" ht="12.75" customHeight="1" x14ac:dyDescent="0.2">
      <c r="A131" s="636"/>
      <c r="B131" s="462"/>
      <c r="C131" s="437"/>
      <c r="D131" s="1367"/>
      <c r="E131" s="1245"/>
      <c r="F131" s="437"/>
      <c r="G131" s="437"/>
      <c r="H131" s="437"/>
      <c r="I131" s="1202">
        <f t="shared" si="34"/>
        <v>0</v>
      </c>
      <c r="J131" s="1245"/>
      <c r="K131" s="907"/>
      <c r="L131" s="437"/>
      <c r="M131" s="1202">
        <f t="shared" si="32"/>
        <v>0</v>
      </c>
      <c r="N131" s="1202">
        <f t="shared" si="33"/>
        <v>0</v>
      </c>
      <c r="O131" s="437"/>
      <c r="P131" s="437"/>
      <c r="Q131" s="437"/>
      <c r="R131" s="1202">
        <f t="shared" si="35"/>
        <v>0</v>
      </c>
      <c r="S131" s="1202">
        <f t="shared" si="36"/>
        <v>0</v>
      </c>
      <c r="T131" s="1202">
        <f t="shared" si="37"/>
        <v>0</v>
      </c>
      <c r="U131" s="437"/>
      <c r="V131" s="437"/>
      <c r="W131" s="1202">
        <f t="shared" si="38"/>
        <v>0</v>
      </c>
      <c r="X131" s="1202">
        <f t="shared" si="39"/>
        <v>0</v>
      </c>
      <c r="Y131" s="700"/>
    </row>
    <row r="132" spans="1:25" ht="12.75" customHeight="1" x14ac:dyDescent="0.2">
      <c r="A132" s="636"/>
      <c r="B132" s="462"/>
      <c r="C132" s="437"/>
      <c r="D132" s="1367"/>
      <c r="E132" s="1245"/>
      <c r="F132" s="437"/>
      <c r="G132" s="437"/>
      <c r="H132" s="437"/>
      <c r="I132" s="1202">
        <f t="shared" si="34"/>
        <v>0</v>
      </c>
      <c r="J132" s="1245"/>
      <c r="K132" s="907"/>
      <c r="L132" s="437"/>
      <c r="M132" s="1202">
        <f t="shared" si="32"/>
        <v>0</v>
      </c>
      <c r="N132" s="1202">
        <f t="shared" si="33"/>
        <v>0</v>
      </c>
      <c r="O132" s="437"/>
      <c r="P132" s="437"/>
      <c r="Q132" s="437"/>
      <c r="R132" s="1202">
        <f t="shared" si="35"/>
        <v>0</v>
      </c>
      <c r="S132" s="1202">
        <f t="shared" si="36"/>
        <v>0</v>
      </c>
      <c r="T132" s="1202">
        <f t="shared" si="37"/>
        <v>0</v>
      </c>
      <c r="U132" s="437"/>
      <c r="V132" s="437"/>
      <c r="W132" s="1202">
        <f t="shared" si="38"/>
        <v>0</v>
      </c>
      <c r="X132" s="1202">
        <f t="shared" si="39"/>
        <v>0</v>
      </c>
      <c r="Y132" s="700"/>
    </row>
    <row r="133" spans="1:25" ht="12.75" customHeight="1" thickBot="1" x14ac:dyDescent="0.25">
      <c r="A133" s="697"/>
      <c r="B133" s="1218"/>
      <c r="C133" s="415">
        <f>SUM(C123:C132)</f>
        <v>0</v>
      </c>
      <c r="D133" s="1368">
        <f>SUM(D123:D132)</f>
        <v>0</v>
      </c>
      <c r="E133" s="1241"/>
      <c r="F133" s="415">
        <f>SUM(F123:F132)</f>
        <v>0</v>
      </c>
      <c r="G133" s="415">
        <f t="shared" ref="G133:I133" si="40">SUM(G123:G132)</f>
        <v>0</v>
      </c>
      <c r="H133" s="415">
        <f t="shared" si="40"/>
        <v>0</v>
      </c>
      <c r="I133" s="415">
        <f t="shared" si="40"/>
        <v>0</v>
      </c>
      <c r="J133" s="1241"/>
      <c r="K133" s="1241"/>
      <c r="L133" s="1241"/>
      <c r="M133" s="415">
        <f>SUM(M123:M132)</f>
        <v>0</v>
      </c>
      <c r="N133" s="415">
        <f t="shared" ref="N133:P133" si="41">SUM(N123:N132)</f>
        <v>0</v>
      </c>
      <c r="O133" s="415">
        <f t="shared" si="41"/>
        <v>0</v>
      </c>
      <c r="P133" s="415">
        <f t="shared" si="41"/>
        <v>0</v>
      </c>
      <c r="Q133" s="1241"/>
      <c r="R133" s="415">
        <f>SUM(R123:R132)</f>
        <v>0</v>
      </c>
      <c r="S133" s="415">
        <f t="shared" ref="S133:Y133" si="42">SUM(S123:S132)</f>
        <v>0</v>
      </c>
      <c r="T133" s="415">
        <f t="shared" si="42"/>
        <v>0</v>
      </c>
      <c r="U133" s="415">
        <f t="shared" si="42"/>
        <v>0</v>
      </c>
      <c r="V133" s="415">
        <f t="shared" si="42"/>
        <v>0</v>
      </c>
      <c r="W133" s="415">
        <f t="shared" si="42"/>
        <v>0</v>
      </c>
      <c r="X133" s="415">
        <f t="shared" si="42"/>
        <v>0</v>
      </c>
      <c r="Y133" s="546">
        <f t="shared" si="42"/>
        <v>0</v>
      </c>
    </row>
    <row r="134" spans="1:25" ht="12.75" customHeight="1" thickTop="1" thickBot="1" x14ac:dyDescent="0.25">
      <c r="A134" s="701"/>
      <c r="B134" s="631"/>
      <c r="C134" s="497"/>
      <c r="D134" s="1370"/>
      <c r="E134" s="497"/>
      <c r="F134" s="497"/>
      <c r="G134" s="497"/>
      <c r="H134" s="497"/>
      <c r="I134" s="497"/>
      <c r="J134" s="497"/>
      <c r="K134" s="497"/>
      <c r="L134" s="497"/>
      <c r="M134" s="497"/>
      <c r="N134" s="497"/>
      <c r="O134" s="497"/>
      <c r="P134" s="497"/>
      <c r="Q134" s="497"/>
      <c r="R134" s="497"/>
      <c r="S134" s="497"/>
      <c r="T134" s="497"/>
      <c r="U134" s="497"/>
      <c r="V134" s="497"/>
      <c r="W134" s="497"/>
      <c r="X134" s="497"/>
      <c r="Y134" s="623"/>
    </row>
    <row r="135" spans="1:25" x14ac:dyDescent="0.2">
      <c r="A135" s="1224"/>
      <c r="B135" s="1224"/>
      <c r="C135" s="1222"/>
      <c r="E135" s="1222"/>
      <c r="F135" s="1222"/>
      <c r="G135" s="1222"/>
      <c r="H135" s="1222"/>
      <c r="I135" s="1222"/>
      <c r="J135" s="1222"/>
      <c r="K135" s="1222"/>
      <c r="L135" s="1222"/>
      <c r="M135" s="1222"/>
      <c r="N135" s="1222"/>
      <c r="O135" s="1222"/>
      <c r="P135" s="1222"/>
      <c r="Q135" s="1222"/>
      <c r="R135" s="1222"/>
      <c r="S135" s="1222"/>
      <c r="T135" s="1222"/>
      <c r="U135" s="1222"/>
      <c r="V135" s="1222"/>
      <c r="W135" s="1222"/>
      <c r="X135" s="1222"/>
      <c r="Y135" s="1222"/>
    </row>
  </sheetData>
  <sheetProtection insertHyperlinks="0"/>
  <protectedRanges>
    <protectedRange sqref="A13:C15" name="Range3_1"/>
  </protectedRanges>
  <mergeCells count="18">
    <mergeCell ref="B3:C3"/>
    <mergeCell ref="A4:F4"/>
    <mergeCell ref="B1:F1"/>
    <mergeCell ref="AB5:AB7"/>
    <mergeCell ref="A94:Y94"/>
    <mergeCell ref="A95:Y95"/>
    <mergeCell ref="AC5:AC7"/>
    <mergeCell ref="B2:D2"/>
    <mergeCell ref="A54:Y54"/>
    <mergeCell ref="AA13:AD14"/>
    <mergeCell ref="AA5:AA7"/>
    <mergeCell ref="AD5:AD7"/>
    <mergeCell ref="A57:Y57"/>
    <mergeCell ref="A58:Y58"/>
    <mergeCell ref="AA8:AA11"/>
    <mergeCell ref="AB8:AB11"/>
    <mergeCell ref="AC8:AC11"/>
    <mergeCell ref="AD8:AD11"/>
  </mergeCells>
  <phoneticPr fontId="22" type="noConversion"/>
  <conditionalFormatting sqref="K123:K132 M123:N132 X123:Y132 S61:U90 W61:W90">
    <cfRule type="cellIs" dxfId="0" priority="10" stopIfTrue="1" operator="equal">
      <formula>"Manual Calc"</formula>
    </cfRule>
  </conditionalFormatting>
  <dataValidations count="2">
    <dataValidation type="list" allowBlank="1" showInputMessage="1" showErrorMessage="1" sqref="K123:K132" xr:uid="{00000000-0002-0000-2400-000000000000}">
      <formula1>"Complete,Partial"</formula1>
    </dataValidation>
    <dataValidation type="list" allowBlank="1" showInputMessage="1" showErrorMessage="1" sqref="R61:R90" xr:uid="{00000000-0002-0000-2400-000001000000}">
      <formula1>"Actual, FIFO, Average"</formula1>
    </dataValidation>
  </dataValidations>
  <hyperlinks>
    <hyperlink ref="E31" r:id="rId1" tooltip="Link to Managed Document" xr:uid="{1D5455CF-94BA-4FF8-A43C-4EB53DFA21AF}"/>
    <hyperlink ref="F31" r:id="rId2" tooltip="Link to Managed Document" xr:uid="{86610C24-C946-4095-9692-708D07079FB8}"/>
    <hyperlink ref="E30" r:id="rId3" tooltip="Link to Managed Document" xr:uid="{8C0F47D6-F1E4-4FE5-9D7A-BF1D643060EF}"/>
    <hyperlink ref="E29" r:id="rId4" tooltip="Link to Managed Document" xr:uid="{C59426EF-68DF-4E87-AE21-5083002C7C34}"/>
    <hyperlink ref="F28" r:id="rId5" tooltip="Link to Managed Document" xr:uid="{6D184426-09BF-4715-8EC5-CDF8FE657F20}"/>
    <hyperlink ref="E28" r:id="rId6" tooltip="Link to Managed Document" xr:uid="{1A46EA20-A3BA-4105-A75A-7ADC429C6E50}"/>
    <hyperlink ref="E14" r:id="rId7" tooltip="Link to Managed Document" xr:uid="{FA617ABA-4211-4E04-B9BD-0FFBD6D0C2BE}"/>
    <hyperlink ref="E13" r:id="rId8" tooltip="Link to Managed Document" xr:uid="{8F5B13C9-F28F-4BC6-BBA7-117B0053626A}"/>
    <hyperlink ref="E27" r:id="rId9" tooltip="Link to Managed Document" xr:uid="{BFC0D512-41D0-42AE-BDD4-49F14D8B27D7}"/>
  </hyperlinks>
  <printOptions horizontalCentered="1"/>
  <pageMargins left="0.39370078740157483" right="0.19685039370078741" top="0.39370078740157483" bottom="0.39370078740157483" header="0" footer="0.15748031496062992"/>
  <pageSetup paperSize="9" scale="67" fitToWidth="2" fitToHeight="4" orientation="landscape" blackAndWhite="1" r:id="rId10"/>
  <headerFooter alignWithMargins="0">
    <oddFooter>&amp;L&amp;F
Copyright © 2003-Present Business Fitness Pty Ltd&amp;R&amp;A &amp;P</oddFooter>
  </headerFooter>
  <rowBreaks count="1" manualBreakCount="1">
    <brk id="92" max="24" man="1"/>
  </rowBreaks>
  <colBreaks count="1" manualBreakCount="1">
    <brk id="12" max="85" man="1"/>
  </colBreaks>
  <drawing r:id="rId11"/>
  <legacyDrawing r:id="rId12"/>
  <controls>
    <mc:AlternateContent xmlns:mc="http://schemas.openxmlformats.org/markup-compatibility/2006">
      <mc:Choice Requires="x14">
        <control shapeId="82296" r:id="rId13" name="FinalReviewChk">
          <controlPr defaultSize="0" autoLine="0" r:id="rId14">
            <anchor moveWithCells="1">
              <from>
                <xdr:col>26</xdr:col>
                <xdr:colOff>133350</xdr:colOff>
                <xdr:row>8</xdr:row>
                <xdr:rowOff>76200</xdr:rowOff>
              </from>
              <to>
                <xdr:col>26</xdr:col>
                <xdr:colOff>304800</xdr:colOff>
                <xdr:row>9</xdr:row>
                <xdr:rowOff>66675</xdr:rowOff>
              </to>
            </anchor>
          </controlPr>
        </control>
      </mc:Choice>
      <mc:Fallback>
        <control shapeId="82296" r:id="rId13" name="FinalReviewChk"/>
      </mc:Fallback>
    </mc:AlternateContent>
    <mc:AlternateContent xmlns:mc="http://schemas.openxmlformats.org/markup-compatibility/2006">
      <mc:Choice Requires="x14">
        <control shapeId="82295" r:id="rId15" name="ReworkCompleteChk">
          <controlPr defaultSize="0" autoLine="0" r:id="rId14">
            <anchor moveWithCells="1">
              <from>
                <xdr:col>26</xdr:col>
                <xdr:colOff>133350</xdr:colOff>
                <xdr:row>5</xdr:row>
                <xdr:rowOff>47625</xdr:rowOff>
              </from>
              <to>
                <xdr:col>26</xdr:col>
                <xdr:colOff>304800</xdr:colOff>
                <xdr:row>6</xdr:row>
                <xdr:rowOff>38100</xdr:rowOff>
              </to>
            </anchor>
          </controlPr>
        </control>
      </mc:Choice>
      <mc:Fallback>
        <control shapeId="82295" r:id="rId15" name="ReworkCompleteChk"/>
      </mc:Fallback>
    </mc:AlternateContent>
    <mc:AlternateContent xmlns:mc="http://schemas.openxmlformats.org/markup-compatibility/2006">
      <mc:Choice Requires="x14">
        <control shapeId="82294" r:id="rId16" name="ReworkRequiredChk">
          <controlPr defaultSize="0" autoLine="0" r:id="rId14">
            <anchor moveWithCells="1">
              <from>
                <xdr:col>26</xdr:col>
                <xdr:colOff>133350</xdr:colOff>
                <xdr:row>3</xdr:row>
                <xdr:rowOff>85725</xdr:rowOff>
              </from>
              <to>
                <xdr:col>26</xdr:col>
                <xdr:colOff>304800</xdr:colOff>
                <xdr:row>3</xdr:row>
                <xdr:rowOff>257175</xdr:rowOff>
              </to>
            </anchor>
          </controlPr>
        </control>
      </mc:Choice>
      <mc:Fallback>
        <control shapeId="82294" r:id="rId16" name="ReworkRequiredChk"/>
      </mc:Fallback>
    </mc:AlternateContent>
    <mc:AlternateContent xmlns:mc="http://schemas.openxmlformats.org/markup-compatibility/2006">
      <mc:Choice Requires="x14">
        <control shapeId="82293" r:id="rId17" name="ReviewedChk">
          <controlPr defaultSize="0" autoLine="0" r:id="rId18">
            <anchor moveWithCells="1">
              <from>
                <xdr:col>26</xdr:col>
                <xdr:colOff>133350</xdr:colOff>
                <xdr:row>2</xdr:row>
                <xdr:rowOff>85725</xdr:rowOff>
              </from>
              <to>
                <xdr:col>26</xdr:col>
                <xdr:colOff>304800</xdr:colOff>
                <xdr:row>2</xdr:row>
                <xdr:rowOff>257175</xdr:rowOff>
              </to>
            </anchor>
          </controlPr>
        </control>
      </mc:Choice>
      <mc:Fallback>
        <control shapeId="82293" r:id="rId17" name="ReviewedChk"/>
      </mc:Fallback>
    </mc:AlternateContent>
    <mc:AlternateContent xmlns:mc="http://schemas.openxmlformats.org/markup-compatibility/2006">
      <mc:Choice Requires="x14">
        <control shapeId="82292" r:id="rId19" name="AwaitingClientChk">
          <controlPr defaultSize="0" autoLine="0" r:id="rId14">
            <anchor moveWithCells="1">
              <from>
                <xdr:col>26</xdr:col>
                <xdr:colOff>133350</xdr:colOff>
                <xdr:row>1</xdr:row>
                <xdr:rowOff>85725</xdr:rowOff>
              </from>
              <to>
                <xdr:col>26</xdr:col>
                <xdr:colOff>304800</xdr:colOff>
                <xdr:row>1</xdr:row>
                <xdr:rowOff>257175</xdr:rowOff>
              </to>
            </anchor>
          </controlPr>
        </control>
      </mc:Choice>
      <mc:Fallback>
        <control shapeId="82292" r:id="rId19" name="AwaitingClientChk"/>
      </mc:Fallback>
    </mc:AlternateContent>
    <mc:AlternateContent xmlns:mc="http://schemas.openxmlformats.org/markup-compatibility/2006">
      <mc:Choice Requires="x14">
        <control shapeId="82291" r:id="rId20" name="WorksheetCompleteChk">
          <controlPr defaultSize="0" autoLine="0" r:id="rId14">
            <anchor moveWithCells="1">
              <from>
                <xdr:col>26</xdr:col>
                <xdr:colOff>133350</xdr:colOff>
                <xdr:row>0</xdr:row>
                <xdr:rowOff>85725</xdr:rowOff>
              </from>
              <to>
                <xdr:col>26</xdr:col>
                <xdr:colOff>304800</xdr:colOff>
                <xdr:row>0</xdr:row>
                <xdr:rowOff>257175</xdr:rowOff>
              </to>
            </anchor>
          </controlPr>
        </control>
      </mc:Choice>
      <mc:Fallback>
        <control shapeId="82291" r:id="rId20" name="WorksheetCompleteChk"/>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8DC63F"/>
    <pageSetUpPr fitToPage="1"/>
  </sheetPr>
  <dimension ref="A1:L28"/>
  <sheetViews>
    <sheetView showGridLines="0" zoomScaleNormal="100" workbookViewId="0"/>
  </sheetViews>
  <sheetFormatPr defaultColWidth="9.33203125" defaultRowHeight="12.75" x14ac:dyDescent="0.2"/>
  <cols>
    <col min="1" max="1" width="12.83203125" style="49" customWidth="1"/>
    <col min="2" max="2" width="30.83203125" style="49" customWidth="1"/>
    <col min="3" max="3" width="26.6640625" style="49" customWidth="1"/>
    <col min="4" max="4" width="6.33203125" style="65" customWidth="1"/>
    <col min="5" max="5" width="21.1640625" style="49" customWidth="1"/>
    <col min="6" max="7" width="15.83203125" style="49" customWidth="1"/>
    <col min="8" max="8" width="15.1640625" style="49" customWidth="1"/>
    <col min="9" max="9" width="6.6640625" style="49" customWidth="1"/>
    <col min="10" max="10" width="30.83203125" style="49" customWidth="1"/>
    <col min="11" max="16384" width="9.33203125" style="49"/>
  </cols>
  <sheetData>
    <row r="1" spans="1:12" customFormat="1" ht="24.95" customHeight="1" x14ac:dyDescent="0.2">
      <c r="A1" s="154" t="s">
        <v>167</v>
      </c>
      <c r="B1" s="1400" t="str">
        <f>Home!$B$3</f>
        <v>MICI05</v>
      </c>
      <c r="C1" s="1400"/>
      <c r="D1" s="1400"/>
      <c r="E1" s="1400"/>
      <c r="F1" s="474" t="s">
        <v>58</v>
      </c>
      <c r="G1" s="104" t="e">
        <f>IF(AND('Index of Workpapers'!E11="",#REF!=""),'Index of Workpapers'!C11,IF('Index of Workpapers'!E11&lt;&gt;"",'Index of Workpapers'!E11,#REF!))</f>
        <v>#REF!</v>
      </c>
      <c r="I1" s="519"/>
      <c r="J1" s="520" t="s">
        <v>349</v>
      </c>
      <c r="K1" s="521" t="s">
        <v>63</v>
      </c>
      <c r="L1" s="527" t="s">
        <v>64</v>
      </c>
    </row>
    <row r="2" spans="1:12" customFormat="1" ht="24.95" customHeight="1" x14ac:dyDescent="0.2">
      <c r="A2" s="154" t="s">
        <v>10</v>
      </c>
      <c r="B2" s="971" t="str">
        <f>Home!$B$4</f>
        <v>MICINDA SUPERANNUATION FUND</v>
      </c>
      <c r="C2" s="30"/>
      <c r="D2" s="8"/>
      <c r="E2" s="998"/>
      <c r="F2" s="474" t="s">
        <v>63</v>
      </c>
      <c r="G2" s="104" t="s">
        <v>64</v>
      </c>
      <c r="I2" s="519"/>
      <c r="J2" s="520" t="s">
        <v>350</v>
      </c>
      <c r="K2" s="521" t="s">
        <v>63</v>
      </c>
      <c r="L2" s="527" t="s">
        <v>64</v>
      </c>
    </row>
    <row r="3" spans="1:12" customFormat="1" ht="24.95" customHeight="1" x14ac:dyDescent="0.2">
      <c r="A3" s="154" t="s">
        <v>236</v>
      </c>
      <c r="B3" s="972">
        <f>Home!$C$7</f>
        <v>43281</v>
      </c>
      <c r="C3" s="30"/>
      <c r="D3" s="16"/>
      <c r="E3" s="207" t="s">
        <v>55</v>
      </c>
      <c r="F3" s="476" t="str">
        <f>Home!$C$16</f>
        <v>TH</v>
      </c>
      <c r="G3" s="238">
        <f>Home!$C$17</f>
        <v>43521</v>
      </c>
      <c r="I3" s="519"/>
      <c r="J3" s="520" t="s">
        <v>94</v>
      </c>
      <c r="K3" s="521" t="s">
        <v>63</v>
      </c>
      <c r="L3" s="527" t="s">
        <v>64</v>
      </c>
    </row>
    <row r="4" spans="1:12" customFormat="1" ht="24.95" customHeight="1" x14ac:dyDescent="0.3">
      <c r="A4" s="155" t="s">
        <v>237</v>
      </c>
      <c r="B4" s="155"/>
      <c r="C4" s="38"/>
      <c r="D4" s="156"/>
      <c r="E4" s="207" t="s">
        <v>56</v>
      </c>
      <c r="F4" s="476" t="str">
        <f>Home!$C$18</f>
        <v>Enter initials</v>
      </c>
      <c r="G4" s="238" t="str">
        <f>Home!$C$19</f>
        <v>Enter date</v>
      </c>
      <c r="I4" s="1418"/>
      <c r="J4" s="1419" t="s">
        <v>351</v>
      </c>
      <c r="K4" s="1420" t="s">
        <v>63</v>
      </c>
      <c r="L4" s="1421" t="s">
        <v>64</v>
      </c>
    </row>
    <row r="5" spans="1:12" customFormat="1" ht="3.75" customHeight="1" x14ac:dyDescent="0.2">
      <c r="I5" s="1418"/>
      <c r="J5" s="1419"/>
      <c r="K5" s="1420"/>
      <c r="L5" s="1421"/>
    </row>
    <row r="6" spans="1:12" ht="19.5" customHeight="1" x14ac:dyDescent="0.2">
      <c r="A6" s="1414" t="s">
        <v>36</v>
      </c>
      <c r="B6" s="1414"/>
      <c r="C6" s="1414"/>
      <c r="D6" s="1414"/>
      <c r="E6" s="1414"/>
      <c r="F6" s="1414"/>
      <c r="G6" s="1414"/>
      <c r="I6" s="1418"/>
      <c r="J6" s="1419" t="s">
        <v>352</v>
      </c>
      <c r="K6" s="1420" t="s">
        <v>63</v>
      </c>
      <c r="L6" s="1421" t="s">
        <v>64</v>
      </c>
    </row>
    <row r="7" spans="1:12" s="53" customFormat="1" ht="3.75" customHeight="1" thickBot="1" x14ac:dyDescent="0.25">
      <c r="A7" s="46"/>
      <c r="B7" s="46"/>
      <c r="C7" s="46"/>
      <c r="D7" s="46"/>
      <c r="I7" s="1418"/>
      <c r="J7" s="1419"/>
      <c r="K7" s="1420"/>
      <c r="L7" s="1421"/>
    </row>
    <row r="8" spans="1:12" s="53" customFormat="1" ht="3.75" customHeight="1" x14ac:dyDescent="0.2">
      <c r="A8" s="499"/>
      <c r="B8" s="500"/>
      <c r="C8" s="500"/>
      <c r="D8" s="500"/>
      <c r="E8" s="501"/>
      <c r="F8" s="501"/>
      <c r="G8" s="502"/>
      <c r="I8" s="1418"/>
      <c r="J8" s="1419"/>
      <c r="K8" s="1420"/>
      <c r="L8" s="1421"/>
    </row>
    <row r="9" spans="1:12" ht="24.95" customHeight="1" x14ac:dyDescent="0.2">
      <c r="A9" s="503" t="s">
        <v>59</v>
      </c>
      <c r="B9" s="479" t="s">
        <v>62</v>
      </c>
      <c r="C9" s="1403" t="s">
        <v>60</v>
      </c>
      <c r="D9" s="1403"/>
      <c r="E9" s="1403" t="s">
        <v>238</v>
      </c>
      <c r="F9" s="1403"/>
      <c r="G9" s="485" t="s">
        <v>61</v>
      </c>
      <c r="I9" s="519"/>
      <c r="J9" s="520" t="s">
        <v>353</v>
      </c>
      <c r="K9" s="521" t="s">
        <v>63</v>
      </c>
      <c r="L9" s="527" t="s">
        <v>64</v>
      </c>
    </row>
    <row r="10" spans="1:12" ht="50.1" customHeight="1" x14ac:dyDescent="0.2">
      <c r="A10" s="504"/>
      <c r="B10" s="447" t="s">
        <v>1370</v>
      </c>
      <c r="C10" s="1412" t="s">
        <v>1371</v>
      </c>
      <c r="D10" s="1413"/>
      <c r="E10" s="1412"/>
      <c r="F10" s="1413"/>
      <c r="G10" s="505"/>
      <c r="I10" s="515" t="s">
        <v>467</v>
      </c>
      <c r="J10" s="516"/>
      <c r="K10" s="516"/>
      <c r="L10" s="517"/>
    </row>
    <row r="11" spans="1:12" ht="50.1" customHeight="1" x14ac:dyDescent="0.2">
      <c r="A11" s="504"/>
      <c r="B11" s="447" t="s">
        <v>1372</v>
      </c>
      <c r="C11" s="1412" t="s">
        <v>1373</v>
      </c>
      <c r="D11" s="1413"/>
      <c r="E11" s="1412"/>
      <c r="F11" s="1413"/>
      <c r="G11" s="506"/>
      <c r="I11" s="1415" t="s">
        <v>355</v>
      </c>
      <c r="J11" s="1416"/>
      <c r="K11" s="1416"/>
      <c r="L11" s="1417"/>
    </row>
    <row r="12" spans="1:12" ht="50.1" customHeight="1" x14ac:dyDescent="0.2">
      <c r="A12" s="504"/>
      <c r="B12" s="447" t="s">
        <v>1374</v>
      </c>
      <c r="C12" s="1412" t="s">
        <v>1375</v>
      </c>
      <c r="D12" s="1413"/>
      <c r="E12" s="1412"/>
      <c r="F12" s="1413"/>
      <c r="G12" s="506"/>
      <c r="I12" s="443"/>
      <c r="J12" s="444"/>
      <c r="K12" s="444"/>
      <c r="L12" s="445"/>
    </row>
    <row r="13" spans="1:12" ht="50.1" customHeight="1" x14ac:dyDescent="0.2">
      <c r="A13" s="507"/>
      <c r="B13" s="448"/>
      <c r="C13" s="1413"/>
      <c r="D13" s="1413"/>
      <c r="E13" s="1413"/>
      <c r="F13" s="1413"/>
      <c r="G13" s="488"/>
      <c r="I13" s="443"/>
      <c r="J13" s="444"/>
      <c r="K13" s="444"/>
      <c r="L13" s="445"/>
    </row>
    <row r="14" spans="1:12" ht="50.1" customHeight="1" x14ac:dyDescent="0.2">
      <c r="A14" s="507"/>
      <c r="B14" s="448"/>
      <c r="C14" s="1413"/>
      <c r="D14" s="1413"/>
      <c r="E14" s="1413"/>
      <c r="F14" s="1413"/>
      <c r="G14" s="488"/>
      <c r="I14" s="443"/>
      <c r="J14" s="444"/>
      <c r="K14" s="444"/>
      <c r="L14" s="445"/>
    </row>
    <row r="15" spans="1:12" ht="50.1" customHeight="1" x14ac:dyDescent="0.2">
      <c r="A15" s="507"/>
      <c r="B15" s="448"/>
      <c r="C15" s="1413"/>
      <c r="D15" s="1413"/>
      <c r="E15" s="1413"/>
      <c r="F15" s="1413"/>
      <c r="G15" s="488"/>
      <c r="I15" s="443"/>
      <c r="J15" s="444"/>
      <c r="K15" s="444"/>
      <c r="L15" s="445"/>
    </row>
    <row r="16" spans="1:12" ht="50.1" customHeight="1" x14ac:dyDescent="0.2">
      <c r="A16" s="507"/>
      <c r="B16" s="448"/>
      <c r="C16" s="1413"/>
      <c r="D16" s="1413"/>
      <c r="E16" s="1413"/>
      <c r="F16" s="1413"/>
      <c r="G16" s="488"/>
      <c r="I16" s="443"/>
      <c r="J16" s="444"/>
      <c r="K16" s="444"/>
      <c r="L16" s="445"/>
    </row>
    <row r="17" spans="1:12" ht="50.1" customHeight="1" x14ac:dyDescent="0.2">
      <c r="A17" s="507"/>
      <c r="B17" s="448"/>
      <c r="C17" s="1413"/>
      <c r="D17" s="1413"/>
      <c r="E17" s="1413"/>
      <c r="F17" s="1413"/>
      <c r="G17" s="488"/>
      <c r="I17" s="443"/>
      <c r="J17" s="444"/>
      <c r="K17" s="444"/>
      <c r="L17" s="445"/>
    </row>
    <row r="18" spans="1:12" ht="50.1" customHeight="1" x14ac:dyDescent="0.2">
      <c r="A18" s="507"/>
      <c r="B18" s="448"/>
      <c r="C18" s="1413"/>
      <c r="D18" s="1413"/>
      <c r="E18" s="1413"/>
      <c r="F18" s="1413"/>
      <c r="G18" s="488"/>
      <c r="I18" s="443"/>
      <c r="J18" s="444"/>
      <c r="K18" s="444"/>
      <c r="L18" s="445"/>
    </row>
    <row r="19" spans="1:12" ht="50.1" customHeight="1" x14ac:dyDescent="0.2">
      <c r="A19" s="507"/>
      <c r="B19" s="448"/>
      <c r="C19" s="1413"/>
      <c r="D19" s="1413"/>
      <c r="E19" s="1413"/>
      <c r="F19" s="1413"/>
      <c r="G19" s="488"/>
      <c r="I19" s="443"/>
      <c r="J19" s="444"/>
      <c r="K19" s="444"/>
      <c r="L19" s="445"/>
    </row>
    <row r="20" spans="1:12" ht="50.1" customHeight="1" x14ac:dyDescent="0.2">
      <c r="A20" s="507"/>
      <c r="B20" s="448"/>
      <c r="C20" s="1413"/>
      <c r="D20" s="1413"/>
      <c r="E20" s="1413"/>
      <c r="F20" s="1413"/>
      <c r="G20" s="488"/>
      <c r="I20" s="443"/>
      <c r="J20" s="444"/>
      <c r="K20" s="444"/>
      <c r="L20" s="445"/>
    </row>
    <row r="21" spans="1:12" ht="50.1" customHeight="1" x14ac:dyDescent="0.2">
      <c r="A21" s="507"/>
      <c r="B21" s="448"/>
      <c r="C21" s="1413"/>
      <c r="D21" s="1413"/>
      <c r="E21" s="1413"/>
      <c r="F21" s="1413"/>
      <c r="G21" s="488"/>
      <c r="I21" s="443"/>
      <c r="J21" s="444"/>
      <c r="K21" s="444"/>
      <c r="L21" s="445"/>
    </row>
    <row r="22" spans="1:12" ht="50.1" customHeight="1" x14ac:dyDescent="0.2">
      <c r="A22" s="507"/>
      <c r="B22" s="448"/>
      <c r="C22" s="1413"/>
      <c r="D22" s="1413"/>
      <c r="E22" s="1413"/>
      <c r="F22" s="1413"/>
      <c r="G22" s="488"/>
      <c r="I22" s="443"/>
      <c r="J22" s="444"/>
      <c r="K22" s="444"/>
      <c r="L22" s="445"/>
    </row>
    <row r="23" spans="1:12" ht="50.1" customHeight="1" x14ac:dyDescent="0.2">
      <c r="A23" s="507"/>
      <c r="B23" s="448"/>
      <c r="C23" s="1413"/>
      <c r="D23" s="1413"/>
      <c r="E23" s="1413"/>
      <c r="F23" s="1413"/>
      <c r="G23" s="488"/>
      <c r="I23" s="443"/>
      <c r="J23" s="444"/>
      <c r="K23" s="444"/>
      <c r="L23" s="445"/>
    </row>
    <row r="24" spans="1:12" ht="50.1" customHeight="1" x14ac:dyDescent="0.2">
      <c r="A24" s="507"/>
      <c r="B24" s="448"/>
      <c r="C24" s="1413"/>
      <c r="D24" s="1413"/>
      <c r="E24" s="1413"/>
      <c r="F24" s="1413"/>
      <c r="G24" s="488"/>
      <c r="I24" s="443"/>
      <c r="J24" s="444"/>
      <c r="K24" s="444"/>
      <c r="L24" s="445"/>
    </row>
    <row r="25" spans="1:12" ht="50.1" customHeight="1" x14ac:dyDescent="0.2">
      <c r="A25" s="507"/>
      <c r="B25" s="448"/>
      <c r="C25" s="1413"/>
      <c r="D25" s="1413"/>
      <c r="E25" s="1413"/>
      <c r="F25" s="1413"/>
      <c r="G25" s="488"/>
      <c r="I25" s="443"/>
      <c r="J25" s="444"/>
      <c r="K25" s="444"/>
      <c r="L25" s="445"/>
    </row>
    <row r="26" spans="1:12" ht="50.1" customHeight="1" x14ac:dyDescent="0.2">
      <c r="A26" s="507"/>
      <c r="B26" s="448"/>
      <c r="C26" s="1413"/>
      <c r="D26" s="1413"/>
      <c r="E26" s="1413"/>
      <c r="F26" s="1413"/>
      <c r="G26" s="488"/>
      <c r="I26" s="443"/>
      <c r="J26" s="444"/>
      <c r="K26" s="444"/>
      <c r="L26" s="445"/>
    </row>
    <row r="27" spans="1:12" ht="50.1" customHeight="1" x14ac:dyDescent="0.2">
      <c r="A27" s="507"/>
      <c r="B27" s="448"/>
      <c r="C27" s="1413"/>
      <c r="D27" s="1413"/>
      <c r="E27" s="1413"/>
      <c r="F27" s="1413"/>
      <c r="G27" s="488"/>
      <c r="I27" s="443"/>
      <c r="J27" s="444"/>
      <c r="K27" s="444"/>
      <c r="L27" s="445"/>
    </row>
    <row r="28" spans="1:12" ht="3.75" customHeight="1" thickBot="1" x14ac:dyDescent="0.25">
      <c r="A28" s="508"/>
      <c r="B28" s="509"/>
      <c r="C28" s="509"/>
      <c r="D28" s="510"/>
      <c r="E28" s="509"/>
      <c r="F28" s="509"/>
      <c r="G28" s="511"/>
    </row>
  </sheetData>
  <sheetProtection sheet="1" objects="1" scenarios="1" insertHyperlinks="0"/>
  <customSheetViews>
    <customSheetView guid="{CAD51596-6B73-4932-BD63-A9B6500D33A2}" showPageBreaks="1" printArea="1" showRuler="0">
      <pageMargins left="0.78740157480314965" right="0.39370078740157483" top="0.78740157480314965" bottom="0.78740157480314965" header="0" footer="0"/>
      <printOptions horizontalCentered="1"/>
      <pageSetup paperSize="9" scale="93" orientation="portrait" r:id="rId1"/>
      <headerFooter alignWithMargins="0">
        <oddFooter>&amp;L&amp;F
Printed &amp;D&amp;R&amp;A - Page &amp;P</oddFooter>
      </headerFooter>
    </customSheetView>
    <customSheetView guid="{833AC96D-4EBC-4216-8F63-12A77F8DCBC4}" showGridLines="0" showRuler="0">
      <pageMargins left="0.78740157480314965" right="0.39370078740157483" top="0.78740157480314965" bottom="0.78740157480314965" header="0" footer="0"/>
      <printOptions horizontalCentered="1"/>
      <pageSetup paperSize="9" scale="93" orientation="portrait" r:id="rId2"/>
      <headerFooter alignWithMargins="0">
        <oddFooter>&amp;L&amp;F
Printed &amp;D&amp;R&amp;A - Page &amp;P</oddFooter>
      </headerFooter>
    </customSheetView>
    <customSheetView guid="{558B4E49-BF54-4A2C-ACEB-D2B2F89A7C90}" showRuler="0">
      <pageMargins left="0.78740157480314965" right="0.39370078740157483" top="0.78740157480314965" bottom="0.78740157480314965" header="0" footer="0"/>
      <printOptions horizontalCentered="1"/>
      <pageSetup paperSize="9" scale="93" orientation="portrait" r:id="rId3"/>
      <headerFooter alignWithMargins="0">
        <oddFooter>&amp;L&amp;F
Printed &amp;D&amp;R&amp;A - Page &amp;P</oddFooter>
      </headerFooter>
    </customSheetView>
    <customSheetView guid="{B1EE0497-15B9-45CC-A270-BCDC6C698D7B}" showPageBreaks="1" showGridLines="0" fitToPage="1" showRuler="0">
      <pageMargins left="0.78740157480314965" right="0.19685039370078741" top="0.78740157480314965" bottom="0.78740157480314965" header="0" footer="0"/>
      <printOptions horizontalCentered="1"/>
      <pageSetup paperSize="9" scale="92" orientation="portrait" blackAndWhite="1" r:id="rId4"/>
      <headerFooter alignWithMargins="0">
        <oddFooter>&amp;L&amp;8&amp;F
Copyright © 2003-2004 Business Fitness Pty Ltd&amp;R&amp;A &amp;P</oddFooter>
      </headerFooter>
    </customSheetView>
  </customSheetViews>
  <mergeCells count="49">
    <mergeCell ref="I11:L11"/>
    <mergeCell ref="I4:I5"/>
    <mergeCell ref="J4:J5"/>
    <mergeCell ref="K4:K5"/>
    <mergeCell ref="L4:L5"/>
    <mergeCell ref="I6:I8"/>
    <mergeCell ref="J6:J8"/>
    <mergeCell ref="K6:K8"/>
    <mergeCell ref="L6:L8"/>
    <mergeCell ref="B1:E1"/>
    <mergeCell ref="C24:D24"/>
    <mergeCell ref="C25:D25"/>
    <mergeCell ref="C26:D26"/>
    <mergeCell ref="C9:D9"/>
    <mergeCell ref="C12:D12"/>
    <mergeCell ref="C13:D13"/>
    <mergeCell ref="C14:D14"/>
    <mergeCell ref="C16:D16"/>
    <mergeCell ref="C17:D17"/>
    <mergeCell ref="C15:D15"/>
    <mergeCell ref="C10:D10"/>
    <mergeCell ref="C11:D11"/>
    <mergeCell ref="E12:F12"/>
    <mergeCell ref="E13:F13"/>
    <mergeCell ref="E14:F14"/>
    <mergeCell ref="E19:F19"/>
    <mergeCell ref="C27:D27"/>
    <mergeCell ref="C18:D18"/>
    <mergeCell ref="C19:D19"/>
    <mergeCell ref="C20:D20"/>
    <mergeCell ref="C21:D21"/>
    <mergeCell ref="C22:D22"/>
    <mergeCell ref="C23:D23"/>
    <mergeCell ref="E10:F10"/>
    <mergeCell ref="E11:F11"/>
    <mergeCell ref="E27:F27"/>
    <mergeCell ref="A6:G6"/>
    <mergeCell ref="E9:F9"/>
    <mergeCell ref="E20:F20"/>
    <mergeCell ref="E21:F21"/>
    <mergeCell ref="E22:F22"/>
    <mergeCell ref="E23:F23"/>
    <mergeCell ref="E15:F15"/>
    <mergeCell ref="E24:F24"/>
    <mergeCell ref="E25:F25"/>
    <mergeCell ref="E26:F26"/>
    <mergeCell ref="E16:F16"/>
    <mergeCell ref="E17:F17"/>
    <mergeCell ref="E18:F18"/>
  </mergeCells>
  <phoneticPr fontId="0" type="noConversion"/>
  <printOptions horizontalCentered="1"/>
  <pageMargins left="0.39370078740157483" right="0.19685039370078741" top="0.39370078740157483" bottom="0.39370078740157483" header="0" footer="0.15748031496062992"/>
  <pageSetup paperSize="9" scale="68"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264199" r:id="rId8" name="FinalReviewChk">
          <controlPr defaultSize="0" autoLine="0" r:id="rId9">
            <anchor moveWithCells="1">
              <from>
                <xdr:col>8</xdr:col>
                <xdr:colOff>123825</xdr:colOff>
                <xdr:row>8</xdr:row>
                <xdr:rowOff>85725</xdr:rowOff>
              </from>
              <to>
                <xdr:col>8</xdr:col>
                <xdr:colOff>295275</xdr:colOff>
                <xdr:row>8</xdr:row>
                <xdr:rowOff>257175</xdr:rowOff>
              </to>
            </anchor>
          </controlPr>
        </control>
      </mc:Choice>
      <mc:Fallback>
        <control shapeId="264199" r:id="rId8" name="FinalReviewChk"/>
      </mc:Fallback>
    </mc:AlternateContent>
    <mc:AlternateContent xmlns:mc="http://schemas.openxmlformats.org/markup-compatibility/2006">
      <mc:Choice Requires="x14">
        <control shapeId="264198" r:id="rId10" name="ReworkCompleteChk">
          <controlPr defaultSize="0" autoLine="0" r:id="rId9">
            <anchor moveWithCells="1">
              <from>
                <xdr:col>8</xdr:col>
                <xdr:colOff>123825</xdr:colOff>
                <xdr:row>5</xdr:row>
                <xdr:rowOff>85725</xdr:rowOff>
              </from>
              <to>
                <xdr:col>8</xdr:col>
                <xdr:colOff>295275</xdr:colOff>
                <xdr:row>6</xdr:row>
                <xdr:rowOff>9525</xdr:rowOff>
              </to>
            </anchor>
          </controlPr>
        </control>
      </mc:Choice>
      <mc:Fallback>
        <control shapeId="264198" r:id="rId10" name="ReworkCompleteChk"/>
      </mc:Fallback>
    </mc:AlternateContent>
    <mc:AlternateContent xmlns:mc="http://schemas.openxmlformats.org/markup-compatibility/2006">
      <mc:Choice Requires="x14">
        <control shapeId="264197" r:id="rId11" name="ReworkRequiredChk">
          <controlPr defaultSize="0" autoLine="0" r:id="rId9">
            <anchor moveWithCells="1">
              <from>
                <xdr:col>8</xdr:col>
                <xdr:colOff>123825</xdr:colOff>
                <xdr:row>3</xdr:row>
                <xdr:rowOff>85725</xdr:rowOff>
              </from>
              <to>
                <xdr:col>8</xdr:col>
                <xdr:colOff>295275</xdr:colOff>
                <xdr:row>3</xdr:row>
                <xdr:rowOff>257175</xdr:rowOff>
              </to>
            </anchor>
          </controlPr>
        </control>
      </mc:Choice>
      <mc:Fallback>
        <control shapeId="264197" r:id="rId11" name="ReworkRequiredChk"/>
      </mc:Fallback>
    </mc:AlternateContent>
    <mc:AlternateContent xmlns:mc="http://schemas.openxmlformats.org/markup-compatibility/2006">
      <mc:Choice Requires="x14">
        <control shapeId="264196" r:id="rId12" name="ReviewedChk">
          <controlPr defaultSize="0" autoLine="0" r:id="rId13">
            <anchor moveWithCells="1">
              <from>
                <xdr:col>8</xdr:col>
                <xdr:colOff>123825</xdr:colOff>
                <xdr:row>2</xdr:row>
                <xdr:rowOff>85725</xdr:rowOff>
              </from>
              <to>
                <xdr:col>8</xdr:col>
                <xdr:colOff>295275</xdr:colOff>
                <xdr:row>2</xdr:row>
                <xdr:rowOff>257175</xdr:rowOff>
              </to>
            </anchor>
          </controlPr>
        </control>
      </mc:Choice>
      <mc:Fallback>
        <control shapeId="264196" r:id="rId12" name="ReviewedChk"/>
      </mc:Fallback>
    </mc:AlternateContent>
    <mc:AlternateContent xmlns:mc="http://schemas.openxmlformats.org/markup-compatibility/2006">
      <mc:Choice Requires="x14">
        <control shapeId="264195" r:id="rId14" name="AwaitingClientChk">
          <controlPr defaultSize="0" autoLine="0" r:id="rId9">
            <anchor moveWithCells="1">
              <from>
                <xdr:col>8</xdr:col>
                <xdr:colOff>123825</xdr:colOff>
                <xdr:row>1</xdr:row>
                <xdr:rowOff>85725</xdr:rowOff>
              </from>
              <to>
                <xdr:col>8</xdr:col>
                <xdr:colOff>295275</xdr:colOff>
                <xdr:row>1</xdr:row>
                <xdr:rowOff>257175</xdr:rowOff>
              </to>
            </anchor>
          </controlPr>
        </control>
      </mc:Choice>
      <mc:Fallback>
        <control shapeId="264195" r:id="rId14" name="AwaitingClientChk"/>
      </mc:Fallback>
    </mc:AlternateContent>
    <mc:AlternateContent xmlns:mc="http://schemas.openxmlformats.org/markup-compatibility/2006">
      <mc:Choice Requires="x14">
        <control shapeId="264193" r:id="rId15" name="WorksheetCompleteChk">
          <controlPr defaultSize="0" autoLine="0" r:id="rId9">
            <anchor moveWithCells="1">
              <from>
                <xdr:col>8</xdr:col>
                <xdr:colOff>123825</xdr:colOff>
                <xdr:row>0</xdr:row>
                <xdr:rowOff>85725</xdr:rowOff>
              </from>
              <to>
                <xdr:col>8</xdr:col>
                <xdr:colOff>295275</xdr:colOff>
                <xdr:row>0</xdr:row>
                <xdr:rowOff>257175</xdr:rowOff>
              </to>
            </anchor>
          </controlPr>
        </control>
      </mc:Choice>
      <mc:Fallback>
        <control shapeId="264193" r:id="rId15" name="WorksheetCompleteChk"/>
      </mc:Fallback>
    </mc:AlternateContent>
  </control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0">
    <tabColor rgb="FF8DC63F"/>
    <pageSetUpPr autoPageBreaks="0" fitToPage="1"/>
  </sheetPr>
  <dimension ref="A1:M51"/>
  <sheetViews>
    <sheetView showGridLines="0" zoomScaleNormal="100" workbookViewId="0">
      <selection activeCell="A10" sqref="A10"/>
    </sheetView>
  </sheetViews>
  <sheetFormatPr defaultColWidth="9.33203125" defaultRowHeight="12.75" x14ac:dyDescent="0.2"/>
  <cols>
    <col min="1" max="1" width="12.83203125" style="7" customWidth="1"/>
    <col min="2" max="2" width="11.5" style="7" customWidth="1"/>
    <col min="3" max="3" width="26.33203125" style="7" customWidth="1"/>
    <col min="4" max="4" width="15.83203125" style="7" customWidth="1"/>
    <col min="5" max="6" width="10.83203125" style="7" customWidth="1"/>
    <col min="7" max="8" width="15.83203125" style="7" customWidth="1"/>
    <col min="9" max="9" width="15.1640625" style="7" customWidth="1"/>
    <col min="10" max="10" width="6.6640625" customWidth="1"/>
    <col min="11" max="11" width="30.83203125" customWidth="1"/>
    <col min="12" max="13" width="9.1640625" customWidth="1"/>
    <col min="14" max="16384" width="9.33203125" style="7"/>
  </cols>
  <sheetData>
    <row r="1" spans="1:13" customFormat="1" ht="24.95" customHeight="1" x14ac:dyDescent="0.2">
      <c r="A1" s="145" t="s">
        <v>167</v>
      </c>
      <c r="B1" s="1426" t="str">
        <f>Home!$B$3</f>
        <v>MICI05</v>
      </c>
      <c r="C1" s="1426"/>
      <c r="D1" s="1426"/>
      <c r="E1" s="1426"/>
      <c r="F1" s="64"/>
      <c r="G1" s="104" t="s">
        <v>58</v>
      </c>
      <c r="H1" s="1066" t="e">
        <f>IF(AND('Index of Workpapers'!E51="",#REF!=""),'Index of Workpapers'!C51,IF('Index of Workpapers'!E51&lt;&gt;"",'Index of Workpapers'!E51,#REF!))</f>
        <v>#REF!</v>
      </c>
      <c r="J1" s="643"/>
      <c r="K1" s="644" t="s">
        <v>349</v>
      </c>
      <c r="L1" s="645" t="s">
        <v>63</v>
      </c>
      <c r="M1" s="646" t="s">
        <v>64</v>
      </c>
    </row>
    <row r="2" spans="1:13" customFormat="1" ht="24.95" customHeight="1" x14ac:dyDescent="0.2">
      <c r="A2" s="145" t="s">
        <v>10</v>
      </c>
      <c r="B2" s="1426" t="str">
        <f>Home!$B$4</f>
        <v>MICINDA SUPERANNUATION FUND</v>
      </c>
      <c r="C2" s="1426"/>
      <c r="D2" s="148"/>
      <c r="E2" s="974"/>
      <c r="F2" s="64"/>
      <c r="G2" s="104" t="s">
        <v>63</v>
      </c>
      <c r="H2" s="104" t="s">
        <v>64</v>
      </c>
      <c r="J2" s="643"/>
      <c r="K2" s="644" t="s">
        <v>350</v>
      </c>
      <c r="L2" s="645" t="s">
        <v>63</v>
      </c>
      <c r="M2" s="646" t="s">
        <v>64</v>
      </c>
    </row>
    <row r="3" spans="1:13" customFormat="1" ht="24.95" customHeight="1" x14ac:dyDescent="0.2">
      <c r="A3" s="145" t="s">
        <v>236</v>
      </c>
      <c r="B3" s="1440">
        <f>Home!$C$7</f>
        <v>43281</v>
      </c>
      <c r="C3" s="1440"/>
      <c r="D3" s="999"/>
      <c r="E3" s="999"/>
      <c r="F3" s="142" t="s">
        <v>55</v>
      </c>
      <c r="G3" s="106" t="str">
        <f>Home!$C$16</f>
        <v>TH</v>
      </c>
      <c r="H3" s="238">
        <f>Home!$C$17</f>
        <v>43521</v>
      </c>
      <c r="J3" s="643"/>
      <c r="K3" s="644" t="s">
        <v>94</v>
      </c>
      <c r="L3" s="645" t="s">
        <v>63</v>
      </c>
      <c r="M3" s="646" t="s">
        <v>64</v>
      </c>
    </row>
    <row r="4" spans="1:13" customFormat="1" ht="24.95" customHeight="1" x14ac:dyDescent="0.3">
      <c r="A4" s="105" t="s">
        <v>69</v>
      </c>
      <c r="B4" s="105"/>
      <c r="C4" s="38"/>
      <c r="D4" s="24"/>
      <c r="E4" s="24"/>
      <c r="F4" s="142" t="s">
        <v>56</v>
      </c>
      <c r="G4" s="106" t="str">
        <f>Home!$C$18</f>
        <v>Enter initials</v>
      </c>
      <c r="H4" s="238" t="str">
        <f>Home!$C$19</f>
        <v>Enter date</v>
      </c>
      <c r="J4" s="643"/>
      <c r="K4" s="644" t="s">
        <v>351</v>
      </c>
      <c r="L4" s="645" t="s">
        <v>63</v>
      </c>
      <c r="M4" s="646" t="s">
        <v>64</v>
      </c>
    </row>
    <row r="5" spans="1:13" ht="3.75" customHeight="1" x14ac:dyDescent="0.25">
      <c r="A5" s="9"/>
      <c r="B5" s="11"/>
      <c r="C5" s="11"/>
      <c r="D5" s="2"/>
      <c r="E5" s="2"/>
      <c r="G5" s="35"/>
      <c r="H5" s="36"/>
      <c r="J5" s="1418"/>
      <c r="K5" s="1419" t="s">
        <v>352</v>
      </c>
      <c r="L5" s="1420" t="s">
        <v>63</v>
      </c>
      <c r="M5" s="1422" t="s">
        <v>64</v>
      </c>
    </row>
    <row r="6" spans="1:13" s="42" customFormat="1" ht="19.5" customHeight="1" x14ac:dyDescent="0.2">
      <c r="A6" s="1414" t="s">
        <v>24</v>
      </c>
      <c r="B6" s="1414"/>
      <c r="C6" s="1414"/>
      <c r="D6" s="1414"/>
      <c r="E6" s="1414"/>
      <c r="F6" s="1414"/>
      <c r="G6" s="1414"/>
      <c r="H6" s="1414"/>
      <c r="J6" s="1418"/>
      <c r="K6" s="1419"/>
      <c r="L6" s="1420"/>
      <c r="M6" s="1422"/>
    </row>
    <row r="7" spans="1:13" customFormat="1" ht="3.75" customHeight="1" thickBot="1" x14ac:dyDescent="0.25">
      <c r="J7" s="1418"/>
      <c r="K7" s="1419"/>
      <c r="L7" s="1420"/>
      <c r="M7" s="1422"/>
    </row>
    <row r="8" spans="1:13" customFormat="1" ht="3.75" customHeight="1" x14ac:dyDescent="0.2">
      <c r="A8" s="482"/>
      <c r="B8" s="483"/>
      <c r="C8" s="483"/>
      <c r="D8" s="483"/>
      <c r="E8" s="483"/>
      <c r="F8" s="483"/>
      <c r="G8" s="483"/>
      <c r="H8" s="528"/>
      <c r="J8" s="1418"/>
      <c r="K8" s="1419"/>
      <c r="L8" s="1420"/>
      <c r="M8" s="1422"/>
    </row>
    <row r="9" spans="1:13" s="14" customFormat="1" ht="30" customHeight="1" x14ac:dyDescent="0.2">
      <c r="A9" s="641" t="s">
        <v>176</v>
      </c>
      <c r="B9" s="1403" t="s">
        <v>97</v>
      </c>
      <c r="C9" s="1403"/>
      <c r="D9" s="642" t="s">
        <v>160</v>
      </c>
      <c r="E9" s="642" t="s">
        <v>94</v>
      </c>
      <c r="F9" s="1403" t="s">
        <v>186</v>
      </c>
      <c r="G9" s="1403"/>
      <c r="H9" s="1457"/>
      <c r="J9" s="643"/>
      <c r="K9" s="644" t="s">
        <v>353</v>
      </c>
      <c r="L9" s="645" t="s">
        <v>63</v>
      </c>
      <c r="M9" s="646" t="s">
        <v>64</v>
      </c>
    </row>
    <row r="10" spans="1:13" s="88" customFormat="1" ht="15" customHeight="1" x14ac:dyDescent="0.2">
      <c r="A10" s="507"/>
      <c r="B10" s="1582"/>
      <c r="C10" s="1582"/>
      <c r="D10" s="437"/>
      <c r="E10" s="637"/>
      <c r="F10" s="1413"/>
      <c r="G10" s="1413"/>
      <c r="H10" s="1527"/>
      <c r="J10" s="530" t="s">
        <v>378</v>
      </c>
      <c r="K10" s="711"/>
      <c r="L10" s="711"/>
      <c r="M10" s="712"/>
    </row>
    <row r="11" spans="1:13" s="88" customFormat="1" ht="15" customHeight="1" x14ac:dyDescent="0.2">
      <c r="A11" s="507"/>
      <c r="B11" s="1582"/>
      <c r="C11" s="1582"/>
      <c r="D11" s="437"/>
      <c r="E11" s="637"/>
      <c r="F11" s="1413"/>
      <c r="G11" s="1413"/>
      <c r="H11" s="1527"/>
      <c r="J11" s="713"/>
      <c r="K11" s="714"/>
      <c r="L11" s="714"/>
      <c r="M11" s="715"/>
    </row>
    <row r="12" spans="1:13" s="88" customFormat="1" ht="15" customHeight="1" x14ac:dyDescent="0.2">
      <c r="A12" s="507"/>
      <c r="B12" s="1582"/>
      <c r="C12" s="1582"/>
      <c r="D12" s="437"/>
      <c r="E12" s="637"/>
      <c r="F12" s="1413"/>
      <c r="G12" s="1413"/>
      <c r="H12" s="1527"/>
      <c r="J12" s="1429" t="s">
        <v>355</v>
      </c>
      <c r="K12" s="1430"/>
      <c r="L12" s="1430"/>
      <c r="M12" s="1431"/>
    </row>
    <row r="13" spans="1:13" s="88" customFormat="1" ht="15" customHeight="1" x14ac:dyDescent="0.2">
      <c r="A13" s="507"/>
      <c r="B13" s="1582"/>
      <c r="C13" s="1582"/>
      <c r="D13" s="437"/>
      <c r="E13" s="637"/>
      <c r="F13" s="1413"/>
      <c r="G13" s="1413"/>
      <c r="H13" s="1527"/>
      <c r="J13" s="1429"/>
      <c r="K13" s="1430"/>
      <c r="L13" s="1430"/>
      <c r="M13" s="1431"/>
    </row>
    <row r="14" spans="1:13" s="88" customFormat="1" ht="15" customHeight="1" x14ac:dyDescent="0.2">
      <c r="A14" s="507"/>
      <c r="B14" s="1582"/>
      <c r="C14" s="1582"/>
      <c r="D14" s="437"/>
      <c r="E14" s="637"/>
      <c r="F14" s="1413"/>
      <c r="G14" s="1413"/>
      <c r="H14" s="1527"/>
      <c r="J14" s="443"/>
      <c r="K14" s="444"/>
      <c r="L14" s="444"/>
      <c r="M14" s="445"/>
    </row>
    <row r="15" spans="1:13" s="88" customFormat="1" ht="15" customHeight="1" x14ac:dyDescent="0.2">
      <c r="A15" s="507"/>
      <c r="B15" s="1582"/>
      <c r="C15" s="1582"/>
      <c r="D15" s="437"/>
      <c r="E15" s="637"/>
      <c r="F15" s="1413"/>
      <c r="G15" s="1413"/>
      <c r="H15" s="1527"/>
      <c r="J15" s="443"/>
      <c r="K15" s="444"/>
      <c r="L15" s="444"/>
      <c r="M15" s="445"/>
    </row>
    <row r="16" spans="1:13" s="88" customFormat="1" ht="15" customHeight="1" x14ac:dyDescent="0.2">
      <c r="A16" s="507"/>
      <c r="B16" s="1582"/>
      <c r="C16" s="1582"/>
      <c r="D16" s="437"/>
      <c r="E16" s="637"/>
      <c r="F16" s="1413"/>
      <c r="G16" s="1413"/>
      <c r="H16" s="1527"/>
      <c r="J16" s="443"/>
      <c r="K16" s="444"/>
      <c r="L16" s="444"/>
      <c r="M16" s="445"/>
    </row>
    <row r="17" spans="1:13" s="88" customFormat="1" ht="15" customHeight="1" x14ac:dyDescent="0.2">
      <c r="A17" s="507"/>
      <c r="B17" s="1582"/>
      <c r="C17" s="1582"/>
      <c r="D17" s="437"/>
      <c r="E17" s="637"/>
      <c r="F17" s="1413"/>
      <c r="G17" s="1413"/>
      <c r="H17" s="1527"/>
      <c r="J17" s="443"/>
      <c r="K17" s="444"/>
      <c r="L17" s="444"/>
      <c r="M17" s="445"/>
    </row>
    <row r="18" spans="1:13" s="88" customFormat="1" ht="15" customHeight="1" x14ac:dyDescent="0.2">
      <c r="A18" s="507"/>
      <c r="B18" s="1582"/>
      <c r="C18" s="1582"/>
      <c r="D18" s="437"/>
      <c r="E18" s="637"/>
      <c r="F18" s="1413"/>
      <c r="G18" s="1413"/>
      <c r="H18" s="1527"/>
      <c r="J18" s="443"/>
      <c r="K18" s="444"/>
      <c r="L18" s="444"/>
      <c r="M18" s="445"/>
    </row>
    <row r="19" spans="1:13" s="88" customFormat="1" ht="15" customHeight="1" x14ac:dyDescent="0.2">
      <c r="A19" s="507"/>
      <c r="B19" s="1582"/>
      <c r="C19" s="1582"/>
      <c r="D19" s="437"/>
      <c r="E19" s="637"/>
      <c r="F19" s="1413"/>
      <c r="G19" s="1413"/>
      <c r="H19" s="1527"/>
      <c r="J19" s="443"/>
      <c r="K19" s="444"/>
      <c r="L19" s="444"/>
      <c r="M19" s="445"/>
    </row>
    <row r="20" spans="1:13" s="88" customFormat="1" ht="15" customHeight="1" x14ac:dyDescent="0.2">
      <c r="A20" s="507"/>
      <c r="B20" s="1582"/>
      <c r="C20" s="1582"/>
      <c r="D20" s="437"/>
      <c r="E20" s="637"/>
      <c r="F20" s="1413"/>
      <c r="G20" s="1413"/>
      <c r="H20" s="1527"/>
      <c r="J20" s="443"/>
      <c r="K20" s="444"/>
      <c r="L20" s="444"/>
      <c r="M20" s="445"/>
    </row>
    <row r="21" spans="1:13" s="88" customFormat="1" ht="15" customHeight="1" x14ac:dyDescent="0.2">
      <c r="A21" s="507"/>
      <c r="B21" s="1582"/>
      <c r="C21" s="1582"/>
      <c r="D21" s="437"/>
      <c r="E21" s="637"/>
      <c r="F21" s="1413"/>
      <c r="G21" s="1413"/>
      <c r="H21" s="1527"/>
      <c r="J21" s="443"/>
      <c r="K21" s="444"/>
      <c r="L21" s="444"/>
      <c r="M21" s="445"/>
    </row>
    <row r="22" spans="1:13" s="88" customFormat="1" ht="15" customHeight="1" x14ac:dyDescent="0.2">
      <c r="A22" s="507"/>
      <c r="B22" s="1582"/>
      <c r="C22" s="1582"/>
      <c r="D22" s="437"/>
      <c r="E22" s="637"/>
      <c r="F22" s="1413"/>
      <c r="G22" s="1413"/>
      <c r="H22" s="1527"/>
      <c r="J22" s="443"/>
      <c r="K22" s="444"/>
      <c r="L22" s="444"/>
      <c r="M22" s="445"/>
    </row>
    <row r="23" spans="1:13" s="88" customFormat="1" ht="15" customHeight="1" x14ac:dyDescent="0.2">
      <c r="A23" s="507"/>
      <c r="B23" s="1582"/>
      <c r="C23" s="1582"/>
      <c r="D23" s="437"/>
      <c r="E23" s="637"/>
      <c r="F23" s="1413"/>
      <c r="G23" s="1413"/>
      <c r="H23" s="1527"/>
      <c r="J23" s="443"/>
      <c r="K23" s="444"/>
      <c r="L23" s="444"/>
      <c r="M23" s="445"/>
    </row>
    <row r="24" spans="1:13" s="88" customFormat="1" ht="15" customHeight="1" x14ac:dyDescent="0.2">
      <c r="A24" s="507"/>
      <c r="B24" s="1582"/>
      <c r="C24" s="1582"/>
      <c r="D24" s="437"/>
      <c r="E24" s="637"/>
      <c r="F24" s="1413"/>
      <c r="G24" s="1413"/>
      <c r="H24" s="1527"/>
      <c r="J24" s="443"/>
      <c r="K24" s="444"/>
      <c r="L24" s="444"/>
      <c r="M24" s="445"/>
    </row>
    <row r="25" spans="1:13" s="88" customFormat="1" ht="15" customHeight="1" x14ac:dyDescent="0.2">
      <c r="A25" s="507"/>
      <c r="B25" s="1582"/>
      <c r="C25" s="1582"/>
      <c r="D25" s="437"/>
      <c r="E25" s="637"/>
      <c r="F25" s="1413"/>
      <c r="G25" s="1413"/>
      <c r="H25" s="1527"/>
      <c r="J25" s="443"/>
      <c r="K25" s="444"/>
      <c r="L25" s="444"/>
      <c r="M25" s="445"/>
    </row>
    <row r="26" spans="1:13" s="88" customFormat="1" ht="15" customHeight="1" x14ac:dyDescent="0.2">
      <c r="A26" s="507"/>
      <c r="B26" s="1582"/>
      <c r="C26" s="1582"/>
      <c r="D26" s="437"/>
      <c r="E26" s="637"/>
      <c r="F26" s="1413"/>
      <c r="G26" s="1413"/>
      <c r="H26" s="1527"/>
      <c r="J26" s="443"/>
      <c r="K26" s="444"/>
      <c r="L26" s="444"/>
      <c r="M26" s="445"/>
    </row>
    <row r="27" spans="1:13" s="88" customFormat="1" ht="15" customHeight="1" x14ac:dyDescent="0.2">
      <c r="A27" s="507"/>
      <c r="B27" s="1582"/>
      <c r="C27" s="1582"/>
      <c r="D27" s="437"/>
      <c r="E27" s="637"/>
      <c r="F27" s="1413"/>
      <c r="G27" s="1413"/>
      <c r="H27" s="1527"/>
      <c r="J27" s="443"/>
      <c r="K27" s="444"/>
      <c r="L27" s="444"/>
      <c r="M27" s="445"/>
    </row>
    <row r="28" spans="1:13" s="88" customFormat="1" ht="15" customHeight="1" x14ac:dyDescent="0.2">
      <c r="A28" s="507"/>
      <c r="B28" s="1582"/>
      <c r="C28" s="1582"/>
      <c r="D28" s="437"/>
      <c r="E28" s="637"/>
      <c r="F28" s="1413"/>
      <c r="G28" s="1413"/>
      <c r="H28" s="1527"/>
      <c r="J28" s="443"/>
      <c r="K28" s="444"/>
      <c r="L28" s="444"/>
      <c r="M28" s="445"/>
    </row>
    <row r="29" spans="1:13" s="88" customFormat="1" ht="15" customHeight="1" x14ac:dyDescent="0.2">
      <c r="A29" s="507"/>
      <c r="B29" s="1582"/>
      <c r="C29" s="1582"/>
      <c r="D29" s="437"/>
      <c r="E29" s="637"/>
      <c r="F29" s="1413"/>
      <c r="G29" s="1413"/>
      <c r="H29" s="1527"/>
      <c r="J29" s="443"/>
      <c r="K29" s="444"/>
      <c r="L29" s="444"/>
      <c r="M29" s="445"/>
    </row>
    <row r="30" spans="1:13" s="88" customFormat="1" ht="15" customHeight="1" x14ac:dyDescent="0.2">
      <c r="A30" s="507"/>
      <c r="B30" s="1582"/>
      <c r="C30" s="1582"/>
      <c r="D30" s="437"/>
      <c r="E30" s="637"/>
      <c r="F30" s="1413"/>
      <c r="G30" s="1413"/>
      <c r="H30" s="1527"/>
      <c r="J30" s="443"/>
      <c r="K30" s="444"/>
      <c r="L30" s="444"/>
      <c r="M30" s="445"/>
    </row>
    <row r="31" spans="1:13" s="88" customFormat="1" ht="15" customHeight="1" x14ac:dyDescent="0.2">
      <c r="A31" s="507"/>
      <c r="B31" s="1582"/>
      <c r="C31" s="1582"/>
      <c r="D31" s="437"/>
      <c r="E31" s="637"/>
      <c r="F31" s="1413"/>
      <c r="G31" s="1413"/>
      <c r="H31" s="1527"/>
      <c r="J31" s="443"/>
      <c r="K31" s="444"/>
      <c r="L31" s="444"/>
      <c r="M31" s="445"/>
    </row>
    <row r="32" spans="1:13" s="88" customFormat="1" ht="15" customHeight="1" x14ac:dyDescent="0.2">
      <c r="A32" s="507"/>
      <c r="B32" s="1582"/>
      <c r="C32" s="1582"/>
      <c r="D32" s="437"/>
      <c r="E32" s="637"/>
      <c r="F32" s="1413"/>
      <c r="G32" s="1413"/>
      <c r="H32" s="1527"/>
      <c r="J32" s="443"/>
      <c r="K32" s="444"/>
      <c r="L32" s="444"/>
      <c r="M32" s="445"/>
    </row>
    <row r="33" spans="1:13" s="88" customFormat="1" ht="15" customHeight="1" x14ac:dyDescent="0.2">
      <c r="A33" s="507"/>
      <c r="B33" s="1582"/>
      <c r="C33" s="1582"/>
      <c r="D33" s="437"/>
      <c r="E33" s="637"/>
      <c r="F33" s="1413"/>
      <c r="G33" s="1413"/>
      <c r="H33" s="1527"/>
      <c r="J33" s="443"/>
      <c r="K33" s="444"/>
      <c r="L33" s="444"/>
      <c r="M33" s="445"/>
    </row>
    <row r="34" spans="1:13" s="88" customFormat="1" ht="15" customHeight="1" x14ac:dyDescent="0.2">
      <c r="A34" s="507"/>
      <c r="B34" s="1582"/>
      <c r="C34" s="1582"/>
      <c r="D34" s="437"/>
      <c r="E34" s="637"/>
      <c r="F34" s="1413"/>
      <c r="G34" s="1413"/>
      <c r="H34" s="1527"/>
      <c r="J34" s="443"/>
      <c r="K34" s="444"/>
      <c r="L34" s="444"/>
      <c r="M34" s="445"/>
    </row>
    <row r="35" spans="1:13" s="88" customFormat="1" ht="15" customHeight="1" x14ac:dyDescent="0.2">
      <c r="A35" s="507"/>
      <c r="B35" s="1582"/>
      <c r="C35" s="1582"/>
      <c r="D35" s="437"/>
      <c r="E35" s="637"/>
      <c r="F35" s="1413"/>
      <c r="G35" s="1413"/>
      <c r="H35" s="1527"/>
      <c r="J35" s="443"/>
      <c r="K35" s="444"/>
      <c r="L35" s="444"/>
      <c r="M35" s="445"/>
    </row>
    <row r="36" spans="1:13" s="88" customFormat="1" ht="15" customHeight="1" x14ac:dyDescent="0.2">
      <c r="A36" s="507"/>
      <c r="B36" s="1582"/>
      <c r="C36" s="1582"/>
      <c r="D36" s="437"/>
      <c r="E36" s="637"/>
      <c r="F36" s="1413"/>
      <c r="G36" s="1413"/>
      <c r="H36" s="1527"/>
      <c r="J36" s="443"/>
      <c r="K36" s="444"/>
      <c r="L36" s="444"/>
      <c r="M36" s="445"/>
    </row>
    <row r="37" spans="1:13" s="88" customFormat="1" ht="15" customHeight="1" x14ac:dyDescent="0.2">
      <c r="A37" s="507"/>
      <c r="B37" s="1582"/>
      <c r="C37" s="1582"/>
      <c r="D37" s="437"/>
      <c r="E37" s="637"/>
      <c r="F37" s="1413"/>
      <c r="G37" s="1413"/>
      <c r="H37" s="1527"/>
      <c r="J37" s="443"/>
      <c r="K37" s="444"/>
      <c r="L37" s="444"/>
      <c r="M37" s="445"/>
    </row>
    <row r="38" spans="1:13" s="88" customFormat="1" ht="15" customHeight="1" x14ac:dyDescent="0.2">
      <c r="A38" s="507"/>
      <c r="B38" s="1582"/>
      <c r="C38" s="1582"/>
      <c r="D38" s="437"/>
      <c r="E38" s="637"/>
      <c r="F38" s="1413"/>
      <c r="G38" s="1413"/>
      <c r="H38" s="1527"/>
      <c r="J38" s="443"/>
      <c r="K38" s="444"/>
      <c r="L38" s="444"/>
      <c r="M38" s="445"/>
    </row>
    <row r="39" spans="1:13" s="88" customFormat="1" ht="15" customHeight="1" x14ac:dyDescent="0.2">
      <c r="A39" s="507"/>
      <c r="B39" s="1582"/>
      <c r="C39" s="1582"/>
      <c r="D39" s="437"/>
      <c r="E39" s="637"/>
      <c r="F39" s="1413"/>
      <c r="G39" s="1413"/>
      <c r="H39" s="1527"/>
      <c r="J39" s="443"/>
      <c r="K39" s="444"/>
      <c r="L39" s="444"/>
      <c r="M39" s="445"/>
    </row>
    <row r="40" spans="1:13" s="88" customFormat="1" ht="15" customHeight="1" x14ac:dyDescent="0.2">
      <c r="A40" s="507"/>
      <c r="B40" s="1582"/>
      <c r="C40" s="1582"/>
      <c r="D40" s="437"/>
      <c r="E40" s="637"/>
      <c r="F40" s="1413"/>
      <c r="G40" s="1413"/>
      <c r="H40" s="1527"/>
      <c r="J40" s="443"/>
      <c r="K40" s="444"/>
      <c r="L40" s="444"/>
      <c r="M40" s="445"/>
    </row>
    <row r="41" spans="1:13" s="88" customFormat="1" ht="15" customHeight="1" x14ac:dyDescent="0.2">
      <c r="A41" s="507"/>
      <c r="B41" s="1582"/>
      <c r="C41" s="1582"/>
      <c r="D41" s="437"/>
      <c r="E41" s="637"/>
      <c r="F41" s="1413"/>
      <c r="G41" s="1413"/>
      <c r="H41" s="1527"/>
      <c r="J41" s="443"/>
      <c r="K41" s="444"/>
      <c r="L41" s="444"/>
      <c r="M41" s="445"/>
    </row>
    <row r="42" spans="1:13" s="88" customFormat="1" ht="15" customHeight="1" x14ac:dyDescent="0.2">
      <c r="A42" s="507"/>
      <c r="B42" s="1582"/>
      <c r="C42" s="1582"/>
      <c r="D42" s="437"/>
      <c r="E42" s="637"/>
      <c r="F42" s="1413"/>
      <c r="G42" s="1413"/>
      <c r="H42" s="1527"/>
      <c r="J42" s="443"/>
      <c r="K42" s="444"/>
      <c r="L42" s="444"/>
      <c r="M42" s="445"/>
    </row>
    <row r="43" spans="1:13" s="88" customFormat="1" ht="15" customHeight="1" x14ac:dyDescent="0.2">
      <c r="A43" s="507"/>
      <c r="B43" s="1582"/>
      <c r="C43" s="1582"/>
      <c r="D43" s="437"/>
      <c r="E43" s="637"/>
      <c r="F43" s="1413"/>
      <c r="G43" s="1413"/>
      <c r="H43" s="1527"/>
      <c r="J43" s="443"/>
      <c r="K43" s="444"/>
      <c r="L43" s="444"/>
      <c r="M43" s="445"/>
    </row>
    <row r="44" spans="1:13" s="88" customFormat="1" ht="15" customHeight="1" x14ac:dyDescent="0.2">
      <c r="A44" s="507"/>
      <c r="B44" s="1582"/>
      <c r="C44" s="1582"/>
      <c r="D44" s="437"/>
      <c r="E44" s="637"/>
      <c r="F44" s="1413"/>
      <c r="G44" s="1413"/>
      <c r="H44" s="1527"/>
      <c r="J44" s="443"/>
      <c r="K44" s="444"/>
      <c r="L44" s="444"/>
      <c r="M44" s="445"/>
    </row>
    <row r="45" spans="1:13" s="88" customFormat="1" ht="15" customHeight="1" x14ac:dyDescent="0.2">
      <c r="A45" s="507"/>
      <c r="B45" s="1582"/>
      <c r="C45" s="1582"/>
      <c r="D45" s="437"/>
      <c r="E45" s="637"/>
      <c r="F45" s="1413"/>
      <c r="G45" s="1413"/>
      <c r="H45" s="1527"/>
      <c r="J45" s="443"/>
      <c r="K45" s="444"/>
      <c r="L45" s="444"/>
      <c r="M45" s="445"/>
    </row>
    <row r="46" spans="1:13" s="88" customFormat="1" ht="15" customHeight="1" x14ac:dyDescent="0.2">
      <c r="A46" s="507"/>
      <c r="B46" s="1582"/>
      <c r="C46" s="1582"/>
      <c r="D46" s="437"/>
      <c r="E46" s="637"/>
      <c r="F46" s="1413"/>
      <c r="G46" s="1413"/>
      <c r="H46" s="1527"/>
      <c r="J46" s="443"/>
      <c r="K46" s="444"/>
      <c r="L46" s="444"/>
      <c r="M46" s="445"/>
    </row>
    <row r="47" spans="1:13" s="88" customFormat="1" ht="15" customHeight="1" x14ac:dyDescent="0.2">
      <c r="A47" s="507"/>
      <c r="B47" s="1582"/>
      <c r="C47" s="1582"/>
      <c r="D47" s="437"/>
      <c r="E47" s="637"/>
      <c r="F47" s="1413"/>
      <c r="G47" s="1413"/>
      <c r="H47" s="1527"/>
      <c r="J47" s="443"/>
      <c r="K47" s="444"/>
      <c r="L47" s="444"/>
      <c r="M47" s="445"/>
    </row>
    <row r="48" spans="1:13" s="88" customFormat="1" ht="15" customHeight="1" x14ac:dyDescent="0.2">
      <c r="A48" s="507"/>
      <c r="B48" s="1582"/>
      <c r="C48" s="1582"/>
      <c r="D48" s="437"/>
      <c r="E48" s="637"/>
      <c r="F48" s="1413"/>
      <c r="G48" s="1413"/>
      <c r="H48" s="1527"/>
      <c r="J48" s="443"/>
      <c r="K48" s="444"/>
      <c r="L48" s="444"/>
      <c r="M48" s="445"/>
    </row>
    <row r="49" spans="1:13" s="88" customFormat="1" ht="15" customHeight="1" x14ac:dyDescent="0.2">
      <c r="A49" s="507"/>
      <c r="B49" s="1582"/>
      <c r="C49" s="1582"/>
      <c r="D49" s="437"/>
      <c r="E49" s="637"/>
      <c r="F49" s="1413"/>
      <c r="G49" s="1413"/>
      <c r="H49" s="1527"/>
      <c r="J49" s="443"/>
      <c r="K49" s="444"/>
      <c r="L49" s="444"/>
      <c r="M49" s="445"/>
    </row>
    <row r="50" spans="1:13" s="88" customFormat="1" ht="20.100000000000001" customHeight="1" thickBot="1" x14ac:dyDescent="0.25">
      <c r="A50" s="707"/>
      <c r="B50" s="1467" t="s">
        <v>73</v>
      </c>
      <c r="C50" s="1467"/>
      <c r="D50" s="415">
        <f>SUM(D10:D49)</f>
        <v>0</v>
      </c>
      <c r="E50" s="1528"/>
      <c r="F50" s="1528"/>
      <c r="G50" s="1528"/>
      <c r="H50" s="1561"/>
      <c r="J50" s="443"/>
      <c r="K50" s="444"/>
      <c r="L50" s="444"/>
      <c r="M50" s="445"/>
    </row>
    <row r="51" spans="1:13" ht="3.75" customHeight="1" thickTop="1" thickBot="1" x14ac:dyDescent="0.25">
      <c r="A51" s="708"/>
      <c r="B51" s="709"/>
      <c r="C51" s="709"/>
      <c r="D51" s="709"/>
      <c r="E51" s="709"/>
      <c r="F51" s="709"/>
      <c r="G51" s="709"/>
      <c r="H51" s="710"/>
    </row>
  </sheetData>
  <sheetProtection sheet="1" objects="1" scenarios="1" insertHyperlinks="0"/>
  <customSheetViews>
    <customSheetView guid="{CAD51596-6B73-4932-BD63-A9B6500D33A2}" showPageBreaks="1" fitToPage="1" printArea="1" showRuler="0">
      <pageMargins left="0.78740157480314965" right="0.39370078740157483" top="0.78740157480314965" bottom="0.78740157480314965" header="0" footer="0"/>
      <printOptions horizontalCentered="1"/>
      <pageSetup paperSize="9" scale="82" orientation="portrait" r:id="rId1"/>
      <headerFooter alignWithMargins="0">
        <oddFooter>&amp;L&amp;F
Printed &amp;D&amp;R&amp;A - Page &amp;P</oddFooter>
      </headerFooter>
    </customSheetView>
    <customSheetView guid="{833AC96D-4EBC-4216-8F63-12A77F8DCBC4}" showGridLines="0" fitToPage="1" showRuler="0">
      <pageMargins left="0.78740157480314965" right="0.39370078740157483" top="0.78740157480314965" bottom="0.78740157480314965" header="0" footer="0"/>
      <printOptions horizontalCentered="1"/>
      <pageSetup paperSize="9" scale="82" orientation="portrait" r:id="rId2"/>
      <headerFooter alignWithMargins="0">
        <oddFooter>&amp;L&amp;F
Printed &amp;D&amp;R&amp;A - Page &amp;P</oddFooter>
      </headerFooter>
    </customSheetView>
    <customSheetView guid="{558B4E49-BF54-4A2C-ACEB-D2B2F89A7C90}" fitToPage="1" showRuler="0">
      <pageMargins left="0.78740157480314965" right="0.39370078740157483" top="0.78740157480314965" bottom="0.78740157480314965" header="0" footer="0"/>
      <printOptions horizontalCentered="1"/>
      <pageSetup paperSize="9" scale="88" orientation="portrait" r:id="rId3"/>
      <headerFooter alignWithMargins="0">
        <oddFooter>&amp;L&amp;F
Printed &amp;D&amp;R&amp;A - Page &amp;P</oddFooter>
      </headerFooter>
    </customSheetView>
    <customSheetView guid="{B1EE0497-15B9-45CC-A270-BCDC6C698D7B}" showGridLines="0" fitToPage="1" showRuler="0">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93">
    <mergeCell ref="B13:C13"/>
    <mergeCell ref="B14:C14"/>
    <mergeCell ref="B15:C15"/>
    <mergeCell ref="B9:C9"/>
    <mergeCell ref="B10:C10"/>
    <mergeCell ref="B1:E1"/>
    <mergeCell ref="B11:C11"/>
    <mergeCell ref="B2:C2"/>
    <mergeCell ref="B3:C3"/>
    <mergeCell ref="B27:C27"/>
    <mergeCell ref="B20:C20"/>
    <mergeCell ref="B21:C21"/>
    <mergeCell ref="B22:C22"/>
    <mergeCell ref="B23:C23"/>
    <mergeCell ref="A6:H6"/>
    <mergeCell ref="B12:C12"/>
    <mergeCell ref="F13:H13"/>
    <mergeCell ref="F14:H14"/>
    <mergeCell ref="F15:H15"/>
    <mergeCell ref="B16:C16"/>
    <mergeCell ref="B17:C17"/>
    <mergeCell ref="E50:H50"/>
    <mergeCell ref="F40:H40"/>
    <mergeCell ref="F41:H41"/>
    <mergeCell ref="F42:H42"/>
    <mergeCell ref="F37:H37"/>
    <mergeCell ref="F38:H38"/>
    <mergeCell ref="F39:H39"/>
    <mergeCell ref="F43:H43"/>
    <mergeCell ref="F44:H44"/>
    <mergeCell ref="F45:H45"/>
    <mergeCell ref="F47:H47"/>
    <mergeCell ref="F48:H48"/>
    <mergeCell ref="F49:H49"/>
    <mergeCell ref="F46:H46"/>
    <mergeCell ref="B47:C47"/>
    <mergeCell ref="B50:C50"/>
    <mergeCell ref="B41:C41"/>
    <mergeCell ref="B42:C42"/>
    <mergeCell ref="B43:C43"/>
    <mergeCell ref="B44:C44"/>
    <mergeCell ref="B45:C45"/>
    <mergeCell ref="B46:C46"/>
    <mergeCell ref="B48:C48"/>
    <mergeCell ref="B49:C49"/>
    <mergeCell ref="B37:C37"/>
    <mergeCell ref="B38:C38"/>
    <mergeCell ref="B39:C39"/>
    <mergeCell ref="B40:C40"/>
    <mergeCell ref="B32:C32"/>
    <mergeCell ref="B33:C33"/>
    <mergeCell ref="B34:C34"/>
    <mergeCell ref="B35:C35"/>
    <mergeCell ref="B28:C28"/>
    <mergeCell ref="B29:C29"/>
    <mergeCell ref="B30:C30"/>
    <mergeCell ref="B31:C31"/>
    <mergeCell ref="B36:C36"/>
    <mergeCell ref="B18:C18"/>
    <mergeCell ref="B19:C19"/>
    <mergeCell ref="B26:C26"/>
    <mergeCell ref="B24:C24"/>
    <mergeCell ref="F17:H17"/>
    <mergeCell ref="F18:H18"/>
    <mergeCell ref="F19:H19"/>
    <mergeCell ref="F20:H20"/>
    <mergeCell ref="F21:H21"/>
    <mergeCell ref="F22:H22"/>
    <mergeCell ref="F23:H23"/>
    <mergeCell ref="F24:H24"/>
    <mergeCell ref="B25:C25"/>
    <mergeCell ref="F9:H9"/>
    <mergeCell ref="F10:H10"/>
    <mergeCell ref="F11:H11"/>
    <mergeCell ref="F12:H12"/>
    <mergeCell ref="F35:H35"/>
    <mergeCell ref="F16:H16"/>
    <mergeCell ref="F36:H36"/>
    <mergeCell ref="F25:H25"/>
    <mergeCell ref="F26:H26"/>
    <mergeCell ref="F27:H27"/>
    <mergeCell ref="F28:H28"/>
    <mergeCell ref="F29:H29"/>
    <mergeCell ref="F30:H30"/>
    <mergeCell ref="F31:H31"/>
    <mergeCell ref="F32:H32"/>
    <mergeCell ref="F33:H33"/>
    <mergeCell ref="F34:H34"/>
    <mergeCell ref="M5:M8"/>
    <mergeCell ref="L5:L8"/>
    <mergeCell ref="J5:J8"/>
    <mergeCell ref="K5:K8"/>
    <mergeCell ref="J12:M13"/>
  </mergeCells>
  <phoneticPr fontId="0" type="noConversion"/>
  <printOptions horizontalCentered="1"/>
  <pageMargins left="0.39370078740157483" right="0.19685039370078741" top="0.39370078740157483" bottom="0.39370078740157483" header="0" footer="0.15748031496062992"/>
  <pageSetup paperSize="9" fitToHeight="5"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37225" r:id="rId8" name="FinalReviewChk">
          <controlPr defaultSize="0" autoLine="0" r:id="rId9">
            <anchor moveWithCells="1">
              <from>
                <xdr:col>9</xdr:col>
                <xdr:colOff>123825</xdr:colOff>
                <xdr:row>8</xdr:row>
                <xdr:rowOff>114300</xdr:rowOff>
              </from>
              <to>
                <xdr:col>9</xdr:col>
                <xdr:colOff>295275</xdr:colOff>
                <xdr:row>8</xdr:row>
                <xdr:rowOff>285750</xdr:rowOff>
              </to>
            </anchor>
          </controlPr>
        </control>
      </mc:Choice>
      <mc:Fallback>
        <control shapeId="37225" r:id="rId8" name="FinalReviewChk"/>
      </mc:Fallback>
    </mc:AlternateContent>
    <mc:AlternateContent xmlns:mc="http://schemas.openxmlformats.org/markup-compatibility/2006">
      <mc:Choice Requires="x14">
        <control shapeId="37224" r:id="rId10" name="ReworkCompleteChk">
          <controlPr defaultSize="0" autoLine="0" r:id="rId9">
            <anchor moveWithCells="1">
              <from>
                <xdr:col>9</xdr:col>
                <xdr:colOff>133350</xdr:colOff>
                <xdr:row>5</xdr:row>
                <xdr:rowOff>76200</xdr:rowOff>
              </from>
              <to>
                <xdr:col>9</xdr:col>
                <xdr:colOff>304800</xdr:colOff>
                <xdr:row>6</xdr:row>
                <xdr:rowOff>0</xdr:rowOff>
              </to>
            </anchor>
          </controlPr>
        </control>
      </mc:Choice>
      <mc:Fallback>
        <control shapeId="37224" r:id="rId10" name="ReworkCompleteChk"/>
      </mc:Fallback>
    </mc:AlternateContent>
    <mc:AlternateContent xmlns:mc="http://schemas.openxmlformats.org/markup-compatibility/2006">
      <mc:Choice Requires="x14">
        <control shapeId="37223" r:id="rId11" name="ReworkRequiredChk">
          <controlPr defaultSize="0" autoLine="0" r:id="rId9">
            <anchor moveWithCells="1">
              <from>
                <xdr:col>9</xdr:col>
                <xdr:colOff>123825</xdr:colOff>
                <xdr:row>3</xdr:row>
                <xdr:rowOff>85725</xdr:rowOff>
              </from>
              <to>
                <xdr:col>9</xdr:col>
                <xdr:colOff>295275</xdr:colOff>
                <xdr:row>3</xdr:row>
                <xdr:rowOff>257175</xdr:rowOff>
              </to>
            </anchor>
          </controlPr>
        </control>
      </mc:Choice>
      <mc:Fallback>
        <control shapeId="37223" r:id="rId11" name="ReworkRequiredChk"/>
      </mc:Fallback>
    </mc:AlternateContent>
    <mc:AlternateContent xmlns:mc="http://schemas.openxmlformats.org/markup-compatibility/2006">
      <mc:Choice Requires="x14">
        <control shapeId="37222" r:id="rId12" name="ReviewedChk">
          <controlPr defaultSize="0" autoLine="0" r:id="rId9">
            <anchor moveWithCells="1">
              <from>
                <xdr:col>9</xdr:col>
                <xdr:colOff>123825</xdr:colOff>
                <xdr:row>2</xdr:row>
                <xdr:rowOff>85725</xdr:rowOff>
              </from>
              <to>
                <xdr:col>9</xdr:col>
                <xdr:colOff>295275</xdr:colOff>
                <xdr:row>2</xdr:row>
                <xdr:rowOff>257175</xdr:rowOff>
              </to>
            </anchor>
          </controlPr>
        </control>
      </mc:Choice>
      <mc:Fallback>
        <control shapeId="37222" r:id="rId12" name="ReviewedChk"/>
      </mc:Fallback>
    </mc:AlternateContent>
    <mc:AlternateContent xmlns:mc="http://schemas.openxmlformats.org/markup-compatibility/2006">
      <mc:Choice Requires="x14">
        <control shapeId="37221" r:id="rId13" name="AwaitingClientChk">
          <controlPr defaultSize="0" autoLine="0" r:id="rId9">
            <anchor moveWithCells="1">
              <from>
                <xdr:col>9</xdr:col>
                <xdr:colOff>123825</xdr:colOff>
                <xdr:row>1</xdr:row>
                <xdr:rowOff>85725</xdr:rowOff>
              </from>
              <to>
                <xdr:col>9</xdr:col>
                <xdr:colOff>295275</xdr:colOff>
                <xdr:row>1</xdr:row>
                <xdr:rowOff>257175</xdr:rowOff>
              </to>
            </anchor>
          </controlPr>
        </control>
      </mc:Choice>
      <mc:Fallback>
        <control shapeId="37221" r:id="rId13" name="AwaitingClientChk"/>
      </mc:Fallback>
    </mc:AlternateContent>
    <mc:AlternateContent xmlns:mc="http://schemas.openxmlformats.org/markup-compatibility/2006">
      <mc:Choice Requires="x14">
        <control shapeId="37220" r:id="rId14" name="WorksheetCompleteChk">
          <controlPr defaultSize="0" autoLine="0" r:id="rId9">
            <anchor moveWithCells="1">
              <from>
                <xdr:col>9</xdr:col>
                <xdr:colOff>123825</xdr:colOff>
                <xdr:row>0</xdr:row>
                <xdr:rowOff>85725</xdr:rowOff>
              </from>
              <to>
                <xdr:col>9</xdr:col>
                <xdr:colOff>295275</xdr:colOff>
                <xdr:row>0</xdr:row>
                <xdr:rowOff>257175</xdr:rowOff>
              </to>
            </anchor>
          </controlPr>
        </control>
      </mc:Choice>
      <mc:Fallback>
        <control shapeId="37220" r:id="rId14" name="WorksheetCompleteChk"/>
      </mc:Fallback>
    </mc:AlternateContent>
  </control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8DC63F"/>
    <pageSetUpPr autoPageBreaks="0" fitToPage="1"/>
  </sheetPr>
  <dimension ref="A1:L60"/>
  <sheetViews>
    <sheetView showGridLines="0" zoomScaleNormal="100" workbookViewId="0">
      <selection activeCell="D9" sqref="D9:G9"/>
    </sheetView>
  </sheetViews>
  <sheetFormatPr defaultRowHeight="12" x14ac:dyDescent="0.2"/>
  <cols>
    <col min="1" max="1" width="12.83203125" customWidth="1"/>
    <col min="2" max="2" width="26.83203125" customWidth="1"/>
    <col min="3" max="5" width="10.83203125" customWidth="1"/>
    <col min="6" max="7" width="15.83203125" customWidth="1"/>
    <col min="8" max="8" width="15.1640625" customWidth="1"/>
    <col min="9" max="9" width="6.6640625" customWidth="1"/>
    <col min="10" max="10" width="30.83203125" customWidth="1"/>
  </cols>
  <sheetData>
    <row r="1" spans="1:12" ht="24.95" customHeight="1" x14ac:dyDescent="0.2">
      <c r="A1" s="145" t="s">
        <v>167</v>
      </c>
      <c r="B1" s="1426" t="str">
        <f>Home!$B$3</f>
        <v>MICI05</v>
      </c>
      <c r="C1" s="1426"/>
      <c r="D1" s="1426"/>
      <c r="E1" s="1426"/>
      <c r="F1" s="104" t="s">
        <v>58</v>
      </c>
      <c r="G1" s="1066" t="e">
        <f>IF(AND('Index of Workpapers'!E52="",#REF!=""),'Index of Workpapers'!C52,IF('Index of Workpapers'!E52&lt;&gt;"",'Index of Workpapers'!E52,#REF!))</f>
        <v>#REF!</v>
      </c>
      <c r="I1" s="643"/>
      <c r="J1" s="644" t="s">
        <v>349</v>
      </c>
      <c r="K1" s="645" t="s">
        <v>63</v>
      </c>
      <c r="L1" s="646" t="s">
        <v>64</v>
      </c>
    </row>
    <row r="2" spans="1:12" ht="24.95" customHeight="1" x14ac:dyDescent="0.2">
      <c r="A2" s="145" t="s">
        <v>10</v>
      </c>
      <c r="B2" s="1426" t="str">
        <f>Home!$B$4</f>
        <v>MICINDA SUPERANNUATION FUND</v>
      </c>
      <c r="C2" s="1426"/>
      <c r="D2" s="148"/>
      <c r="E2" s="974"/>
      <c r="F2" s="104" t="s">
        <v>63</v>
      </c>
      <c r="G2" s="104" t="s">
        <v>64</v>
      </c>
      <c r="I2" s="643"/>
      <c r="J2" s="644" t="s">
        <v>350</v>
      </c>
      <c r="K2" s="645" t="s">
        <v>63</v>
      </c>
      <c r="L2" s="646" t="s">
        <v>64</v>
      </c>
    </row>
    <row r="3" spans="1:12" ht="24.95" customHeight="1" x14ac:dyDescent="0.2">
      <c r="A3" s="145" t="s">
        <v>236</v>
      </c>
      <c r="B3" s="1440">
        <f>Home!$C$7</f>
        <v>43281</v>
      </c>
      <c r="C3" s="1440"/>
      <c r="D3" s="142"/>
      <c r="E3" s="142" t="s">
        <v>381</v>
      </c>
      <c r="F3" s="106" t="str">
        <f>Home!$C$16</f>
        <v>TH</v>
      </c>
      <c r="G3" s="238">
        <f>Home!$C$17</f>
        <v>43521</v>
      </c>
      <c r="I3" s="643"/>
      <c r="J3" s="644" t="s">
        <v>94</v>
      </c>
      <c r="K3" s="645" t="s">
        <v>63</v>
      </c>
      <c r="L3" s="646" t="s">
        <v>64</v>
      </c>
    </row>
    <row r="4" spans="1:12" ht="24.95" customHeight="1" x14ac:dyDescent="0.3">
      <c r="A4" s="105" t="s">
        <v>273</v>
      </c>
      <c r="B4" s="105"/>
      <c r="C4" s="38"/>
      <c r="D4" s="24"/>
      <c r="E4" s="142" t="s">
        <v>56</v>
      </c>
      <c r="F4" s="106" t="str">
        <f>Home!$C$18</f>
        <v>Enter initials</v>
      </c>
      <c r="G4" s="238" t="str">
        <f>Home!$C$19</f>
        <v>Enter date</v>
      </c>
      <c r="I4" s="643"/>
      <c r="J4" s="644" t="s">
        <v>351</v>
      </c>
      <c r="K4" s="645" t="s">
        <v>63</v>
      </c>
      <c r="L4" s="646" t="s">
        <v>64</v>
      </c>
    </row>
    <row r="5" spans="1:12" ht="3.75" customHeight="1" x14ac:dyDescent="0.2">
      <c r="I5" s="1418"/>
      <c r="J5" s="1419" t="s">
        <v>352</v>
      </c>
      <c r="K5" s="1420" t="s">
        <v>63</v>
      </c>
      <c r="L5" s="1422" t="s">
        <v>64</v>
      </c>
    </row>
    <row r="6" spans="1:12" ht="30" customHeight="1" x14ac:dyDescent="0.2">
      <c r="A6" s="1414" t="s">
        <v>950</v>
      </c>
      <c r="B6" s="1414"/>
      <c r="C6" s="1414"/>
      <c r="D6" s="1414"/>
      <c r="E6" s="1414"/>
      <c r="F6" s="1414"/>
      <c r="G6" s="1414"/>
      <c r="I6" s="1418"/>
      <c r="J6" s="1419"/>
      <c r="K6" s="1420"/>
      <c r="L6" s="1422"/>
    </row>
    <row r="7" spans="1:12" ht="3.75" customHeight="1" thickBot="1" x14ac:dyDescent="0.25">
      <c r="I7" s="1418"/>
      <c r="J7" s="1419" t="s">
        <v>353</v>
      </c>
      <c r="K7" s="1420" t="s">
        <v>63</v>
      </c>
      <c r="L7" s="1422" t="s">
        <v>64</v>
      </c>
    </row>
    <row r="8" spans="1:12" ht="3.75" customHeight="1" x14ac:dyDescent="0.2">
      <c r="A8" s="482"/>
      <c r="B8" s="483"/>
      <c r="C8" s="483"/>
      <c r="D8" s="483"/>
      <c r="E8" s="483"/>
      <c r="F8" s="483"/>
      <c r="G8" s="528"/>
      <c r="I8" s="1418"/>
      <c r="J8" s="1419"/>
      <c r="K8" s="1420"/>
      <c r="L8" s="1422"/>
    </row>
    <row r="9" spans="1:12" ht="15" customHeight="1" x14ac:dyDescent="0.2">
      <c r="A9" s="1508" t="s">
        <v>307</v>
      </c>
      <c r="B9" s="1509"/>
      <c r="C9" s="657"/>
      <c r="D9" s="1413"/>
      <c r="E9" s="1413"/>
      <c r="F9" s="1413"/>
      <c r="G9" s="1527"/>
      <c r="I9" s="1583"/>
      <c r="J9" s="1584"/>
      <c r="K9" s="1585"/>
      <c r="L9" s="1586"/>
    </row>
    <row r="10" spans="1:12" ht="15" customHeight="1" x14ac:dyDescent="0.2">
      <c r="A10" s="1508" t="s">
        <v>310</v>
      </c>
      <c r="B10" s="1509"/>
      <c r="C10" s="661"/>
      <c r="D10" s="1413"/>
      <c r="E10" s="1413"/>
      <c r="F10" s="1413"/>
      <c r="G10" s="1527"/>
      <c r="I10" s="530" t="s">
        <v>902</v>
      </c>
      <c r="J10" s="531"/>
      <c r="K10" s="531"/>
      <c r="L10" s="532"/>
    </row>
    <row r="11" spans="1:12" ht="15" customHeight="1" x14ac:dyDescent="0.2">
      <c r="A11" s="1508" t="s">
        <v>265</v>
      </c>
      <c r="B11" s="1509"/>
      <c r="C11" s="661"/>
      <c r="D11" s="1587"/>
      <c r="E11" s="1587"/>
      <c r="F11" s="665"/>
      <c r="G11" s="559"/>
      <c r="I11" s="533"/>
      <c r="J11" s="534"/>
      <c r="K11" s="534"/>
      <c r="L11" s="535"/>
    </row>
    <row r="12" spans="1:12" ht="15" customHeight="1" x14ac:dyDescent="0.2">
      <c r="A12" s="1508" t="s">
        <v>266</v>
      </c>
      <c r="B12" s="1509"/>
      <c r="C12" s="1509"/>
      <c r="D12" s="1509"/>
      <c r="E12" s="1509"/>
      <c r="F12" s="665"/>
      <c r="G12" s="630"/>
      <c r="I12" s="1429" t="s">
        <v>355</v>
      </c>
      <c r="J12" s="1430"/>
      <c r="K12" s="1430"/>
      <c r="L12" s="1431"/>
    </row>
    <row r="13" spans="1:12" ht="15" customHeight="1" x14ac:dyDescent="0.2">
      <c r="A13" s="1508" t="s">
        <v>30</v>
      </c>
      <c r="B13" s="1509"/>
      <c r="C13" s="1509"/>
      <c r="D13" s="1509"/>
      <c r="E13" s="1509"/>
      <c r="F13" s="665"/>
      <c r="G13" s="630"/>
      <c r="I13" s="1415"/>
      <c r="J13" s="1432"/>
      <c r="K13" s="1432"/>
      <c r="L13" s="1433"/>
    </row>
    <row r="14" spans="1:12" ht="15" customHeight="1" x14ac:dyDescent="0.2">
      <c r="A14" s="1508" t="s">
        <v>28</v>
      </c>
      <c r="B14" s="1509"/>
      <c r="C14" s="1509"/>
      <c r="D14" s="1509"/>
      <c r="E14" s="1509"/>
      <c r="F14" s="665"/>
      <c r="G14" s="630"/>
      <c r="I14" s="443"/>
      <c r="J14" s="444"/>
      <c r="K14" s="444"/>
      <c r="L14" s="445"/>
    </row>
    <row r="15" spans="1:12" ht="15" customHeight="1" x14ac:dyDescent="0.2">
      <c r="A15" s="1508" t="s">
        <v>29</v>
      </c>
      <c r="B15" s="1509"/>
      <c r="C15" s="1509"/>
      <c r="D15" s="1509"/>
      <c r="E15" s="1509"/>
      <c r="F15" s="665"/>
      <c r="G15" s="630"/>
      <c r="I15" s="443"/>
      <c r="J15" s="444"/>
      <c r="K15" s="444"/>
      <c r="L15" s="445"/>
    </row>
    <row r="16" spans="1:12" ht="15" customHeight="1" x14ac:dyDescent="0.2">
      <c r="A16" s="1508" t="s">
        <v>26</v>
      </c>
      <c r="B16" s="1509"/>
      <c r="C16" s="1509"/>
      <c r="D16" s="1509"/>
      <c r="E16" s="1509"/>
      <c r="F16" s="665"/>
      <c r="G16" s="630"/>
      <c r="I16" s="443"/>
      <c r="J16" s="444"/>
      <c r="K16" s="444"/>
      <c r="L16" s="445"/>
    </row>
    <row r="17" spans="1:12" ht="15" customHeight="1" x14ac:dyDescent="0.2">
      <c r="A17" s="1508" t="s">
        <v>27</v>
      </c>
      <c r="B17" s="1509"/>
      <c r="C17" s="1509"/>
      <c r="D17" s="1509"/>
      <c r="E17" s="1509"/>
      <c r="F17" s="665"/>
      <c r="G17" s="630"/>
      <c r="I17" s="443"/>
      <c r="J17" s="444"/>
      <c r="K17" s="444"/>
      <c r="L17" s="445"/>
    </row>
    <row r="18" spans="1:12" ht="15" customHeight="1" x14ac:dyDescent="0.2">
      <c r="A18" s="1588" t="s">
        <v>31</v>
      </c>
      <c r="B18" s="1589"/>
      <c r="C18" s="1589"/>
      <c r="D18" s="1589"/>
      <c r="E18" s="1589"/>
      <c r="F18" s="1590"/>
      <c r="G18" s="630"/>
      <c r="I18" s="443"/>
      <c r="J18" s="444"/>
      <c r="K18" s="444"/>
      <c r="L18" s="445"/>
    </row>
    <row r="19" spans="1:12" ht="82.5" customHeight="1" x14ac:dyDescent="0.2">
      <c r="A19" s="1591"/>
      <c r="B19" s="1592"/>
      <c r="C19" s="1592"/>
      <c r="D19" s="1592"/>
      <c r="E19" s="1592"/>
      <c r="F19" s="1592"/>
      <c r="G19" s="1593"/>
      <c r="I19" s="443"/>
      <c r="J19" s="444"/>
      <c r="K19" s="444"/>
      <c r="L19" s="445"/>
    </row>
    <row r="20" spans="1:12" ht="3.75" customHeight="1" x14ac:dyDescent="0.2">
      <c r="A20" s="573"/>
      <c r="B20" s="658"/>
      <c r="C20" s="658"/>
      <c r="D20" s="658"/>
      <c r="E20" s="658"/>
      <c r="F20" s="658"/>
      <c r="G20" s="662"/>
      <c r="I20" s="366"/>
      <c r="J20" s="366"/>
      <c r="K20" s="366"/>
      <c r="L20" s="366"/>
    </row>
    <row r="21" spans="1:12" s="929" customFormat="1" ht="24.95" customHeight="1" x14ac:dyDescent="0.2">
      <c r="A21" s="938"/>
      <c r="B21" s="931"/>
      <c r="C21" s="931"/>
      <c r="D21" s="931"/>
      <c r="E21" s="931"/>
      <c r="F21" s="924" t="s">
        <v>17</v>
      </c>
      <c r="G21" s="930" t="s">
        <v>18</v>
      </c>
      <c r="I21" s="443"/>
      <c r="J21" s="444"/>
      <c r="K21" s="444"/>
      <c r="L21" s="445"/>
    </row>
    <row r="22" spans="1:12" ht="15" customHeight="1" x14ac:dyDescent="0.2">
      <c r="A22" s="1508" t="s">
        <v>16</v>
      </c>
      <c r="B22" s="1509"/>
      <c r="C22" s="657" t="s">
        <v>182</v>
      </c>
      <c r="D22" s="657"/>
      <c r="E22" s="658"/>
      <c r="F22" s="437"/>
      <c r="G22" s="545"/>
      <c r="I22" s="443"/>
      <c r="J22" s="444"/>
      <c r="K22" s="444"/>
      <c r="L22" s="445"/>
    </row>
    <row r="23" spans="1:12" ht="15" customHeight="1" x14ac:dyDescent="0.2">
      <c r="A23" s="1508" t="s">
        <v>19</v>
      </c>
      <c r="B23" s="1509"/>
      <c r="C23" s="657" t="s">
        <v>182</v>
      </c>
      <c r="D23" s="657"/>
      <c r="E23" s="658"/>
      <c r="F23" s="437"/>
      <c r="G23" s="545"/>
      <c r="I23" s="443"/>
      <c r="J23" s="444"/>
      <c r="K23" s="444"/>
      <c r="L23" s="445"/>
    </row>
    <row r="24" spans="1:12" ht="15" customHeight="1" x14ac:dyDescent="0.2">
      <c r="A24" s="1508" t="s">
        <v>20</v>
      </c>
      <c r="B24" s="1509"/>
      <c r="C24" s="657" t="s">
        <v>183</v>
      </c>
      <c r="D24" s="657"/>
      <c r="E24" s="658"/>
      <c r="F24" s="437"/>
      <c r="G24" s="545"/>
      <c r="I24" s="443"/>
      <c r="J24" s="444"/>
      <c r="K24" s="444"/>
      <c r="L24" s="445"/>
    </row>
    <row r="25" spans="1:12" ht="15" customHeight="1" x14ac:dyDescent="0.2">
      <c r="A25" s="1508" t="s">
        <v>233</v>
      </c>
      <c r="B25" s="1509"/>
      <c r="C25" s="657" t="s">
        <v>182</v>
      </c>
      <c r="D25" s="657"/>
      <c r="E25" s="658"/>
      <c r="F25" s="437"/>
      <c r="G25" s="662"/>
      <c r="I25" s="443"/>
      <c r="J25" s="444"/>
      <c r="K25" s="444"/>
      <c r="L25" s="445"/>
    </row>
    <row r="26" spans="1:12" ht="15" customHeight="1" x14ac:dyDescent="0.2">
      <c r="A26" s="1508" t="s">
        <v>308</v>
      </c>
      <c r="B26" s="1509"/>
      <c r="C26" s="1509" t="s">
        <v>11</v>
      </c>
      <c r="D26" s="1509"/>
      <c r="E26" s="658"/>
      <c r="F26" s="437"/>
      <c r="G26" s="545"/>
      <c r="I26" s="443"/>
      <c r="J26" s="444"/>
      <c r="K26" s="444"/>
      <c r="L26" s="445"/>
    </row>
    <row r="27" spans="1:12" ht="15" customHeight="1" x14ac:dyDescent="0.2">
      <c r="A27" s="1508" t="s">
        <v>13</v>
      </c>
      <c r="B27" s="1509"/>
      <c r="C27" s="1509" t="s">
        <v>11</v>
      </c>
      <c r="D27" s="1509"/>
      <c r="E27" s="658"/>
      <c r="F27" s="658"/>
      <c r="G27" s="545"/>
      <c r="I27" s="443"/>
      <c r="J27" s="444"/>
      <c r="K27" s="444"/>
      <c r="L27" s="445"/>
    </row>
    <row r="28" spans="1:12" ht="15" customHeight="1" x14ac:dyDescent="0.2">
      <c r="A28" s="1508" t="s">
        <v>14</v>
      </c>
      <c r="B28" s="1509"/>
      <c r="C28" s="1509" t="s">
        <v>11</v>
      </c>
      <c r="D28" s="1509"/>
      <c r="E28" s="658"/>
      <c r="F28" s="437"/>
      <c r="G28" s="662"/>
      <c r="I28" s="443"/>
      <c r="J28" s="444"/>
      <c r="K28" s="444"/>
      <c r="L28" s="445"/>
    </row>
    <row r="29" spans="1:12" ht="15" customHeight="1" x14ac:dyDescent="0.2">
      <c r="A29" s="1513"/>
      <c r="B29" s="1413"/>
      <c r="C29" s="1509" t="s">
        <v>11</v>
      </c>
      <c r="D29" s="1509"/>
      <c r="E29" s="658"/>
      <c r="F29" s="437"/>
      <c r="G29" s="545"/>
      <c r="I29" s="443"/>
      <c r="J29" s="444"/>
      <c r="K29" s="444"/>
      <c r="L29" s="445"/>
    </row>
    <row r="30" spans="1:12" ht="15" customHeight="1" x14ac:dyDescent="0.2">
      <c r="A30" s="1508" t="s">
        <v>21</v>
      </c>
      <c r="B30" s="1509"/>
      <c r="C30" s="657"/>
      <c r="D30" s="657"/>
      <c r="E30" s="658"/>
      <c r="F30" s="658"/>
      <c r="G30" s="662"/>
      <c r="I30" s="443"/>
      <c r="J30" s="444"/>
      <c r="K30" s="444"/>
      <c r="L30" s="445"/>
    </row>
    <row r="31" spans="1:12" ht="3.75" customHeight="1" x14ac:dyDescent="0.2">
      <c r="A31" s="656"/>
      <c r="B31" s="657"/>
      <c r="C31" s="657"/>
      <c r="D31" s="657"/>
      <c r="E31" s="658"/>
      <c r="F31" s="658"/>
      <c r="G31" s="662"/>
      <c r="I31" s="364"/>
      <c r="J31" s="364"/>
      <c r="K31" s="364"/>
      <c r="L31" s="364"/>
    </row>
    <row r="32" spans="1:12" ht="15" customHeight="1" x14ac:dyDescent="0.2">
      <c r="A32" s="1508" t="s">
        <v>12</v>
      </c>
      <c r="B32" s="1509"/>
      <c r="C32" s="657" t="s">
        <v>182</v>
      </c>
      <c r="D32" s="657"/>
      <c r="E32" s="658"/>
      <c r="F32" s="437"/>
      <c r="G32" s="662"/>
      <c r="I32" s="443"/>
      <c r="J32" s="444"/>
      <c r="K32" s="444"/>
      <c r="L32" s="445"/>
    </row>
    <row r="33" spans="1:12" ht="15" customHeight="1" x14ac:dyDescent="0.2">
      <c r="A33" s="1508" t="s">
        <v>22</v>
      </c>
      <c r="B33" s="1509"/>
      <c r="C33" s="657" t="s">
        <v>182</v>
      </c>
      <c r="D33" s="657"/>
      <c r="E33" s="658"/>
      <c r="F33" s="437"/>
      <c r="G33" s="662"/>
      <c r="I33" s="443"/>
      <c r="J33" s="444"/>
      <c r="K33" s="444"/>
      <c r="L33" s="445"/>
    </row>
    <row r="34" spans="1:12" ht="15" customHeight="1" x14ac:dyDescent="0.2">
      <c r="A34" s="1508" t="s">
        <v>23</v>
      </c>
      <c r="B34" s="1509"/>
      <c r="C34" s="657" t="s">
        <v>182</v>
      </c>
      <c r="D34" s="657"/>
      <c r="E34" s="658"/>
      <c r="F34" s="437"/>
      <c r="G34" s="662"/>
      <c r="I34" s="443"/>
      <c r="J34" s="444"/>
      <c r="K34" s="444"/>
      <c r="L34" s="445"/>
    </row>
    <row r="35" spans="1:12" ht="15" customHeight="1" x14ac:dyDescent="0.2">
      <c r="A35" s="1508" t="s">
        <v>181</v>
      </c>
      <c r="B35" s="1509"/>
      <c r="C35" s="657" t="s">
        <v>182</v>
      </c>
      <c r="D35" s="657"/>
      <c r="E35" s="658"/>
      <c r="F35" s="437"/>
      <c r="G35" s="662"/>
      <c r="I35" s="443"/>
      <c r="J35" s="444"/>
      <c r="K35" s="444"/>
      <c r="L35" s="445"/>
    </row>
    <row r="36" spans="1:12" ht="15" customHeight="1" x14ac:dyDescent="0.2">
      <c r="A36" s="1508" t="s">
        <v>267</v>
      </c>
      <c r="B36" s="1509"/>
      <c r="C36" s="1509" t="s">
        <v>134</v>
      </c>
      <c r="D36" s="1509"/>
      <c r="E36" s="658"/>
      <c r="F36" s="437"/>
      <c r="G36" s="662"/>
      <c r="I36" s="443"/>
      <c r="J36" s="444"/>
      <c r="K36" s="444"/>
      <c r="L36" s="445"/>
    </row>
    <row r="37" spans="1:12" ht="15" customHeight="1" x14ac:dyDescent="0.2">
      <c r="A37" s="1513"/>
      <c r="B37" s="1413"/>
      <c r="C37" s="657" t="s">
        <v>134</v>
      </c>
      <c r="D37" s="657"/>
      <c r="E37" s="658"/>
      <c r="F37" s="437"/>
      <c r="G37" s="662"/>
      <c r="I37" s="443"/>
      <c r="J37" s="444"/>
      <c r="K37" s="444"/>
      <c r="L37" s="445"/>
    </row>
    <row r="38" spans="1:12" ht="15" customHeight="1" x14ac:dyDescent="0.2">
      <c r="A38" s="1508" t="s">
        <v>268</v>
      </c>
      <c r="B38" s="1509"/>
      <c r="C38" s="1509" t="s">
        <v>11</v>
      </c>
      <c r="D38" s="1509"/>
      <c r="E38" s="658"/>
      <c r="F38" s="438">
        <f>IF(SUM(F22:F37)&gt;SUM(G22:G37),0,SUM(G22:G37)-SUM(F22:F37))</f>
        <v>0</v>
      </c>
      <c r="G38" s="571">
        <f>IF(SUM(G22:G37)&gt;SUM(F22:F37),0,SUM(F22:F37)-SUM(G22:G37))</f>
        <v>0</v>
      </c>
      <c r="I38" s="443"/>
      <c r="J38" s="444"/>
      <c r="K38" s="444"/>
      <c r="L38" s="445"/>
    </row>
    <row r="39" spans="1:12" ht="3.75" customHeight="1" x14ac:dyDescent="0.2">
      <c r="A39" s="573"/>
      <c r="B39" s="658"/>
      <c r="C39" s="658"/>
      <c r="D39" s="658"/>
      <c r="E39" s="658"/>
      <c r="F39" s="658"/>
      <c r="G39" s="662"/>
      <c r="I39" s="366"/>
      <c r="J39" s="366"/>
      <c r="K39" s="366"/>
      <c r="L39" s="366"/>
    </row>
    <row r="40" spans="1:12" ht="20.100000000000001" customHeight="1" thickBot="1" x14ac:dyDescent="0.25">
      <c r="A40" s="573"/>
      <c r="B40" s="658"/>
      <c r="C40" s="1528"/>
      <c r="D40" s="1528"/>
      <c r="E40" s="1528"/>
      <c r="F40" s="415">
        <f>SUM(F22:F39)</f>
        <v>0</v>
      </c>
      <c r="G40" s="546">
        <f>SUM(G22:G39)</f>
        <v>0</v>
      </c>
      <c r="I40" s="443"/>
      <c r="J40" s="444"/>
      <c r="K40" s="444"/>
      <c r="L40" s="445"/>
    </row>
    <row r="41" spans="1:12" ht="3.75" customHeight="1" thickTop="1" x14ac:dyDescent="0.2">
      <c r="A41" s="573"/>
      <c r="B41" s="658"/>
      <c r="C41" s="658"/>
      <c r="D41" s="658"/>
      <c r="E41" s="658"/>
      <c r="F41" s="658"/>
      <c r="G41" s="662"/>
      <c r="I41" s="366"/>
      <c r="J41" s="366"/>
      <c r="K41" s="366"/>
      <c r="L41" s="366"/>
    </row>
    <row r="42" spans="1:12" ht="19.5" customHeight="1" x14ac:dyDescent="0.2">
      <c r="A42" s="1397" t="s">
        <v>72</v>
      </c>
      <c r="B42" s="1398"/>
      <c r="C42" s="1398"/>
      <c r="D42" s="1398"/>
      <c r="E42" s="1398"/>
      <c r="F42" s="1398"/>
      <c r="G42" s="1399"/>
      <c r="I42" s="443"/>
      <c r="J42" s="444"/>
      <c r="K42" s="444"/>
      <c r="L42" s="445"/>
    </row>
    <row r="43" spans="1:12" ht="15" customHeight="1" x14ac:dyDescent="0.2">
      <c r="A43" s="1466" t="s">
        <v>11</v>
      </c>
      <c r="B43" s="1467"/>
      <c r="C43" s="658"/>
      <c r="D43" s="658"/>
      <c r="E43" s="658"/>
      <c r="F43" s="658"/>
      <c r="G43" s="662"/>
      <c r="I43" s="443"/>
      <c r="J43" s="444"/>
      <c r="K43" s="444"/>
      <c r="L43" s="445"/>
    </row>
    <row r="44" spans="1:12" ht="15" customHeight="1" x14ac:dyDescent="0.2">
      <c r="A44" s="1506" t="s">
        <v>269</v>
      </c>
      <c r="B44" s="1597"/>
      <c r="C44" s="658"/>
      <c r="D44" s="658"/>
      <c r="E44" s="658"/>
      <c r="F44" s="438">
        <f>F22+F23+F25+F32+F33+F34+F35</f>
        <v>0</v>
      </c>
      <c r="G44" s="571">
        <f>G22+G23+G25+G32+G33+G34+G35</f>
        <v>0</v>
      </c>
      <c r="I44" s="443"/>
      <c r="J44" s="444"/>
      <c r="K44" s="444"/>
      <c r="L44" s="445"/>
    </row>
    <row r="45" spans="1:12" ht="15" customHeight="1" x14ac:dyDescent="0.2">
      <c r="A45" s="1506" t="s">
        <v>308</v>
      </c>
      <c r="B45" s="1597"/>
      <c r="C45" s="658"/>
      <c r="D45" s="658"/>
      <c r="E45" s="658"/>
      <c r="F45" s="438">
        <f>F26</f>
        <v>0</v>
      </c>
      <c r="G45" s="571">
        <f>G26</f>
        <v>0</v>
      </c>
      <c r="I45" s="443"/>
      <c r="J45" s="444"/>
      <c r="K45" s="444"/>
      <c r="L45" s="445"/>
    </row>
    <row r="46" spans="1:12" ht="15" customHeight="1" x14ac:dyDescent="0.2">
      <c r="A46" s="656" t="s">
        <v>8</v>
      </c>
      <c r="B46" s="657"/>
      <c r="C46" s="658"/>
      <c r="D46" s="658"/>
      <c r="E46" s="658"/>
      <c r="F46" s="438">
        <f>F28</f>
        <v>0</v>
      </c>
      <c r="G46" s="571">
        <f>G27</f>
        <v>0</v>
      </c>
      <c r="I46" s="443"/>
      <c r="J46" s="444"/>
      <c r="K46" s="444"/>
      <c r="L46" s="445"/>
    </row>
    <row r="47" spans="1:12" ht="15" customHeight="1" x14ac:dyDescent="0.2">
      <c r="A47" s="1508" t="s">
        <v>268</v>
      </c>
      <c r="B47" s="1509"/>
      <c r="C47" s="658"/>
      <c r="D47" s="658"/>
      <c r="E47" s="658"/>
      <c r="F47" s="118">
        <f>F38</f>
        <v>0</v>
      </c>
      <c r="G47" s="716">
        <f>G38</f>
        <v>0</v>
      </c>
      <c r="I47" s="443"/>
      <c r="J47" s="444"/>
      <c r="K47" s="444"/>
      <c r="L47" s="445"/>
    </row>
    <row r="48" spans="1:12" ht="15" customHeight="1" x14ac:dyDescent="0.2">
      <c r="A48" s="1508" t="s">
        <v>270</v>
      </c>
      <c r="B48" s="1509"/>
      <c r="C48" s="658"/>
      <c r="D48" s="658"/>
      <c r="E48" s="658"/>
      <c r="F48" s="438">
        <f>F29</f>
        <v>0</v>
      </c>
      <c r="G48" s="717">
        <f>G29</f>
        <v>0</v>
      </c>
      <c r="I48" s="443"/>
      <c r="J48" s="444"/>
      <c r="K48" s="444"/>
      <c r="L48" s="445"/>
    </row>
    <row r="49" spans="1:12" ht="20.100000000000001" customHeight="1" x14ac:dyDescent="0.2">
      <c r="A49" s="573"/>
      <c r="B49" s="658"/>
      <c r="C49" s="658"/>
      <c r="D49" s="658"/>
      <c r="E49" s="658"/>
      <c r="F49" s="412">
        <f>SUM(F44:F48)</f>
        <v>0</v>
      </c>
      <c r="G49" s="718">
        <f>SUM(G44:G48)</f>
        <v>0</v>
      </c>
      <c r="I49" s="443"/>
      <c r="J49" s="444"/>
      <c r="K49" s="444"/>
      <c r="L49" s="445"/>
    </row>
    <row r="50" spans="1:12" ht="15" customHeight="1" x14ac:dyDescent="0.2">
      <c r="A50" s="1510" t="s">
        <v>271</v>
      </c>
      <c r="B50" s="1555"/>
      <c r="C50" s="658"/>
      <c r="D50" s="658"/>
      <c r="E50" s="658"/>
      <c r="F50" s="658"/>
      <c r="G50" s="662"/>
      <c r="I50" s="443"/>
      <c r="J50" s="444"/>
      <c r="K50" s="444"/>
      <c r="L50" s="445"/>
    </row>
    <row r="51" spans="1:12" ht="15" customHeight="1" x14ac:dyDescent="0.2">
      <c r="A51" s="1508" t="s">
        <v>272</v>
      </c>
      <c r="B51" s="1509"/>
      <c r="C51" s="658"/>
      <c r="D51" s="658"/>
      <c r="E51" s="658"/>
      <c r="F51" s="438">
        <f>F24</f>
        <v>0</v>
      </c>
      <c r="G51" s="571">
        <f>G24</f>
        <v>0</v>
      </c>
      <c r="I51" s="443"/>
      <c r="J51" s="444"/>
      <c r="K51" s="444"/>
      <c r="L51" s="445"/>
    </row>
    <row r="52" spans="1:12" ht="15" customHeight="1" x14ac:dyDescent="0.2">
      <c r="A52" s="1508" t="s">
        <v>267</v>
      </c>
      <c r="B52" s="1509"/>
      <c r="C52" s="658"/>
      <c r="D52" s="658"/>
      <c r="E52" s="658"/>
      <c r="F52" s="438">
        <f>F36+F37</f>
        <v>0</v>
      </c>
      <c r="G52" s="662"/>
      <c r="I52" s="443"/>
      <c r="J52" s="444"/>
      <c r="K52" s="444"/>
      <c r="L52" s="445"/>
    </row>
    <row r="53" spans="1:12" ht="20.100000000000001" customHeight="1" x14ac:dyDescent="0.2">
      <c r="A53" s="573"/>
      <c r="B53" s="658"/>
      <c r="C53" s="658"/>
      <c r="D53" s="658"/>
      <c r="E53" s="658"/>
      <c r="F53" s="412">
        <f>SUM(F51:F52)</f>
        <v>0</v>
      </c>
      <c r="G53" s="718">
        <f>SUM(G51:G52)</f>
        <v>0</v>
      </c>
      <c r="I53" s="443"/>
      <c r="J53" s="444"/>
      <c r="K53" s="444"/>
      <c r="L53" s="445"/>
    </row>
    <row r="54" spans="1:12" ht="3" customHeight="1" x14ac:dyDescent="0.2">
      <c r="A54" s="573"/>
      <c r="B54" s="658"/>
      <c r="C54" s="658"/>
      <c r="D54" s="658"/>
      <c r="E54" s="658"/>
      <c r="F54" s="658"/>
      <c r="G54" s="662"/>
      <c r="I54" s="366"/>
      <c r="J54" s="366"/>
      <c r="K54" s="366"/>
      <c r="L54" s="366"/>
    </row>
    <row r="55" spans="1:12" ht="20.100000000000001" customHeight="1" thickBot="1" x14ac:dyDescent="0.25">
      <c r="A55" s="573"/>
      <c r="B55" s="658"/>
      <c r="C55" s="658"/>
      <c r="D55" s="658"/>
      <c r="E55" s="658"/>
      <c r="F55" s="415">
        <f>F49+F53</f>
        <v>0</v>
      </c>
      <c r="G55" s="546">
        <f>G49+G53</f>
        <v>0</v>
      </c>
      <c r="I55" s="443"/>
      <c r="J55" s="444"/>
      <c r="K55" s="444"/>
      <c r="L55" s="445"/>
    </row>
    <row r="56" spans="1:12" ht="13.5" customHeight="1" thickTop="1" x14ac:dyDescent="0.2">
      <c r="A56" s="654" t="s">
        <v>15</v>
      </c>
      <c r="B56" s="658"/>
      <c r="C56" s="658"/>
      <c r="D56" s="658"/>
      <c r="E56" s="658"/>
      <c r="F56" s="658"/>
      <c r="G56" s="662"/>
      <c r="I56" s="366"/>
      <c r="J56" s="366"/>
      <c r="K56" s="366"/>
      <c r="L56" s="366"/>
    </row>
    <row r="57" spans="1:12" ht="100.5" customHeight="1" thickBot="1" x14ac:dyDescent="0.25">
      <c r="A57" s="1594"/>
      <c r="B57" s="1595"/>
      <c r="C57" s="1595"/>
      <c r="D57" s="1595"/>
      <c r="E57" s="1595"/>
      <c r="F57" s="1595"/>
      <c r="G57" s="1596"/>
      <c r="I57" s="443"/>
      <c r="J57" s="444"/>
      <c r="K57" s="444"/>
      <c r="L57" s="445"/>
    </row>
    <row r="59" spans="1:12" hidden="1" x14ac:dyDescent="0.2">
      <c r="A59" t="s">
        <v>207</v>
      </c>
    </row>
    <row r="60" spans="1:12" hidden="1" x14ac:dyDescent="0.2">
      <c r="A60" t="s">
        <v>25</v>
      </c>
    </row>
  </sheetData>
  <sheetProtection sheet="1" objects="1" scenarios="1" insertHyperlinks="0"/>
  <mergeCells count="60">
    <mergeCell ref="A38:B38"/>
    <mergeCell ref="C38:D38"/>
    <mergeCell ref="A48:B48"/>
    <mergeCell ref="A35:B35"/>
    <mergeCell ref="A36:B36"/>
    <mergeCell ref="A42:G42"/>
    <mergeCell ref="A47:B47"/>
    <mergeCell ref="A44:B44"/>
    <mergeCell ref="A45:B45"/>
    <mergeCell ref="B2:C2"/>
    <mergeCell ref="B3:C3"/>
    <mergeCell ref="D9:G9"/>
    <mergeCell ref="B1:E1"/>
    <mergeCell ref="A10:B10"/>
    <mergeCell ref="D10:G10"/>
    <mergeCell ref="A6:G6"/>
    <mergeCell ref="A9:B9"/>
    <mergeCell ref="I12:L13"/>
    <mergeCell ref="A28:B28"/>
    <mergeCell ref="C28:D28"/>
    <mergeCell ref="A57:G57"/>
    <mergeCell ref="C36:D36"/>
    <mergeCell ref="A37:B37"/>
    <mergeCell ref="A30:B30"/>
    <mergeCell ref="A32:B32"/>
    <mergeCell ref="A43:B43"/>
    <mergeCell ref="A33:B33"/>
    <mergeCell ref="A34:B34"/>
    <mergeCell ref="A52:B52"/>
    <mergeCell ref="A50:B50"/>
    <mergeCell ref="A51:B51"/>
    <mergeCell ref="C40:E40"/>
    <mergeCell ref="A14:E14"/>
    <mergeCell ref="A29:B29"/>
    <mergeCell ref="C29:D29"/>
    <mergeCell ref="A25:B25"/>
    <mergeCell ref="A18:F18"/>
    <mergeCell ref="A27:B27"/>
    <mergeCell ref="A19:G19"/>
    <mergeCell ref="A17:E17"/>
    <mergeCell ref="A11:B11"/>
    <mergeCell ref="C27:D27"/>
    <mergeCell ref="A22:B22"/>
    <mergeCell ref="A23:B23"/>
    <mergeCell ref="A15:E15"/>
    <mergeCell ref="A24:B24"/>
    <mergeCell ref="A26:B26"/>
    <mergeCell ref="C26:D26"/>
    <mergeCell ref="A16:E16"/>
    <mergeCell ref="D11:E11"/>
    <mergeCell ref="A12:E12"/>
    <mergeCell ref="A13:E13"/>
    <mergeCell ref="I5:I6"/>
    <mergeCell ref="J5:J6"/>
    <mergeCell ref="K5:K6"/>
    <mergeCell ref="L5:L6"/>
    <mergeCell ref="I7:I9"/>
    <mergeCell ref="J7:J9"/>
    <mergeCell ref="K7:K9"/>
    <mergeCell ref="L7:L9"/>
  </mergeCells>
  <phoneticPr fontId="22" type="noConversion"/>
  <dataValidations count="1">
    <dataValidation type="list" allowBlank="1" showInputMessage="1" showErrorMessage="1" sqref="G15:G18 G12" xr:uid="{00000000-0002-0000-2600-000000000000}">
      <formula1>$A$59:$A$60</formula1>
    </dataValidation>
  </dataValidations>
  <printOptions horizontalCentered="1"/>
  <pageMargins left="0.39370078740157483" right="0.19685039370078741" top="0.39370078740157483" bottom="0.39370078740157483" header="0" footer="0.15748031496062992"/>
  <pageSetup paperSize="9" scale="71" orientation="portrait" blackAndWhite="1" r:id="rId1"/>
  <headerFooter alignWithMargins="0">
    <oddFooter>&amp;L&amp;F
Copyright © 2003-Present Business Fitness Pty Ltd&amp;R&amp;A &amp;P</oddFooter>
  </headerFooter>
  <rowBreaks count="1" manualBreakCount="1">
    <brk id="41" max="6" man="1"/>
  </rowBreaks>
  <ignoredErrors>
    <ignoredError sqref="G47" formula="1"/>
  </ignoredErrors>
  <drawing r:id="rId2"/>
  <legacyDrawing r:id="rId3"/>
  <controls>
    <mc:AlternateContent xmlns:mc="http://schemas.openxmlformats.org/markup-compatibility/2006">
      <mc:Choice Requires="x14">
        <control shapeId="83292" r:id="rId4" name="FinalReviewChk">
          <controlPr defaultSize="0" autoLine="0" autoPict="0" r:id="rId5">
            <anchor moveWithCells="1">
              <from>
                <xdr:col>8</xdr:col>
                <xdr:colOff>123825</xdr:colOff>
                <xdr:row>7</xdr:row>
                <xdr:rowOff>19050</xdr:rowOff>
              </from>
              <to>
                <xdr:col>8</xdr:col>
                <xdr:colOff>295275</xdr:colOff>
                <xdr:row>8</xdr:row>
                <xdr:rowOff>142875</xdr:rowOff>
              </to>
            </anchor>
          </controlPr>
        </control>
      </mc:Choice>
      <mc:Fallback>
        <control shapeId="83292" r:id="rId4" name="FinalReviewChk"/>
      </mc:Fallback>
    </mc:AlternateContent>
    <mc:AlternateContent xmlns:mc="http://schemas.openxmlformats.org/markup-compatibility/2006">
      <mc:Choice Requires="x14">
        <control shapeId="83291" r:id="rId6" name="ReworkCompleteChk">
          <controlPr defaultSize="0" autoLine="0" r:id="rId5">
            <anchor moveWithCells="1">
              <from>
                <xdr:col>8</xdr:col>
                <xdr:colOff>133350</xdr:colOff>
                <xdr:row>5</xdr:row>
                <xdr:rowOff>66675</xdr:rowOff>
              </from>
              <to>
                <xdr:col>8</xdr:col>
                <xdr:colOff>304800</xdr:colOff>
                <xdr:row>5</xdr:row>
                <xdr:rowOff>238125</xdr:rowOff>
              </to>
            </anchor>
          </controlPr>
        </control>
      </mc:Choice>
      <mc:Fallback>
        <control shapeId="83291" r:id="rId6" name="ReworkCompleteChk"/>
      </mc:Fallback>
    </mc:AlternateContent>
    <mc:AlternateContent xmlns:mc="http://schemas.openxmlformats.org/markup-compatibility/2006">
      <mc:Choice Requires="x14">
        <control shapeId="83290" r:id="rId7" name="ReworkRequiredChk">
          <controlPr defaultSize="0" autoLine="0" autoPict="0" r:id="rId5">
            <anchor moveWithCells="1">
              <from>
                <xdr:col>8</xdr:col>
                <xdr:colOff>123825</xdr:colOff>
                <xdr:row>3</xdr:row>
                <xdr:rowOff>76200</xdr:rowOff>
              </from>
              <to>
                <xdr:col>8</xdr:col>
                <xdr:colOff>295275</xdr:colOff>
                <xdr:row>3</xdr:row>
                <xdr:rowOff>247650</xdr:rowOff>
              </to>
            </anchor>
          </controlPr>
        </control>
      </mc:Choice>
      <mc:Fallback>
        <control shapeId="83290" r:id="rId7" name="ReworkRequiredChk"/>
      </mc:Fallback>
    </mc:AlternateContent>
    <mc:AlternateContent xmlns:mc="http://schemas.openxmlformats.org/markup-compatibility/2006">
      <mc:Choice Requires="x14">
        <control shapeId="83289" r:id="rId8" name="ReviewedChk">
          <controlPr defaultSize="0" autoLine="0" autoPict="0" r:id="rId5">
            <anchor moveWithCells="1">
              <from>
                <xdr:col>8</xdr:col>
                <xdr:colOff>123825</xdr:colOff>
                <xdr:row>2</xdr:row>
                <xdr:rowOff>76200</xdr:rowOff>
              </from>
              <to>
                <xdr:col>8</xdr:col>
                <xdr:colOff>295275</xdr:colOff>
                <xdr:row>2</xdr:row>
                <xdr:rowOff>247650</xdr:rowOff>
              </to>
            </anchor>
          </controlPr>
        </control>
      </mc:Choice>
      <mc:Fallback>
        <control shapeId="83289" r:id="rId8" name="ReviewedChk"/>
      </mc:Fallback>
    </mc:AlternateContent>
    <mc:AlternateContent xmlns:mc="http://schemas.openxmlformats.org/markup-compatibility/2006">
      <mc:Choice Requires="x14">
        <control shapeId="83288" r:id="rId9" name="AwaitingClientChk">
          <controlPr defaultSize="0" autoLine="0" autoPict="0" r:id="rId5">
            <anchor moveWithCells="1">
              <from>
                <xdr:col>8</xdr:col>
                <xdr:colOff>123825</xdr:colOff>
                <xdr:row>1</xdr:row>
                <xdr:rowOff>76200</xdr:rowOff>
              </from>
              <to>
                <xdr:col>8</xdr:col>
                <xdr:colOff>295275</xdr:colOff>
                <xdr:row>1</xdr:row>
                <xdr:rowOff>247650</xdr:rowOff>
              </to>
            </anchor>
          </controlPr>
        </control>
      </mc:Choice>
      <mc:Fallback>
        <control shapeId="83288" r:id="rId9" name="AwaitingClientChk"/>
      </mc:Fallback>
    </mc:AlternateContent>
    <mc:AlternateContent xmlns:mc="http://schemas.openxmlformats.org/markup-compatibility/2006">
      <mc:Choice Requires="x14">
        <control shapeId="83287" r:id="rId10" name="WorksheetCompleteChk">
          <controlPr defaultSize="0" autoLine="0" r:id="rId5">
            <anchor moveWithCells="1">
              <from>
                <xdr:col>8</xdr:col>
                <xdr:colOff>133350</xdr:colOff>
                <xdr:row>0</xdr:row>
                <xdr:rowOff>66675</xdr:rowOff>
              </from>
              <to>
                <xdr:col>8</xdr:col>
                <xdr:colOff>304800</xdr:colOff>
                <xdr:row>0</xdr:row>
                <xdr:rowOff>238125</xdr:rowOff>
              </to>
            </anchor>
          </controlPr>
        </control>
      </mc:Choice>
      <mc:Fallback>
        <control shapeId="83287" r:id="rId10" name="WorksheetCompleteChk"/>
      </mc:Fallback>
    </mc:AlternateContent>
  </control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9.164062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75" customHeight="1" x14ac:dyDescent="0.25">
      <c r="A1" s="145" t="s">
        <v>167</v>
      </c>
      <c r="B1" s="1426" t="str">
        <f>Home!$B$3</f>
        <v>MICI05</v>
      </c>
      <c r="C1" s="1426"/>
      <c r="D1" s="421"/>
      <c r="E1" s="474" t="s">
        <v>58</v>
      </c>
      <c r="F1" s="1066" t="e">
        <f>IF(AND('Index of Workpapers'!E53="",#REF!=""),'Index of Workpapers'!C53,IF('Index of Workpapers'!E53&lt;&gt;"",'Index of Workpapers'!E53,#REF!))</f>
        <v>#REF!</v>
      </c>
      <c r="H1" s="643"/>
      <c r="I1" s="644" t="s">
        <v>349</v>
      </c>
      <c r="J1" s="645" t="s">
        <v>63</v>
      </c>
      <c r="K1" s="646" t="s">
        <v>64</v>
      </c>
    </row>
    <row r="2" spans="1:11" ht="24.75" customHeight="1" x14ac:dyDescent="0.2">
      <c r="A2" s="145" t="s">
        <v>10</v>
      </c>
      <c r="B2" s="1426" t="str">
        <f>Home!$B$4</f>
        <v>MICINDA SUPERANNUATION FUND</v>
      </c>
      <c r="C2" s="1426"/>
      <c r="D2" s="24"/>
      <c r="E2" s="337" t="s">
        <v>63</v>
      </c>
      <c r="F2" s="337" t="s">
        <v>64</v>
      </c>
      <c r="H2" s="643"/>
      <c r="I2" s="644" t="s">
        <v>350</v>
      </c>
      <c r="J2" s="645" t="s">
        <v>63</v>
      </c>
      <c r="K2" s="646" t="s">
        <v>64</v>
      </c>
    </row>
    <row r="3" spans="1:11" ht="24.75" customHeight="1" x14ac:dyDescent="0.2">
      <c r="A3" s="145" t="s">
        <v>917</v>
      </c>
      <c r="B3" s="1427">
        <f>Home!$C$7</f>
        <v>43281</v>
      </c>
      <c r="C3" s="1427"/>
      <c r="D3" s="340" t="s">
        <v>55</v>
      </c>
      <c r="E3" s="106" t="str">
        <f>Home!$C$16</f>
        <v>TH</v>
      </c>
      <c r="F3" s="320">
        <f>Home!$C$17</f>
        <v>43521</v>
      </c>
      <c r="H3" s="643"/>
      <c r="I3" s="644" t="s">
        <v>94</v>
      </c>
      <c r="J3" s="645" t="s">
        <v>63</v>
      </c>
      <c r="K3" s="646" t="s">
        <v>64</v>
      </c>
    </row>
    <row r="4" spans="1:11" ht="27.75" customHeight="1" x14ac:dyDescent="0.3">
      <c r="A4" s="1496" t="str">
        <f>'Index of Workpapers'!B53</f>
        <v>Spare worksheet - enter name of worksheet here</v>
      </c>
      <c r="B4" s="1496"/>
      <c r="C4" s="1496"/>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30" customHeight="1" x14ac:dyDescent="0.2">
      <c r="A6" s="1414" t="s">
        <v>819</v>
      </c>
      <c r="B6" s="1414"/>
      <c r="C6" s="1414"/>
      <c r="D6" s="1414"/>
      <c r="E6" s="1414"/>
      <c r="F6" s="1414"/>
      <c r="H6" s="984"/>
      <c r="I6" s="976" t="s">
        <v>352</v>
      </c>
      <c r="J6" s="977" t="s">
        <v>63</v>
      </c>
      <c r="K6" s="978" t="s">
        <v>64</v>
      </c>
    </row>
    <row r="7" spans="1:11" ht="3.75" customHeight="1" thickBot="1" x14ac:dyDescent="0.25">
      <c r="A7" s="658"/>
      <c r="B7" s="658"/>
      <c r="C7" s="658"/>
      <c r="D7" s="658"/>
      <c r="E7" s="658"/>
      <c r="F7" s="658" t="s">
        <v>418</v>
      </c>
      <c r="H7" s="1481"/>
      <c r="I7" s="1484" t="s">
        <v>353</v>
      </c>
      <c r="J7" s="1487" t="s">
        <v>63</v>
      </c>
      <c r="K7" s="1490" t="s">
        <v>64</v>
      </c>
    </row>
    <row r="8" spans="1:11" ht="3.75" customHeight="1" x14ac:dyDescent="0.2">
      <c r="A8" s="483"/>
      <c r="B8" s="483"/>
      <c r="C8" s="483"/>
      <c r="D8" s="483"/>
      <c r="E8" s="483"/>
      <c r="F8" s="483"/>
      <c r="H8" s="1482"/>
      <c r="I8" s="1485"/>
      <c r="J8" s="1488"/>
      <c r="K8" s="1491"/>
    </row>
    <row r="9" spans="1:11" s="338" customFormat="1" ht="19.5" customHeight="1" x14ac:dyDescent="0.2">
      <c r="A9" s="342"/>
      <c r="B9" s="647"/>
      <c r="C9" s="647"/>
      <c r="D9" s="1428"/>
      <c r="E9" s="1428"/>
      <c r="F9" s="1428"/>
      <c r="H9" s="1497"/>
      <c r="I9" s="1498"/>
      <c r="J9" s="1499"/>
      <c r="K9" s="1500"/>
    </row>
    <row r="10" spans="1:11" s="341" customFormat="1" ht="15" customHeight="1" x14ac:dyDescent="0.2">
      <c r="A10" s="647"/>
      <c r="B10" s="647"/>
      <c r="C10" s="647"/>
      <c r="D10" s="1428"/>
      <c r="E10" s="1428"/>
      <c r="F10" s="1428"/>
      <c r="H10" s="530" t="s">
        <v>354</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370"/>
      <c r="C15" s="370"/>
      <c r="D15" s="1428"/>
      <c r="E15" s="1428"/>
      <c r="F15" s="1428"/>
      <c r="H15" s="443"/>
      <c r="I15" s="444"/>
      <c r="J15" s="444"/>
      <c r="K15" s="445"/>
    </row>
    <row r="16" spans="1:11" s="341" customFormat="1" ht="15" customHeight="1" x14ac:dyDescent="0.2">
      <c r="A16" s="370"/>
      <c r="B16" s="370"/>
      <c r="C16" s="370"/>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8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370"/>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15" customHeight="1" x14ac:dyDescent="0.2">
      <c r="A46" s="370"/>
      <c r="B46" s="370"/>
      <c r="C46" s="370"/>
      <c r="D46" s="370"/>
      <c r="E46" s="370"/>
      <c r="F46" s="370"/>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95" customHeight="1" x14ac:dyDescent="0.2">
      <c r="A52" s="334"/>
      <c r="B52" s="334"/>
      <c r="C52" s="334"/>
      <c r="D52" s="334"/>
      <c r="E52" s="334"/>
      <c r="F52" s="334"/>
      <c r="H52" s="19"/>
    </row>
    <row r="53" spans="1:8" s="338" customFormat="1" ht="15.95" customHeight="1" x14ac:dyDescent="0.2">
      <c r="A53" s="334"/>
      <c r="B53" s="334"/>
      <c r="C53" s="334"/>
      <c r="D53" s="334"/>
      <c r="E53" s="334"/>
      <c r="F53" s="334"/>
      <c r="H53" s="19"/>
    </row>
    <row r="54" spans="1:8" s="338" customFormat="1" ht="15.95" customHeight="1" x14ac:dyDescent="0.2">
      <c r="A54" s="334"/>
      <c r="B54" s="334"/>
      <c r="C54" s="334"/>
      <c r="D54" s="334"/>
      <c r="E54" s="334"/>
      <c r="F54" s="334"/>
      <c r="H54" s="19"/>
    </row>
    <row r="55" spans="1:8" s="338" customFormat="1" ht="15.95" customHeight="1" x14ac:dyDescent="0.2">
      <c r="A55" s="334"/>
      <c r="B55" s="334"/>
      <c r="C55" s="334"/>
      <c r="D55" s="334"/>
      <c r="E55" s="334"/>
      <c r="F55" s="334"/>
      <c r="H55" s="19"/>
    </row>
    <row r="56" spans="1:8" s="338" customFormat="1" ht="15.95" customHeight="1" x14ac:dyDescent="0.2">
      <c r="A56" s="334"/>
      <c r="B56" s="334"/>
      <c r="C56" s="334"/>
      <c r="D56" s="334"/>
      <c r="E56" s="334"/>
      <c r="F56" s="334"/>
      <c r="H56" s="19"/>
    </row>
    <row r="57" spans="1:8" s="338" customFormat="1" ht="15.95" customHeight="1" x14ac:dyDescent="0.2">
      <c r="A57" s="334"/>
      <c r="B57" s="334"/>
      <c r="C57" s="334"/>
      <c r="D57" s="334"/>
      <c r="E57" s="334"/>
      <c r="F57" s="334"/>
      <c r="H57" s="19"/>
    </row>
    <row r="58" spans="1:8" s="338" customFormat="1" ht="15.95" customHeight="1" x14ac:dyDescent="0.2">
      <c r="A58" s="334"/>
      <c r="B58" s="334"/>
      <c r="C58" s="334"/>
      <c r="D58" s="334"/>
      <c r="E58" s="334"/>
      <c r="F58" s="334"/>
      <c r="H58" s="19"/>
    </row>
    <row r="59" spans="1:8" s="338" customFormat="1" ht="15.9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1:11" s="338" customFormat="1" ht="15.95" customHeight="1" x14ac:dyDescent="0.2">
      <c r="A257" s="334"/>
      <c r="B257" s="334"/>
      <c r="C257" s="334"/>
      <c r="D257" s="334"/>
      <c r="E257" s="334"/>
      <c r="F257" s="334"/>
      <c r="H257" s="19"/>
      <c r="I257" s="321"/>
      <c r="J257" s="321"/>
      <c r="K257" s="321"/>
    </row>
    <row r="258" spans="1:11" s="338" customFormat="1" ht="15.95" customHeight="1" x14ac:dyDescent="0.2">
      <c r="A258" s="334"/>
      <c r="B258" s="334"/>
      <c r="C258" s="334"/>
      <c r="D258" s="334"/>
      <c r="E258" s="334"/>
      <c r="F258" s="334"/>
      <c r="H258" s="19"/>
      <c r="I258" s="321"/>
      <c r="J258" s="321"/>
      <c r="K258" s="321"/>
    </row>
    <row r="259" spans="1:11" s="338" customFormat="1" ht="15.95" customHeight="1" x14ac:dyDescent="0.2">
      <c r="A259" s="334"/>
      <c r="B259" s="334"/>
      <c r="C259" s="334"/>
      <c r="D259" s="334"/>
      <c r="E259" s="334"/>
      <c r="F259" s="334"/>
      <c r="H259" s="19"/>
      <c r="I259" s="321"/>
      <c r="J259" s="321"/>
      <c r="K259" s="321"/>
    </row>
    <row r="260" spans="1:11" s="338" customFormat="1" ht="15.95" customHeight="1" x14ac:dyDescent="0.2">
      <c r="A260" s="334"/>
      <c r="B260" s="334"/>
      <c r="C260" s="334"/>
      <c r="D260" s="334"/>
      <c r="E260" s="334"/>
      <c r="F260" s="334"/>
      <c r="H260" s="19"/>
      <c r="I260" s="321"/>
      <c r="J260" s="321"/>
      <c r="K260" s="321"/>
    </row>
    <row r="261" spans="1:11" s="338" customFormat="1" ht="15.95" customHeight="1" x14ac:dyDescent="0.2">
      <c r="A261" s="334"/>
      <c r="B261" s="334"/>
      <c r="C261" s="334"/>
      <c r="D261" s="334"/>
      <c r="E261" s="334"/>
      <c r="F261" s="334"/>
      <c r="H261" s="19"/>
      <c r="I261" s="321"/>
      <c r="J261" s="321"/>
      <c r="K261" s="321"/>
    </row>
    <row r="262" spans="1:11" s="338" customFormat="1" ht="15.95" customHeight="1" x14ac:dyDescent="0.2">
      <c r="A262" s="334"/>
      <c r="B262" s="334"/>
      <c r="C262" s="334"/>
      <c r="D262" s="334"/>
      <c r="E262" s="334"/>
      <c r="F262" s="334"/>
      <c r="H262" s="19"/>
      <c r="I262" s="321"/>
      <c r="J262" s="321"/>
      <c r="K262" s="321"/>
    </row>
    <row r="263" spans="1:11" s="338" customFormat="1" ht="15.95" customHeight="1" x14ac:dyDescent="0.2">
      <c r="A263" s="334"/>
      <c r="B263" s="334"/>
      <c r="C263" s="334"/>
      <c r="D263" s="334"/>
      <c r="E263" s="334"/>
      <c r="F263" s="334"/>
      <c r="H263" s="19"/>
      <c r="I263" s="321"/>
      <c r="J263" s="321"/>
      <c r="K263" s="321"/>
    </row>
    <row r="264" spans="1:11" s="338" customFormat="1" ht="15.95" customHeight="1" x14ac:dyDescent="0.2">
      <c r="A264" s="334"/>
      <c r="B264" s="334"/>
      <c r="C264" s="334"/>
      <c r="D264" s="334"/>
      <c r="E264" s="334"/>
      <c r="F264" s="334"/>
      <c r="H264" s="19"/>
      <c r="I264" s="321"/>
      <c r="J264" s="321"/>
      <c r="K264" s="321"/>
    </row>
    <row r="265" spans="1:11" s="338" customFormat="1" ht="15.95" customHeight="1" x14ac:dyDescent="0.2">
      <c r="A265" s="334"/>
      <c r="B265" s="334"/>
      <c r="C265" s="334"/>
      <c r="D265" s="334"/>
      <c r="E265" s="334"/>
      <c r="F265" s="334"/>
      <c r="H265" s="19"/>
      <c r="I265" s="321"/>
      <c r="J265" s="321"/>
      <c r="K265" s="321"/>
    </row>
    <row r="266" spans="1:11" s="338" customFormat="1" ht="15.95" customHeight="1" x14ac:dyDescent="0.2">
      <c r="A266" s="334"/>
      <c r="B266" s="334"/>
      <c r="C266" s="334"/>
      <c r="D266" s="334"/>
      <c r="E266" s="334"/>
      <c r="F266" s="334"/>
      <c r="H266" s="19"/>
      <c r="I266" s="321"/>
      <c r="J266" s="321"/>
      <c r="K266" s="321"/>
    </row>
    <row r="267" spans="1:11" s="338" customFormat="1" ht="15.95" customHeight="1" x14ac:dyDescent="0.2">
      <c r="A267" s="334"/>
      <c r="B267" s="334"/>
      <c r="C267" s="334"/>
      <c r="D267" s="334"/>
      <c r="E267" s="334"/>
      <c r="F267" s="334"/>
      <c r="H267" s="19"/>
      <c r="I267" s="321"/>
      <c r="J267" s="321"/>
      <c r="K267" s="321"/>
    </row>
    <row r="268" spans="1:11" s="338" customFormat="1" ht="15.95" customHeight="1" x14ac:dyDescent="0.2">
      <c r="A268" s="334"/>
      <c r="B268" s="334"/>
      <c r="C268" s="334"/>
      <c r="D268" s="334"/>
      <c r="E268" s="334"/>
      <c r="F268" s="334"/>
      <c r="H268" s="19"/>
      <c r="I268" s="321"/>
      <c r="J268" s="321"/>
      <c r="K268" s="321"/>
    </row>
    <row r="269" spans="1:11" s="338" customFormat="1" ht="15.95" customHeight="1" x14ac:dyDescent="0.2">
      <c r="A269" s="334"/>
      <c r="B269" s="334"/>
      <c r="C269" s="334"/>
      <c r="D269" s="334"/>
      <c r="E269" s="334"/>
      <c r="F269" s="334"/>
      <c r="H269" s="19"/>
      <c r="I269" s="321"/>
      <c r="J269" s="321"/>
      <c r="K269" s="321"/>
    </row>
    <row r="270" spans="1:11" s="338" customFormat="1" ht="15.95" customHeight="1" x14ac:dyDescent="0.2">
      <c r="A270" s="334"/>
      <c r="B270" s="334"/>
      <c r="C270" s="334"/>
      <c r="D270" s="334"/>
      <c r="E270" s="334"/>
      <c r="F270" s="334"/>
      <c r="H270" s="19"/>
      <c r="I270" s="321"/>
      <c r="J270" s="321"/>
      <c r="K270" s="321"/>
    </row>
    <row r="271" spans="1:11" s="338" customFormat="1" ht="15.95" customHeight="1" x14ac:dyDescent="0.2">
      <c r="A271" s="334"/>
      <c r="B271" s="334"/>
      <c r="C271" s="334"/>
      <c r="D271" s="334"/>
      <c r="E271" s="334"/>
      <c r="F271" s="334"/>
      <c r="H271" s="19"/>
      <c r="I271" s="321"/>
      <c r="J271" s="321"/>
      <c r="K271" s="321"/>
    </row>
    <row r="272" spans="1:11" s="338" customFormat="1" ht="15.95" customHeight="1" x14ac:dyDescent="0.2">
      <c r="A272" s="334"/>
      <c r="B272" s="334"/>
      <c r="C272" s="334"/>
      <c r="D272" s="334"/>
      <c r="E272" s="334"/>
      <c r="F272" s="334"/>
      <c r="H272" s="19"/>
      <c r="I272" s="321"/>
      <c r="J272" s="321"/>
      <c r="K272" s="321"/>
    </row>
    <row r="273" spans="1:11" s="338" customFormat="1" ht="15.95" customHeight="1" x14ac:dyDescent="0.2">
      <c r="A273" s="334"/>
      <c r="B273" s="334"/>
      <c r="C273" s="334"/>
      <c r="D273" s="334"/>
      <c r="E273" s="334"/>
      <c r="F273" s="334"/>
      <c r="H273" s="19"/>
      <c r="I273" s="321"/>
      <c r="J273" s="321"/>
      <c r="K273" s="321"/>
    </row>
    <row r="274" spans="1:11" s="338" customFormat="1" ht="15.95" customHeight="1" x14ac:dyDescent="0.2">
      <c r="H274" s="19"/>
      <c r="I274" s="321"/>
      <c r="J274" s="321"/>
      <c r="K274" s="321"/>
    </row>
    <row r="275" spans="1:11" s="338" customFormat="1" ht="15.95" customHeight="1" x14ac:dyDescent="0.2">
      <c r="H275" s="19"/>
      <c r="I275" s="321"/>
      <c r="J275" s="321"/>
      <c r="K275" s="321"/>
    </row>
    <row r="276" spans="1:11" s="338" customFormat="1" ht="15.95" customHeight="1" x14ac:dyDescent="0.2">
      <c r="H276" s="19"/>
      <c r="I276" s="321"/>
      <c r="J276" s="321"/>
      <c r="K276" s="321"/>
    </row>
    <row r="277" spans="1:11" s="338" customFormat="1" ht="15.95" customHeight="1" x14ac:dyDescent="0.2">
      <c r="H277" s="19"/>
      <c r="I277" s="321"/>
      <c r="J277" s="321"/>
      <c r="K277" s="321"/>
    </row>
    <row r="278" spans="1:11" s="338" customFormat="1" ht="15.95" customHeight="1" x14ac:dyDescent="0.2">
      <c r="H278" s="19"/>
      <c r="I278" s="321"/>
      <c r="J278" s="321"/>
      <c r="K278" s="321"/>
    </row>
    <row r="279" spans="1:11" s="338" customFormat="1" ht="15.95" customHeight="1" x14ac:dyDescent="0.2">
      <c r="H279" s="19"/>
      <c r="I279" s="321"/>
      <c r="J279" s="321"/>
      <c r="K279" s="321"/>
    </row>
    <row r="280" spans="1:11" s="338" customFormat="1" ht="15.95" customHeight="1" x14ac:dyDescent="0.2">
      <c r="H280" s="19"/>
      <c r="I280" s="321"/>
      <c r="J280" s="321"/>
      <c r="K280" s="321"/>
    </row>
    <row r="281" spans="1:11" s="338" customFormat="1" ht="15.95" customHeight="1" x14ac:dyDescent="0.2">
      <c r="H281" s="19"/>
      <c r="I281" s="321"/>
      <c r="J281" s="321"/>
      <c r="K281" s="321"/>
    </row>
    <row r="282" spans="1:11" s="338" customFormat="1" ht="15.95" customHeight="1" x14ac:dyDescent="0.2">
      <c r="H282" s="19"/>
      <c r="I282" s="321"/>
      <c r="J282" s="321"/>
      <c r="K282" s="321"/>
    </row>
    <row r="283" spans="1:11" s="338" customFormat="1" ht="15.95" customHeight="1" x14ac:dyDescent="0.2">
      <c r="H283" s="19"/>
      <c r="I283" s="321"/>
      <c r="J283" s="321"/>
      <c r="K283" s="321"/>
    </row>
    <row r="284" spans="1:11" s="338" customFormat="1" ht="15.95" customHeight="1" x14ac:dyDescent="0.2">
      <c r="H284" s="19"/>
      <c r="I284" s="321"/>
      <c r="J284" s="321"/>
      <c r="K284" s="321"/>
    </row>
    <row r="285" spans="1:11" s="338" customFormat="1" ht="15.95" customHeight="1" x14ac:dyDescent="0.2">
      <c r="H285" s="19"/>
      <c r="I285" s="321"/>
      <c r="J285" s="321"/>
      <c r="K285" s="321"/>
    </row>
    <row r="286" spans="1:11" s="338" customFormat="1" ht="15.95" customHeight="1" x14ac:dyDescent="0.2">
      <c r="H286" s="19"/>
      <c r="I286" s="321"/>
      <c r="J286" s="321"/>
      <c r="K286" s="321"/>
    </row>
    <row r="287" spans="1:11" s="338" customFormat="1" ht="15.95" customHeight="1" x14ac:dyDescent="0.2">
      <c r="H287" s="19"/>
      <c r="I287" s="321"/>
      <c r="J287" s="321"/>
      <c r="K287" s="321"/>
    </row>
    <row r="288" spans="1: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scale="94"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1254"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81254" r:id="rId4" name="ReworkCompleteChk"/>
      </mc:Fallback>
    </mc:AlternateContent>
    <mc:AlternateContent xmlns:mc="http://schemas.openxmlformats.org/markup-compatibility/2006">
      <mc:Choice Requires="x14">
        <control shapeId="181253" r:id="rId6" name="FinalReviewChk">
          <controlPr defaultSize="0" autoLine="0" r:id="rId5">
            <anchor moveWithCells="1">
              <from>
                <xdr:col>7</xdr:col>
                <xdr:colOff>114300</xdr:colOff>
                <xdr:row>7</xdr:row>
                <xdr:rowOff>38100</xdr:rowOff>
              </from>
              <to>
                <xdr:col>7</xdr:col>
                <xdr:colOff>285750</xdr:colOff>
                <xdr:row>8</xdr:row>
                <xdr:rowOff>161925</xdr:rowOff>
              </to>
            </anchor>
          </controlPr>
        </control>
      </mc:Choice>
      <mc:Fallback>
        <control shapeId="181253" r:id="rId6" name="FinalReviewChk"/>
      </mc:Fallback>
    </mc:AlternateContent>
    <mc:AlternateContent xmlns:mc="http://schemas.openxmlformats.org/markup-compatibility/2006">
      <mc:Choice Requires="x14">
        <control shapeId="181252"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1252" r:id="rId7" name="ReworkRequiredChk"/>
      </mc:Fallback>
    </mc:AlternateContent>
    <mc:AlternateContent xmlns:mc="http://schemas.openxmlformats.org/markup-compatibility/2006">
      <mc:Choice Requires="x14">
        <control shapeId="181251"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1251" r:id="rId8" name="ReviewedChk"/>
      </mc:Fallback>
    </mc:AlternateContent>
    <mc:AlternateContent xmlns:mc="http://schemas.openxmlformats.org/markup-compatibility/2006">
      <mc:Choice Requires="x14">
        <control shapeId="181250"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81250" r:id="rId9" name="AwaitingClientChk"/>
      </mc:Fallback>
    </mc:AlternateContent>
    <mc:AlternateContent xmlns:mc="http://schemas.openxmlformats.org/markup-compatibility/2006">
      <mc:Choice Requires="x14">
        <control shapeId="181249"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81249" r:id="rId10" name="WorksheetCompleteChk"/>
      </mc:Fallback>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8DC63F"/>
    <pageSetUpPr autoPageBreaks="0" fitToPage="1"/>
  </sheetPr>
  <dimension ref="A1:M398"/>
  <sheetViews>
    <sheetView showGridLines="0" workbookViewId="0"/>
  </sheetViews>
  <sheetFormatPr defaultColWidth="9.33203125" defaultRowHeight="12.75" x14ac:dyDescent="0.2"/>
  <cols>
    <col min="1" max="1" width="12.83203125" style="24" customWidth="1"/>
    <col min="2" max="2" width="10.83203125" style="24" customWidth="1"/>
    <col min="3" max="3" width="27.83203125" style="24" customWidth="1"/>
    <col min="4" max="4" width="14.6640625" style="24" customWidth="1"/>
    <col min="5" max="6" width="10.83203125" style="24" customWidth="1"/>
    <col min="7" max="8" width="15.83203125" style="24" customWidth="1"/>
    <col min="9" max="9" width="15.1640625" customWidth="1"/>
    <col min="10" max="10" width="6.6640625" customWidth="1"/>
    <col min="11" max="11" width="30.83203125" customWidth="1"/>
    <col min="12" max="13" width="9.1640625" customWidth="1"/>
    <col min="14" max="16384" width="9.33203125" style="24"/>
  </cols>
  <sheetData>
    <row r="1" spans="1:13" customFormat="1" ht="24.95" customHeight="1" x14ac:dyDescent="0.2">
      <c r="A1" s="145" t="s">
        <v>167</v>
      </c>
      <c r="B1" s="1426" t="str">
        <f>Home!$B$3</f>
        <v>MICI05</v>
      </c>
      <c r="C1" s="1426"/>
      <c r="D1" s="1426"/>
      <c r="E1" s="1426"/>
      <c r="F1" s="24"/>
      <c r="G1" s="104" t="s">
        <v>58</v>
      </c>
      <c r="H1" s="1066" t="e">
        <f>IF(AND('Index of Workpapers'!E55="",#REF!=""),'Index of Workpapers'!C55,IF('Index of Workpapers'!E55&lt;&gt;"",'Index of Workpapers'!E55,#REF!))</f>
        <v>#REF!</v>
      </c>
      <c r="J1" s="643"/>
      <c r="K1" s="644" t="s">
        <v>349</v>
      </c>
      <c r="L1" s="645" t="s">
        <v>63</v>
      </c>
      <c r="M1" s="646" t="s">
        <v>64</v>
      </c>
    </row>
    <row r="2" spans="1:13" customFormat="1" ht="24.95" customHeight="1" x14ac:dyDescent="0.2">
      <c r="A2" s="145" t="s">
        <v>10</v>
      </c>
      <c r="B2" s="1426" t="str">
        <f>Home!$B$4</f>
        <v>MICINDA SUPERANNUATION FUND</v>
      </c>
      <c r="C2" s="1426"/>
      <c r="D2" s="148"/>
      <c r="E2" s="974"/>
      <c r="F2" s="24"/>
      <c r="G2" s="104" t="s">
        <v>63</v>
      </c>
      <c r="H2" s="104" t="s">
        <v>64</v>
      </c>
      <c r="J2" s="643"/>
      <c r="K2" s="644" t="s">
        <v>350</v>
      </c>
      <c r="L2" s="645" t="s">
        <v>63</v>
      </c>
      <c r="M2" s="646" t="s">
        <v>64</v>
      </c>
    </row>
    <row r="3" spans="1:13" customFormat="1" ht="24.95" customHeight="1" x14ac:dyDescent="0.2">
      <c r="A3" s="145" t="s">
        <v>236</v>
      </c>
      <c r="B3" s="1440">
        <f>Home!$C$7</f>
        <v>43281</v>
      </c>
      <c r="C3" s="1440"/>
      <c r="D3" s="999"/>
      <c r="E3" s="999"/>
      <c r="F3" s="142" t="s">
        <v>55</v>
      </c>
      <c r="G3" s="106" t="str">
        <f>Home!$C$16</f>
        <v>TH</v>
      </c>
      <c r="H3" s="238">
        <f>Home!$C$17</f>
        <v>43521</v>
      </c>
      <c r="J3" s="643"/>
      <c r="K3" s="644" t="s">
        <v>94</v>
      </c>
      <c r="L3" s="645" t="s">
        <v>63</v>
      </c>
      <c r="M3" s="646" t="s">
        <v>64</v>
      </c>
    </row>
    <row r="4" spans="1:13" customFormat="1" ht="24.95" customHeight="1" x14ac:dyDescent="0.3">
      <c r="A4" s="431" t="s">
        <v>920</v>
      </c>
      <c r="B4" s="105"/>
      <c r="C4" s="38"/>
      <c r="D4" s="24"/>
      <c r="E4" s="24"/>
      <c r="F4" s="142" t="s">
        <v>56</v>
      </c>
      <c r="G4" s="106" t="str">
        <f>Home!$C$18</f>
        <v>Enter initials</v>
      </c>
      <c r="H4" s="238" t="str">
        <f>Home!$C$19</f>
        <v>Enter date</v>
      </c>
      <c r="J4" s="643"/>
      <c r="K4" s="644" t="s">
        <v>351</v>
      </c>
      <c r="L4" s="645" t="s">
        <v>63</v>
      </c>
      <c r="M4" s="646" t="s">
        <v>64</v>
      </c>
    </row>
    <row r="5" spans="1:13" ht="3.75" customHeight="1" x14ac:dyDescent="0.25">
      <c r="A5" s="59"/>
      <c r="B5" s="84"/>
      <c r="C5" s="84"/>
      <c r="D5" s="60"/>
      <c r="E5" s="60"/>
      <c r="F5" s="49"/>
      <c r="G5" s="87"/>
      <c r="H5" s="63"/>
      <c r="J5" s="1418"/>
      <c r="K5" s="1419" t="s">
        <v>352</v>
      </c>
      <c r="L5" s="1420" t="s">
        <v>63</v>
      </c>
      <c r="M5" s="1422" t="s">
        <v>64</v>
      </c>
    </row>
    <row r="6" spans="1:13" s="49" customFormat="1" ht="19.5" customHeight="1" x14ac:dyDescent="0.2">
      <c r="A6" s="1414" t="s">
        <v>32</v>
      </c>
      <c r="B6" s="1414"/>
      <c r="C6" s="1414"/>
      <c r="D6" s="1414"/>
      <c r="E6" s="1414"/>
      <c r="F6" s="1414"/>
      <c r="G6" s="1414"/>
      <c r="H6" s="1414"/>
      <c r="I6"/>
      <c r="J6" s="1418"/>
      <c r="K6" s="1419"/>
      <c r="L6" s="1420"/>
      <c r="M6" s="1422"/>
    </row>
    <row r="7" spans="1:13" customFormat="1" ht="3.75" customHeight="1" thickBot="1" x14ac:dyDescent="0.25">
      <c r="J7" s="1418"/>
      <c r="K7" s="1419" t="s">
        <v>353</v>
      </c>
      <c r="L7" s="1420" t="s">
        <v>63</v>
      </c>
      <c r="M7" s="1422" t="s">
        <v>64</v>
      </c>
    </row>
    <row r="8" spans="1:13" customFormat="1" ht="3.75" customHeight="1" x14ac:dyDescent="0.2">
      <c r="A8" s="482"/>
      <c r="B8" s="483"/>
      <c r="C8" s="483"/>
      <c r="D8" s="483"/>
      <c r="E8" s="483"/>
      <c r="F8" s="483"/>
      <c r="G8" s="483"/>
      <c r="H8" s="528"/>
      <c r="J8" s="1418"/>
      <c r="K8" s="1419"/>
      <c r="L8" s="1420"/>
      <c r="M8" s="1422"/>
    </row>
    <row r="9" spans="1:13" s="86" customFormat="1" ht="30" customHeight="1" x14ac:dyDescent="0.2">
      <c r="A9" s="641" t="s">
        <v>176</v>
      </c>
      <c r="B9" s="1403" t="s">
        <v>112</v>
      </c>
      <c r="C9" s="1403"/>
      <c r="D9" s="642" t="s">
        <v>160</v>
      </c>
      <c r="E9" s="642" t="s">
        <v>94</v>
      </c>
      <c r="F9" s="1403" t="s">
        <v>171</v>
      </c>
      <c r="G9" s="1403"/>
      <c r="H9" s="1457"/>
      <c r="I9"/>
      <c r="J9" s="1418"/>
      <c r="K9" s="1419"/>
      <c r="L9" s="1420"/>
      <c r="M9" s="1422"/>
    </row>
    <row r="10" spans="1:13" s="90" customFormat="1" ht="3.75" customHeight="1" x14ac:dyDescent="0.2">
      <c r="A10" s="719"/>
      <c r="B10" s="92"/>
      <c r="C10" s="92"/>
      <c r="D10" s="93"/>
      <c r="E10" s="92"/>
      <c r="F10" s="92"/>
      <c r="G10" s="1601"/>
      <c r="H10" s="1602"/>
      <c r="I10"/>
      <c r="J10" s="1161"/>
      <c r="K10" s="898"/>
      <c r="L10" s="898"/>
      <c r="M10" s="899"/>
    </row>
    <row r="11" spans="1:13" s="90" customFormat="1" ht="19.5" customHeight="1" x14ac:dyDescent="0.2">
      <c r="A11" s="1397" t="s">
        <v>144</v>
      </c>
      <c r="B11" s="1398"/>
      <c r="C11" s="1398"/>
      <c r="D11" s="1398"/>
      <c r="E11" s="1398"/>
      <c r="F11" s="1398"/>
      <c r="G11" s="1398"/>
      <c r="H11" s="1399"/>
      <c r="I11"/>
      <c r="J11" s="725" t="s">
        <v>354</v>
      </c>
      <c r="K11" s="1162"/>
      <c r="L11" s="1162"/>
      <c r="M11" s="1163"/>
    </row>
    <row r="12" spans="1:13" s="91" customFormat="1" ht="3.75" customHeight="1" x14ac:dyDescent="0.2">
      <c r="A12" s="720"/>
      <c r="B12" s="251"/>
      <c r="C12" s="251"/>
      <c r="D12" s="252"/>
      <c r="E12" s="253"/>
      <c r="F12" s="253"/>
      <c r="G12" s="1599"/>
      <c r="H12" s="1600"/>
      <c r="I12"/>
      <c r="J12" s="1044"/>
      <c r="K12" s="1045"/>
      <c r="L12" s="1045"/>
      <c r="M12" s="1046"/>
    </row>
    <row r="13" spans="1:13" s="90" customFormat="1" ht="15" customHeight="1" x14ac:dyDescent="0.2">
      <c r="A13" s="507"/>
      <c r="B13" s="1582"/>
      <c r="C13" s="1582"/>
      <c r="D13" s="437"/>
      <c r="E13" s="637"/>
      <c r="F13" s="1413"/>
      <c r="G13" s="1413"/>
      <c r="H13" s="1527"/>
      <c r="I13"/>
      <c r="J13" s="1429" t="s">
        <v>355</v>
      </c>
      <c r="K13" s="1430"/>
      <c r="L13" s="1430"/>
      <c r="M13" s="1431"/>
    </row>
    <row r="14" spans="1:13" s="90" customFormat="1" ht="15" customHeight="1" x14ac:dyDescent="0.2">
      <c r="A14" s="507"/>
      <c r="B14" s="1582"/>
      <c r="C14" s="1582"/>
      <c r="D14" s="437"/>
      <c r="E14" s="637"/>
      <c r="F14" s="1413"/>
      <c r="G14" s="1413"/>
      <c r="H14" s="1527"/>
      <c r="I14"/>
      <c r="J14" s="1415"/>
      <c r="K14" s="1432"/>
      <c r="L14" s="1432"/>
      <c r="M14" s="1433"/>
    </row>
    <row r="15" spans="1:13" s="90" customFormat="1" ht="15" customHeight="1" x14ac:dyDescent="0.2">
      <c r="A15" s="507"/>
      <c r="B15" s="1582"/>
      <c r="C15" s="1582"/>
      <c r="D15" s="437"/>
      <c r="E15" s="637"/>
      <c r="F15" s="1413"/>
      <c r="G15" s="1413"/>
      <c r="H15" s="1527"/>
      <c r="I15"/>
      <c r="J15" s="443"/>
      <c r="K15" s="444"/>
      <c r="L15" s="444"/>
      <c r="M15" s="445"/>
    </row>
    <row r="16" spans="1:13" s="90" customFormat="1" ht="15" customHeight="1" x14ac:dyDescent="0.2">
      <c r="A16" s="507"/>
      <c r="B16" s="1582"/>
      <c r="C16" s="1582"/>
      <c r="D16" s="437"/>
      <c r="E16" s="637"/>
      <c r="F16" s="1413"/>
      <c r="G16" s="1413"/>
      <c r="H16" s="1527"/>
      <c r="I16"/>
      <c r="J16" s="443"/>
      <c r="K16" s="444"/>
      <c r="L16" s="444"/>
      <c r="M16" s="445"/>
    </row>
    <row r="17" spans="1:13" s="90" customFormat="1" ht="15" customHeight="1" x14ac:dyDescent="0.2">
      <c r="A17" s="507"/>
      <c r="B17" s="1582"/>
      <c r="C17" s="1582"/>
      <c r="D17" s="437"/>
      <c r="E17" s="637"/>
      <c r="F17" s="1413"/>
      <c r="G17" s="1413"/>
      <c r="H17" s="1527"/>
      <c r="I17"/>
      <c r="J17" s="443"/>
      <c r="K17" s="444"/>
      <c r="L17" s="444"/>
      <c r="M17" s="445"/>
    </row>
    <row r="18" spans="1:13" s="90" customFormat="1" ht="15" customHeight="1" x14ac:dyDescent="0.2">
      <c r="A18" s="507"/>
      <c r="B18" s="1582"/>
      <c r="C18" s="1582"/>
      <c r="D18" s="437"/>
      <c r="E18" s="637"/>
      <c r="F18" s="1413"/>
      <c r="G18" s="1413"/>
      <c r="H18" s="1527"/>
      <c r="I18"/>
      <c r="J18" s="443"/>
      <c r="K18" s="444"/>
      <c r="L18" s="444"/>
      <c r="M18" s="445"/>
    </row>
    <row r="19" spans="1:13" s="90" customFormat="1" ht="15" customHeight="1" x14ac:dyDescent="0.2">
      <c r="A19" s="507"/>
      <c r="B19" s="1582"/>
      <c r="C19" s="1582"/>
      <c r="D19" s="437"/>
      <c r="E19" s="637"/>
      <c r="F19" s="1413"/>
      <c r="G19" s="1413"/>
      <c r="H19" s="1527"/>
      <c r="I19"/>
      <c r="J19" s="443"/>
      <c r="K19" s="444"/>
      <c r="L19" s="444"/>
      <c r="M19" s="445"/>
    </row>
    <row r="20" spans="1:13" s="90" customFormat="1" ht="15" customHeight="1" x14ac:dyDescent="0.2">
      <c r="A20" s="507"/>
      <c r="B20" s="1582"/>
      <c r="C20" s="1582"/>
      <c r="D20" s="437"/>
      <c r="E20" s="637"/>
      <c r="F20" s="1413"/>
      <c r="G20" s="1413"/>
      <c r="H20" s="1527"/>
      <c r="I20"/>
      <c r="J20" s="443"/>
      <c r="K20" s="444"/>
      <c r="L20" s="444"/>
      <c r="M20" s="445"/>
    </row>
    <row r="21" spans="1:13" s="90" customFormat="1" ht="15" customHeight="1" x14ac:dyDescent="0.2">
      <c r="A21" s="507"/>
      <c r="B21" s="1582"/>
      <c r="C21" s="1582"/>
      <c r="D21" s="437"/>
      <c r="E21" s="637"/>
      <c r="F21" s="1413"/>
      <c r="G21" s="1413"/>
      <c r="H21" s="1527"/>
      <c r="I21"/>
      <c r="J21" s="443"/>
      <c r="K21" s="444"/>
      <c r="L21" s="444"/>
      <c r="M21" s="445"/>
    </row>
    <row r="22" spans="1:13" s="90" customFormat="1" ht="15" customHeight="1" x14ac:dyDescent="0.2">
      <c r="A22" s="507"/>
      <c r="B22" s="1582"/>
      <c r="C22" s="1582"/>
      <c r="D22" s="437"/>
      <c r="E22" s="637"/>
      <c r="F22" s="1413"/>
      <c r="G22" s="1413"/>
      <c r="H22" s="1527"/>
      <c r="I22"/>
      <c r="J22" s="443"/>
      <c r="K22" s="444"/>
      <c r="L22" s="444"/>
      <c r="M22" s="445"/>
    </row>
    <row r="23" spans="1:13" s="90" customFormat="1" ht="20.100000000000001" customHeight="1" thickBot="1" x14ac:dyDescent="0.25">
      <c r="A23" s="721"/>
      <c r="B23" s="1467" t="s">
        <v>230</v>
      </c>
      <c r="C23" s="1467"/>
      <c r="D23" s="415">
        <f>SUM(D13:D22)</f>
        <v>0</v>
      </c>
      <c r="E23" s="1528"/>
      <c r="F23" s="1528"/>
      <c r="G23" s="1528"/>
      <c r="H23" s="1561"/>
      <c r="I23"/>
      <c r="J23" s="443"/>
      <c r="K23" s="444"/>
      <c r="L23" s="444"/>
      <c r="M23" s="445"/>
    </row>
    <row r="24" spans="1:13" customFormat="1" ht="3.75" customHeight="1" thickTop="1" x14ac:dyDescent="0.2">
      <c r="A24" s="573"/>
      <c r="B24" s="658"/>
      <c r="C24" s="658"/>
      <c r="D24" s="658"/>
      <c r="E24" s="658"/>
      <c r="F24" s="658"/>
      <c r="G24" s="1528"/>
      <c r="H24" s="1561"/>
      <c r="J24" s="369"/>
      <c r="K24" s="369"/>
      <c r="L24" s="369"/>
      <c r="M24" s="369"/>
    </row>
    <row r="25" spans="1:13" s="90" customFormat="1" ht="19.5" customHeight="1" x14ac:dyDescent="0.2">
      <c r="A25" s="1397" t="s">
        <v>98</v>
      </c>
      <c r="B25" s="1398"/>
      <c r="C25" s="1398"/>
      <c r="D25" s="1398"/>
      <c r="E25" s="1398"/>
      <c r="F25" s="1398"/>
      <c r="G25" s="1398"/>
      <c r="H25" s="1399"/>
      <c r="I25"/>
      <c r="J25" s="369"/>
      <c r="K25" s="369"/>
      <c r="L25" s="369"/>
      <c r="M25" s="369"/>
    </row>
    <row r="26" spans="1:13" s="91" customFormat="1" ht="3.75" customHeight="1" x14ac:dyDescent="0.2">
      <c r="A26" s="720"/>
      <c r="B26" s="251"/>
      <c r="C26" s="251"/>
      <c r="D26" s="252"/>
      <c r="E26" s="253"/>
      <c r="F26" s="253"/>
      <c r="G26" s="1599"/>
      <c r="H26" s="1600"/>
      <c r="I26"/>
      <c r="J26" s="369"/>
      <c r="K26" s="369"/>
      <c r="L26" s="369"/>
      <c r="M26" s="369"/>
    </row>
    <row r="27" spans="1:13" s="90" customFormat="1" ht="15" customHeight="1" x14ac:dyDescent="0.2">
      <c r="A27" s="504"/>
      <c r="B27" s="1412"/>
      <c r="C27" s="1413"/>
      <c r="D27" s="437"/>
      <c r="E27" s="637"/>
      <c r="F27" s="1413"/>
      <c r="G27" s="1413"/>
      <c r="H27" s="1527"/>
      <c r="I27"/>
      <c r="J27" s="443"/>
      <c r="K27" s="444"/>
      <c r="L27" s="444"/>
      <c r="M27" s="445"/>
    </row>
    <row r="28" spans="1:13" s="90" customFormat="1" ht="15" customHeight="1" x14ac:dyDescent="0.2">
      <c r="A28" s="507"/>
      <c r="B28" s="1413"/>
      <c r="C28" s="1413"/>
      <c r="D28" s="437"/>
      <c r="E28" s="637"/>
      <c r="F28" s="1413"/>
      <c r="G28" s="1413"/>
      <c r="H28" s="1527"/>
      <c r="I28"/>
      <c r="J28" s="443"/>
      <c r="K28" s="444"/>
      <c r="L28" s="444"/>
      <c r="M28" s="445"/>
    </row>
    <row r="29" spans="1:13" s="90" customFormat="1" ht="15" customHeight="1" x14ac:dyDescent="0.2">
      <c r="A29" s="507"/>
      <c r="B29" s="1413"/>
      <c r="C29" s="1413"/>
      <c r="D29" s="437"/>
      <c r="E29" s="637"/>
      <c r="F29" s="1413"/>
      <c r="G29" s="1413"/>
      <c r="H29" s="1527"/>
      <c r="I29"/>
      <c r="J29" s="443"/>
      <c r="K29" s="444"/>
      <c r="L29" s="444"/>
      <c r="M29" s="445"/>
    </row>
    <row r="30" spans="1:13" s="90" customFormat="1" ht="15" customHeight="1" x14ac:dyDescent="0.2">
      <c r="A30" s="507"/>
      <c r="B30" s="1413"/>
      <c r="C30" s="1413"/>
      <c r="D30" s="437"/>
      <c r="E30" s="637"/>
      <c r="F30" s="1413"/>
      <c r="G30" s="1413"/>
      <c r="H30" s="1527"/>
      <c r="I30"/>
      <c r="J30" s="443"/>
      <c r="K30" s="444"/>
      <c r="L30" s="444"/>
      <c r="M30" s="445"/>
    </row>
    <row r="31" spans="1:13" s="90" customFormat="1" ht="15" customHeight="1" x14ac:dyDescent="0.2">
      <c r="A31" s="507"/>
      <c r="B31" s="1413"/>
      <c r="C31" s="1413"/>
      <c r="D31" s="437"/>
      <c r="E31" s="637"/>
      <c r="F31" s="1413"/>
      <c r="G31" s="1413"/>
      <c r="H31" s="1527"/>
      <c r="I31"/>
      <c r="J31" s="443"/>
      <c r="K31" s="444"/>
      <c r="L31" s="444"/>
      <c r="M31" s="445"/>
    </row>
    <row r="32" spans="1:13" s="90" customFormat="1" ht="15" customHeight="1" x14ac:dyDescent="0.2">
      <c r="A32" s="507"/>
      <c r="B32" s="1413"/>
      <c r="C32" s="1413"/>
      <c r="D32" s="437"/>
      <c r="E32" s="637"/>
      <c r="F32" s="1413"/>
      <c r="G32" s="1413"/>
      <c r="H32" s="1527"/>
      <c r="I32"/>
      <c r="J32" s="443"/>
      <c r="K32" s="444"/>
      <c r="L32" s="444"/>
      <c r="M32" s="445"/>
    </row>
    <row r="33" spans="1:13" s="90" customFormat="1" ht="15" customHeight="1" x14ac:dyDescent="0.2">
      <c r="A33" s="507"/>
      <c r="B33" s="1413"/>
      <c r="C33" s="1413"/>
      <c r="D33" s="437"/>
      <c r="E33" s="637"/>
      <c r="F33" s="1413"/>
      <c r="G33" s="1413"/>
      <c r="H33" s="1527"/>
      <c r="I33"/>
      <c r="J33" s="443"/>
      <c r="K33" s="444"/>
      <c r="L33" s="444"/>
      <c r="M33" s="445"/>
    </row>
    <row r="34" spans="1:13" s="90" customFormat="1" ht="15" customHeight="1" x14ac:dyDescent="0.2">
      <c r="A34" s="507"/>
      <c r="B34" s="1413"/>
      <c r="C34" s="1413"/>
      <c r="D34" s="437"/>
      <c r="E34" s="637"/>
      <c r="F34" s="1413"/>
      <c r="G34" s="1413"/>
      <c r="H34" s="1527"/>
      <c r="I34"/>
      <c r="J34" s="443"/>
      <c r="K34" s="444"/>
      <c r="L34" s="444"/>
      <c r="M34" s="445"/>
    </row>
    <row r="35" spans="1:13" s="90" customFormat="1" ht="15" customHeight="1" x14ac:dyDescent="0.2">
      <c r="A35" s="507"/>
      <c r="B35" s="1413"/>
      <c r="C35" s="1413"/>
      <c r="D35" s="437"/>
      <c r="E35" s="637"/>
      <c r="F35" s="1413"/>
      <c r="G35" s="1413"/>
      <c r="H35" s="1527"/>
      <c r="I35"/>
      <c r="J35" s="443"/>
      <c r="K35" s="444"/>
      <c r="L35" s="444"/>
      <c r="M35" s="445"/>
    </row>
    <row r="36" spans="1:13" s="90" customFormat="1" ht="15" customHeight="1" x14ac:dyDescent="0.2">
      <c r="A36" s="507"/>
      <c r="B36" s="1413"/>
      <c r="C36" s="1413"/>
      <c r="D36" s="437"/>
      <c r="E36" s="637"/>
      <c r="F36" s="1413"/>
      <c r="G36" s="1413"/>
      <c r="H36" s="1527"/>
      <c r="I36"/>
      <c r="J36" s="443"/>
      <c r="K36" s="444"/>
      <c r="L36" s="444"/>
      <c r="M36" s="445"/>
    </row>
    <row r="37" spans="1:13" s="90" customFormat="1" ht="15" customHeight="1" x14ac:dyDescent="0.2">
      <c r="A37" s="507"/>
      <c r="B37" s="1413"/>
      <c r="C37" s="1413"/>
      <c r="D37" s="437"/>
      <c r="E37" s="637"/>
      <c r="F37" s="1413"/>
      <c r="G37" s="1413"/>
      <c r="H37" s="1527"/>
      <c r="I37"/>
      <c r="J37" s="443"/>
      <c r="K37" s="444"/>
      <c r="L37" s="444"/>
      <c r="M37" s="445"/>
    </row>
    <row r="38" spans="1:13" s="90" customFormat="1" ht="15" customHeight="1" x14ac:dyDescent="0.2">
      <c r="A38" s="507"/>
      <c r="B38" s="1413"/>
      <c r="C38" s="1413"/>
      <c r="D38" s="437"/>
      <c r="E38" s="637"/>
      <c r="F38" s="1413"/>
      <c r="G38" s="1413"/>
      <c r="H38" s="1527"/>
      <c r="I38"/>
      <c r="J38" s="443"/>
      <c r="K38" s="444"/>
      <c r="L38" s="444"/>
      <c r="M38" s="445"/>
    </row>
    <row r="39" spans="1:13" s="90" customFormat="1" ht="15" customHeight="1" x14ac:dyDescent="0.2">
      <c r="A39" s="507"/>
      <c r="B39" s="1413"/>
      <c r="C39" s="1413"/>
      <c r="D39" s="437"/>
      <c r="E39" s="637"/>
      <c r="F39" s="1413"/>
      <c r="G39" s="1413"/>
      <c r="H39" s="1527"/>
      <c r="I39"/>
      <c r="J39" s="443"/>
      <c r="K39" s="444"/>
      <c r="L39" s="444"/>
      <c r="M39" s="445"/>
    </row>
    <row r="40" spans="1:13" s="90" customFormat="1" ht="20.100000000000001" customHeight="1" thickBot="1" x14ac:dyDescent="0.25">
      <c r="A40" s="721"/>
      <c r="B40" s="1467" t="s">
        <v>231</v>
      </c>
      <c r="C40" s="1467"/>
      <c r="D40" s="415">
        <f>SUM(D27:D39)</f>
        <v>0</v>
      </c>
      <c r="E40" s="1528"/>
      <c r="F40" s="1528"/>
      <c r="G40" s="1528"/>
      <c r="H40" s="1561"/>
      <c r="I40"/>
      <c r="J40" s="443"/>
      <c r="K40" s="444"/>
      <c r="L40" s="444"/>
      <c r="M40" s="445"/>
    </row>
    <row r="41" spans="1:13" s="86" customFormat="1" ht="3.75" customHeight="1" thickTop="1" thickBot="1" x14ac:dyDescent="0.25">
      <c r="A41" s="722"/>
      <c r="B41" s="1598"/>
      <c r="C41" s="1598"/>
      <c r="D41" s="723"/>
      <c r="E41" s="723"/>
      <c r="F41" s="723"/>
      <c r="G41" s="723"/>
      <c r="H41" s="724"/>
      <c r="I41"/>
      <c r="J41" s="165"/>
      <c r="K41" s="165"/>
      <c r="L41" s="165"/>
      <c r="M41" s="165"/>
    </row>
    <row r="42" spans="1:13" s="86" customFormat="1" ht="15.95" customHeight="1" x14ac:dyDescent="0.2">
      <c r="I42"/>
      <c r="J42" s="166"/>
      <c r="K42" s="166"/>
      <c r="L42" s="166"/>
      <c r="M42" s="166"/>
    </row>
    <row r="43" spans="1:13" s="86" customFormat="1" ht="15.95" customHeight="1" x14ac:dyDescent="0.2">
      <c r="I43"/>
      <c r="J43" s="166"/>
      <c r="K43" s="166"/>
      <c r="L43" s="166"/>
      <c r="M43" s="166"/>
    </row>
    <row r="44" spans="1:13" s="86" customFormat="1" ht="15.95" customHeight="1" x14ac:dyDescent="0.2">
      <c r="I44"/>
      <c r="J44" s="166"/>
      <c r="K44" s="166"/>
      <c r="L44" s="166"/>
      <c r="M44" s="166"/>
    </row>
    <row r="45" spans="1:13" s="52" customFormat="1" ht="15.95" customHeight="1" x14ac:dyDescent="0.2">
      <c r="I45"/>
      <c r="J45" s="166"/>
      <c r="K45" s="166"/>
      <c r="L45" s="166"/>
      <c r="M45" s="166"/>
    </row>
    <row r="46" spans="1:13" s="52" customFormat="1" ht="15.95" customHeight="1" x14ac:dyDescent="0.2">
      <c r="I46"/>
      <c r="J46"/>
      <c r="K46"/>
      <c r="L46"/>
      <c r="M46"/>
    </row>
    <row r="47" spans="1:13" s="52" customFormat="1" ht="15.95" customHeight="1" x14ac:dyDescent="0.2">
      <c r="I47"/>
      <c r="J47" s="166"/>
      <c r="K47" s="166"/>
      <c r="L47" s="166"/>
      <c r="M47" s="166"/>
    </row>
    <row r="48" spans="1:13" s="52" customFormat="1" ht="15.95" customHeight="1" x14ac:dyDescent="0.2">
      <c r="I48"/>
      <c r="J48"/>
      <c r="K48"/>
      <c r="L48"/>
      <c r="M48"/>
    </row>
    <row r="49" spans="9:13" s="52" customFormat="1" ht="15.95" customHeight="1" x14ac:dyDescent="0.2">
      <c r="I49"/>
      <c r="J49"/>
      <c r="K49"/>
      <c r="L49"/>
      <c r="M49"/>
    </row>
    <row r="50" spans="9:13" s="52" customFormat="1" ht="15.95" customHeight="1" x14ac:dyDescent="0.2">
      <c r="I50"/>
      <c r="J50"/>
      <c r="K50"/>
      <c r="L50"/>
      <c r="M50"/>
    </row>
    <row r="51" spans="9:13" s="52" customFormat="1" ht="15.95" customHeight="1" x14ac:dyDescent="0.2">
      <c r="I51"/>
      <c r="J51"/>
      <c r="K51"/>
      <c r="L51"/>
      <c r="M51"/>
    </row>
    <row r="52" spans="9:13" s="52" customFormat="1" ht="15.95" customHeight="1" x14ac:dyDescent="0.2">
      <c r="I52"/>
      <c r="J52"/>
      <c r="K52"/>
      <c r="L52"/>
      <c r="M52"/>
    </row>
    <row r="53" spans="9:13" s="52" customFormat="1" ht="15.95" customHeight="1" x14ac:dyDescent="0.2">
      <c r="I53"/>
      <c r="J53"/>
      <c r="K53"/>
      <c r="L53"/>
      <c r="M53"/>
    </row>
    <row r="54" spans="9:13" s="52" customFormat="1" ht="15.95" customHeight="1" x14ac:dyDescent="0.2">
      <c r="I54"/>
      <c r="J54"/>
      <c r="K54"/>
      <c r="L54"/>
      <c r="M54"/>
    </row>
    <row r="55" spans="9:13" s="52" customFormat="1" ht="15.95" customHeight="1" x14ac:dyDescent="0.2">
      <c r="I55"/>
      <c r="J55"/>
      <c r="K55"/>
      <c r="L55"/>
      <c r="M55"/>
    </row>
    <row r="56" spans="9:13" s="52" customFormat="1" ht="15.95" customHeight="1" x14ac:dyDescent="0.2">
      <c r="I56"/>
      <c r="J56"/>
      <c r="K56"/>
      <c r="L56"/>
      <c r="M56"/>
    </row>
    <row r="57" spans="9:13" s="52" customFormat="1" ht="15.95" customHeight="1" x14ac:dyDescent="0.2">
      <c r="I57"/>
      <c r="J57"/>
      <c r="K57"/>
      <c r="L57"/>
      <c r="M57"/>
    </row>
    <row r="58" spans="9:13" s="52" customFormat="1" ht="15.95" customHeight="1" x14ac:dyDescent="0.2">
      <c r="I58"/>
      <c r="J58"/>
      <c r="K58"/>
      <c r="L58"/>
      <c r="M58"/>
    </row>
    <row r="59" spans="9:13" s="52" customFormat="1" ht="15.95" customHeight="1" x14ac:dyDescent="0.2">
      <c r="I59"/>
      <c r="J59"/>
      <c r="K59"/>
      <c r="L59"/>
      <c r="M59"/>
    </row>
    <row r="60" spans="9:13" s="52" customFormat="1" ht="15.95" customHeight="1" x14ac:dyDescent="0.2">
      <c r="I60"/>
      <c r="J60"/>
      <c r="K60"/>
      <c r="L60"/>
      <c r="M60"/>
    </row>
    <row r="61" spans="9:13" s="52" customFormat="1" ht="15.95" customHeight="1" x14ac:dyDescent="0.2">
      <c r="I61"/>
      <c r="J61"/>
      <c r="K61"/>
      <c r="L61"/>
      <c r="M61"/>
    </row>
    <row r="62" spans="9:13" s="52" customFormat="1" ht="15.95" customHeight="1" x14ac:dyDescent="0.2">
      <c r="I62"/>
      <c r="J62"/>
      <c r="K62"/>
      <c r="L62"/>
      <c r="M62"/>
    </row>
    <row r="63" spans="9:13" s="52" customFormat="1" ht="15.95" customHeight="1" x14ac:dyDescent="0.2">
      <c r="I63"/>
      <c r="J63"/>
      <c r="K63"/>
      <c r="L63"/>
      <c r="M63"/>
    </row>
    <row r="64" spans="9:13" s="52" customFormat="1" ht="15.95" customHeight="1" x14ac:dyDescent="0.2">
      <c r="I64"/>
      <c r="J64"/>
      <c r="K64"/>
      <c r="L64"/>
      <c r="M64"/>
    </row>
    <row r="65" spans="9:13" s="52" customFormat="1" ht="15.95" customHeight="1" x14ac:dyDescent="0.2">
      <c r="I65"/>
      <c r="J65"/>
      <c r="K65"/>
      <c r="L65"/>
      <c r="M65"/>
    </row>
    <row r="66" spans="9:13" s="52" customFormat="1" ht="15.95" customHeight="1" x14ac:dyDescent="0.2">
      <c r="I66"/>
      <c r="J66"/>
      <c r="K66"/>
      <c r="L66"/>
      <c r="M66"/>
    </row>
    <row r="67" spans="9:13" s="52" customFormat="1" ht="15.95" customHeight="1" x14ac:dyDescent="0.2">
      <c r="I67"/>
      <c r="J67"/>
      <c r="K67"/>
      <c r="L67"/>
      <c r="M67"/>
    </row>
    <row r="68" spans="9:13" s="52" customFormat="1" ht="15.95" customHeight="1" x14ac:dyDescent="0.2">
      <c r="I68"/>
      <c r="J68"/>
      <c r="K68"/>
      <c r="L68"/>
      <c r="M68"/>
    </row>
    <row r="69" spans="9:13" s="52" customFormat="1" ht="15.95" customHeight="1" x14ac:dyDescent="0.2">
      <c r="I69"/>
      <c r="J69"/>
      <c r="K69"/>
      <c r="L69"/>
      <c r="M69"/>
    </row>
    <row r="70" spans="9:13" s="52" customFormat="1" ht="15.95" customHeight="1" x14ac:dyDescent="0.2">
      <c r="I70"/>
      <c r="J70"/>
      <c r="K70"/>
      <c r="L70"/>
      <c r="M70"/>
    </row>
    <row r="71" spans="9:13" s="52" customFormat="1" ht="15.95" customHeight="1" x14ac:dyDescent="0.2">
      <c r="I71"/>
      <c r="J71"/>
      <c r="K71"/>
      <c r="L71"/>
      <c r="M71"/>
    </row>
    <row r="72" spans="9:13" s="52" customFormat="1" ht="15.95" customHeight="1" x14ac:dyDescent="0.2">
      <c r="I72"/>
      <c r="J72"/>
      <c r="K72"/>
      <c r="L72"/>
      <c r="M72"/>
    </row>
    <row r="73" spans="9:13" s="52" customFormat="1" ht="15.95" customHeight="1" x14ac:dyDescent="0.2">
      <c r="I73"/>
      <c r="J73"/>
      <c r="K73"/>
      <c r="L73"/>
      <c r="M73"/>
    </row>
    <row r="74" spans="9:13" s="52" customFormat="1" ht="15.95" customHeight="1" x14ac:dyDescent="0.2">
      <c r="I74"/>
      <c r="J74"/>
      <c r="K74"/>
      <c r="L74"/>
      <c r="M74"/>
    </row>
    <row r="75" spans="9:13" s="52" customFormat="1" ht="15.95" customHeight="1" x14ac:dyDescent="0.2">
      <c r="I75"/>
      <c r="J75"/>
      <c r="K75"/>
      <c r="L75"/>
      <c r="M75"/>
    </row>
    <row r="76" spans="9:13" s="52" customFormat="1" ht="15.95" customHeight="1" x14ac:dyDescent="0.2">
      <c r="I76"/>
      <c r="J76"/>
      <c r="K76"/>
      <c r="L76"/>
      <c r="M76"/>
    </row>
    <row r="77" spans="9:13" s="52" customFormat="1" ht="15.95" customHeight="1" x14ac:dyDescent="0.2">
      <c r="I77"/>
      <c r="J77"/>
      <c r="K77"/>
      <c r="L77"/>
      <c r="M77"/>
    </row>
    <row r="78" spans="9:13" s="52" customFormat="1" ht="15.95" customHeight="1" x14ac:dyDescent="0.2">
      <c r="I78"/>
      <c r="J78"/>
      <c r="K78"/>
      <c r="L78"/>
      <c r="M78"/>
    </row>
    <row r="79" spans="9:13" s="52" customFormat="1" ht="15.95" customHeight="1" x14ac:dyDescent="0.2">
      <c r="I79"/>
      <c r="J79"/>
      <c r="K79"/>
      <c r="L79"/>
      <c r="M79"/>
    </row>
    <row r="80" spans="9:13" s="52" customFormat="1" ht="15.95" customHeight="1" x14ac:dyDescent="0.2">
      <c r="I80"/>
      <c r="J80"/>
      <c r="K80"/>
      <c r="L80"/>
      <c r="M80"/>
    </row>
    <row r="81" spans="9:13" s="52" customFormat="1" ht="15.95" customHeight="1" x14ac:dyDescent="0.2">
      <c r="I81"/>
      <c r="J81"/>
      <c r="K81"/>
      <c r="L81"/>
      <c r="M81"/>
    </row>
    <row r="82" spans="9:13" s="52" customFormat="1" ht="15.95" customHeight="1" x14ac:dyDescent="0.2">
      <c r="I82"/>
      <c r="J82"/>
      <c r="K82"/>
      <c r="L82"/>
      <c r="M82"/>
    </row>
    <row r="83" spans="9:13" s="52" customFormat="1" ht="15.95" customHeight="1" x14ac:dyDescent="0.2">
      <c r="I83"/>
      <c r="J83"/>
      <c r="K83"/>
      <c r="L83"/>
      <c r="M83"/>
    </row>
    <row r="84" spans="9:13" s="52" customFormat="1" ht="15.95" customHeight="1" x14ac:dyDescent="0.2">
      <c r="I84"/>
      <c r="J84"/>
      <c r="K84"/>
      <c r="L84"/>
      <c r="M84"/>
    </row>
    <row r="85" spans="9:13" s="52" customFormat="1" ht="15.95" customHeight="1" x14ac:dyDescent="0.2">
      <c r="I85"/>
      <c r="J85"/>
      <c r="K85"/>
      <c r="L85"/>
      <c r="M85"/>
    </row>
    <row r="86" spans="9:13" s="52" customFormat="1" ht="15.95" customHeight="1" x14ac:dyDescent="0.2">
      <c r="I86"/>
      <c r="J86"/>
      <c r="K86"/>
      <c r="L86"/>
      <c r="M86"/>
    </row>
    <row r="87" spans="9:13" s="52" customFormat="1" ht="15.95" customHeight="1" x14ac:dyDescent="0.2">
      <c r="I87"/>
      <c r="J87"/>
      <c r="K87"/>
      <c r="L87"/>
      <c r="M87"/>
    </row>
    <row r="88" spans="9:13" s="52" customFormat="1" ht="15.95" customHeight="1" x14ac:dyDescent="0.2">
      <c r="I88"/>
      <c r="J88"/>
      <c r="K88"/>
      <c r="L88"/>
      <c r="M88"/>
    </row>
    <row r="89" spans="9:13" s="52" customFormat="1" ht="15.95" customHeight="1" x14ac:dyDescent="0.2">
      <c r="I89"/>
      <c r="J89"/>
      <c r="K89"/>
      <c r="L89"/>
      <c r="M89"/>
    </row>
    <row r="90" spans="9:13" s="52" customFormat="1" ht="15.95" customHeight="1" x14ac:dyDescent="0.2">
      <c r="I90"/>
      <c r="J90"/>
      <c r="K90"/>
      <c r="L90"/>
      <c r="M90"/>
    </row>
    <row r="91" spans="9:13" s="52" customFormat="1" ht="15.95" customHeight="1" x14ac:dyDescent="0.2">
      <c r="I91"/>
      <c r="J91"/>
      <c r="K91"/>
      <c r="L91"/>
      <c r="M91"/>
    </row>
    <row r="92" spans="9:13" s="52" customFormat="1" ht="15.95" customHeight="1" x14ac:dyDescent="0.2">
      <c r="I92"/>
      <c r="J92"/>
      <c r="K92"/>
      <c r="L92"/>
      <c r="M92"/>
    </row>
    <row r="93" spans="9:13" s="52" customFormat="1" ht="15.95" customHeight="1" x14ac:dyDescent="0.2">
      <c r="I93"/>
      <c r="J93"/>
      <c r="K93"/>
      <c r="L93"/>
      <c r="M93"/>
    </row>
    <row r="94" spans="9:13" s="52" customFormat="1" ht="15.95" customHeight="1" x14ac:dyDescent="0.2">
      <c r="I94"/>
      <c r="J94"/>
      <c r="K94"/>
      <c r="L94"/>
      <c r="M94"/>
    </row>
    <row r="95" spans="9:13" s="52" customFormat="1" ht="15.95" customHeight="1" x14ac:dyDescent="0.2">
      <c r="I95"/>
      <c r="J95"/>
      <c r="K95"/>
      <c r="L95"/>
      <c r="M95"/>
    </row>
    <row r="96" spans="9:13" s="52" customFormat="1" ht="15.95" customHeight="1" x14ac:dyDescent="0.2">
      <c r="I96"/>
      <c r="J96"/>
      <c r="K96"/>
      <c r="L96"/>
      <c r="M96"/>
    </row>
    <row r="97" spans="9:13" s="52" customFormat="1" ht="15.95" customHeight="1" x14ac:dyDescent="0.2">
      <c r="I97"/>
      <c r="J97"/>
      <c r="K97"/>
      <c r="L97"/>
      <c r="M97"/>
    </row>
    <row r="98" spans="9:13" s="52" customFormat="1" ht="15.95" customHeight="1" x14ac:dyDescent="0.2">
      <c r="I98"/>
      <c r="J98"/>
      <c r="K98"/>
      <c r="L98"/>
      <c r="M98"/>
    </row>
    <row r="99" spans="9:13" s="52" customFormat="1" ht="15.95" customHeight="1" x14ac:dyDescent="0.2">
      <c r="I99"/>
      <c r="J99"/>
      <c r="K99"/>
      <c r="L99"/>
      <c r="M99"/>
    </row>
    <row r="100" spans="9:13" s="52" customFormat="1" ht="15.95" customHeight="1" x14ac:dyDescent="0.2">
      <c r="I100"/>
      <c r="J100"/>
      <c r="K100"/>
      <c r="L100"/>
      <c r="M100"/>
    </row>
    <row r="101" spans="9:13" s="52" customFormat="1" ht="15.95" customHeight="1" x14ac:dyDescent="0.2">
      <c r="I101"/>
      <c r="J101"/>
      <c r="K101"/>
      <c r="L101"/>
      <c r="M101"/>
    </row>
    <row r="102" spans="9:13" s="52" customFormat="1" ht="15.95" customHeight="1" x14ac:dyDescent="0.2">
      <c r="I102"/>
      <c r="J102"/>
      <c r="K102"/>
      <c r="L102"/>
      <c r="M102"/>
    </row>
    <row r="103" spans="9:13" s="52" customFormat="1" ht="15.95" customHeight="1" x14ac:dyDescent="0.2">
      <c r="I103"/>
      <c r="J103"/>
      <c r="K103"/>
      <c r="L103"/>
      <c r="M103"/>
    </row>
    <row r="104" spans="9:13" s="52" customFormat="1" ht="15.95" customHeight="1" x14ac:dyDescent="0.2">
      <c r="I104"/>
      <c r="J104"/>
      <c r="K104"/>
      <c r="L104"/>
      <c r="M104"/>
    </row>
    <row r="105" spans="9:13" s="52" customFormat="1" ht="15.95" customHeight="1" x14ac:dyDescent="0.2">
      <c r="I105"/>
      <c r="J105"/>
      <c r="K105"/>
      <c r="L105"/>
      <c r="M105"/>
    </row>
    <row r="106" spans="9:13" s="52" customFormat="1" ht="15.95" customHeight="1" x14ac:dyDescent="0.2">
      <c r="I106"/>
      <c r="J106"/>
      <c r="K106"/>
      <c r="L106"/>
      <c r="M106"/>
    </row>
    <row r="107" spans="9:13" s="52" customFormat="1" ht="15.95" customHeight="1" x14ac:dyDescent="0.2">
      <c r="I107"/>
      <c r="J107"/>
      <c r="K107"/>
      <c r="L107"/>
      <c r="M107"/>
    </row>
    <row r="108" spans="9:13" s="52" customFormat="1" ht="15.95" customHeight="1" x14ac:dyDescent="0.2">
      <c r="I108"/>
      <c r="J108"/>
      <c r="K108"/>
      <c r="L108"/>
      <c r="M108"/>
    </row>
    <row r="109" spans="9:13" s="52" customFormat="1" ht="15.95" customHeight="1" x14ac:dyDescent="0.2">
      <c r="I109"/>
      <c r="J109"/>
      <c r="K109"/>
      <c r="L109"/>
      <c r="M109"/>
    </row>
    <row r="110" spans="9:13" s="52" customFormat="1" ht="15.95" customHeight="1" x14ac:dyDescent="0.2">
      <c r="I110"/>
      <c r="J110"/>
      <c r="K110"/>
      <c r="L110"/>
      <c r="M110"/>
    </row>
    <row r="111" spans="9:13" s="52" customFormat="1" ht="15.95" customHeight="1" x14ac:dyDescent="0.2">
      <c r="I111"/>
      <c r="J111"/>
      <c r="K111"/>
      <c r="L111"/>
      <c r="M111"/>
    </row>
    <row r="112" spans="9:13" s="52" customFormat="1" ht="15.95" customHeight="1" x14ac:dyDescent="0.2">
      <c r="I112"/>
      <c r="J112"/>
      <c r="K112"/>
      <c r="L112"/>
      <c r="M112"/>
    </row>
    <row r="113" spans="9:13" s="52" customFormat="1" ht="15.95" customHeight="1" x14ac:dyDescent="0.2">
      <c r="I113"/>
      <c r="J113"/>
      <c r="K113"/>
      <c r="L113"/>
      <c r="M113"/>
    </row>
    <row r="114" spans="9:13" s="52" customFormat="1" ht="15.95" customHeight="1" x14ac:dyDescent="0.2">
      <c r="I114"/>
      <c r="J114"/>
      <c r="K114"/>
      <c r="L114"/>
      <c r="M114"/>
    </row>
    <row r="115" spans="9:13" s="52" customFormat="1" ht="15.95" customHeight="1" x14ac:dyDescent="0.2">
      <c r="I115"/>
      <c r="J115"/>
      <c r="K115"/>
      <c r="L115"/>
      <c r="M115"/>
    </row>
    <row r="116" spans="9:13" s="52" customFormat="1" ht="15.95" customHeight="1" x14ac:dyDescent="0.2">
      <c r="I116"/>
      <c r="J116"/>
      <c r="K116"/>
      <c r="L116"/>
      <c r="M116"/>
    </row>
    <row r="117" spans="9:13" s="52" customFormat="1" ht="15.95" customHeight="1" x14ac:dyDescent="0.2">
      <c r="I117"/>
      <c r="J117"/>
      <c r="K117"/>
      <c r="L117"/>
      <c r="M117"/>
    </row>
    <row r="118" spans="9:13" s="52" customFormat="1" ht="15.95" customHeight="1" x14ac:dyDescent="0.2">
      <c r="I118"/>
      <c r="J118"/>
      <c r="K118"/>
      <c r="L118"/>
      <c r="M118"/>
    </row>
    <row r="119" spans="9:13" s="52" customFormat="1" ht="15.95" customHeight="1" x14ac:dyDescent="0.2">
      <c r="I119"/>
      <c r="J119"/>
      <c r="K119"/>
      <c r="L119"/>
      <c r="M119"/>
    </row>
    <row r="120" spans="9:13" s="52" customFormat="1" ht="15.95" customHeight="1" x14ac:dyDescent="0.2">
      <c r="I120"/>
      <c r="J120"/>
      <c r="K120"/>
      <c r="L120"/>
      <c r="M120"/>
    </row>
    <row r="121" spans="9:13" s="52" customFormat="1" ht="15.95" customHeight="1" x14ac:dyDescent="0.2">
      <c r="I121"/>
      <c r="J121"/>
      <c r="K121"/>
      <c r="L121"/>
      <c r="M121"/>
    </row>
    <row r="122" spans="9:13" s="52" customFormat="1" ht="15.95" customHeight="1" x14ac:dyDescent="0.2">
      <c r="I122"/>
      <c r="J122"/>
      <c r="K122"/>
      <c r="L122"/>
      <c r="M122"/>
    </row>
    <row r="123" spans="9:13" s="52" customFormat="1" ht="15.95" customHeight="1" x14ac:dyDescent="0.2">
      <c r="I123"/>
      <c r="J123"/>
      <c r="K123"/>
      <c r="L123"/>
      <c r="M123"/>
    </row>
    <row r="124" spans="9:13" s="52" customFormat="1" ht="15.95" customHeight="1" x14ac:dyDescent="0.2">
      <c r="I124"/>
      <c r="J124"/>
      <c r="K124"/>
      <c r="L124"/>
      <c r="M124"/>
    </row>
    <row r="125" spans="9:13" s="52" customFormat="1" ht="15.95" customHeight="1" x14ac:dyDescent="0.2">
      <c r="I125"/>
      <c r="J125"/>
      <c r="K125"/>
      <c r="L125"/>
      <c r="M125"/>
    </row>
    <row r="126" spans="9:13" s="52" customFormat="1" ht="15.95" customHeight="1" x14ac:dyDescent="0.2">
      <c r="I126"/>
      <c r="J126"/>
      <c r="K126"/>
      <c r="L126"/>
      <c r="M126"/>
    </row>
    <row r="127" spans="9:13" s="52" customFormat="1" ht="15.95" customHeight="1" x14ac:dyDescent="0.2">
      <c r="I127"/>
      <c r="J127"/>
      <c r="K127"/>
      <c r="L127"/>
      <c r="M127"/>
    </row>
    <row r="128" spans="9:13" s="52" customFormat="1" ht="15.95" customHeight="1" x14ac:dyDescent="0.2">
      <c r="I128"/>
      <c r="J128"/>
      <c r="K128"/>
      <c r="L128"/>
      <c r="M128"/>
    </row>
    <row r="129" spans="9:13" s="52" customFormat="1" ht="15.95" customHeight="1" x14ac:dyDescent="0.2">
      <c r="I129"/>
      <c r="J129"/>
      <c r="K129"/>
      <c r="L129"/>
      <c r="M129"/>
    </row>
    <row r="130" spans="9:13" s="52" customFormat="1" ht="15.95" customHeight="1" x14ac:dyDescent="0.2">
      <c r="I130"/>
      <c r="J130"/>
      <c r="K130"/>
      <c r="L130"/>
      <c r="M130"/>
    </row>
    <row r="131" spans="9:13" s="52" customFormat="1" ht="15.95" customHeight="1" x14ac:dyDescent="0.2">
      <c r="I131"/>
      <c r="J131"/>
      <c r="K131"/>
      <c r="L131"/>
      <c r="M131"/>
    </row>
    <row r="132" spans="9:13" s="52" customFormat="1" ht="15.95" customHeight="1" x14ac:dyDescent="0.2">
      <c r="I132"/>
      <c r="J132"/>
      <c r="K132"/>
      <c r="L132"/>
      <c r="M132"/>
    </row>
    <row r="133" spans="9:13" s="52" customFormat="1" ht="15.95" customHeight="1" x14ac:dyDescent="0.2">
      <c r="I133"/>
      <c r="J133"/>
      <c r="K133"/>
      <c r="L133"/>
      <c r="M133"/>
    </row>
    <row r="134" spans="9:13" s="52" customFormat="1" ht="15.95" customHeight="1" x14ac:dyDescent="0.2">
      <c r="I134"/>
      <c r="J134"/>
      <c r="K134"/>
      <c r="L134"/>
      <c r="M134"/>
    </row>
    <row r="135" spans="9:13" s="52" customFormat="1" ht="15.95" customHeight="1" x14ac:dyDescent="0.2">
      <c r="I135"/>
      <c r="J135"/>
      <c r="K135"/>
      <c r="L135"/>
      <c r="M135"/>
    </row>
    <row r="136" spans="9:13" s="52" customFormat="1" ht="15.95" customHeight="1" x14ac:dyDescent="0.2">
      <c r="I136"/>
      <c r="J136"/>
      <c r="K136"/>
      <c r="L136"/>
      <c r="M136"/>
    </row>
    <row r="137" spans="9:13" s="52" customFormat="1" ht="15.95" customHeight="1" x14ac:dyDescent="0.2">
      <c r="I137"/>
      <c r="J137"/>
      <c r="K137"/>
      <c r="L137"/>
      <c r="M137"/>
    </row>
    <row r="138" spans="9:13" s="52" customFormat="1" ht="15.95" customHeight="1" x14ac:dyDescent="0.2">
      <c r="I138"/>
      <c r="J138"/>
      <c r="K138"/>
      <c r="L138"/>
      <c r="M138"/>
    </row>
    <row r="139" spans="9:13" s="52" customFormat="1" ht="15.95" customHeight="1" x14ac:dyDescent="0.2">
      <c r="I139"/>
      <c r="J139"/>
      <c r="K139"/>
      <c r="L139"/>
      <c r="M139"/>
    </row>
    <row r="140" spans="9:13" s="52" customFormat="1" ht="15.95" customHeight="1" x14ac:dyDescent="0.2">
      <c r="I140"/>
      <c r="J140"/>
      <c r="K140"/>
      <c r="L140"/>
      <c r="M140"/>
    </row>
    <row r="141" spans="9:13" s="52" customFormat="1" ht="15.95" customHeight="1" x14ac:dyDescent="0.2">
      <c r="I141"/>
      <c r="J141"/>
      <c r="K141"/>
      <c r="L141"/>
      <c r="M141"/>
    </row>
    <row r="142" spans="9:13" s="52" customFormat="1" ht="15.95" customHeight="1" x14ac:dyDescent="0.2">
      <c r="I142"/>
      <c r="J142"/>
      <c r="K142"/>
      <c r="L142"/>
      <c r="M142"/>
    </row>
    <row r="143" spans="9:13" s="52" customFormat="1" ht="15.95" customHeight="1" x14ac:dyDescent="0.2">
      <c r="I143"/>
      <c r="J143"/>
      <c r="K143"/>
      <c r="L143"/>
      <c r="M143"/>
    </row>
    <row r="144" spans="9:13" s="52" customFormat="1" ht="15.95" customHeight="1" x14ac:dyDescent="0.2">
      <c r="I144"/>
      <c r="J144"/>
      <c r="K144"/>
      <c r="L144"/>
      <c r="M144"/>
    </row>
    <row r="145" spans="9:13" s="52" customFormat="1" ht="15.95" customHeight="1" x14ac:dyDescent="0.2">
      <c r="I145"/>
      <c r="J145"/>
      <c r="K145"/>
      <c r="L145"/>
      <c r="M145"/>
    </row>
    <row r="146" spans="9:13" s="52" customFormat="1" ht="15.95" customHeight="1" x14ac:dyDescent="0.2">
      <c r="I146"/>
      <c r="J146"/>
      <c r="K146"/>
      <c r="L146"/>
      <c r="M146"/>
    </row>
    <row r="147" spans="9:13" s="52" customFormat="1" ht="15.95" customHeight="1" x14ac:dyDescent="0.2">
      <c r="I147"/>
      <c r="J147"/>
      <c r="K147"/>
      <c r="L147"/>
      <c r="M147"/>
    </row>
    <row r="148" spans="9:13" s="52" customFormat="1" ht="15.95" customHeight="1" x14ac:dyDescent="0.2">
      <c r="I148"/>
      <c r="J148"/>
      <c r="K148"/>
      <c r="L148"/>
      <c r="M148"/>
    </row>
    <row r="149" spans="9:13" s="52" customFormat="1" ht="15.95" customHeight="1" x14ac:dyDescent="0.2">
      <c r="I149"/>
      <c r="J149"/>
      <c r="K149"/>
      <c r="L149"/>
      <c r="M149"/>
    </row>
    <row r="150" spans="9:13" s="52" customFormat="1" ht="15.95" customHeight="1" x14ac:dyDescent="0.2">
      <c r="I150"/>
      <c r="J150"/>
      <c r="K150"/>
      <c r="L150"/>
      <c r="M150"/>
    </row>
    <row r="151" spans="9:13" s="52" customFormat="1" ht="15.95" customHeight="1" x14ac:dyDescent="0.2">
      <c r="I151"/>
      <c r="J151"/>
      <c r="K151"/>
      <c r="L151"/>
      <c r="M151"/>
    </row>
    <row r="152" spans="9:13" s="52" customFormat="1" ht="15.95" customHeight="1" x14ac:dyDescent="0.2">
      <c r="I152"/>
      <c r="J152"/>
      <c r="K152"/>
      <c r="L152"/>
      <c r="M152"/>
    </row>
    <row r="153" spans="9:13" s="52" customFormat="1" ht="15.95" customHeight="1" x14ac:dyDescent="0.2">
      <c r="I153"/>
      <c r="J153"/>
      <c r="K153"/>
      <c r="L153"/>
      <c r="M153"/>
    </row>
    <row r="154" spans="9:13" s="52" customFormat="1" ht="15.95" customHeight="1" x14ac:dyDescent="0.2">
      <c r="I154"/>
      <c r="J154"/>
      <c r="K154"/>
      <c r="L154"/>
      <c r="M154"/>
    </row>
    <row r="155" spans="9:13" s="52" customFormat="1" ht="15.95" customHeight="1" x14ac:dyDescent="0.2">
      <c r="I155"/>
      <c r="J155"/>
      <c r="K155"/>
      <c r="L155"/>
      <c r="M155"/>
    </row>
    <row r="156" spans="9:13" s="52" customFormat="1" ht="15.95" customHeight="1" x14ac:dyDescent="0.2">
      <c r="I156"/>
      <c r="J156"/>
      <c r="K156"/>
      <c r="L156"/>
      <c r="M156"/>
    </row>
    <row r="157" spans="9:13" s="52" customFormat="1" ht="15.95" customHeight="1" x14ac:dyDescent="0.2">
      <c r="I157"/>
      <c r="J157"/>
      <c r="K157"/>
      <c r="L157"/>
      <c r="M157"/>
    </row>
    <row r="158" spans="9:13" s="52" customFormat="1" ht="15.95" customHeight="1" x14ac:dyDescent="0.2">
      <c r="I158"/>
      <c r="J158"/>
      <c r="K158"/>
      <c r="L158"/>
      <c r="M158"/>
    </row>
    <row r="159" spans="9:13" s="52" customFormat="1" ht="15.95" customHeight="1" x14ac:dyDescent="0.2">
      <c r="I159"/>
      <c r="J159"/>
      <c r="K159"/>
      <c r="L159"/>
      <c r="M159"/>
    </row>
    <row r="160" spans="9:13" s="52" customFormat="1" ht="15.95" customHeight="1" x14ac:dyDescent="0.2">
      <c r="I160"/>
      <c r="J160"/>
      <c r="K160"/>
      <c r="L160"/>
      <c r="M160"/>
    </row>
    <row r="161" spans="9:13" s="52" customFormat="1" ht="15.95" customHeight="1" x14ac:dyDescent="0.2">
      <c r="I161"/>
      <c r="J161"/>
      <c r="K161"/>
      <c r="L161"/>
      <c r="M161"/>
    </row>
    <row r="162" spans="9:13" s="52" customFormat="1" ht="15.95" customHeight="1" x14ac:dyDescent="0.2">
      <c r="I162"/>
      <c r="J162"/>
      <c r="K162"/>
      <c r="L162"/>
      <c r="M162"/>
    </row>
    <row r="163" spans="9:13" s="52" customFormat="1" ht="15.95" customHeight="1" x14ac:dyDescent="0.2">
      <c r="I163"/>
      <c r="J163"/>
      <c r="K163"/>
      <c r="L163"/>
      <c r="M163"/>
    </row>
    <row r="164" spans="9:13" s="52" customFormat="1" ht="15.95" customHeight="1" x14ac:dyDescent="0.2">
      <c r="I164"/>
      <c r="J164"/>
      <c r="K164"/>
      <c r="L164"/>
      <c r="M164"/>
    </row>
    <row r="165" spans="9:13" s="52" customFormat="1" ht="15.95" customHeight="1" x14ac:dyDescent="0.2">
      <c r="I165"/>
      <c r="J165"/>
      <c r="K165"/>
      <c r="L165"/>
      <c r="M165"/>
    </row>
    <row r="166" spans="9:13" s="52" customFormat="1" ht="15.95" customHeight="1" x14ac:dyDescent="0.2">
      <c r="I166"/>
      <c r="J166"/>
      <c r="K166"/>
      <c r="L166"/>
      <c r="M166"/>
    </row>
    <row r="167" spans="9:13" s="52" customFormat="1" ht="15.95" customHeight="1" x14ac:dyDescent="0.2">
      <c r="I167"/>
      <c r="J167"/>
      <c r="K167"/>
      <c r="L167"/>
      <c r="M167"/>
    </row>
    <row r="168" spans="9:13" s="52" customFormat="1" ht="15.95" customHeight="1" x14ac:dyDescent="0.2">
      <c r="I168"/>
      <c r="J168"/>
      <c r="K168"/>
      <c r="L168"/>
      <c r="M168"/>
    </row>
    <row r="169" spans="9:13" s="52" customFormat="1" ht="15.95" customHeight="1" x14ac:dyDescent="0.2">
      <c r="I169"/>
      <c r="J169"/>
      <c r="K169"/>
      <c r="L169"/>
      <c r="M169"/>
    </row>
    <row r="170" spans="9:13" s="52" customFormat="1" ht="15.95" customHeight="1" x14ac:dyDescent="0.2">
      <c r="I170"/>
      <c r="J170"/>
      <c r="K170"/>
      <c r="L170"/>
      <c r="M170"/>
    </row>
    <row r="171" spans="9:13" s="52" customFormat="1" ht="15.95" customHeight="1" x14ac:dyDescent="0.2">
      <c r="I171"/>
      <c r="J171"/>
      <c r="K171"/>
      <c r="L171"/>
      <c r="M171"/>
    </row>
    <row r="172" spans="9:13" s="52" customFormat="1" ht="15.95" customHeight="1" x14ac:dyDescent="0.2">
      <c r="I172"/>
      <c r="J172"/>
      <c r="K172"/>
      <c r="L172"/>
      <c r="M172"/>
    </row>
    <row r="173" spans="9:13" s="52" customFormat="1" ht="15.95" customHeight="1" x14ac:dyDescent="0.2">
      <c r="I173"/>
      <c r="J173"/>
      <c r="K173"/>
      <c r="L173"/>
      <c r="M173"/>
    </row>
    <row r="174" spans="9:13" s="52" customFormat="1" ht="15.95" customHeight="1" x14ac:dyDescent="0.2">
      <c r="I174"/>
      <c r="J174"/>
      <c r="K174"/>
      <c r="L174"/>
      <c r="M174"/>
    </row>
    <row r="175" spans="9:13" s="52" customFormat="1" ht="15.95" customHeight="1" x14ac:dyDescent="0.2">
      <c r="I175"/>
      <c r="J175"/>
      <c r="K175"/>
      <c r="L175"/>
      <c r="M175"/>
    </row>
    <row r="176" spans="9:13" s="52" customFormat="1" ht="15.95" customHeight="1" x14ac:dyDescent="0.2">
      <c r="I176"/>
      <c r="J176"/>
      <c r="K176"/>
      <c r="L176"/>
      <c r="M176"/>
    </row>
    <row r="177" spans="9:13" s="52" customFormat="1" ht="15.95" customHeight="1" x14ac:dyDescent="0.2">
      <c r="I177"/>
      <c r="J177"/>
      <c r="K177"/>
      <c r="L177"/>
      <c r="M177"/>
    </row>
    <row r="178" spans="9:13" s="52" customFormat="1" ht="15.95" customHeight="1" x14ac:dyDescent="0.2">
      <c r="I178"/>
      <c r="J178"/>
      <c r="K178"/>
      <c r="L178"/>
      <c r="M178"/>
    </row>
    <row r="179" spans="9:13" s="52" customFormat="1" ht="15.95" customHeight="1" x14ac:dyDescent="0.2">
      <c r="I179"/>
      <c r="J179"/>
      <c r="K179"/>
      <c r="L179"/>
      <c r="M179"/>
    </row>
    <row r="180" spans="9:13" s="52" customFormat="1" ht="15.95" customHeight="1" x14ac:dyDescent="0.2">
      <c r="I180"/>
      <c r="J180"/>
      <c r="K180"/>
      <c r="L180"/>
      <c r="M180"/>
    </row>
    <row r="181" spans="9:13" s="52" customFormat="1" ht="15.95" customHeight="1" x14ac:dyDescent="0.2">
      <c r="I181"/>
      <c r="J181"/>
      <c r="K181"/>
      <c r="L181"/>
      <c r="M181"/>
    </row>
    <row r="182" spans="9:13" s="52" customFormat="1" ht="15.95" customHeight="1" x14ac:dyDescent="0.2">
      <c r="I182"/>
      <c r="J182"/>
      <c r="K182"/>
      <c r="L182"/>
      <c r="M182"/>
    </row>
    <row r="183" spans="9:13" s="52" customFormat="1" ht="15.95" customHeight="1" x14ac:dyDescent="0.2">
      <c r="I183"/>
      <c r="J183"/>
      <c r="K183"/>
      <c r="L183"/>
      <c r="M183"/>
    </row>
    <row r="184" spans="9:13" s="52" customFormat="1" ht="15.95" customHeight="1" x14ac:dyDescent="0.2">
      <c r="I184"/>
      <c r="J184"/>
      <c r="K184"/>
      <c r="L184"/>
      <c r="M184"/>
    </row>
    <row r="185" spans="9:13" s="52" customFormat="1" ht="15.95" customHeight="1" x14ac:dyDescent="0.2">
      <c r="I185"/>
      <c r="J185"/>
      <c r="K185"/>
      <c r="L185"/>
      <c r="M185"/>
    </row>
    <row r="186" spans="9:13" s="52" customFormat="1" ht="15.95" customHeight="1" x14ac:dyDescent="0.2">
      <c r="I186"/>
      <c r="J186"/>
      <c r="K186"/>
      <c r="L186"/>
      <c r="M186"/>
    </row>
    <row r="187" spans="9:13" s="52" customFormat="1" ht="15.95" customHeight="1" x14ac:dyDescent="0.2">
      <c r="I187"/>
      <c r="J187"/>
      <c r="K187"/>
      <c r="L187"/>
      <c r="M187"/>
    </row>
    <row r="188" spans="9:13" s="52" customFormat="1" ht="15.95" customHeight="1" x14ac:dyDescent="0.2">
      <c r="I188"/>
      <c r="J188"/>
      <c r="K188"/>
      <c r="L188"/>
      <c r="M188"/>
    </row>
    <row r="189" spans="9:13" s="52" customFormat="1" ht="15.95" customHeight="1" x14ac:dyDescent="0.2">
      <c r="I189"/>
      <c r="J189"/>
      <c r="K189"/>
      <c r="L189"/>
      <c r="M189"/>
    </row>
    <row r="190" spans="9:13" s="52" customFormat="1" ht="15.95" customHeight="1" x14ac:dyDescent="0.2">
      <c r="I190"/>
      <c r="J190"/>
      <c r="K190"/>
      <c r="L190"/>
      <c r="M190"/>
    </row>
    <row r="191" spans="9:13" s="52" customFormat="1" ht="15.95" customHeight="1" x14ac:dyDescent="0.2">
      <c r="I191"/>
      <c r="J191"/>
      <c r="K191"/>
      <c r="L191"/>
      <c r="M191"/>
    </row>
    <row r="192" spans="9:13" s="52" customFormat="1" ht="15.95" customHeight="1" x14ac:dyDescent="0.2">
      <c r="I192"/>
      <c r="J192"/>
      <c r="K192"/>
      <c r="L192"/>
      <c r="M192"/>
    </row>
    <row r="193" spans="9:13" s="52" customFormat="1" ht="15.95" customHeight="1" x14ac:dyDescent="0.2">
      <c r="I193"/>
      <c r="J193"/>
      <c r="K193"/>
      <c r="L193"/>
      <c r="M193"/>
    </row>
    <row r="194" spans="9:13" s="52" customFormat="1" ht="15.95" customHeight="1" x14ac:dyDescent="0.2">
      <c r="I194"/>
      <c r="J194"/>
      <c r="K194"/>
      <c r="L194"/>
      <c r="M194"/>
    </row>
    <row r="195" spans="9:13" s="52" customFormat="1" ht="15.95" customHeight="1" x14ac:dyDescent="0.2">
      <c r="I195"/>
      <c r="J195"/>
      <c r="K195"/>
      <c r="L195"/>
      <c r="M195"/>
    </row>
    <row r="196" spans="9:13" s="52" customFormat="1" ht="15.95" customHeight="1" x14ac:dyDescent="0.2">
      <c r="I196"/>
      <c r="J196"/>
      <c r="K196"/>
      <c r="L196"/>
      <c r="M196"/>
    </row>
    <row r="197" spans="9:13" s="52" customFormat="1" ht="15.95" customHeight="1" x14ac:dyDescent="0.2">
      <c r="I197"/>
      <c r="J197"/>
      <c r="K197"/>
      <c r="L197"/>
      <c r="M197"/>
    </row>
    <row r="198" spans="9:13" s="52" customFormat="1" ht="15.95" customHeight="1" x14ac:dyDescent="0.2">
      <c r="I198"/>
      <c r="J198"/>
      <c r="K198"/>
      <c r="L198"/>
      <c r="M198"/>
    </row>
    <row r="199" spans="9:13" s="52" customFormat="1" ht="15.95" customHeight="1" x14ac:dyDescent="0.2">
      <c r="I199"/>
      <c r="J199"/>
      <c r="K199"/>
      <c r="L199"/>
      <c r="M199"/>
    </row>
    <row r="200" spans="9:13" s="52" customFormat="1" ht="15.95" customHeight="1" x14ac:dyDescent="0.2">
      <c r="I200"/>
      <c r="J200"/>
      <c r="K200"/>
      <c r="L200"/>
      <c r="M200"/>
    </row>
    <row r="201" spans="9:13" s="52" customFormat="1" ht="15.95" customHeight="1" x14ac:dyDescent="0.2">
      <c r="I201"/>
      <c r="J201"/>
      <c r="K201"/>
      <c r="L201"/>
      <c r="M201"/>
    </row>
    <row r="202" spans="9:13" s="52" customFormat="1" ht="15.95" customHeight="1" x14ac:dyDescent="0.2">
      <c r="I202"/>
      <c r="J202"/>
      <c r="K202"/>
      <c r="L202"/>
      <c r="M202"/>
    </row>
    <row r="203" spans="9:13" s="52" customFormat="1" ht="15.95" customHeight="1" x14ac:dyDescent="0.2">
      <c r="I203"/>
      <c r="J203"/>
      <c r="K203"/>
      <c r="L203"/>
      <c r="M203"/>
    </row>
    <row r="204" spans="9:13" s="52" customFormat="1" ht="15.95" customHeight="1" x14ac:dyDescent="0.2">
      <c r="I204"/>
      <c r="J204"/>
      <c r="K204"/>
      <c r="L204"/>
      <c r="M204"/>
    </row>
    <row r="205" spans="9:13" s="52" customFormat="1" ht="15.95" customHeight="1" x14ac:dyDescent="0.2">
      <c r="I205"/>
      <c r="J205"/>
      <c r="K205"/>
      <c r="L205"/>
      <c r="M205"/>
    </row>
    <row r="206" spans="9:13" s="52" customFormat="1" ht="15.95" customHeight="1" x14ac:dyDescent="0.2">
      <c r="I206"/>
      <c r="J206"/>
      <c r="K206"/>
      <c r="L206"/>
      <c r="M206"/>
    </row>
    <row r="207" spans="9:13" s="52" customFormat="1" ht="15.95" customHeight="1" x14ac:dyDescent="0.2">
      <c r="I207"/>
      <c r="J207"/>
      <c r="K207"/>
      <c r="L207"/>
      <c r="M207"/>
    </row>
    <row r="208" spans="9:13" s="52" customFormat="1" ht="15.95" customHeight="1" x14ac:dyDescent="0.2">
      <c r="I208"/>
      <c r="J208"/>
      <c r="K208"/>
      <c r="L208"/>
      <c r="M208"/>
    </row>
    <row r="209" spans="9:13" s="52" customFormat="1" ht="15.95" customHeight="1" x14ac:dyDescent="0.2">
      <c r="I209"/>
      <c r="J209"/>
      <c r="K209"/>
      <c r="L209"/>
      <c r="M209"/>
    </row>
    <row r="210" spans="9:13" s="52" customFormat="1" ht="15.95" customHeight="1" x14ac:dyDescent="0.2">
      <c r="I210"/>
      <c r="J210"/>
      <c r="K210"/>
      <c r="L210"/>
      <c r="M210"/>
    </row>
    <row r="211" spans="9:13" s="52" customFormat="1" ht="15.95" customHeight="1" x14ac:dyDescent="0.2">
      <c r="I211"/>
      <c r="J211"/>
      <c r="K211"/>
      <c r="L211"/>
      <c r="M211"/>
    </row>
    <row r="212" spans="9:13" s="52" customFormat="1" ht="15.95" customHeight="1" x14ac:dyDescent="0.2">
      <c r="I212"/>
      <c r="J212"/>
      <c r="K212"/>
      <c r="L212"/>
      <c r="M212"/>
    </row>
    <row r="213" spans="9:13" s="52" customFormat="1" ht="15.95" customHeight="1" x14ac:dyDescent="0.2">
      <c r="I213"/>
      <c r="J213"/>
      <c r="K213"/>
      <c r="L213"/>
      <c r="M213"/>
    </row>
    <row r="214" spans="9:13" s="52" customFormat="1" ht="15.95" customHeight="1" x14ac:dyDescent="0.2">
      <c r="I214"/>
      <c r="J214"/>
      <c r="K214"/>
      <c r="L214"/>
      <c r="M214"/>
    </row>
    <row r="215" spans="9:13" s="52" customFormat="1" ht="15.95" customHeight="1" x14ac:dyDescent="0.2">
      <c r="I215"/>
      <c r="J215"/>
      <c r="K215"/>
      <c r="L215"/>
      <c r="M215"/>
    </row>
    <row r="216" spans="9:13" s="52" customFormat="1" ht="15.95" customHeight="1" x14ac:dyDescent="0.2">
      <c r="I216"/>
      <c r="J216"/>
      <c r="K216"/>
      <c r="L216"/>
      <c r="M216"/>
    </row>
    <row r="217" spans="9:13" s="52" customFormat="1" ht="15.95" customHeight="1" x14ac:dyDescent="0.2">
      <c r="I217"/>
      <c r="J217"/>
      <c r="K217"/>
      <c r="L217"/>
      <c r="M217"/>
    </row>
    <row r="218" spans="9:13" s="52" customFormat="1" ht="15.95" customHeight="1" x14ac:dyDescent="0.2">
      <c r="I218"/>
      <c r="J218"/>
      <c r="K218"/>
      <c r="L218"/>
      <c r="M218"/>
    </row>
    <row r="219" spans="9:13" s="52" customFormat="1" ht="15.95" customHeight="1" x14ac:dyDescent="0.2">
      <c r="I219"/>
      <c r="J219"/>
      <c r="K219"/>
      <c r="L219"/>
      <c r="M219"/>
    </row>
    <row r="220" spans="9:13" s="52" customFormat="1" ht="15.95" customHeight="1" x14ac:dyDescent="0.2">
      <c r="I220"/>
      <c r="J220"/>
      <c r="K220"/>
      <c r="L220"/>
      <c r="M220"/>
    </row>
    <row r="221" spans="9:13" s="52" customFormat="1" ht="15.95" customHeight="1" x14ac:dyDescent="0.2">
      <c r="I221"/>
      <c r="J221"/>
      <c r="K221"/>
      <c r="L221"/>
      <c r="M221"/>
    </row>
    <row r="222" spans="9:13" s="52" customFormat="1" ht="15.95" customHeight="1" x14ac:dyDescent="0.2">
      <c r="I222"/>
      <c r="J222"/>
      <c r="K222"/>
      <c r="L222"/>
      <c r="M222"/>
    </row>
    <row r="223" spans="9:13" s="52" customFormat="1" ht="15.95" customHeight="1" x14ac:dyDescent="0.2">
      <c r="I223"/>
      <c r="J223"/>
      <c r="K223"/>
      <c r="L223"/>
      <c r="M223"/>
    </row>
    <row r="224" spans="9:13" s="52" customFormat="1" ht="15.95" customHeight="1" x14ac:dyDescent="0.2">
      <c r="I224"/>
      <c r="J224"/>
      <c r="K224"/>
      <c r="L224"/>
      <c r="M224"/>
    </row>
    <row r="225" spans="9:13" s="52" customFormat="1" ht="15.95" customHeight="1" x14ac:dyDescent="0.2">
      <c r="I225"/>
      <c r="J225"/>
      <c r="K225"/>
      <c r="L225"/>
      <c r="M225"/>
    </row>
    <row r="226" spans="9:13" s="52" customFormat="1" ht="15.95" customHeight="1" x14ac:dyDescent="0.2">
      <c r="I226"/>
      <c r="J226"/>
      <c r="K226"/>
      <c r="L226"/>
      <c r="M226"/>
    </row>
    <row r="227" spans="9:13" s="52" customFormat="1" ht="15.95" customHeight="1" x14ac:dyDescent="0.2">
      <c r="I227"/>
      <c r="J227"/>
      <c r="K227"/>
      <c r="L227"/>
      <c r="M227"/>
    </row>
    <row r="228" spans="9:13" s="52" customFormat="1" ht="15.95" customHeight="1" x14ac:dyDescent="0.2">
      <c r="I228"/>
      <c r="J228"/>
      <c r="K228"/>
      <c r="L228"/>
      <c r="M228"/>
    </row>
    <row r="229" spans="9:13" s="52" customFormat="1" ht="15.95" customHeight="1" x14ac:dyDescent="0.2">
      <c r="I229"/>
      <c r="J229"/>
      <c r="K229"/>
      <c r="L229"/>
      <c r="M229"/>
    </row>
    <row r="230" spans="9:13" s="52" customFormat="1" ht="15.95" customHeight="1" x14ac:dyDescent="0.2">
      <c r="I230"/>
      <c r="J230"/>
      <c r="K230"/>
      <c r="L230"/>
      <c r="M230"/>
    </row>
    <row r="231" spans="9:13" s="52" customFormat="1" ht="15.95" customHeight="1" x14ac:dyDescent="0.2">
      <c r="I231"/>
      <c r="J231"/>
      <c r="K231"/>
      <c r="L231"/>
      <c r="M231"/>
    </row>
    <row r="232" spans="9:13" s="52" customFormat="1" ht="15.95" customHeight="1" x14ac:dyDescent="0.2">
      <c r="I232"/>
      <c r="J232"/>
      <c r="K232"/>
      <c r="L232"/>
      <c r="M232"/>
    </row>
    <row r="233" spans="9:13" s="52" customFormat="1" ht="15.95" customHeight="1" x14ac:dyDescent="0.2">
      <c r="I233"/>
      <c r="J233"/>
      <c r="K233"/>
      <c r="L233"/>
      <c r="M233"/>
    </row>
    <row r="234" spans="9:13" s="52" customFormat="1" ht="15.95" customHeight="1" x14ac:dyDescent="0.2">
      <c r="I234"/>
      <c r="J234"/>
      <c r="K234"/>
      <c r="L234"/>
      <c r="M234"/>
    </row>
    <row r="235" spans="9:13" s="52" customFormat="1" ht="15.95" customHeight="1" x14ac:dyDescent="0.2">
      <c r="I235"/>
      <c r="J235"/>
      <c r="K235"/>
      <c r="L235"/>
      <c r="M235"/>
    </row>
    <row r="236" spans="9:13" s="52" customFormat="1" ht="15.95" customHeight="1" x14ac:dyDescent="0.2">
      <c r="I236"/>
      <c r="J236"/>
      <c r="K236"/>
      <c r="L236"/>
      <c r="M236"/>
    </row>
    <row r="237" spans="9:13" s="52" customFormat="1" ht="15.95" customHeight="1" x14ac:dyDescent="0.2">
      <c r="I237"/>
      <c r="J237"/>
      <c r="K237"/>
      <c r="L237"/>
      <c r="M237"/>
    </row>
    <row r="238" spans="9:13" s="52" customFormat="1" ht="15.95" customHeight="1" x14ac:dyDescent="0.2">
      <c r="I238"/>
      <c r="J238"/>
      <c r="K238"/>
      <c r="L238"/>
      <c r="M238"/>
    </row>
    <row r="239" spans="9:13" s="52" customFormat="1" ht="15.95" customHeight="1" x14ac:dyDescent="0.2">
      <c r="I239"/>
      <c r="J239"/>
      <c r="K239"/>
      <c r="L239"/>
      <c r="M239"/>
    </row>
    <row r="240" spans="9:13" s="52" customFormat="1" ht="15.95" customHeight="1" x14ac:dyDescent="0.2">
      <c r="I240"/>
      <c r="J240"/>
      <c r="K240"/>
      <c r="L240"/>
      <c r="M240"/>
    </row>
    <row r="241" spans="9:13" s="52" customFormat="1" ht="15.95" customHeight="1" x14ac:dyDescent="0.2">
      <c r="I241"/>
      <c r="J241"/>
      <c r="K241"/>
      <c r="L241"/>
      <c r="M241"/>
    </row>
    <row r="242" spans="9:13" s="52" customFormat="1" ht="15.95" customHeight="1" x14ac:dyDescent="0.2">
      <c r="I242"/>
      <c r="J242"/>
      <c r="K242"/>
      <c r="L242"/>
      <c r="M242"/>
    </row>
    <row r="243" spans="9:13" s="52" customFormat="1" ht="15.95" customHeight="1" x14ac:dyDescent="0.2">
      <c r="I243"/>
      <c r="J243"/>
      <c r="K243"/>
      <c r="L243"/>
      <c r="M243"/>
    </row>
    <row r="244" spans="9:13" s="52" customFormat="1" ht="15.95" customHeight="1" x14ac:dyDescent="0.2">
      <c r="I244"/>
      <c r="J244"/>
      <c r="K244"/>
      <c r="L244"/>
      <c r="M244"/>
    </row>
    <row r="245" spans="9:13" s="52" customFormat="1" ht="15.95" customHeight="1" x14ac:dyDescent="0.2">
      <c r="I245"/>
      <c r="J245"/>
      <c r="K245"/>
      <c r="L245"/>
      <c r="M245"/>
    </row>
    <row r="246" spans="9:13" s="52" customFormat="1" ht="15.95" customHeight="1" x14ac:dyDescent="0.2">
      <c r="I246"/>
      <c r="J246"/>
      <c r="K246"/>
      <c r="L246"/>
      <c r="M246"/>
    </row>
    <row r="247" spans="9:13" s="52" customFormat="1" ht="15.95" customHeight="1" x14ac:dyDescent="0.2">
      <c r="I247"/>
      <c r="J247"/>
      <c r="K247"/>
      <c r="L247"/>
      <c r="M247"/>
    </row>
    <row r="248" spans="9:13" s="52" customFormat="1" ht="15.95" customHeight="1" x14ac:dyDescent="0.2">
      <c r="I248"/>
      <c r="J248"/>
      <c r="K248"/>
      <c r="L248"/>
      <c r="M248"/>
    </row>
    <row r="249" spans="9:13" s="52" customFormat="1" ht="15.95" customHeight="1" x14ac:dyDescent="0.2">
      <c r="I249"/>
      <c r="J249"/>
      <c r="K249"/>
      <c r="L249"/>
      <c r="M249"/>
    </row>
    <row r="250" spans="9:13" s="52" customFormat="1" ht="15.95" customHeight="1" x14ac:dyDescent="0.2">
      <c r="I250"/>
      <c r="J250"/>
      <c r="K250"/>
      <c r="L250"/>
      <c r="M250"/>
    </row>
    <row r="251" spans="9:13" s="52" customFormat="1" ht="15.95" customHeight="1" x14ac:dyDescent="0.2">
      <c r="I251"/>
      <c r="J251"/>
      <c r="K251"/>
      <c r="L251"/>
      <c r="M251"/>
    </row>
    <row r="252" spans="9:13" s="52" customFormat="1" ht="15.95" customHeight="1" x14ac:dyDescent="0.2">
      <c r="I252"/>
      <c r="J252"/>
      <c r="K252"/>
      <c r="L252"/>
      <c r="M252"/>
    </row>
    <row r="253" spans="9:13" s="52" customFormat="1" ht="15.95" customHeight="1" x14ac:dyDescent="0.2">
      <c r="I253"/>
      <c r="J253"/>
      <c r="K253"/>
      <c r="L253"/>
      <c r="M253"/>
    </row>
    <row r="254" spans="9:13" s="52" customFormat="1" ht="15.95" customHeight="1" x14ac:dyDescent="0.2">
      <c r="I254"/>
      <c r="J254"/>
      <c r="K254"/>
      <c r="L254"/>
      <c r="M254"/>
    </row>
    <row r="255" spans="9:13" s="52" customFormat="1" ht="15.95" customHeight="1" x14ac:dyDescent="0.2">
      <c r="I255"/>
      <c r="J255"/>
      <c r="K255"/>
      <c r="L255"/>
      <c r="M255"/>
    </row>
    <row r="256" spans="9:13" s="52" customFormat="1" ht="15.95" customHeight="1" x14ac:dyDescent="0.2">
      <c r="I256"/>
      <c r="J256"/>
      <c r="K256"/>
      <c r="L256"/>
      <c r="M256"/>
    </row>
    <row r="257" spans="9:13" s="52" customFormat="1" ht="15.95" customHeight="1" x14ac:dyDescent="0.2">
      <c r="I257"/>
      <c r="J257"/>
      <c r="K257"/>
      <c r="L257"/>
      <c r="M257"/>
    </row>
    <row r="258" spans="9:13" s="52" customFormat="1" ht="15.95" customHeight="1" x14ac:dyDescent="0.2">
      <c r="I258"/>
      <c r="J258"/>
      <c r="K258"/>
      <c r="L258"/>
      <c r="M258"/>
    </row>
    <row r="259" spans="9:13" s="52" customFormat="1" ht="15.95" customHeight="1" x14ac:dyDescent="0.2">
      <c r="I259"/>
      <c r="J259"/>
      <c r="K259"/>
      <c r="L259"/>
      <c r="M259"/>
    </row>
    <row r="260" spans="9:13" s="52" customFormat="1" ht="15.95" customHeight="1" x14ac:dyDescent="0.2">
      <c r="I260"/>
      <c r="J260"/>
      <c r="K260"/>
      <c r="L260"/>
      <c r="M260"/>
    </row>
    <row r="261" spans="9:13" s="52" customFormat="1" ht="15.95" customHeight="1" x14ac:dyDescent="0.2">
      <c r="I261"/>
      <c r="J261"/>
      <c r="K261"/>
      <c r="L261"/>
      <c r="M261"/>
    </row>
    <row r="262" spans="9:13" s="52" customFormat="1" ht="15.95" customHeight="1" x14ac:dyDescent="0.2">
      <c r="I262"/>
      <c r="J262"/>
      <c r="K262"/>
      <c r="L262"/>
      <c r="M262"/>
    </row>
    <row r="263" spans="9:13" s="52" customFormat="1" ht="15.95" customHeight="1" x14ac:dyDescent="0.2">
      <c r="I263"/>
      <c r="J263"/>
      <c r="K263"/>
      <c r="L263"/>
      <c r="M263"/>
    </row>
    <row r="264" spans="9:13" s="52" customFormat="1" ht="15.95" customHeight="1" x14ac:dyDescent="0.2">
      <c r="I264"/>
      <c r="J264"/>
      <c r="K264"/>
      <c r="L264"/>
      <c r="M264"/>
    </row>
    <row r="265" spans="9:13" s="52" customFormat="1" ht="15.95" customHeight="1" x14ac:dyDescent="0.2">
      <c r="I265"/>
      <c r="J265"/>
      <c r="K265"/>
      <c r="L265"/>
      <c r="M265"/>
    </row>
    <row r="266" spans="9:13" s="52" customFormat="1" ht="15.95" customHeight="1" x14ac:dyDescent="0.2">
      <c r="I266"/>
      <c r="J266"/>
      <c r="K266"/>
      <c r="L266"/>
      <c r="M266"/>
    </row>
    <row r="267" spans="9:13" s="52" customFormat="1" ht="15.95" customHeight="1" x14ac:dyDescent="0.2">
      <c r="I267"/>
      <c r="J267"/>
      <c r="K267"/>
      <c r="L267"/>
      <c r="M267"/>
    </row>
    <row r="268" spans="9:13" s="52" customFormat="1" ht="15.95" customHeight="1" x14ac:dyDescent="0.2">
      <c r="I268"/>
      <c r="J268"/>
      <c r="K268"/>
      <c r="L268"/>
      <c r="M268"/>
    </row>
    <row r="269" spans="9:13" s="52" customFormat="1" ht="15.95" customHeight="1" x14ac:dyDescent="0.2">
      <c r="I269"/>
      <c r="J269"/>
      <c r="K269"/>
      <c r="L269"/>
      <c r="M269"/>
    </row>
    <row r="270" spans="9:13" s="52" customFormat="1" ht="15.95" customHeight="1" x14ac:dyDescent="0.2">
      <c r="I270"/>
      <c r="J270"/>
      <c r="K270"/>
      <c r="L270"/>
      <c r="M270"/>
    </row>
    <row r="271" spans="9:13" s="52" customFormat="1" ht="15.95" customHeight="1" x14ac:dyDescent="0.2">
      <c r="I271"/>
      <c r="J271"/>
      <c r="K271"/>
      <c r="L271"/>
      <c r="M271"/>
    </row>
    <row r="272" spans="9:13" s="52" customFormat="1" ht="15.95" customHeight="1" x14ac:dyDescent="0.2">
      <c r="I272"/>
      <c r="J272"/>
      <c r="K272"/>
      <c r="L272"/>
      <c r="M272"/>
    </row>
    <row r="273" spans="9:13" s="52" customFormat="1" ht="15.95" customHeight="1" x14ac:dyDescent="0.2">
      <c r="I273"/>
      <c r="J273"/>
      <c r="K273"/>
      <c r="L273"/>
      <c r="M273"/>
    </row>
    <row r="274" spans="9:13" s="52" customFormat="1" ht="15.95" customHeight="1" x14ac:dyDescent="0.2">
      <c r="I274"/>
      <c r="J274"/>
      <c r="K274"/>
      <c r="L274"/>
      <c r="M274"/>
    </row>
    <row r="275" spans="9:13" s="52" customFormat="1" ht="15.95" customHeight="1" x14ac:dyDescent="0.2">
      <c r="I275"/>
      <c r="J275"/>
      <c r="K275"/>
      <c r="L275"/>
      <c r="M275"/>
    </row>
    <row r="276" spans="9:13" s="52" customFormat="1" ht="15.95" customHeight="1" x14ac:dyDescent="0.2">
      <c r="I276"/>
      <c r="J276"/>
      <c r="K276"/>
      <c r="L276"/>
      <c r="M276"/>
    </row>
    <row r="277" spans="9:13" s="52" customFormat="1" ht="15.95" customHeight="1" x14ac:dyDescent="0.2">
      <c r="I277"/>
      <c r="J277"/>
      <c r="K277"/>
      <c r="L277"/>
      <c r="M277"/>
    </row>
    <row r="278" spans="9:13" s="52" customFormat="1" ht="15.95" customHeight="1" x14ac:dyDescent="0.2">
      <c r="I278"/>
      <c r="J278"/>
      <c r="K278"/>
      <c r="L278"/>
      <c r="M278"/>
    </row>
    <row r="279" spans="9:13" s="52" customFormat="1" ht="15.95" customHeight="1" x14ac:dyDescent="0.2">
      <c r="I279"/>
      <c r="J279"/>
      <c r="K279"/>
      <c r="L279"/>
      <c r="M279"/>
    </row>
    <row r="280" spans="9:13" s="52" customFormat="1" ht="15.95" customHeight="1" x14ac:dyDescent="0.2">
      <c r="I280"/>
      <c r="J280"/>
      <c r="K280"/>
      <c r="L280"/>
      <c r="M280"/>
    </row>
    <row r="281" spans="9:13" s="52" customFormat="1" ht="15.95" customHeight="1" x14ac:dyDescent="0.2">
      <c r="I281"/>
      <c r="J281"/>
      <c r="K281"/>
      <c r="L281"/>
      <c r="M281"/>
    </row>
    <row r="282" spans="9:13" s="52" customFormat="1" ht="15.95" customHeight="1" x14ac:dyDescent="0.2">
      <c r="I282"/>
      <c r="J282"/>
      <c r="K282"/>
      <c r="L282"/>
      <c r="M282"/>
    </row>
    <row r="283" spans="9:13" s="52" customFormat="1" ht="15.95" customHeight="1" x14ac:dyDescent="0.2">
      <c r="I283"/>
      <c r="J283"/>
      <c r="K283"/>
      <c r="L283"/>
      <c r="M283"/>
    </row>
    <row r="284" spans="9:13" s="52" customFormat="1" ht="15.95" customHeight="1" x14ac:dyDescent="0.2">
      <c r="I284"/>
      <c r="J284"/>
      <c r="K284"/>
      <c r="L284"/>
      <c r="M284"/>
    </row>
    <row r="285" spans="9:13" s="52" customFormat="1" ht="15.95" customHeight="1" x14ac:dyDescent="0.2">
      <c r="I285"/>
      <c r="J285"/>
      <c r="K285"/>
      <c r="L285"/>
      <c r="M285"/>
    </row>
    <row r="286" spans="9:13" s="52" customFormat="1" ht="15.95" customHeight="1" x14ac:dyDescent="0.2">
      <c r="I286"/>
      <c r="J286"/>
      <c r="K286"/>
      <c r="L286"/>
      <c r="M286"/>
    </row>
    <row r="287" spans="9:13" s="52" customFormat="1" ht="15.95" customHeight="1" x14ac:dyDescent="0.2">
      <c r="I287"/>
      <c r="J287"/>
      <c r="K287"/>
      <c r="L287"/>
      <c r="M287"/>
    </row>
    <row r="288" spans="9:13" s="52" customFormat="1" ht="15.95" customHeight="1" x14ac:dyDescent="0.2">
      <c r="I288"/>
      <c r="J288"/>
      <c r="K288"/>
      <c r="L288"/>
      <c r="M288"/>
    </row>
    <row r="289" spans="9:13" s="52" customFormat="1" ht="15.95" customHeight="1" x14ac:dyDescent="0.2">
      <c r="I289"/>
      <c r="J289"/>
      <c r="K289"/>
      <c r="L289"/>
      <c r="M289"/>
    </row>
    <row r="290" spans="9:13" s="52" customFormat="1" ht="15.95" customHeight="1" x14ac:dyDescent="0.2">
      <c r="I290"/>
      <c r="J290"/>
      <c r="K290"/>
      <c r="L290"/>
      <c r="M290"/>
    </row>
    <row r="291" spans="9:13" s="52" customFormat="1" ht="15.95" customHeight="1" x14ac:dyDescent="0.2">
      <c r="I291"/>
      <c r="J291"/>
      <c r="K291"/>
      <c r="L291"/>
      <c r="M291"/>
    </row>
    <row r="292" spans="9:13" s="52" customFormat="1" ht="15.95" customHeight="1" x14ac:dyDescent="0.2">
      <c r="I292"/>
      <c r="J292"/>
      <c r="K292"/>
      <c r="L292"/>
      <c r="M292"/>
    </row>
    <row r="293" spans="9:13" s="52" customFormat="1" ht="15.95" customHeight="1" x14ac:dyDescent="0.2">
      <c r="I293"/>
      <c r="J293"/>
      <c r="K293"/>
      <c r="L293"/>
      <c r="M293"/>
    </row>
    <row r="294" spans="9:13" s="52" customFormat="1" ht="15.95" customHeight="1" x14ac:dyDescent="0.2">
      <c r="I294"/>
      <c r="J294"/>
      <c r="K294"/>
      <c r="L294"/>
      <c r="M294"/>
    </row>
    <row r="295" spans="9:13" s="52" customFormat="1" ht="15.95" customHeight="1" x14ac:dyDescent="0.2">
      <c r="I295"/>
      <c r="J295"/>
      <c r="K295"/>
      <c r="L295"/>
      <c r="M295"/>
    </row>
    <row r="296" spans="9:13" s="52" customFormat="1" ht="15.95" customHeight="1" x14ac:dyDescent="0.2">
      <c r="I296"/>
      <c r="J296"/>
      <c r="K296"/>
      <c r="L296"/>
      <c r="M296"/>
    </row>
    <row r="297" spans="9:13" s="52" customFormat="1" ht="15.95" customHeight="1" x14ac:dyDescent="0.2">
      <c r="I297"/>
      <c r="J297"/>
      <c r="K297"/>
      <c r="L297"/>
      <c r="M297"/>
    </row>
    <row r="298" spans="9:13" s="52" customFormat="1" ht="15.95" customHeight="1" x14ac:dyDescent="0.2">
      <c r="I298"/>
      <c r="J298"/>
      <c r="K298"/>
      <c r="L298"/>
      <c r="M298"/>
    </row>
    <row r="299" spans="9:13" s="52" customFormat="1" ht="15.95" customHeight="1" x14ac:dyDescent="0.2">
      <c r="I299"/>
      <c r="J299"/>
      <c r="K299"/>
      <c r="L299"/>
      <c r="M299"/>
    </row>
    <row r="300" spans="9:13" s="52" customFormat="1" ht="15.95" customHeight="1" x14ac:dyDescent="0.2">
      <c r="I300"/>
      <c r="J300"/>
      <c r="K300"/>
      <c r="L300"/>
      <c r="M300"/>
    </row>
    <row r="301" spans="9:13" s="52" customFormat="1" ht="15.95" customHeight="1" x14ac:dyDescent="0.2">
      <c r="I301"/>
      <c r="J301"/>
      <c r="K301"/>
      <c r="L301"/>
      <c r="M301"/>
    </row>
    <row r="302" spans="9:13" s="52" customFormat="1" ht="15.95" customHeight="1" x14ac:dyDescent="0.2">
      <c r="I302"/>
      <c r="J302"/>
      <c r="K302"/>
      <c r="L302"/>
      <c r="M302"/>
    </row>
    <row r="303" spans="9:13" s="52" customFormat="1" ht="15.95" customHeight="1" x14ac:dyDescent="0.2">
      <c r="I303"/>
      <c r="J303"/>
      <c r="K303"/>
      <c r="L303"/>
      <c r="M303"/>
    </row>
    <row r="304" spans="9:13" s="52" customFormat="1" ht="15.95" customHeight="1" x14ac:dyDescent="0.2">
      <c r="I304"/>
      <c r="J304"/>
      <c r="K304"/>
      <c r="L304"/>
      <c r="M304"/>
    </row>
    <row r="305" spans="9:13" s="52" customFormat="1" ht="15.95" customHeight="1" x14ac:dyDescent="0.2">
      <c r="I305"/>
      <c r="J305"/>
      <c r="K305"/>
      <c r="L305"/>
      <c r="M305"/>
    </row>
    <row r="306" spans="9:13" s="52" customFormat="1" ht="15.95" customHeight="1" x14ac:dyDescent="0.2">
      <c r="I306"/>
      <c r="J306"/>
      <c r="K306"/>
      <c r="L306"/>
      <c r="M306"/>
    </row>
    <row r="307" spans="9:13" s="52" customFormat="1" ht="15.95" customHeight="1" x14ac:dyDescent="0.2">
      <c r="I307"/>
      <c r="J307"/>
      <c r="K307"/>
      <c r="L307"/>
      <c r="M307"/>
    </row>
    <row r="308" spans="9:13" s="52" customFormat="1" ht="15.95" customHeight="1" x14ac:dyDescent="0.2">
      <c r="I308"/>
      <c r="J308"/>
      <c r="K308"/>
      <c r="L308"/>
      <c r="M308"/>
    </row>
    <row r="309" spans="9:13" s="52" customFormat="1" ht="15.95" customHeight="1" x14ac:dyDescent="0.2">
      <c r="I309"/>
      <c r="J309"/>
      <c r="K309"/>
      <c r="L309"/>
      <c r="M309"/>
    </row>
    <row r="310" spans="9:13" s="52" customFormat="1" ht="15.95" customHeight="1" x14ac:dyDescent="0.2">
      <c r="I310"/>
      <c r="J310"/>
      <c r="K310"/>
      <c r="L310"/>
      <c r="M310"/>
    </row>
    <row r="311" spans="9:13" s="52" customFormat="1" ht="15.95" customHeight="1" x14ac:dyDescent="0.2">
      <c r="I311"/>
      <c r="J311"/>
      <c r="K311"/>
      <c r="L311"/>
      <c r="M311"/>
    </row>
    <row r="312" spans="9:13" s="52" customFormat="1" ht="15.95" customHeight="1" x14ac:dyDescent="0.2">
      <c r="I312"/>
      <c r="J312"/>
      <c r="K312"/>
      <c r="L312"/>
      <c r="M312"/>
    </row>
    <row r="313" spans="9:13" s="52" customFormat="1" ht="15.95" customHeight="1" x14ac:dyDescent="0.2">
      <c r="I313"/>
      <c r="J313"/>
      <c r="K313"/>
      <c r="L313"/>
      <c r="M313"/>
    </row>
    <row r="314" spans="9:13" s="52" customFormat="1" ht="15.95" customHeight="1" x14ac:dyDescent="0.2">
      <c r="I314"/>
      <c r="J314"/>
      <c r="K314"/>
      <c r="L314"/>
      <c r="M314"/>
    </row>
    <row r="315" spans="9:13" s="52" customFormat="1" ht="15.95" customHeight="1" x14ac:dyDescent="0.2">
      <c r="I315"/>
      <c r="J315"/>
      <c r="K315"/>
      <c r="L315"/>
      <c r="M315"/>
    </row>
    <row r="316" spans="9:13" s="52" customFormat="1" ht="15.95" customHeight="1" x14ac:dyDescent="0.2">
      <c r="I316"/>
      <c r="J316"/>
      <c r="K316"/>
      <c r="L316"/>
      <c r="M316"/>
    </row>
    <row r="317" spans="9:13" s="52" customFormat="1" ht="15.95" customHeight="1" x14ac:dyDescent="0.2">
      <c r="I317"/>
      <c r="J317"/>
      <c r="K317"/>
      <c r="L317"/>
      <c r="M317"/>
    </row>
    <row r="318" spans="9:13" s="52" customFormat="1" ht="15.95" customHeight="1" x14ac:dyDescent="0.2">
      <c r="I318"/>
      <c r="J318"/>
      <c r="K318"/>
      <c r="L318"/>
      <c r="M318"/>
    </row>
    <row r="319" spans="9:13" s="52" customFormat="1" ht="15.95" customHeight="1" x14ac:dyDescent="0.2">
      <c r="I319"/>
      <c r="J319"/>
      <c r="K319"/>
      <c r="L319"/>
      <c r="M319"/>
    </row>
    <row r="320" spans="9:13" s="52" customFormat="1" ht="15.95" customHeight="1" x14ac:dyDescent="0.2">
      <c r="I320"/>
      <c r="J320"/>
      <c r="K320"/>
      <c r="L320"/>
      <c r="M320"/>
    </row>
    <row r="321" spans="9:13" s="52" customFormat="1" ht="15.95" customHeight="1" x14ac:dyDescent="0.2">
      <c r="I321"/>
      <c r="J321"/>
      <c r="K321"/>
      <c r="L321"/>
      <c r="M321"/>
    </row>
    <row r="322" spans="9:13" s="52" customFormat="1" ht="15.95" customHeight="1" x14ac:dyDescent="0.2">
      <c r="I322"/>
      <c r="J322"/>
      <c r="K322"/>
      <c r="L322"/>
      <c r="M322"/>
    </row>
    <row r="323" spans="9:13" s="52" customFormat="1" ht="15.95" customHeight="1" x14ac:dyDescent="0.2">
      <c r="I323"/>
      <c r="J323"/>
      <c r="K323"/>
      <c r="L323"/>
      <c r="M323"/>
    </row>
    <row r="324" spans="9:13" s="52" customFormat="1" ht="15.95" customHeight="1" x14ac:dyDescent="0.2">
      <c r="I324"/>
      <c r="J324"/>
      <c r="K324"/>
      <c r="L324"/>
      <c r="M324"/>
    </row>
    <row r="325" spans="9:13" s="52" customFormat="1" ht="15.95" customHeight="1" x14ac:dyDescent="0.2">
      <c r="I325"/>
      <c r="J325"/>
      <c r="K325"/>
      <c r="L325"/>
      <c r="M325"/>
    </row>
    <row r="326" spans="9:13" s="52" customFormat="1" ht="15.95" customHeight="1" x14ac:dyDescent="0.2">
      <c r="I326"/>
      <c r="J326"/>
      <c r="K326"/>
      <c r="L326"/>
      <c r="M326"/>
    </row>
    <row r="327" spans="9:13" s="52" customFormat="1" ht="15.95" customHeight="1" x14ac:dyDescent="0.2">
      <c r="I327"/>
      <c r="J327"/>
      <c r="K327"/>
      <c r="L327"/>
      <c r="M327"/>
    </row>
    <row r="328" spans="9:13" s="52" customFormat="1" ht="15.95" customHeight="1" x14ac:dyDescent="0.2">
      <c r="I328"/>
      <c r="J328"/>
      <c r="K328"/>
      <c r="L328"/>
      <c r="M328"/>
    </row>
    <row r="329" spans="9:13" s="52" customFormat="1" ht="15.95" customHeight="1" x14ac:dyDescent="0.2">
      <c r="I329"/>
      <c r="J329"/>
      <c r="K329"/>
      <c r="L329"/>
      <c r="M329"/>
    </row>
    <row r="330" spans="9:13" s="52" customFormat="1" ht="15.95" customHeight="1" x14ac:dyDescent="0.2">
      <c r="I330"/>
      <c r="J330"/>
      <c r="K330"/>
      <c r="L330"/>
      <c r="M330"/>
    </row>
    <row r="331" spans="9:13" s="52" customFormat="1" ht="15.95" customHeight="1" x14ac:dyDescent="0.2">
      <c r="I331"/>
      <c r="J331"/>
      <c r="K331"/>
      <c r="L331"/>
      <c r="M331"/>
    </row>
    <row r="332" spans="9:13" s="52" customFormat="1" ht="15.95" customHeight="1" x14ac:dyDescent="0.2">
      <c r="I332"/>
      <c r="J332"/>
      <c r="K332"/>
      <c r="L332"/>
      <c r="M332"/>
    </row>
    <row r="333" spans="9:13" s="52" customFormat="1" ht="15.95" customHeight="1" x14ac:dyDescent="0.2">
      <c r="I333"/>
      <c r="J333"/>
      <c r="K333"/>
      <c r="L333"/>
      <c r="M333"/>
    </row>
    <row r="334" spans="9:13" s="52" customFormat="1" ht="15.95" customHeight="1" x14ac:dyDescent="0.2">
      <c r="I334"/>
      <c r="J334"/>
      <c r="K334"/>
      <c r="L334"/>
      <c r="M334"/>
    </row>
    <row r="335" spans="9:13" s="52" customFormat="1" ht="15.95" customHeight="1" x14ac:dyDescent="0.2">
      <c r="I335"/>
      <c r="J335"/>
      <c r="K335"/>
      <c r="L335"/>
      <c r="M335"/>
    </row>
    <row r="336" spans="9:13" s="52" customFormat="1" ht="15.95" customHeight="1" x14ac:dyDescent="0.2">
      <c r="I336"/>
      <c r="J336"/>
      <c r="K336"/>
      <c r="L336"/>
      <c r="M336"/>
    </row>
    <row r="337" spans="9:13" s="52" customFormat="1" ht="15.95" customHeight="1" x14ac:dyDescent="0.2">
      <c r="I337"/>
      <c r="J337"/>
      <c r="K337"/>
      <c r="L337"/>
      <c r="M337"/>
    </row>
    <row r="338" spans="9:13" s="52" customFormat="1" ht="15.95" customHeight="1" x14ac:dyDescent="0.2">
      <c r="I338"/>
      <c r="J338"/>
      <c r="K338"/>
      <c r="L338"/>
      <c r="M338"/>
    </row>
    <row r="339" spans="9:13" s="52" customFormat="1" ht="15.95" customHeight="1" x14ac:dyDescent="0.2">
      <c r="I339"/>
      <c r="J339"/>
      <c r="K339"/>
      <c r="L339"/>
      <c r="M339"/>
    </row>
    <row r="340" spans="9:13" s="52" customFormat="1" ht="15.95" customHeight="1" x14ac:dyDescent="0.2">
      <c r="I340"/>
      <c r="J340"/>
      <c r="K340"/>
      <c r="L340"/>
      <c r="M340"/>
    </row>
    <row r="341" spans="9:13" s="52" customFormat="1" ht="15.95" customHeight="1" x14ac:dyDescent="0.2">
      <c r="I341"/>
      <c r="J341"/>
      <c r="K341"/>
      <c r="L341"/>
      <c r="M341"/>
    </row>
    <row r="342" spans="9:13" s="52" customFormat="1" ht="15.95" customHeight="1" x14ac:dyDescent="0.2">
      <c r="I342"/>
      <c r="J342"/>
      <c r="K342"/>
      <c r="L342"/>
      <c r="M342"/>
    </row>
    <row r="343" spans="9:13" s="52" customFormat="1" ht="15.95" customHeight="1" x14ac:dyDescent="0.2">
      <c r="I343"/>
      <c r="J343"/>
      <c r="K343"/>
      <c r="L343"/>
      <c r="M343"/>
    </row>
    <row r="344" spans="9:13" s="52" customFormat="1" ht="15.95" customHeight="1" x14ac:dyDescent="0.2">
      <c r="I344"/>
      <c r="J344"/>
      <c r="K344"/>
      <c r="L344"/>
      <c r="M344"/>
    </row>
    <row r="345" spans="9:13" s="52" customFormat="1" ht="15.95" customHeight="1" x14ac:dyDescent="0.2">
      <c r="I345"/>
      <c r="J345"/>
      <c r="K345"/>
      <c r="L345"/>
      <c r="M345"/>
    </row>
    <row r="346" spans="9:13" s="52" customFormat="1" ht="15.95" customHeight="1" x14ac:dyDescent="0.2">
      <c r="I346"/>
      <c r="J346"/>
      <c r="K346"/>
      <c r="L346"/>
      <c r="M346"/>
    </row>
    <row r="347" spans="9:13" s="52" customFormat="1" ht="15.95" customHeight="1" x14ac:dyDescent="0.2">
      <c r="I347"/>
      <c r="J347"/>
      <c r="K347"/>
      <c r="L347"/>
      <c r="M347"/>
    </row>
    <row r="348" spans="9:13" s="52" customFormat="1" ht="15.95" customHeight="1" x14ac:dyDescent="0.2">
      <c r="I348"/>
      <c r="J348"/>
      <c r="K348"/>
      <c r="L348"/>
      <c r="M348"/>
    </row>
    <row r="349" spans="9:13" s="52" customFormat="1" ht="15.95" customHeight="1" x14ac:dyDescent="0.2">
      <c r="I349"/>
      <c r="J349"/>
      <c r="K349"/>
      <c r="L349"/>
      <c r="M349"/>
    </row>
    <row r="350" spans="9:13" s="52" customFormat="1" ht="15.95" customHeight="1" x14ac:dyDescent="0.2">
      <c r="I350"/>
      <c r="J350"/>
      <c r="K350"/>
      <c r="L350"/>
      <c r="M350"/>
    </row>
    <row r="351" spans="9:13" s="52" customFormat="1" ht="15.95" customHeight="1" x14ac:dyDescent="0.2">
      <c r="I351"/>
      <c r="J351"/>
      <c r="K351"/>
      <c r="L351"/>
      <c r="M351"/>
    </row>
    <row r="352" spans="9:13" s="52" customFormat="1" ht="15.95" customHeight="1" x14ac:dyDescent="0.2">
      <c r="I352"/>
      <c r="J352"/>
      <c r="K352"/>
      <c r="L352"/>
      <c r="M352"/>
    </row>
    <row r="353" spans="9:13" s="52" customFormat="1" ht="15.95" customHeight="1" x14ac:dyDescent="0.2">
      <c r="I353"/>
      <c r="J353"/>
      <c r="K353"/>
      <c r="L353"/>
      <c r="M353"/>
    </row>
    <row r="354" spans="9:13" s="52" customFormat="1" ht="15.95" customHeight="1" x14ac:dyDescent="0.2">
      <c r="I354"/>
      <c r="J354"/>
      <c r="K354"/>
      <c r="L354"/>
      <c r="M354"/>
    </row>
    <row r="355" spans="9:13" s="52" customFormat="1" ht="15.95" customHeight="1" x14ac:dyDescent="0.2">
      <c r="I355"/>
      <c r="J355"/>
      <c r="K355"/>
      <c r="L355"/>
      <c r="M355"/>
    </row>
    <row r="356" spans="9:13" s="52" customFormat="1" ht="15.95" customHeight="1" x14ac:dyDescent="0.2">
      <c r="I356"/>
      <c r="J356"/>
      <c r="K356"/>
      <c r="L356"/>
      <c r="M356"/>
    </row>
    <row r="357" spans="9:13" s="52" customFormat="1" ht="15.95" customHeight="1" x14ac:dyDescent="0.2">
      <c r="I357"/>
      <c r="J357"/>
      <c r="K357"/>
      <c r="L357"/>
      <c r="M357"/>
    </row>
    <row r="358" spans="9:13" s="52" customFormat="1" ht="15.95" customHeight="1" x14ac:dyDescent="0.2">
      <c r="I358"/>
      <c r="J358"/>
      <c r="K358"/>
      <c r="L358"/>
      <c r="M358"/>
    </row>
    <row r="359" spans="9:13" s="52" customFormat="1" ht="15.95" customHeight="1" x14ac:dyDescent="0.2">
      <c r="I359"/>
      <c r="J359"/>
      <c r="K359"/>
      <c r="L359"/>
      <c r="M359"/>
    </row>
    <row r="360" spans="9:13" s="52" customFormat="1" ht="15.95" customHeight="1" x14ac:dyDescent="0.2">
      <c r="I360"/>
      <c r="J360"/>
      <c r="K360"/>
      <c r="L360"/>
      <c r="M360"/>
    </row>
    <row r="361" spans="9:13" s="52" customFormat="1" ht="15.95" customHeight="1" x14ac:dyDescent="0.2">
      <c r="I361"/>
      <c r="J361"/>
      <c r="K361"/>
      <c r="L361"/>
      <c r="M361"/>
    </row>
    <row r="362" spans="9:13" s="52" customFormat="1" ht="15.95" customHeight="1" x14ac:dyDescent="0.2">
      <c r="I362"/>
      <c r="J362"/>
      <c r="K362"/>
      <c r="L362"/>
      <c r="M362"/>
    </row>
    <row r="363" spans="9:13" s="52" customFormat="1" ht="15.95" customHeight="1" x14ac:dyDescent="0.2">
      <c r="I363"/>
      <c r="J363"/>
      <c r="K363"/>
      <c r="L363"/>
      <c r="M363"/>
    </row>
    <row r="364" spans="9:13" s="52" customFormat="1" ht="15.95" customHeight="1" x14ac:dyDescent="0.2">
      <c r="I364"/>
      <c r="J364"/>
      <c r="K364"/>
      <c r="L364"/>
      <c r="M364"/>
    </row>
    <row r="365" spans="9:13" s="52" customFormat="1" ht="15.95" customHeight="1" x14ac:dyDescent="0.2">
      <c r="I365"/>
      <c r="J365"/>
      <c r="K365"/>
      <c r="L365"/>
      <c r="M365"/>
    </row>
    <row r="366" spans="9:13" s="52" customFormat="1" ht="15.95" customHeight="1" x14ac:dyDescent="0.2">
      <c r="I366"/>
      <c r="J366"/>
      <c r="K366"/>
      <c r="L366"/>
      <c r="M366"/>
    </row>
    <row r="367" spans="9:13" s="52" customFormat="1" ht="15.95" customHeight="1" x14ac:dyDescent="0.2">
      <c r="I367"/>
      <c r="J367"/>
      <c r="K367"/>
      <c r="L367"/>
      <c r="M367"/>
    </row>
    <row r="368" spans="9:13" s="52" customFormat="1" ht="15.95" customHeight="1" x14ac:dyDescent="0.2">
      <c r="I368"/>
      <c r="J368"/>
      <c r="K368"/>
      <c r="L368"/>
      <c r="M368"/>
    </row>
    <row r="369" spans="9:13" s="52" customFormat="1" ht="15.95" customHeight="1" x14ac:dyDescent="0.2">
      <c r="I369"/>
      <c r="J369"/>
      <c r="K369"/>
      <c r="L369"/>
      <c r="M369"/>
    </row>
    <row r="370" spans="9:13" s="52" customFormat="1" ht="15.95" customHeight="1" x14ac:dyDescent="0.2">
      <c r="I370"/>
      <c r="J370"/>
      <c r="K370"/>
      <c r="L370"/>
      <c r="M370"/>
    </row>
    <row r="371" spans="9:13" s="52" customFormat="1" ht="15.95" customHeight="1" x14ac:dyDescent="0.2">
      <c r="I371"/>
      <c r="J371"/>
      <c r="K371"/>
      <c r="L371"/>
      <c r="M371"/>
    </row>
    <row r="372" spans="9:13" s="52" customFormat="1" ht="15.95" customHeight="1" x14ac:dyDescent="0.2">
      <c r="I372"/>
      <c r="J372"/>
      <c r="K372"/>
      <c r="L372"/>
      <c r="M372"/>
    </row>
    <row r="373" spans="9:13" s="52" customFormat="1" ht="15.95" customHeight="1" x14ac:dyDescent="0.2">
      <c r="I373"/>
      <c r="J373"/>
      <c r="K373"/>
      <c r="L373"/>
      <c r="M373"/>
    </row>
    <row r="374" spans="9:13" s="52" customFormat="1" ht="15.95" customHeight="1" x14ac:dyDescent="0.2">
      <c r="I374"/>
      <c r="J374"/>
      <c r="K374"/>
      <c r="L374"/>
      <c r="M374"/>
    </row>
    <row r="375" spans="9:13" s="52" customFormat="1" ht="15.95" customHeight="1" x14ac:dyDescent="0.2">
      <c r="I375"/>
      <c r="J375"/>
      <c r="K375"/>
      <c r="L375"/>
      <c r="M375"/>
    </row>
    <row r="376" spans="9:13" s="52" customFormat="1" ht="15.95" customHeight="1" x14ac:dyDescent="0.2">
      <c r="I376"/>
      <c r="J376"/>
      <c r="K376"/>
      <c r="L376"/>
      <c r="M376"/>
    </row>
    <row r="377" spans="9:13" s="52" customFormat="1" ht="15.95" customHeight="1" x14ac:dyDescent="0.2">
      <c r="I377"/>
      <c r="J377"/>
      <c r="K377"/>
      <c r="L377"/>
      <c r="M377"/>
    </row>
    <row r="378" spans="9:13" s="52" customFormat="1" ht="15.95" customHeight="1" x14ac:dyDescent="0.2">
      <c r="I378"/>
      <c r="J378"/>
      <c r="K378"/>
      <c r="L378"/>
      <c r="M378"/>
    </row>
    <row r="379" spans="9:13" s="52" customFormat="1" ht="15.95" customHeight="1" x14ac:dyDescent="0.2">
      <c r="I379"/>
      <c r="J379"/>
      <c r="K379"/>
      <c r="L379"/>
      <c r="M379"/>
    </row>
    <row r="380" spans="9:13" s="52" customFormat="1" ht="15.95" customHeight="1" x14ac:dyDescent="0.2">
      <c r="I380"/>
      <c r="J380"/>
      <c r="K380"/>
      <c r="L380"/>
      <c r="M380"/>
    </row>
    <row r="381" spans="9:13" s="52" customFormat="1" ht="15.95" customHeight="1" x14ac:dyDescent="0.2">
      <c r="I381"/>
      <c r="J381"/>
      <c r="K381"/>
      <c r="L381"/>
      <c r="M381"/>
    </row>
    <row r="382" spans="9:13" s="52" customFormat="1" ht="15.95" customHeight="1" x14ac:dyDescent="0.2">
      <c r="I382"/>
      <c r="J382"/>
      <c r="K382"/>
      <c r="L382"/>
      <c r="M382"/>
    </row>
    <row r="383" spans="9:13" s="52" customFormat="1" ht="15.95" customHeight="1" x14ac:dyDescent="0.2">
      <c r="I383"/>
      <c r="J383"/>
      <c r="K383"/>
      <c r="L383"/>
      <c r="M383"/>
    </row>
    <row r="384" spans="9:13" s="52" customFormat="1" ht="15.95" customHeight="1" x14ac:dyDescent="0.2">
      <c r="I384"/>
      <c r="J384"/>
      <c r="K384"/>
      <c r="L384"/>
      <c r="M384"/>
    </row>
    <row r="385" spans="9:13" s="52" customFormat="1" ht="15.95" customHeight="1" x14ac:dyDescent="0.2">
      <c r="I385"/>
      <c r="J385"/>
      <c r="K385"/>
      <c r="L385"/>
      <c r="M385"/>
    </row>
    <row r="386" spans="9:13" s="52" customFormat="1" ht="15.95" customHeight="1" x14ac:dyDescent="0.2">
      <c r="I386"/>
      <c r="J386"/>
      <c r="K386"/>
      <c r="L386"/>
      <c r="M386"/>
    </row>
    <row r="387" spans="9:13" s="52" customFormat="1" ht="15.95" customHeight="1" x14ac:dyDescent="0.2">
      <c r="I387"/>
      <c r="J387"/>
      <c r="K387"/>
      <c r="L387"/>
      <c r="M387"/>
    </row>
    <row r="388" spans="9:13" s="52" customFormat="1" ht="15.95" customHeight="1" x14ac:dyDescent="0.2">
      <c r="I388"/>
      <c r="J388"/>
      <c r="K388"/>
      <c r="L388"/>
      <c r="M388"/>
    </row>
    <row r="389" spans="9:13" s="52" customFormat="1" ht="15.95" customHeight="1" x14ac:dyDescent="0.2">
      <c r="I389"/>
      <c r="J389"/>
      <c r="K389"/>
      <c r="L389"/>
      <c r="M389"/>
    </row>
    <row r="390" spans="9:13" s="52" customFormat="1" ht="15.95" customHeight="1" x14ac:dyDescent="0.2">
      <c r="I390"/>
      <c r="J390"/>
      <c r="K390"/>
      <c r="L390"/>
      <c r="M390"/>
    </row>
    <row r="391" spans="9:13" s="52" customFormat="1" ht="15.95" customHeight="1" x14ac:dyDescent="0.2">
      <c r="I391"/>
      <c r="J391"/>
      <c r="K391"/>
      <c r="L391"/>
      <c r="M391"/>
    </row>
    <row r="392" spans="9:13" s="52" customFormat="1" ht="15.95" customHeight="1" x14ac:dyDescent="0.2">
      <c r="I392"/>
      <c r="J392"/>
      <c r="K392"/>
      <c r="L392"/>
      <c r="M392"/>
    </row>
    <row r="393" spans="9:13" s="52" customFormat="1" ht="15.95" customHeight="1" x14ac:dyDescent="0.2">
      <c r="I393"/>
      <c r="J393"/>
      <c r="K393"/>
      <c r="L393"/>
      <c r="M393"/>
    </row>
    <row r="394" spans="9:13" s="52" customFormat="1" ht="15.95" customHeight="1" x14ac:dyDescent="0.2">
      <c r="I394"/>
      <c r="J394"/>
      <c r="K394"/>
      <c r="L394"/>
      <c r="M394"/>
    </row>
    <row r="395" spans="9:13" s="52" customFormat="1" ht="15.95" customHeight="1" x14ac:dyDescent="0.2">
      <c r="I395"/>
      <c r="J395"/>
      <c r="K395"/>
      <c r="L395"/>
      <c r="M395"/>
    </row>
    <row r="396" spans="9:13" s="52" customFormat="1" ht="15.95" customHeight="1" x14ac:dyDescent="0.2">
      <c r="I396"/>
      <c r="J396"/>
      <c r="K396"/>
      <c r="L396"/>
      <c r="M396"/>
    </row>
    <row r="397" spans="9:13" s="52" customFormat="1" ht="15.95" customHeight="1" x14ac:dyDescent="0.2">
      <c r="I397"/>
      <c r="J397"/>
      <c r="K397"/>
      <c r="L397"/>
      <c r="M397"/>
    </row>
    <row r="398" spans="9:13" s="52" customFormat="1" ht="15.95" customHeight="1" x14ac:dyDescent="0.2">
      <c r="I398"/>
      <c r="J398"/>
      <c r="K398"/>
      <c r="L398"/>
      <c r="M398"/>
    </row>
  </sheetData>
  <sheetProtection sheet="1" objects="1" scenarios="1" insertHyperlinks="0"/>
  <customSheetViews>
    <customSheetView guid="{CAD51596-6B73-4932-BD63-A9B6500D33A2}" showPageBreaks="1" fitToPage="1" printArea="1" showRuler="0">
      <pageMargins left="0.78740157480314965" right="0.39370078740157483" top="0.78740157480314965" bottom="0.78740157480314965" header="0" footer="0"/>
      <printOptions horizontalCentered="1"/>
      <pageSetup paperSize="9" scale="63" orientation="portrait" r:id="rId1"/>
      <headerFooter alignWithMargins="0">
        <oddFooter>&amp;L&amp;F
Printed &amp;D&amp;R&amp;A - Page &amp;P</oddFooter>
      </headerFooter>
    </customSheetView>
    <customSheetView guid="{833AC96D-4EBC-4216-8F63-12A77F8DCBC4}" showGridLines="0" fitToPage="1" showRuler="0">
      <pageMargins left="0.78740157480314965" right="0.39370078740157483" top="0.78740157480314965" bottom="0.78740157480314965" header="0" footer="0"/>
      <printOptions horizontalCentered="1"/>
      <pageSetup paperSize="9" scale="63" orientation="portrait" r:id="rId2"/>
      <headerFooter alignWithMargins="0">
        <oddFooter>&amp;L&amp;F
Printed &amp;D&amp;R&amp;A - Page &amp;P</oddFooter>
      </headerFooter>
    </customSheetView>
    <customSheetView guid="{558B4E49-BF54-4A2C-ACEB-D2B2F89A7C90}" fitToPage="1" showRuler="0">
      <pageMargins left="0.78740157480314965" right="0.39370078740157483" top="0.78740157480314965" bottom="0.78740157480314965" header="0" footer="0"/>
      <printOptions horizontalCentered="1"/>
      <pageSetup paperSize="9" scale="57" orientation="portrait" r:id="rId3"/>
      <headerFooter alignWithMargins="0">
        <oddFooter>&amp;L&amp;F
Printed &amp;D&amp;R&amp;A - Page &amp;P</oddFooter>
      </headerFooter>
    </customSheetView>
    <customSheetView guid="{B1EE0497-15B9-45CC-A270-BCDC6C698D7B}" showGridLines="0" fitToPage="1" showRuler="0" topLeftCell="A3">
      <selection activeCell="D32" sqref="D32"/>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71">
    <mergeCell ref="B22:C22"/>
    <mergeCell ref="B19:C19"/>
    <mergeCell ref="B20:C20"/>
    <mergeCell ref="B13:C13"/>
    <mergeCell ref="F13:H13"/>
    <mergeCell ref="F22:H22"/>
    <mergeCell ref="F14:H14"/>
    <mergeCell ref="F16:H16"/>
    <mergeCell ref="F17:H17"/>
    <mergeCell ref="F18:H18"/>
    <mergeCell ref="F19:H19"/>
    <mergeCell ref="F20:H20"/>
    <mergeCell ref="B21:C21"/>
    <mergeCell ref="B17:C17"/>
    <mergeCell ref="B18:C18"/>
    <mergeCell ref="B16:C16"/>
    <mergeCell ref="B1:E1"/>
    <mergeCell ref="B14:C14"/>
    <mergeCell ref="B15:C15"/>
    <mergeCell ref="G12:H12"/>
    <mergeCell ref="B9:C9"/>
    <mergeCell ref="A11:H11"/>
    <mergeCell ref="G10:H10"/>
    <mergeCell ref="F15:H15"/>
    <mergeCell ref="F9:H9"/>
    <mergeCell ref="B2:C2"/>
    <mergeCell ref="B3:C3"/>
    <mergeCell ref="A6:H6"/>
    <mergeCell ref="B28:C28"/>
    <mergeCell ref="B32:C32"/>
    <mergeCell ref="B33:C33"/>
    <mergeCell ref="A25:H25"/>
    <mergeCell ref="E23:H23"/>
    <mergeCell ref="F28:H28"/>
    <mergeCell ref="F29:H29"/>
    <mergeCell ref="F30:H30"/>
    <mergeCell ref="F31:H31"/>
    <mergeCell ref="F27:H27"/>
    <mergeCell ref="B27:C27"/>
    <mergeCell ref="G24:H24"/>
    <mergeCell ref="G26:H26"/>
    <mergeCell ref="B23:C23"/>
    <mergeCell ref="F38:H38"/>
    <mergeCell ref="F39:H39"/>
    <mergeCell ref="B29:C29"/>
    <mergeCell ref="B40:C41"/>
    <mergeCell ref="B36:C36"/>
    <mergeCell ref="B37:C37"/>
    <mergeCell ref="E40:H40"/>
    <mergeCell ref="B38:C38"/>
    <mergeCell ref="B39:C39"/>
    <mergeCell ref="B31:C31"/>
    <mergeCell ref="B35:C35"/>
    <mergeCell ref="B30:C30"/>
    <mergeCell ref="B34:C34"/>
    <mergeCell ref="F32:H32"/>
    <mergeCell ref="F33:H33"/>
    <mergeCell ref="F34:H34"/>
    <mergeCell ref="F35:H35"/>
    <mergeCell ref="F36:H36"/>
    <mergeCell ref="F37:H37"/>
    <mergeCell ref="J5:J6"/>
    <mergeCell ref="K5:K6"/>
    <mergeCell ref="J13:M14"/>
    <mergeCell ref="L5:L6"/>
    <mergeCell ref="M5:M6"/>
    <mergeCell ref="K7:K9"/>
    <mergeCell ref="J7:J9"/>
    <mergeCell ref="L7:L9"/>
    <mergeCell ref="M7:M9"/>
    <mergeCell ref="F21:H21"/>
  </mergeCells>
  <phoneticPr fontId="0" type="noConversion"/>
  <printOptions horizontalCentered="1"/>
  <pageMargins left="0.39370078740157483" right="0.19685039370078741" top="0.39370078740157483" bottom="0.39370078740157483" header="0" footer="0.15748031496062992"/>
  <pageSetup paperSize="9" fitToHeight="5"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38264" r:id="rId8" name="FinalReviewChk">
          <controlPr defaultSize="0" autoLine="0" r:id="rId9">
            <anchor moveWithCells="1">
              <from>
                <xdr:col>9</xdr:col>
                <xdr:colOff>114300</xdr:colOff>
                <xdr:row>8</xdr:row>
                <xdr:rowOff>76200</xdr:rowOff>
              </from>
              <to>
                <xdr:col>9</xdr:col>
                <xdr:colOff>285750</xdr:colOff>
                <xdr:row>8</xdr:row>
                <xdr:rowOff>247650</xdr:rowOff>
              </to>
            </anchor>
          </controlPr>
        </control>
      </mc:Choice>
      <mc:Fallback>
        <control shapeId="38264" r:id="rId8" name="FinalReviewChk"/>
      </mc:Fallback>
    </mc:AlternateContent>
    <mc:AlternateContent xmlns:mc="http://schemas.openxmlformats.org/markup-compatibility/2006">
      <mc:Choice Requires="x14">
        <control shapeId="38263" r:id="rId10" name="ReworkCompleteChk">
          <controlPr defaultSize="0" autoLine="0" r:id="rId9">
            <anchor moveWithCells="1">
              <from>
                <xdr:col>9</xdr:col>
                <xdr:colOff>114300</xdr:colOff>
                <xdr:row>5</xdr:row>
                <xdr:rowOff>19050</xdr:rowOff>
              </from>
              <to>
                <xdr:col>9</xdr:col>
                <xdr:colOff>285750</xdr:colOff>
                <xdr:row>5</xdr:row>
                <xdr:rowOff>190500</xdr:rowOff>
              </to>
            </anchor>
          </controlPr>
        </control>
      </mc:Choice>
      <mc:Fallback>
        <control shapeId="38263" r:id="rId10" name="ReworkCompleteChk"/>
      </mc:Fallback>
    </mc:AlternateContent>
    <mc:AlternateContent xmlns:mc="http://schemas.openxmlformats.org/markup-compatibility/2006">
      <mc:Choice Requires="x14">
        <control shapeId="38262" r:id="rId11" name="ReworkRequiredChk">
          <controlPr defaultSize="0" autoLine="0" r:id="rId9">
            <anchor moveWithCells="1">
              <from>
                <xdr:col>9</xdr:col>
                <xdr:colOff>114300</xdr:colOff>
                <xdr:row>3</xdr:row>
                <xdr:rowOff>76200</xdr:rowOff>
              </from>
              <to>
                <xdr:col>9</xdr:col>
                <xdr:colOff>285750</xdr:colOff>
                <xdr:row>3</xdr:row>
                <xdr:rowOff>247650</xdr:rowOff>
              </to>
            </anchor>
          </controlPr>
        </control>
      </mc:Choice>
      <mc:Fallback>
        <control shapeId="38262" r:id="rId11" name="ReworkRequiredChk"/>
      </mc:Fallback>
    </mc:AlternateContent>
    <mc:AlternateContent xmlns:mc="http://schemas.openxmlformats.org/markup-compatibility/2006">
      <mc:Choice Requires="x14">
        <control shapeId="38261" r:id="rId12" name="ReviewedChk">
          <controlPr defaultSize="0" autoLine="0" r:id="rId9">
            <anchor moveWithCells="1">
              <from>
                <xdr:col>9</xdr:col>
                <xdr:colOff>114300</xdr:colOff>
                <xdr:row>2</xdr:row>
                <xdr:rowOff>76200</xdr:rowOff>
              </from>
              <to>
                <xdr:col>9</xdr:col>
                <xdr:colOff>285750</xdr:colOff>
                <xdr:row>2</xdr:row>
                <xdr:rowOff>247650</xdr:rowOff>
              </to>
            </anchor>
          </controlPr>
        </control>
      </mc:Choice>
      <mc:Fallback>
        <control shapeId="38261" r:id="rId12" name="ReviewedChk"/>
      </mc:Fallback>
    </mc:AlternateContent>
    <mc:AlternateContent xmlns:mc="http://schemas.openxmlformats.org/markup-compatibility/2006">
      <mc:Choice Requires="x14">
        <control shapeId="38260" r:id="rId13" name="AwaitingClientChk">
          <controlPr defaultSize="0" autoLine="0" r:id="rId9">
            <anchor moveWithCells="1">
              <from>
                <xdr:col>9</xdr:col>
                <xdr:colOff>114300</xdr:colOff>
                <xdr:row>1</xdr:row>
                <xdr:rowOff>76200</xdr:rowOff>
              </from>
              <to>
                <xdr:col>9</xdr:col>
                <xdr:colOff>285750</xdr:colOff>
                <xdr:row>1</xdr:row>
                <xdr:rowOff>247650</xdr:rowOff>
              </to>
            </anchor>
          </controlPr>
        </control>
      </mc:Choice>
      <mc:Fallback>
        <control shapeId="38260" r:id="rId13" name="AwaitingClientChk"/>
      </mc:Fallback>
    </mc:AlternateContent>
    <mc:AlternateContent xmlns:mc="http://schemas.openxmlformats.org/markup-compatibility/2006">
      <mc:Choice Requires="x14">
        <control shapeId="38259" r:id="rId14" name="WorksheetCompleteChk">
          <controlPr defaultSize="0" autoLine="0" r:id="rId9">
            <anchor moveWithCells="1">
              <from>
                <xdr:col>9</xdr:col>
                <xdr:colOff>123825</xdr:colOff>
                <xdr:row>0</xdr:row>
                <xdr:rowOff>66675</xdr:rowOff>
              </from>
              <to>
                <xdr:col>9</xdr:col>
                <xdr:colOff>295275</xdr:colOff>
                <xdr:row>0</xdr:row>
                <xdr:rowOff>238125</xdr:rowOff>
              </to>
            </anchor>
          </controlPr>
        </control>
      </mc:Choice>
      <mc:Fallback>
        <control shapeId="38259" r:id="rId14" name="WorksheetCompleteChk"/>
      </mc:Fallback>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7">
    <tabColor rgb="FF8DC63F"/>
    <pageSetUpPr fitToPage="1"/>
  </sheetPr>
  <dimension ref="A1:L561"/>
  <sheetViews>
    <sheetView showGridLines="0" zoomScaleNormal="100" workbookViewId="0"/>
  </sheetViews>
  <sheetFormatPr defaultColWidth="9.33203125" defaultRowHeight="12" x14ac:dyDescent="0.2"/>
  <cols>
    <col min="1" max="1" width="12.83203125" style="323" customWidth="1"/>
    <col min="2" max="2" width="35.6640625" style="323" customWidth="1"/>
    <col min="3" max="3" width="16.83203125" style="323" customWidth="1"/>
    <col min="4" max="4" width="16.83203125" style="345" customWidth="1"/>
    <col min="5" max="7" width="16.83203125" style="323" customWidth="1"/>
    <col min="8" max="8" width="15.1640625" style="323" customWidth="1"/>
    <col min="9" max="9" width="6.6640625" style="323" customWidth="1"/>
    <col min="10" max="10" width="30.83203125" style="323" customWidth="1"/>
    <col min="11" max="16384" width="9.33203125" style="323"/>
  </cols>
  <sheetData>
    <row r="1" spans="1:12" ht="24.95" customHeight="1" x14ac:dyDescent="0.2">
      <c r="A1" s="145" t="s">
        <v>167</v>
      </c>
      <c r="B1" s="1426" t="str">
        <f>Home!$B$3</f>
        <v>MICI05</v>
      </c>
      <c r="C1" s="1426"/>
      <c r="D1" s="343"/>
      <c r="E1" s="332"/>
      <c r="F1" s="324" t="s">
        <v>58</v>
      </c>
      <c r="G1" s="1066" t="e">
        <f>IF(AND('Index of Workpapers'!E56="",#REF!=""),'Index of Workpapers'!C56,IF('Index of Workpapers'!E56&lt;&gt;"",'Index of Workpapers'!E56,#REF!))</f>
        <v>#REF!</v>
      </c>
      <c r="I1" s="643"/>
      <c r="J1" s="644" t="s">
        <v>349</v>
      </c>
      <c r="K1" s="645" t="s">
        <v>63</v>
      </c>
      <c r="L1" s="646" t="s">
        <v>64</v>
      </c>
    </row>
    <row r="2" spans="1:12" ht="24.95" customHeight="1" x14ac:dyDescent="0.2">
      <c r="A2" s="145" t="s">
        <v>10</v>
      </c>
      <c r="B2" s="1426" t="str">
        <f>Home!$B$4</f>
        <v>MICINDA SUPERANNUATION FUND</v>
      </c>
      <c r="C2" s="1426"/>
      <c r="D2" s="343"/>
      <c r="E2" s="332"/>
      <c r="F2" s="324" t="s">
        <v>63</v>
      </c>
      <c r="G2" s="324" t="s">
        <v>64</v>
      </c>
      <c r="I2" s="643"/>
      <c r="J2" s="644" t="s">
        <v>350</v>
      </c>
      <c r="K2" s="645" t="s">
        <v>63</v>
      </c>
      <c r="L2" s="646" t="s">
        <v>64</v>
      </c>
    </row>
    <row r="3" spans="1:12" ht="24.95" customHeight="1" x14ac:dyDescent="0.2">
      <c r="A3" s="145" t="s">
        <v>917</v>
      </c>
      <c r="B3" s="1427">
        <f>Home!$C$7</f>
        <v>43281</v>
      </c>
      <c r="C3" s="1427"/>
      <c r="D3" s="348"/>
      <c r="E3" s="327" t="s">
        <v>55</v>
      </c>
      <c r="F3" s="106" t="str">
        <f>Home!$C$16</f>
        <v>TH</v>
      </c>
      <c r="G3" s="347">
        <f>Home!$C$17</f>
        <v>43521</v>
      </c>
      <c r="I3" s="643"/>
      <c r="J3" s="644" t="s">
        <v>94</v>
      </c>
      <c r="K3" s="645" t="s">
        <v>63</v>
      </c>
      <c r="L3" s="646" t="s">
        <v>64</v>
      </c>
    </row>
    <row r="4" spans="1:12" ht="24.95" customHeight="1" x14ac:dyDescent="0.3">
      <c r="A4" s="1613" t="str">
        <f>'Index of Workpapers'!B56</f>
        <v>Provision for Income Tax</v>
      </c>
      <c r="B4" s="1613"/>
      <c r="C4" s="1613"/>
      <c r="D4" s="349"/>
      <c r="E4" s="327" t="s">
        <v>56</v>
      </c>
      <c r="F4" s="106" t="str">
        <f>Home!$C$18</f>
        <v>Enter initials</v>
      </c>
      <c r="G4" s="347" t="str">
        <f>Home!$C$19</f>
        <v>Enter date</v>
      </c>
      <c r="I4" s="643"/>
      <c r="J4" s="644" t="s">
        <v>351</v>
      </c>
      <c r="K4" s="645" t="s">
        <v>63</v>
      </c>
      <c r="L4" s="646" t="s">
        <v>64</v>
      </c>
    </row>
    <row r="5" spans="1:12" ht="3.75" customHeight="1" x14ac:dyDescent="0.25">
      <c r="A5" s="326"/>
      <c r="B5" s="326"/>
      <c r="C5" s="329"/>
      <c r="D5" s="329"/>
      <c r="E5" s="328"/>
      <c r="F5" s="328"/>
      <c r="H5" s="330"/>
      <c r="I5" s="1418"/>
      <c r="J5" s="1419" t="s">
        <v>352</v>
      </c>
      <c r="K5" s="1420" t="s">
        <v>63</v>
      </c>
      <c r="L5" s="1422" t="s">
        <v>64</v>
      </c>
    </row>
    <row r="6" spans="1:12" ht="15" customHeight="1" x14ac:dyDescent="0.2">
      <c r="A6" s="1414" t="s">
        <v>878</v>
      </c>
      <c r="B6" s="1414"/>
      <c r="C6" s="1414"/>
      <c r="D6" s="1414"/>
      <c r="E6" s="1414"/>
      <c r="F6" s="1414"/>
      <c r="G6" s="1414"/>
      <c r="H6" s="333"/>
      <c r="I6" s="1418"/>
      <c r="J6" s="1419"/>
      <c r="K6" s="1420"/>
      <c r="L6" s="1422"/>
    </row>
    <row r="7" spans="1:12" ht="15" customHeight="1" x14ac:dyDescent="0.2">
      <c r="A7" s="1414" t="s">
        <v>867</v>
      </c>
      <c r="B7" s="1414"/>
      <c r="C7" s="1414"/>
      <c r="D7" s="1414"/>
      <c r="E7" s="1414"/>
      <c r="F7" s="1414"/>
      <c r="G7" s="1414"/>
      <c r="I7" s="1418"/>
      <c r="J7" s="1419" t="s">
        <v>353</v>
      </c>
      <c r="K7" s="1420" t="s">
        <v>63</v>
      </c>
      <c r="L7" s="1422" t="s">
        <v>64</v>
      </c>
    </row>
    <row r="8" spans="1:12" ht="15" customHeight="1" x14ac:dyDescent="0.2">
      <c r="A8" s="1414" t="s">
        <v>879</v>
      </c>
      <c r="B8" s="1414"/>
      <c r="C8" s="1414"/>
      <c r="D8" s="1414"/>
      <c r="E8" s="1414"/>
      <c r="F8" s="1414"/>
      <c r="G8" s="1414"/>
      <c r="I8" s="1418"/>
      <c r="J8" s="1419"/>
      <c r="K8" s="1420"/>
      <c r="L8" s="1422"/>
    </row>
    <row r="9" spans="1:12" s="325" customFormat="1" ht="3.75" customHeight="1" thickBot="1" x14ac:dyDescent="0.25">
      <c r="A9" s="658"/>
      <c r="B9" s="658"/>
      <c r="C9" s="658"/>
      <c r="D9" s="658"/>
      <c r="E9" s="658"/>
      <c r="F9" s="658"/>
      <c r="G9" s="658"/>
      <c r="H9" s="334"/>
      <c r="I9" s="726"/>
      <c r="J9" s="727"/>
      <c r="K9" s="727"/>
      <c r="L9" s="728"/>
    </row>
    <row r="10" spans="1:12" s="331" customFormat="1" ht="3.75" customHeight="1" x14ac:dyDescent="0.2">
      <c r="A10" s="482"/>
      <c r="B10" s="483"/>
      <c r="C10" s="483"/>
      <c r="D10" s="483"/>
      <c r="E10" s="483"/>
      <c r="F10" s="483"/>
      <c r="G10" s="528"/>
      <c r="H10" s="335"/>
      <c r="I10" s="729"/>
      <c r="J10" s="368"/>
      <c r="K10" s="368"/>
      <c r="L10" s="730"/>
    </row>
    <row r="11" spans="1:12" s="331" customFormat="1" ht="75" customHeight="1" x14ac:dyDescent="0.2">
      <c r="A11" s="1614" t="s">
        <v>97</v>
      </c>
      <c r="B11" s="1537"/>
      <c r="C11" s="642" t="s">
        <v>868</v>
      </c>
      <c r="D11" s="642" t="s">
        <v>869</v>
      </c>
      <c r="E11" s="1403" t="s">
        <v>171</v>
      </c>
      <c r="F11" s="1403"/>
      <c r="G11" s="1457"/>
      <c r="H11" s="335"/>
      <c r="I11" s="731" t="s">
        <v>902</v>
      </c>
      <c r="J11" s="732"/>
      <c r="K11" s="732"/>
      <c r="L11" s="733"/>
    </row>
    <row r="12" spans="1:12" s="331" customFormat="1" ht="3.75" customHeight="1" x14ac:dyDescent="0.2">
      <c r="A12" s="573"/>
      <c r="B12" s="658"/>
      <c r="C12" s="658"/>
      <c r="D12" s="658"/>
      <c r="E12" s="658"/>
      <c r="F12" s="658"/>
      <c r="G12" s="662"/>
      <c r="H12" s="335"/>
      <c r="I12" s="1429" t="s">
        <v>355</v>
      </c>
      <c r="J12" s="1607"/>
      <c r="K12" s="1607"/>
      <c r="L12" s="1608"/>
    </row>
    <row r="13" spans="1:12" s="331" customFormat="1" ht="15" customHeight="1" x14ac:dyDescent="0.2">
      <c r="A13" s="573"/>
      <c r="B13" s="655" t="s">
        <v>870</v>
      </c>
      <c r="C13" s="437"/>
      <c r="D13" s="437"/>
      <c r="E13" s="1603"/>
      <c r="F13" s="1604"/>
      <c r="G13" s="1605"/>
      <c r="H13" s="335"/>
      <c r="I13" s="1609"/>
      <c r="J13" s="1607"/>
      <c r="K13" s="1607"/>
      <c r="L13" s="1608"/>
    </row>
    <row r="14" spans="1:12" s="331" customFormat="1" ht="15" customHeight="1" x14ac:dyDescent="0.2">
      <c r="A14" s="573"/>
      <c r="B14" s="655" t="s">
        <v>871</v>
      </c>
      <c r="C14" s="437"/>
      <c r="D14" s="437"/>
      <c r="E14" s="1603"/>
      <c r="F14" s="1604"/>
      <c r="G14" s="1605"/>
      <c r="H14" s="335"/>
      <c r="I14" s="1610"/>
      <c r="J14" s="1611"/>
      <c r="K14" s="1611"/>
      <c r="L14" s="1612"/>
    </row>
    <row r="15" spans="1:12" s="331" customFormat="1" ht="15" customHeight="1" x14ac:dyDescent="0.2">
      <c r="A15" s="573"/>
      <c r="B15" s="655" t="s">
        <v>117</v>
      </c>
      <c r="C15" s="437"/>
      <c r="D15" s="1187"/>
      <c r="E15" s="1603"/>
      <c r="F15" s="1604"/>
      <c r="G15" s="1605"/>
      <c r="H15" s="335"/>
      <c r="I15" s="443"/>
      <c r="J15" s="444"/>
      <c r="K15" s="444"/>
      <c r="L15" s="445"/>
    </row>
    <row r="16" spans="1:12" s="331" customFormat="1" ht="15" customHeight="1" x14ac:dyDescent="0.2">
      <c r="A16" s="573"/>
      <c r="B16" s="655" t="s">
        <v>120</v>
      </c>
      <c r="C16" s="437"/>
      <c r="D16" s="437"/>
      <c r="E16" s="1603"/>
      <c r="F16" s="1604"/>
      <c r="G16" s="1605"/>
      <c r="H16" s="335"/>
      <c r="I16" s="443"/>
      <c r="J16" s="444"/>
      <c r="K16" s="444"/>
      <c r="L16" s="445"/>
    </row>
    <row r="17" spans="1:12" s="331" customFormat="1" ht="15" customHeight="1" x14ac:dyDescent="0.2">
      <c r="A17" s="573"/>
      <c r="B17" s="655" t="s">
        <v>123</v>
      </c>
      <c r="C17" s="437"/>
      <c r="D17" s="437"/>
      <c r="E17" s="1603"/>
      <c r="F17" s="1604"/>
      <c r="G17" s="1605"/>
      <c r="H17" s="335"/>
      <c r="I17" s="443"/>
      <c r="J17" s="444"/>
      <c r="K17" s="444"/>
      <c r="L17" s="445"/>
    </row>
    <row r="18" spans="1:12" s="341" customFormat="1" ht="15" customHeight="1" x14ac:dyDescent="0.2">
      <c r="A18" s="573"/>
      <c r="B18" s="655" t="s">
        <v>923</v>
      </c>
      <c r="C18" s="310"/>
      <c r="D18" s="310"/>
      <c r="E18" s="428"/>
      <c r="F18" s="428"/>
      <c r="G18" s="734"/>
      <c r="H18" s="335"/>
      <c r="I18" s="443"/>
      <c r="J18" s="444"/>
      <c r="K18" s="444"/>
      <c r="L18" s="445"/>
    </row>
    <row r="19" spans="1:12" s="331" customFormat="1" ht="20.100000000000001" customHeight="1" thickBot="1" x14ac:dyDescent="0.25">
      <c r="A19" s="573"/>
      <c r="B19" s="658"/>
      <c r="C19" s="415">
        <f>SUM(C13:C18)</f>
        <v>0</v>
      </c>
      <c r="D19" s="415">
        <f>SUM(D13:D18)</f>
        <v>0</v>
      </c>
      <c r="E19" s="658"/>
      <c r="F19" s="658"/>
      <c r="G19" s="662"/>
      <c r="H19" s="335"/>
      <c r="I19" s="443"/>
      <c r="J19" s="444"/>
      <c r="K19" s="444"/>
      <c r="L19" s="445"/>
    </row>
    <row r="20" spans="1:12" s="331" customFormat="1" ht="3.75" customHeight="1" thickTop="1" x14ac:dyDescent="0.2">
      <c r="A20" s="573"/>
      <c r="B20" s="658"/>
      <c r="C20" s="658"/>
      <c r="D20" s="658"/>
      <c r="E20" s="658"/>
      <c r="F20" s="658"/>
      <c r="G20" s="662"/>
      <c r="H20" s="335"/>
      <c r="I20" s="345"/>
      <c r="J20" s="345"/>
      <c r="K20" s="345"/>
      <c r="L20" s="345"/>
    </row>
    <row r="21" spans="1:12" s="331" customFormat="1" ht="19.5" customHeight="1" x14ac:dyDescent="0.2">
      <c r="A21" s="1397" t="s">
        <v>872</v>
      </c>
      <c r="B21" s="1398"/>
      <c r="C21" s="1398"/>
      <c r="D21" s="1398"/>
      <c r="E21" s="1398"/>
      <c r="F21" s="1398"/>
      <c r="G21" s="1399"/>
      <c r="H21" s="335"/>
      <c r="I21" s="345"/>
      <c r="J21" s="345"/>
      <c r="K21" s="345"/>
      <c r="L21" s="345"/>
    </row>
    <row r="22" spans="1:12" s="331" customFormat="1" ht="3.75" customHeight="1" x14ac:dyDescent="0.2">
      <c r="A22" s="573"/>
      <c r="B22" s="658"/>
      <c r="C22" s="658"/>
      <c r="D22" s="658"/>
      <c r="E22" s="658"/>
      <c r="F22" s="658"/>
      <c r="G22" s="662"/>
      <c r="H22" s="335"/>
      <c r="I22" s="345"/>
      <c r="J22" s="345"/>
      <c r="K22" s="345"/>
      <c r="L22" s="345"/>
    </row>
    <row r="23" spans="1:12" s="331" customFormat="1" ht="15" customHeight="1" x14ac:dyDescent="0.2">
      <c r="A23" s="573"/>
      <c r="B23" s="666" t="s">
        <v>873</v>
      </c>
      <c r="C23" s="658"/>
      <c r="D23" s="437"/>
      <c r="E23" s="658"/>
      <c r="F23" s="658"/>
      <c r="G23" s="662"/>
      <c r="H23" s="335"/>
      <c r="I23" s="443"/>
      <c r="J23" s="444"/>
      <c r="K23" s="444"/>
      <c r="L23" s="445"/>
    </row>
    <row r="24" spans="1:12" s="331" customFormat="1" ht="15" customHeight="1" x14ac:dyDescent="0.2">
      <c r="A24" s="573"/>
      <c r="B24" s="1521" t="s">
        <v>874</v>
      </c>
      <c r="C24" s="1606"/>
      <c r="D24" s="438">
        <f>-SUM('SMSF21 Tax Reconciliation'!F31,'SMSF21 Tax Reconciliation'!F33,'SMSF21 Tax Reconciliation'!F41,'SMSF21 Tax Reconciliation'!F43)</f>
        <v>-1771.05</v>
      </c>
      <c r="E24" s="658"/>
      <c r="F24" s="658"/>
      <c r="G24" s="662"/>
      <c r="H24" s="335"/>
      <c r="I24" s="443"/>
      <c r="J24" s="444"/>
      <c r="K24" s="444"/>
      <c r="L24" s="445"/>
    </row>
    <row r="25" spans="1:12" s="331" customFormat="1" ht="20.100000000000001" customHeight="1" x14ac:dyDescent="0.2">
      <c r="A25" s="573"/>
      <c r="B25" s="658"/>
      <c r="C25" s="658"/>
      <c r="D25" s="360">
        <f>SUM(D23:D24)</f>
        <v>-1771.05</v>
      </c>
      <c r="E25" s="658"/>
      <c r="F25" s="658"/>
      <c r="G25" s="662"/>
      <c r="H25" s="335"/>
      <c r="I25" s="443"/>
      <c r="J25" s="444"/>
      <c r="K25" s="444"/>
      <c r="L25" s="445"/>
    </row>
    <row r="26" spans="1:12" s="331" customFormat="1" ht="3.75" customHeight="1" x14ac:dyDescent="0.2">
      <c r="A26" s="573"/>
      <c r="B26" s="658"/>
      <c r="C26" s="658"/>
      <c r="D26" s="658"/>
      <c r="E26" s="658"/>
      <c r="F26" s="658"/>
      <c r="G26" s="662"/>
      <c r="H26" s="335"/>
      <c r="I26" s="345"/>
      <c r="J26" s="345"/>
      <c r="K26" s="345"/>
      <c r="L26" s="345"/>
    </row>
    <row r="27" spans="1:12" s="331" customFormat="1" ht="15" customHeight="1" x14ac:dyDescent="0.2">
      <c r="A27" s="573"/>
      <c r="B27" s="1521" t="s">
        <v>875</v>
      </c>
      <c r="C27" s="1606"/>
      <c r="D27" s="437"/>
      <c r="E27" s="658"/>
      <c r="F27" s="658"/>
      <c r="G27" s="662"/>
      <c r="H27" s="335"/>
      <c r="I27" s="443"/>
      <c r="J27" s="444"/>
      <c r="K27" s="444"/>
      <c r="L27" s="445"/>
    </row>
    <row r="28" spans="1:12" s="331" customFormat="1" ht="15" customHeight="1" x14ac:dyDescent="0.2">
      <c r="A28" s="573"/>
      <c r="B28" s="667" t="s">
        <v>924</v>
      </c>
      <c r="C28" s="669"/>
      <c r="D28" s="438">
        <f>C19+D19</f>
        <v>0</v>
      </c>
      <c r="E28" s="658"/>
      <c r="F28" s="658"/>
      <c r="G28" s="662"/>
      <c r="H28" s="335"/>
      <c r="I28" s="443"/>
      <c r="J28" s="444"/>
      <c r="K28" s="444"/>
      <c r="L28" s="445"/>
    </row>
    <row r="29" spans="1:12" s="341" customFormat="1" ht="15" customHeight="1" x14ac:dyDescent="0.2">
      <c r="A29" s="573"/>
      <c r="B29" s="667" t="s">
        <v>615</v>
      </c>
      <c r="C29" s="669"/>
      <c r="D29" s="310"/>
      <c r="E29" s="658"/>
      <c r="F29" s="362"/>
      <c r="G29" s="662"/>
      <c r="H29" s="335"/>
      <c r="I29" s="443"/>
      <c r="J29" s="444"/>
      <c r="K29" s="444"/>
      <c r="L29" s="445"/>
    </row>
    <row r="30" spans="1:12" s="331" customFormat="1" ht="20.100000000000001" customHeight="1" thickBot="1" x14ac:dyDescent="0.25">
      <c r="A30" s="573"/>
      <c r="B30" s="666" t="s">
        <v>876</v>
      </c>
      <c r="C30" s="669"/>
      <c r="D30" s="415">
        <f>D25+SUM(D27:D29)</f>
        <v>-1771.05</v>
      </c>
      <c r="E30" s="669"/>
      <c r="F30" s="669"/>
      <c r="G30" s="662"/>
      <c r="H30" s="335"/>
      <c r="I30" s="443"/>
      <c r="J30" s="444"/>
      <c r="K30" s="444"/>
      <c r="L30" s="445"/>
    </row>
    <row r="31" spans="1:12" s="331" customFormat="1" ht="3.75" customHeight="1" thickTop="1" x14ac:dyDescent="0.2">
      <c r="A31" s="573"/>
      <c r="B31" s="655"/>
      <c r="C31" s="658"/>
      <c r="D31" s="658"/>
      <c r="E31" s="658"/>
      <c r="F31" s="658"/>
      <c r="G31" s="662"/>
      <c r="H31" s="335"/>
      <c r="I31" s="345"/>
      <c r="J31" s="345"/>
      <c r="K31" s="345"/>
      <c r="L31" s="345"/>
    </row>
    <row r="32" spans="1:12" s="331" customFormat="1" ht="15" customHeight="1" x14ac:dyDescent="0.2">
      <c r="A32" s="573"/>
      <c r="B32" s="666" t="s">
        <v>877</v>
      </c>
      <c r="C32" s="658"/>
      <c r="D32" s="437">
        <v>-1771.05</v>
      </c>
      <c r="E32" s="658"/>
      <c r="F32" s="658"/>
      <c r="G32" s="662"/>
      <c r="H32" s="335"/>
      <c r="I32" s="443"/>
      <c r="J32" s="444"/>
      <c r="K32" s="444"/>
      <c r="L32" s="445"/>
    </row>
    <row r="33" spans="1:12" s="331" customFormat="1" ht="3.75" customHeight="1" x14ac:dyDescent="0.2">
      <c r="A33" s="573"/>
      <c r="B33" s="658"/>
      <c r="C33" s="658"/>
      <c r="D33" s="658"/>
      <c r="E33" s="658"/>
      <c r="F33" s="658"/>
      <c r="G33" s="662"/>
      <c r="H33" s="335"/>
      <c r="I33" s="345"/>
      <c r="J33" s="345"/>
      <c r="K33" s="345"/>
      <c r="L33" s="345"/>
    </row>
    <row r="34" spans="1:12" s="331" customFormat="1" ht="15" customHeight="1" x14ac:dyDescent="0.2">
      <c r="A34" s="573"/>
      <c r="B34" s="363" t="s">
        <v>374</v>
      </c>
      <c r="C34" s="658"/>
      <c r="D34" s="438">
        <f>D30-D32</f>
        <v>0</v>
      </c>
      <c r="E34" s="658"/>
      <c r="F34" s="658"/>
      <c r="G34" s="662"/>
      <c r="H34" s="335"/>
      <c r="I34" s="443"/>
      <c r="J34" s="444"/>
      <c r="K34" s="444"/>
      <c r="L34" s="445"/>
    </row>
    <row r="35" spans="1:12" s="331" customFormat="1" ht="3.75" customHeight="1" thickBot="1" x14ac:dyDescent="0.25">
      <c r="A35" s="496"/>
      <c r="B35" s="497"/>
      <c r="C35" s="497"/>
      <c r="D35" s="497"/>
      <c r="E35" s="497"/>
      <c r="F35" s="497"/>
      <c r="G35" s="623"/>
      <c r="H35" s="335"/>
      <c r="I35" s="345"/>
      <c r="J35" s="345"/>
      <c r="K35" s="345"/>
      <c r="L35" s="345"/>
    </row>
    <row r="36" spans="1:12" s="331" customFormat="1" ht="15" customHeight="1" x14ac:dyDescent="0.2">
      <c r="A36" s="334"/>
      <c r="B36" s="334"/>
      <c r="C36" s="334"/>
      <c r="D36" s="334"/>
      <c r="E36" s="334"/>
      <c r="F36" s="334"/>
      <c r="G36" s="334"/>
      <c r="H36" s="335"/>
      <c r="I36" s="345"/>
      <c r="J36" s="345"/>
      <c r="K36" s="345"/>
      <c r="L36" s="345"/>
    </row>
    <row r="37" spans="1:12" s="331" customFormat="1" ht="15" customHeight="1" x14ac:dyDescent="0.2">
      <c r="A37" s="334"/>
      <c r="B37" s="334"/>
      <c r="C37" s="334"/>
      <c r="D37" s="334"/>
      <c r="E37" s="334"/>
      <c r="F37" s="334"/>
      <c r="G37" s="334"/>
      <c r="H37" s="335"/>
      <c r="I37" s="345"/>
      <c r="J37" s="345"/>
      <c r="K37" s="345"/>
      <c r="L37" s="345"/>
    </row>
    <row r="38" spans="1:12" s="331" customFormat="1" ht="15" customHeight="1" x14ac:dyDescent="0.2">
      <c r="A38" s="334"/>
      <c r="B38" s="334"/>
      <c r="C38" s="334"/>
      <c r="D38" s="334"/>
      <c r="E38" s="334"/>
      <c r="F38" s="334"/>
      <c r="G38" s="334"/>
      <c r="H38" s="335"/>
      <c r="I38" s="345"/>
      <c r="J38" s="345"/>
      <c r="K38" s="345"/>
      <c r="L38" s="345"/>
    </row>
    <row r="39" spans="1:12" s="331" customFormat="1" ht="15" customHeight="1" x14ac:dyDescent="0.2">
      <c r="A39" s="334"/>
      <c r="B39" s="334"/>
      <c r="C39" s="334"/>
      <c r="D39" s="334"/>
      <c r="E39" s="334"/>
      <c r="F39" s="334"/>
      <c r="G39" s="334"/>
      <c r="H39" s="335"/>
      <c r="I39" s="345"/>
      <c r="J39" s="345"/>
      <c r="K39" s="345"/>
      <c r="L39" s="345"/>
    </row>
    <row r="40" spans="1:12" s="331" customFormat="1" ht="15" customHeight="1" x14ac:dyDescent="0.2">
      <c r="A40" s="334"/>
      <c r="B40" s="334"/>
      <c r="C40" s="334"/>
      <c r="D40" s="334"/>
      <c r="E40" s="334"/>
      <c r="F40" s="334"/>
      <c r="G40" s="334"/>
      <c r="H40" s="335"/>
      <c r="I40" s="345"/>
      <c r="J40" s="345"/>
      <c r="K40" s="345"/>
      <c r="L40" s="345"/>
    </row>
    <row r="41" spans="1:12" s="331" customFormat="1" ht="15" customHeight="1" x14ac:dyDescent="0.2">
      <c r="A41" s="334"/>
      <c r="B41" s="334"/>
      <c r="C41" s="334"/>
      <c r="D41" s="334"/>
      <c r="E41" s="334"/>
      <c r="F41" s="334"/>
      <c r="G41" s="334"/>
      <c r="H41" s="335"/>
      <c r="I41" s="345"/>
      <c r="J41" s="345"/>
      <c r="K41" s="345"/>
      <c r="L41" s="345"/>
    </row>
    <row r="42" spans="1:12" s="331" customFormat="1" ht="15" customHeight="1" x14ac:dyDescent="0.2">
      <c r="A42" s="334"/>
      <c r="B42" s="334"/>
      <c r="C42" s="334"/>
      <c r="D42" s="334"/>
      <c r="E42" s="334"/>
      <c r="F42" s="334"/>
      <c r="G42" s="334"/>
      <c r="H42" s="335"/>
      <c r="I42" s="345"/>
      <c r="J42" s="345"/>
      <c r="K42" s="345"/>
      <c r="L42" s="345"/>
    </row>
    <row r="43" spans="1:12" s="331" customFormat="1" ht="15" customHeight="1" x14ac:dyDescent="0.2">
      <c r="A43" s="334"/>
      <c r="B43" s="334"/>
      <c r="C43" s="334"/>
      <c r="D43" s="334"/>
      <c r="E43" s="334"/>
      <c r="F43" s="334"/>
      <c r="G43" s="334"/>
      <c r="H43" s="335"/>
      <c r="I43" s="345"/>
      <c r="J43" s="345"/>
      <c r="K43" s="345"/>
      <c r="L43" s="345"/>
    </row>
    <row r="44" spans="1:12" s="331" customFormat="1" ht="15" customHeight="1" x14ac:dyDescent="0.2">
      <c r="A44" s="334"/>
      <c r="B44" s="334"/>
      <c r="C44" s="334"/>
      <c r="D44" s="334"/>
      <c r="E44" s="334"/>
      <c r="F44" s="334"/>
      <c r="G44" s="334"/>
      <c r="H44" s="335"/>
      <c r="I44" s="345"/>
      <c r="J44" s="345"/>
      <c r="K44" s="345"/>
      <c r="L44" s="345"/>
    </row>
    <row r="45" spans="1:12" s="325" customFormat="1" ht="15" customHeight="1" x14ac:dyDescent="0.2">
      <c r="A45" s="334"/>
      <c r="B45" s="334"/>
      <c r="C45" s="334"/>
      <c r="D45" s="334"/>
      <c r="E45" s="334"/>
      <c r="F45" s="334"/>
      <c r="G45" s="334"/>
      <c r="H45" s="334"/>
      <c r="I45" s="345"/>
      <c r="J45" s="345"/>
      <c r="K45" s="345"/>
      <c r="L45" s="345"/>
    </row>
    <row r="46" spans="1:12" s="325" customFormat="1" ht="15" customHeight="1" x14ac:dyDescent="0.2">
      <c r="A46" s="334"/>
      <c r="B46" s="334"/>
      <c r="C46" s="334"/>
      <c r="D46" s="334"/>
      <c r="E46" s="334"/>
      <c r="F46" s="334"/>
      <c r="G46" s="334"/>
      <c r="H46" s="334"/>
      <c r="I46" s="345"/>
      <c r="J46" s="345"/>
      <c r="K46" s="345"/>
      <c r="L46" s="345"/>
    </row>
    <row r="47" spans="1:12" s="325" customFormat="1" ht="15" customHeight="1" x14ac:dyDescent="0.2">
      <c r="A47" s="334"/>
      <c r="B47" s="334"/>
      <c r="C47" s="334"/>
      <c r="D47" s="334"/>
      <c r="E47" s="334"/>
      <c r="F47" s="334"/>
      <c r="G47" s="334"/>
      <c r="H47" s="334"/>
      <c r="I47" s="345"/>
      <c r="J47" s="345"/>
      <c r="K47" s="345"/>
      <c r="L47" s="345"/>
    </row>
    <row r="48" spans="1:12" s="325" customFormat="1" ht="15" customHeight="1" x14ac:dyDescent="0.2">
      <c r="A48" s="334"/>
      <c r="B48" s="334"/>
      <c r="C48" s="334"/>
      <c r="D48" s="334"/>
      <c r="E48" s="334"/>
      <c r="F48" s="334"/>
      <c r="G48" s="334"/>
      <c r="H48" s="334"/>
      <c r="I48" s="345"/>
      <c r="J48" s="345"/>
      <c r="K48" s="345"/>
      <c r="L48" s="345"/>
    </row>
    <row r="49" spans="1:12" s="325" customFormat="1" ht="15" customHeight="1" x14ac:dyDescent="0.2">
      <c r="A49" s="334"/>
      <c r="B49" s="334"/>
      <c r="C49" s="334"/>
      <c r="D49" s="334"/>
      <c r="E49" s="334"/>
      <c r="F49" s="334"/>
      <c r="G49" s="334"/>
      <c r="H49" s="334"/>
      <c r="I49" s="345"/>
      <c r="J49" s="345"/>
      <c r="K49" s="345"/>
      <c r="L49" s="345"/>
    </row>
    <row r="50" spans="1:12" s="325" customFormat="1" ht="15" customHeight="1" x14ac:dyDescent="0.2">
      <c r="A50" s="334"/>
      <c r="B50" s="334"/>
      <c r="C50" s="334"/>
      <c r="D50" s="334"/>
      <c r="E50" s="334"/>
      <c r="F50" s="334"/>
      <c r="G50" s="334"/>
      <c r="H50" s="334"/>
      <c r="I50" s="345"/>
      <c r="J50" s="345"/>
      <c r="K50" s="345"/>
      <c r="L50" s="345"/>
    </row>
    <row r="51" spans="1:12" s="325" customFormat="1" ht="15" customHeight="1" x14ac:dyDescent="0.2">
      <c r="A51" s="334"/>
      <c r="B51" s="334"/>
      <c r="C51" s="334"/>
      <c r="D51" s="334"/>
      <c r="E51" s="334"/>
      <c r="F51" s="334"/>
      <c r="G51" s="334"/>
      <c r="H51" s="334"/>
      <c r="I51" s="345"/>
      <c r="J51" s="345"/>
      <c r="K51" s="345"/>
      <c r="L51" s="345"/>
    </row>
    <row r="52" spans="1:12" s="325" customFormat="1" ht="15" customHeight="1" x14ac:dyDescent="0.2">
      <c r="A52" s="334"/>
      <c r="B52" s="334"/>
      <c r="C52" s="334"/>
      <c r="D52" s="334"/>
      <c r="E52" s="334"/>
      <c r="F52" s="334"/>
      <c r="G52" s="334"/>
      <c r="H52" s="334"/>
      <c r="I52" s="345"/>
      <c r="J52" s="345"/>
      <c r="K52" s="345"/>
      <c r="L52" s="345"/>
    </row>
    <row r="53" spans="1:12" s="325" customFormat="1" ht="15" customHeight="1" x14ac:dyDescent="0.2">
      <c r="A53" s="334"/>
      <c r="B53" s="334"/>
      <c r="C53" s="334"/>
      <c r="D53" s="334"/>
      <c r="E53" s="334"/>
      <c r="F53" s="334"/>
      <c r="G53" s="334"/>
      <c r="H53" s="334"/>
      <c r="I53" s="345"/>
      <c r="J53" s="345"/>
      <c r="K53" s="345"/>
      <c r="L53" s="345"/>
    </row>
    <row r="54" spans="1:12" s="325" customFormat="1" ht="15" customHeight="1" x14ac:dyDescent="0.2">
      <c r="A54" s="334"/>
      <c r="B54" s="334"/>
      <c r="C54" s="334"/>
      <c r="D54" s="334"/>
      <c r="E54" s="334"/>
      <c r="F54" s="334"/>
      <c r="G54" s="334"/>
      <c r="H54" s="334"/>
      <c r="I54" s="345"/>
      <c r="J54" s="345"/>
      <c r="K54" s="345"/>
      <c r="L54" s="345"/>
    </row>
    <row r="55" spans="1:12" s="325" customFormat="1" ht="15" customHeight="1" x14ac:dyDescent="0.2">
      <c r="A55" s="334"/>
      <c r="B55" s="334"/>
      <c r="C55" s="334"/>
      <c r="D55" s="334"/>
      <c r="E55" s="334"/>
      <c r="F55" s="334"/>
      <c r="G55" s="334"/>
      <c r="H55" s="334"/>
      <c r="I55" s="345"/>
      <c r="J55" s="345"/>
      <c r="K55" s="345"/>
      <c r="L55" s="345"/>
    </row>
    <row r="56" spans="1:12" s="325" customFormat="1" ht="15" customHeight="1" x14ac:dyDescent="0.2">
      <c r="A56" s="334"/>
      <c r="B56" s="334"/>
      <c r="C56" s="334"/>
      <c r="D56" s="334"/>
      <c r="E56" s="334"/>
      <c r="F56" s="334"/>
      <c r="G56" s="334"/>
      <c r="H56" s="334"/>
      <c r="I56" s="345"/>
      <c r="J56" s="345"/>
      <c r="K56" s="345"/>
      <c r="L56" s="345"/>
    </row>
    <row r="57" spans="1:12" s="325" customFormat="1" ht="15" customHeight="1" x14ac:dyDescent="0.2">
      <c r="A57" s="334"/>
      <c r="B57" s="334"/>
      <c r="C57" s="334"/>
      <c r="D57" s="334"/>
      <c r="E57" s="334"/>
      <c r="F57" s="334"/>
      <c r="G57" s="334"/>
      <c r="H57" s="334"/>
      <c r="I57" s="345"/>
      <c r="J57" s="345"/>
      <c r="K57" s="345"/>
      <c r="L57" s="345"/>
    </row>
    <row r="58" spans="1:12" s="325" customFormat="1" ht="15.95" customHeight="1" x14ac:dyDescent="0.2">
      <c r="A58" s="334"/>
      <c r="B58" s="334"/>
      <c r="C58" s="334"/>
      <c r="D58" s="334"/>
      <c r="E58" s="334"/>
      <c r="F58" s="334"/>
      <c r="G58" s="334"/>
      <c r="H58" s="334"/>
      <c r="I58" s="345"/>
      <c r="J58" s="345"/>
      <c r="K58" s="345"/>
      <c r="L58" s="345"/>
    </row>
    <row r="59" spans="1:12" s="325" customFormat="1" ht="15.95" customHeight="1" x14ac:dyDescent="0.2">
      <c r="A59" s="334"/>
      <c r="B59" s="334"/>
      <c r="C59" s="334"/>
      <c r="D59" s="334"/>
      <c r="E59" s="334"/>
      <c r="F59" s="334"/>
      <c r="G59" s="334"/>
      <c r="H59" s="334"/>
      <c r="I59" s="323"/>
      <c r="J59" s="323"/>
      <c r="K59" s="323"/>
      <c r="L59" s="323"/>
    </row>
    <row r="60" spans="1:12" s="325" customFormat="1" ht="15.95" customHeight="1" x14ac:dyDescent="0.2">
      <c r="A60" s="334"/>
      <c r="B60" s="334"/>
      <c r="C60" s="334"/>
      <c r="D60" s="334"/>
      <c r="E60" s="334"/>
      <c r="F60" s="334"/>
      <c r="G60" s="334"/>
      <c r="H60" s="334"/>
      <c r="I60" s="323"/>
      <c r="J60" s="323"/>
      <c r="K60" s="323"/>
      <c r="L60" s="323"/>
    </row>
    <row r="61" spans="1:12" s="325" customFormat="1" ht="15.95" customHeight="1" x14ac:dyDescent="0.2">
      <c r="A61" s="334"/>
      <c r="B61" s="334"/>
      <c r="C61" s="334"/>
      <c r="D61" s="334"/>
      <c r="E61" s="334"/>
      <c r="F61" s="334"/>
      <c r="G61" s="334"/>
      <c r="H61" s="334"/>
      <c r="I61" s="323"/>
      <c r="J61" s="323"/>
      <c r="K61" s="323"/>
      <c r="L61" s="323"/>
    </row>
    <row r="62" spans="1:12" s="325" customFormat="1" ht="15.95" customHeight="1" x14ac:dyDescent="0.2">
      <c r="A62" s="334"/>
      <c r="B62" s="334"/>
      <c r="C62" s="334"/>
      <c r="D62" s="334"/>
      <c r="E62" s="334"/>
      <c r="F62" s="334"/>
      <c r="G62" s="334"/>
      <c r="H62" s="334"/>
      <c r="I62" s="323"/>
      <c r="J62" s="323"/>
      <c r="K62" s="323"/>
      <c r="L62" s="323"/>
    </row>
    <row r="63" spans="1:12" s="325" customFormat="1" ht="15.95" customHeight="1" x14ac:dyDescent="0.2">
      <c r="A63" s="334"/>
      <c r="B63" s="334"/>
      <c r="C63" s="334"/>
      <c r="D63" s="334"/>
      <c r="E63" s="334"/>
      <c r="F63" s="334"/>
      <c r="G63" s="334"/>
      <c r="H63" s="334"/>
      <c r="I63" s="323"/>
      <c r="J63" s="323"/>
      <c r="K63" s="323"/>
      <c r="L63" s="323"/>
    </row>
    <row r="64" spans="1:12" s="325" customFormat="1" ht="15.95" customHeight="1" x14ac:dyDescent="0.2">
      <c r="A64" s="334"/>
      <c r="B64" s="334"/>
      <c r="C64" s="334"/>
      <c r="D64" s="334"/>
      <c r="E64" s="334"/>
      <c r="F64" s="334"/>
      <c r="G64" s="334"/>
      <c r="H64" s="334"/>
      <c r="I64" s="323"/>
      <c r="J64" s="323"/>
      <c r="K64" s="323"/>
      <c r="L64" s="323"/>
    </row>
    <row r="65" spans="1:12" s="325" customFormat="1" ht="15.95" customHeight="1" x14ac:dyDescent="0.2">
      <c r="A65" s="334"/>
      <c r="B65" s="334"/>
      <c r="C65" s="334"/>
      <c r="D65" s="334"/>
      <c r="E65" s="334"/>
      <c r="F65" s="334"/>
      <c r="G65" s="334"/>
      <c r="H65" s="334"/>
      <c r="I65" s="323"/>
      <c r="J65" s="323"/>
      <c r="K65" s="323"/>
      <c r="L65" s="323"/>
    </row>
    <row r="66" spans="1:12" s="325" customFormat="1" ht="15.95" customHeight="1" x14ac:dyDescent="0.2">
      <c r="A66" s="334"/>
      <c r="B66" s="334"/>
      <c r="C66" s="334"/>
      <c r="D66" s="334"/>
      <c r="E66" s="334"/>
      <c r="F66" s="334"/>
      <c r="G66" s="334"/>
      <c r="H66" s="334"/>
      <c r="I66" s="323"/>
      <c r="J66" s="323"/>
      <c r="K66" s="323"/>
      <c r="L66" s="323"/>
    </row>
    <row r="67" spans="1:12" s="325" customFormat="1" ht="15.95" customHeight="1" x14ac:dyDescent="0.2">
      <c r="A67" s="334"/>
      <c r="B67" s="334"/>
      <c r="C67" s="334"/>
      <c r="D67" s="334"/>
      <c r="E67" s="334"/>
      <c r="F67" s="334"/>
      <c r="G67" s="334"/>
      <c r="H67" s="334"/>
      <c r="I67" s="323"/>
      <c r="J67" s="323"/>
      <c r="K67" s="323"/>
      <c r="L67" s="323"/>
    </row>
    <row r="68" spans="1:12" s="325" customFormat="1" ht="15.95" customHeight="1" x14ac:dyDescent="0.2">
      <c r="A68" s="334"/>
      <c r="B68" s="334"/>
      <c r="C68" s="334"/>
      <c r="D68" s="334"/>
      <c r="E68" s="334"/>
      <c r="F68" s="334"/>
      <c r="G68" s="334"/>
      <c r="H68" s="334"/>
      <c r="I68" s="323"/>
      <c r="J68" s="323"/>
      <c r="K68" s="323"/>
      <c r="L68" s="323"/>
    </row>
    <row r="69" spans="1:12" s="325" customFormat="1" ht="15.95" customHeight="1" x14ac:dyDescent="0.2">
      <c r="A69" s="334"/>
      <c r="B69" s="334"/>
      <c r="C69" s="334"/>
      <c r="D69" s="334"/>
      <c r="E69" s="334"/>
      <c r="F69" s="334"/>
      <c r="G69" s="334"/>
      <c r="H69" s="334"/>
      <c r="I69" s="323"/>
      <c r="J69" s="323"/>
      <c r="K69" s="323"/>
      <c r="L69" s="323"/>
    </row>
    <row r="70" spans="1:12" s="325" customFormat="1" ht="15.95" customHeight="1" x14ac:dyDescent="0.2">
      <c r="A70" s="334"/>
      <c r="B70" s="334"/>
      <c r="C70" s="334"/>
      <c r="D70" s="334"/>
      <c r="E70" s="334"/>
      <c r="F70" s="334"/>
      <c r="G70" s="334"/>
      <c r="H70" s="334"/>
      <c r="I70" s="323"/>
      <c r="J70" s="323"/>
      <c r="K70" s="323"/>
      <c r="L70" s="323"/>
    </row>
    <row r="71" spans="1:12" s="325" customFormat="1" ht="15.95" customHeight="1" x14ac:dyDescent="0.2">
      <c r="A71" s="334"/>
      <c r="B71" s="334"/>
      <c r="C71" s="334"/>
      <c r="D71" s="334"/>
      <c r="E71" s="334"/>
      <c r="F71" s="334"/>
      <c r="G71" s="334"/>
      <c r="H71" s="334"/>
      <c r="I71" s="323"/>
      <c r="J71" s="323"/>
      <c r="K71" s="323"/>
      <c r="L71" s="323"/>
    </row>
    <row r="72" spans="1:12" s="325" customFormat="1" ht="15.95" customHeight="1" x14ac:dyDescent="0.2">
      <c r="A72" s="334"/>
      <c r="B72" s="334"/>
      <c r="C72" s="334"/>
      <c r="D72" s="334"/>
      <c r="E72" s="334"/>
      <c r="F72" s="334"/>
      <c r="G72" s="334"/>
      <c r="H72" s="334"/>
      <c r="I72" s="323"/>
      <c r="J72" s="323"/>
      <c r="K72" s="323"/>
      <c r="L72" s="323"/>
    </row>
    <row r="73" spans="1:12" s="325" customFormat="1" ht="15.95" customHeight="1" x14ac:dyDescent="0.2">
      <c r="A73" s="334"/>
      <c r="B73" s="334"/>
      <c r="C73" s="334"/>
      <c r="D73" s="334"/>
      <c r="E73" s="334"/>
      <c r="F73" s="334"/>
      <c r="G73" s="334"/>
      <c r="H73" s="334"/>
      <c r="I73" s="323"/>
      <c r="J73" s="323"/>
      <c r="K73" s="323"/>
      <c r="L73" s="323"/>
    </row>
    <row r="74" spans="1:12" s="325" customFormat="1" ht="15.95" customHeight="1" x14ac:dyDescent="0.2">
      <c r="A74" s="334"/>
      <c r="B74" s="334"/>
      <c r="C74" s="334"/>
      <c r="D74" s="334"/>
      <c r="E74" s="334"/>
      <c r="F74" s="334"/>
      <c r="G74" s="334"/>
      <c r="H74" s="334"/>
      <c r="I74" s="323"/>
      <c r="J74" s="323"/>
      <c r="K74" s="323"/>
      <c r="L74" s="323"/>
    </row>
    <row r="75" spans="1:12" s="325" customFormat="1" ht="15.95" customHeight="1" x14ac:dyDescent="0.2">
      <c r="A75" s="334"/>
      <c r="B75" s="334"/>
      <c r="C75" s="334"/>
      <c r="D75" s="334"/>
      <c r="E75" s="334"/>
      <c r="F75" s="334"/>
      <c r="G75" s="334"/>
      <c r="H75" s="334"/>
      <c r="I75" s="323"/>
      <c r="J75" s="323"/>
      <c r="K75" s="323"/>
      <c r="L75" s="323"/>
    </row>
    <row r="76" spans="1:12" s="325" customFormat="1" ht="15.95" customHeight="1" x14ac:dyDescent="0.2">
      <c r="A76" s="334"/>
      <c r="B76" s="334"/>
      <c r="C76" s="334"/>
      <c r="D76" s="334"/>
      <c r="E76" s="334"/>
      <c r="F76" s="334"/>
      <c r="G76" s="334"/>
      <c r="H76" s="334"/>
      <c r="I76" s="323"/>
      <c r="J76" s="323"/>
      <c r="K76" s="323"/>
      <c r="L76" s="323"/>
    </row>
    <row r="77" spans="1:12" s="325" customFormat="1" ht="15.95" customHeight="1" x14ac:dyDescent="0.2">
      <c r="A77" s="334"/>
      <c r="B77" s="334"/>
      <c r="C77" s="334"/>
      <c r="D77" s="334"/>
      <c r="E77" s="334"/>
      <c r="F77" s="334"/>
      <c r="G77" s="334"/>
      <c r="H77" s="334"/>
      <c r="I77" s="323"/>
      <c r="J77" s="323"/>
      <c r="K77" s="323"/>
      <c r="L77" s="323"/>
    </row>
    <row r="78" spans="1:12" s="325" customFormat="1" ht="15.95" customHeight="1" x14ac:dyDescent="0.2">
      <c r="A78" s="334"/>
      <c r="B78" s="334"/>
      <c r="C78" s="334"/>
      <c r="D78" s="334"/>
      <c r="E78" s="334"/>
      <c r="F78" s="334"/>
      <c r="G78" s="334"/>
      <c r="H78" s="334"/>
      <c r="I78" s="323"/>
      <c r="J78" s="323"/>
      <c r="K78" s="323"/>
      <c r="L78" s="323"/>
    </row>
    <row r="79" spans="1:12" s="325" customFormat="1" ht="15.95" customHeight="1" x14ac:dyDescent="0.2">
      <c r="A79" s="334"/>
      <c r="B79" s="334"/>
      <c r="C79" s="334"/>
      <c r="D79" s="334"/>
      <c r="E79" s="334"/>
      <c r="F79" s="334"/>
      <c r="G79" s="334"/>
      <c r="H79" s="334"/>
      <c r="I79" s="323"/>
      <c r="J79" s="323"/>
      <c r="K79" s="323"/>
      <c r="L79" s="323"/>
    </row>
    <row r="80" spans="1:12" s="325" customFormat="1" ht="15.95" customHeight="1" x14ac:dyDescent="0.2">
      <c r="A80" s="334"/>
      <c r="B80" s="334"/>
      <c r="C80" s="334"/>
      <c r="D80" s="334"/>
      <c r="E80" s="334"/>
      <c r="F80" s="334"/>
      <c r="G80" s="334"/>
      <c r="H80" s="334"/>
      <c r="I80" s="323"/>
      <c r="J80" s="323"/>
      <c r="K80" s="323"/>
      <c r="L80" s="323"/>
    </row>
    <row r="81" spans="1:12" s="325" customFormat="1" ht="15.95" customHeight="1" x14ac:dyDescent="0.2">
      <c r="A81" s="334"/>
      <c r="B81" s="334"/>
      <c r="C81" s="334"/>
      <c r="D81" s="334"/>
      <c r="E81" s="334"/>
      <c r="F81" s="334"/>
      <c r="G81" s="334"/>
      <c r="H81" s="334"/>
      <c r="I81" s="323"/>
      <c r="J81" s="323"/>
      <c r="K81" s="323"/>
      <c r="L81" s="323"/>
    </row>
    <row r="82" spans="1:12" s="325" customFormat="1" ht="15.95" customHeight="1" x14ac:dyDescent="0.2">
      <c r="A82" s="334"/>
      <c r="B82" s="334"/>
      <c r="C82" s="334"/>
      <c r="D82" s="334"/>
      <c r="E82" s="334"/>
      <c r="F82" s="334"/>
      <c r="G82" s="334"/>
      <c r="H82" s="334"/>
      <c r="I82" s="323"/>
      <c r="J82" s="323"/>
      <c r="K82" s="323"/>
      <c r="L82" s="323"/>
    </row>
    <row r="83" spans="1:12" s="325" customFormat="1" ht="15.95" customHeight="1" x14ac:dyDescent="0.2">
      <c r="A83" s="334"/>
      <c r="B83" s="334"/>
      <c r="C83" s="334"/>
      <c r="D83" s="334"/>
      <c r="E83" s="334"/>
      <c r="F83" s="334"/>
      <c r="G83" s="334"/>
      <c r="H83" s="334"/>
      <c r="I83" s="323"/>
      <c r="J83" s="323"/>
      <c r="K83" s="323"/>
      <c r="L83" s="323"/>
    </row>
    <row r="84" spans="1:12" s="325" customFormat="1" ht="15.95" customHeight="1" x14ac:dyDescent="0.2">
      <c r="A84" s="334"/>
      <c r="B84" s="334"/>
      <c r="C84" s="334"/>
      <c r="D84" s="334"/>
      <c r="E84" s="334"/>
      <c r="F84" s="334"/>
      <c r="G84" s="334"/>
      <c r="H84" s="334"/>
      <c r="I84" s="323"/>
      <c r="J84" s="323"/>
      <c r="K84" s="323"/>
      <c r="L84" s="323"/>
    </row>
    <row r="85" spans="1:12" s="325" customFormat="1" ht="15.95" customHeight="1" x14ac:dyDescent="0.2">
      <c r="A85" s="334"/>
      <c r="B85" s="334"/>
      <c r="C85" s="334"/>
      <c r="D85" s="334"/>
      <c r="E85" s="334"/>
      <c r="F85" s="334"/>
      <c r="G85" s="334"/>
      <c r="H85" s="334"/>
      <c r="I85" s="323"/>
      <c r="J85" s="323"/>
      <c r="K85" s="323"/>
      <c r="L85" s="323"/>
    </row>
    <row r="86" spans="1:12" s="325" customFormat="1" ht="15.95" customHeight="1" x14ac:dyDescent="0.2">
      <c r="A86" s="334"/>
      <c r="B86" s="334"/>
      <c r="C86" s="334"/>
      <c r="D86" s="334"/>
      <c r="E86" s="334"/>
      <c r="F86" s="334"/>
      <c r="G86" s="334"/>
      <c r="H86" s="334"/>
      <c r="I86" s="323"/>
      <c r="J86" s="323"/>
      <c r="K86" s="323"/>
      <c r="L86" s="323"/>
    </row>
    <row r="87" spans="1:12" s="325" customFormat="1" ht="15.95" customHeight="1" x14ac:dyDescent="0.2">
      <c r="A87" s="334"/>
      <c r="B87" s="334"/>
      <c r="C87" s="334"/>
      <c r="D87" s="334"/>
      <c r="E87" s="334"/>
      <c r="F87" s="334"/>
      <c r="G87" s="334"/>
      <c r="H87" s="334"/>
      <c r="I87" s="323"/>
      <c r="J87" s="323"/>
      <c r="K87" s="323"/>
      <c r="L87" s="323"/>
    </row>
    <row r="88" spans="1:12" s="325" customFormat="1" ht="15.95" customHeight="1" x14ac:dyDescent="0.2">
      <c r="A88" s="334"/>
      <c r="B88" s="334"/>
      <c r="C88" s="334"/>
      <c r="D88" s="334"/>
      <c r="E88" s="334"/>
      <c r="F88" s="334"/>
      <c r="G88" s="334"/>
      <c r="H88" s="334"/>
      <c r="I88" s="323"/>
      <c r="J88" s="323"/>
      <c r="K88" s="323"/>
      <c r="L88" s="323"/>
    </row>
    <row r="89" spans="1:12" s="325" customFormat="1" ht="15.95" customHeight="1" x14ac:dyDescent="0.2">
      <c r="A89" s="334"/>
      <c r="B89" s="334"/>
      <c r="C89" s="334"/>
      <c r="D89" s="334"/>
      <c r="E89" s="334"/>
      <c r="F89" s="334"/>
      <c r="G89" s="334"/>
      <c r="H89" s="334"/>
      <c r="I89" s="323"/>
      <c r="J89" s="323"/>
      <c r="K89" s="323"/>
      <c r="L89" s="323"/>
    </row>
    <row r="90" spans="1:12" s="325" customFormat="1" ht="15.95" customHeight="1" x14ac:dyDescent="0.2">
      <c r="A90" s="334"/>
      <c r="B90" s="334"/>
      <c r="C90" s="334"/>
      <c r="D90" s="334"/>
      <c r="E90" s="334"/>
      <c r="F90" s="334"/>
      <c r="G90" s="334"/>
      <c r="H90" s="334"/>
      <c r="I90" s="323"/>
      <c r="J90" s="323"/>
      <c r="K90" s="323"/>
      <c r="L90" s="323"/>
    </row>
    <row r="91" spans="1:12" s="325" customFormat="1" ht="15.95" customHeight="1" x14ac:dyDescent="0.2">
      <c r="A91" s="334"/>
      <c r="B91" s="334"/>
      <c r="C91" s="334"/>
      <c r="D91" s="334"/>
      <c r="E91" s="334"/>
      <c r="F91" s="334"/>
      <c r="G91" s="334"/>
      <c r="H91" s="334"/>
      <c r="I91" s="323"/>
      <c r="J91" s="323"/>
      <c r="K91" s="323"/>
      <c r="L91" s="323"/>
    </row>
    <row r="92" spans="1:12" s="325" customFormat="1" ht="15.95" customHeight="1" x14ac:dyDescent="0.2">
      <c r="A92" s="334"/>
      <c r="B92" s="334"/>
      <c r="C92" s="334"/>
      <c r="D92" s="334"/>
      <c r="E92" s="334"/>
      <c r="F92" s="334"/>
      <c r="G92" s="334"/>
      <c r="H92" s="334"/>
      <c r="I92" s="323"/>
      <c r="J92" s="323"/>
      <c r="K92" s="323"/>
      <c r="L92" s="323"/>
    </row>
    <row r="93" spans="1:12" s="325" customFormat="1" ht="15.95" customHeight="1" x14ac:dyDescent="0.2">
      <c r="A93" s="334"/>
      <c r="B93" s="334"/>
      <c r="C93" s="334"/>
      <c r="D93" s="334"/>
      <c r="E93" s="334"/>
      <c r="F93" s="334"/>
      <c r="G93" s="334"/>
      <c r="H93" s="334"/>
      <c r="I93" s="323"/>
      <c r="J93" s="323"/>
      <c r="K93" s="323"/>
      <c r="L93" s="323"/>
    </row>
    <row r="94" spans="1:12" s="325" customFormat="1" ht="15.95" customHeight="1" x14ac:dyDescent="0.2">
      <c r="A94" s="334"/>
      <c r="B94" s="334"/>
      <c r="C94" s="334"/>
      <c r="D94" s="334"/>
      <c r="E94" s="334"/>
      <c r="F94" s="334"/>
      <c r="G94" s="334"/>
      <c r="H94" s="334"/>
      <c r="I94" s="323"/>
      <c r="J94" s="323"/>
      <c r="K94" s="323"/>
      <c r="L94" s="323"/>
    </row>
    <row r="95" spans="1:12" s="325" customFormat="1" ht="15.95" customHeight="1" x14ac:dyDescent="0.2">
      <c r="A95" s="334"/>
      <c r="B95" s="334"/>
      <c r="C95" s="334"/>
      <c r="D95" s="334"/>
      <c r="E95" s="334"/>
      <c r="F95" s="334"/>
      <c r="G95" s="334"/>
      <c r="H95" s="334"/>
      <c r="I95" s="323"/>
      <c r="J95" s="323"/>
      <c r="K95" s="323"/>
      <c r="L95" s="323"/>
    </row>
    <row r="96" spans="1:12" s="325" customFormat="1" ht="15.95" customHeight="1" x14ac:dyDescent="0.2">
      <c r="A96" s="334"/>
      <c r="B96" s="334"/>
      <c r="C96" s="334"/>
      <c r="D96" s="334"/>
      <c r="E96" s="334"/>
      <c r="F96" s="334"/>
      <c r="G96" s="334"/>
      <c r="H96" s="334"/>
      <c r="I96" s="323"/>
      <c r="J96" s="323"/>
      <c r="K96" s="323"/>
      <c r="L96" s="323"/>
    </row>
    <row r="97" spans="1:12" s="325" customFormat="1" ht="15.95" customHeight="1" x14ac:dyDescent="0.2">
      <c r="A97" s="334"/>
      <c r="B97" s="334"/>
      <c r="C97" s="334"/>
      <c r="D97" s="334"/>
      <c r="E97" s="334"/>
      <c r="F97" s="334"/>
      <c r="G97" s="334"/>
      <c r="H97" s="334"/>
      <c r="I97" s="323"/>
      <c r="J97" s="323"/>
      <c r="K97" s="323"/>
      <c r="L97" s="323"/>
    </row>
    <row r="98" spans="1:12" s="325" customFormat="1" ht="15.95" customHeight="1" x14ac:dyDescent="0.2">
      <c r="A98" s="334"/>
      <c r="B98" s="334"/>
      <c r="C98" s="334"/>
      <c r="D98" s="334"/>
      <c r="E98" s="334"/>
      <c r="F98" s="334"/>
      <c r="G98" s="334"/>
      <c r="H98" s="334"/>
      <c r="I98" s="323"/>
      <c r="J98" s="323"/>
      <c r="K98" s="323"/>
      <c r="L98" s="323"/>
    </row>
    <row r="99" spans="1:12" s="325" customFormat="1" ht="15.95" customHeight="1" x14ac:dyDescent="0.2">
      <c r="A99" s="334"/>
      <c r="B99" s="334"/>
      <c r="C99" s="334"/>
      <c r="D99" s="334"/>
      <c r="E99" s="334"/>
      <c r="F99" s="334"/>
      <c r="G99" s="334"/>
      <c r="H99" s="334"/>
      <c r="I99" s="323"/>
      <c r="J99" s="323"/>
      <c r="K99" s="323"/>
      <c r="L99" s="323"/>
    </row>
    <row r="100" spans="1:12" s="325" customFormat="1" ht="15.95" customHeight="1" x14ac:dyDescent="0.2">
      <c r="A100" s="334"/>
      <c r="B100" s="334"/>
      <c r="C100" s="334"/>
      <c r="D100" s="334"/>
      <c r="E100" s="334"/>
      <c r="F100" s="334"/>
      <c r="G100" s="334"/>
      <c r="H100" s="334"/>
      <c r="I100" s="323"/>
      <c r="J100" s="323"/>
      <c r="K100" s="323"/>
      <c r="L100" s="323"/>
    </row>
    <row r="101" spans="1:12" s="325" customFormat="1" ht="15.95" customHeight="1" x14ac:dyDescent="0.2">
      <c r="A101" s="334"/>
      <c r="B101" s="334"/>
      <c r="C101" s="334"/>
      <c r="D101" s="334"/>
      <c r="E101" s="334"/>
      <c r="F101" s="334"/>
      <c r="G101" s="334"/>
      <c r="H101" s="334"/>
      <c r="I101" s="323"/>
      <c r="J101" s="323"/>
      <c r="K101" s="323"/>
      <c r="L101" s="323"/>
    </row>
    <row r="102" spans="1:12" s="325" customFormat="1" ht="15.95" customHeight="1" x14ac:dyDescent="0.2">
      <c r="A102" s="334"/>
      <c r="B102" s="334"/>
      <c r="C102" s="334"/>
      <c r="D102" s="334"/>
      <c r="E102" s="334"/>
      <c r="F102" s="334"/>
      <c r="G102" s="334"/>
      <c r="H102" s="334"/>
      <c r="I102" s="323"/>
      <c r="J102" s="323"/>
      <c r="K102" s="323"/>
      <c r="L102" s="323"/>
    </row>
    <row r="103" spans="1:12" s="325" customFormat="1" ht="15.95" customHeight="1" x14ac:dyDescent="0.2">
      <c r="A103" s="334"/>
      <c r="B103" s="334"/>
      <c r="C103" s="334"/>
      <c r="D103" s="334"/>
      <c r="E103" s="334"/>
      <c r="F103" s="334"/>
      <c r="G103" s="334"/>
      <c r="H103" s="334"/>
      <c r="I103" s="323"/>
      <c r="J103" s="323"/>
      <c r="K103" s="323"/>
      <c r="L103" s="323"/>
    </row>
    <row r="104" spans="1:12" s="325" customFormat="1" ht="15.95" customHeight="1" x14ac:dyDescent="0.2">
      <c r="A104" s="334"/>
      <c r="B104" s="334"/>
      <c r="C104" s="334"/>
      <c r="D104" s="334"/>
      <c r="E104" s="334"/>
      <c r="F104" s="334"/>
      <c r="G104" s="334"/>
      <c r="H104" s="334"/>
      <c r="I104" s="323"/>
      <c r="J104" s="323"/>
      <c r="K104" s="323"/>
      <c r="L104" s="323"/>
    </row>
    <row r="105" spans="1:12" s="325" customFormat="1" ht="15.95" customHeight="1" x14ac:dyDescent="0.2">
      <c r="A105" s="334"/>
      <c r="B105" s="334"/>
      <c r="C105" s="334"/>
      <c r="D105" s="334"/>
      <c r="E105" s="334"/>
      <c r="F105" s="334"/>
      <c r="G105" s="334"/>
      <c r="H105" s="334"/>
      <c r="I105" s="323"/>
      <c r="J105" s="323"/>
      <c r="K105" s="323"/>
      <c r="L105" s="323"/>
    </row>
    <row r="106" spans="1:12" s="325" customFormat="1" ht="15.95" customHeight="1" x14ac:dyDescent="0.2">
      <c r="A106" s="334"/>
      <c r="B106" s="334"/>
      <c r="C106" s="334"/>
      <c r="D106" s="334"/>
      <c r="E106" s="334"/>
      <c r="F106" s="334"/>
      <c r="G106" s="334"/>
      <c r="H106" s="334"/>
      <c r="I106" s="323"/>
      <c r="J106" s="323"/>
      <c r="K106" s="323"/>
      <c r="L106" s="323"/>
    </row>
    <row r="107" spans="1:12" s="325" customFormat="1" ht="15.95" customHeight="1" x14ac:dyDescent="0.2">
      <c r="A107" s="334"/>
      <c r="B107" s="334"/>
      <c r="C107" s="334"/>
      <c r="D107" s="334"/>
      <c r="E107" s="334"/>
      <c r="F107" s="334"/>
      <c r="G107" s="334"/>
      <c r="H107" s="334"/>
      <c r="I107" s="323"/>
      <c r="J107" s="323"/>
      <c r="K107" s="323"/>
      <c r="L107" s="323"/>
    </row>
    <row r="108" spans="1:12" s="325" customFormat="1" ht="15.95" customHeight="1" x14ac:dyDescent="0.2">
      <c r="A108" s="334"/>
      <c r="B108" s="334"/>
      <c r="C108" s="334"/>
      <c r="D108" s="334"/>
      <c r="E108" s="334"/>
      <c r="F108" s="334"/>
      <c r="G108" s="334"/>
      <c r="H108" s="334"/>
      <c r="I108" s="323"/>
      <c r="J108" s="323"/>
      <c r="K108" s="323"/>
      <c r="L108" s="323"/>
    </row>
    <row r="109" spans="1:12" s="325" customFormat="1" ht="15.95" customHeight="1" x14ac:dyDescent="0.2">
      <c r="A109" s="334"/>
      <c r="B109" s="334"/>
      <c r="C109" s="334"/>
      <c r="D109" s="334"/>
      <c r="E109" s="334"/>
      <c r="F109" s="334"/>
      <c r="G109" s="334"/>
      <c r="H109" s="334"/>
      <c r="I109" s="323"/>
      <c r="J109" s="323"/>
      <c r="K109" s="323"/>
      <c r="L109" s="323"/>
    </row>
    <row r="110" spans="1:12" s="325" customFormat="1" ht="15.95" customHeight="1" x14ac:dyDescent="0.2">
      <c r="A110" s="334"/>
      <c r="B110" s="334"/>
      <c r="C110" s="334"/>
      <c r="D110" s="334"/>
      <c r="E110" s="334"/>
      <c r="F110" s="334"/>
      <c r="G110" s="334"/>
      <c r="H110" s="334"/>
      <c r="I110" s="323"/>
      <c r="J110" s="323"/>
      <c r="K110" s="323"/>
      <c r="L110" s="323"/>
    </row>
    <row r="111" spans="1:12" s="325" customFormat="1" ht="15.95" customHeight="1" x14ac:dyDescent="0.2">
      <c r="A111" s="334"/>
      <c r="B111" s="334"/>
      <c r="C111" s="334"/>
      <c r="D111" s="334"/>
      <c r="E111" s="334"/>
      <c r="F111" s="334"/>
      <c r="G111" s="334"/>
      <c r="H111" s="334"/>
      <c r="I111" s="323"/>
      <c r="J111" s="323"/>
      <c r="K111" s="323"/>
      <c r="L111" s="323"/>
    </row>
    <row r="112" spans="1:12" s="325" customFormat="1" ht="15.95" customHeight="1" x14ac:dyDescent="0.2">
      <c r="A112" s="334"/>
      <c r="B112" s="334"/>
      <c r="C112" s="334"/>
      <c r="D112" s="334"/>
      <c r="E112" s="334"/>
      <c r="F112" s="334"/>
      <c r="G112" s="334"/>
      <c r="H112" s="334"/>
      <c r="I112" s="323"/>
      <c r="J112" s="323"/>
      <c r="K112" s="323"/>
      <c r="L112" s="323"/>
    </row>
    <row r="113" spans="1:12" s="325" customFormat="1" ht="15.95" customHeight="1" x14ac:dyDescent="0.2">
      <c r="A113" s="334"/>
      <c r="B113" s="334"/>
      <c r="C113" s="334"/>
      <c r="D113" s="334"/>
      <c r="E113" s="334"/>
      <c r="F113" s="334"/>
      <c r="G113" s="334"/>
      <c r="H113" s="334"/>
      <c r="I113" s="323"/>
      <c r="J113" s="323"/>
      <c r="K113" s="323"/>
      <c r="L113" s="323"/>
    </row>
    <row r="114" spans="1:12" s="325" customFormat="1" ht="15.95" customHeight="1" x14ac:dyDescent="0.2">
      <c r="A114" s="334"/>
      <c r="B114" s="334"/>
      <c r="C114" s="334"/>
      <c r="D114" s="334"/>
      <c r="E114" s="334"/>
      <c r="F114" s="334"/>
      <c r="G114" s="334"/>
      <c r="H114" s="334"/>
      <c r="I114" s="323"/>
      <c r="J114" s="323"/>
      <c r="K114" s="323"/>
      <c r="L114" s="323"/>
    </row>
    <row r="115" spans="1:12" s="325" customFormat="1" ht="15.95" customHeight="1" x14ac:dyDescent="0.2">
      <c r="A115" s="334"/>
      <c r="B115" s="334"/>
      <c r="C115" s="334"/>
      <c r="D115" s="334"/>
      <c r="E115" s="334"/>
      <c r="F115" s="334"/>
      <c r="G115" s="334"/>
      <c r="H115" s="334"/>
      <c r="I115" s="323"/>
      <c r="J115" s="323"/>
      <c r="K115" s="323"/>
      <c r="L115" s="323"/>
    </row>
    <row r="116" spans="1:12" s="325" customFormat="1" ht="15.95" customHeight="1" x14ac:dyDescent="0.2">
      <c r="A116" s="334"/>
      <c r="B116" s="334"/>
      <c r="C116" s="334"/>
      <c r="D116" s="334"/>
      <c r="E116" s="334"/>
      <c r="F116" s="334"/>
      <c r="G116" s="334"/>
      <c r="H116" s="334"/>
      <c r="I116" s="323"/>
      <c r="J116" s="323"/>
      <c r="K116" s="323"/>
      <c r="L116" s="323"/>
    </row>
    <row r="117" spans="1:12" s="325" customFormat="1" ht="15.95" customHeight="1" x14ac:dyDescent="0.2">
      <c r="A117" s="334"/>
      <c r="B117" s="334"/>
      <c r="C117" s="334"/>
      <c r="D117" s="334"/>
      <c r="E117" s="334"/>
      <c r="F117" s="334"/>
      <c r="G117" s="334"/>
      <c r="H117" s="334"/>
      <c r="I117" s="323"/>
      <c r="J117" s="323"/>
      <c r="K117" s="323"/>
      <c r="L117" s="323"/>
    </row>
    <row r="118" spans="1:12" s="325" customFormat="1" ht="15.95" customHeight="1" x14ac:dyDescent="0.2">
      <c r="A118" s="334"/>
      <c r="B118" s="334"/>
      <c r="C118" s="334"/>
      <c r="D118" s="334"/>
      <c r="E118" s="334"/>
      <c r="F118" s="334"/>
      <c r="G118" s="334"/>
      <c r="H118" s="334"/>
      <c r="I118" s="323"/>
      <c r="J118" s="323"/>
      <c r="K118" s="323"/>
      <c r="L118" s="323"/>
    </row>
    <row r="119" spans="1:12" s="325" customFormat="1" ht="15.95" customHeight="1" x14ac:dyDescent="0.2">
      <c r="A119" s="334"/>
      <c r="B119" s="334"/>
      <c r="C119" s="334"/>
      <c r="D119" s="334"/>
      <c r="E119" s="334"/>
      <c r="F119" s="334"/>
      <c r="G119" s="334"/>
      <c r="H119" s="334"/>
      <c r="I119" s="323"/>
      <c r="J119" s="323"/>
      <c r="K119" s="323"/>
      <c r="L119" s="323"/>
    </row>
    <row r="120" spans="1:12" s="325" customFormat="1" ht="15.95" customHeight="1" x14ac:dyDescent="0.2">
      <c r="A120" s="334"/>
      <c r="B120" s="334"/>
      <c r="C120" s="334"/>
      <c r="D120" s="334"/>
      <c r="E120" s="334"/>
      <c r="F120" s="334"/>
      <c r="G120" s="334"/>
      <c r="H120" s="334"/>
      <c r="I120" s="323"/>
      <c r="J120" s="323"/>
      <c r="K120" s="323"/>
      <c r="L120" s="323"/>
    </row>
    <row r="121" spans="1:12" s="325" customFormat="1" ht="15.95" customHeight="1" x14ac:dyDescent="0.2">
      <c r="A121" s="334"/>
      <c r="B121" s="334"/>
      <c r="C121" s="334"/>
      <c r="D121" s="334"/>
      <c r="E121" s="334"/>
      <c r="F121" s="334"/>
      <c r="G121" s="334"/>
      <c r="H121" s="334"/>
      <c r="I121" s="323"/>
      <c r="J121" s="323"/>
      <c r="K121" s="323"/>
      <c r="L121" s="323"/>
    </row>
    <row r="122" spans="1:12" s="325" customFormat="1" ht="15.95" customHeight="1" x14ac:dyDescent="0.2">
      <c r="A122" s="334"/>
      <c r="B122" s="334"/>
      <c r="C122" s="334"/>
      <c r="D122" s="334"/>
      <c r="E122" s="334"/>
      <c r="F122" s="334"/>
      <c r="G122" s="334"/>
      <c r="H122" s="334"/>
      <c r="I122" s="323"/>
      <c r="J122" s="323"/>
      <c r="K122" s="323"/>
      <c r="L122" s="323"/>
    </row>
    <row r="123" spans="1:12" s="325" customFormat="1" ht="15.95" customHeight="1" x14ac:dyDescent="0.2">
      <c r="A123" s="334"/>
      <c r="B123" s="334"/>
      <c r="C123" s="334"/>
      <c r="D123" s="334"/>
      <c r="E123" s="334"/>
      <c r="F123" s="334"/>
      <c r="G123" s="334"/>
      <c r="H123" s="334"/>
      <c r="I123" s="323"/>
      <c r="J123" s="323"/>
      <c r="K123" s="323"/>
      <c r="L123" s="323"/>
    </row>
    <row r="124" spans="1:12" s="325" customFormat="1" ht="15.95" customHeight="1" x14ac:dyDescent="0.2">
      <c r="A124" s="334"/>
      <c r="B124" s="334"/>
      <c r="C124" s="334"/>
      <c r="D124" s="334"/>
      <c r="E124" s="334"/>
      <c r="F124" s="334"/>
      <c r="G124" s="334"/>
      <c r="H124" s="334"/>
      <c r="I124" s="323"/>
      <c r="J124" s="323"/>
      <c r="K124" s="323"/>
      <c r="L124" s="323"/>
    </row>
    <row r="125" spans="1:12" s="325" customFormat="1" ht="15.95" customHeight="1" x14ac:dyDescent="0.2">
      <c r="A125" s="334"/>
      <c r="B125" s="334"/>
      <c r="C125" s="334"/>
      <c r="D125" s="334"/>
      <c r="E125" s="334"/>
      <c r="F125" s="334"/>
      <c r="G125" s="334"/>
      <c r="H125" s="334"/>
      <c r="I125" s="323"/>
      <c r="J125" s="323"/>
      <c r="K125" s="323"/>
      <c r="L125" s="323"/>
    </row>
    <row r="126" spans="1:12" s="325" customFormat="1" ht="15.95" customHeight="1" x14ac:dyDescent="0.2">
      <c r="A126" s="334"/>
      <c r="B126" s="334"/>
      <c r="C126" s="334"/>
      <c r="D126" s="334"/>
      <c r="E126" s="334"/>
      <c r="F126" s="334"/>
      <c r="G126" s="334"/>
      <c r="H126" s="334"/>
      <c r="I126" s="323"/>
      <c r="J126" s="323"/>
      <c r="K126" s="323"/>
      <c r="L126" s="323"/>
    </row>
    <row r="127" spans="1:12" s="325" customFormat="1" ht="15.95" customHeight="1" x14ac:dyDescent="0.2">
      <c r="A127" s="334"/>
      <c r="B127" s="334"/>
      <c r="C127" s="334"/>
      <c r="D127" s="334"/>
      <c r="E127" s="334"/>
      <c r="F127" s="334"/>
      <c r="G127" s="334"/>
      <c r="H127" s="334"/>
      <c r="I127" s="323"/>
      <c r="J127" s="323"/>
      <c r="K127" s="323"/>
      <c r="L127" s="323"/>
    </row>
    <row r="128" spans="1:12" s="325" customFormat="1" ht="15.95" customHeight="1" x14ac:dyDescent="0.2">
      <c r="A128" s="334"/>
      <c r="B128" s="334"/>
      <c r="C128" s="334"/>
      <c r="D128" s="334"/>
      <c r="E128" s="334"/>
      <c r="F128" s="334"/>
      <c r="G128" s="334"/>
      <c r="H128" s="334"/>
      <c r="I128" s="323"/>
      <c r="J128" s="323"/>
      <c r="K128" s="323"/>
      <c r="L128" s="323"/>
    </row>
    <row r="129" spans="1:12" s="325" customFormat="1" ht="15.95" customHeight="1" x14ac:dyDescent="0.2">
      <c r="A129" s="334"/>
      <c r="B129" s="334"/>
      <c r="C129" s="334"/>
      <c r="D129" s="334"/>
      <c r="E129" s="334"/>
      <c r="F129" s="334"/>
      <c r="G129" s="334"/>
      <c r="H129" s="334"/>
      <c r="I129" s="323"/>
      <c r="J129" s="323"/>
      <c r="K129" s="323"/>
      <c r="L129" s="323"/>
    </row>
    <row r="130" spans="1:12" s="325" customFormat="1" ht="15.95" customHeight="1" x14ac:dyDescent="0.2">
      <c r="A130" s="334"/>
      <c r="B130" s="334"/>
      <c r="C130" s="334"/>
      <c r="D130" s="334"/>
      <c r="E130" s="334"/>
      <c r="F130" s="334"/>
      <c r="G130" s="334"/>
      <c r="H130" s="334"/>
      <c r="I130" s="323"/>
      <c r="J130" s="323"/>
      <c r="K130" s="323"/>
      <c r="L130" s="323"/>
    </row>
    <row r="131" spans="1:12" s="325" customFormat="1" ht="15.95" customHeight="1" x14ac:dyDescent="0.2">
      <c r="A131" s="334"/>
      <c r="B131" s="334"/>
      <c r="C131" s="334"/>
      <c r="D131" s="334"/>
      <c r="E131" s="334"/>
      <c r="F131" s="334"/>
      <c r="G131" s="334"/>
      <c r="H131" s="334"/>
      <c r="I131" s="323"/>
      <c r="J131" s="323"/>
      <c r="K131" s="323"/>
      <c r="L131" s="323"/>
    </row>
    <row r="132" spans="1:12" s="325" customFormat="1" ht="15.95" customHeight="1" x14ac:dyDescent="0.2">
      <c r="A132" s="334"/>
      <c r="B132" s="334"/>
      <c r="C132" s="334"/>
      <c r="D132" s="334"/>
      <c r="E132" s="334"/>
      <c r="F132" s="334"/>
      <c r="G132" s="334"/>
      <c r="H132" s="334"/>
      <c r="I132" s="323"/>
      <c r="J132" s="323"/>
      <c r="K132" s="323"/>
      <c r="L132" s="323"/>
    </row>
    <row r="133" spans="1:12" s="325" customFormat="1" ht="15.95" customHeight="1" x14ac:dyDescent="0.2">
      <c r="A133" s="334"/>
      <c r="B133" s="334"/>
      <c r="C133" s="334"/>
      <c r="D133" s="334"/>
      <c r="E133" s="334"/>
      <c r="F133" s="334"/>
      <c r="G133" s="334"/>
      <c r="H133" s="334"/>
      <c r="I133" s="323"/>
      <c r="J133" s="323"/>
      <c r="K133" s="323"/>
      <c r="L133" s="323"/>
    </row>
    <row r="134" spans="1:12" s="325" customFormat="1" ht="15.95" customHeight="1" x14ac:dyDescent="0.2">
      <c r="A134" s="334"/>
      <c r="B134" s="334"/>
      <c r="C134" s="334"/>
      <c r="D134" s="334"/>
      <c r="E134" s="334"/>
      <c r="F134" s="334"/>
      <c r="G134" s="334"/>
      <c r="H134" s="334"/>
      <c r="I134" s="323"/>
      <c r="J134" s="323"/>
      <c r="K134" s="323"/>
      <c r="L134" s="323"/>
    </row>
    <row r="135" spans="1:12" s="325" customFormat="1" ht="15.95" customHeight="1" x14ac:dyDescent="0.2">
      <c r="A135" s="334"/>
      <c r="B135" s="334"/>
      <c r="C135" s="334"/>
      <c r="D135" s="334"/>
      <c r="E135" s="334"/>
      <c r="F135" s="334"/>
      <c r="G135" s="334"/>
      <c r="H135" s="334"/>
      <c r="I135" s="323"/>
      <c r="J135" s="323"/>
      <c r="K135" s="323"/>
      <c r="L135" s="323"/>
    </row>
    <row r="136" spans="1:12" s="325" customFormat="1" ht="15.95" customHeight="1" x14ac:dyDescent="0.2">
      <c r="A136" s="334"/>
      <c r="B136" s="334"/>
      <c r="C136" s="334"/>
      <c r="D136" s="334"/>
      <c r="E136" s="334"/>
      <c r="F136" s="334"/>
      <c r="G136" s="334"/>
      <c r="H136" s="334"/>
      <c r="I136" s="323"/>
      <c r="J136" s="323"/>
      <c r="K136" s="323"/>
      <c r="L136" s="323"/>
    </row>
    <row r="137" spans="1:12" s="325" customFormat="1" ht="15.95" customHeight="1" x14ac:dyDescent="0.2">
      <c r="A137" s="334"/>
      <c r="B137" s="334"/>
      <c r="C137" s="334"/>
      <c r="D137" s="334"/>
      <c r="E137" s="334"/>
      <c r="F137" s="334"/>
      <c r="G137" s="334"/>
      <c r="H137" s="334"/>
      <c r="I137" s="323"/>
      <c r="J137" s="323"/>
      <c r="K137" s="323"/>
      <c r="L137" s="323"/>
    </row>
    <row r="138" spans="1:12" s="325" customFormat="1" ht="15.95" customHeight="1" x14ac:dyDescent="0.2">
      <c r="A138" s="334"/>
      <c r="B138" s="334"/>
      <c r="C138" s="334"/>
      <c r="D138" s="334"/>
      <c r="E138" s="334"/>
      <c r="F138" s="334"/>
      <c r="G138" s="334"/>
      <c r="H138" s="334"/>
      <c r="I138" s="323"/>
      <c r="J138" s="323"/>
      <c r="K138" s="323"/>
      <c r="L138" s="323"/>
    </row>
    <row r="139" spans="1:12" s="325" customFormat="1" ht="15.95" customHeight="1" x14ac:dyDescent="0.2">
      <c r="A139" s="334"/>
      <c r="B139" s="334"/>
      <c r="C139" s="334"/>
      <c r="D139" s="334"/>
      <c r="E139" s="334"/>
      <c r="F139" s="334"/>
      <c r="G139" s="334"/>
      <c r="H139" s="334"/>
      <c r="I139" s="323"/>
      <c r="J139" s="323"/>
      <c r="K139" s="323"/>
      <c r="L139" s="323"/>
    </row>
    <row r="140" spans="1:12" s="325" customFormat="1" ht="15.95" customHeight="1" x14ac:dyDescent="0.2">
      <c r="A140" s="334"/>
      <c r="B140" s="334"/>
      <c r="C140" s="334"/>
      <c r="D140" s="334"/>
      <c r="E140" s="334"/>
      <c r="F140" s="334"/>
      <c r="G140" s="334"/>
      <c r="H140" s="334"/>
      <c r="I140" s="323"/>
      <c r="J140" s="323"/>
      <c r="K140" s="323"/>
      <c r="L140" s="323"/>
    </row>
    <row r="141" spans="1:12" s="325" customFormat="1" ht="15.95" customHeight="1" x14ac:dyDescent="0.2">
      <c r="A141" s="334"/>
      <c r="B141" s="334"/>
      <c r="C141" s="334"/>
      <c r="D141" s="334"/>
      <c r="E141" s="334"/>
      <c r="F141" s="334"/>
      <c r="G141" s="334"/>
      <c r="H141" s="334"/>
      <c r="I141" s="323"/>
      <c r="J141" s="323"/>
      <c r="K141" s="323"/>
      <c r="L141" s="323"/>
    </row>
    <row r="142" spans="1:12" s="325" customFormat="1" ht="15.95" customHeight="1" x14ac:dyDescent="0.2">
      <c r="A142" s="334"/>
      <c r="B142" s="334"/>
      <c r="C142" s="334"/>
      <c r="D142" s="334"/>
      <c r="E142" s="334"/>
      <c r="F142" s="334"/>
      <c r="G142" s="334"/>
      <c r="H142" s="334"/>
      <c r="I142" s="323"/>
      <c r="J142" s="323"/>
      <c r="K142" s="323"/>
      <c r="L142" s="323"/>
    </row>
    <row r="143" spans="1:12" s="325" customFormat="1" ht="15.95" customHeight="1" x14ac:dyDescent="0.2">
      <c r="A143" s="334"/>
      <c r="B143" s="334"/>
      <c r="C143" s="334"/>
      <c r="D143" s="334"/>
      <c r="E143" s="334"/>
      <c r="F143" s="334"/>
      <c r="G143" s="334"/>
      <c r="H143" s="334"/>
      <c r="I143" s="323"/>
      <c r="J143" s="323"/>
      <c r="K143" s="323"/>
      <c r="L143" s="323"/>
    </row>
    <row r="144" spans="1:12" s="325" customFormat="1" ht="15.95" customHeight="1" x14ac:dyDescent="0.2">
      <c r="A144" s="334"/>
      <c r="B144" s="334"/>
      <c r="C144" s="334"/>
      <c r="D144" s="334"/>
      <c r="E144" s="334"/>
      <c r="F144" s="334"/>
      <c r="G144" s="334"/>
      <c r="H144" s="334"/>
      <c r="I144" s="323"/>
      <c r="J144" s="323"/>
      <c r="K144" s="323"/>
      <c r="L144" s="323"/>
    </row>
    <row r="145" spans="1:12" s="325" customFormat="1" ht="15.95" customHeight="1" x14ac:dyDescent="0.2">
      <c r="A145" s="334"/>
      <c r="B145" s="334"/>
      <c r="C145" s="334"/>
      <c r="D145" s="334"/>
      <c r="E145" s="334"/>
      <c r="F145" s="334"/>
      <c r="G145" s="334"/>
      <c r="H145" s="334"/>
      <c r="I145" s="323"/>
      <c r="J145" s="323"/>
      <c r="K145" s="323"/>
      <c r="L145" s="323"/>
    </row>
    <row r="146" spans="1:12" s="325" customFormat="1" ht="15.95" customHeight="1" x14ac:dyDescent="0.2">
      <c r="A146" s="334"/>
      <c r="B146" s="334"/>
      <c r="C146" s="334"/>
      <c r="D146" s="334"/>
      <c r="E146" s="334"/>
      <c r="F146" s="334"/>
      <c r="G146" s="334"/>
      <c r="H146" s="334"/>
      <c r="I146" s="323"/>
      <c r="J146" s="323"/>
      <c r="K146" s="323"/>
      <c r="L146" s="323"/>
    </row>
    <row r="147" spans="1:12" s="325" customFormat="1" ht="15.95" customHeight="1" x14ac:dyDescent="0.2">
      <c r="A147" s="334"/>
      <c r="B147" s="334"/>
      <c r="C147" s="334"/>
      <c r="D147" s="334"/>
      <c r="E147" s="334"/>
      <c r="F147" s="334"/>
      <c r="G147" s="334"/>
      <c r="H147" s="334"/>
      <c r="I147" s="323"/>
      <c r="J147" s="323"/>
      <c r="K147" s="323"/>
      <c r="L147" s="323"/>
    </row>
    <row r="148" spans="1:12" s="325" customFormat="1" ht="15.95" customHeight="1" x14ac:dyDescent="0.2">
      <c r="A148" s="334"/>
      <c r="B148" s="334"/>
      <c r="C148" s="334"/>
      <c r="D148" s="334"/>
      <c r="E148" s="334"/>
      <c r="F148" s="334"/>
      <c r="G148" s="334"/>
      <c r="H148" s="334"/>
      <c r="I148" s="323"/>
      <c r="J148" s="323"/>
      <c r="K148" s="323"/>
      <c r="L148" s="323"/>
    </row>
    <row r="149" spans="1:12" s="325" customFormat="1" ht="15.95" customHeight="1" x14ac:dyDescent="0.2">
      <c r="A149" s="334"/>
      <c r="B149" s="334"/>
      <c r="C149" s="334"/>
      <c r="D149" s="334"/>
      <c r="E149" s="334"/>
      <c r="F149" s="334"/>
      <c r="G149" s="334"/>
      <c r="H149" s="334"/>
      <c r="I149" s="323"/>
      <c r="J149" s="323"/>
      <c r="K149" s="323"/>
      <c r="L149" s="323"/>
    </row>
    <row r="150" spans="1:12" s="325" customFormat="1" ht="15.95" customHeight="1" x14ac:dyDescent="0.2">
      <c r="A150" s="334"/>
      <c r="B150" s="334"/>
      <c r="C150" s="334"/>
      <c r="D150" s="334"/>
      <c r="E150" s="334"/>
      <c r="F150" s="334"/>
      <c r="G150" s="334"/>
      <c r="H150" s="334"/>
      <c r="I150" s="323"/>
      <c r="J150" s="323"/>
      <c r="K150" s="323"/>
      <c r="L150" s="323"/>
    </row>
    <row r="151" spans="1:12" s="325" customFormat="1" ht="15.95" customHeight="1" x14ac:dyDescent="0.2">
      <c r="A151" s="334"/>
      <c r="B151" s="334"/>
      <c r="C151" s="334"/>
      <c r="D151" s="334"/>
      <c r="E151" s="334"/>
      <c r="F151" s="334"/>
      <c r="G151" s="334"/>
      <c r="H151" s="334"/>
      <c r="I151" s="323"/>
      <c r="J151" s="323"/>
      <c r="K151" s="323"/>
      <c r="L151" s="323"/>
    </row>
    <row r="152" spans="1:12" s="325" customFormat="1" ht="15.95" customHeight="1" x14ac:dyDescent="0.2">
      <c r="A152" s="334"/>
      <c r="B152" s="334"/>
      <c r="C152" s="334"/>
      <c r="D152" s="334"/>
      <c r="E152" s="334"/>
      <c r="F152" s="334"/>
      <c r="G152" s="334"/>
      <c r="H152" s="334"/>
      <c r="I152" s="323"/>
      <c r="J152" s="323"/>
      <c r="K152" s="323"/>
      <c r="L152" s="323"/>
    </row>
    <row r="153" spans="1:12" s="325" customFormat="1" ht="15.95" customHeight="1" x14ac:dyDescent="0.2">
      <c r="A153" s="334"/>
      <c r="B153" s="334"/>
      <c r="C153" s="334"/>
      <c r="D153" s="334"/>
      <c r="E153" s="334"/>
      <c r="F153" s="334"/>
      <c r="G153" s="334"/>
      <c r="H153" s="334"/>
      <c r="I153" s="323"/>
      <c r="J153" s="323"/>
      <c r="K153" s="323"/>
      <c r="L153" s="323"/>
    </row>
    <row r="154" spans="1:12" s="325" customFormat="1" ht="15.95" customHeight="1" x14ac:dyDescent="0.2">
      <c r="A154" s="334"/>
      <c r="B154" s="334"/>
      <c r="C154" s="334"/>
      <c r="D154" s="334"/>
      <c r="E154" s="334"/>
      <c r="F154" s="334"/>
      <c r="G154" s="334"/>
      <c r="H154" s="334"/>
      <c r="I154" s="323"/>
      <c r="J154" s="323"/>
      <c r="K154" s="323"/>
      <c r="L154" s="323"/>
    </row>
    <row r="155" spans="1:12" s="325" customFormat="1" ht="15.95" customHeight="1" x14ac:dyDescent="0.2">
      <c r="A155" s="334"/>
      <c r="B155" s="334"/>
      <c r="C155" s="334"/>
      <c r="D155" s="334"/>
      <c r="E155" s="334"/>
      <c r="F155" s="334"/>
      <c r="G155" s="334"/>
      <c r="H155" s="334"/>
      <c r="I155" s="323"/>
      <c r="J155" s="323"/>
      <c r="K155" s="323"/>
      <c r="L155" s="323"/>
    </row>
    <row r="156" spans="1:12" s="325" customFormat="1" ht="15.95" customHeight="1" x14ac:dyDescent="0.2">
      <c r="A156" s="334"/>
      <c r="B156" s="334"/>
      <c r="C156" s="334"/>
      <c r="D156" s="334"/>
      <c r="E156" s="334"/>
      <c r="F156" s="334"/>
      <c r="G156" s="334"/>
      <c r="H156" s="334"/>
      <c r="I156" s="323"/>
      <c r="J156" s="323"/>
      <c r="K156" s="323"/>
      <c r="L156" s="323"/>
    </row>
    <row r="157" spans="1:12" s="325" customFormat="1" ht="15.95" customHeight="1" x14ac:dyDescent="0.2">
      <c r="A157" s="334"/>
      <c r="B157" s="334"/>
      <c r="C157" s="334"/>
      <c r="D157" s="334"/>
      <c r="E157" s="334"/>
      <c r="F157" s="334"/>
      <c r="G157" s="334"/>
      <c r="H157" s="334"/>
      <c r="I157" s="323"/>
      <c r="J157" s="323"/>
      <c r="K157" s="323"/>
      <c r="L157" s="323"/>
    </row>
    <row r="158" spans="1:12" s="325" customFormat="1" ht="15.95" customHeight="1" x14ac:dyDescent="0.2">
      <c r="A158" s="334"/>
      <c r="B158" s="334"/>
      <c r="C158" s="334"/>
      <c r="D158" s="334"/>
      <c r="E158" s="334"/>
      <c r="F158" s="334"/>
      <c r="G158" s="334"/>
      <c r="H158" s="334"/>
      <c r="I158" s="323"/>
      <c r="J158" s="323"/>
      <c r="K158" s="323"/>
      <c r="L158" s="323"/>
    </row>
    <row r="159" spans="1:12" s="325" customFormat="1" ht="15.95" customHeight="1" x14ac:dyDescent="0.2">
      <c r="A159" s="334"/>
      <c r="B159" s="334"/>
      <c r="C159" s="334"/>
      <c r="D159" s="334"/>
      <c r="E159" s="334"/>
      <c r="F159" s="334"/>
      <c r="G159" s="334"/>
      <c r="H159" s="334"/>
      <c r="I159" s="323"/>
      <c r="J159" s="323"/>
      <c r="K159" s="323"/>
      <c r="L159" s="323"/>
    </row>
    <row r="160" spans="1:12" s="325" customFormat="1" ht="15.95" customHeight="1" x14ac:dyDescent="0.2">
      <c r="A160" s="334"/>
      <c r="B160" s="334"/>
      <c r="C160" s="334"/>
      <c r="D160" s="334"/>
      <c r="E160" s="334"/>
      <c r="F160" s="334"/>
      <c r="G160" s="334"/>
      <c r="H160" s="334"/>
      <c r="I160" s="323"/>
      <c r="J160" s="323"/>
      <c r="K160" s="323"/>
      <c r="L160" s="323"/>
    </row>
    <row r="161" spans="1:12" s="325" customFormat="1" ht="15.95" customHeight="1" x14ac:dyDescent="0.2">
      <c r="A161" s="334"/>
      <c r="B161" s="334"/>
      <c r="C161" s="334"/>
      <c r="D161" s="334"/>
      <c r="E161" s="334"/>
      <c r="F161" s="334"/>
      <c r="G161" s="334"/>
      <c r="H161" s="334"/>
      <c r="I161" s="323"/>
      <c r="J161" s="323"/>
      <c r="K161" s="323"/>
      <c r="L161" s="323"/>
    </row>
    <row r="162" spans="1:12" s="325" customFormat="1" ht="15.95" customHeight="1" x14ac:dyDescent="0.2">
      <c r="A162" s="334"/>
      <c r="B162" s="334"/>
      <c r="C162" s="334"/>
      <c r="D162" s="334"/>
      <c r="E162" s="334"/>
      <c r="F162" s="334"/>
      <c r="G162" s="334"/>
      <c r="H162" s="334"/>
      <c r="I162" s="323"/>
      <c r="J162" s="323"/>
      <c r="K162" s="323"/>
      <c r="L162" s="323"/>
    </row>
    <row r="163" spans="1:12" s="325" customFormat="1" ht="15.95" customHeight="1" x14ac:dyDescent="0.2">
      <c r="A163" s="334"/>
      <c r="B163" s="334"/>
      <c r="C163" s="334"/>
      <c r="D163" s="334"/>
      <c r="E163" s="334"/>
      <c r="F163" s="334"/>
      <c r="G163" s="334"/>
      <c r="H163" s="334"/>
      <c r="I163" s="323"/>
      <c r="J163" s="323"/>
      <c r="K163" s="323"/>
      <c r="L163" s="323"/>
    </row>
    <row r="164" spans="1:12" s="325" customFormat="1" ht="15.95" customHeight="1" x14ac:dyDescent="0.2">
      <c r="A164" s="334"/>
      <c r="B164" s="334"/>
      <c r="C164" s="334"/>
      <c r="D164" s="334"/>
      <c r="E164" s="334"/>
      <c r="F164" s="334"/>
      <c r="G164" s="334"/>
      <c r="H164" s="334"/>
      <c r="I164" s="323"/>
      <c r="J164" s="323"/>
      <c r="K164" s="323"/>
      <c r="L164" s="323"/>
    </row>
    <row r="165" spans="1:12" s="325" customFormat="1" ht="15.95" customHeight="1" x14ac:dyDescent="0.2">
      <c r="A165" s="334"/>
      <c r="B165" s="334"/>
      <c r="C165" s="334"/>
      <c r="D165" s="334"/>
      <c r="E165" s="334"/>
      <c r="F165" s="334"/>
      <c r="G165" s="334"/>
      <c r="H165" s="334"/>
      <c r="I165" s="323"/>
      <c r="J165" s="323"/>
      <c r="K165" s="323"/>
      <c r="L165" s="323"/>
    </row>
    <row r="166" spans="1:12" s="325" customFormat="1" ht="15.95" customHeight="1" x14ac:dyDescent="0.2">
      <c r="A166" s="334"/>
      <c r="B166" s="334"/>
      <c r="C166" s="334"/>
      <c r="D166" s="334"/>
      <c r="E166" s="334"/>
      <c r="F166" s="334"/>
      <c r="G166" s="334"/>
      <c r="H166" s="334"/>
      <c r="I166" s="323"/>
      <c r="J166" s="323"/>
      <c r="K166" s="323"/>
      <c r="L166" s="323"/>
    </row>
    <row r="167" spans="1:12" s="325" customFormat="1" ht="15.95" customHeight="1" x14ac:dyDescent="0.2">
      <c r="A167" s="334"/>
      <c r="B167" s="334"/>
      <c r="C167" s="334"/>
      <c r="D167" s="334"/>
      <c r="E167" s="334"/>
      <c r="F167" s="334"/>
      <c r="G167" s="334"/>
      <c r="H167" s="334"/>
      <c r="I167" s="323"/>
      <c r="J167" s="323"/>
      <c r="K167" s="323"/>
      <c r="L167" s="323"/>
    </row>
    <row r="168" spans="1:12" s="325" customFormat="1" ht="15.95" customHeight="1" x14ac:dyDescent="0.2">
      <c r="A168" s="334"/>
      <c r="B168" s="334"/>
      <c r="C168" s="334"/>
      <c r="D168" s="334"/>
      <c r="E168" s="334"/>
      <c r="F168" s="334"/>
      <c r="G168" s="334"/>
      <c r="H168" s="334"/>
      <c r="I168" s="323"/>
      <c r="J168" s="323"/>
      <c r="K168" s="323"/>
      <c r="L168" s="323"/>
    </row>
    <row r="169" spans="1:12" s="325" customFormat="1" ht="15.95" customHeight="1" x14ac:dyDescent="0.2">
      <c r="A169" s="334"/>
      <c r="B169" s="334"/>
      <c r="C169" s="334"/>
      <c r="D169" s="334"/>
      <c r="E169" s="334"/>
      <c r="F169" s="334"/>
      <c r="G169" s="334"/>
      <c r="H169" s="334"/>
      <c r="I169" s="323"/>
      <c r="J169" s="323"/>
      <c r="K169" s="323"/>
      <c r="L169" s="323"/>
    </row>
    <row r="170" spans="1:12" s="325" customFormat="1" ht="15.95" customHeight="1" x14ac:dyDescent="0.2">
      <c r="A170" s="334"/>
      <c r="B170" s="334"/>
      <c r="C170" s="334"/>
      <c r="D170" s="334"/>
      <c r="E170" s="334"/>
      <c r="F170" s="334"/>
      <c r="G170" s="334"/>
      <c r="H170" s="334"/>
      <c r="I170" s="323"/>
      <c r="J170" s="323"/>
      <c r="K170" s="323"/>
      <c r="L170" s="323"/>
    </row>
    <row r="171" spans="1:12" s="325" customFormat="1" ht="15.95" customHeight="1" x14ac:dyDescent="0.2">
      <c r="A171" s="334"/>
      <c r="B171" s="334"/>
      <c r="C171" s="334"/>
      <c r="D171" s="334"/>
      <c r="E171" s="334"/>
      <c r="F171" s="334"/>
      <c r="G171" s="334"/>
      <c r="H171" s="334"/>
      <c r="I171" s="323"/>
      <c r="J171" s="323"/>
      <c r="K171" s="323"/>
      <c r="L171" s="323"/>
    </row>
    <row r="172" spans="1:12" s="325" customFormat="1" ht="15.95" customHeight="1" x14ac:dyDescent="0.2">
      <c r="A172" s="334"/>
      <c r="B172" s="334"/>
      <c r="C172" s="334"/>
      <c r="D172" s="334"/>
      <c r="E172" s="334"/>
      <c r="F172" s="334"/>
      <c r="G172" s="334"/>
      <c r="H172" s="334"/>
      <c r="I172" s="323"/>
      <c r="J172" s="323"/>
      <c r="K172" s="323"/>
      <c r="L172" s="323"/>
    </row>
    <row r="173" spans="1:12" s="325" customFormat="1" ht="15.95" customHeight="1" x14ac:dyDescent="0.2">
      <c r="A173" s="334"/>
      <c r="B173" s="334"/>
      <c r="C173" s="334"/>
      <c r="D173" s="334"/>
      <c r="E173" s="334"/>
      <c r="F173" s="334"/>
      <c r="G173" s="334"/>
      <c r="H173" s="334"/>
      <c r="I173" s="323"/>
      <c r="J173" s="323"/>
      <c r="K173" s="323"/>
      <c r="L173" s="323"/>
    </row>
    <row r="174" spans="1:12" s="325" customFormat="1" ht="15.95" customHeight="1" x14ac:dyDescent="0.2">
      <c r="A174" s="334"/>
      <c r="B174" s="334"/>
      <c r="C174" s="334"/>
      <c r="D174" s="334"/>
      <c r="E174" s="334"/>
      <c r="F174" s="334"/>
      <c r="G174" s="334"/>
      <c r="H174" s="334"/>
      <c r="I174" s="323"/>
      <c r="J174" s="323"/>
      <c r="K174" s="323"/>
      <c r="L174" s="323"/>
    </row>
    <row r="175" spans="1:12" s="325" customFormat="1" ht="15.95" customHeight="1" x14ac:dyDescent="0.2">
      <c r="A175" s="334"/>
      <c r="B175" s="334"/>
      <c r="C175" s="334"/>
      <c r="D175" s="334"/>
      <c r="E175" s="334"/>
      <c r="F175" s="334"/>
      <c r="G175" s="334"/>
      <c r="H175" s="334"/>
      <c r="I175" s="323"/>
      <c r="J175" s="323"/>
      <c r="K175" s="323"/>
      <c r="L175" s="323"/>
    </row>
    <row r="176" spans="1:12" s="325" customFormat="1" ht="15.95" customHeight="1" x14ac:dyDescent="0.2">
      <c r="A176" s="334"/>
      <c r="B176" s="334"/>
      <c r="C176" s="334"/>
      <c r="D176" s="334"/>
      <c r="E176" s="334"/>
      <c r="F176" s="334"/>
      <c r="G176" s="334"/>
      <c r="H176" s="334"/>
      <c r="I176" s="323"/>
      <c r="J176" s="323"/>
      <c r="K176" s="323"/>
      <c r="L176" s="323"/>
    </row>
    <row r="177" spans="1:12" s="325" customFormat="1" ht="15.95" customHeight="1" x14ac:dyDescent="0.2">
      <c r="A177" s="334"/>
      <c r="B177" s="334"/>
      <c r="C177" s="334"/>
      <c r="D177" s="334"/>
      <c r="E177" s="334"/>
      <c r="F177" s="334"/>
      <c r="G177" s="334"/>
      <c r="H177" s="334"/>
      <c r="I177" s="323"/>
      <c r="J177" s="323"/>
      <c r="K177" s="323"/>
      <c r="L177" s="323"/>
    </row>
    <row r="178" spans="1:12" s="325" customFormat="1" ht="15.95" customHeight="1" x14ac:dyDescent="0.2">
      <c r="A178" s="334"/>
      <c r="B178" s="334"/>
      <c r="C178" s="334"/>
      <c r="D178" s="334"/>
      <c r="E178" s="334"/>
      <c r="F178" s="334"/>
      <c r="G178" s="334"/>
      <c r="H178" s="334"/>
      <c r="I178" s="323"/>
      <c r="J178" s="323"/>
      <c r="K178" s="323"/>
      <c r="L178" s="323"/>
    </row>
    <row r="179" spans="1:12" s="325" customFormat="1" ht="15.95" customHeight="1" x14ac:dyDescent="0.2">
      <c r="A179" s="334"/>
      <c r="B179" s="334"/>
      <c r="C179" s="334"/>
      <c r="D179" s="334"/>
      <c r="E179" s="334"/>
      <c r="F179" s="334"/>
      <c r="G179" s="334"/>
      <c r="H179" s="334"/>
      <c r="I179" s="323"/>
      <c r="J179" s="323"/>
      <c r="K179" s="323"/>
      <c r="L179" s="323"/>
    </row>
    <row r="180" spans="1:12" s="325" customFormat="1" ht="15.95" customHeight="1" x14ac:dyDescent="0.2">
      <c r="A180" s="334"/>
      <c r="B180" s="334"/>
      <c r="C180" s="334"/>
      <c r="D180" s="334"/>
      <c r="E180" s="334"/>
      <c r="F180" s="334"/>
      <c r="G180" s="334"/>
      <c r="H180" s="334"/>
      <c r="I180" s="323"/>
      <c r="J180" s="323"/>
      <c r="K180" s="323"/>
      <c r="L180" s="323"/>
    </row>
    <row r="181" spans="1:12" s="325" customFormat="1" ht="15.95" customHeight="1" x14ac:dyDescent="0.2">
      <c r="A181" s="334"/>
      <c r="B181" s="334"/>
      <c r="C181" s="334"/>
      <c r="D181" s="334"/>
      <c r="E181" s="334"/>
      <c r="F181" s="334"/>
      <c r="G181" s="334"/>
      <c r="H181" s="334"/>
      <c r="I181" s="323"/>
      <c r="J181" s="323"/>
      <c r="K181" s="323"/>
      <c r="L181" s="323"/>
    </row>
    <row r="182" spans="1:12" s="325" customFormat="1" ht="15.95" customHeight="1" x14ac:dyDescent="0.2">
      <c r="A182" s="334"/>
      <c r="B182" s="334"/>
      <c r="C182" s="334"/>
      <c r="D182" s="334"/>
      <c r="E182" s="334"/>
      <c r="F182" s="334"/>
      <c r="G182" s="334"/>
      <c r="H182" s="334"/>
      <c r="I182" s="323"/>
      <c r="J182" s="323"/>
      <c r="K182" s="323"/>
      <c r="L182" s="323"/>
    </row>
    <row r="183" spans="1:12" s="325" customFormat="1" ht="15.95" customHeight="1" x14ac:dyDescent="0.2">
      <c r="A183" s="334"/>
      <c r="B183" s="334"/>
      <c r="C183" s="334"/>
      <c r="D183" s="334"/>
      <c r="E183" s="334"/>
      <c r="F183" s="334"/>
      <c r="G183" s="334"/>
      <c r="H183" s="334"/>
      <c r="I183" s="323"/>
      <c r="J183" s="323"/>
      <c r="K183" s="323"/>
      <c r="L183" s="323"/>
    </row>
    <row r="184" spans="1:12" s="325" customFormat="1" ht="15.95" customHeight="1" x14ac:dyDescent="0.2">
      <c r="A184" s="334"/>
      <c r="B184" s="334"/>
      <c r="C184" s="334"/>
      <c r="D184" s="334"/>
      <c r="E184" s="334"/>
      <c r="F184" s="334"/>
      <c r="G184" s="334"/>
      <c r="H184" s="334"/>
      <c r="I184" s="323"/>
      <c r="J184" s="323"/>
      <c r="K184" s="323"/>
      <c r="L184" s="323"/>
    </row>
    <row r="185" spans="1:12" s="325" customFormat="1" ht="15.95" customHeight="1" x14ac:dyDescent="0.2">
      <c r="A185" s="334"/>
      <c r="B185" s="334"/>
      <c r="C185" s="334"/>
      <c r="D185" s="334"/>
      <c r="E185" s="334"/>
      <c r="F185" s="334"/>
      <c r="G185" s="334"/>
      <c r="H185" s="334"/>
      <c r="I185" s="323"/>
      <c r="J185" s="323"/>
      <c r="K185" s="323"/>
      <c r="L185" s="323"/>
    </row>
    <row r="186" spans="1:12" s="325" customFormat="1" ht="15.95" customHeight="1" x14ac:dyDescent="0.2">
      <c r="A186" s="334"/>
      <c r="B186" s="334"/>
      <c r="C186" s="334"/>
      <c r="D186" s="334"/>
      <c r="E186" s="334"/>
      <c r="F186" s="334"/>
      <c r="G186" s="334"/>
      <c r="H186" s="334"/>
      <c r="I186" s="323"/>
      <c r="J186" s="323"/>
      <c r="K186" s="323"/>
      <c r="L186" s="323"/>
    </row>
    <row r="187" spans="1:12" s="325" customFormat="1" ht="15.95" customHeight="1" x14ac:dyDescent="0.2">
      <c r="A187" s="334"/>
      <c r="B187" s="334"/>
      <c r="C187" s="334"/>
      <c r="D187" s="334"/>
      <c r="E187" s="334"/>
      <c r="F187" s="334"/>
      <c r="G187" s="334"/>
      <c r="H187" s="334"/>
      <c r="I187" s="323"/>
      <c r="J187" s="323"/>
      <c r="K187" s="323"/>
      <c r="L187" s="323"/>
    </row>
    <row r="188" spans="1:12" s="325" customFormat="1" ht="15.95" customHeight="1" x14ac:dyDescent="0.2">
      <c r="A188" s="334"/>
      <c r="B188" s="334"/>
      <c r="C188" s="334"/>
      <c r="D188" s="334"/>
      <c r="E188" s="334"/>
      <c r="F188" s="334"/>
      <c r="G188" s="334"/>
      <c r="H188" s="334"/>
      <c r="I188" s="323"/>
      <c r="J188" s="323"/>
      <c r="K188" s="323"/>
      <c r="L188" s="323"/>
    </row>
    <row r="189" spans="1:12" s="325" customFormat="1" ht="15.95" customHeight="1" x14ac:dyDescent="0.2">
      <c r="A189" s="334"/>
      <c r="B189" s="334"/>
      <c r="C189" s="334"/>
      <c r="D189" s="334"/>
      <c r="E189" s="334"/>
      <c r="F189" s="334"/>
      <c r="G189" s="334"/>
      <c r="H189" s="334"/>
      <c r="I189" s="323"/>
      <c r="J189" s="323"/>
      <c r="K189" s="323"/>
      <c r="L189" s="323"/>
    </row>
    <row r="190" spans="1:12" s="325" customFormat="1" ht="15.95" customHeight="1" x14ac:dyDescent="0.2">
      <c r="A190" s="334"/>
      <c r="B190" s="334"/>
      <c r="C190" s="334"/>
      <c r="D190" s="334"/>
      <c r="E190" s="334"/>
      <c r="F190" s="334"/>
      <c r="G190" s="334"/>
      <c r="H190" s="334"/>
      <c r="I190" s="323"/>
      <c r="J190" s="323"/>
      <c r="K190" s="323"/>
      <c r="L190" s="323"/>
    </row>
    <row r="191" spans="1:12" s="325" customFormat="1" ht="15.95" customHeight="1" x14ac:dyDescent="0.2">
      <c r="A191" s="334"/>
      <c r="B191" s="334"/>
      <c r="C191" s="334"/>
      <c r="D191" s="334"/>
      <c r="E191" s="334"/>
      <c r="F191" s="334"/>
      <c r="G191" s="334"/>
      <c r="H191" s="334"/>
      <c r="I191" s="323"/>
      <c r="J191" s="323"/>
      <c r="K191" s="323"/>
      <c r="L191" s="323"/>
    </row>
    <row r="192" spans="1:12" s="325" customFormat="1" ht="15.95" customHeight="1" x14ac:dyDescent="0.2">
      <c r="A192" s="334"/>
      <c r="B192" s="334"/>
      <c r="C192" s="334"/>
      <c r="D192" s="334"/>
      <c r="E192" s="334"/>
      <c r="F192" s="334"/>
      <c r="G192" s="334"/>
      <c r="H192" s="334"/>
      <c r="I192" s="323"/>
      <c r="J192" s="323"/>
      <c r="K192" s="323"/>
      <c r="L192" s="323"/>
    </row>
    <row r="193" spans="1:12" s="325" customFormat="1" ht="15.95" customHeight="1" x14ac:dyDescent="0.2">
      <c r="A193" s="334"/>
      <c r="B193" s="334"/>
      <c r="C193" s="334"/>
      <c r="D193" s="334"/>
      <c r="E193" s="334"/>
      <c r="F193" s="334"/>
      <c r="G193" s="334"/>
      <c r="H193" s="334"/>
      <c r="I193" s="323"/>
      <c r="J193" s="323"/>
      <c r="K193" s="323"/>
      <c r="L193" s="323"/>
    </row>
    <row r="194" spans="1:12" s="325" customFormat="1" ht="15.95" customHeight="1" x14ac:dyDescent="0.2">
      <c r="A194" s="334"/>
      <c r="B194" s="334"/>
      <c r="C194" s="334"/>
      <c r="D194" s="334"/>
      <c r="E194" s="334"/>
      <c r="F194" s="334"/>
      <c r="G194" s="334"/>
      <c r="H194" s="334"/>
      <c r="I194" s="323"/>
      <c r="J194" s="323"/>
      <c r="K194" s="323"/>
      <c r="L194" s="323"/>
    </row>
    <row r="195" spans="1:12" s="325" customFormat="1" ht="15.95" customHeight="1" x14ac:dyDescent="0.2">
      <c r="A195" s="334"/>
      <c r="B195" s="334"/>
      <c r="C195" s="334"/>
      <c r="D195" s="334"/>
      <c r="E195" s="334"/>
      <c r="F195" s="334"/>
      <c r="G195" s="334"/>
      <c r="H195" s="334"/>
      <c r="I195" s="323"/>
      <c r="J195" s="323"/>
      <c r="K195" s="323"/>
      <c r="L195" s="323"/>
    </row>
    <row r="196" spans="1:12" s="325" customFormat="1" ht="15.95" customHeight="1" x14ac:dyDescent="0.2">
      <c r="A196" s="334"/>
      <c r="B196" s="334"/>
      <c r="C196" s="334"/>
      <c r="D196" s="334"/>
      <c r="E196" s="334"/>
      <c r="F196" s="334"/>
      <c r="G196" s="334"/>
      <c r="H196" s="334"/>
      <c r="I196" s="323"/>
      <c r="J196" s="323"/>
      <c r="K196" s="323"/>
      <c r="L196" s="323"/>
    </row>
    <row r="197" spans="1:12" s="325" customFormat="1" ht="15.95" customHeight="1" x14ac:dyDescent="0.2">
      <c r="A197" s="334"/>
      <c r="B197" s="334"/>
      <c r="C197" s="334"/>
      <c r="D197" s="334"/>
      <c r="E197" s="334"/>
      <c r="F197" s="334"/>
      <c r="G197" s="334"/>
      <c r="H197" s="334"/>
      <c r="I197" s="323"/>
      <c r="J197" s="323"/>
      <c r="K197" s="323"/>
      <c r="L197" s="323"/>
    </row>
    <row r="198" spans="1:12" s="325" customFormat="1" ht="15.95" customHeight="1" x14ac:dyDescent="0.2">
      <c r="A198" s="334"/>
      <c r="B198" s="334"/>
      <c r="C198" s="334"/>
      <c r="D198" s="334"/>
      <c r="E198" s="334"/>
      <c r="F198" s="334"/>
      <c r="G198" s="334"/>
      <c r="H198" s="334"/>
      <c r="I198" s="323"/>
      <c r="J198" s="323"/>
      <c r="K198" s="323"/>
      <c r="L198" s="323"/>
    </row>
    <row r="199" spans="1:12" s="325" customFormat="1" ht="15.95" customHeight="1" x14ac:dyDescent="0.2">
      <c r="A199" s="334"/>
      <c r="B199" s="334"/>
      <c r="C199" s="334"/>
      <c r="D199" s="334"/>
      <c r="E199" s="334"/>
      <c r="F199" s="334"/>
      <c r="G199" s="334"/>
      <c r="H199" s="334"/>
      <c r="I199" s="323"/>
      <c r="J199" s="323"/>
      <c r="K199" s="323"/>
      <c r="L199" s="323"/>
    </row>
    <row r="200" spans="1:12" s="325" customFormat="1" ht="15.95" customHeight="1" x14ac:dyDescent="0.2">
      <c r="A200" s="334"/>
      <c r="B200" s="334"/>
      <c r="C200" s="334"/>
      <c r="D200" s="334"/>
      <c r="E200" s="334"/>
      <c r="F200" s="334"/>
      <c r="G200" s="334"/>
      <c r="H200" s="334"/>
      <c r="I200" s="323"/>
      <c r="J200" s="323"/>
      <c r="K200" s="323"/>
      <c r="L200" s="323"/>
    </row>
    <row r="201" spans="1:12" s="325" customFormat="1" ht="15.95" customHeight="1" x14ac:dyDescent="0.2">
      <c r="A201" s="334"/>
      <c r="B201" s="334"/>
      <c r="C201" s="334"/>
      <c r="D201" s="334"/>
      <c r="E201" s="334"/>
      <c r="F201" s="334"/>
      <c r="G201" s="334"/>
      <c r="H201" s="334"/>
      <c r="I201" s="323"/>
      <c r="J201" s="323"/>
      <c r="K201" s="323"/>
      <c r="L201" s="323"/>
    </row>
    <row r="202" spans="1:12" s="325" customFormat="1" ht="15.95" customHeight="1" x14ac:dyDescent="0.2">
      <c r="A202" s="334"/>
      <c r="B202" s="334"/>
      <c r="C202" s="334"/>
      <c r="D202" s="334"/>
      <c r="E202" s="334"/>
      <c r="F202" s="334"/>
      <c r="G202" s="334"/>
      <c r="H202" s="334"/>
      <c r="I202" s="323"/>
      <c r="J202" s="323"/>
      <c r="K202" s="323"/>
      <c r="L202" s="323"/>
    </row>
    <row r="203" spans="1:12" s="325" customFormat="1" ht="15.95" customHeight="1" x14ac:dyDescent="0.2">
      <c r="A203" s="334"/>
      <c r="B203" s="334"/>
      <c r="C203" s="334"/>
      <c r="D203" s="334"/>
      <c r="E203" s="334"/>
      <c r="F203" s="334"/>
      <c r="G203" s="334"/>
      <c r="H203" s="334"/>
      <c r="I203" s="323"/>
      <c r="J203" s="323"/>
      <c r="K203" s="323"/>
      <c r="L203" s="323"/>
    </row>
    <row r="204" spans="1:12" s="325" customFormat="1" ht="15.95" customHeight="1" x14ac:dyDescent="0.2">
      <c r="A204" s="334"/>
      <c r="B204" s="334"/>
      <c r="C204" s="334"/>
      <c r="D204" s="334"/>
      <c r="E204" s="334"/>
      <c r="F204" s="334"/>
      <c r="G204" s="334"/>
      <c r="H204" s="334"/>
      <c r="I204" s="323"/>
      <c r="J204" s="323"/>
      <c r="K204" s="323"/>
      <c r="L204" s="323"/>
    </row>
    <row r="205" spans="1:12" s="325" customFormat="1" ht="15.95" customHeight="1" x14ac:dyDescent="0.2">
      <c r="A205" s="334"/>
      <c r="B205" s="334"/>
      <c r="C205" s="334"/>
      <c r="D205" s="334"/>
      <c r="E205" s="334"/>
      <c r="F205" s="334"/>
      <c r="G205" s="334"/>
      <c r="H205" s="334"/>
      <c r="I205" s="323"/>
      <c r="J205" s="323"/>
      <c r="K205" s="323"/>
      <c r="L205" s="323"/>
    </row>
    <row r="206" spans="1:12" s="325" customFormat="1" ht="15.95" customHeight="1" x14ac:dyDescent="0.2">
      <c r="A206" s="334"/>
      <c r="B206" s="334"/>
      <c r="C206" s="334"/>
      <c r="D206" s="334"/>
      <c r="E206" s="334"/>
      <c r="F206" s="334"/>
      <c r="G206" s="334"/>
      <c r="H206" s="334"/>
      <c r="I206" s="323"/>
      <c r="J206" s="323"/>
      <c r="K206" s="323"/>
      <c r="L206" s="323"/>
    </row>
    <row r="207" spans="1:12" s="325" customFormat="1" ht="15.95" customHeight="1" x14ac:dyDescent="0.2">
      <c r="A207" s="334"/>
      <c r="B207" s="334"/>
      <c r="C207" s="334"/>
      <c r="D207" s="334"/>
      <c r="E207" s="334"/>
      <c r="F207" s="334"/>
      <c r="G207" s="334"/>
      <c r="H207" s="334"/>
      <c r="I207" s="323"/>
      <c r="J207" s="323"/>
      <c r="K207" s="323"/>
      <c r="L207" s="323"/>
    </row>
    <row r="208" spans="1:12" s="325" customFormat="1" ht="15.95" customHeight="1" x14ac:dyDescent="0.2">
      <c r="A208" s="334"/>
      <c r="B208" s="334"/>
      <c r="C208" s="334"/>
      <c r="D208" s="334"/>
      <c r="E208" s="334"/>
      <c r="F208" s="334"/>
      <c r="G208" s="334"/>
      <c r="H208" s="334"/>
      <c r="I208" s="323"/>
      <c r="J208" s="323"/>
      <c r="K208" s="323"/>
      <c r="L208" s="323"/>
    </row>
    <row r="209" spans="1:12" s="325" customFormat="1" ht="15.95" customHeight="1" x14ac:dyDescent="0.2">
      <c r="A209" s="334"/>
      <c r="B209" s="334"/>
      <c r="C209" s="334"/>
      <c r="D209" s="334"/>
      <c r="E209" s="334"/>
      <c r="F209" s="334"/>
      <c r="G209" s="334"/>
      <c r="H209" s="334"/>
      <c r="I209" s="323"/>
      <c r="J209" s="323"/>
      <c r="K209" s="323"/>
      <c r="L209" s="323"/>
    </row>
    <row r="210" spans="1:12" s="325" customFormat="1" ht="15.95" customHeight="1" x14ac:dyDescent="0.2">
      <c r="A210" s="334"/>
      <c r="B210" s="334"/>
      <c r="C210" s="334"/>
      <c r="D210" s="334"/>
      <c r="E210" s="334"/>
      <c r="F210" s="334"/>
      <c r="G210" s="334"/>
      <c r="H210" s="334"/>
      <c r="I210" s="323"/>
      <c r="J210" s="323"/>
      <c r="K210" s="323"/>
      <c r="L210" s="323"/>
    </row>
    <row r="211" spans="1:12" s="325" customFormat="1" ht="15.95" customHeight="1" x14ac:dyDescent="0.2">
      <c r="A211" s="334"/>
      <c r="B211" s="334"/>
      <c r="C211" s="334"/>
      <c r="D211" s="334"/>
      <c r="E211" s="334"/>
      <c r="F211" s="334"/>
      <c r="G211" s="334"/>
      <c r="H211" s="334"/>
      <c r="I211" s="323"/>
      <c r="J211" s="323"/>
      <c r="K211" s="323"/>
      <c r="L211" s="323"/>
    </row>
    <row r="212" spans="1:12" s="325" customFormat="1" ht="15.95" customHeight="1" x14ac:dyDescent="0.2">
      <c r="A212" s="334"/>
      <c r="B212" s="334"/>
      <c r="C212" s="334"/>
      <c r="D212" s="334"/>
      <c r="E212" s="334"/>
      <c r="F212" s="334"/>
      <c r="G212" s="334"/>
      <c r="H212" s="334"/>
      <c r="I212" s="323"/>
      <c r="J212" s="323"/>
      <c r="K212" s="323"/>
      <c r="L212" s="323"/>
    </row>
    <row r="213" spans="1:12" s="325" customFormat="1" ht="15.95" customHeight="1" x14ac:dyDescent="0.2">
      <c r="A213" s="334"/>
      <c r="B213" s="334"/>
      <c r="C213" s="334"/>
      <c r="D213" s="334"/>
      <c r="E213" s="334"/>
      <c r="F213" s="334"/>
      <c r="G213" s="334"/>
      <c r="H213" s="334"/>
      <c r="I213" s="323"/>
      <c r="J213" s="323"/>
      <c r="K213" s="323"/>
      <c r="L213" s="323"/>
    </row>
    <row r="214" spans="1:12" s="325" customFormat="1" ht="15.95" customHeight="1" x14ac:dyDescent="0.2">
      <c r="A214" s="334"/>
      <c r="B214" s="334"/>
      <c r="C214" s="334"/>
      <c r="D214" s="334"/>
      <c r="E214" s="334"/>
      <c r="F214" s="334"/>
      <c r="G214" s="334"/>
      <c r="H214" s="334"/>
      <c r="I214" s="323"/>
      <c r="J214" s="323"/>
      <c r="K214" s="323"/>
      <c r="L214" s="323"/>
    </row>
    <row r="215" spans="1:12" s="325" customFormat="1" ht="15.95" customHeight="1" x14ac:dyDescent="0.2">
      <c r="A215" s="334"/>
      <c r="B215" s="334"/>
      <c r="C215" s="334"/>
      <c r="D215" s="334"/>
      <c r="E215" s="334"/>
      <c r="F215" s="334"/>
      <c r="G215" s="334"/>
      <c r="H215" s="334"/>
      <c r="I215" s="323"/>
      <c r="J215" s="323"/>
      <c r="K215" s="323"/>
      <c r="L215" s="323"/>
    </row>
    <row r="216" spans="1:12" s="325" customFormat="1" ht="15.95" customHeight="1" x14ac:dyDescent="0.2">
      <c r="A216" s="334"/>
      <c r="B216" s="334"/>
      <c r="C216" s="334"/>
      <c r="D216" s="334"/>
      <c r="E216" s="334"/>
      <c r="F216" s="334"/>
      <c r="G216" s="334"/>
      <c r="H216" s="334"/>
      <c r="I216" s="323"/>
      <c r="J216" s="323"/>
      <c r="K216" s="323"/>
      <c r="L216" s="323"/>
    </row>
    <row r="217" spans="1:12" s="325" customFormat="1" ht="15.95" customHeight="1" x14ac:dyDescent="0.2">
      <c r="A217" s="334"/>
      <c r="B217" s="334"/>
      <c r="C217" s="334"/>
      <c r="D217" s="334"/>
      <c r="E217" s="334"/>
      <c r="F217" s="334"/>
      <c r="G217" s="334"/>
      <c r="H217" s="334"/>
      <c r="I217" s="323"/>
      <c r="J217" s="323"/>
      <c r="K217" s="323"/>
      <c r="L217" s="323"/>
    </row>
    <row r="218" spans="1:12" s="325" customFormat="1" ht="15.95" customHeight="1" x14ac:dyDescent="0.2">
      <c r="A218" s="334"/>
      <c r="B218" s="334"/>
      <c r="C218" s="334"/>
      <c r="D218" s="334"/>
      <c r="E218" s="334"/>
      <c r="F218" s="334"/>
      <c r="G218" s="334"/>
      <c r="H218" s="334"/>
      <c r="I218" s="323"/>
      <c r="J218" s="323"/>
      <c r="K218" s="323"/>
      <c r="L218" s="323"/>
    </row>
    <row r="219" spans="1:12" s="325" customFormat="1" ht="15.95" customHeight="1" x14ac:dyDescent="0.2">
      <c r="A219" s="334"/>
      <c r="B219" s="334"/>
      <c r="C219" s="334"/>
      <c r="D219" s="334"/>
      <c r="E219" s="334"/>
      <c r="F219" s="334"/>
      <c r="G219" s="334"/>
      <c r="H219" s="334"/>
      <c r="I219" s="323"/>
      <c r="J219" s="323"/>
      <c r="K219" s="323"/>
      <c r="L219" s="323"/>
    </row>
    <row r="220" spans="1:12" s="325" customFormat="1" ht="15.95" customHeight="1" x14ac:dyDescent="0.2">
      <c r="A220" s="334"/>
      <c r="B220" s="334"/>
      <c r="C220" s="334"/>
      <c r="D220" s="334"/>
      <c r="E220" s="334"/>
      <c r="F220" s="334"/>
      <c r="G220" s="334"/>
      <c r="H220" s="334"/>
      <c r="I220" s="323"/>
      <c r="J220" s="323"/>
      <c r="K220" s="323"/>
      <c r="L220" s="323"/>
    </row>
    <row r="221" spans="1:12" s="325" customFormat="1" ht="15.95" customHeight="1" x14ac:dyDescent="0.2">
      <c r="A221" s="334"/>
      <c r="B221" s="334"/>
      <c r="C221" s="334"/>
      <c r="D221" s="334"/>
      <c r="E221" s="334"/>
      <c r="F221" s="334"/>
      <c r="G221" s="334"/>
      <c r="H221" s="334"/>
      <c r="I221" s="323"/>
      <c r="J221" s="323"/>
      <c r="K221" s="323"/>
      <c r="L221" s="323"/>
    </row>
    <row r="222" spans="1:12" s="325" customFormat="1" ht="15.95" customHeight="1" x14ac:dyDescent="0.2">
      <c r="A222" s="334"/>
      <c r="B222" s="334"/>
      <c r="C222" s="334"/>
      <c r="D222" s="334"/>
      <c r="E222" s="334"/>
      <c r="F222" s="334"/>
      <c r="G222" s="334"/>
      <c r="H222" s="334"/>
      <c r="I222" s="323"/>
      <c r="J222" s="323"/>
      <c r="K222" s="323"/>
      <c r="L222" s="323"/>
    </row>
    <row r="223" spans="1:12" s="325" customFormat="1" ht="15.95" customHeight="1" x14ac:dyDescent="0.2">
      <c r="A223" s="334"/>
      <c r="B223" s="334"/>
      <c r="C223" s="334"/>
      <c r="D223" s="334"/>
      <c r="E223" s="334"/>
      <c r="F223" s="334"/>
      <c r="G223" s="334"/>
      <c r="H223" s="334"/>
      <c r="I223" s="323"/>
      <c r="J223" s="323"/>
      <c r="K223" s="323"/>
      <c r="L223" s="323"/>
    </row>
    <row r="224" spans="1:12" s="325" customFormat="1" ht="15.95" customHeight="1" x14ac:dyDescent="0.2">
      <c r="A224" s="334"/>
      <c r="B224" s="334"/>
      <c r="C224" s="334"/>
      <c r="D224" s="334"/>
      <c r="E224" s="334"/>
      <c r="F224" s="334"/>
      <c r="G224" s="334"/>
      <c r="H224" s="334"/>
      <c r="I224" s="323"/>
      <c r="J224" s="323"/>
      <c r="K224" s="323"/>
      <c r="L224" s="323"/>
    </row>
    <row r="225" spans="1:12" s="325" customFormat="1" ht="15.95" customHeight="1" x14ac:dyDescent="0.2">
      <c r="A225" s="334"/>
      <c r="B225" s="334"/>
      <c r="C225" s="334"/>
      <c r="D225" s="334"/>
      <c r="E225" s="334"/>
      <c r="F225" s="334"/>
      <c r="G225" s="334"/>
      <c r="H225" s="334"/>
      <c r="I225" s="323"/>
      <c r="J225" s="323"/>
      <c r="K225" s="323"/>
      <c r="L225" s="323"/>
    </row>
    <row r="226" spans="1:12" s="325" customFormat="1" ht="15.95" customHeight="1" x14ac:dyDescent="0.2">
      <c r="A226" s="334"/>
      <c r="B226" s="334"/>
      <c r="C226" s="334"/>
      <c r="D226" s="334"/>
      <c r="E226" s="334"/>
      <c r="F226" s="334"/>
      <c r="G226" s="334"/>
      <c r="H226" s="334"/>
      <c r="I226" s="323"/>
      <c r="J226" s="323"/>
      <c r="K226" s="323"/>
      <c r="L226" s="323"/>
    </row>
    <row r="227" spans="1:12" s="325" customFormat="1" ht="15.95" customHeight="1" x14ac:dyDescent="0.2">
      <c r="A227" s="334"/>
      <c r="B227" s="334"/>
      <c r="C227" s="334"/>
      <c r="D227" s="334"/>
      <c r="E227" s="334"/>
      <c r="F227" s="334"/>
      <c r="G227" s="334"/>
      <c r="H227" s="334"/>
      <c r="I227" s="323"/>
      <c r="J227" s="323"/>
      <c r="K227" s="323"/>
      <c r="L227" s="323"/>
    </row>
    <row r="228" spans="1:12" s="325" customFormat="1" ht="15.95" customHeight="1" x14ac:dyDescent="0.2">
      <c r="A228" s="334"/>
      <c r="B228" s="334"/>
      <c r="C228" s="334"/>
      <c r="D228" s="334"/>
      <c r="E228" s="334"/>
      <c r="F228" s="334"/>
      <c r="G228" s="334"/>
      <c r="H228" s="334"/>
      <c r="I228" s="323"/>
      <c r="J228" s="323"/>
      <c r="K228" s="323"/>
      <c r="L228" s="323"/>
    </row>
    <row r="229" spans="1:12" s="325" customFormat="1" ht="15.95" customHeight="1" x14ac:dyDescent="0.2">
      <c r="A229" s="334"/>
      <c r="B229" s="334"/>
      <c r="C229" s="334"/>
      <c r="D229" s="334"/>
      <c r="E229" s="334"/>
      <c r="F229" s="334"/>
      <c r="G229" s="334"/>
      <c r="H229" s="334"/>
      <c r="I229" s="323"/>
      <c r="J229" s="323"/>
      <c r="K229" s="323"/>
      <c r="L229" s="323"/>
    </row>
    <row r="230" spans="1:12" s="325" customFormat="1" ht="15.95" customHeight="1" x14ac:dyDescent="0.2">
      <c r="A230" s="334"/>
      <c r="B230" s="334"/>
      <c r="C230" s="334"/>
      <c r="D230" s="334"/>
      <c r="E230" s="334"/>
      <c r="F230" s="334"/>
      <c r="G230" s="334"/>
      <c r="H230" s="334"/>
      <c r="I230" s="323"/>
      <c r="J230" s="323"/>
      <c r="K230" s="323"/>
      <c r="L230" s="323"/>
    </row>
    <row r="231" spans="1:12" s="325" customFormat="1" ht="15.95" customHeight="1" x14ac:dyDescent="0.2">
      <c r="A231" s="334"/>
      <c r="B231" s="334"/>
      <c r="C231" s="334"/>
      <c r="D231" s="334"/>
      <c r="E231" s="334"/>
      <c r="F231" s="334"/>
      <c r="G231" s="334"/>
      <c r="H231" s="334"/>
      <c r="I231" s="323"/>
      <c r="J231" s="323"/>
      <c r="K231" s="323"/>
      <c r="L231" s="323"/>
    </row>
    <row r="232" spans="1:12" s="325" customFormat="1" ht="15.95" customHeight="1" x14ac:dyDescent="0.2">
      <c r="A232" s="334"/>
      <c r="B232" s="334"/>
      <c r="C232" s="334"/>
      <c r="D232" s="334"/>
      <c r="E232" s="334"/>
      <c r="F232" s="334"/>
      <c r="G232" s="334"/>
      <c r="H232" s="334"/>
      <c r="I232" s="323"/>
      <c r="J232" s="323"/>
      <c r="K232" s="323"/>
      <c r="L232" s="323"/>
    </row>
    <row r="233" spans="1:12" s="325" customFormat="1" ht="15.95" customHeight="1" x14ac:dyDescent="0.2">
      <c r="A233" s="334"/>
      <c r="B233" s="334"/>
      <c r="C233" s="334"/>
      <c r="D233" s="334"/>
      <c r="E233" s="334"/>
      <c r="F233" s="334"/>
      <c r="G233" s="334"/>
      <c r="H233" s="334"/>
      <c r="I233" s="323"/>
      <c r="J233" s="323"/>
      <c r="K233" s="323"/>
      <c r="L233" s="323"/>
    </row>
    <row r="234" spans="1:12" s="325" customFormat="1" ht="15.95" customHeight="1" x14ac:dyDescent="0.2">
      <c r="A234" s="334"/>
      <c r="B234" s="334"/>
      <c r="C234" s="334"/>
      <c r="D234" s="334"/>
      <c r="E234" s="334"/>
      <c r="F234" s="334"/>
      <c r="G234" s="334"/>
      <c r="H234" s="334"/>
      <c r="I234" s="323"/>
      <c r="J234" s="323"/>
      <c r="K234" s="323"/>
      <c r="L234" s="323"/>
    </row>
    <row r="235" spans="1:12" s="325" customFormat="1" ht="15.95" customHeight="1" x14ac:dyDescent="0.2">
      <c r="A235" s="334"/>
      <c r="B235" s="334"/>
      <c r="C235" s="334"/>
      <c r="D235" s="334"/>
      <c r="E235" s="334"/>
      <c r="F235" s="334"/>
      <c r="G235" s="334"/>
      <c r="H235" s="334"/>
      <c r="I235" s="323"/>
      <c r="J235" s="323"/>
      <c r="K235" s="323"/>
      <c r="L235" s="323"/>
    </row>
    <row r="236" spans="1:12" s="325" customFormat="1" ht="15.95" customHeight="1" x14ac:dyDescent="0.2">
      <c r="A236" s="334"/>
      <c r="B236" s="334"/>
      <c r="C236" s="334"/>
      <c r="D236" s="334"/>
      <c r="E236" s="334"/>
      <c r="F236" s="334"/>
      <c r="G236" s="334"/>
      <c r="H236" s="334"/>
      <c r="I236" s="323"/>
      <c r="J236" s="323"/>
      <c r="K236" s="323"/>
      <c r="L236" s="323"/>
    </row>
    <row r="237" spans="1:12" s="325" customFormat="1" ht="15.95" customHeight="1" x14ac:dyDescent="0.2">
      <c r="A237" s="334"/>
      <c r="B237" s="334"/>
      <c r="C237" s="334"/>
      <c r="D237" s="334"/>
      <c r="E237" s="334"/>
      <c r="F237" s="334"/>
      <c r="G237" s="334"/>
      <c r="H237" s="334"/>
      <c r="I237" s="323"/>
      <c r="J237" s="323"/>
      <c r="K237" s="323"/>
      <c r="L237" s="323"/>
    </row>
    <row r="238" spans="1:12" s="325" customFormat="1" ht="15.95" customHeight="1" x14ac:dyDescent="0.2">
      <c r="A238" s="334"/>
      <c r="B238" s="334"/>
      <c r="C238" s="334"/>
      <c r="D238" s="334"/>
      <c r="E238" s="334"/>
      <c r="F238" s="334"/>
      <c r="G238" s="334"/>
      <c r="H238" s="334"/>
      <c r="I238" s="323"/>
      <c r="J238" s="323"/>
      <c r="K238" s="323"/>
      <c r="L238" s="323"/>
    </row>
    <row r="239" spans="1:12" s="325" customFormat="1" ht="15.95" customHeight="1" x14ac:dyDescent="0.2">
      <c r="A239" s="334"/>
      <c r="B239" s="334"/>
      <c r="C239" s="334"/>
      <c r="D239" s="334"/>
      <c r="E239" s="334"/>
      <c r="F239" s="334"/>
      <c r="G239" s="334"/>
      <c r="H239" s="334"/>
      <c r="I239" s="323"/>
      <c r="J239" s="323"/>
      <c r="K239" s="323"/>
      <c r="L239" s="323"/>
    </row>
    <row r="240" spans="1:12" s="325" customFormat="1" ht="15.95" customHeight="1" x14ac:dyDescent="0.2">
      <c r="A240" s="334"/>
      <c r="B240" s="334"/>
      <c r="C240" s="334"/>
      <c r="D240" s="334"/>
      <c r="E240" s="334"/>
      <c r="F240" s="334"/>
      <c r="G240" s="334"/>
      <c r="H240" s="334"/>
      <c r="I240" s="323"/>
      <c r="J240" s="323"/>
      <c r="K240" s="323"/>
      <c r="L240" s="323"/>
    </row>
    <row r="241" spans="1:12" s="325" customFormat="1" ht="15.95" customHeight="1" x14ac:dyDescent="0.2">
      <c r="A241" s="334"/>
      <c r="B241" s="334"/>
      <c r="C241" s="334"/>
      <c r="D241" s="334"/>
      <c r="E241" s="334"/>
      <c r="F241" s="334"/>
      <c r="G241" s="334"/>
      <c r="H241" s="334"/>
      <c r="I241" s="323"/>
      <c r="J241" s="323"/>
      <c r="K241" s="323"/>
      <c r="L241" s="323"/>
    </row>
    <row r="242" spans="1:12" s="325" customFormat="1" ht="15.95" customHeight="1" x14ac:dyDescent="0.2">
      <c r="A242" s="334"/>
      <c r="B242" s="334"/>
      <c r="C242" s="334"/>
      <c r="D242" s="334"/>
      <c r="E242" s="334"/>
      <c r="F242" s="334"/>
      <c r="G242" s="334"/>
      <c r="H242" s="334"/>
      <c r="I242" s="323"/>
      <c r="J242" s="323"/>
      <c r="K242" s="323"/>
      <c r="L242" s="323"/>
    </row>
    <row r="243" spans="1:12" s="325" customFormat="1" ht="15.95" customHeight="1" x14ac:dyDescent="0.2">
      <c r="A243" s="334"/>
      <c r="B243" s="334"/>
      <c r="C243" s="334"/>
      <c r="D243" s="334"/>
      <c r="E243" s="334"/>
      <c r="F243" s="334"/>
      <c r="G243" s="334"/>
      <c r="H243" s="334"/>
      <c r="I243" s="323"/>
      <c r="J243" s="323"/>
      <c r="K243" s="323"/>
      <c r="L243" s="323"/>
    </row>
    <row r="244" spans="1:12" s="325" customFormat="1" ht="15.95" customHeight="1" x14ac:dyDescent="0.2">
      <c r="A244" s="334"/>
      <c r="B244" s="334"/>
      <c r="C244" s="334"/>
      <c r="D244" s="334"/>
      <c r="E244" s="334"/>
      <c r="F244" s="334"/>
      <c r="G244" s="334"/>
      <c r="H244" s="334"/>
      <c r="I244" s="323"/>
      <c r="J244" s="323"/>
      <c r="K244" s="323"/>
      <c r="L244" s="323"/>
    </row>
    <row r="245" spans="1:12" s="325" customFormat="1" ht="15.95" customHeight="1" x14ac:dyDescent="0.2">
      <c r="A245" s="334"/>
      <c r="B245" s="334"/>
      <c r="C245" s="334"/>
      <c r="D245" s="334"/>
      <c r="E245" s="334"/>
      <c r="F245" s="334"/>
      <c r="G245" s="334"/>
      <c r="H245" s="334"/>
      <c r="I245" s="323"/>
      <c r="J245" s="323"/>
      <c r="K245" s="323"/>
      <c r="L245" s="323"/>
    </row>
    <row r="246" spans="1:12" s="325" customFormat="1" ht="15.95" customHeight="1" x14ac:dyDescent="0.2">
      <c r="A246" s="334"/>
      <c r="B246" s="334"/>
      <c r="C246" s="334"/>
      <c r="D246" s="334"/>
      <c r="E246" s="334"/>
      <c r="F246" s="334"/>
      <c r="G246" s="334"/>
      <c r="H246" s="334"/>
      <c r="I246" s="323"/>
      <c r="J246" s="323"/>
      <c r="K246" s="323"/>
      <c r="L246" s="323"/>
    </row>
    <row r="247" spans="1:12" s="325" customFormat="1" ht="15.95" customHeight="1" x14ac:dyDescent="0.2">
      <c r="A247" s="334"/>
      <c r="B247" s="334"/>
      <c r="C247" s="334"/>
      <c r="D247" s="334"/>
      <c r="E247" s="334"/>
      <c r="F247" s="334"/>
      <c r="G247" s="334"/>
      <c r="H247" s="334"/>
      <c r="I247" s="323"/>
      <c r="J247" s="323"/>
      <c r="K247" s="323"/>
      <c r="L247" s="323"/>
    </row>
    <row r="248" spans="1:12" s="325" customFormat="1" ht="15.95" customHeight="1" x14ac:dyDescent="0.2">
      <c r="A248" s="334"/>
      <c r="B248" s="334"/>
      <c r="C248" s="334"/>
      <c r="D248" s="334"/>
      <c r="E248" s="334"/>
      <c r="F248" s="334"/>
      <c r="G248" s="334"/>
      <c r="H248" s="334"/>
      <c r="I248" s="323"/>
      <c r="J248" s="323"/>
      <c r="K248" s="323"/>
      <c r="L248" s="323"/>
    </row>
    <row r="249" spans="1:12" s="325" customFormat="1" ht="15.95" customHeight="1" x14ac:dyDescent="0.2">
      <c r="A249" s="334"/>
      <c r="B249" s="334"/>
      <c r="C249" s="334"/>
      <c r="D249" s="334"/>
      <c r="E249" s="334"/>
      <c r="F249" s="334"/>
      <c r="G249" s="334"/>
      <c r="H249" s="334"/>
      <c r="I249" s="323"/>
      <c r="J249" s="323"/>
      <c r="K249" s="323"/>
      <c r="L249" s="323"/>
    </row>
    <row r="250" spans="1:12" s="325" customFormat="1" ht="15.95" customHeight="1" x14ac:dyDescent="0.2">
      <c r="A250" s="334"/>
      <c r="B250" s="334"/>
      <c r="C250" s="334"/>
      <c r="D250" s="334"/>
      <c r="E250" s="334"/>
      <c r="F250" s="334"/>
      <c r="G250" s="334"/>
      <c r="H250" s="334"/>
      <c r="I250" s="323"/>
      <c r="J250" s="323"/>
      <c r="K250" s="323"/>
      <c r="L250" s="323"/>
    </row>
    <row r="251" spans="1:12" s="325" customFormat="1" ht="15.95" customHeight="1" x14ac:dyDescent="0.2">
      <c r="A251" s="334"/>
      <c r="B251" s="334"/>
      <c r="C251" s="334"/>
      <c r="D251" s="334"/>
      <c r="E251" s="334"/>
      <c r="F251" s="334"/>
      <c r="G251" s="334"/>
      <c r="H251" s="334"/>
      <c r="I251" s="323"/>
      <c r="J251" s="323"/>
      <c r="K251" s="323"/>
      <c r="L251" s="323"/>
    </row>
    <row r="252" spans="1:12" s="325" customFormat="1" ht="15.95" customHeight="1" x14ac:dyDescent="0.2">
      <c r="A252" s="334"/>
      <c r="B252" s="334"/>
      <c r="C252" s="334"/>
      <c r="D252" s="334"/>
      <c r="E252" s="334"/>
      <c r="F252" s="334"/>
      <c r="G252" s="334"/>
      <c r="H252" s="334"/>
      <c r="I252" s="323"/>
      <c r="J252" s="323"/>
      <c r="K252" s="323"/>
      <c r="L252" s="323"/>
    </row>
    <row r="253" spans="1:12" s="325" customFormat="1" ht="15.95" customHeight="1" x14ac:dyDescent="0.2">
      <c r="A253" s="334"/>
      <c r="B253" s="334"/>
      <c r="C253" s="334"/>
      <c r="D253" s="334"/>
      <c r="E253" s="334"/>
      <c r="F253" s="334"/>
      <c r="G253" s="334"/>
      <c r="H253" s="334"/>
      <c r="I253" s="323"/>
      <c r="J253" s="323"/>
      <c r="K253" s="323"/>
      <c r="L253" s="323"/>
    </row>
    <row r="254" spans="1:12" s="325" customFormat="1" ht="15.95" customHeight="1" x14ac:dyDescent="0.2">
      <c r="A254" s="334"/>
      <c r="B254" s="334"/>
      <c r="C254" s="334"/>
      <c r="D254" s="334"/>
      <c r="E254" s="334"/>
      <c r="F254" s="334"/>
      <c r="G254" s="334"/>
      <c r="H254" s="334"/>
      <c r="I254" s="323"/>
      <c r="J254" s="323"/>
      <c r="K254" s="323"/>
      <c r="L254" s="323"/>
    </row>
    <row r="255" spans="1:12" s="325" customFormat="1" ht="15.95" customHeight="1" x14ac:dyDescent="0.2">
      <c r="A255" s="334"/>
      <c r="B255" s="334"/>
      <c r="C255" s="334"/>
      <c r="D255" s="334"/>
      <c r="E255" s="334"/>
      <c r="F255" s="334"/>
      <c r="G255" s="334"/>
      <c r="H255" s="334"/>
      <c r="I255" s="323"/>
      <c r="J255" s="323"/>
      <c r="K255" s="323"/>
      <c r="L255" s="323"/>
    </row>
    <row r="256" spans="1:12" s="325" customFormat="1" ht="15.95" customHeight="1" x14ac:dyDescent="0.2">
      <c r="A256" s="334"/>
      <c r="B256" s="334"/>
      <c r="C256" s="334"/>
      <c r="D256" s="334"/>
      <c r="E256" s="334"/>
      <c r="F256" s="334"/>
      <c r="G256" s="334"/>
      <c r="H256" s="334"/>
      <c r="I256" s="323"/>
      <c r="J256" s="323"/>
      <c r="K256" s="323"/>
      <c r="L256" s="323"/>
    </row>
    <row r="257" spans="1:12" s="325" customFormat="1" ht="15.95" customHeight="1" x14ac:dyDescent="0.2">
      <c r="A257" s="334"/>
      <c r="B257" s="334"/>
      <c r="C257" s="334"/>
      <c r="D257" s="334"/>
      <c r="E257" s="334"/>
      <c r="F257" s="334"/>
      <c r="G257" s="334"/>
      <c r="H257" s="334"/>
      <c r="I257" s="323"/>
      <c r="J257" s="323"/>
      <c r="K257" s="323"/>
      <c r="L257" s="323"/>
    </row>
    <row r="258" spans="1:12" s="325" customFormat="1" ht="15.95" customHeight="1" x14ac:dyDescent="0.2">
      <c r="A258" s="334"/>
      <c r="B258" s="334"/>
      <c r="C258" s="334"/>
      <c r="D258" s="334"/>
      <c r="E258" s="334"/>
      <c r="F258" s="334"/>
      <c r="G258" s="334"/>
      <c r="H258" s="334"/>
      <c r="I258" s="323"/>
      <c r="J258" s="323"/>
      <c r="K258" s="323"/>
      <c r="L258" s="323"/>
    </row>
    <row r="259" spans="1:12" s="325" customFormat="1" ht="15.95" customHeight="1" x14ac:dyDescent="0.2">
      <c r="A259" s="334"/>
      <c r="B259" s="334"/>
      <c r="C259" s="334"/>
      <c r="D259" s="334"/>
      <c r="E259" s="334"/>
      <c r="F259" s="334"/>
      <c r="G259" s="334"/>
      <c r="H259" s="334"/>
      <c r="I259" s="323"/>
      <c r="J259" s="323"/>
      <c r="K259" s="323"/>
      <c r="L259" s="323"/>
    </row>
    <row r="260" spans="1:12" s="325" customFormat="1" ht="15.95" customHeight="1" x14ac:dyDescent="0.2">
      <c r="A260" s="334"/>
      <c r="B260" s="334"/>
      <c r="C260" s="334"/>
      <c r="D260" s="334"/>
      <c r="E260" s="334"/>
      <c r="F260" s="334"/>
      <c r="G260" s="334"/>
      <c r="H260" s="334"/>
      <c r="I260" s="323"/>
      <c r="J260" s="323"/>
      <c r="K260" s="323"/>
      <c r="L260" s="323"/>
    </row>
    <row r="261" spans="1:12" s="325" customFormat="1" ht="15.95" customHeight="1" x14ac:dyDescent="0.2">
      <c r="A261" s="334"/>
      <c r="B261" s="334"/>
      <c r="C261" s="334"/>
      <c r="D261" s="334"/>
      <c r="E261" s="334"/>
      <c r="F261" s="334"/>
      <c r="G261" s="334"/>
      <c r="H261" s="334"/>
      <c r="I261" s="323"/>
      <c r="J261" s="323"/>
      <c r="K261" s="323"/>
      <c r="L261" s="323"/>
    </row>
    <row r="262" spans="1:12" s="325" customFormat="1" ht="15.95" customHeight="1" x14ac:dyDescent="0.2">
      <c r="A262" s="334"/>
      <c r="B262" s="334"/>
      <c r="C262" s="334"/>
      <c r="D262" s="334"/>
      <c r="E262" s="334"/>
      <c r="F262" s="334"/>
      <c r="G262" s="334"/>
      <c r="H262" s="334"/>
      <c r="I262" s="323"/>
      <c r="J262" s="323"/>
      <c r="K262" s="323"/>
      <c r="L262" s="323"/>
    </row>
    <row r="263" spans="1:12" s="325" customFormat="1" ht="15.95" customHeight="1" x14ac:dyDescent="0.2">
      <c r="A263" s="334"/>
      <c r="B263" s="334"/>
      <c r="C263" s="334"/>
      <c r="D263" s="334"/>
      <c r="E263" s="334"/>
      <c r="F263" s="334"/>
      <c r="G263" s="334"/>
      <c r="H263" s="334"/>
      <c r="I263" s="323"/>
      <c r="J263" s="323"/>
      <c r="K263" s="323"/>
      <c r="L263" s="323"/>
    </row>
    <row r="264" spans="1:12" s="325" customFormat="1" ht="15.95" customHeight="1" x14ac:dyDescent="0.2">
      <c r="A264" s="334"/>
      <c r="B264" s="334"/>
      <c r="C264" s="334"/>
      <c r="D264" s="334"/>
      <c r="E264" s="334"/>
      <c r="F264" s="334"/>
      <c r="G264" s="334"/>
      <c r="H264" s="334"/>
      <c r="I264" s="323"/>
      <c r="J264" s="323"/>
      <c r="K264" s="323"/>
      <c r="L264" s="323"/>
    </row>
    <row r="265" spans="1:12" s="325" customFormat="1" ht="15.95" customHeight="1" x14ac:dyDescent="0.2">
      <c r="A265" s="334"/>
      <c r="B265" s="334"/>
      <c r="C265" s="334"/>
      <c r="D265" s="334"/>
      <c r="E265" s="334"/>
      <c r="F265" s="334"/>
      <c r="G265" s="334"/>
      <c r="H265" s="334"/>
      <c r="I265" s="323"/>
      <c r="J265" s="323"/>
      <c r="K265" s="323"/>
      <c r="L265" s="323"/>
    </row>
    <row r="266" spans="1:12" s="325" customFormat="1" ht="15.95" customHeight="1" x14ac:dyDescent="0.2">
      <c r="A266" s="334"/>
      <c r="B266" s="334"/>
      <c r="C266" s="334"/>
      <c r="D266" s="334"/>
      <c r="E266" s="334"/>
      <c r="F266" s="334"/>
      <c r="G266" s="334"/>
      <c r="H266" s="334"/>
      <c r="I266" s="323"/>
      <c r="J266" s="323"/>
      <c r="K266" s="323"/>
      <c r="L266" s="323"/>
    </row>
    <row r="267" spans="1:12" s="325" customFormat="1" ht="15.95" customHeight="1" x14ac:dyDescent="0.2">
      <c r="A267" s="334"/>
      <c r="B267" s="334"/>
      <c r="C267" s="334"/>
      <c r="D267" s="334"/>
      <c r="E267" s="334"/>
      <c r="F267" s="334"/>
      <c r="G267" s="334"/>
      <c r="H267" s="334"/>
      <c r="I267" s="323"/>
      <c r="J267" s="323"/>
      <c r="K267" s="323"/>
      <c r="L267" s="323"/>
    </row>
    <row r="268" spans="1:12" s="325" customFormat="1" ht="15.95" customHeight="1" x14ac:dyDescent="0.2">
      <c r="A268" s="334"/>
      <c r="B268" s="334"/>
      <c r="C268" s="334"/>
      <c r="D268" s="334"/>
      <c r="E268" s="334"/>
      <c r="F268" s="334"/>
      <c r="G268" s="334"/>
      <c r="H268" s="334"/>
      <c r="I268" s="323"/>
      <c r="J268" s="323"/>
      <c r="K268" s="323"/>
      <c r="L268" s="323"/>
    </row>
    <row r="269" spans="1:12" s="325" customFormat="1" ht="15.95" customHeight="1" x14ac:dyDescent="0.2">
      <c r="A269" s="334"/>
      <c r="B269" s="334"/>
      <c r="C269" s="334"/>
      <c r="D269" s="334"/>
      <c r="E269" s="334"/>
      <c r="F269" s="334"/>
      <c r="G269" s="334"/>
      <c r="H269" s="334"/>
      <c r="I269" s="323"/>
      <c r="J269" s="323"/>
      <c r="K269" s="323"/>
      <c r="L269" s="323"/>
    </row>
    <row r="270" spans="1:12" s="325" customFormat="1" ht="15.95" customHeight="1" x14ac:dyDescent="0.2">
      <c r="A270" s="334"/>
      <c r="B270" s="334"/>
      <c r="C270" s="334"/>
      <c r="D270" s="334"/>
      <c r="E270" s="334"/>
      <c r="F270" s="334"/>
      <c r="G270" s="334"/>
      <c r="H270" s="334"/>
      <c r="I270" s="323"/>
      <c r="J270" s="323"/>
      <c r="K270" s="323"/>
      <c r="L270" s="323"/>
    </row>
    <row r="271" spans="1:12" s="325" customFormat="1" ht="15.95" customHeight="1" x14ac:dyDescent="0.2">
      <c r="A271" s="334"/>
      <c r="B271" s="334"/>
      <c r="C271" s="334"/>
      <c r="D271" s="334"/>
      <c r="E271" s="334"/>
      <c r="F271" s="334"/>
      <c r="G271" s="334"/>
      <c r="H271" s="334"/>
      <c r="I271" s="323"/>
      <c r="J271" s="323"/>
      <c r="K271" s="323"/>
      <c r="L271" s="323"/>
    </row>
    <row r="272" spans="1:12" s="325" customFormat="1" ht="15.95" customHeight="1" x14ac:dyDescent="0.2">
      <c r="A272" s="334"/>
      <c r="B272" s="334"/>
      <c r="C272" s="334"/>
      <c r="D272" s="334"/>
      <c r="E272" s="334"/>
      <c r="F272" s="334"/>
      <c r="G272" s="334"/>
      <c r="H272" s="334"/>
      <c r="I272" s="323"/>
      <c r="J272" s="323"/>
      <c r="K272" s="323"/>
      <c r="L272" s="323"/>
    </row>
    <row r="273" spans="1:12" s="325" customFormat="1" ht="15.95" customHeight="1" x14ac:dyDescent="0.2">
      <c r="A273" s="334"/>
      <c r="B273" s="334"/>
      <c r="C273" s="334"/>
      <c r="D273" s="334"/>
      <c r="E273" s="334"/>
      <c r="F273" s="334"/>
      <c r="G273" s="334"/>
      <c r="H273" s="334"/>
      <c r="I273" s="323"/>
      <c r="J273" s="323"/>
      <c r="K273" s="323"/>
      <c r="L273" s="323"/>
    </row>
    <row r="274" spans="1:12" s="325" customFormat="1" ht="15.95" customHeight="1" x14ac:dyDescent="0.2">
      <c r="A274" s="334"/>
      <c r="B274" s="334"/>
      <c r="C274" s="334"/>
      <c r="D274" s="334"/>
      <c r="E274" s="334"/>
      <c r="F274" s="334"/>
      <c r="G274" s="334"/>
      <c r="H274" s="334"/>
      <c r="I274" s="323"/>
      <c r="J274" s="323"/>
      <c r="K274" s="323"/>
      <c r="L274" s="323"/>
    </row>
    <row r="275" spans="1:12" s="325" customFormat="1" ht="15.95" customHeight="1" x14ac:dyDescent="0.2">
      <c r="A275" s="334"/>
      <c r="B275" s="334"/>
      <c r="C275" s="334"/>
      <c r="D275" s="334"/>
      <c r="E275" s="334"/>
      <c r="F275" s="334"/>
      <c r="G275" s="334"/>
      <c r="H275" s="334"/>
      <c r="I275" s="323"/>
      <c r="J275" s="323"/>
      <c r="K275" s="323"/>
      <c r="L275" s="323"/>
    </row>
    <row r="276" spans="1:12" s="325" customFormat="1" ht="15.95" customHeight="1" x14ac:dyDescent="0.2">
      <c r="A276" s="334"/>
      <c r="B276" s="334"/>
      <c r="C276" s="334"/>
      <c r="D276" s="334"/>
      <c r="E276" s="334"/>
      <c r="F276" s="334"/>
      <c r="G276" s="334"/>
      <c r="H276" s="334"/>
      <c r="I276" s="323"/>
      <c r="J276" s="323"/>
      <c r="K276" s="323"/>
      <c r="L276" s="323"/>
    </row>
    <row r="277" spans="1:12" s="325" customFormat="1" ht="15.95" customHeight="1" x14ac:dyDescent="0.2">
      <c r="A277" s="334"/>
      <c r="B277" s="334"/>
      <c r="C277" s="334"/>
      <c r="D277" s="334"/>
      <c r="E277" s="334"/>
      <c r="F277" s="334"/>
      <c r="G277" s="334"/>
      <c r="H277" s="334"/>
      <c r="I277" s="323"/>
      <c r="J277" s="323"/>
      <c r="K277" s="323"/>
      <c r="L277" s="323"/>
    </row>
    <row r="278" spans="1:12" s="325" customFormat="1" ht="15.95" customHeight="1" x14ac:dyDescent="0.2">
      <c r="A278" s="334"/>
      <c r="B278" s="334"/>
      <c r="C278" s="334"/>
      <c r="D278" s="334"/>
      <c r="E278" s="334"/>
      <c r="F278" s="334"/>
      <c r="G278" s="334"/>
      <c r="H278" s="334"/>
      <c r="I278" s="323"/>
      <c r="J278" s="323"/>
      <c r="K278" s="323"/>
      <c r="L278" s="323"/>
    </row>
    <row r="279" spans="1:12" s="325" customFormat="1" ht="15.95" customHeight="1" x14ac:dyDescent="0.2">
      <c r="A279" s="334"/>
      <c r="B279" s="334"/>
      <c r="C279" s="334"/>
      <c r="D279" s="334"/>
      <c r="E279" s="334"/>
      <c r="F279" s="334"/>
      <c r="G279" s="334"/>
      <c r="H279" s="334"/>
      <c r="I279" s="323"/>
      <c r="J279" s="323"/>
      <c r="K279" s="323"/>
      <c r="L279" s="323"/>
    </row>
    <row r="280" spans="1:12" s="325" customFormat="1" ht="15.95" customHeight="1" x14ac:dyDescent="0.2">
      <c r="A280" s="334"/>
      <c r="B280" s="334"/>
      <c r="C280" s="334"/>
      <c r="D280" s="334"/>
      <c r="E280" s="334"/>
      <c r="F280" s="334"/>
      <c r="G280" s="334"/>
      <c r="H280" s="334"/>
      <c r="I280" s="323"/>
      <c r="J280" s="323"/>
      <c r="K280" s="323"/>
      <c r="L280" s="323"/>
    </row>
    <row r="281" spans="1:12" s="325" customFormat="1" ht="15.95" customHeight="1" x14ac:dyDescent="0.2">
      <c r="A281" s="334"/>
      <c r="B281" s="334"/>
      <c r="C281" s="334"/>
      <c r="D281" s="334"/>
      <c r="E281" s="334"/>
      <c r="F281" s="334"/>
      <c r="G281" s="334"/>
      <c r="H281" s="334"/>
      <c r="I281" s="323"/>
      <c r="J281" s="323"/>
      <c r="K281" s="323"/>
      <c r="L281" s="323"/>
    </row>
    <row r="282" spans="1:12" s="325" customFormat="1" ht="15.95" customHeight="1" x14ac:dyDescent="0.2">
      <c r="A282" s="334"/>
      <c r="B282" s="334"/>
      <c r="C282" s="334"/>
      <c r="D282" s="334"/>
      <c r="E282" s="334"/>
      <c r="F282" s="334"/>
      <c r="G282" s="334"/>
      <c r="H282" s="334"/>
      <c r="I282" s="323"/>
      <c r="J282" s="323"/>
      <c r="K282" s="323"/>
      <c r="L282" s="323"/>
    </row>
    <row r="283" spans="1:12" s="325" customFormat="1" ht="15.95" customHeight="1" x14ac:dyDescent="0.2">
      <c r="A283" s="334"/>
      <c r="B283" s="334"/>
      <c r="C283" s="334"/>
      <c r="D283" s="334"/>
      <c r="E283" s="334"/>
      <c r="F283" s="334"/>
      <c r="G283" s="334"/>
      <c r="H283" s="334"/>
      <c r="I283" s="323"/>
      <c r="J283" s="323"/>
      <c r="K283" s="323"/>
      <c r="L283" s="323"/>
    </row>
    <row r="284" spans="1:12" s="325" customFormat="1" ht="15.95" customHeight="1" x14ac:dyDescent="0.2">
      <c r="A284" s="334"/>
      <c r="B284" s="334"/>
      <c r="C284" s="334"/>
      <c r="D284" s="334"/>
      <c r="E284" s="334"/>
      <c r="F284" s="334"/>
      <c r="G284" s="334"/>
      <c r="H284" s="334"/>
      <c r="I284" s="323"/>
      <c r="J284" s="323"/>
      <c r="K284" s="323"/>
      <c r="L284" s="323"/>
    </row>
    <row r="285" spans="1:12" s="325" customFormat="1" ht="15.95" customHeight="1" x14ac:dyDescent="0.2">
      <c r="A285" s="334"/>
      <c r="B285" s="334"/>
      <c r="C285" s="334"/>
      <c r="D285" s="334"/>
      <c r="E285" s="334"/>
      <c r="F285" s="334"/>
      <c r="G285" s="334"/>
      <c r="H285" s="334"/>
      <c r="I285" s="323"/>
      <c r="J285" s="323"/>
      <c r="K285" s="323"/>
      <c r="L285" s="323"/>
    </row>
    <row r="286" spans="1:12" s="325" customFormat="1" ht="15.95" customHeight="1" x14ac:dyDescent="0.2">
      <c r="A286" s="334"/>
      <c r="B286" s="334"/>
      <c r="C286" s="334"/>
      <c r="D286" s="334"/>
      <c r="E286" s="334"/>
      <c r="F286" s="334"/>
      <c r="G286" s="334"/>
      <c r="H286" s="334"/>
      <c r="I286" s="323"/>
      <c r="J286" s="323"/>
      <c r="K286" s="323"/>
      <c r="L286" s="323"/>
    </row>
    <row r="287" spans="1:12" s="325" customFormat="1" ht="15.95" customHeight="1" x14ac:dyDescent="0.2">
      <c r="A287" s="334"/>
      <c r="B287" s="334"/>
      <c r="C287" s="334"/>
      <c r="D287" s="334"/>
      <c r="E287" s="334"/>
      <c r="F287" s="334"/>
      <c r="G287" s="334"/>
      <c r="H287" s="334"/>
      <c r="I287" s="323"/>
      <c r="J287" s="323"/>
      <c r="K287" s="323"/>
      <c r="L287" s="323"/>
    </row>
    <row r="288" spans="1:12" s="325" customFormat="1" ht="15.95" customHeight="1" x14ac:dyDescent="0.2">
      <c r="A288" s="334"/>
      <c r="B288" s="334"/>
      <c r="C288" s="334"/>
      <c r="D288" s="334"/>
      <c r="E288" s="334"/>
      <c r="F288" s="334"/>
      <c r="G288" s="334"/>
      <c r="H288" s="334"/>
      <c r="I288" s="323"/>
      <c r="J288" s="323"/>
      <c r="K288" s="323"/>
      <c r="L288" s="323"/>
    </row>
    <row r="289" spans="1:12" s="325" customFormat="1" ht="15.95" customHeight="1" x14ac:dyDescent="0.2">
      <c r="A289" s="334"/>
      <c r="B289" s="334"/>
      <c r="C289" s="334"/>
      <c r="D289" s="334"/>
      <c r="E289" s="334"/>
      <c r="F289" s="334"/>
      <c r="G289" s="334"/>
      <c r="H289" s="334"/>
      <c r="I289" s="323"/>
      <c r="J289" s="323"/>
      <c r="K289" s="323"/>
      <c r="L289" s="323"/>
    </row>
    <row r="290" spans="1:12" s="325" customFormat="1" ht="15.95" customHeight="1" x14ac:dyDescent="0.2">
      <c r="A290" s="334"/>
      <c r="B290" s="334"/>
      <c r="C290" s="334"/>
      <c r="D290" s="334"/>
      <c r="E290" s="334"/>
      <c r="F290" s="334"/>
      <c r="G290" s="334"/>
      <c r="H290" s="334"/>
      <c r="I290" s="323"/>
      <c r="J290" s="323"/>
      <c r="K290" s="323"/>
      <c r="L290" s="323"/>
    </row>
    <row r="291" spans="1:12" s="325" customFormat="1" ht="15.95" customHeight="1" x14ac:dyDescent="0.2">
      <c r="A291" s="334"/>
      <c r="B291" s="334"/>
      <c r="C291" s="334"/>
      <c r="D291" s="334"/>
      <c r="E291" s="334"/>
      <c r="F291" s="334"/>
      <c r="G291" s="334"/>
      <c r="H291" s="334"/>
      <c r="I291" s="323"/>
      <c r="J291" s="323"/>
      <c r="K291" s="323"/>
      <c r="L291" s="323"/>
    </row>
    <row r="292" spans="1:12" s="325" customFormat="1" ht="15.95" customHeight="1" x14ac:dyDescent="0.2">
      <c r="A292" s="334"/>
      <c r="B292" s="334"/>
      <c r="C292" s="334"/>
      <c r="D292" s="334"/>
      <c r="E292" s="334"/>
      <c r="F292" s="334"/>
      <c r="G292" s="334"/>
      <c r="H292" s="334"/>
      <c r="I292" s="323"/>
      <c r="J292" s="323"/>
      <c r="K292" s="323"/>
      <c r="L292" s="323"/>
    </row>
    <row r="293" spans="1:12" s="325" customFormat="1" ht="15.95" customHeight="1" x14ac:dyDescent="0.2">
      <c r="A293" s="334"/>
      <c r="B293" s="334"/>
      <c r="C293" s="334"/>
      <c r="D293" s="334"/>
      <c r="E293" s="334"/>
      <c r="F293" s="334"/>
      <c r="G293" s="334"/>
      <c r="H293" s="334"/>
      <c r="I293" s="323"/>
      <c r="J293" s="323"/>
      <c r="K293" s="323"/>
      <c r="L293" s="323"/>
    </row>
    <row r="294" spans="1:12" s="325" customFormat="1" ht="15.95" customHeight="1" x14ac:dyDescent="0.2">
      <c r="A294" s="334"/>
      <c r="B294" s="334"/>
      <c r="C294" s="334"/>
      <c r="D294" s="334"/>
      <c r="E294" s="334"/>
      <c r="F294" s="334"/>
      <c r="G294" s="334"/>
      <c r="H294" s="334"/>
      <c r="I294" s="323"/>
      <c r="J294" s="323"/>
      <c r="K294" s="323"/>
      <c r="L294" s="323"/>
    </row>
    <row r="295" spans="1:12" s="325" customFormat="1" ht="15.95" customHeight="1" x14ac:dyDescent="0.2">
      <c r="A295" s="334"/>
      <c r="B295" s="334"/>
      <c r="C295" s="334"/>
      <c r="D295" s="334"/>
      <c r="E295" s="334"/>
      <c r="F295" s="334"/>
      <c r="G295" s="334"/>
      <c r="H295" s="334"/>
      <c r="I295" s="323"/>
      <c r="J295" s="323"/>
      <c r="K295" s="323"/>
      <c r="L295" s="323"/>
    </row>
    <row r="296" spans="1:12" s="325" customFormat="1" ht="15.95" customHeight="1" x14ac:dyDescent="0.2">
      <c r="A296" s="334"/>
      <c r="B296" s="334"/>
      <c r="C296" s="334"/>
      <c r="D296" s="334"/>
      <c r="E296" s="334"/>
      <c r="F296" s="334"/>
      <c r="G296" s="334"/>
      <c r="H296" s="334"/>
      <c r="I296" s="323"/>
      <c r="J296" s="323"/>
      <c r="K296" s="323"/>
      <c r="L296" s="323"/>
    </row>
    <row r="297" spans="1:12" s="325" customFormat="1" ht="15.95" customHeight="1" x14ac:dyDescent="0.2">
      <c r="A297" s="334"/>
      <c r="B297" s="334"/>
      <c r="C297" s="334"/>
      <c r="D297" s="334"/>
      <c r="E297" s="334"/>
      <c r="F297" s="334"/>
      <c r="G297" s="334"/>
      <c r="H297" s="334"/>
      <c r="I297" s="323"/>
      <c r="J297" s="323"/>
      <c r="K297" s="323"/>
      <c r="L297" s="323"/>
    </row>
    <row r="298" spans="1:12" s="325" customFormat="1" ht="15.95" customHeight="1" x14ac:dyDescent="0.2">
      <c r="A298" s="334"/>
      <c r="B298" s="334"/>
      <c r="C298" s="334"/>
      <c r="D298" s="334"/>
      <c r="E298" s="334"/>
      <c r="F298" s="334"/>
      <c r="G298" s="334"/>
      <c r="H298" s="334"/>
      <c r="I298" s="323"/>
      <c r="J298" s="323"/>
      <c r="K298" s="323"/>
      <c r="L298" s="323"/>
    </row>
    <row r="299" spans="1:12" s="325" customFormat="1" ht="15.95" customHeight="1" x14ac:dyDescent="0.2">
      <c r="A299" s="334"/>
      <c r="B299" s="334"/>
      <c r="C299" s="334"/>
      <c r="D299" s="334"/>
      <c r="E299" s="334"/>
      <c r="F299" s="334"/>
      <c r="G299" s="334"/>
      <c r="H299" s="334"/>
      <c r="I299" s="323"/>
      <c r="J299" s="323"/>
      <c r="K299" s="323"/>
      <c r="L299" s="323"/>
    </row>
    <row r="300" spans="1:12" s="325" customFormat="1" ht="15.95" customHeight="1" x14ac:dyDescent="0.2">
      <c r="A300" s="334"/>
      <c r="B300" s="334"/>
      <c r="C300" s="334"/>
      <c r="D300" s="334"/>
      <c r="E300" s="334"/>
      <c r="F300" s="334"/>
      <c r="G300" s="334"/>
      <c r="H300" s="334"/>
      <c r="I300" s="323"/>
      <c r="J300" s="323"/>
      <c r="K300" s="323"/>
      <c r="L300" s="323"/>
    </row>
    <row r="301" spans="1:12" s="325" customFormat="1" ht="15.95" customHeight="1" x14ac:dyDescent="0.2">
      <c r="A301" s="334"/>
      <c r="B301" s="334"/>
      <c r="C301" s="334"/>
      <c r="D301" s="334"/>
      <c r="E301" s="334"/>
      <c r="F301" s="334"/>
      <c r="G301" s="334"/>
      <c r="H301" s="334"/>
      <c r="I301" s="323"/>
      <c r="J301" s="323"/>
      <c r="K301" s="323"/>
      <c r="L301" s="323"/>
    </row>
    <row r="302" spans="1:12" s="325" customFormat="1" ht="15.95" customHeight="1" x14ac:dyDescent="0.2">
      <c r="A302" s="334"/>
      <c r="B302" s="334"/>
      <c r="C302" s="334"/>
      <c r="D302" s="334"/>
      <c r="E302" s="334"/>
      <c r="F302" s="334"/>
      <c r="G302" s="334"/>
      <c r="H302" s="334"/>
      <c r="I302" s="323"/>
      <c r="J302" s="323"/>
      <c r="K302" s="323"/>
      <c r="L302" s="323"/>
    </row>
    <row r="303" spans="1:12" s="325" customFormat="1" ht="15.95" customHeight="1" x14ac:dyDescent="0.2">
      <c r="A303" s="334"/>
      <c r="B303" s="334"/>
      <c r="C303" s="334"/>
      <c r="D303" s="334"/>
      <c r="E303" s="334"/>
      <c r="F303" s="334"/>
      <c r="G303" s="334"/>
      <c r="H303" s="334"/>
      <c r="I303" s="323"/>
      <c r="J303" s="323"/>
      <c r="K303" s="323"/>
      <c r="L303" s="323"/>
    </row>
    <row r="304" spans="1:12" s="325" customFormat="1" ht="15.95" customHeight="1" x14ac:dyDescent="0.2">
      <c r="A304" s="334"/>
      <c r="B304" s="334"/>
      <c r="C304" s="334"/>
      <c r="D304" s="334"/>
      <c r="E304" s="334"/>
      <c r="F304" s="334"/>
      <c r="G304" s="334"/>
      <c r="H304" s="334"/>
      <c r="I304" s="323"/>
      <c r="J304" s="323"/>
      <c r="K304" s="323"/>
      <c r="L304" s="323"/>
    </row>
    <row r="305" spans="1:12" s="325" customFormat="1" ht="15.95" customHeight="1" x14ac:dyDescent="0.2">
      <c r="A305" s="334"/>
      <c r="B305" s="334"/>
      <c r="C305" s="334"/>
      <c r="D305" s="334"/>
      <c r="E305" s="334"/>
      <c r="F305" s="334"/>
      <c r="G305" s="334"/>
      <c r="H305" s="334"/>
      <c r="I305" s="323"/>
      <c r="J305" s="323"/>
      <c r="K305" s="323"/>
      <c r="L305" s="323"/>
    </row>
    <row r="306" spans="1:12" s="325" customFormat="1" ht="15.95" customHeight="1" x14ac:dyDescent="0.2">
      <c r="A306" s="334"/>
      <c r="B306" s="334"/>
      <c r="C306" s="334"/>
      <c r="D306" s="334"/>
      <c r="E306" s="334"/>
      <c r="F306" s="334"/>
      <c r="G306" s="334"/>
      <c r="H306" s="334"/>
      <c r="I306" s="323"/>
      <c r="J306" s="323"/>
      <c r="K306" s="323"/>
      <c r="L306" s="323"/>
    </row>
    <row r="307" spans="1:12" s="325" customFormat="1" ht="15.95" customHeight="1" x14ac:dyDescent="0.2">
      <c r="A307" s="334"/>
      <c r="B307" s="334"/>
      <c r="C307" s="334"/>
      <c r="D307" s="334"/>
      <c r="E307" s="334"/>
      <c r="F307" s="334"/>
      <c r="G307" s="334"/>
      <c r="H307" s="334"/>
      <c r="I307" s="323"/>
      <c r="J307" s="323"/>
      <c r="K307" s="323"/>
      <c r="L307" s="323"/>
    </row>
    <row r="308" spans="1:12" s="325" customFormat="1" ht="15.95" customHeight="1" x14ac:dyDescent="0.2">
      <c r="A308" s="334"/>
      <c r="B308" s="334"/>
      <c r="C308" s="334"/>
      <c r="D308" s="334"/>
      <c r="E308" s="334"/>
      <c r="F308" s="334"/>
      <c r="G308" s="334"/>
      <c r="H308" s="334"/>
      <c r="I308" s="323"/>
      <c r="J308" s="323"/>
      <c r="K308" s="323"/>
      <c r="L308" s="323"/>
    </row>
    <row r="309" spans="1:12" s="325" customFormat="1" ht="15.95" customHeight="1" x14ac:dyDescent="0.2">
      <c r="A309" s="334"/>
      <c r="B309" s="334"/>
      <c r="C309" s="334"/>
      <c r="D309" s="334"/>
      <c r="E309" s="334"/>
      <c r="F309" s="334"/>
      <c r="G309" s="334"/>
      <c r="H309" s="334"/>
      <c r="I309" s="323"/>
      <c r="J309" s="323"/>
      <c r="K309" s="323"/>
      <c r="L309" s="323"/>
    </row>
    <row r="310" spans="1:12" s="325" customFormat="1" ht="15.95" customHeight="1" x14ac:dyDescent="0.2">
      <c r="A310" s="334"/>
      <c r="B310" s="334"/>
      <c r="C310" s="334"/>
      <c r="D310" s="334"/>
      <c r="E310" s="334"/>
      <c r="F310" s="334"/>
      <c r="G310" s="334"/>
      <c r="H310" s="334"/>
      <c r="I310" s="323"/>
      <c r="J310" s="323"/>
      <c r="K310" s="323"/>
      <c r="L310" s="323"/>
    </row>
    <row r="311" spans="1:12" s="325" customFormat="1" ht="15.95" customHeight="1" x14ac:dyDescent="0.2">
      <c r="A311" s="334"/>
      <c r="B311" s="334"/>
      <c r="C311" s="334"/>
      <c r="D311" s="334"/>
      <c r="E311" s="334"/>
      <c r="F311" s="334"/>
      <c r="G311" s="334"/>
      <c r="H311" s="334"/>
      <c r="I311" s="323"/>
      <c r="J311" s="323"/>
      <c r="K311" s="323"/>
      <c r="L311" s="323"/>
    </row>
    <row r="312" spans="1:12" s="325" customFormat="1" ht="15.95" customHeight="1" x14ac:dyDescent="0.2">
      <c r="A312" s="334"/>
      <c r="B312" s="334"/>
      <c r="C312" s="334"/>
      <c r="D312" s="334"/>
      <c r="E312" s="334"/>
      <c r="F312" s="334"/>
      <c r="G312" s="334"/>
      <c r="H312" s="334"/>
      <c r="I312" s="323"/>
      <c r="J312" s="323"/>
      <c r="K312" s="323"/>
      <c r="L312" s="323"/>
    </row>
    <row r="313" spans="1:12" s="325" customFormat="1" ht="15.95" customHeight="1" x14ac:dyDescent="0.2">
      <c r="A313" s="334"/>
      <c r="B313" s="334"/>
      <c r="C313" s="334"/>
      <c r="D313" s="334"/>
      <c r="E313" s="334"/>
      <c r="F313" s="334"/>
      <c r="G313" s="334"/>
      <c r="H313" s="334"/>
      <c r="I313" s="323"/>
      <c r="J313" s="323"/>
      <c r="K313" s="323"/>
      <c r="L313" s="323"/>
    </row>
    <row r="314" spans="1:12" s="325" customFormat="1" ht="15.95" customHeight="1" x14ac:dyDescent="0.2">
      <c r="A314" s="334"/>
      <c r="B314" s="334"/>
      <c r="C314" s="334"/>
      <c r="D314" s="334"/>
      <c r="E314" s="334"/>
      <c r="F314" s="334"/>
      <c r="G314" s="334"/>
      <c r="H314" s="334"/>
      <c r="I314" s="323"/>
      <c r="J314" s="323"/>
      <c r="K314" s="323"/>
      <c r="L314" s="323"/>
    </row>
    <row r="315" spans="1:12" s="325" customFormat="1" ht="15.95" customHeight="1" x14ac:dyDescent="0.2">
      <c r="A315" s="334"/>
      <c r="B315" s="334"/>
      <c r="C315" s="334"/>
      <c r="D315" s="334"/>
      <c r="E315" s="334"/>
      <c r="F315" s="334"/>
      <c r="G315" s="334"/>
      <c r="H315" s="334"/>
      <c r="I315" s="323"/>
      <c r="J315" s="323"/>
      <c r="K315" s="323"/>
      <c r="L315" s="323"/>
    </row>
    <row r="316" spans="1:12" s="325" customFormat="1" ht="15.95" customHeight="1" x14ac:dyDescent="0.2">
      <c r="A316" s="334"/>
      <c r="B316" s="334"/>
      <c r="C316" s="334"/>
      <c r="D316" s="334"/>
      <c r="E316" s="334"/>
      <c r="F316" s="334"/>
      <c r="G316" s="334"/>
      <c r="H316" s="334"/>
      <c r="I316" s="323"/>
      <c r="J316" s="323"/>
      <c r="K316" s="323"/>
      <c r="L316" s="323"/>
    </row>
    <row r="317" spans="1:12" s="325" customFormat="1" ht="15.95" customHeight="1" x14ac:dyDescent="0.2">
      <c r="A317" s="334"/>
      <c r="B317" s="334"/>
      <c r="C317" s="334"/>
      <c r="D317" s="334"/>
      <c r="E317" s="334"/>
      <c r="F317" s="334"/>
      <c r="G317" s="334"/>
      <c r="H317" s="334"/>
      <c r="I317" s="323"/>
      <c r="J317" s="323"/>
      <c r="K317" s="323"/>
      <c r="L317" s="323"/>
    </row>
    <row r="318" spans="1:12" s="325" customFormat="1" ht="15.95" customHeight="1" x14ac:dyDescent="0.2">
      <c r="A318" s="334"/>
      <c r="B318" s="334"/>
      <c r="C318" s="334"/>
      <c r="D318" s="334"/>
      <c r="E318" s="334"/>
      <c r="F318" s="334"/>
      <c r="G318" s="334"/>
      <c r="H318" s="334"/>
      <c r="I318" s="323"/>
      <c r="J318" s="323"/>
      <c r="K318" s="323"/>
      <c r="L318" s="323"/>
    </row>
    <row r="319" spans="1:12" s="325" customFormat="1" ht="15.95" customHeight="1" x14ac:dyDescent="0.2">
      <c r="A319" s="334"/>
      <c r="B319" s="334"/>
      <c r="C319" s="334"/>
      <c r="D319" s="334"/>
      <c r="E319" s="334"/>
      <c r="F319" s="334"/>
      <c r="G319" s="334"/>
      <c r="H319" s="334"/>
      <c r="I319" s="323"/>
      <c r="J319" s="323"/>
      <c r="K319" s="323"/>
      <c r="L319" s="323"/>
    </row>
    <row r="320" spans="1:12" s="325" customFormat="1" ht="15.95" customHeight="1" x14ac:dyDescent="0.2">
      <c r="A320" s="334"/>
      <c r="B320" s="334"/>
      <c r="C320" s="334"/>
      <c r="D320" s="334"/>
      <c r="E320" s="334"/>
      <c r="F320" s="334"/>
      <c r="G320" s="334"/>
      <c r="H320" s="334"/>
      <c r="I320" s="323"/>
      <c r="J320" s="323"/>
      <c r="K320" s="323"/>
      <c r="L320" s="323"/>
    </row>
    <row r="321" spans="1:12" s="325" customFormat="1" ht="15.95" customHeight="1" x14ac:dyDescent="0.2">
      <c r="A321" s="334"/>
      <c r="B321" s="334"/>
      <c r="C321" s="334"/>
      <c r="D321" s="334"/>
      <c r="E321" s="334"/>
      <c r="F321" s="334"/>
      <c r="G321" s="334"/>
      <c r="H321" s="334"/>
      <c r="I321" s="323"/>
      <c r="J321" s="323"/>
      <c r="K321" s="323"/>
      <c r="L321" s="323"/>
    </row>
    <row r="322" spans="1:12" s="325" customFormat="1" ht="15.95" customHeight="1" x14ac:dyDescent="0.2">
      <c r="A322" s="334"/>
      <c r="B322" s="334"/>
      <c r="C322" s="334"/>
      <c r="D322" s="334"/>
      <c r="E322" s="334"/>
      <c r="F322" s="334"/>
      <c r="G322" s="334"/>
      <c r="H322" s="334"/>
      <c r="I322" s="323"/>
      <c r="J322" s="323"/>
      <c r="K322" s="323"/>
      <c r="L322" s="323"/>
    </row>
    <row r="323" spans="1:12" s="325" customFormat="1" ht="15.95" customHeight="1" x14ac:dyDescent="0.2">
      <c r="D323" s="338"/>
      <c r="I323" s="323"/>
      <c r="J323" s="323"/>
      <c r="K323" s="323"/>
      <c r="L323" s="323"/>
    </row>
    <row r="324" spans="1:12" s="325" customFormat="1" ht="15.95" customHeight="1" x14ac:dyDescent="0.2">
      <c r="D324" s="338"/>
      <c r="I324" s="323"/>
      <c r="J324" s="323"/>
      <c r="K324" s="323"/>
      <c r="L324" s="323"/>
    </row>
    <row r="325" spans="1:12" s="325" customFormat="1" ht="15.95" customHeight="1" x14ac:dyDescent="0.2">
      <c r="D325" s="338"/>
      <c r="I325" s="323"/>
      <c r="J325" s="323"/>
      <c r="K325" s="323"/>
      <c r="L325" s="323"/>
    </row>
    <row r="326" spans="1:12" s="325" customFormat="1" ht="15.95" customHeight="1" x14ac:dyDescent="0.2">
      <c r="D326" s="338"/>
      <c r="I326" s="323"/>
      <c r="J326" s="323"/>
      <c r="K326" s="323"/>
      <c r="L326" s="323"/>
    </row>
    <row r="327" spans="1:12" s="325" customFormat="1" ht="15.95" customHeight="1" x14ac:dyDescent="0.2">
      <c r="D327" s="338"/>
      <c r="I327" s="323"/>
      <c r="J327" s="323"/>
      <c r="K327" s="323"/>
      <c r="L327" s="323"/>
    </row>
    <row r="328" spans="1:12" s="325" customFormat="1" ht="15.95" customHeight="1" x14ac:dyDescent="0.2">
      <c r="D328" s="338"/>
      <c r="I328" s="323"/>
      <c r="J328" s="323"/>
      <c r="K328" s="323"/>
      <c r="L328" s="323"/>
    </row>
    <row r="329" spans="1:12" s="325" customFormat="1" ht="15.95" customHeight="1" x14ac:dyDescent="0.2">
      <c r="D329" s="338"/>
      <c r="I329" s="323"/>
      <c r="J329" s="323"/>
      <c r="K329" s="323"/>
      <c r="L329" s="323"/>
    </row>
    <row r="330" spans="1:12" s="325" customFormat="1" ht="15.95" customHeight="1" x14ac:dyDescent="0.2">
      <c r="D330" s="338"/>
      <c r="I330" s="323"/>
      <c r="J330" s="323"/>
      <c r="K330" s="323"/>
      <c r="L330" s="323"/>
    </row>
    <row r="331" spans="1:12" s="325" customFormat="1" ht="15.95" customHeight="1" x14ac:dyDescent="0.2">
      <c r="D331" s="338"/>
      <c r="I331" s="323"/>
      <c r="J331" s="323"/>
      <c r="K331" s="323"/>
      <c r="L331" s="323"/>
    </row>
    <row r="332" spans="1:12" s="325" customFormat="1" ht="15.95" customHeight="1" x14ac:dyDescent="0.2">
      <c r="D332" s="338"/>
      <c r="I332" s="323"/>
      <c r="J332" s="323"/>
      <c r="K332" s="323"/>
      <c r="L332" s="323"/>
    </row>
    <row r="333" spans="1:12" s="325" customFormat="1" ht="15.95" customHeight="1" x14ac:dyDescent="0.2">
      <c r="D333" s="338"/>
      <c r="I333" s="323"/>
      <c r="J333" s="323"/>
      <c r="K333" s="323"/>
      <c r="L333" s="323"/>
    </row>
    <row r="334" spans="1:12" s="325" customFormat="1" ht="15.95" customHeight="1" x14ac:dyDescent="0.2">
      <c r="D334" s="338"/>
      <c r="I334" s="323"/>
      <c r="J334" s="323"/>
      <c r="K334" s="323"/>
      <c r="L334" s="323"/>
    </row>
    <row r="335" spans="1:12" s="325" customFormat="1" ht="15.95" customHeight="1" x14ac:dyDescent="0.2">
      <c r="D335" s="338"/>
      <c r="I335" s="323"/>
      <c r="J335" s="323"/>
      <c r="K335" s="323"/>
      <c r="L335" s="323"/>
    </row>
    <row r="336" spans="1:12" s="325" customFormat="1" ht="15.95" customHeight="1" x14ac:dyDescent="0.2">
      <c r="D336" s="338"/>
      <c r="I336" s="323"/>
      <c r="J336" s="323"/>
      <c r="K336" s="323"/>
      <c r="L336" s="323"/>
    </row>
    <row r="337" spans="4:12" s="325" customFormat="1" ht="15.95" customHeight="1" x14ac:dyDescent="0.2">
      <c r="D337" s="338"/>
      <c r="I337" s="323"/>
      <c r="J337" s="323"/>
      <c r="K337" s="323"/>
      <c r="L337" s="323"/>
    </row>
    <row r="338" spans="4:12" s="325" customFormat="1" ht="15.95" customHeight="1" x14ac:dyDescent="0.2">
      <c r="D338" s="338"/>
      <c r="I338" s="323"/>
      <c r="J338" s="323"/>
      <c r="K338" s="323"/>
      <c r="L338" s="323"/>
    </row>
    <row r="339" spans="4:12" s="325" customFormat="1" ht="15.95" customHeight="1" x14ac:dyDescent="0.2">
      <c r="D339" s="338"/>
      <c r="I339" s="323"/>
      <c r="J339" s="323"/>
      <c r="K339" s="323"/>
      <c r="L339" s="323"/>
    </row>
    <row r="340" spans="4:12" s="325" customFormat="1" ht="15.95" customHeight="1" x14ac:dyDescent="0.2">
      <c r="D340" s="338"/>
      <c r="I340" s="323"/>
      <c r="J340" s="323"/>
      <c r="K340" s="323"/>
      <c r="L340" s="323"/>
    </row>
    <row r="341" spans="4:12" s="325" customFormat="1" ht="15.95" customHeight="1" x14ac:dyDescent="0.2">
      <c r="D341" s="338"/>
      <c r="I341" s="323"/>
      <c r="J341" s="323"/>
      <c r="K341" s="323"/>
      <c r="L341" s="323"/>
    </row>
    <row r="342" spans="4:12" s="325" customFormat="1" ht="15.95" customHeight="1" x14ac:dyDescent="0.2">
      <c r="D342" s="338"/>
      <c r="I342" s="323"/>
      <c r="J342" s="323"/>
      <c r="K342" s="323"/>
      <c r="L342" s="323"/>
    </row>
    <row r="343" spans="4:12" s="325" customFormat="1" ht="15.95" customHeight="1" x14ac:dyDescent="0.2">
      <c r="D343" s="338"/>
      <c r="I343" s="323"/>
      <c r="J343" s="323"/>
      <c r="K343" s="323"/>
      <c r="L343" s="323"/>
    </row>
    <row r="344" spans="4:12" s="325" customFormat="1" ht="15.95" customHeight="1" x14ac:dyDescent="0.2">
      <c r="D344" s="338"/>
      <c r="I344" s="323"/>
      <c r="J344" s="323"/>
      <c r="K344" s="323"/>
      <c r="L344" s="323"/>
    </row>
    <row r="345" spans="4:12" s="325" customFormat="1" ht="15.95" customHeight="1" x14ac:dyDescent="0.2">
      <c r="D345" s="338"/>
      <c r="I345" s="323"/>
      <c r="J345" s="323"/>
      <c r="K345" s="323"/>
      <c r="L345" s="323"/>
    </row>
    <row r="346" spans="4:12" s="325" customFormat="1" ht="15.95" customHeight="1" x14ac:dyDescent="0.2">
      <c r="D346" s="338"/>
      <c r="I346" s="323"/>
      <c r="J346" s="323"/>
      <c r="K346" s="323"/>
      <c r="L346" s="323"/>
    </row>
    <row r="347" spans="4:12" s="325" customFormat="1" ht="15.95" customHeight="1" x14ac:dyDescent="0.2">
      <c r="D347" s="338"/>
      <c r="I347" s="323"/>
      <c r="J347" s="323"/>
      <c r="K347" s="323"/>
      <c r="L347" s="323"/>
    </row>
    <row r="348" spans="4:12" s="325" customFormat="1" ht="15.95" customHeight="1" x14ac:dyDescent="0.2">
      <c r="D348" s="338"/>
      <c r="I348" s="323"/>
      <c r="J348" s="323"/>
      <c r="K348" s="323"/>
      <c r="L348" s="323"/>
    </row>
    <row r="349" spans="4:12" s="325" customFormat="1" ht="15.95" customHeight="1" x14ac:dyDescent="0.2">
      <c r="D349" s="338"/>
      <c r="I349" s="323"/>
      <c r="J349" s="323"/>
      <c r="K349" s="323"/>
      <c r="L349" s="323"/>
    </row>
    <row r="350" spans="4:12" s="325" customFormat="1" ht="15.95" customHeight="1" x14ac:dyDescent="0.2">
      <c r="D350" s="338"/>
      <c r="I350" s="323"/>
      <c r="J350" s="323"/>
      <c r="K350" s="323"/>
      <c r="L350" s="323"/>
    </row>
    <row r="351" spans="4:12" s="325" customFormat="1" ht="15.95" customHeight="1" x14ac:dyDescent="0.2">
      <c r="D351" s="338"/>
      <c r="I351" s="323"/>
      <c r="J351" s="323"/>
      <c r="K351" s="323"/>
      <c r="L351" s="323"/>
    </row>
    <row r="352" spans="4:12" s="325" customFormat="1" ht="15.95" customHeight="1" x14ac:dyDescent="0.2">
      <c r="D352" s="338"/>
      <c r="I352" s="323"/>
      <c r="J352" s="323"/>
      <c r="K352" s="323"/>
      <c r="L352" s="323"/>
    </row>
    <row r="353" spans="4:12" s="325" customFormat="1" ht="15.95" customHeight="1" x14ac:dyDescent="0.2">
      <c r="D353" s="338"/>
      <c r="I353" s="323"/>
      <c r="J353" s="323"/>
      <c r="K353" s="323"/>
      <c r="L353" s="323"/>
    </row>
    <row r="354" spans="4:12" s="325" customFormat="1" ht="15.95" customHeight="1" x14ac:dyDescent="0.2">
      <c r="D354" s="338"/>
      <c r="I354" s="323"/>
      <c r="J354" s="323"/>
      <c r="K354" s="323"/>
      <c r="L354" s="323"/>
    </row>
    <row r="355" spans="4:12" s="325" customFormat="1" ht="15.95" customHeight="1" x14ac:dyDescent="0.2">
      <c r="D355" s="338"/>
      <c r="I355" s="323"/>
      <c r="J355" s="323"/>
      <c r="K355" s="323"/>
      <c r="L355" s="323"/>
    </row>
    <row r="356" spans="4:12" s="325" customFormat="1" ht="15.95" customHeight="1" x14ac:dyDescent="0.2">
      <c r="D356" s="338"/>
      <c r="I356" s="323"/>
      <c r="J356" s="323"/>
      <c r="K356" s="323"/>
      <c r="L356" s="323"/>
    </row>
    <row r="357" spans="4:12" s="325" customFormat="1" ht="15.95" customHeight="1" x14ac:dyDescent="0.2">
      <c r="D357" s="338"/>
      <c r="I357" s="323"/>
      <c r="J357" s="323"/>
      <c r="K357" s="323"/>
      <c r="L357" s="323"/>
    </row>
    <row r="358" spans="4:12" s="325" customFormat="1" ht="15.95" customHeight="1" x14ac:dyDescent="0.2">
      <c r="D358" s="338"/>
      <c r="I358" s="323"/>
      <c r="J358" s="323"/>
      <c r="K358" s="323"/>
      <c r="L358" s="323"/>
    </row>
    <row r="359" spans="4:12" s="325" customFormat="1" ht="15.95" customHeight="1" x14ac:dyDescent="0.2">
      <c r="D359" s="338"/>
      <c r="I359" s="323"/>
      <c r="J359" s="323"/>
      <c r="K359" s="323"/>
      <c r="L359" s="323"/>
    </row>
    <row r="360" spans="4:12" s="325" customFormat="1" ht="15.95" customHeight="1" x14ac:dyDescent="0.2">
      <c r="D360" s="338"/>
      <c r="I360" s="323"/>
      <c r="J360" s="323"/>
      <c r="K360" s="323"/>
      <c r="L360" s="323"/>
    </row>
    <row r="361" spans="4:12" s="325" customFormat="1" ht="15.95" customHeight="1" x14ac:dyDescent="0.2">
      <c r="D361" s="338"/>
      <c r="I361" s="323"/>
      <c r="J361" s="323"/>
      <c r="K361" s="323"/>
      <c r="L361" s="323"/>
    </row>
    <row r="362" spans="4:12" s="325" customFormat="1" ht="15.95" customHeight="1" x14ac:dyDescent="0.2">
      <c r="D362" s="338"/>
      <c r="I362" s="323"/>
      <c r="J362" s="323"/>
      <c r="K362" s="323"/>
      <c r="L362" s="323"/>
    </row>
    <row r="363" spans="4:12" s="325" customFormat="1" ht="15.95" customHeight="1" x14ac:dyDescent="0.2">
      <c r="D363" s="338"/>
      <c r="I363" s="323"/>
      <c r="J363" s="323"/>
      <c r="K363" s="323"/>
      <c r="L363" s="323"/>
    </row>
    <row r="364" spans="4:12" s="325" customFormat="1" ht="15.95" customHeight="1" x14ac:dyDescent="0.2">
      <c r="D364" s="338"/>
      <c r="I364" s="323"/>
      <c r="J364" s="323"/>
      <c r="K364" s="323"/>
      <c r="L364" s="323"/>
    </row>
    <row r="365" spans="4:12" s="325" customFormat="1" ht="15.95" customHeight="1" x14ac:dyDescent="0.2">
      <c r="D365" s="338"/>
      <c r="I365" s="323"/>
      <c r="J365" s="323"/>
      <c r="K365" s="323"/>
      <c r="L365" s="323"/>
    </row>
    <row r="366" spans="4:12" s="325" customFormat="1" ht="15.95" customHeight="1" x14ac:dyDescent="0.2">
      <c r="D366" s="338"/>
      <c r="I366" s="323"/>
      <c r="J366" s="323"/>
      <c r="K366" s="323"/>
      <c r="L366" s="323"/>
    </row>
    <row r="367" spans="4:12" s="325" customFormat="1" ht="15.95" customHeight="1" x14ac:dyDescent="0.2">
      <c r="D367" s="338"/>
      <c r="I367" s="323"/>
      <c r="J367" s="323"/>
      <c r="K367" s="323"/>
      <c r="L367" s="323"/>
    </row>
    <row r="368" spans="4:12" s="325" customFormat="1" ht="15.95" customHeight="1" x14ac:dyDescent="0.2">
      <c r="D368" s="338"/>
      <c r="I368" s="323"/>
      <c r="J368" s="323"/>
      <c r="K368" s="323"/>
      <c r="L368" s="323"/>
    </row>
    <row r="369" spans="4:12" s="325" customFormat="1" ht="15.95" customHeight="1" x14ac:dyDescent="0.2">
      <c r="D369" s="338"/>
      <c r="I369" s="323"/>
      <c r="J369" s="323"/>
      <c r="K369" s="323"/>
      <c r="L369" s="323"/>
    </row>
    <row r="370" spans="4:12" s="325" customFormat="1" ht="15.95" customHeight="1" x14ac:dyDescent="0.2">
      <c r="D370" s="338"/>
      <c r="I370" s="323"/>
      <c r="J370" s="323"/>
      <c r="K370" s="323"/>
      <c r="L370" s="323"/>
    </row>
    <row r="371" spans="4:12" s="325" customFormat="1" ht="15.95" customHeight="1" x14ac:dyDescent="0.2">
      <c r="D371" s="338"/>
      <c r="I371" s="323"/>
      <c r="J371" s="323"/>
      <c r="K371" s="323"/>
      <c r="L371" s="323"/>
    </row>
    <row r="372" spans="4:12" s="325" customFormat="1" ht="15.95" customHeight="1" x14ac:dyDescent="0.2">
      <c r="D372" s="338"/>
      <c r="I372" s="323"/>
      <c r="J372" s="323"/>
      <c r="K372" s="323"/>
      <c r="L372" s="323"/>
    </row>
    <row r="373" spans="4:12" s="325" customFormat="1" ht="15.95" customHeight="1" x14ac:dyDescent="0.2">
      <c r="D373" s="338"/>
      <c r="I373" s="323"/>
      <c r="J373" s="323"/>
      <c r="K373" s="323"/>
      <c r="L373" s="323"/>
    </row>
    <row r="374" spans="4:12" s="325" customFormat="1" ht="15.95" customHeight="1" x14ac:dyDescent="0.2">
      <c r="D374" s="338"/>
      <c r="I374" s="323"/>
      <c r="J374" s="323"/>
      <c r="K374" s="323"/>
      <c r="L374" s="323"/>
    </row>
    <row r="375" spans="4:12" s="325" customFormat="1" ht="15.95" customHeight="1" x14ac:dyDescent="0.2">
      <c r="D375" s="338"/>
      <c r="I375" s="323"/>
      <c r="J375" s="323"/>
      <c r="K375" s="323"/>
      <c r="L375" s="323"/>
    </row>
    <row r="376" spans="4:12" s="325" customFormat="1" ht="15.95" customHeight="1" x14ac:dyDescent="0.2">
      <c r="D376" s="338"/>
      <c r="I376" s="323"/>
      <c r="J376" s="323"/>
      <c r="K376" s="323"/>
      <c r="L376" s="323"/>
    </row>
    <row r="377" spans="4:12" s="325" customFormat="1" ht="15.95" customHeight="1" x14ac:dyDescent="0.2">
      <c r="D377" s="338"/>
      <c r="I377" s="323"/>
      <c r="J377" s="323"/>
      <c r="K377" s="323"/>
      <c r="L377" s="323"/>
    </row>
    <row r="378" spans="4:12" s="325" customFormat="1" ht="15.95" customHeight="1" x14ac:dyDescent="0.2">
      <c r="D378" s="338"/>
      <c r="I378" s="323"/>
      <c r="J378" s="323"/>
      <c r="K378" s="323"/>
      <c r="L378" s="323"/>
    </row>
    <row r="379" spans="4:12" s="325" customFormat="1" ht="15.95" customHeight="1" x14ac:dyDescent="0.2">
      <c r="D379" s="338"/>
      <c r="I379" s="323"/>
      <c r="J379" s="323"/>
      <c r="K379" s="323"/>
      <c r="L379" s="323"/>
    </row>
    <row r="380" spans="4:12" s="325" customFormat="1" ht="15.95" customHeight="1" x14ac:dyDescent="0.2">
      <c r="D380" s="338"/>
      <c r="I380" s="323"/>
      <c r="J380" s="323"/>
      <c r="K380" s="323"/>
      <c r="L380" s="323"/>
    </row>
    <row r="381" spans="4:12" s="325" customFormat="1" ht="15.95" customHeight="1" x14ac:dyDescent="0.2">
      <c r="D381" s="338"/>
      <c r="I381" s="323"/>
      <c r="J381" s="323"/>
      <c r="K381" s="323"/>
      <c r="L381" s="323"/>
    </row>
    <row r="382" spans="4:12" s="325" customFormat="1" ht="15.95" customHeight="1" x14ac:dyDescent="0.2">
      <c r="D382" s="338"/>
      <c r="I382" s="323"/>
      <c r="J382" s="323"/>
      <c r="K382" s="323"/>
      <c r="L382" s="323"/>
    </row>
    <row r="383" spans="4:12" s="325" customFormat="1" ht="15.95" customHeight="1" x14ac:dyDescent="0.2">
      <c r="D383" s="338"/>
      <c r="I383" s="323"/>
      <c r="J383" s="323"/>
      <c r="K383" s="323"/>
      <c r="L383" s="323"/>
    </row>
    <row r="384" spans="4:12" s="325" customFormat="1" ht="15.95" customHeight="1" x14ac:dyDescent="0.2">
      <c r="D384" s="338"/>
      <c r="I384" s="323"/>
      <c r="J384" s="323"/>
      <c r="K384" s="323"/>
      <c r="L384" s="323"/>
    </row>
    <row r="385" spans="4:12" s="325" customFormat="1" ht="15.95" customHeight="1" x14ac:dyDescent="0.2">
      <c r="D385" s="338"/>
      <c r="I385" s="323"/>
      <c r="J385" s="323"/>
      <c r="K385" s="323"/>
      <c r="L385" s="323"/>
    </row>
    <row r="386" spans="4:12" s="325" customFormat="1" ht="15.95" customHeight="1" x14ac:dyDescent="0.2">
      <c r="D386" s="338"/>
      <c r="I386" s="323"/>
      <c r="J386" s="323"/>
      <c r="K386" s="323"/>
      <c r="L386" s="323"/>
    </row>
    <row r="387" spans="4:12" s="325" customFormat="1" ht="15.95" customHeight="1" x14ac:dyDescent="0.2">
      <c r="D387" s="338"/>
      <c r="I387" s="323"/>
      <c r="J387" s="323"/>
      <c r="K387" s="323"/>
      <c r="L387" s="323"/>
    </row>
    <row r="388" spans="4:12" s="325" customFormat="1" ht="15.95" customHeight="1" x14ac:dyDescent="0.2">
      <c r="D388" s="338"/>
      <c r="I388" s="323"/>
      <c r="J388" s="323"/>
      <c r="K388" s="323"/>
      <c r="L388" s="323"/>
    </row>
    <row r="389" spans="4:12" s="325" customFormat="1" ht="15.95" customHeight="1" x14ac:dyDescent="0.2">
      <c r="D389" s="338"/>
      <c r="I389" s="323"/>
      <c r="J389" s="323"/>
      <c r="K389" s="323"/>
      <c r="L389" s="323"/>
    </row>
    <row r="390" spans="4:12" s="325" customFormat="1" ht="15.95" customHeight="1" x14ac:dyDescent="0.2">
      <c r="D390" s="338"/>
      <c r="I390" s="323"/>
      <c r="J390" s="323"/>
      <c r="K390" s="323"/>
      <c r="L390" s="323"/>
    </row>
    <row r="391" spans="4:12" s="325" customFormat="1" ht="15.95" customHeight="1" x14ac:dyDescent="0.2">
      <c r="D391" s="338"/>
      <c r="I391" s="323"/>
      <c r="J391" s="323"/>
      <c r="K391" s="323"/>
      <c r="L391" s="323"/>
    </row>
    <row r="392" spans="4:12" s="325" customFormat="1" ht="15.95" customHeight="1" x14ac:dyDescent="0.2">
      <c r="D392" s="338"/>
      <c r="I392" s="323"/>
      <c r="J392" s="323"/>
      <c r="K392" s="323"/>
      <c r="L392" s="323"/>
    </row>
    <row r="393" spans="4:12" s="325" customFormat="1" ht="15.95" customHeight="1" x14ac:dyDescent="0.2">
      <c r="D393" s="338"/>
      <c r="I393" s="323"/>
      <c r="J393" s="323"/>
      <c r="K393" s="323"/>
      <c r="L393" s="323"/>
    </row>
    <row r="394" spans="4:12" s="325" customFormat="1" ht="15.95" customHeight="1" x14ac:dyDescent="0.2">
      <c r="D394" s="338"/>
      <c r="I394" s="323"/>
      <c r="J394" s="323"/>
      <c r="K394" s="323"/>
      <c r="L394" s="323"/>
    </row>
    <row r="395" spans="4:12" s="325" customFormat="1" ht="15.95" customHeight="1" x14ac:dyDescent="0.2">
      <c r="D395" s="338"/>
      <c r="I395" s="323"/>
      <c r="J395" s="323"/>
      <c r="K395" s="323"/>
      <c r="L395" s="323"/>
    </row>
    <row r="396" spans="4:12" s="325" customFormat="1" ht="15.95" customHeight="1" x14ac:dyDescent="0.2">
      <c r="D396" s="338"/>
      <c r="I396" s="323"/>
      <c r="J396" s="323"/>
      <c r="K396" s="323"/>
      <c r="L396" s="323"/>
    </row>
    <row r="397" spans="4:12" s="325" customFormat="1" ht="15.95" customHeight="1" x14ac:dyDescent="0.2">
      <c r="D397" s="338"/>
      <c r="I397" s="323"/>
      <c r="J397" s="323"/>
      <c r="K397" s="323"/>
      <c r="L397" s="323"/>
    </row>
    <row r="398" spans="4:12" s="325" customFormat="1" ht="15.95" customHeight="1" x14ac:dyDescent="0.2">
      <c r="D398" s="338"/>
      <c r="I398" s="323"/>
      <c r="J398" s="323"/>
      <c r="K398" s="323"/>
      <c r="L398" s="323"/>
    </row>
    <row r="399" spans="4:12" s="325" customFormat="1" ht="15.95" customHeight="1" x14ac:dyDescent="0.2">
      <c r="D399" s="338"/>
      <c r="I399" s="323"/>
      <c r="J399" s="323"/>
      <c r="K399" s="323"/>
      <c r="L399" s="323"/>
    </row>
    <row r="400" spans="4:12" s="325" customFormat="1" ht="15.95" customHeight="1" x14ac:dyDescent="0.2">
      <c r="D400" s="338"/>
      <c r="I400" s="323"/>
      <c r="J400" s="323"/>
      <c r="K400" s="323"/>
      <c r="L400" s="323"/>
    </row>
    <row r="401" spans="4:12" s="325" customFormat="1" ht="15.95" customHeight="1" x14ac:dyDescent="0.2">
      <c r="D401" s="338"/>
      <c r="I401" s="323"/>
      <c r="J401" s="323"/>
      <c r="K401" s="323"/>
      <c r="L401" s="323"/>
    </row>
    <row r="402" spans="4:12" s="325" customFormat="1" ht="15.95" customHeight="1" x14ac:dyDescent="0.2">
      <c r="D402" s="338"/>
      <c r="I402" s="323"/>
      <c r="J402" s="323"/>
      <c r="K402" s="323"/>
      <c r="L402" s="323"/>
    </row>
    <row r="403" spans="4:12" s="325" customFormat="1" ht="15.95" customHeight="1" x14ac:dyDescent="0.2">
      <c r="D403" s="338"/>
      <c r="I403" s="323"/>
      <c r="J403" s="323"/>
      <c r="K403" s="323"/>
      <c r="L403" s="323"/>
    </row>
    <row r="404" spans="4:12" s="325" customFormat="1" ht="15.95" customHeight="1" x14ac:dyDescent="0.2">
      <c r="D404" s="338"/>
      <c r="I404" s="323"/>
      <c r="J404" s="323"/>
      <c r="K404" s="323"/>
      <c r="L404" s="323"/>
    </row>
    <row r="405" spans="4:12" s="325" customFormat="1" ht="15.95" customHeight="1" x14ac:dyDescent="0.2">
      <c r="D405" s="338"/>
      <c r="I405" s="323"/>
      <c r="J405" s="323"/>
      <c r="K405" s="323"/>
      <c r="L405" s="323"/>
    </row>
    <row r="406" spans="4:12" s="325" customFormat="1" ht="15.95" customHeight="1" x14ac:dyDescent="0.2">
      <c r="D406" s="338"/>
      <c r="I406" s="323"/>
      <c r="J406" s="323"/>
      <c r="K406" s="323"/>
      <c r="L406" s="323"/>
    </row>
    <row r="407" spans="4:12" s="325" customFormat="1" ht="15.95" customHeight="1" x14ac:dyDescent="0.2">
      <c r="D407" s="338"/>
      <c r="I407" s="323"/>
      <c r="J407" s="323"/>
      <c r="K407" s="323"/>
      <c r="L407" s="323"/>
    </row>
    <row r="408" spans="4:12" s="325" customFormat="1" ht="15.95" customHeight="1" x14ac:dyDescent="0.2">
      <c r="D408" s="338"/>
      <c r="I408" s="323"/>
      <c r="J408" s="323"/>
      <c r="K408" s="323"/>
      <c r="L408" s="323"/>
    </row>
    <row r="409" spans="4:12" s="325" customFormat="1" ht="15.95" customHeight="1" x14ac:dyDescent="0.2">
      <c r="D409" s="338"/>
      <c r="I409" s="323"/>
      <c r="J409" s="323"/>
      <c r="K409" s="323"/>
      <c r="L409" s="323"/>
    </row>
    <row r="410" spans="4:12" s="325" customFormat="1" ht="15.95" customHeight="1" x14ac:dyDescent="0.2">
      <c r="D410" s="338"/>
      <c r="I410" s="323"/>
      <c r="J410" s="323"/>
      <c r="K410" s="323"/>
      <c r="L410" s="323"/>
    </row>
    <row r="411" spans="4:12" s="325" customFormat="1" ht="15.95" customHeight="1" x14ac:dyDescent="0.2">
      <c r="D411" s="338"/>
      <c r="I411" s="323"/>
      <c r="J411" s="323"/>
      <c r="K411" s="323"/>
      <c r="L411" s="323"/>
    </row>
    <row r="412" spans="4:12" s="325" customFormat="1" ht="15.95" customHeight="1" x14ac:dyDescent="0.2">
      <c r="D412" s="338"/>
      <c r="I412" s="323"/>
      <c r="J412" s="323"/>
      <c r="K412" s="323"/>
      <c r="L412" s="323"/>
    </row>
    <row r="413" spans="4:12" s="325" customFormat="1" ht="15.95" customHeight="1" x14ac:dyDescent="0.2">
      <c r="D413" s="338"/>
      <c r="I413" s="323"/>
      <c r="J413" s="323"/>
      <c r="K413" s="323"/>
      <c r="L413" s="323"/>
    </row>
    <row r="414" spans="4:12" s="325" customFormat="1" ht="15.95" customHeight="1" x14ac:dyDescent="0.2">
      <c r="D414" s="338"/>
      <c r="I414" s="323"/>
      <c r="J414" s="323"/>
      <c r="K414" s="323"/>
      <c r="L414" s="323"/>
    </row>
    <row r="415" spans="4:12" s="325" customFormat="1" ht="15.95" customHeight="1" x14ac:dyDescent="0.2">
      <c r="D415" s="338"/>
      <c r="I415" s="323"/>
      <c r="J415" s="323"/>
      <c r="K415" s="323"/>
      <c r="L415" s="323"/>
    </row>
    <row r="416" spans="4:12" s="325" customFormat="1" ht="15.95" customHeight="1" x14ac:dyDescent="0.2">
      <c r="D416" s="338"/>
      <c r="I416" s="323"/>
      <c r="J416" s="323"/>
      <c r="K416" s="323"/>
      <c r="L416" s="323"/>
    </row>
    <row r="417" spans="4:12" s="325" customFormat="1" ht="15.95" customHeight="1" x14ac:dyDescent="0.2">
      <c r="D417" s="338"/>
      <c r="I417" s="323"/>
      <c r="J417" s="323"/>
      <c r="K417" s="323"/>
      <c r="L417" s="323"/>
    </row>
    <row r="418" spans="4:12" s="325" customFormat="1" ht="15.95" customHeight="1" x14ac:dyDescent="0.2">
      <c r="D418" s="338"/>
      <c r="I418" s="323"/>
      <c r="J418" s="323"/>
      <c r="K418" s="323"/>
      <c r="L418" s="323"/>
    </row>
    <row r="419" spans="4:12" s="325" customFormat="1" ht="15.95" customHeight="1" x14ac:dyDescent="0.2">
      <c r="D419" s="338"/>
      <c r="I419" s="323"/>
      <c r="J419" s="323"/>
      <c r="K419" s="323"/>
      <c r="L419" s="323"/>
    </row>
    <row r="420" spans="4:12" s="325" customFormat="1" ht="15.95" customHeight="1" x14ac:dyDescent="0.2">
      <c r="D420" s="338"/>
      <c r="I420" s="323"/>
      <c r="J420" s="323"/>
      <c r="K420" s="323"/>
      <c r="L420" s="323"/>
    </row>
    <row r="421" spans="4:12" s="325" customFormat="1" ht="15.95" customHeight="1" x14ac:dyDescent="0.2">
      <c r="D421" s="338"/>
      <c r="I421" s="323"/>
      <c r="J421" s="323"/>
      <c r="K421" s="323"/>
      <c r="L421" s="323"/>
    </row>
    <row r="422" spans="4:12" s="325" customFormat="1" ht="15.95" customHeight="1" x14ac:dyDescent="0.2">
      <c r="D422" s="338"/>
      <c r="I422" s="323"/>
      <c r="J422" s="323"/>
      <c r="K422" s="323"/>
      <c r="L422" s="323"/>
    </row>
    <row r="423" spans="4:12" s="325" customFormat="1" ht="15.95" customHeight="1" x14ac:dyDescent="0.2">
      <c r="D423" s="338"/>
      <c r="I423" s="323"/>
      <c r="J423" s="323"/>
      <c r="K423" s="323"/>
      <c r="L423" s="323"/>
    </row>
    <row r="424" spans="4:12" s="325" customFormat="1" ht="15.95" customHeight="1" x14ac:dyDescent="0.2">
      <c r="D424" s="338"/>
      <c r="I424" s="323"/>
      <c r="J424" s="323"/>
      <c r="K424" s="323"/>
      <c r="L424" s="323"/>
    </row>
    <row r="425" spans="4:12" s="325" customFormat="1" ht="15.95" customHeight="1" x14ac:dyDescent="0.2">
      <c r="D425" s="338"/>
      <c r="I425" s="323"/>
      <c r="J425" s="323"/>
      <c r="K425" s="323"/>
      <c r="L425" s="323"/>
    </row>
    <row r="426" spans="4:12" s="325" customFormat="1" ht="15.95" customHeight="1" x14ac:dyDescent="0.2">
      <c r="D426" s="338"/>
      <c r="I426" s="323"/>
      <c r="J426" s="323"/>
      <c r="K426" s="323"/>
      <c r="L426" s="323"/>
    </row>
    <row r="427" spans="4:12" s="325" customFormat="1" ht="15.95" customHeight="1" x14ac:dyDescent="0.2">
      <c r="D427" s="338"/>
      <c r="I427" s="323"/>
      <c r="J427" s="323"/>
      <c r="K427" s="323"/>
      <c r="L427" s="323"/>
    </row>
    <row r="428" spans="4:12" s="325" customFormat="1" ht="15.95" customHeight="1" x14ac:dyDescent="0.2">
      <c r="D428" s="338"/>
      <c r="I428" s="323"/>
      <c r="J428" s="323"/>
      <c r="K428" s="323"/>
      <c r="L428" s="323"/>
    </row>
    <row r="429" spans="4:12" s="325" customFormat="1" ht="15.95" customHeight="1" x14ac:dyDescent="0.2">
      <c r="D429" s="338"/>
      <c r="I429" s="323"/>
      <c r="J429" s="323"/>
      <c r="K429" s="323"/>
      <c r="L429" s="323"/>
    </row>
    <row r="430" spans="4:12" s="325" customFormat="1" ht="15.95" customHeight="1" x14ac:dyDescent="0.2">
      <c r="D430" s="338"/>
      <c r="I430" s="323"/>
      <c r="J430" s="323"/>
      <c r="K430" s="323"/>
      <c r="L430" s="323"/>
    </row>
    <row r="431" spans="4:12" s="325" customFormat="1" ht="15.95" customHeight="1" x14ac:dyDescent="0.2">
      <c r="D431" s="338"/>
      <c r="I431" s="323"/>
      <c r="J431" s="323"/>
      <c r="K431" s="323"/>
      <c r="L431" s="323"/>
    </row>
    <row r="432" spans="4:12" s="325" customFormat="1" ht="15.95" customHeight="1" x14ac:dyDescent="0.2">
      <c r="D432" s="338"/>
      <c r="I432" s="323"/>
      <c r="J432" s="323"/>
      <c r="K432" s="323"/>
      <c r="L432" s="323"/>
    </row>
    <row r="433" spans="4:12" s="325" customFormat="1" ht="15.95" customHeight="1" x14ac:dyDescent="0.2">
      <c r="D433" s="338"/>
      <c r="I433" s="323"/>
      <c r="J433" s="323"/>
      <c r="K433" s="323"/>
      <c r="L433" s="323"/>
    </row>
    <row r="434" spans="4:12" s="325" customFormat="1" ht="15.95" customHeight="1" x14ac:dyDescent="0.2">
      <c r="D434" s="338"/>
      <c r="I434" s="323"/>
      <c r="J434" s="323"/>
      <c r="K434" s="323"/>
      <c r="L434" s="323"/>
    </row>
    <row r="435" spans="4:12" s="325" customFormat="1" ht="15.95" customHeight="1" x14ac:dyDescent="0.2">
      <c r="D435" s="338"/>
      <c r="I435" s="323"/>
      <c r="J435" s="323"/>
      <c r="K435" s="323"/>
      <c r="L435" s="323"/>
    </row>
    <row r="436" spans="4:12" s="325" customFormat="1" ht="15.95" customHeight="1" x14ac:dyDescent="0.2">
      <c r="D436" s="338"/>
      <c r="I436" s="323"/>
      <c r="J436" s="323"/>
      <c r="K436" s="323"/>
      <c r="L436" s="323"/>
    </row>
    <row r="437" spans="4:12" s="325" customFormat="1" ht="15.95" customHeight="1" x14ac:dyDescent="0.2">
      <c r="D437" s="338"/>
      <c r="I437" s="323"/>
      <c r="J437" s="323"/>
      <c r="K437" s="323"/>
      <c r="L437" s="323"/>
    </row>
    <row r="438" spans="4:12" s="325" customFormat="1" ht="15.95" customHeight="1" x14ac:dyDescent="0.2">
      <c r="D438" s="338"/>
      <c r="I438" s="323"/>
      <c r="J438" s="323"/>
      <c r="K438" s="323"/>
      <c r="L438" s="323"/>
    </row>
    <row r="439" spans="4:12" s="325" customFormat="1" ht="15.95" customHeight="1" x14ac:dyDescent="0.2">
      <c r="D439" s="338"/>
      <c r="I439" s="323"/>
      <c r="J439" s="323"/>
      <c r="K439" s="323"/>
      <c r="L439" s="323"/>
    </row>
    <row r="440" spans="4:12" s="325" customFormat="1" ht="15.95" customHeight="1" x14ac:dyDescent="0.2">
      <c r="D440" s="338"/>
      <c r="I440" s="323"/>
      <c r="J440" s="323"/>
      <c r="K440" s="323"/>
      <c r="L440" s="323"/>
    </row>
    <row r="441" spans="4:12" s="325" customFormat="1" ht="15.95" customHeight="1" x14ac:dyDescent="0.2">
      <c r="D441" s="338"/>
      <c r="I441" s="323"/>
      <c r="J441" s="323"/>
      <c r="K441" s="323"/>
      <c r="L441" s="323"/>
    </row>
    <row r="442" spans="4:12" s="325" customFormat="1" ht="15.95" customHeight="1" x14ac:dyDescent="0.2">
      <c r="D442" s="338"/>
      <c r="I442" s="323"/>
      <c r="J442" s="323"/>
      <c r="K442" s="323"/>
      <c r="L442" s="323"/>
    </row>
    <row r="443" spans="4:12" s="325" customFormat="1" ht="15.95" customHeight="1" x14ac:dyDescent="0.2">
      <c r="D443" s="338"/>
      <c r="I443" s="323"/>
      <c r="J443" s="323"/>
      <c r="K443" s="323"/>
      <c r="L443" s="323"/>
    </row>
    <row r="444" spans="4:12" s="325" customFormat="1" ht="15.95" customHeight="1" x14ac:dyDescent="0.2">
      <c r="D444" s="338"/>
      <c r="I444" s="323"/>
      <c r="J444" s="323"/>
      <c r="K444" s="323"/>
      <c r="L444" s="323"/>
    </row>
    <row r="445" spans="4:12" s="325" customFormat="1" ht="15.95" customHeight="1" x14ac:dyDescent="0.2">
      <c r="D445" s="338"/>
      <c r="I445" s="323"/>
      <c r="J445" s="323"/>
      <c r="K445" s="323"/>
      <c r="L445" s="323"/>
    </row>
    <row r="446" spans="4:12" s="325" customFormat="1" ht="15.95" customHeight="1" x14ac:dyDescent="0.2">
      <c r="D446" s="338"/>
      <c r="I446" s="323"/>
      <c r="J446" s="323"/>
      <c r="K446" s="323"/>
      <c r="L446" s="323"/>
    </row>
    <row r="447" spans="4:12" s="325" customFormat="1" ht="15.95" customHeight="1" x14ac:dyDescent="0.2">
      <c r="D447" s="338"/>
      <c r="I447" s="323"/>
      <c r="J447" s="323"/>
      <c r="K447" s="323"/>
      <c r="L447" s="323"/>
    </row>
    <row r="448" spans="4:12" s="325" customFormat="1" ht="15.95" customHeight="1" x14ac:dyDescent="0.2">
      <c r="D448" s="338"/>
      <c r="I448" s="323"/>
      <c r="J448" s="323"/>
      <c r="K448" s="323"/>
      <c r="L448" s="323"/>
    </row>
    <row r="449" spans="4:12" s="325" customFormat="1" ht="15.95" customHeight="1" x14ac:dyDescent="0.2">
      <c r="D449" s="338"/>
      <c r="I449" s="323"/>
      <c r="J449" s="323"/>
      <c r="K449" s="323"/>
      <c r="L449" s="323"/>
    </row>
    <row r="450" spans="4:12" s="325" customFormat="1" ht="15.95" customHeight="1" x14ac:dyDescent="0.2">
      <c r="D450" s="338"/>
      <c r="I450" s="323"/>
      <c r="J450" s="323"/>
      <c r="K450" s="323"/>
      <c r="L450" s="323"/>
    </row>
    <row r="451" spans="4:12" s="325" customFormat="1" ht="15.95" customHeight="1" x14ac:dyDescent="0.2">
      <c r="D451" s="338"/>
      <c r="I451" s="323"/>
      <c r="J451" s="323"/>
      <c r="K451" s="323"/>
      <c r="L451" s="323"/>
    </row>
    <row r="452" spans="4:12" s="325" customFormat="1" ht="15.95" customHeight="1" x14ac:dyDescent="0.2">
      <c r="D452" s="338"/>
      <c r="I452" s="323"/>
      <c r="J452" s="323"/>
      <c r="K452" s="323"/>
      <c r="L452" s="323"/>
    </row>
    <row r="453" spans="4:12" s="325" customFormat="1" ht="15.95" customHeight="1" x14ac:dyDescent="0.2">
      <c r="D453" s="338"/>
      <c r="I453" s="323"/>
      <c r="J453" s="323"/>
      <c r="K453" s="323"/>
      <c r="L453" s="323"/>
    </row>
    <row r="454" spans="4:12" s="325" customFormat="1" ht="15.95" customHeight="1" x14ac:dyDescent="0.2">
      <c r="D454" s="338"/>
      <c r="I454" s="323"/>
      <c r="J454" s="323"/>
      <c r="K454" s="323"/>
      <c r="L454" s="323"/>
    </row>
    <row r="455" spans="4:12" s="325" customFormat="1" ht="15.95" customHeight="1" x14ac:dyDescent="0.2">
      <c r="D455" s="338"/>
      <c r="I455" s="323"/>
      <c r="J455" s="323"/>
      <c r="K455" s="323"/>
      <c r="L455" s="323"/>
    </row>
    <row r="456" spans="4:12" s="325" customFormat="1" ht="15.95" customHeight="1" x14ac:dyDescent="0.2">
      <c r="D456" s="338"/>
      <c r="I456" s="323"/>
      <c r="J456" s="323"/>
      <c r="K456" s="323"/>
      <c r="L456" s="323"/>
    </row>
    <row r="457" spans="4:12" s="325" customFormat="1" ht="15.95" customHeight="1" x14ac:dyDescent="0.2">
      <c r="D457" s="338"/>
      <c r="I457" s="323"/>
      <c r="J457" s="323"/>
      <c r="K457" s="323"/>
      <c r="L457" s="323"/>
    </row>
    <row r="458" spans="4:12" s="325" customFormat="1" ht="15.95" customHeight="1" x14ac:dyDescent="0.2">
      <c r="D458" s="338"/>
      <c r="I458" s="323"/>
      <c r="J458" s="323"/>
      <c r="K458" s="323"/>
      <c r="L458" s="323"/>
    </row>
    <row r="459" spans="4:12" s="325" customFormat="1" ht="15.95" customHeight="1" x14ac:dyDescent="0.2">
      <c r="D459" s="338"/>
      <c r="I459" s="323"/>
      <c r="J459" s="323"/>
      <c r="K459" s="323"/>
      <c r="L459" s="323"/>
    </row>
    <row r="460" spans="4:12" s="325" customFormat="1" ht="15.95" customHeight="1" x14ac:dyDescent="0.2">
      <c r="D460" s="338"/>
      <c r="I460" s="323"/>
      <c r="J460" s="323"/>
      <c r="K460" s="323"/>
      <c r="L460" s="323"/>
    </row>
    <row r="461" spans="4:12" s="325" customFormat="1" ht="15.95" customHeight="1" x14ac:dyDescent="0.2">
      <c r="D461" s="338"/>
      <c r="I461" s="323"/>
      <c r="J461" s="323"/>
      <c r="K461" s="323"/>
      <c r="L461" s="323"/>
    </row>
    <row r="462" spans="4:12" s="325" customFormat="1" ht="15.95" customHeight="1" x14ac:dyDescent="0.2">
      <c r="D462" s="338"/>
      <c r="I462" s="323"/>
      <c r="J462" s="323"/>
      <c r="K462" s="323"/>
      <c r="L462" s="323"/>
    </row>
    <row r="463" spans="4:12" s="325" customFormat="1" ht="15.95" customHeight="1" x14ac:dyDescent="0.2">
      <c r="D463" s="338"/>
      <c r="I463" s="323"/>
      <c r="J463" s="323"/>
      <c r="K463" s="323"/>
      <c r="L463" s="323"/>
    </row>
    <row r="464" spans="4:12" s="325" customFormat="1" ht="15.95" customHeight="1" x14ac:dyDescent="0.2">
      <c r="D464" s="338"/>
      <c r="I464" s="323"/>
      <c r="J464" s="323"/>
      <c r="K464" s="323"/>
      <c r="L464" s="323"/>
    </row>
    <row r="465" spans="4:12" s="325" customFormat="1" ht="15.95" customHeight="1" x14ac:dyDescent="0.2">
      <c r="D465" s="338"/>
      <c r="I465" s="323"/>
      <c r="J465" s="323"/>
      <c r="K465" s="323"/>
      <c r="L465" s="323"/>
    </row>
    <row r="466" spans="4:12" s="325" customFormat="1" ht="15.95" customHeight="1" x14ac:dyDescent="0.2">
      <c r="D466" s="338"/>
      <c r="I466" s="323"/>
      <c r="J466" s="323"/>
      <c r="K466" s="323"/>
      <c r="L466" s="323"/>
    </row>
    <row r="467" spans="4:12" s="325" customFormat="1" ht="15.95" customHeight="1" x14ac:dyDescent="0.2">
      <c r="D467" s="338"/>
      <c r="I467" s="323"/>
      <c r="J467" s="323"/>
      <c r="K467" s="323"/>
      <c r="L467" s="323"/>
    </row>
    <row r="468" spans="4:12" s="325" customFormat="1" ht="15.95" customHeight="1" x14ac:dyDescent="0.2">
      <c r="D468" s="338"/>
      <c r="I468" s="323"/>
      <c r="J468" s="323"/>
      <c r="K468" s="323"/>
      <c r="L468" s="323"/>
    </row>
    <row r="469" spans="4:12" s="325" customFormat="1" ht="15.95" customHeight="1" x14ac:dyDescent="0.2">
      <c r="D469" s="338"/>
      <c r="I469" s="323"/>
      <c r="J469" s="323"/>
      <c r="K469" s="323"/>
      <c r="L469" s="323"/>
    </row>
    <row r="470" spans="4:12" s="325" customFormat="1" ht="15.95" customHeight="1" x14ac:dyDescent="0.2">
      <c r="D470" s="338"/>
      <c r="I470" s="323"/>
      <c r="J470" s="323"/>
      <c r="K470" s="323"/>
      <c r="L470" s="323"/>
    </row>
    <row r="471" spans="4:12" s="325" customFormat="1" ht="15.95" customHeight="1" x14ac:dyDescent="0.2">
      <c r="D471" s="338"/>
      <c r="I471" s="323"/>
      <c r="J471" s="323"/>
      <c r="K471" s="323"/>
      <c r="L471" s="323"/>
    </row>
    <row r="472" spans="4:12" s="325" customFormat="1" ht="15.95" customHeight="1" x14ac:dyDescent="0.2">
      <c r="D472" s="338"/>
      <c r="I472" s="323"/>
      <c r="J472" s="323"/>
      <c r="K472" s="323"/>
      <c r="L472" s="323"/>
    </row>
    <row r="473" spans="4:12" s="325" customFormat="1" ht="15.95" customHeight="1" x14ac:dyDescent="0.2">
      <c r="D473" s="338"/>
      <c r="I473" s="323"/>
      <c r="J473" s="323"/>
      <c r="K473" s="323"/>
      <c r="L473" s="323"/>
    </row>
    <row r="474" spans="4:12" s="325" customFormat="1" ht="15.95" customHeight="1" x14ac:dyDescent="0.2">
      <c r="D474" s="338"/>
      <c r="I474" s="323"/>
      <c r="J474" s="323"/>
      <c r="K474" s="323"/>
      <c r="L474" s="323"/>
    </row>
    <row r="475" spans="4:12" s="325" customFormat="1" ht="15.95" customHeight="1" x14ac:dyDescent="0.2">
      <c r="D475" s="338"/>
      <c r="I475" s="323"/>
      <c r="J475" s="323"/>
      <c r="K475" s="323"/>
      <c r="L475" s="323"/>
    </row>
    <row r="476" spans="4:12" s="325" customFormat="1" ht="15.95" customHeight="1" x14ac:dyDescent="0.2">
      <c r="D476" s="338"/>
      <c r="I476" s="323"/>
      <c r="J476" s="323"/>
      <c r="K476" s="323"/>
      <c r="L476" s="323"/>
    </row>
    <row r="477" spans="4:12" s="325" customFormat="1" ht="15.95" customHeight="1" x14ac:dyDescent="0.2">
      <c r="D477" s="338"/>
      <c r="I477" s="323"/>
      <c r="J477" s="323"/>
      <c r="K477" s="323"/>
      <c r="L477" s="323"/>
    </row>
    <row r="478" spans="4:12" s="325" customFormat="1" ht="15.95" customHeight="1" x14ac:dyDescent="0.2">
      <c r="D478" s="338"/>
      <c r="I478" s="323"/>
      <c r="J478" s="323"/>
      <c r="K478" s="323"/>
      <c r="L478" s="323"/>
    </row>
    <row r="479" spans="4:12" s="325" customFormat="1" ht="15.95" customHeight="1" x14ac:dyDescent="0.2">
      <c r="D479" s="338"/>
      <c r="I479" s="323"/>
      <c r="J479" s="323"/>
      <c r="K479" s="323"/>
      <c r="L479" s="323"/>
    </row>
    <row r="480" spans="4:12" s="325" customFormat="1" ht="15.95" customHeight="1" x14ac:dyDescent="0.2">
      <c r="D480" s="338"/>
      <c r="I480" s="323"/>
      <c r="J480" s="323"/>
      <c r="K480" s="323"/>
      <c r="L480" s="323"/>
    </row>
    <row r="481" spans="4:12" s="325" customFormat="1" ht="15.95" customHeight="1" x14ac:dyDescent="0.2">
      <c r="D481" s="338"/>
      <c r="I481" s="323"/>
      <c r="J481" s="323"/>
      <c r="K481" s="323"/>
      <c r="L481" s="323"/>
    </row>
    <row r="482" spans="4:12" s="325" customFormat="1" ht="15.95" customHeight="1" x14ac:dyDescent="0.2">
      <c r="D482" s="338"/>
      <c r="I482" s="323"/>
      <c r="J482" s="323"/>
      <c r="K482" s="323"/>
      <c r="L482" s="323"/>
    </row>
    <row r="483" spans="4:12" s="325" customFormat="1" ht="15.95" customHeight="1" x14ac:dyDescent="0.2">
      <c r="D483" s="338"/>
      <c r="I483" s="323"/>
      <c r="J483" s="323"/>
      <c r="K483" s="323"/>
      <c r="L483" s="323"/>
    </row>
    <row r="484" spans="4:12" s="325" customFormat="1" ht="15.95" customHeight="1" x14ac:dyDescent="0.2">
      <c r="D484" s="338"/>
      <c r="I484" s="323"/>
      <c r="J484" s="323"/>
      <c r="K484" s="323"/>
      <c r="L484" s="323"/>
    </row>
    <row r="485" spans="4:12" s="325" customFormat="1" ht="15.95" customHeight="1" x14ac:dyDescent="0.2">
      <c r="D485" s="338"/>
      <c r="I485" s="323"/>
      <c r="J485" s="323"/>
      <c r="K485" s="323"/>
      <c r="L485" s="323"/>
    </row>
    <row r="486" spans="4:12" s="325" customFormat="1" ht="15.95" customHeight="1" x14ac:dyDescent="0.2">
      <c r="D486" s="338"/>
      <c r="I486" s="323"/>
      <c r="J486" s="323"/>
      <c r="K486" s="323"/>
      <c r="L486" s="323"/>
    </row>
    <row r="487" spans="4:12" s="325" customFormat="1" ht="15.95" customHeight="1" x14ac:dyDescent="0.2">
      <c r="D487" s="338"/>
      <c r="I487" s="323"/>
      <c r="J487" s="323"/>
      <c r="K487" s="323"/>
      <c r="L487" s="323"/>
    </row>
    <row r="488" spans="4:12" s="325" customFormat="1" ht="15.95" customHeight="1" x14ac:dyDescent="0.2">
      <c r="D488" s="338"/>
      <c r="I488" s="323"/>
      <c r="J488" s="323"/>
      <c r="K488" s="323"/>
      <c r="L488" s="323"/>
    </row>
    <row r="489" spans="4:12" s="325" customFormat="1" ht="15.95" customHeight="1" x14ac:dyDescent="0.2">
      <c r="D489" s="338"/>
      <c r="I489" s="323"/>
      <c r="J489" s="323"/>
      <c r="K489" s="323"/>
      <c r="L489" s="323"/>
    </row>
    <row r="490" spans="4:12" s="325" customFormat="1" ht="15.95" customHeight="1" x14ac:dyDescent="0.2">
      <c r="D490" s="338"/>
      <c r="I490" s="323"/>
      <c r="J490" s="323"/>
      <c r="K490" s="323"/>
      <c r="L490" s="323"/>
    </row>
    <row r="491" spans="4:12" s="325" customFormat="1" ht="15.95" customHeight="1" x14ac:dyDescent="0.2">
      <c r="D491" s="338"/>
      <c r="I491" s="323"/>
      <c r="J491" s="323"/>
      <c r="K491" s="323"/>
      <c r="L491" s="323"/>
    </row>
    <row r="492" spans="4:12" s="325" customFormat="1" ht="15.95" customHeight="1" x14ac:dyDescent="0.2">
      <c r="D492" s="338"/>
      <c r="I492" s="323"/>
      <c r="J492" s="323"/>
      <c r="K492" s="323"/>
      <c r="L492" s="323"/>
    </row>
    <row r="493" spans="4:12" s="325" customFormat="1" ht="15.95" customHeight="1" x14ac:dyDescent="0.2">
      <c r="D493" s="338"/>
      <c r="I493" s="323"/>
      <c r="J493" s="323"/>
      <c r="K493" s="323"/>
      <c r="L493" s="323"/>
    </row>
    <row r="494" spans="4:12" s="325" customFormat="1" ht="15.95" customHeight="1" x14ac:dyDescent="0.2">
      <c r="D494" s="338"/>
      <c r="I494" s="323"/>
      <c r="J494" s="323"/>
      <c r="K494" s="323"/>
      <c r="L494" s="323"/>
    </row>
    <row r="495" spans="4:12" s="325" customFormat="1" ht="15.95" customHeight="1" x14ac:dyDescent="0.2">
      <c r="D495" s="338"/>
      <c r="I495" s="323"/>
      <c r="J495" s="323"/>
      <c r="K495" s="323"/>
      <c r="L495" s="323"/>
    </row>
    <row r="496" spans="4:12" s="325" customFormat="1" ht="15.95" customHeight="1" x14ac:dyDescent="0.2">
      <c r="D496" s="338"/>
      <c r="I496" s="323"/>
      <c r="J496" s="323"/>
      <c r="K496" s="323"/>
      <c r="L496" s="323"/>
    </row>
    <row r="497" spans="4:12" s="325" customFormat="1" ht="15.95" customHeight="1" x14ac:dyDescent="0.2">
      <c r="D497" s="338"/>
      <c r="I497" s="323"/>
      <c r="J497" s="323"/>
      <c r="K497" s="323"/>
      <c r="L497" s="323"/>
    </row>
    <row r="498" spans="4:12" s="325" customFormat="1" ht="15.95" customHeight="1" x14ac:dyDescent="0.2">
      <c r="D498" s="338"/>
      <c r="I498" s="323"/>
      <c r="J498" s="323"/>
      <c r="K498" s="323"/>
      <c r="L498" s="323"/>
    </row>
    <row r="499" spans="4:12" s="325" customFormat="1" ht="15.95" customHeight="1" x14ac:dyDescent="0.2">
      <c r="D499" s="338"/>
      <c r="I499" s="323"/>
      <c r="J499" s="323"/>
      <c r="K499" s="323"/>
      <c r="L499" s="323"/>
    </row>
    <row r="500" spans="4:12" s="325" customFormat="1" ht="15.95" customHeight="1" x14ac:dyDescent="0.2">
      <c r="D500" s="338"/>
      <c r="I500" s="323"/>
      <c r="J500" s="323"/>
      <c r="K500" s="323"/>
      <c r="L500" s="323"/>
    </row>
    <row r="501" spans="4:12" s="325" customFormat="1" ht="15.95" customHeight="1" x14ac:dyDescent="0.2">
      <c r="D501" s="338"/>
      <c r="I501" s="323"/>
      <c r="J501" s="323"/>
      <c r="K501" s="323"/>
      <c r="L501" s="323"/>
    </row>
    <row r="502" spans="4:12" s="325" customFormat="1" ht="15.95" customHeight="1" x14ac:dyDescent="0.2">
      <c r="D502" s="338"/>
      <c r="I502" s="323"/>
      <c r="J502" s="323"/>
      <c r="K502" s="323"/>
      <c r="L502" s="323"/>
    </row>
    <row r="503" spans="4:12" s="325" customFormat="1" ht="15.95" customHeight="1" x14ac:dyDescent="0.2">
      <c r="D503" s="338"/>
      <c r="I503" s="323"/>
      <c r="J503" s="323"/>
      <c r="K503" s="323"/>
      <c r="L503" s="323"/>
    </row>
    <row r="504" spans="4:12" s="325" customFormat="1" ht="15.95" customHeight="1" x14ac:dyDescent="0.2">
      <c r="D504" s="338"/>
      <c r="I504" s="323"/>
      <c r="J504" s="323"/>
      <c r="K504" s="323"/>
      <c r="L504" s="323"/>
    </row>
    <row r="505" spans="4:12" s="325" customFormat="1" ht="15.95" customHeight="1" x14ac:dyDescent="0.2">
      <c r="D505" s="338"/>
      <c r="I505" s="323"/>
      <c r="J505" s="323"/>
      <c r="K505" s="323"/>
      <c r="L505" s="323"/>
    </row>
    <row r="506" spans="4:12" s="325" customFormat="1" ht="15.95" customHeight="1" x14ac:dyDescent="0.2">
      <c r="D506" s="338"/>
      <c r="I506" s="323"/>
      <c r="J506" s="323"/>
      <c r="K506" s="323"/>
      <c r="L506" s="323"/>
    </row>
    <row r="507" spans="4:12" s="325" customFormat="1" ht="15.95" customHeight="1" x14ac:dyDescent="0.2">
      <c r="D507" s="338"/>
      <c r="I507" s="323"/>
      <c r="J507" s="323"/>
      <c r="K507" s="323"/>
      <c r="L507" s="323"/>
    </row>
    <row r="508" spans="4:12" s="325" customFormat="1" ht="15.95" customHeight="1" x14ac:dyDescent="0.2">
      <c r="D508" s="338"/>
      <c r="I508" s="323"/>
      <c r="J508" s="323"/>
      <c r="K508" s="323"/>
      <c r="L508" s="323"/>
    </row>
    <row r="509" spans="4:12" s="325" customFormat="1" ht="15.95" customHeight="1" x14ac:dyDescent="0.2">
      <c r="D509" s="338"/>
      <c r="I509" s="323"/>
      <c r="J509" s="323"/>
      <c r="K509" s="323"/>
      <c r="L509" s="323"/>
    </row>
    <row r="510" spans="4:12" s="325" customFormat="1" ht="15.95" customHeight="1" x14ac:dyDescent="0.2">
      <c r="D510" s="338"/>
      <c r="I510" s="323"/>
      <c r="J510" s="323"/>
      <c r="K510" s="323"/>
      <c r="L510" s="323"/>
    </row>
    <row r="511" spans="4:12" s="325" customFormat="1" ht="15.95" customHeight="1" x14ac:dyDescent="0.2">
      <c r="D511" s="338"/>
      <c r="I511" s="323"/>
      <c r="J511" s="323"/>
      <c r="K511" s="323"/>
      <c r="L511" s="323"/>
    </row>
    <row r="512" spans="4:12" s="325" customFormat="1" ht="15.95" customHeight="1" x14ac:dyDescent="0.2">
      <c r="D512" s="338"/>
      <c r="I512" s="323"/>
      <c r="J512" s="323"/>
      <c r="K512" s="323"/>
      <c r="L512" s="323"/>
    </row>
    <row r="513" spans="1:12" s="325" customFormat="1" ht="15.95" customHeight="1" x14ac:dyDescent="0.2">
      <c r="D513" s="338"/>
      <c r="I513" s="323"/>
      <c r="J513" s="323"/>
      <c r="K513" s="323"/>
      <c r="L513" s="323"/>
    </row>
    <row r="514" spans="1:12" s="325" customFormat="1" ht="15.95" customHeight="1" x14ac:dyDescent="0.2">
      <c r="D514" s="338"/>
      <c r="I514" s="323"/>
      <c r="J514" s="323"/>
      <c r="K514" s="323"/>
      <c r="L514" s="323"/>
    </row>
    <row r="515" spans="1:12" s="325" customFormat="1" ht="15.95" customHeight="1" x14ac:dyDescent="0.2">
      <c r="D515" s="338"/>
      <c r="I515" s="323"/>
      <c r="J515" s="323"/>
      <c r="K515" s="323"/>
      <c r="L515" s="323"/>
    </row>
    <row r="516" spans="1:12" s="325" customFormat="1" ht="15.95" customHeight="1" x14ac:dyDescent="0.2">
      <c r="D516" s="338"/>
      <c r="I516" s="323"/>
      <c r="J516" s="323"/>
      <c r="K516" s="323"/>
      <c r="L516" s="323"/>
    </row>
    <row r="517" spans="1:12" s="325" customFormat="1" ht="15.95" customHeight="1" x14ac:dyDescent="0.2">
      <c r="D517" s="338"/>
      <c r="I517" s="323"/>
      <c r="J517" s="323"/>
      <c r="K517" s="323"/>
      <c r="L517" s="323"/>
    </row>
    <row r="518" spans="1:12" s="325" customFormat="1" ht="15.95" customHeight="1" x14ac:dyDescent="0.2">
      <c r="D518" s="338"/>
      <c r="I518" s="323"/>
      <c r="J518" s="323"/>
      <c r="K518" s="323"/>
      <c r="L518" s="323"/>
    </row>
    <row r="519" spans="1:12" s="325" customFormat="1" ht="15.95" customHeight="1" x14ac:dyDescent="0.2">
      <c r="D519" s="338"/>
      <c r="I519" s="323"/>
      <c r="J519" s="323"/>
      <c r="K519" s="323"/>
      <c r="L519" s="323"/>
    </row>
    <row r="520" spans="1:12" s="325" customFormat="1" ht="15.95" customHeight="1" x14ac:dyDescent="0.2">
      <c r="D520" s="338"/>
      <c r="I520" s="323"/>
      <c r="J520" s="323"/>
      <c r="K520" s="323"/>
      <c r="L520" s="323"/>
    </row>
    <row r="521" spans="1:12" s="325" customFormat="1" ht="15.95" customHeight="1" x14ac:dyDescent="0.2">
      <c r="D521" s="338"/>
      <c r="I521" s="323"/>
      <c r="J521" s="323"/>
      <c r="K521" s="323"/>
      <c r="L521" s="323"/>
    </row>
    <row r="522" spans="1:12" s="325" customFormat="1" ht="15.95" customHeight="1" x14ac:dyDescent="0.2">
      <c r="A522" s="323"/>
      <c r="B522" s="323"/>
      <c r="C522" s="323"/>
      <c r="D522" s="345"/>
      <c r="E522" s="323"/>
      <c r="F522" s="323"/>
      <c r="G522" s="323"/>
      <c r="I522" s="323"/>
      <c r="J522" s="323"/>
      <c r="K522" s="323"/>
      <c r="L522" s="323"/>
    </row>
    <row r="523" spans="1:12" s="325" customFormat="1" ht="15.95" customHeight="1" x14ac:dyDescent="0.2">
      <c r="A523" s="323"/>
      <c r="B523" s="323"/>
      <c r="C523" s="323"/>
      <c r="D523" s="345"/>
      <c r="E523" s="323"/>
      <c r="F523" s="323"/>
      <c r="G523" s="323"/>
      <c r="I523" s="323"/>
      <c r="J523" s="323"/>
      <c r="K523" s="323"/>
      <c r="L523" s="323"/>
    </row>
    <row r="524" spans="1:12" s="325" customFormat="1" ht="15.95" customHeight="1" x14ac:dyDescent="0.2">
      <c r="A524" s="323"/>
      <c r="B524" s="323"/>
      <c r="C524" s="323"/>
      <c r="D524" s="345"/>
      <c r="E524" s="323"/>
      <c r="F524" s="323"/>
      <c r="G524" s="323"/>
      <c r="I524" s="323"/>
      <c r="J524" s="323"/>
      <c r="K524" s="323"/>
      <c r="L524" s="323"/>
    </row>
    <row r="525" spans="1:12" s="325" customFormat="1" ht="15.95" customHeight="1" x14ac:dyDescent="0.2">
      <c r="A525" s="323"/>
      <c r="B525" s="323"/>
      <c r="C525" s="323"/>
      <c r="D525" s="345"/>
      <c r="E525" s="323"/>
      <c r="F525" s="323"/>
      <c r="G525" s="323"/>
      <c r="I525" s="323"/>
      <c r="J525" s="323"/>
      <c r="K525" s="323"/>
      <c r="L525" s="323"/>
    </row>
    <row r="526" spans="1:12" s="325" customFormat="1" ht="15.95" customHeight="1" x14ac:dyDescent="0.2">
      <c r="A526" s="323"/>
      <c r="B526" s="323"/>
      <c r="C526" s="323"/>
      <c r="D526" s="345"/>
      <c r="E526" s="323"/>
      <c r="F526" s="323"/>
      <c r="G526" s="323"/>
      <c r="I526" s="323"/>
      <c r="J526" s="323"/>
      <c r="K526" s="323"/>
      <c r="L526" s="323"/>
    </row>
    <row r="527" spans="1:12" s="325" customFormat="1" ht="15.95" customHeight="1" x14ac:dyDescent="0.2">
      <c r="A527" s="323"/>
      <c r="B527" s="323"/>
      <c r="C527" s="323"/>
      <c r="D527" s="345"/>
      <c r="E527" s="323"/>
      <c r="F527" s="323"/>
      <c r="G527" s="323"/>
      <c r="I527" s="323"/>
      <c r="J527" s="323"/>
      <c r="K527" s="323"/>
      <c r="L527" s="323"/>
    </row>
    <row r="528" spans="1:12" s="325" customFormat="1" ht="15.95" customHeight="1" x14ac:dyDescent="0.2">
      <c r="A528" s="323"/>
      <c r="B528" s="323"/>
      <c r="C528" s="323"/>
      <c r="D528" s="345"/>
      <c r="E528" s="323"/>
      <c r="F528" s="323"/>
      <c r="G528" s="323"/>
      <c r="I528" s="323"/>
      <c r="J528" s="323"/>
      <c r="K528" s="323"/>
      <c r="L528" s="323"/>
    </row>
    <row r="529" spans="1:12" s="325" customFormat="1" ht="15.95" customHeight="1" x14ac:dyDescent="0.2">
      <c r="A529" s="323"/>
      <c r="B529" s="323"/>
      <c r="C529" s="323"/>
      <c r="D529" s="345"/>
      <c r="E529" s="323"/>
      <c r="F529" s="323"/>
      <c r="G529" s="323"/>
      <c r="I529" s="323"/>
      <c r="J529" s="323"/>
      <c r="K529" s="323"/>
      <c r="L529" s="323"/>
    </row>
    <row r="530" spans="1:12" s="325" customFormat="1" ht="15.95" customHeight="1" x14ac:dyDescent="0.2">
      <c r="A530" s="323"/>
      <c r="B530" s="323"/>
      <c r="C530" s="323"/>
      <c r="D530" s="345"/>
      <c r="E530" s="323"/>
      <c r="F530" s="323"/>
      <c r="G530" s="323"/>
      <c r="I530" s="323"/>
      <c r="J530" s="323"/>
      <c r="K530" s="323"/>
      <c r="L530" s="323"/>
    </row>
    <row r="531" spans="1:12" s="325" customFormat="1" ht="15.95" customHeight="1" x14ac:dyDescent="0.2">
      <c r="A531" s="323"/>
      <c r="B531" s="323"/>
      <c r="C531" s="323"/>
      <c r="D531" s="345"/>
      <c r="E531" s="323"/>
      <c r="F531" s="323"/>
      <c r="G531" s="323"/>
      <c r="I531" s="323"/>
      <c r="J531" s="323"/>
      <c r="K531" s="323"/>
      <c r="L531" s="323"/>
    </row>
    <row r="532" spans="1:12" s="325" customFormat="1" ht="15.95" customHeight="1" x14ac:dyDescent="0.2">
      <c r="A532" s="323"/>
      <c r="B532" s="323"/>
      <c r="C532" s="323"/>
      <c r="D532" s="345"/>
      <c r="E532" s="323"/>
      <c r="F532" s="323"/>
      <c r="G532" s="323"/>
      <c r="I532" s="323"/>
      <c r="J532" s="323"/>
      <c r="K532" s="323"/>
      <c r="L532" s="323"/>
    </row>
    <row r="533" spans="1:12" s="325" customFormat="1" ht="15.95" customHeight="1" x14ac:dyDescent="0.2">
      <c r="A533" s="323"/>
      <c r="B533" s="323"/>
      <c r="C533" s="323"/>
      <c r="D533" s="345"/>
      <c r="E533" s="323"/>
      <c r="F533" s="323"/>
      <c r="G533" s="323"/>
      <c r="I533" s="323"/>
      <c r="J533" s="323"/>
      <c r="K533" s="323"/>
      <c r="L533" s="323"/>
    </row>
    <row r="534" spans="1:12" s="325" customFormat="1" ht="15.95" customHeight="1" x14ac:dyDescent="0.2">
      <c r="A534" s="323"/>
      <c r="B534" s="323"/>
      <c r="C534" s="323"/>
      <c r="D534" s="345"/>
      <c r="E534" s="323"/>
      <c r="F534" s="323"/>
      <c r="G534" s="323"/>
      <c r="I534" s="323"/>
      <c r="J534" s="323"/>
      <c r="K534" s="323"/>
      <c r="L534" s="323"/>
    </row>
    <row r="535" spans="1:12" s="325" customFormat="1" ht="15.95" customHeight="1" x14ac:dyDescent="0.2">
      <c r="A535" s="323"/>
      <c r="B535" s="323"/>
      <c r="C535" s="323"/>
      <c r="D535" s="345"/>
      <c r="E535" s="323"/>
      <c r="F535" s="323"/>
      <c r="G535" s="323"/>
      <c r="I535" s="323"/>
      <c r="J535" s="323"/>
      <c r="K535" s="323"/>
      <c r="L535" s="323"/>
    </row>
    <row r="536" spans="1:12" s="325" customFormat="1" ht="15.95" customHeight="1" x14ac:dyDescent="0.2">
      <c r="A536" s="323"/>
      <c r="B536" s="323"/>
      <c r="C536" s="323"/>
      <c r="D536" s="345"/>
      <c r="E536" s="323"/>
      <c r="F536" s="323"/>
      <c r="G536" s="323"/>
      <c r="I536" s="323"/>
      <c r="J536" s="323"/>
      <c r="K536" s="323"/>
      <c r="L536" s="323"/>
    </row>
    <row r="537" spans="1:12" s="325" customFormat="1" ht="15.95" customHeight="1" x14ac:dyDescent="0.2">
      <c r="A537" s="323"/>
      <c r="B537" s="323"/>
      <c r="C537" s="323"/>
      <c r="D537" s="345"/>
      <c r="E537" s="323"/>
      <c r="F537" s="323"/>
      <c r="G537" s="323"/>
      <c r="I537" s="323"/>
      <c r="J537" s="323"/>
      <c r="K537" s="323"/>
      <c r="L537" s="323"/>
    </row>
    <row r="538" spans="1:12" s="325" customFormat="1" ht="15.95" customHeight="1" x14ac:dyDescent="0.2">
      <c r="A538" s="323"/>
      <c r="B538" s="323"/>
      <c r="C538" s="323"/>
      <c r="D538" s="345"/>
      <c r="E538" s="323"/>
      <c r="F538" s="323"/>
      <c r="G538" s="323"/>
      <c r="I538" s="323"/>
      <c r="J538" s="323"/>
      <c r="K538" s="323"/>
      <c r="L538" s="323"/>
    </row>
    <row r="539" spans="1:12" s="325" customFormat="1" ht="15.95" customHeight="1" x14ac:dyDescent="0.2">
      <c r="A539" s="323"/>
      <c r="B539" s="323"/>
      <c r="C539" s="323"/>
      <c r="D539" s="345"/>
      <c r="E539" s="323"/>
      <c r="F539" s="323"/>
      <c r="G539" s="323"/>
      <c r="I539" s="323"/>
      <c r="J539" s="323"/>
      <c r="K539" s="323"/>
      <c r="L539" s="323"/>
    </row>
    <row r="540" spans="1:12" s="325" customFormat="1" ht="15.95" customHeight="1" x14ac:dyDescent="0.2">
      <c r="A540" s="323"/>
      <c r="B540" s="323"/>
      <c r="C540" s="323"/>
      <c r="D540" s="345"/>
      <c r="E540" s="323"/>
      <c r="F540" s="323"/>
      <c r="G540" s="323"/>
      <c r="I540" s="323"/>
      <c r="J540" s="323"/>
      <c r="K540" s="323"/>
      <c r="L540" s="323"/>
    </row>
    <row r="541" spans="1:12" s="325" customFormat="1" ht="15.95" customHeight="1" x14ac:dyDescent="0.2">
      <c r="A541" s="323"/>
      <c r="B541" s="323"/>
      <c r="C541" s="323"/>
      <c r="D541" s="345"/>
      <c r="E541" s="323"/>
      <c r="F541" s="323"/>
      <c r="G541" s="323"/>
      <c r="I541" s="323"/>
      <c r="J541" s="323"/>
      <c r="K541" s="323"/>
      <c r="L541" s="323"/>
    </row>
    <row r="542" spans="1:12" s="325" customFormat="1" ht="15.95" customHeight="1" x14ac:dyDescent="0.2">
      <c r="A542" s="323"/>
      <c r="B542" s="323"/>
      <c r="C542" s="323"/>
      <c r="D542" s="345"/>
      <c r="E542" s="323"/>
      <c r="F542" s="323"/>
      <c r="G542" s="323"/>
      <c r="I542" s="323"/>
      <c r="J542" s="323"/>
      <c r="K542" s="323"/>
      <c r="L542" s="323"/>
    </row>
    <row r="543" spans="1:12" s="325" customFormat="1" ht="15.95" customHeight="1" x14ac:dyDescent="0.2">
      <c r="A543" s="323"/>
      <c r="B543" s="323"/>
      <c r="C543" s="323"/>
      <c r="D543" s="345"/>
      <c r="E543" s="323"/>
      <c r="F543" s="323"/>
      <c r="G543" s="323"/>
      <c r="I543" s="323"/>
      <c r="J543" s="323"/>
      <c r="K543" s="323"/>
      <c r="L543" s="323"/>
    </row>
    <row r="544" spans="1:12" s="325" customFormat="1" ht="15.95" customHeight="1" x14ac:dyDescent="0.2">
      <c r="A544" s="323"/>
      <c r="B544" s="323"/>
      <c r="C544" s="323"/>
      <c r="D544" s="345"/>
      <c r="E544" s="323"/>
      <c r="F544" s="323"/>
      <c r="G544" s="323"/>
      <c r="I544" s="323"/>
      <c r="J544" s="323"/>
      <c r="K544" s="323"/>
      <c r="L544" s="323"/>
    </row>
    <row r="545" spans="1:12" s="325" customFormat="1" ht="15.95" customHeight="1" x14ac:dyDescent="0.2">
      <c r="A545" s="323"/>
      <c r="B545" s="323"/>
      <c r="C545" s="323"/>
      <c r="D545" s="345"/>
      <c r="E545" s="323"/>
      <c r="F545" s="323"/>
      <c r="G545" s="323"/>
      <c r="I545" s="323"/>
      <c r="J545" s="323"/>
      <c r="K545" s="323"/>
      <c r="L545" s="323"/>
    </row>
    <row r="546" spans="1:12" s="325" customFormat="1" ht="15.95" customHeight="1" x14ac:dyDescent="0.2">
      <c r="A546" s="323"/>
      <c r="B546" s="323"/>
      <c r="C546" s="323"/>
      <c r="D546" s="345"/>
      <c r="E546" s="323"/>
      <c r="F546" s="323"/>
      <c r="G546" s="323"/>
      <c r="I546" s="323"/>
      <c r="J546" s="323"/>
      <c r="K546" s="323"/>
      <c r="L546" s="323"/>
    </row>
    <row r="547" spans="1:12" s="325" customFormat="1" ht="15.95" customHeight="1" x14ac:dyDescent="0.2">
      <c r="A547" s="323"/>
      <c r="B547" s="323"/>
      <c r="C547" s="323"/>
      <c r="D547" s="345"/>
      <c r="E547" s="323"/>
      <c r="F547" s="323"/>
      <c r="G547" s="323"/>
      <c r="I547" s="323"/>
      <c r="J547" s="323"/>
      <c r="K547" s="323"/>
      <c r="L547" s="323"/>
    </row>
    <row r="548" spans="1:12" s="325" customFormat="1" ht="15.95" customHeight="1" x14ac:dyDescent="0.2">
      <c r="A548" s="323"/>
      <c r="B548" s="323"/>
      <c r="C548" s="323"/>
      <c r="D548" s="345"/>
      <c r="E548" s="323"/>
      <c r="F548" s="323"/>
      <c r="G548" s="323"/>
      <c r="I548" s="323"/>
      <c r="J548" s="323"/>
      <c r="K548" s="323"/>
      <c r="L548" s="323"/>
    </row>
    <row r="549" spans="1:12" s="325" customFormat="1" ht="15.95" customHeight="1" x14ac:dyDescent="0.2">
      <c r="A549" s="323"/>
      <c r="B549" s="323"/>
      <c r="C549" s="323"/>
      <c r="D549" s="345"/>
      <c r="E549" s="323"/>
      <c r="F549" s="323"/>
      <c r="G549" s="323"/>
      <c r="I549" s="323"/>
      <c r="J549" s="323"/>
      <c r="K549" s="323"/>
      <c r="L549" s="323"/>
    </row>
    <row r="550" spans="1:12" s="325" customFormat="1" ht="15.95" customHeight="1" x14ac:dyDescent="0.2">
      <c r="A550" s="323"/>
      <c r="B550" s="323"/>
      <c r="C550" s="323"/>
      <c r="D550" s="345"/>
      <c r="E550" s="323"/>
      <c r="F550" s="323"/>
      <c r="G550" s="323"/>
      <c r="I550" s="323"/>
      <c r="J550" s="323"/>
      <c r="K550" s="323"/>
      <c r="L550" s="323"/>
    </row>
    <row r="551" spans="1:12" s="325" customFormat="1" ht="15.95" customHeight="1" x14ac:dyDescent="0.2">
      <c r="A551" s="323"/>
      <c r="B551" s="323"/>
      <c r="C551" s="323"/>
      <c r="D551" s="345"/>
      <c r="E551" s="323"/>
      <c r="F551" s="323"/>
      <c r="G551" s="323"/>
      <c r="I551" s="323"/>
      <c r="J551" s="323"/>
      <c r="K551" s="323"/>
      <c r="L551" s="323"/>
    </row>
    <row r="552" spans="1:12" s="325" customFormat="1" ht="15.95" customHeight="1" x14ac:dyDescent="0.2">
      <c r="A552" s="323"/>
      <c r="B552" s="323"/>
      <c r="C552" s="323"/>
      <c r="D552" s="345"/>
      <c r="E552" s="323"/>
      <c r="F552" s="323"/>
      <c r="G552" s="323"/>
      <c r="I552" s="323"/>
      <c r="J552" s="323"/>
      <c r="K552" s="323"/>
      <c r="L552" s="323"/>
    </row>
    <row r="553" spans="1:12" s="325" customFormat="1" ht="15.95" customHeight="1" x14ac:dyDescent="0.2">
      <c r="A553" s="323"/>
      <c r="B553" s="323"/>
      <c r="C553" s="323"/>
      <c r="D553" s="345"/>
      <c r="E553" s="323"/>
      <c r="F553" s="323"/>
      <c r="G553" s="323"/>
      <c r="I553" s="323"/>
      <c r="J553" s="323"/>
      <c r="K553" s="323"/>
      <c r="L553" s="323"/>
    </row>
    <row r="554" spans="1:12" s="325" customFormat="1" ht="15.95" customHeight="1" x14ac:dyDescent="0.2">
      <c r="A554" s="323"/>
      <c r="B554" s="323"/>
      <c r="C554" s="323"/>
      <c r="D554" s="345"/>
      <c r="E554" s="323"/>
      <c r="F554" s="323"/>
      <c r="G554" s="323"/>
      <c r="I554" s="323"/>
      <c r="J554" s="323"/>
      <c r="K554" s="323"/>
      <c r="L554" s="323"/>
    </row>
    <row r="555" spans="1:12" s="325" customFormat="1" ht="15.95" customHeight="1" x14ac:dyDescent="0.2">
      <c r="A555" s="323"/>
      <c r="B555" s="323"/>
      <c r="C555" s="323"/>
      <c r="D555" s="345"/>
      <c r="E555" s="323"/>
      <c r="F555" s="323"/>
      <c r="G555" s="323"/>
      <c r="I555" s="323"/>
      <c r="J555" s="323"/>
      <c r="K555" s="323"/>
      <c r="L555" s="323"/>
    </row>
    <row r="556" spans="1:12" s="325" customFormat="1" ht="15.95" customHeight="1" x14ac:dyDescent="0.2">
      <c r="A556" s="323"/>
      <c r="B556" s="323"/>
      <c r="C556" s="323"/>
      <c r="D556" s="345"/>
      <c r="E556" s="323"/>
      <c r="F556" s="323"/>
      <c r="G556" s="323"/>
      <c r="I556" s="323"/>
      <c r="J556" s="323"/>
      <c r="K556" s="323"/>
      <c r="L556" s="323"/>
    </row>
    <row r="557" spans="1:12" s="325" customFormat="1" ht="15.95" customHeight="1" x14ac:dyDescent="0.2">
      <c r="A557" s="323"/>
      <c r="B557" s="323"/>
      <c r="C557" s="323"/>
      <c r="D557" s="345"/>
      <c r="E557" s="323"/>
      <c r="F557" s="323"/>
      <c r="G557" s="323"/>
      <c r="I557" s="323"/>
      <c r="J557" s="323"/>
      <c r="K557" s="323"/>
      <c r="L557" s="323"/>
    </row>
    <row r="558" spans="1:12" s="325" customFormat="1" ht="15.95" customHeight="1" x14ac:dyDescent="0.2">
      <c r="A558" s="323"/>
      <c r="B558" s="323"/>
      <c r="C558" s="323"/>
      <c r="D558" s="345"/>
      <c r="E558" s="323"/>
      <c r="F558" s="323"/>
      <c r="G558" s="323"/>
      <c r="I558" s="323"/>
      <c r="J558" s="323"/>
      <c r="K558" s="323"/>
      <c r="L558" s="323"/>
    </row>
    <row r="559" spans="1:12" s="325" customFormat="1" ht="15.95" customHeight="1" x14ac:dyDescent="0.2">
      <c r="A559" s="323"/>
      <c r="B559" s="323"/>
      <c r="C559" s="323"/>
      <c r="D559" s="345"/>
      <c r="E559" s="323"/>
      <c r="F559" s="323"/>
      <c r="G559" s="323"/>
      <c r="I559" s="323"/>
      <c r="J559" s="323"/>
      <c r="K559" s="323"/>
      <c r="L559" s="323"/>
    </row>
    <row r="560" spans="1:12" s="325" customFormat="1" ht="15.95" customHeight="1" x14ac:dyDescent="0.2">
      <c r="A560" s="323"/>
      <c r="B560" s="323"/>
      <c r="C560" s="323"/>
      <c r="D560" s="345"/>
      <c r="E560" s="323"/>
      <c r="F560" s="323"/>
      <c r="G560" s="323"/>
      <c r="I560" s="323"/>
      <c r="J560" s="323"/>
      <c r="K560" s="323"/>
      <c r="L560" s="323"/>
    </row>
    <row r="561" spans="1:12" s="325" customFormat="1" ht="15.95" customHeight="1" x14ac:dyDescent="0.2">
      <c r="A561" s="323"/>
      <c r="B561" s="323"/>
      <c r="C561" s="323"/>
      <c r="D561" s="345"/>
      <c r="E561" s="323"/>
      <c r="F561" s="323"/>
      <c r="G561" s="323"/>
      <c r="I561" s="323"/>
      <c r="J561" s="323"/>
      <c r="K561" s="323"/>
      <c r="L561" s="323"/>
    </row>
  </sheetData>
  <sheetProtection sheet="1" objects="1" scenarios="1" insertHyperlinks="0"/>
  <mergeCells count="26">
    <mergeCell ref="B27:C27"/>
    <mergeCell ref="B1:C1"/>
    <mergeCell ref="B2:C2"/>
    <mergeCell ref="B3:C3"/>
    <mergeCell ref="A4:C4"/>
    <mergeCell ref="A7:G7"/>
    <mergeCell ref="A11:B11"/>
    <mergeCell ref="I5:I6"/>
    <mergeCell ref="K5:K6"/>
    <mergeCell ref="L5:L6"/>
    <mergeCell ref="A6:G6"/>
    <mergeCell ref="J5:J6"/>
    <mergeCell ref="K7:K8"/>
    <mergeCell ref="L7:L8"/>
    <mergeCell ref="E17:G17"/>
    <mergeCell ref="A21:G21"/>
    <mergeCell ref="B24:C24"/>
    <mergeCell ref="J7:J8"/>
    <mergeCell ref="I7:I8"/>
    <mergeCell ref="E11:G11"/>
    <mergeCell ref="E13:G13"/>
    <mergeCell ref="E14:G14"/>
    <mergeCell ref="E15:G15"/>
    <mergeCell ref="E16:G16"/>
    <mergeCell ref="A8:G8"/>
    <mergeCell ref="I12:L14"/>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53601" r:id="rId4" name="WorksheetCompleteChk">
          <controlPr defaultSize="0" autoLine="0" r:id="rId5">
            <anchor moveWithCells="1">
              <from>
                <xdr:col>8</xdr:col>
                <xdr:colOff>142875</xdr:colOff>
                <xdr:row>0</xdr:row>
                <xdr:rowOff>76200</xdr:rowOff>
              </from>
              <to>
                <xdr:col>8</xdr:col>
                <xdr:colOff>295275</xdr:colOff>
                <xdr:row>0</xdr:row>
                <xdr:rowOff>228600</xdr:rowOff>
              </to>
            </anchor>
          </controlPr>
        </control>
      </mc:Choice>
      <mc:Fallback>
        <control shapeId="153601" r:id="rId4" name="WorksheetCompleteChk"/>
      </mc:Fallback>
    </mc:AlternateContent>
    <mc:AlternateContent xmlns:mc="http://schemas.openxmlformats.org/markup-compatibility/2006">
      <mc:Choice Requires="x14">
        <control shapeId="153602" r:id="rId6" name="AwaitingClientChk">
          <controlPr defaultSize="0" autoLine="0" r:id="rId5">
            <anchor moveWithCells="1">
              <from>
                <xdr:col>8</xdr:col>
                <xdr:colOff>142875</xdr:colOff>
                <xdr:row>1</xdr:row>
                <xdr:rowOff>76200</xdr:rowOff>
              </from>
              <to>
                <xdr:col>8</xdr:col>
                <xdr:colOff>295275</xdr:colOff>
                <xdr:row>1</xdr:row>
                <xdr:rowOff>228600</xdr:rowOff>
              </to>
            </anchor>
          </controlPr>
        </control>
      </mc:Choice>
      <mc:Fallback>
        <control shapeId="153602" r:id="rId6" name="AwaitingClientChk"/>
      </mc:Fallback>
    </mc:AlternateContent>
    <mc:AlternateContent xmlns:mc="http://schemas.openxmlformats.org/markup-compatibility/2006">
      <mc:Choice Requires="x14">
        <control shapeId="153603" r:id="rId7" name="ReviewedChk">
          <controlPr defaultSize="0" autoLine="0" r:id="rId8">
            <anchor moveWithCells="1">
              <from>
                <xdr:col>8</xdr:col>
                <xdr:colOff>142875</xdr:colOff>
                <xdr:row>2</xdr:row>
                <xdr:rowOff>76200</xdr:rowOff>
              </from>
              <to>
                <xdr:col>8</xdr:col>
                <xdr:colOff>295275</xdr:colOff>
                <xdr:row>2</xdr:row>
                <xdr:rowOff>228600</xdr:rowOff>
              </to>
            </anchor>
          </controlPr>
        </control>
      </mc:Choice>
      <mc:Fallback>
        <control shapeId="153603" r:id="rId7" name="ReviewedChk"/>
      </mc:Fallback>
    </mc:AlternateContent>
    <mc:AlternateContent xmlns:mc="http://schemas.openxmlformats.org/markup-compatibility/2006">
      <mc:Choice Requires="x14">
        <control shapeId="153604" r:id="rId9" name="ReworkRequiredChk">
          <controlPr defaultSize="0" autoLine="0" r:id="rId5">
            <anchor moveWithCells="1">
              <from>
                <xdr:col>8</xdr:col>
                <xdr:colOff>142875</xdr:colOff>
                <xdr:row>3</xdr:row>
                <xdr:rowOff>95250</xdr:rowOff>
              </from>
              <to>
                <xdr:col>8</xdr:col>
                <xdr:colOff>295275</xdr:colOff>
                <xdr:row>3</xdr:row>
                <xdr:rowOff>247650</xdr:rowOff>
              </to>
            </anchor>
          </controlPr>
        </control>
      </mc:Choice>
      <mc:Fallback>
        <control shapeId="153604" r:id="rId9" name="ReworkRequiredChk"/>
      </mc:Fallback>
    </mc:AlternateContent>
    <mc:AlternateContent xmlns:mc="http://schemas.openxmlformats.org/markup-compatibility/2006">
      <mc:Choice Requires="x14">
        <control shapeId="153605" r:id="rId10" name="ReworkCompleteChk">
          <controlPr defaultSize="0" autoLine="0" r:id="rId5">
            <anchor moveWithCells="1">
              <from>
                <xdr:col>8</xdr:col>
                <xdr:colOff>142875</xdr:colOff>
                <xdr:row>5</xdr:row>
                <xdr:rowOff>28575</xdr:rowOff>
              </from>
              <to>
                <xdr:col>8</xdr:col>
                <xdr:colOff>295275</xdr:colOff>
                <xdr:row>5</xdr:row>
                <xdr:rowOff>180975</xdr:rowOff>
              </to>
            </anchor>
          </controlPr>
        </control>
      </mc:Choice>
      <mc:Fallback>
        <control shapeId="153605" r:id="rId10" name="ReworkCompleteChk"/>
      </mc:Fallback>
    </mc:AlternateContent>
    <mc:AlternateContent xmlns:mc="http://schemas.openxmlformats.org/markup-compatibility/2006">
      <mc:Choice Requires="x14">
        <control shapeId="153606" r:id="rId11" name="FinalReviewChk">
          <controlPr defaultSize="0" autoLine="0" r:id="rId5">
            <anchor moveWithCells="1">
              <from>
                <xdr:col>8</xdr:col>
                <xdr:colOff>142875</xdr:colOff>
                <xdr:row>6</xdr:row>
                <xdr:rowOff>114300</xdr:rowOff>
              </from>
              <to>
                <xdr:col>8</xdr:col>
                <xdr:colOff>295275</xdr:colOff>
                <xdr:row>7</xdr:row>
                <xdr:rowOff>76200</xdr:rowOff>
              </to>
            </anchor>
          </controlPr>
        </control>
      </mc:Choice>
      <mc:Fallback>
        <control shapeId="153606" r:id="rId11" name="FinalReviewChk"/>
      </mc:Fallback>
    </mc:AlternateContent>
  </control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9">
    <tabColor rgb="FF8DC63F"/>
    <pageSetUpPr autoPageBreaks="0" fitToPage="1"/>
  </sheetPr>
  <dimension ref="A1:K1721"/>
  <sheetViews>
    <sheetView showGridLines="0" zoomScaleNormal="100" workbookViewId="0">
      <selection activeCell="A8" sqref="A8"/>
    </sheetView>
  </sheetViews>
  <sheetFormatPr defaultColWidth="9.33203125" defaultRowHeight="12.75" x14ac:dyDescent="0.2"/>
  <cols>
    <col min="1" max="1" width="12.83203125" style="336" customWidth="1"/>
    <col min="2" max="2" width="39.164062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66" t="e">
        <f>IF(AND('Index of Workpapers'!E57="",#REF!=""),'Index of Workpapers'!C57,IF('Index of Workpapers'!E57&lt;&gt;"",'Index of Workpapers'!E57,#REF!))</f>
        <v>#REF!</v>
      </c>
      <c r="H1" s="648"/>
      <c r="I1" s="649" t="s">
        <v>349</v>
      </c>
      <c r="J1" s="648" t="s">
        <v>63</v>
      </c>
      <c r="K1" s="650" t="s">
        <v>64</v>
      </c>
    </row>
    <row r="2" spans="1:11" ht="24.95" customHeight="1" x14ac:dyDescent="0.2">
      <c r="A2" s="145" t="s">
        <v>10</v>
      </c>
      <c r="B2" s="1426" t="str">
        <f>Home!$B$4</f>
        <v>MICINDA SUPERANNUATION FUND</v>
      </c>
      <c r="C2" s="1426"/>
      <c r="D2" s="24"/>
      <c r="E2" s="337" t="s">
        <v>63</v>
      </c>
      <c r="F2" s="337" t="s">
        <v>64</v>
      </c>
      <c r="H2" s="648"/>
      <c r="I2" s="649" t="s">
        <v>350</v>
      </c>
      <c r="J2" s="648" t="s">
        <v>63</v>
      </c>
      <c r="K2" s="650" t="s">
        <v>64</v>
      </c>
    </row>
    <row r="3" spans="1:11" ht="24.95" customHeight="1" x14ac:dyDescent="0.2">
      <c r="A3" s="145" t="s">
        <v>917</v>
      </c>
      <c r="B3" s="1427">
        <f>Home!$C$7</f>
        <v>43281</v>
      </c>
      <c r="C3" s="1427"/>
      <c r="D3" s="340" t="s">
        <v>55</v>
      </c>
      <c r="E3" s="106" t="str">
        <f>Home!$C$16</f>
        <v>TH</v>
      </c>
      <c r="F3" s="320">
        <f>Home!$C$17</f>
        <v>43521</v>
      </c>
      <c r="H3" s="648"/>
      <c r="I3" s="649" t="s">
        <v>94</v>
      </c>
      <c r="J3" s="648" t="s">
        <v>63</v>
      </c>
      <c r="K3" s="650" t="s">
        <v>64</v>
      </c>
    </row>
    <row r="4" spans="1:11" ht="24.95" customHeight="1" x14ac:dyDescent="0.3">
      <c r="A4" s="1496" t="str">
        <f>'Index of Workpapers'!B57</f>
        <v>Unsettled Trades</v>
      </c>
      <c r="B4" s="1496"/>
      <c r="C4" s="1496"/>
      <c r="D4" s="340" t="s">
        <v>56</v>
      </c>
      <c r="E4" s="106" t="str">
        <f>Home!$C$18</f>
        <v>Enter initials</v>
      </c>
      <c r="F4" s="320" t="str">
        <f>Home!$C$19</f>
        <v>Enter date</v>
      </c>
      <c r="H4" s="1437"/>
      <c r="I4" s="1438" t="s">
        <v>351</v>
      </c>
      <c r="J4" s="1437" t="s">
        <v>63</v>
      </c>
      <c r="K4" s="1439" t="s">
        <v>64</v>
      </c>
    </row>
    <row r="5" spans="1:11" s="23" customFormat="1" ht="3.75" customHeight="1" x14ac:dyDescent="0.25">
      <c r="A5" s="59"/>
      <c r="B5" s="50"/>
      <c r="C5" s="50"/>
      <c r="D5" s="55"/>
      <c r="E5" s="83"/>
      <c r="H5" s="1437"/>
      <c r="I5" s="1438"/>
      <c r="J5" s="1437"/>
      <c r="K5" s="1439"/>
    </row>
    <row r="6" spans="1:11" ht="30" customHeight="1" x14ac:dyDescent="0.2">
      <c r="A6" s="1414" t="s">
        <v>819</v>
      </c>
      <c r="B6" s="1414"/>
      <c r="C6" s="1414"/>
      <c r="D6" s="1414"/>
      <c r="E6" s="1414"/>
      <c r="F6" s="1414"/>
      <c r="H6" s="981"/>
      <c r="I6" s="982" t="s">
        <v>352</v>
      </c>
      <c r="J6" s="981" t="s">
        <v>63</v>
      </c>
      <c r="K6" s="983" t="s">
        <v>64</v>
      </c>
    </row>
    <row r="7" spans="1:11" ht="3.75" customHeight="1" thickBot="1" x14ac:dyDescent="0.25">
      <c r="A7" s="658"/>
      <c r="B7" s="658"/>
      <c r="C7" s="658"/>
      <c r="D7" s="658"/>
      <c r="E7" s="658"/>
      <c r="F7" s="658" t="s">
        <v>418</v>
      </c>
      <c r="H7" s="1562"/>
      <c r="I7" s="1565" t="s">
        <v>353</v>
      </c>
      <c r="J7" s="1562" t="s">
        <v>63</v>
      </c>
      <c r="K7" s="1568" t="s">
        <v>64</v>
      </c>
    </row>
    <row r="8" spans="1:11" s="338" customFormat="1" ht="19.5" customHeight="1" x14ac:dyDescent="0.2">
      <c r="A8" s="564"/>
      <c r="B8" s="564"/>
      <c r="C8" s="564"/>
      <c r="D8" s="1615"/>
      <c r="E8" s="1615"/>
      <c r="F8" s="1615"/>
      <c r="H8" s="1564"/>
      <c r="I8" s="1567"/>
      <c r="J8" s="1564"/>
      <c r="K8" s="1564"/>
    </row>
    <row r="9" spans="1:11" s="341" customFormat="1" ht="15" customHeight="1" x14ac:dyDescent="0.2">
      <c r="A9" s="371"/>
      <c r="B9" s="371"/>
      <c r="C9" s="371"/>
      <c r="D9" s="1428"/>
      <c r="E9" s="1428"/>
      <c r="F9" s="1428"/>
      <c r="H9" s="530" t="s">
        <v>902</v>
      </c>
      <c r="I9" s="531"/>
      <c r="J9" s="531"/>
      <c r="K9" s="532"/>
    </row>
    <row r="10" spans="1:11" s="341" customFormat="1" ht="15" customHeight="1" x14ac:dyDescent="0.2">
      <c r="A10" s="371"/>
      <c r="B10" s="371"/>
      <c r="C10" s="371"/>
      <c r="D10" s="1428"/>
      <c r="E10" s="1428"/>
      <c r="F10" s="1428"/>
      <c r="H10" s="533"/>
      <c r="I10" s="534"/>
      <c r="J10" s="534"/>
      <c r="K10" s="535"/>
    </row>
    <row r="11" spans="1:11" s="341" customFormat="1" ht="15" customHeight="1" x14ac:dyDescent="0.2">
      <c r="A11" s="371"/>
      <c r="B11" s="371"/>
      <c r="C11" s="371"/>
      <c r="D11" s="1428"/>
      <c r="E11" s="1428"/>
      <c r="F11" s="1428"/>
      <c r="H11" s="1429" t="s">
        <v>355</v>
      </c>
      <c r="I11" s="1430"/>
      <c r="J11" s="1430"/>
      <c r="K11" s="1431"/>
    </row>
    <row r="12" spans="1:11" s="341" customFormat="1" ht="15" customHeight="1" x14ac:dyDescent="0.2">
      <c r="A12" s="371"/>
      <c r="B12" s="371"/>
      <c r="C12" s="371"/>
      <c r="D12" s="1428"/>
      <c r="E12" s="1428"/>
      <c r="F12" s="1428"/>
      <c r="H12" s="1415"/>
      <c r="I12" s="1432"/>
      <c r="J12" s="1432"/>
      <c r="K12" s="1433"/>
    </row>
    <row r="13" spans="1:11" s="341" customFormat="1" ht="15" customHeight="1" x14ac:dyDescent="0.2">
      <c r="A13" s="371"/>
      <c r="B13" s="371"/>
      <c r="C13" s="371"/>
      <c r="D13" s="1428"/>
      <c r="E13" s="1428"/>
      <c r="F13" s="1428"/>
      <c r="H13" s="443"/>
      <c r="I13" s="444"/>
      <c r="J13" s="444"/>
      <c r="K13" s="445"/>
    </row>
    <row r="14" spans="1:11" s="341" customFormat="1" ht="15" customHeight="1" x14ac:dyDescent="0.2">
      <c r="A14" s="371"/>
      <c r="B14" s="371"/>
      <c r="C14" s="371"/>
      <c r="D14" s="1428"/>
      <c r="E14" s="1428"/>
      <c r="F14" s="1428"/>
      <c r="H14" s="443"/>
      <c r="I14" s="444"/>
      <c r="J14" s="444"/>
      <c r="K14" s="445"/>
    </row>
    <row r="15" spans="1:11" s="341" customFormat="1" ht="15" customHeight="1" x14ac:dyDescent="0.2">
      <c r="A15" s="371"/>
      <c r="B15" s="371"/>
      <c r="C15" s="371"/>
      <c r="D15" s="1428"/>
      <c r="E15" s="1428"/>
      <c r="F15" s="1428"/>
      <c r="H15" s="443"/>
      <c r="I15" s="444"/>
      <c r="J15" s="444"/>
      <c r="K15" s="445"/>
    </row>
    <row r="16" spans="1:11" s="341" customFormat="1" ht="15" customHeight="1" x14ac:dyDescent="0.2">
      <c r="A16" s="371"/>
      <c r="B16" s="371"/>
      <c r="C16" s="371"/>
      <c r="D16" s="1428"/>
      <c r="E16" s="1428"/>
      <c r="F16" s="1428"/>
      <c r="H16" s="443"/>
      <c r="I16" s="444"/>
      <c r="J16" s="444"/>
      <c r="K16" s="445"/>
    </row>
    <row r="17" spans="1:11" s="341" customFormat="1" ht="15" customHeight="1" x14ac:dyDescent="0.2">
      <c r="A17" s="371"/>
      <c r="B17" s="371"/>
      <c r="C17" s="371"/>
      <c r="D17" s="1428"/>
      <c r="E17" s="1428"/>
      <c r="F17" s="1428"/>
      <c r="H17" s="443"/>
      <c r="I17" s="444"/>
      <c r="J17" s="444"/>
      <c r="K17" s="445"/>
    </row>
    <row r="18" spans="1:11" s="341" customFormat="1" ht="15" customHeight="1" x14ac:dyDescent="0.2">
      <c r="A18" s="371"/>
      <c r="B18" s="371"/>
      <c r="C18" s="371"/>
      <c r="D18" s="1428"/>
      <c r="E18" s="1428"/>
      <c r="F18" s="1428"/>
      <c r="H18" s="443"/>
      <c r="I18" s="444"/>
      <c r="J18" s="444"/>
      <c r="K18" s="445"/>
    </row>
    <row r="19" spans="1:11" s="341" customFormat="1" ht="15" customHeight="1" x14ac:dyDescent="0.2">
      <c r="A19" s="371"/>
      <c r="B19" s="371"/>
      <c r="C19" s="380"/>
      <c r="D19" s="1428"/>
      <c r="E19" s="1428"/>
      <c r="F19" s="1428"/>
      <c r="H19" s="443"/>
      <c r="I19" s="444"/>
      <c r="J19" s="444"/>
      <c r="K19" s="445"/>
    </row>
    <row r="20" spans="1:11" s="341" customFormat="1" ht="15" customHeight="1" x14ac:dyDescent="0.2">
      <c r="A20" s="371"/>
      <c r="B20" s="371"/>
      <c r="C20" s="371"/>
      <c r="D20" s="1428"/>
      <c r="E20" s="1428"/>
      <c r="F20" s="1428"/>
      <c r="H20" s="443"/>
      <c r="I20" s="444"/>
      <c r="J20" s="444"/>
      <c r="K20" s="445"/>
    </row>
    <row r="21" spans="1:11" s="341" customFormat="1" ht="15" customHeight="1" x14ac:dyDescent="0.2">
      <c r="A21" s="371"/>
      <c r="B21" s="371"/>
      <c r="C21" s="371"/>
      <c r="D21" s="1428"/>
      <c r="E21" s="1428"/>
      <c r="F21" s="1428"/>
      <c r="H21" s="443"/>
      <c r="I21" s="444"/>
      <c r="J21" s="444"/>
      <c r="K21" s="445"/>
    </row>
    <row r="22" spans="1:11" s="341" customFormat="1" ht="15" customHeight="1" x14ac:dyDescent="0.2">
      <c r="A22" s="371"/>
      <c r="B22" s="371"/>
      <c r="C22" s="371"/>
      <c r="D22" s="1428"/>
      <c r="E22" s="1428"/>
      <c r="F22" s="1428"/>
      <c r="H22" s="443"/>
      <c r="I22" s="444"/>
      <c r="J22" s="444"/>
      <c r="K22" s="445"/>
    </row>
    <row r="23" spans="1:11" s="341" customFormat="1" ht="15" customHeight="1" x14ac:dyDescent="0.2">
      <c r="A23" s="371"/>
      <c r="B23" s="371"/>
      <c r="C23" s="371"/>
      <c r="D23" s="1428"/>
      <c r="E23" s="1428"/>
      <c r="F23" s="1428"/>
      <c r="H23" s="443"/>
      <c r="I23" s="444"/>
      <c r="J23" s="444"/>
      <c r="K23" s="445"/>
    </row>
    <row r="24" spans="1:11" s="341" customFormat="1" ht="15" customHeight="1" x14ac:dyDescent="0.2">
      <c r="A24" s="371"/>
      <c r="B24" s="371"/>
      <c r="C24" s="371"/>
      <c r="D24" s="1428"/>
      <c r="E24" s="1428"/>
      <c r="F24" s="1428"/>
      <c r="H24" s="443"/>
      <c r="I24" s="444"/>
      <c r="J24" s="444"/>
      <c r="K24" s="445"/>
    </row>
    <row r="25" spans="1:11" s="341" customFormat="1" ht="15" customHeight="1" x14ac:dyDescent="0.2">
      <c r="A25" s="371"/>
      <c r="B25" s="371"/>
      <c r="C25" s="371"/>
      <c r="D25" s="1428"/>
      <c r="E25" s="1428"/>
      <c r="F25" s="1428"/>
      <c r="H25" s="443"/>
      <c r="I25" s="444"/>
      <c r="J25" s="444"/>
      <c r="K25" s="445"/>
    </row>
    <row r="26" spans="1:11" s="341" customFormat="1" ht="15" customHeight="1" x14ac:dyDescent="0.2">
      <c r="A26" s="371"/>
      <c r="B26" s="371"/>
      <c r="C26" s="371"/>
      <c r="D26" s="1428"/>
      <c r="E26" s="1428"/>
      <c r="F26" s="1428"/>
      <c r="H26" s="443"/>
      <c r="I26" s="444"/>
      <c r="J26" s="444"/>
      <c r="K26" s="445"/>
    </row>
    <row r="27" spans="1:11" s="341" customFormat="1" ht="15" customHeight="1" x14ac:dyDescent="0.2">
      <c r="A27" s="371"/>
      <c r="B27" s="371"/>
      <c r="C27" s="371"/>
      <c r="D27" s="1428"/>
      <c r="E27" s="1428"/>
      <c r="F27" s="1428"/>
      <c r="H27" s="443"/>
      <c r="I27" s="444"/>
      <c r="J27" s="444"/>
      <c r="K27" s="445"/>
    </row>
    <row r="28" spans="1:11" s="341" customFormat="1" ht="15" customHeight="1" x14ac:dyDescent="0.2">
      <c r="A28" s="371"/>
      <c r="B28" s="371"/>
      <c r="C28" s="371"/>
      <c r="D28" s="1428"/>
      <c r="E28" s="1428"/>
      <c r="F28" s="1428"/>
      <c r="H28" s="443"/>
      <c r="I28" s="444"/>
      <c r="J28" s="444"/>
      <c r="K28" s="445"/>
    </row>
    <row r="29" spans="1:11" s="341" customFormat="1" ht="15" customHeight="1" x14ac:dyDescent="0.2">
      <c r="A29" s="371"/>
      <c r="B29" s="371"/>
      <c r="C29" s="371"/>
      <c r="D29" s="1428"/>
      <c r="E29" s="1428"/>
      <c r="F29" s="1428"/>
      <c r="H29" s="443"/>
      <c r="I29" s="444"/>
      <c r="J29" s="444"/>
      <c r="K29" s="445"/>
    </row>
    <row r="30" spans="1:11" s="341" customFormat="1" ht="15" customHeight="1" x14ac:dyDescent="0.2">
      <c r="A30" s="371"/>
      <c r="B30" s="371"/>
      <c r="C30" s="371"/>
      <c r="D30" s="1428"/>
      <c r="E30" s="1428"/>
      <c r="F30" s="1428"/>
      <c r="H30" s="443"/>
      <c r="I30" s="444"/>
      <c r="J30" s="444"/>
      <c r="K30" s="445"/>
    </row>
    <row r="31" spans="1:11" s="341" customFormat="1" ht="15" customHeight="1" x14ac:dyDescent="0.2">
      <c r="A31" s="371"/>
      <c r="B31" s="371"/>
      <c r="C31" s="371"/>
      <c r="D31" s="1428"/>
      <c r="E31" s="1428"/>
      <c r="F31" s="1428"/>
      <c r="H31" s="443"/>
      <c r="I31" s="444"/>
      <c r="J31" s="444"/>
      <c r="K31" s="445"/>
    </row>
    <row r="32" spans="1:11" s="341" customFormat="1" ht="15" customHeight="1" x14ac:dyDescent="0.2">
      <c r="A32" s="371"/>
      <c r="B32" s="371"/>
      <c r="C32" s="371"/>
      <c r="D32" s="1428"/>
      <c r="E32" s="1428"/>
      <c r="F32" s="1428"/>
      <c r="H32" s="443"/>
      <c r="I32" s="444"/>
      <c r="J32" s="444"/>
      <c r="K32" s="445"/>
    </row>
    <row r="33" spans="1:11" s="341" customFormat="1" ht="15" customHeight="1" x14ac:dyDescent="0.2">
      <c r="A33" s="371"/>
      <c r="B33" s="371"/>
      <c r="C33" s="371"/>
      <c r="D33" s="1428"/>
      <c r="E33" s="1428"/>
      <c r="F33" s="1428"/>
      <c r="H33" s="443"/>
      <c r="I33" s="444"/>
      <c r="J33" s="444"/>
      <c r="K33" s="445"/>
    </row>
    <row r="34" spans="1:11" s="341" customFormat="1" ht="15" customHeight="1" x14ac:dyDescent="0.2">
      <c r="A34" s="371"/>
      <c r="B34" s="371"/>
      <c r="C34" s="371"/>
      <c r="D34" s="1428"/>
      <c r="E34" s="1428"/>
      <c r="F34" s="1428"/>
      <c r="H34" s="443"/>
      <c r="I34" s="444"/>
      <c r="J34" s="444"/>
      <c r="K34" s="445"/>
    </row>
    <row r="35" spans="1:11" s="341" customFormat="1" ht="15" customHeight="1" x14ac:dyDescent="0.2">
      <c r="A35" s="371"/>
      <c r="B35" s="371"/>
      <c r="C35" s="371"/>
      <c r="D35" s="1428"/>
      <c r="E35" s="1428"/>
      <c r="F35" s="1428"/>
      <c r="H35" s="443"/>
      <c r="I35" s="444"/>
      <c r="J35" s="444"/>
      <c r="K35" s="445"/>
    </row>
    <row r="36" spans="1:11" s="341" customFormat="1" ht="15" customHeight="1" x14ac:dyDescent="0.2">
      <c r="A36" s="371"/>
      <c r="B36" s="371"/>
      <c r="C36" s="371"/>
      <c r="D36" s="1428"/>
      <c r="E36" s="1428"/>
      <c r="F36" s="1428"/>
      <c r="H36" s="443"/>
      <c r="I36" s="444"/>
      <c r="J36" s="444"/>
      <c r="K36" s="445"/>
    </row>
    <row r="37" spans="1:11" s="341" customFormat="1" ht="15" customHeight="1" x14ac:dyDescent="0.2">
      <c r="A37" s="371"/>
      <c r="B37" s="371"/>
      <c r="C37" s="371"/>
      <c r="D37" s="1428"/>
      <c r="E37" s="1428"/>
      <c r="F37" s="1428"/>
      <c r="H37" s="443"/>
      <c r="I37" s="444"/>
      <c r="J37" s="444"/>
      <c r="K37" s="445"/>
    </row>
    <row r="38" spans="1:11" s="341" customFormat="1" ht="15" customHeight="1" x14ac:dyDescent="0.2">
      <c r="A38" s="371"/>
      <c r="B38" s="371"/>
      <c r="C38" s="371"/>
      <c r="D38" s="1428"/>
      <c r="E38" s="1428"/>
      <c r="F38" s="1428"/>
      <c r="H38" s="443"/>
      <c r="I38" s="444"/>
      <c r="J38" s="444"/>
      <c r="K38" s="445"/>
    </row>
    <row r="39" spans="1:11" s="341" customFormat="1" ht="15" customHeight="1" x14ac:dyDescent="0.2">
      <c r="A39" s="371"/>
      <c r="B39" s="371"/>
      <c r="C39" s="371"/>
      <c r="D39" s="1428"/>
      <c r="E39" s="1428"/>
      <c r="F39" s="1428"/>
      <c r="H39" s="443"/>
      <c r="I39" s="444"/>
      <c r="J39" s="444"/>
      <c r="K39" s="445"/>
    </row>
    <row r="40" spans="1:11" s="341" customFormat="1" ht="15" customHeight="1" x14ac:dyDescent="0.2">
      <c r="A40" s="371"/>
      <c r="B40" s="371"/>
      <c r="C40" s="371"/>
      <c r="D40" s="1428"/>
      <c r="E40" s="1428"/>
      <c r="F40" s="1428"/>
      <c r="H40" s="443"/>
      <c r="I40" s="444"/>
      <c r="J40" s="444"/>
      <c r="K40" s="445"/>
    </row>
    <row r="41" spans="1:11" s="341" customFormat="1" ht="15" customHeight="1" x14ac:dyDescent="0.2">
      <c r="A41" s="371"/>
      <c r="B41" s="371"/>
      <c r="C41" s="371"/>
      <c r="D41" s="1428"/>
      <c r="E41" s="1428"/>
      <c r="F41" s="1428"/>
      <c r="H41" s="443"/>
      <c r="I41" s="444"/>
      <c r="J41" s="444"/>
      <c r="K41" s="445"/>
    </row>
    <row r="42" spans="1:11" s="341" customFormat="1" ht="15" customHeight="1" x14ac:dyDescent="0.2">
      <c r="A42" s="371"/>
      <c r="B42" s="371"/>
      <c r="C42" s="371"/>
      <c r="D42" s="1428"/>
      <c r="E42" s="1428"/>
      <c r="F42" s="1428"/>
      <c r="H42" s="443"/>
      <c r="I42" s="444"/>
      <c r="J42" s="444"/>
      <c r="K42" s="445"/>
    </row>
    <row r="43" spans="1:11" s="341" customFormat="1" ht="15" customHeight="1" x14ac:dyDescent="0.2">
      <c r="A43" s="371"/>
      <c r="B43" s="371"/>
      <c r="C43" s="371"/>
      <c r="D43" s="1428"/>
      <c r="E43" s="1428"/>
      <c r="F43" s="1428"/>
      <c r="H43" s="443"/>
      <c r="I43" s="444"/>
      <c r="J43" s="444"/>
      <c r="K43" s="445"/>
    </row>
    <row r="44" spans="1:11" s="341" customFormat="1" ht="15" customHeight="1" x14ac:dyDescent="0.2">
      <c r="A44" s="371"/>
      <c r="B44" s="371"/>
      <c r="C44" s="371"/>
      <c r="D44" s="1428"/>
      <c r="E44" s="1428"/>
      <c r="F44" s="1428"/>
      <c r="H44" s="443"/>
      <c r="I44" s="444"/>
      <c r="J44" s="444"/>
      <c r="K44" s="445"/>
    </row>
    <row r="45" spans="1:11" s="341" customFormat="1" ht="15" customHeight="1" x14ac:dyDescent="0.2">
      <c r="A45" s="371"/>
      <c r="B45" s="371"/>
      <c r="C45" s="371"/>
      <c r="D45" s="371"/>
      <c r="E45" s="371"/>
      <c r="F45" s="371"/>
      <c r="H45" s="19"/>
    </row>
    <row r="46" spans="1:11" s="338" customFormat="1" ht="15" customHeight="1" x14ac:dyDescent="0.2">
      <c r="A46" s="372"/>
      <c r="B46" s="372"/>
      <c r="C46" s="372"/>
      <c r="D46" s="372"/>
      <c r="E46" s="372"/>
      <c r="F46" s="372"/>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34"/>
      <c r="B49" s="334"/>
      <c r="C49" s="334"/>
      <c r="D49" s="334"/>
      <c r="E49" s="334"/>
      <c r="F49" s="334"/>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c r="I222" s="321"/>
      <c r="J222" s="321"/>
      <c r="K222" s="321"/>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1:11" s="338" customFormat="1" ht="15.95" customHeight="1" x14ac:dyDescent="0.2">
      <c r="A257" s="334"/>
      <c r="B257" s="334"/>
      <c r="C257" s="334"/>
      <c r="D257" s="334"/>
      <c r="E257" s="334"/>
      <c r="F257" s="334"/>
      <c r="H257" s="19"/>
      <c r="I257" s="321"/>
      <c r="J257" s="321"/>
      <c r="K257" s="321"/>
    </row>
    <row r="258" spans="1:11" s="338" customFormat="1" ht="15.95" customHeight="1" x14ac:dyDescent="0.2">
      <c r="A258" s="334"/>
      <c r="B258" s="334"/>
      <c r="C258" s="334"/>
      <c r="D258" s="334"/>
      <c r="E258" s="334"/>
      <c r="F258" s="334"/>
      <c r="H258" s="19"/>
      <c r="I258" s="321"/>
      <c r="J258" s="321"/>
      <c r="K258" s="321"/>
    </row>
    <row r="259" spans="1:11" s="338" customFormat="1" ht="15.95" customHeight="1" x14ac:dyDescent="0.2">
      <c r="A259" s="334"/>
      <c r="B259" s="334"/>
      <c r="C259" s="334"/>
      <c r="D259" s="334"/>
      <c r="E259" s="334"/>
      <c r="F259" s="334"/>
      <c r="H259" s="19"/>
      <c r="I259" s="321"/>
      <c r="J259" s="321"/>
      <c r="K259" s="321"/>
    </row>
    <row r="260" spans="1:11" s="338" customFormat="1" ht="15.95" customHeight="1" x14ac:dyDescent="0.2">
      <c r="A260" s="334"/>
      <c r="B260" s="334"/>
      <c r="C260" s="334"/>
      <c r="D260" s="334"/>
      <c r="E260" s="334"/>
      <c r="F260" s="334"/>
      <c r="H260" s="19"/>
      <c r="I260" s="321"/>
      <c r="J260" s="321"/>
      <c r="K260" s="321"/>
    </row>
    <row r="261" spans="1:11" s="338" customFormat="1" ht="15.95" customHeight="1" x14ac:dyDescent="0.2">
      <c r="A261" s="334"/>
      <c r="B261" s="334"/>
      <c r="C261" s="334"/>
      <c r="D261" s="334"/>
      <c r="E261" s="334"/>
      <c r="F261" s="334"/>
      <c r="H261" s="19"/>
      <c r="I261" s="321"/>
      <c r="J261" s="321"/>
      <c r="K261" s="321"/>
    </row>
    <row r="262" spans="1:11" s="338" customFormat="1" ht="15.95" customHeight="1" x14ac:dyDescent="0.2">
      <c r="A262" s="334"/>
      <c r="B262" s="334"/>
      <c r="C262" s="334"/>
      <c r="D262" s="334"/>
      <c r="E262" s="334"/>
      <c r="F262" s="334"/>
      <c r="H262" s="19"/>
      <c r="I262" s="321"/>
      <c r="J262" s="321"/>
      <c r="K262" s="321"/>
    </row>
    <row r="263" spans="1:11" s="338" customFormat="1" ht="15.95" customHeight="1" x14ac:dyDescent="0.2">
      <c r="A263" s="334"/>
      <c r="B263" s="334"/>
      <c r="C263" s="334"/>
      <c r="D263" s="334"/>
      <c r="E263" s="334"/>
      <c r="F263" s="334"/>
      <c r="H263" s="19"/>
      <c r="I263" s="321"/>
      <c r="J263" s="321"/>
      <c r="K263" s="321"/>
    </row>
    <row r="264" spans="1:11" s="338" customFormat="1" ht="15.95" customHeight="1" x14ac:dyDescent="0.2">
      <c r="A264" s="334"/>
      <c r="B264" s="334"/>
      <c r="C264" s="334"/>
      <c r="D264" s="334"/>
      <c r="E264" s="334"/>
      <c r="F264" s="334"/>
      <c r="H264" s="19"/>
      <c r="I264" s="321"/>
      <c r="J264" s="321"/>
      <c r="K264" s="321"/>
    </row>
    <row r="265" spans="1:11" s="338" customFormat="1" ht="15.95" customHeight="1" x14ac:dyDescent="0.2">
      <c r="A265" s="334"/>
      <c r="B265" s="334"/>
      <c r="C265" s="334"/>
      <c r="D265" s="334"/>
      <c r="E265" s="334"/>
      <c r="F265" s="334"/>
      <c r="H265" s="19"/>
      <c r="I265" s="321"/>
      <c r="J265" s="321"/>
      <c r="K265" s="321"/>
    </row>
    <row r="266" spans="1:11" s="338" customFormat="1" ht="15.95" customHeight="1" x14ac:dyDescent="0.2">
      <c r="A266" s="334"/>
      <c r="B266" s="334"/>
      <c r="C266" s="334"/>
      <c r="D266" s="334"/>
      <c r="E266" s="334"/>
      <c r="F266" s="334"/>
      <c r="H266" s="19"/>
      <c r="I266" s="321"/>
      <c r="J266" s="321"/>
      <c r="K266" s="321"/>
    </row>
    <row r="267" spans="1:11" s="338" customFormat="1" ht="15.95" customHeight="1" x14ac:dyDescent="0.2">
      <c r="A267" s="334"/>
      <c r="B267" s="334"/>
      <c r="C267" s="334"/>
      <c r="D267" s="334"/>
      <c r="E267" s="334"/>
      <c r="F267" s="334"/>
      <c r="H267" s="19"/>
      <c r="I267" s="321"/>
      <c r="J267" s="321"/>
      <c r="K267" s="321"/>
    </row>
    <row r="268" spans="1:11" s="338" customFormat="1" ht="15.95" customHeight="1" x14ac:dyDescent="0.2">
      <c r="A268" s="334"/>
      <c r="B268" s="334"/>
      <c r="C268" s="334"/>
      <c r="D268" s="334"/>
      <c r="E268" s="334"/>
      <c r="F268" s="334"/>
      <c r="H268" s="19"/>
      <c r="I268" s="321"/>
      <c r="J268" s="321"/>
      <c r="K268" s="321"/>
    </row>
    <row r="269" spans="1:11" s="338" customFormat="1" ht="15.95" customHeight="1" x14ac:dyDescent="0.2">
      <c r="A269" s="334"/>
      <c r="B269" s="334"/>
      <c r="C269" s="334"/>
      <c r="D269" s="334"/>
      <c r="E269" s="334"/>
      <c r="F269" s="334"/>
      <c r="H269" s="19"/>
      <c r="I269" s="321"/>
      <c r="J269" s="321"/>
      <c r="K269" s="321"/>
    </row>
    <row r="270" spans="1:11" s="338" customFormat="1" ht="15.95" customHeight="1" x14ac:dyDescent="0.2">
      <c r="A270" s="334"/>
      <c r="B270" s="334"/>
      <c r="C270" s="334"/>
      <c r="D270" s="334"/>
      <c r="E270" s="334"/>
      <c r="F270" s="334"/>
      <c r="H270" s="19"/>
      <c r="I270" s="321"/>
      <c r="J270" s="321"/>
      <c r="K270" s="321"/>
    </row>
    <row r="271" spans="1:11" s="338" customFormat="1" ht="15.95" customHeight="1" x14ac:dyDescent="0.2">
      <c r="H271" s="19"/>
      <c r="I271" s="321"/>
      <c r="J271" s="321"/>
      <c r="K271" s="321"/>
    </row>
    <row r="272" spans="1: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ht="12" x14ac:dyDescent="0.2">
      <c r="H563" s="19"/>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sheetData>
  <sheetProtection sheet="1" objects="1" scenarios="1" insertHyperlinks="0"/>
  <mergeCells count="51">
    <mergeCell ref="D44:F44"/>
    <mergeCell ref="D37:F37"/>
    <mergeCell ref="D38:F38"/>
    <mergeCell ref="D39:F39"/>
    <mergeCell ref="D40:F40"/>
    <mergeCell ref="D41:F41"/>
    <mergeCell ref="D42:F42"/>
    <mergeCell ref="D33:F33"/>
    <mergeCell ref="D34:F34"/>
    <mergeCell ref="J7:J8"/>
    <mergeCell ref="K7:K8"/>
    <mergeCell ref="D43:F43"/>
    <mergeCell ref="D36:F36"/>
    <mergeCell ref="D25:F25"/>
    <mergeCell ref="D26:F26"/>
    <mergeCell ref="D27:F27"/>
    <mergeCell ref="D28:F28"/>
    <mergeCell ref="D29:F29"/>
    <mergeCell ref="D35:F35"/>
    <mergeCell ref="D24:F24"/>
    <mergeCell ref="D13:F13"/>
    <mergeCell ref="D14:F14"/>
    <mergeCell ref="D15:F15"/>
    <mergeCell ref="D30:F30"/>
    <mergeCell ref="D31:F31"/>
    <mergeCell ref="D16:F16"/>
    <mergeCell ref="D17:F17"/>
    <mergeCell ref="D18:F18"/>
    <mergeCell ref="D19:F19"/>
    <mergeCell ref="D20:F20"/>
    <mergeCell ref="D32:F32"/>
    <mergeCell ref="D12:F12"/>
    <mergeCell ref="J4:J5"/>
    <mergeCell ref="K4:K5"/>
    <mergeCell ref="A6:F6"/>
    <mergeCell ref="I4:I5"/>
    <mergeCell ref="D8:F8"/>
    <mergeCell ref="D9:F9"/>
    <mergeCell ref="D10:F10"/>
    <mergeCell ref="D11:F11"/>
    <mergeCell ref="H11:K12"/>
    <mergeCell ref="H7:H8"/>
    <mergeCell ref="I7:I8"/>
    <mergeCell ref="D21:F21"/>
    <mergeCell ref="D22:F22"/>
    <mergeCell ref="D23:F23"/>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scale="9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0230"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80230" r:id="rId4" name="ReworkCompleteChk"/>
      </mc:Fallback>
    </mc:AlternateContent>
    <mc:AlternateContent xmlns:mc="http://schemas.openxmlformats.org/markup-compatibility/2006">
      <mc:Choice Requires="x14">
        <control shapeId="180229" r:id="rId6" name="FinalReviewChk">
          <controlPr defaultSize="0" autoLine="0" r:id="rId5">
            <anchor moveWithCells="1">
              <from>
                <xdr:col>7</xdr:col>
                <xdr:colOff>114300</xdr:colOff>
                <xdr:row>7</xdr:row>
                <xdr:rowOff>28575</xdr:rowOff>
              </from>
              <to>
                <xdr:col>7</xdr:col>
                <xdr:colOff>285750</xdr:colOff>
                <xdr:row>7</xdr:row>
                <xdr:rowOff>200025</xdr:rowOff>
              </to>
            </anchor>
          </controlPr>
        </control>
      </mc:Choice>
      <mc:Fallback>
        <control shapeId="180229" r:id="rId6" name="FinalReviewChk"/>
      </mc:Fallback>
    </mc:AlternateContent>
    <mc:AlternateContent xmlns:mc="http://schemas.openxmlformats.org/markup-compatibility/2006">
      <mc:Choice Requires="x14">
        <control shapeId="180228"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0228" r:id="rId7" name="ReworkRequiredChk"/>
      </mc:Fallback>
    </mc:AlternateContent>
    <mc:AlternateContent xmlns:mc="http://schemas.openxmlformats.org/markup-compatibility/2006">
      <mc:Choice Requires="x14">
        <control shapeId="180227"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0227" r:id="rId8" name="ReviewedChk"/>
      </mc:Fallback>
    </mc:AlternateContent>
    <mc:AlternateContent xmlns:mc="http://schemas.openxmlformats.org/markup-compatibility/2006">
      <mc:Choice Requires="x14">
        <control shapeId="180226"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80226" r:id="rId9" name="AwaitingClientChk"/>
      </mc:Fallback>
    </mc:AlternateContent>
    <mc:AlternateContent xmlns:mc="http://schemas.openxmlformats.org/markup-compatibility/2006">
      <mc:Choice Requires="x14">
        <control shapeId="180225"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80225" r:id="rId10" name="WorksheetCompleteChk"/>
      </mc:Fallback>
    </mc:AlternateContent>
  </control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
    <tabColor rgb="FF8DC63F"/>
  </sheetPr>
  <dimension ref="A1:R160"/>
  <sheetViews>
    <sheetView showGridLines="0" zoomScaleNormal="100" zoomScaleSheetLayoutView="84" workbookViewId="0"/>
  </sheetViews>
  <sheetFormatPr defaultColWidth="9.33203125" defaultRowHeight="15" x14ac:dyDescent="0.25"/>
  <cols>
    <col min="1" max="1" width="12.83203125" style="167" customWidth="1"/>
    <col min="2" max="2" width="45.83203125" style="169" customWidth="1"/>
    <col min="3" max="4" width="6.83203125" style="168" customWidth="1"/>
    <col min="5" max="13" width="15.83203125" style="167" customWidth="1"/>
    <col min="14" max="14" width="15.1640625" style="167" customWidth="1"/>
    <col min="15" max="15" width="6.6640625" customWidth="1"/>
    <col min="16" max="16" width="30.83203125" customWidth="1"/>
    <col min="17" max="18" width="9.1640625" customWidth="1"/>
    <col min="19" max="16384" width="9.33203125" style="167"/>
  </cols>
  <sheetData>
    <row r="1" spans="1:18" customFormat="1" ht="24.95" customHeight="1" x14ac:dyDescent="0.25">
      <c r="A1" s="145" t="s">
        <v>167</v>
      </c>
      <c r="B1" s="148" t="str">
        <f>Home!$B$3</f>
        <v>MICI05</v>
      </c>
      <c r="C1" s="168"/>
      <c r="D1" s="148"/>
      <c r="E1" s="148"/>
      <c r="F1" s="24"/>
      <c r="G1" s="24"/>
      <c r="H1" s="24"/>
      <c r="I1" s="24"/>
      <c r="J1" s="24"/>
      <c r="K1" s="24"/>
      <c r="L1" s="1089" t="s">
        <v>58</v>
      </c>
      <c r="M1" s="1066" t="e">
        <f>IF(AND('Index of Workpapers'!E59="",#REF!=""),'Index of Workpapers'!C59,IF('Index of Workpapers'!E59&lt;&gt;"",'Index of Workpapers'!E59,#REF!))</f>
        <v>#REF!</v>
      </c>
      <c r="N1" s="167"/>
      <c r="O1" s="648"/>
      <c r="P1" s="649" t="s">
        <v>349</v>
      </c>
      <c r="Q1" s="648" t="s">
        <v>63</v>
      </c>
      <c r="R1" s="650" t="s">
        <v>64</v>
      </c>
    </row>
    <row r="2" spans="1:18" customFormat="1" ht="24.95" customHeight="1" x14ac:dyDescent="0.25">
      <c r="A2" s="145" t="s">
        <v>10</v>
      </c>
      <c r="B2" s="971" t="str">
        <f>Home!$B$4</f>
        <v>MICINDA SUPERANNUATION FUND</v>
      </c>
      <c r="C2" s="168"/>
      <c r="D2" s="149"/>
      <c r="E2" s="148"/>
      <c r="F2" s="24"/>
      <c r="G2" s="24"/>
      <c r="H2" s="24"/>
      <c r="I2" s="24"/>
      <c r="J2" s="24"/>
      <c r="K2" s="24"/>
      <c r="L2" s="1089" t="s">
        <v>63</v>
      </c>
      <c r="M2" s="384" t="s">
        <v>64</v>
      </c>
      <c r="N2" s="167"/>
      <c r="O2" s="648"/>
      <c r="P2" s="649" t="s">
        <v>350</v>
      </c>
      <c r="Q2" s="648" t="s">
        <v>63</v>
      </c>
      <c r="R2" s="650" t="s">
        <v>64</v>
      </c>
    </row>
    <row r="3" spans="1:18" customFormat="1" ht="24.95" customHeight="1" x14ac:dyDescent="0.25">
      <c r="A3" s="145" t="s">
        <v>236</v>
      </c>
      <c r="B3" s="973">
        <f>Home!$C$7</f>
        <v>43281</v>
      </c>
      <c r="C3" s="168"/>
      <c r="D3" s="149"/>
      <c r="E3" s="142"/>
      <c r="F3" s="340"/>
      <c r="G3" s="24"/>
      <c r="H3" s="340"/>
      <c r="I3" s="24"/>
      <c r="J3" s="24"/>
      <c r="K3" s="340" t="s">
        <v>55</v>
      </c>
      <c r="L3" s="106" t="str">
        <f>Home!$C$16</f>
        <v>TH</v>
      </c>
      <c r="M3" s="383">
        <f>Home!$C$17</f>
        <v>43521</v>
      </c>
      <c r="N3" s="167"/>
      <c r="O3" s="648"/>
      <c r="P3" s="649" t="s">
        <v>94</v>
      </c>
      <c r="Q3" s="648" t="s">
        <v>63</v>
      </c>
      <c r="R3" s="650" t="s">
        <v>64</v>
      </c>
    </row>
    <row r="4" spans="1:18" customFormat="1" ht="24.95" customHeight="1" x14ac:dyDescent="0.3">
      <c r="A4" s="197" t="s">
        <v>440</v>
      </c>
      <c r="B4" s="197"/>
      <c r="C4" s="105"/>
      <c r="D4" s="38"/>
      <c r="E4" s="24"/>
      <c r="F4" s="340"/>
      <c r="G4" s="24"/>
      <c r="H4" s="340"/>
      <c r="I4" s="24"/>
      <c r="J4" s="24"/>
      <c r="K4" s="340" t="s">
        <v>56</v>
      </c>
      <c r="L4" s="106" t="str">
        <f>Home!$C$18</f>
        <v>Enter initials</v>
      </c>
      <c r="M4" s="383" t="str">
        <f>Home!$C$19</f>
        <v>Enter date</v>
      </c>
      <c r="N4" s="167"/>
      <c r="O4" s="648"/>
      <c r="P4" s="649" t="s">
        <v>351</v>
      </c>
      <c r="Q4" s="648" t="s">
        <v>63</v>
      </c>
      <c r="R4" s="650" t="s">
        <v>64</v>
      </c>
    </row>
    <row r="5" spans="1:18" s="24" customFormat="1" ht="3.75" customHeight="1" x14ac:dyDescent="0.25">
      <c r="B5" s="59"/>
      <c r="C5" s="84"/>
      <c r="D5" s="84"/>
      <c r="E5" s="60"/>
      <c r="F5" s="60"/>
      <c r="G5" s="49"/>
      <c r="H5" s="87"/>
      <c r="I5" s="63"/>
      <c r="J5" s="63"/>
      <c r="K5" s="63"/>
      <c r="L5" s="63"/>
      <c r="O5" s="1437"/>
      <c r="P5" s="1438" t="s">
        <v>352</v>
      </c>
      <c r="Q5" s="1437" t="s">
        <v>63</v>
      </c>
      <c r="R5" s="1439" t="s">
        <v>64</v>
      </c>
    </row>
    <row r="6" spans="1:18" ht="45" customHeight="1" x14ac:dyDescent="0.25">
      <c r="A6" s="1414" t="s">
        <v>1160</v>
      </c>
      <c r="B6" s="1414"/>
      <c r="C6" s="1414"/>
      <c r="D6" s="1414"/>
      <c r="E6" s="1414"/>
      <c r="F6" s="1414"/>
      <c r="G6" s="1414"/>
      <c r="H6" s="1414"/>
      <c r="I6" s="1414"/>
      <c r="J6" s="1414"/>
      <c r="K6" s="1414"/>
      <c r="L6" s="1414"/>
      <c r="M6" s="1414"/>
      <c r="O6" s="1437"/>
      <c r="P6" s="1438"/>
      <c r="Q6" s="1437"/>
      <c r="R6" s="1439"/>
    </row>
    <row r="7" spans="1:18" ht="3.75" customHeight="1" thickBot="1" x14ac:dyDescent="0.3">
      <c r="O7" s="1437"/>
      <c r="P7" s="1438" t="s">
        <v>353</v>
      </c>
      <c r="Q7" s="1437" t="s">
        <v>63</v>
      </c>
      <c r="R7" s="1439" t="s">
        <v>64</v>
      </c>
    </row>
    <row r="8" spans="1:18" ht="3.75" customHeight="1" x14ac:dyDescent="0.25">
      <c r="A8" s="735"/>
      <c r="B8" s="736"/>
      <c r="C8" s="737"/>
      <c r="D8" s="737"/>
      <c r="E8" s="738"/>
      <c r="F8" s="738"/>
      <c r="G8" s="738"/>
      <c r="H8" s="738"/>
      <c r="I8" s="738"/>
      <c r="J8" s="738"/>
      <c r="K8" s="738"/>
      <c r="L8" s="738"/>
      <c r="M8" s="739"/>
      <c r="O8" s="1437"/>
      <c r="P8" s="1438"/>
      <c r="Q8" s="1437"/>
      <c r="R8" s="1439"/>
    </row>
    <row r="9" spans="1:18" ht="15" customHeight="1" x14ac:dyDescent="0.25">
      <c r="A9" s="754"/>
      <c r="B9" s="172"/>
      <c r="C9" s="171"/>
      <c r="D9" s="171"/>
      <c r="E9" s="173"/>
      <c r="F9" s="173"/>
      <c r="G9" s="173"/>
      <c r="H9" s="173"/>
      <c r="I9" s="173"/>
      <c r="J9" s="173"/>
      <c r="K9" s="173"/>
      <c r="L9" s="173"/>
      <c r="M9" s="755"/>
      <c r="O9" s="1437"/>
      <c r="P9" s="1438"/>
      <c r="Q9" s="1437"/>
      <c r="R9" s="1439"/>
    </row>
    <row r="10" spans="1:18" ht="15" customHeight="1" thickBot="1" x14ac:dyDescent="0.35">
      <c r="A10" s="754"/>
      <c r="B10" s="197" t="s">
        <v>1230</v>
      </c>
      <c r="C10" s="1223"/>
      <c r="D10" s="38"/>
      <c r="E10" s="315"/>
      <c r="F10" s="340"/>
      <c r="G10" s="315"/>
      <c r="H10" s="340"/>
      <c r="I10" s="315"/>
      <c r="J10" s="315"/>
      <c r="K10" s="173"/>
      <c r="L10" s="173"/>
      <c r="M10" s="755"/>
      <c r="O10" s="1437"/>
      <c r="P10" s="1438"/>
      <c r="Q10" s="1437"/>
      <c r="R10" s="1439"/>
    </row>
    <row r="11" spans="1:18" ht="15" customHeight="1" x14ac:dyDescent="0.25">
      <c r="A11" s="754"/>
      <c r="B11" s="1294"/>
      <c r="C11" s="1295"/>
      <c r="D11" s="1295"/>
      <c r="E11" s="1295"/>
      <c r="F11" s="1295"/>
      <c r="G11" s="1295"/>
      <c r="H11" s="1295"/>
      <c r="I11" s="1295"/>
      <c r="J11" s="1296" t="s">
        <v>1231</v>
      </c>
      <c r="K11" s="173"/>
      <c r="L11" s="173"/>
      <c r="M11" s="755"/>
      <c r="O11" s="1437"/>
      <c r="P11" s="1438"/>
      <c r="Q11" s="1437"/>
      <c r="R11" s="1439"/>
    </row>
    <row r="12" spans="1:18" ht="15" customHeight="1" x14ac:dyDescent="0.25">
      <c r="A12" s="754"/>
      <c r="B12" s="1297"/>
      <c r="C12" s="1241"/>
      <c r="D12" s="1241"/>
      <c r="E12" s="1241"/>
      <c r="F12" s="1308"/>
      <c r="G12" s="1308"/>
      <c r="H12" s="1241"/>
      <c r="I12" s="1241"/>
      <c r="J12" s="1298" t="s">
        <v>1232</v>
      </c>
      <c r="K12" s="173"/>
      <c r="L12" s="173"/>
      <c r="M12" s="755"/>
      <c r="O12" s="1437"/>
      <c r="P12" s="1438"/>
      <c r="Q12" s="1437"/>
      <c r="R12" s="1439"/>
    </row>
    <row r="13" spans="1:18" ht="15" customHeight="1" x14ac:dyDescent="0.25">
      <c r="A13" s="754"/>
      <c r="B13" s="1297"/>
      <c r="C13" s="1241"/>
      <c r="D13" s="1241"/>
      <c r="E13" s="1241"/>
      <c r="F13" s="1308"/>
      <c r="G13" s="1308"/>
      <c r="H13" s="1241" t="s">
        <v>139</v>
      </c>
      <c r="I13" s="1241"/>
      <c r="J13" s="1298" t="s">
        <v>1233</v>
      </c>
      <c r="K13" s="173"/>
      <c r="L13" s="173"/>
      <c r="M13" s="755"/>
      <c r="O13" s="1437"/>
      <c r="P13" s="1438"/>
      <c r="Q13" s="1437"/>
      <c r="R13" s="1439"/>
    </row>
    <row r="14" spans="1:18" ht="15" customHeight="1" x14ac:dyDescent="0.25">
      <c r="A14" s="754"/>
      <c r="B14" s="1297" t="s">
        <v>1234</v>
      </c>
      <c r="C14" s="1241"/>
      <c r="D14" s="1241"/>
      <c r="E14" s="1241"/>
      <c r="F14" s="1309"/>
      <c r="G14" s="1309"/>
      <c r="H14" s="1299">
        <f>SUM(F14:G14)</f>
        <v>0</v>
      </c>
      <c r="I14" s="1299"/>
      <c r="J14" s="1300"/>
      <c r="K14" s="173"/>
      <c r="L14" s="173"/>
      <c r="M14" s="755"/>
      <c r="O14" s="1437"/>
      <c r="P14" s="1438"/>
      <c r="Q14" s="1437"/>
      <c r="R14" s="1439"/>
    </row>
    <row r="15" spans="1:18" ht="15" customHeight="1" x14ac:dyDescent="0.25">
      <c r="A15" s="754"/>
      <c r="B15" s="1297" t="s">
        <v>1235</v>
      </c>
      <c r="C15" s="1241"/>
      <c r="D15" s="1241"/>
      <c r="E15" s="1241"/>
      <c r="F15" s="1309"/>
      <c r="G15" s="1309"/>
      <c r="H15" s="1299">
        <f t="shared" ref="H15:H16" si="0">SUM(F15:G15)</f>
        <v>0</v>
      </c>
      <c r="I15" s="1299"/>
      <c r="J15" s="1300"/>
      <c r="K15" s="173"/>
      <c r="L15" s="173"/>
      <c r="M15" s="755"/>
      <c r="O15" s="1437"/>
      <c r="P15" s="1438"/>
      <c r="Q15" s="1437"/>
      <c r="R15" s="1439"/>
    </row>
    <row r="16" spans="1:18" ht="15" customHeight="1" x14ac:dyDescent="0.25">
      <c r="A16" s="754"/>
      <c r="B16" s="1297" t="s">
        <v>1236</v>
      </c>
      <c r="C16" s="1241"/>
      <c r="D16" s="1241"/>
      <c r="E16" s="1241"/>
      <c r="F16" s="1309"/>
      <c r="G16" s="1309">
        <v>10000</v>
      </c>
      <c r="H16" s="1299">
        <f t="shared" si="0"/>
        <v>10000</v>
      </c>
      <c r="I16" s="1344" t="s">
        <v>1322</v>
      </c>
      <c r="J16" s="1301"/>
      <c r="K16" s="173"/>
      <c r="L16" s="173"/>
      <c r="M16" s="755"/>
      <c r="O16" s="1437"/>
      <c r="P16" s="1438"/>
      <c r="Q16" s="1437"/>
      <c r="R16" s="1439"/>
    </row>
    <row r="17" spans="1:18" ht="15" customHeight="1" x14ac:dyDescent="0.25">
      <c r="A17" s="754"/>
      <c r="B17" s="1297" t="s">
        <v>1237</v>
      </c>
      <c r="C17" s="1241"/>
      <c r="D17" s="1241"/>
      <c r="E17" s="1241"/>
      <c r="F17" s="1309"/>
      <c r="G17" s="1309"/>
      <c r="H17" s="1299">
        <f>SUM(F17:G17)</f>
        <v>0</v>
      </c>
      <c r="I17" s="1299"/>
      <c r="J17" s="1301"/>
      <c r="K17" s="173"/>
      <c r="L17" s="173"/>
      <c r="M17" s="755"/>
      <c r="O17" s="1437"/>
      <c r="P17" s="1438"/>
      <c r="Q17" s="1437"/>
      <c r="R17" s="1439"/>
    </row>
    <row r="18" spans="1:18" ht="15" customHeight="1" x14ac:dyDescent="0.25">
      <c r="A18" s="754"/>
      <c r="B18" s="1297" t="s">
        <v>1238</v>
      </c>
      <c r="C18" s="1241"/>
      <c r="D18" s="1241"/>
      <c r="E18" s="1241"/>
      <c r="F18" s="1309"/>
      <c r="G18" s="1309"/>
      <c r="H18" s="1299">
        <f>SUM(F18:G18)</f>
        <v>0</v>
      </c>
      <c r="I18" s="1299"/>
      <c r="J18" s="1301"/>
      <c r="K18" s="173"/>
      <c r="L18" s="173"/>
      <c r="M18" s="755"/>
      <c r="O18" s="1437"/>
      <c r="P18" s="1438"/>
      <c r="Q18" s="1437"/>
      <c r="R18" s="1439"/>
    </row>
    <row r="19" spans="1:18" ht="15" customHeight="1" x14ac:dyDescent="0.25">
      <c r="A19" s="754"/>
      <c r="B19" s="1297" t="s">
        <v>1239</v>
      </c>
      <c r="C19" s="1241"/>
      <c r="D19" s="1241"/>
      <c r="E19" s="1241"/>
      <c r="F19" s="1309"/>
      <c r="G19" s="1309"/>
      <c r="H19" s="1299">
        <f>SUM(F19:G19)</f>
        <v>0</v>
      </c>
      <c r="I19" s="1299"/>
      <c r="J19" s="1301"/>
      <c r="K19" s="173"/>
      <c r="L19" s="173"/>
      <c r="M19" s="755"/>
      <c r="O19" s="1437"/>
      <c r="P19" s="1438"/>
      <c r="Q19" s="1437"/>
      <c r="R19" s="1439"/>
    </row>
    <row r="20" spans="1:18" ht="15" customHeight="1" thickBot="1" x14ac:dyDescent="0.3">
      <c r="A20" s="754"/>
      <c r="B20" s="1302"/>
      <c r="C20" s="1303"/>
      <c r="D20" s="1303"/>
      <c r="E20" s="1303"/>
      <c r="F20" s="1304">
        <f>SUM(F14:F19)</f>
        <v>0</v>
      </c>
      <c r="G20" s="1304">
        <f>SUM(G14:G19)</f>
        <v>10000</v>
      </c>
      <c r="H20" s="1305">
        <f>SUM(H14:H19)</f>
        <v>10000</v>
      </c>
      <c r="I20" s="1306"/>
      <c r="J20" s="1307"/>
      <c r="K20" s="173"/>
      <c r="L20" s="173"/>
      <c r="M20" s="755"/>
      <c r="O20" s="1437"/>
      <c r="P20" s="1438"/>
      <c r="Q20" s="1437"/>
      <c r="R20" s="1439"/>
    </row>
    <row r="21" spans="1:18" ht="15" customHeight="1" x14ac:dyDescent="0.3">
      <c r="A21" s="754"/>
      <c r="B21" s="197" t="s">
        <v>1240</v>
      </c>
      <c r="C21" s="1223"/>
      <c r="D21" s="38"/>
      <c r="E21" s="315"/>
      <c r="F21" s="340"/>
      <c r="G21" s="315"/>
      <c r="H21" s="340"/>
      <c r="I21" s="315"/>
      <c r="J21" s="315"/>
      <c r="K21" s="173"/>
      <c r="L21" s="173"/>
      <c r="M21" s="755"/>
      <c r="O21" s="1437"/>
      <c r="P21" s="1438"/>
      <c r="Q21" s="1437"/>
      <c r="R21" s="1439"/>
    </row>
    <row r="22" spans="1:18" ht="19.5" customHeight="1" x14ac:dyDescent="0.25">
      <c r="A22" s="1402"/>
      <c r="B22" s="1403"/>
      <c r="C22" s="1403"/>
      <c r="D22" s="1403"/>
      <c r="E22" s="1620" t="s">
        <v>922</v>
      </c>
      <c r="F22" s="1621"/>
      <c r="G22" s="1621"/>
      <c r="H22" s="1621"/>
      <c r="I22" s="1621"/>
      <c r="J22" s="1622"/>
      <c r="K22" s="1622"/>
      <c r="L22" s="1537"/>
      <c r="M22" s="1636"/>
      <c r="O22" s="1525"/>
      <c r="P22" s="1524"/>
      <c r="Q22" s="1525"/>
      <c r="R22" s="1526"/>
    </row>
    <row r="23" spans="1:18" ht="19.5" customHeight="1" x14ac:dyDescent="0.25">
      <c r="A23" s="1402"/>
      <c r="B23" s="1403"/>
      <c r="C23" s="1403"/>
      <c r="D23" s="1403"/>
      <c r="E23" s="924" t="str">
        <f>Home!$C$22</f>
        <v>Michael Lever</v>
      </c>
      <c r="F23" s="1017" t="str">
        <f>Home!$C$23</f>
        <v>Rinda Lever</v>
      </c>
      <c r="G23" s="1017" t="str">
        <f>Home!$C$24</f>
        <v>Enter name</v>
      </c>
      <c r="H23" s="1017" t="str">
        <f>Home!$C$25</f>
        <v>Enter name</v>
      </c>
      <c r="I23" s="1017" t="str">
        <f>Home!$C$26</f>
        <v>Enter name</v>
      </c>
      <c r="J23" s="1085" t="str">
        <f>Home!$C$27</f>
        <v>Enter name</v>
      </c>
      <c r="K23" s="1085" t="str">
        <f>Home!$C$28</f>
        <v>Enter name</v>
      </c>
      <c r="L23" s="1085" t="str">
        <f>Home!$C$29</f>
        <v>Enter name</v>
      </c>
      <c r="M23" s="1637"/>
      <c r="O23" s="530" t="s">
        <v>903</v>
      </c>
      <c r="P23" s="531"/>
      <c r="Q23" s="531"/>
      <c r="R23" s="532"/>
    </row>
    <row r="24" spans="1:18" x14ac:dyDescent="0.25">
      <c r="A24" s="1466" t="s">
        <v>528</v>
      </c>
      <c r="B24" s="1467"/>
      <c r="C24" s="260"/>
      <c r="D24" s="260"/>
      <c r="E24" s="668">
        <v>20203</v>
      </c>
      <c r="F24" s="256">
        <v>22275</v>
      </c>
      <c r="G24" s="668"/>
      <c r="H24" s="256"/>
      <c r="I24" s="668"/>
      <c r="J24" s="1090"/>
      <c r="K24" s="1090"/>
      <c r="L24" s="1090"/>
      <c r="M24" s="621"/>
      <c r="O24" s="533"/>
      <c r="P24" s="534"/>
      <c r="Q24" s="534"/>
      <c r="R24" s="535"/>
    </row>
    <row r="25" spans="1:18" ht="15" customHeight="1" x14ac:dyDescent="0.25">
      <c r="A25" s="1466" t="s">
        <v>529</v>
      </c>
      <c r="B25" s="1528"/>
      <c r="C25" s="260"/>
      <c r="D25" s="260"/>
      <c r="E25" s="418">
        <f>IF(E24=0,"",ROUNDDOWN(($B$3-E24+1)/365.245,0))</f>
        <v>63</v>
      </c>
      <c r="F25" s="418">
        <f t="shared" ref="F25:J25" si="1">IF(F24=0,"",ROUNDDOWN(($B$3-F24+1)/365.245,0))</f>
        <v>57</v>
      </c>
      <c r="G25" s="418" t="str">
        <f t="shared" si="1"/>
        <v/>
      </c>
      <c r="H25" s="418" t="str">
        <f t="shared" si="1"/>
        <v/>
      </c>
      <c r="I25" s="418" t="str">
        <f t="shared" si="1"/>
        <v/>
      </c>
      <c r="J25" s="418" t="str">
        <f t="shared" si="1"/>
        <v/>
      </c>
      <c r="K25" s="418" t="str">
        <f t="shared" ref="K25:L25" si="2">IF(K24=0,"",ROUNDDOWN(($B$3-K24+1)/365.245,0))</f>
        <v/>
      </c>
      <c r="L25" s="418" t="str">
        <f t="shared" si="2"/>
        <v/>
      </c>
      <c r="M25" s="621"/>
      <c r="O25" s="1429" t="s">
        <v>355</v>
      </c>
      <c r="P25" s="1430"/>
      <c r="Q25" s="1430"/>
      <c r="R25" s="1431"/>
    </row>
    <row r="26" spans="1:18" ht="15" customHeight="1" x14ac:dyDescent="0.25">
      <c r="A26" s="1466" t="s">
        <v>530</v>
      </c>
      <c r="B26" s="1528"/>
      <c r="C26" s="260"/>
      <c r="D26" s="260"/>
      <c r="E26" s="417">
        <f>IF(E24=0,0,IF(E25&gt;=49,35000,30000))</f>
        <v>35000</v>
      </c>
      <c r="F26" s="417">
        <f t="shared" ref="F26:L26" si="3">IF(F24=0,0,IF(F25&gt;=49,35000,30000))</f>
        <v>35000</v>
      </c>
      <c r="G26" s="417">
        <f t="shared" si="3"/>
        <v>0</v>
      </c>
      <c r="H26" s="417">
        <f t="shared" si="3"/>
        <v>0</v>
      </c>
      <c r="I26" s="417">
        <f t="shared" si="3"/>
        <v>0</v>
      </c>
      <c r="J26" s="417">
        <f t="shared" si="3"/>
        <v>0</v>
      </c>
      <c r="K26" s="417">
        <f t="shared" si="3"/>
        <v>0</v>
      </c>
      <c r="L26" s="417">
        <f t="shared" si="3"/>
        <v>0</v>
      </c>
      <c r="M26" s="621"/>
      <c r="O26" s="1415"/>
      <c r="P26" s="1432"/>
      <c r="Q26" s="1432"/>
      <c r="R26" s="1433"/>
    </row>
    <row r="27" spans="1:18" ht="30" customHeight="1" x14ac:dyDescent="0.25">
      <c r="A27" s="1466" t="s">
        <v>1181</v>
      </c>
      <c r="B27" s="1528"/>
      <c r="C27" s="260"/>
      <c r="D27" s="260"/>
      <c r="E27" s="240">
        <v>500000</v>
      </c>
      <c r="F27" s="240">
        <v>500000</v>
      </c>
      <c r="G27" s="240">
        <v>500000</v>
      </c>
      <c r="H27" s="240">
        <v>500000</v>
      </c>
      <c r="I27" s="240">
        <v>500000</v>
      </c>
      <c r="J27" s="240">
        <v>500000</v>
      </c>
      <c r="K27" s="240">
        <v>500000</v>
      </c>
      <c r="L27" s="240">
        <v>500000</v>
      </c>
      <c r="M27" s="621"/>
      <c r="O27" s="443"/>
      <c r="P27" s="444"/>
      <c r="Q27" s="444"/>
      <c r="R27" s="445"/>
    </row>
    <row r="28" spans="1:18" ht="15" customHeight="1" x14ac:dyDescent="0.25">
      <c r="A28" s="1510" t="s">
        <v>1079</v>
      </c>
      <c r="B28" s="1638"/>
      <c r="C28" s="260"/>
      <c r="D28" s="260"/>
      <c r="E28" s="416"/>
      <c r="F28" s="416"/>
      <c r="G28" s="416"/>
      <c r="H28" s="416"/>
      <c r="I28" s="416"/>
      <c r="J28" s="416"/>
      <c r="K28" s="416"/>
      <c r="L28" s="416"/>
      <c r="M28" s="621"/>
      <c r="O28" s="443"/>
      <c r="P28" s="444"/>
      <c r="Q28" s="444"/>
      <c r="R28" s="445"/>
    </row>
    <row r="29" spans="1:18" ht="15" customHeight="1" x14ac:dyDescent="0.25">
      <c r="A29" s="1510" t="s">
        <v>1080</v>
      </c>
      <c r="B29" s="1638"/>
      <c r="C29" s="260"/>
      <c r="D29" s="260"/>
      <c r="E29" s="1182"/>
      <c r="F29" s="1182"/>
      <c r="G29" s="1182"/>
      <c r="H29" s="1182"/>
      <c r="I29" s="1090"/>
      <c r="J29" s="1090"/>
      <c r="K29" s="1090"/>
      <c r="L29" s="1090"/>
      <c r="M29" s="621"/>
      <c r="O29" s="443"/>
      <c r="P29" s="444"/>
      <c r="Q29" s="444"/>
      <c r="R29" s="445"/>
    </row>
    <row r="30" spans="1:18" customFormat="1" ht="3.75" customHeight="1" x14ac:dyDescent="0.2">
      <c r="A30" s="573"/>
      <c r="B30" s="658"/>
      <c r="C30" s="658"/>
      <c r="D30" s="658"/>
      <c r="E30" s="658"/>
      <c r="F30" s="658"/>
      <c r="G30" s="658"/>
      <c r="H30" s="658"/>
      <c r="I30" s="658"/>
      <c r="J30" s="1087"/>
      <c r="K30" s="1087"/>
      <c r="L30" s="1087"/>
      <c r="M30" s="662"/>
      <c r="O30" s="366"/>
      <c r="P30" s="366"/>
      <c r="Q30" s="366"/>
      <c r="R30" s="366"/>
    </row>
    <row r="31" spans="1:18" customFormat="1" ht="19.5" customHeight="1" x14ac:dyDescent="0.2">
      <c r="A31" s="1397" t="s">
        <v>654</v>
      </c>
      <c r="B31" s="1528"/>
      <c r="C31" s="1528"/>
      <c r="D31" s="1528"/>
      <c r="E31" s="1528"/>
      <c r="F31" s="1528"/>
      <c r="G31" s="1528"/>
      <c r="H31" s="1528"/>
      <c r="I31" s="1528"/>
      <c r="J31" s="1528"/>
      <c r="K31" s="1528"/>
      <c r="L31" s="1528"/>
      <c r="M31" s="1561"/>
      <c r="O31" s="366"/>
      <c r="P31" s="366"/>
      <c r="Q31" s="366"/>
      <c r="R31" s="366"/>
    </row>
    <row r="32" spans="1:18" customFormat="1" ht="3.75" customHeight="1" x14ac:dyDescent="0.2">
      <c r="A32" s="1466"/>
      <c r="B32" s="1528"/>
      <c r="C32" s="658"/>
      <c r="D32" s="658"/>
      <c r="E32" s="658"/>
      <c r="F32" s="658"/>
      <c r="G32" s="658"/>
      <c r="H32" s="658"/>
      <c r="I32" s="658"/>
      <c r="J32" s="1087"/>
      <c r="K32" s="1087"/>
      <c r="L32" s="1087"/>
      <c r="M32" s="662"/>
      <c r="O32" s="366"/>
      <c r="P32" s="366"/>
      <c r="Q32" s="366"/>
      <c r="R32" s="366"/>
    </row>
    <row r="33" spans="1:18" s="929" customFormat="1" ht="19.5" customHeight="1" x14ac:dyDescent="0.2">
      <c r="A33" s="1402" t="s">
        <v>646</v>
      </c>
      <c r="B33" s="1403"/>
      <c r="C33" s="1403" t="s">
        <v>64</v>
      </c>
      <c r="D33" s="1403"/>
      <c r="E33" s="1620" t="s">
        <v>187</v>
      </c>
      <c r="F33" s="1621"/>
      <c r="G33" s="1621"/>
      <c r="H33" s="1621"/>
      <c r="I33" s="1621"/>
      <c r="J33" s="1622"/>
      <c r="K33" s="1622"/>
      <c r="L33" s="1537"/>
      <c r="M33" s="1457" t="s">
        <v>139</v>
      </c>
      <c r="O33" s="937"/>
      <c r="P33" s="937"/>
      <c r="Q33" s="937"/>
      <c r="R33" s="937"/>
    </row>
    <row r="34" spans="1:18" customFormat="1" ht="19.5" customHeight="1" x14ac:dyDescent="0.2">
      <c r="A34" s="1402"/>
      <c r="B34" s="1403"/>
      <c r="C34" s="1403"/>
      <c r="D34" s="1403"/>
      <c r="E34" s="1017" t="str">
        <f>Home!$C$22</f>
        <v>Michael Lever</v>
      </c>
      <c r="F34" s="1017" t="str">
        <f>Home!$C$23</f>
        <v>Rinda Lever</v>
      </c>
      <c r="G34" s="1017" t="str">
        <f>Home!$C$24</f>
        <v>Enter name</v>
      </c>
      <c r="H34" s="1017" t="str">
        <f>Home!$C$25</f>
        <v>Enter name</v>
      </c>
      <c r="I34" s="1017" t="str">
        <f>Home!$C$26</f>
        <v>Enter name</v>
      </c>
      <c r="J34" s="1085" t="str">
        <f>Home!$C$27</f>
        <v>Enter name</v>
      </c>
      <c r="K34" s="1085" t="str">
        <f>Home!$C$28</f>
        <v>Enter name</v>
      </c>
      <c r="L34" s="1085" t="str">
        <f>Home!$C$29</f>
        <v>Enter name</v>
      </c>
      <c r="M34" s="1457"/>
      <c r="O34" s="366"/>
      <c r="P34" s="366"/>
      <c r="Q34" s="366"/>
      <c r="R34" s="366"/>
    </row>
    <row r="35" spans="1:18" customFormat="1" ht="15" customHeight="1" x14ac:dyDescent="0.2">
      <c r="A35" s="1466" t="s">
        <v>647</v>
      </c>
      <c r="B35" s="1528"/>
      <c r="C35" s="658"/>
      <c r="D35" s="658"/>
      <c r="E35" s="658"/>
      <c r="F35" s="658"/>
      <c r="G35" s="658"/>
      <c r="H35" s="658"/>
      <c r="I35" s="658"/>
      <c r="J35" s="1087"/>
      <c r="K35" s="1087"/>
      <c r="L35" s="1087"/>
      <c r="M35" s="662"/>
      <c r="O35" s="366"/>
      <c r="P35" s="366"/>
      <c r="Q35" s="366"/>
      <c r="R35" s="366"/>
    </row>
    <row r="36" spans="1:18" customFormat="1" ht="15" customHeight="1" x14ac:dyDescent="0.2">
      <c r="A36" s="1639"/>
      <c r="B36" s="1627"/>
      <c r="C36" s="1623"/>
      <c r="D36" s="1623"/>
      <c r="E36" s="437"/>
      <c r="F36" s="437"/>
      <c r="G36" s="437"/>
      <c r="H36" s="437"/>
      <c r="I36" s="437"/>
      <c r="J36" s="429"/>
      <c r="K36" s="429"/>
      <c r="L36" s="429"/>
      <c r="M36" s="571">
        <f>SUM(E36:L36)</f>
        <v>0</v>
      </c>
      <c r="O36" s="443"/>
      <c r="P36" s="444"/>
      <c r="Q36" s="444"/>
      <c r="R36" s="445"/>
    </row>
    <row r="37" spans="1:18" customFormat="1" ht="15" customHeight="1" x14ac:dyDescent="0.2">
      <c r="A37" s="1626"/>
      <c r="B37" s="1627"/>
      <c r="C37" s="1623"/>
      <c r="D37" s="1623"/>
      <c r="E37" s="437"/>
      <c r="F37" s="437"/>
      <c r="G37" s="437"/>
      <c r="H37" s="437"/>
      <c r="I37" s="437"/>
      <c r="J37" s="429"/>
      <c r="K37" s="429"/>
      <c r="L37" s="429"/>
      <c r="M37" s="571">
        <f t="shared" ref="M37:M48" si="4">SUM(E37:L37)</f>
        <v>0</v>
      </c>
      <c r="O37" s="443"/>
      <c r="P37" s="444"/>
      <c r="Q37" s="444"/>
      <c r="R37" s="445"/>
    </row>
    <row r="38" spans="1:18" customFormat="1" ht="15" customHeight="1" x14ac:dyDescent="0.2">
      <c r="A38" s="1626"/>
      <c r="B38" s="1627"/>
      <c r="C38" s="1623"/>
      <c r="D38" s="1623"/>
      <c r="E38" s="437"/>
      <c r="F38" s="437"/>
      <c r="G38" s="437"/>
      <c r="H38" s="437"/>
      <c r="I38" s="437"/>
      <c r="J38" s="429"/>
      <c r="K38" s="429"/>
      <c r="L38" s="429"/>
      <c r="M38" s="571">
        <f t="shared" si="4"/>
        <v>0</v>
      </c>
      <c r="O38" s="443"/>
      <c r="P38" s="444"/>
      <c r="Q38" s="444"/>
      <c r="R38" s="445"/>
    </row>
    <row r="39" spans="1:18" customFormat="1" ht="15" customHeight="1" x14ac:dyDescent="0.2">
      <c r="A39" s="1626"/>
      <c r="B39" s="1627"/>
      <c r="C39" s="1623"/>
      <c r="D39" s="1623"/>
      <c r="E39" s="437"/>
      <c r="F39" s="437"/>
      <c r="G39" s="437"/>
      <c r="H39" s="437"/>
      <c r="I39" s="437"/>
      <c r="J39" s="429"/>
      <c r="K39" s="429"/>
      <c r="L39" s="429"/>
      <c r="M39" s="571">
        <f t="shared" si="4"/>
        <v>0</v>
      </c>
      <c r="O39" s="443"/>
      <c r="P39" s="444"/>
      <c r="Q39" s="444"/>
      <c r="R39" s="445"/>
    </row>
    <row r="40" spans="1:18" customFormat="1" ht="15" customHeight="1" x14ac:dyDescent="0.2">
      <c r="A40" s="1626"/>
      <c r="B40" s="1627"/>
      <c r="C40" s="1623"/>
      <c r="D40" s="1623"/>
      <c r="E40" s="437"/>
      <c r="F40" s="437"/>
      <c r="G40" s="437"/>
      <c r="H40" s="437"/>
      <c r="I40" s="437"/>
      <c r="J40" s="429"/>
      <c r="K40" s="429"/>
      <c r="L40" s="429"/>
      <c r="M40" s="571">
        <f t="shared" si="4"/>
        <v>0</v>
      </c>
      <c r="O40" s="443"/>
      <c r="P40" s="444"/>
      <c r="Q40" s="444"/>
      <c r="R40" s="445"/>
    </row>
    <row r="41" spans="1:18" customFormat="1" ht="15" customHeight="1" x14ac:dyDescent="0.2">
      <c r="A41" s="1626"/>
      <c r="B41" s="1627"/>
      <c r="C41" s="1623"/>
      <c r="D41" s="1623"/>
      <c r="E41" s="437"/>
      <c r="F41" s="437"/>
      <c r="G41" s="437"/>
      <c r="H41" s="437"/>
      <c r="I41" s="437"/>
      <c r="J41" s="429"/>
      <c r="K41" s="429"/>
      <c r="L41" s="429"/>
      <c r="M41" s="571">
        <f t="shared" si="4"/>
        <v>0</v>
      </c>
      <c r="O41" s="443"/>
      <c r="P41" s="444"/>
      <c r="Q41" s="444"/>
      <c r="R41" s="445"/>
    </row>
    <row r="42" spans="1:18" customFormat="1" ht="15" customHeight="1" x14ac:dyDescent="0.2">
      <c r="A42" s="1626"/>
      <c r="B42" s="1627"/>
      <c r="C42" s="1623"/>
      <c r="D42" s="1623"/>
      <c r="E42" s="437"/>
      <c r="F42" s="437"/>
      <c r="G42" s="437"/>
      <c r="H42" s="437"/>
      <c r="I42" s="437"/>
      <c r="J42" s="429"/>
      <c r="K42" s="429"/>
      <c r="L42" s="429"/>
      <c r="M42" s="571">
        <f t="shared" si="4"/>
        <v>0</v>
      </c>
      <c r="O42" s="443"/>
      <c r="P42" s="444"/>
      <c r="Q42" s="444"/>
      <c r="R42" s="445"/>
    </row>
    <row r="43" spans="1:18" customFormat="1" ht="15" customHeight="1" x14ac:dyDescent="0.2">
      <c r="A43" s="1626"/>
      <c r="B43" s="1627"/>
      <c r="C43" s="1623"/>
      <c r="D43" s="1623"/>
      <c r="E43" s="437"/>
      <c r="F43" s="437"/>
      <c r="G43" s="437"/>
      <c r="H43" s="437"/>
      <c r="I43" s="437"/>
      <c r="J43" s="429"/>
      <c r="K43" s="429"/>
      <c r="L43" s="429"/>
      <c r="M43" s="571">
        <f t="shared" si="4"/>
        <v>0</v>
      </c>
      <c r="O43" s="443"/>
      <c r="P43" s="444"/>
      <c r="Q43" s="444"/>
      <c r="R43" s="445"/>
    </row>
    <row r="44" spans="1:18" customFormat="1" ht="15" customHeight="1" x14ac:dyDescent="0.2">
      <c r="A44" s="1626"/>
      <c r="B44" s="1627"/>
      <c r="C44" s="1623"/>
      <c r="D44" s="1623"/>
      <c r="E44" s="437"/>
      <c r="F44" s="437"/>
      <c r="G44" s="437"/>
      <c r="H44" s="437"/>
      <c r="I44" s="437"/>
      <c r="J44" s="429"/>
      <c r="K44" s="429"/>
      <c r="L44" s="429"/>
      <c r="M44" s="571">
        <f t="shared" si="4"/>
        <v>0</v>
      </c>
      <c r="O44" s="443"/>
      <c r="P44" s="444"/>
      <c r="Q44" s="444"/>
      <c r="R44" s="445"/>
    </row>
    <row r="45" spans="1:18" customFormat="1" ht="15" customHeight="1" x14ac:dyDescent="0.2">
      <c r="A45" s="1626"/>
      <c r="B45" s="1627"/>
      <c r="C45" s="1623"/>
      <c r="D45" s="1623"/>
      <c r="E45" s="437"/>
      <c r="F45" s="437"/>
      <c r="G45" s="437"/>
      <c r="H45" s="437"/>
      <c r="I45" s="437"/>
      <c r="J45" s="429"/>
      <c r="K45" s="429"/>
      <c r="L45" s="429"/>
      <c r="M45" s="571">
        <f t="shared" si="4"/>
        <v>0</v>
      </c>
      <c r="O45" s="443"/>
      <c r="P45" s="444"/>
      <c r="Q45" s="444"/>
      <c r="R45" s="445"/>
    </row>
    <row r="46" spans="1:18" customFormat="1" ht="15" customHeight="1" x14ac:dyDescent="0.2">
      <c r="A46" s="1626"/>
      <c r="B46" s="1627"/>
      <c r="C46" s="1623"/>
      <c r="D46" s="1623"/>
      <c r="E46" s="437"/>
      <c r="F46" s="437"/>
      <c r="G46" s="437"/>
      <c r="H46" s="437"/>
      <c r="I46" s="437"/>
      <c r="J46" s="429"/>
      <c r="K46" s="429"/>
      <c r="L46" s="429"/>
      <c r="M46" s="571">
        <f t="shared" si="4"/>
        <v>0</v>
      </c>
      <c r="O46" s="443"/>
      <c r="P46" s="444"/>
      <c r="Q46" s="444"/>
      <c r="R46" s="445"/>
    </row>
    <row r="47" spans="1:18" customFormat="1" ht="15" customHeight="1" x14ac:dyDescent="0.2">
      <c r="A47" s="1626"/>
      <c r="B47" s="1627"/>
      <c r="C47" s="1623"/>
      <c r="D47" s="1623"/>
      <c r="E47" s="437"/>
      <c r="F47" s="437"/>
      <c r="G47" s="437"/>
      <c r="H47" s="437"/>
      <c r="I47" s="437"/>
      <c r="J47" s="429"/>
      <c r="K47" s="429"/>
      <c r="L47" s="429"/>
      <c r="M47" s="571">
        <f t="shared" si="4"/>
        <v>0</v>
      </c>
      <c r="O47" s="443"/>
      <c r="P47" s="444"/>
      <c r="Q47" s="444"/>
      <c r="R47" s="445"/>
    </row>
    <row r="48" spans="1:18" customFormat="1" ht="15" customHeight="1" x14ac:dyDescent="0.2">
      <c r="A48" s="1626"/>
      <c r="B48" s="1627"/>
      <c r="C48" s="1623"/>
      <c r="D48" s="1623"/>
      <c r="E48" s="437"/>
      <c r="F48" s="437"/>
      <c r="G48" s="437"/>
      <c r="H48" s="437"/>
      <c r="I48" s="437"/>
      <c r="J48" s="429"/>
      <c r="K48" s="429"/>
      <c r="L48" s="429"/>
      <c r="M48" s="571">
        <f t="shared" si="4"/>
        <v>0</v>
      </c>
      <c r="O48" s="443"/>
      <c r="P48" s="444"/>
      <c r="Q48" s="444"/>
      <c r="R48" s="445"/>
    </row>
    <row r="49" spans="1:18" customFormat="1" ht="20.100000000000001" customHeight="1" thickBot="1" x14ac:dyDescent="0.25">
      <c r="A49" s="1624" t="s">
        <v>649</v>
      </c>
      <c r="B49" s="1625"/>
      <c r="C49" s="658"/>
      <c r="D49" s="658"/>
      <c r="E49" s="415">
        <f>SUM(E36:E48)</f>
        <v>0</v>
      </c>
      <c r="F49" s="415">
        <f t="shared" ref="F49:M49" si="5">SUM(F36:F48)</f>
        <v>0</v>
      </c>
      <c r="G49" s="415">
        <f t="shared" si="5"/>
        <v>0</v>
      </c>
      <c r="H49" s="415">
        <f t="shared" si="5"/>
        <v>0</v>
      </c>
      <c r="I49" s="415">
        <f t="shared" si="5"/>
        <v>0</v>
      </c>
      <c r="J49" s="415">
        <f t="shared" si="5"/>
        <v>0</v>
      </c>
      <c r="K49" s="415">
        <f t="shared" si="5"/>
        <v>0</v>
      </c>
      <c r="L49" s="415">
        <f t="shared" si="5"/>
        <v>0</v>
      </c>
      <c r="M49" s="546">
        <f t="shared" si="5"/>
        <v>0</v>
      </c>
      <c r="O49" s="443"/>
      <c r="P49" s="444"/>
      <c r="Q49" s="444"/>
      <c r="R49" s="445"/>
    </row>
    <row r="50" spans="1:18" customFormat="1" ht="3.75" customHeight="1" thickTop="1" x14ac:dyDescent="0.2">
      <c r="A50" s="573"/>
      <c r="B50" s="658"/>
      <c r="C50" s="658"/>
      <c r="D50" s="658"/>
      <c r="E50" s="658"/>
      <c r="F50" s="658"/>
      <c r="G50" s="658"/>
      <c r="H50" s="658"/>
      <c r="I50" s="658"/>
      <c r="J50" s="1087"/>
      <c r="K50" s="1087"/>
      <c r="L50" s="1087"/>
      <c r="M50" s="662"/>
      <c r="O50" s="366"/>
      <c r="P50" s="366"/>
      <c r="Q50" s="366"/>
      <c r="R50" s="366"/>
    </row>
    <row r="51" spans="1:18" customFormat="1" ht="15" customHeight="1" x14ac:dyDescent="0.2">
      <c r="A51" s="1466" t="s">
        <v>648</v>
      </c>
      <c r="B51" s="1528"/>
      <c r="C51" s="658"/>
      <c r="D51" s="658"/>
      <c r="E51" s="658"/>
      <c r="F51" s="658"/>
      <c r="G51" s="658"/>
      <c r="H51" s="658"/>
      <c r="I51" s="658"/>
      <c r="J51" s="1087"/>
      <c r="K51" s="1087"/>
      <c r="L51" s="1087"/>
      <c r="M51" s="662"/>
      <c r="O51" s="366"/>
      <c r="P51" s="366"/>
      <c r="Q51" s="366"/>
      <c r="R51" s="366"/>
    </row>
    <row r="52" spans="1:18" customFormat="1" ht="15" customHeight="1" x14ac:dyDescent="0.2">
      <c r="A52" s="1626" t="s">
        <v>1279</v>
      </c>
      <c r="B52" s="1627"/>
      <c r="C52" s="1623"/>
      <c r="D52" s="1623"/>
      <c r="E52" s="437"/>
      <c r="F52" s="437">
        <v>10000</v>
      </c>
      <c r="G52" s="437"/>
      <c r="H52" s="437"/>
      <c r="I52" s="437"/>
      <c r="J52" s="429"/>
      <c r="K52" s="429"/>
      <c r="L52" s="429"/>
      <c r="M52" s="571">
        <f>SUM(E52:L52)</f>
        <v>10000</v>
      </c>
      <c r="O52" s="443"/>
      <c r="P52" s="444"/>
      <c r="Q52" s="444"/>
      <c r="R52" s="445"/>
    </row>
    <row r="53" spans="1:18" customFormat="1" ht="15" customHeight="1" x14ac:dyDescent="0.2">
      <c r="A53" s="1626"/>
      <c r="B53" s="1627"/>
      <c r="C53" s="1623"/>
      <c r="D53" s="1623"/>
      <c r="E53" s="437"/>
      <c r="F53" s="437"/>
      <c r="G53" s="437"/>
      <c r="H53" s="437"/>
      <c r="I53" s="437"/>
      <c r="J53" s="429"/>
      <c r="K53" s="429"/>
      <c r="L53" s="429"/>
      <c r="M53" s="571">
        <f t="shared" ref="M53:M64" si="6">SUM(E53:L53)</f>
        <v>0</v>
      </c>
      <c r="O53" s="443"/>
      <c r="P53" s="444"/>
      <c r="Q53" s="444"/>
      <c r="R53" s="445"/>
    </row>
    <row r="54" spans="1:18" customFormat="1" ht="15" customHeight="1" x14ac:dyDescent="0.2">
      <c r="A54" s="1626"/>
      <c r="B54" s="1627"/>
      <c r="C54" s="1623"/>
      <c r="D54" s="1623"/>
      <c r="E54" s="437"/>
      <c r="F54" s="437"/>
      <c r="G54" s="437"/>
      <c r="H54" s="437"/>
      <c r="I54" s="437"/>
      <c r="J54" s="429"/>
      <c r="K54" s="429"/>
      <c r="L54" s="429"/>
      <c r="M54" s="571">
        <f t="shared" si="6"/>
        <v>0</v>
      </c>
      <c r="O54" s="443"/>
      <c r="P54" s="444"/>
      <c r="Q54" s="444"/>
      <c r="R54" s="445"/>
    </row>
    <row r="55" spans="1:18" customFormat="1" ht="15" customHeight="1" x14ac:dyDescent="0.2">
      <c r="A55" s="1626"/>
      <c r="B55" s="1627"/>
      <c r="C55" s="1623"/>
      <c r="D55" s="1623"/>
      <c r="E55" s="437"/>
      <c r="F55" s="437"/>
      <c r="G55" s="437"/>
      <c r="H55" s="437"/>
      <c r="I55" s="437"/>
      <c r="J55" s="429"/>
      <c r="K55" s="429"/>
      <c r="L55" s="429"/>
      <c r="M55" s="571">
        <f t="shared" si="6"/>
        <v>0</v>
      </c>
      <c r="O55" s="443"/>
      <c r="P55" s="444"/>
      <c r="Q55" s="444"/>
      <c r="R55" s="445"/>
    </row>
    <row r="56" spans="1:18" customFormat="1" ht="15" customHeight="1" x14ac:dyDescent="0.2">
      <c r="A56" s="1626"/>
      <c r="B56" s="1627"/>
      <c r="C56" s="1623"/>
      <c r="D56" s="1623"/>
      <c r="E56" s="437"/>
      <c r="F56" s="437"/>
      <c r="G56" s="437"/>
      <c r="H56" s="437"/>
      <c r="I56" s="437"/>
      <c r="J56" s="429"/>
      <c r="K56" s="429"/>
      <c r="L56" s="429"/>
      <c r="M56" s="571">
        <f t="shared" si="6"/>
        <v>0</v>
      </c>
      <c r="O56" s="443"/>
      <c r="P56" s="444"/>
      <c r="Q56" s="444"/>
      <c r="R56" s="445"/>
    </row>
    <row r="57" spans="1:18" customFormat="1" ht="15" customHeight="1" x14ac:dyDescent="0.2">
      <c r="A57" s="1626"/>
      <c r="B57" s="1627"/>
      <c r="C57" s="1623"/>
      <c r="D57" s="1623"/>
      <c r="E57" s="437"/>
      <c r="F57" s="437"/>
      <c r="G57" s="437"/>
      <c r="H57" s="437"/>
      <c r="I57" s="437"/>
      <c r="J57" s="429"/>
      <c r="K57" s="429"/>
      <c r="L57" s="429"/>
      <c r="M57" s="571">
        <f t="shared" si="6"/>
        <v>0</v>
      </c>
      <c r="O57" s="443"/>
      <c r="P57" s="444"/>
      <c r="Q57" s="444"/>
      <c r="R57" s="445"/>
    </row>
    <row r="58" spans="1:18" customFormat="1" ht="15" customHeight="1" x14ac:dyDescent="0.2">
      <c r="A58" s="1626"/>
      <c r="B58" s="1627"/>
      <c r="C58" s="1623"/>
      <c r="D58" s="1623"/>
      <c r="E58" s="437"/>
      <c r="F58" s="437"/>
      <c r="G58" s="437"/>
      <c r="H58" s="437"/>
      <c r="I58" s="437"/>
      <c r="J58" s="429"/>
      <c r="K58" s="429"/>
      <c r="L58" s="429"/>
      <c r="M58" s="571">
        <f t="shared" si="6"/>
        <v>0</v>
      </c>
      <c r="O58" s="443"/>
      <c r="P58" s="444"/>
      <c r="Q58" s="444"/>
      <c r="R58" s="445"/>
    </row>
    <row r="59" spans="1:18" customFormat="1" ht="15" customHeight="1" x14ac:dyDescent="0.2">
      <c r="A59" s="1626"/>
      <c r="B59" s="1627"/>
      <c r="C59" s="1623"/>
      <c r="D59" s="1623"/>
      <c r="E59" s="437"/>
      <c r="F59" s="437"/>
      <c r="G59" s="437"/>
      <c r="H59" s="437"/>
      <c r="I59" s="437"/>
      <c r="J59" s="429"/>
      <c r="K59" s="429"/>
      <c r="L59" s="429"/>
      <c r="M59" s="571">
        <f t="shared" si="6"/>
        <v>0</v>
      </c>
      <c r="O59" s="443"/>
      <c r="P59" s="444"/>
      <c r="Q59" s="444"/>
      <c r="R59" s="445"/>
    </row>
    <row r="60" spans="1:18" customFormat="1" ht="15" customHeight="1" x14ac:dyDescent="0.2">
      <c r="A60" s="1626"/>
      <c r="B60" s="1627"/>
      <c r="C60" s="1623"/>
      <c r="D60" s="1623"/>
      <c r="E60" s="437"/>
      <c r="F60" s="437"/>
      <c r="G60" s="437"/>
      <c r="H60" s="437"/>
      <c r="I60" s="437"/>
      <c r="J60" s="429"/>
      <c r="K60" s="429"/>
      <c r="L60" s="429"/>
      <c r="M60" s="571">
        <f t="shared" si="6"/>
        <v>0</v>
      </c>
      <c r="O60" s="443"/>
      <c r="P60" s="444"/>
      <c r="Q60" s="444"/>
      <c r="R60" s="445"/>
    </row>
    <row r="61" spans="1:18" customFormat="1" ht="15" customHeight="1" x14ac:dyDescent="0.2">
      <c r="A61" s="1626"/>
      <c r="B61" s="1627"/>
      <c r="C61" s="1623"/>
      <c r="D61" s="1623"/>
      <c r="E61" s="437"/>
      <c r="F61" s="437"/>
      <c r="G61" s="437"/>
      <c r="H61" s="437"/>
      <c r="I61" s="437"/>
      <c r="J61" s="429"/>
      <c r="K61" s="429"/>
      <c r="L61" s="429"/>
      <c r="M61" s="571">
        <f t="shared" si="6"/>
        <v>0</v>
      </c>
      <c r="O61" s="443"/>
      <c r="P61" s="444"/>
      <c r="Q61" s="444"/>
      <c r="R61" s="445"/>
    </row>
    <row r="62" spans="1:18" customFormat="1" ht="15" customHeight="1" x14ac:dyDescent="0.2">
      <c r="A62" s="1626"/>
      <c r="B62" s="1627"/>
      <c r="C62" s="1623"/>
      <c r="D62" s="1623"/>
      <c r="E62" s="437"/>
      <c r="F62" s="437"/>
      <c r="G62" s="437"/>
      <c r="H62" s="437"/>
      <c r="I62" s="437"/>
      <c r="J62" s="429"/>
      <c r="K62" s="429"/>
      <c r="L62" s="429"/>
      <c r="M62" s="571">
        <f t="shared" si="6"/>
        <v>0</v>
      </c>
      <c r="O62" s="443"/>
      <c r="P62" s="444"/>
      <c r="Q62" s="444"/>
      <c r="R62" s="445"/>
    </row>
    <row r="63" spans="1:18" customFormat="1" ht="15" customHeight="1" x14ac:dyDescent="0.2">
      <c r="A63" s="1626"/>
      <c r="B63" s="1627"/>
      <c r="C63" s="1623"/>
      <c r="D63" s="1623"/>
      <c r="E63" s="437"/>
      <c r="F63" s="437"/>
      <c r="G63" s="437"/>
      <c r="H63" s="437"/>
      <c r="I63" s="437"/>
      <c r="J63" s="429"/>
      <c r="K63" s="429"/>
      <c r="L63" s="429"/>
      <c r="M63" s="571">
        <f t="shared" si="6"/>
        <v>0</v>
      </c>
      <c r="O63" s="443"/>
      <c r="P63" s="444"/>
      <c r="Q63" s="444"/>
      <c r="R63" s="445"/>
    </row>
    <row r="64" spans="1:18" customFormat="1" ht="15" customHeight="1" x14ac:dyDescent="0.2">
      <c r="A64" s="1626"/>
      <c r="B64" s="1627"/>
      <c r="C64" s="1623"/>
      <c r="D64" s="1623"/>
      <c r="E64" s="437"/>
      <c r="F64" s="437"/>
      <c r="G64" s="437"/>
      <c r="H64" s="437"/>
      <c r="I64" s="437"/>
      <c r="J64" s="429"/>
      <c r="K64" s="429"/>
      <c r="L64" s="429"/>
      <c r="M64" s="571">
        <f t="shared" si="6"/>
        <v>0</v>
      </c>
      <c r="O64" s="443"/>
      <c r="P64" s="444"/>
      <c r="Q64" s="444"/>
      <c r="R64" s="445"/>
    </row>
    <row r="65" spans="1:18" s="929" customFormat="1" ht="20.100000000000001" customHeight="1" thickBot="1" x14ac:dyDescent="0.25">
      <c r="A65" s="1624" t="s">
        <v>650</v>
      </c>
      <c r="B65" s="1625"/>
      <c r="C65" s="931"/>
      <c r="D65" s="931"/>
      <c r="E65" s="415">
        <f t="shared" ref="E65:M65" si="7">SUM(E52:E64)</f>
        <v>0</v>
      </c>
      <c r="F65" s="415">
        <f t="shared" si="7"/>
        <v>10000</v>
      </c>
      <c r="G65" s="415">
        <f t="shared" si="7"/>
        <v>0</v>
      </c>
      <c r="H65" s="415">
        <f t="shared" si="7"/>
        <v>0</v>
      </c>
      <c r="I65" s="415">
        <f t="shared" si="7"/>
        <v>0</v>
      </c>
      <c r="J65" s="415">
        <f t="shared" si="7"/>
        <v>0</v>
      </c>
      <c r="K65" s="415">
        <f t="shared" si="7"/>
        <v>0</v>
      </c>
      <c r="L65" s="415">
        <f t="shared" si="7"/>
        <v>0</v>
      </c>
      <c r="M65" s="546">
        <f t="shared" si="7"/>
        <v>10000</v>
      </c>
      <c r="O65" s="443"/>
      <c r="P65" s="444"/>
      <c r="Q65" s="444"/>
      <c r="R65" s="445"/>
    </row>
    <row r="66" spans="1:18" customFormat="1" ht="3.75" customHeight="1" thickTop="1" x14ac:dyDescent="0.2">
      <c r="A66" s="573"/>
      <c r="B66" s="658"/>
      <c r="C66" s="658"/>
      <c r="D66" s="658"/>
      <c r="E66" s="658"/>
      <c r="F66" s="658"/>
      <c r="G66" s="658"/>
      <c r="H66" s="658"/>
      <c r="I66" s="658"/>
      <c r="J66" s="1087"/>
      <c r="K66" s="1087"/>
      <c r="L66" s="1087"/>
      <c r="M66" s="662"/>
      <c r="O66" s="366"/>
      <c r="P66" s="366"/>
      <c r="Q66" s="366"/>
      <c r="R66" s="366"/>
    </row>
    <row r="67" spans="1:18" customFormat="1" ht="15" customHeight="1" x14ac:dyDescent="0.2">
      <c r="A67" s="1466" t="s">
        <v>651</v>
      </c>
      <c r="B67" s="1528"/>
      <c r="C67" s="658"/>
      <c r="D67" s="658"/>
      <c r="E67" s="658"/>
      <c r="F67" s="658"/>
      <c r="G67" s="658"/>
      <c r="H67" s="658"/>
      <c r="I67" s="658"/>
      <c r="J67" s="1087"/>
      <c r="K67" s="1087"/>
      <c r="L67" s="1087"/>
      <c r="M67" s="662"/>
      <c r="O67" s="366"/>
      <c r="P67" s="366"/>
      <c r="Q67" s="366"/>
      <c r="R67" s="366"/>
    </row>
    <row r="68" spans="1:18" customFormat="1" ht="15" customHeight="1" x14ac:dyDescent="0.2">
      <c r="A68" s="1626"/>
      <c r="B68" s="1627"/>
      <c r="C68" s="1623"/>
      <c r="D68" s="1623"/>
      <c r="E68" s="437"/>
      <c r="F68" s="437"/>
      <c r="G68" s="437"/>
      <c r="H68" s="437"/>
      <c r="I68" s="437"/>
      <c r="J68" s="429"/>
      <c r="K68" s="429"/>
      <c r="L68" s="429"/>
      <c r="M68" s="571">
        <f>SUM(E68:L68)</f>
        <v>0</v>
      </c>
      <c r="O68" s="443"/>
      <c r="P68" s="444"/>
      <c r="Q68" s="444"/>
      <c r="R68" s="445"/>
    </row>
    <row r="69" spans="1:18" customFormat="1" ht="15" customHeight="1" x14ac:dyDescent="0.2">
      <c r="A69" s="1626"/>
      <c r="B69" s="1627"/>
      <c r="C69" s="1623"/>
      <c r="D69" s="1623"/>
      <c r="E69" s="437"/>
      <c r="F69" s="437"/>
      <c r="G69" s="437"/>
      <c r="H69" s="437"/>
      <c r="I69" s="437"/>
      <c r="J69" s="429"/>
      <c r="K69" s="429"/>
      <c r="L69" s="429"/>
      <c r="M69" s="571">
        <f t="shared" ref="M69:M80" si="8">SUM(E69:L69)</f>
        <v>0</v>
      </c>
      <c r="O69" s="443"/>
      <c r="P69" s="444"/>
      <c r="Q69" s="444"/>
      <c r="R69" s="445"/>
    </row>
    <row r="70" spans="1:18" customFormat="1" ht="15" customHeight="1" x14ac:dyDescent="0.2">
      <c r="A70" s="1626"/>
      <c r="B70" s="1627"/>
      <c r="C70" s="1623"/>
      <c r="D70" s="1623"/>
      <c r="E70" s="437"/>
      <c r="F70" s="437"/>
      <c r="G70" s="437"/>
      <c r="H70" s="437"/>
      <c r="I70" s="437"/>
      <c r="J70" s="429"/>
      <c r="K70" s="429"/>
      <c r="L70" s="429"/>
      <c r="M70" s="571">
        <f t="shared" si="8"/>
        <v>0</v>
      </c>
      <c r="O70" s="443"/>
      <c r="P70" s="444"/>
      <c r="Q70" s="444"/>
      <c r="R70" s="445"/>
    </row>
    <row r="71" spans="1:18" customFormat="1" ht="15" customHeight="1" x14ac:dyDescent="0.2">
      <c r="A71" s="1626"/>
      <c r="B71" s="1627"/>
      <c r="C71" s="1623"/>
      <c r="D71" s="1623"/>
      <c r="E71" s="437"/>
      <c r="F71" s="437"/>
      <c r="G71" s="437"/>
      <c r="H71" s="437"/>
      <c r="I71" s="437"/>
      <c r="J71" s="429"/>
      <c r="K71" s="429"/>
      <c r="L71" s="429"/>
      <c r="M71" s="571">
        <f t="shared" si="8"/>
        <v>0</v>
      </c>
      <c r="O71" s="443"/>
      <c r="P71" s="444"/>
      <c r="Q71" s="444"/>
      <c r="R71" s="445"/>
    </row>
    <row r="72" spans="1:18" customFormat="1" ht="15" customHeight="1" x14ac:dyDescent="0.2">
      <c r="A72" s="1626"/>
      <c r="B72" s="1627"/>
      <c r="C72" s="1623"/>
      <c r="D72" s="1623"/>
      <c r="E72" s="437"/>
      <c r="F72" s="437"/>
      <c r="G72" s="437"/>
      <c r="H72" s="437"/>
      <c r="I72" s="437"/>
      <c r="J72" s="429"/>
      <c r="K72" s="429"/>
      <c r="L72" s="429"/>
      <c r="M72" s="571">
        <f t="shared" si="8"/>
        <v>0</v>
      </c>
      <c r="O72" s="443"/>
      <c r="P72" s="444"/>
      <c r="Q72" s="444"/>
      <c r="R72" s="445"/>
    </row>
    <row r="73" spans="1:18" customFormat="1" ht="15" customHeight="1" x14ac:dyDescent="0.2">
      <c r="A73" s="1626"/>
      <c r="B73" s="1627"/>
      <c r="C73" s="1623"/>
      <c r="D73" s="1623"/>
      <c r="E73" s="437"/>
      <c r="F73" s="437"/>
      <c r="G73" s="437"/>
      <c r="H73" s="437"/>
      <c r="I73" s="437"/>
      <c r="J73" s="429"/>
      <c r="K73" s="429"/>
      <c r="L73" s="429"/>
      <c r="M73" s="571">
        <f t="shared" si="8"/>
        <v>0</v>
      </c>
      <c r="O73" s="443"/>
      <c r="P73" s="444"/>
      <c r="Q73" s="444"/>
      <c r="R73" s="445"/>
    </row>
    <row r="74" spans="1:18" customFormat="1" ht="15" customHeight="1" x14ac:dyDescent="0.2">
      <c r="A74" s="1626"/>
      <c r="B74" s="1627"/>
      <c r="C74" s="1623"/>
      <c r="D74" s="1623"/>
      <c r="E74" s="437"/>
      <c r="F74" s="437"/>
      <c r="G74" s="437"/>
      <c r="H74" s="437"/>
      <c r="I74" s="437"/>
      <c r="J74" s="429"/>
      <c r="K74" s="429"/>
      <c r="L74" s="429"/>
      <c r="M74" s="571">
        <f t="shared" si="8"/>
        <v>0</v>
      </c>
      <c r="O74" s="443"/>
      <c r="P74" s="444"/>
      <c r="Q74" s="444"/>
      <c r="R74" s="445"/>
    </row>
    <row r="75" spans="1:18" customFormat="1" ht="15" customHeight="1" x14ac:dyDescent="0.2">
      <c r="A75" s="1626"/>
      <c r="B75" s="1627"/>
      <c r="C75" s="1623"/>
      <c r="D75" s="1623"/>
      <c r="E75" s="437"/>
      <c r="F75" s="437"/>
      <c r="G75" s="437"/>
      <c r="H75" s="437"/>
      <c r="I75" s="437"/>
      <c r="J75" s="429"/>
      <c r="K75" s="429"/>
      <c r="L75" s="429"/>
      <c r="M75" s="571">
        <f t="shared" si="8"/>
        <v>0</v>
      </c>
      <c r="O75" s="443"/>
      <c r="P75" s="444"/>
      <c r="Q75" s="444"/>
      <c r="R75" s="445"/>
    </row>
    <row r="76" spans="1:18" customFormat="1" ht="15" customHeight="1" x14ac:dyDescent="0.2">
      <c r="A76" s="1626"/>
      <c r="B76" s="1627"/>
      <c r="C76" s="1623"/>
      <c r="D76" s="1623"/>
      <c r="E76" s="437"/>
      <c r="F76" s="437"/>
      <c r="G76" s="437"/>
      <c r="H76" s="437"/>
      <c r="I76" s="437"/>
      <c r="J76" s="429"/>
      <c r="K76" s="429"/>
      <c r="L76" s="429"/>
      <c r="M76" s="571">
        <f t="shared" si="8"/>
        <v>0</v>
      </c>
      <c r="O76" s="443"/>
      <c r="P76" s="444"/>
      <c r="Q76" s="444"/>
      <c r="R76" s="445"/>
    </row>
    <row r="77" spans="1:18" customFormat="1" ht="15" customHeight="1" x14ac:dyDescent="0.2">
      <c r="A77" s="1626"/>
      <c r="B77" s="1627"/>
      <c r="C77" s="1623"/>
      <c r="D77" s="1623"/>
      <c r="E77" s="437"/>
      <c r="F77" s="437"/>
      <c r="G77" s="437"/>
      <c r="H77" s="437"/>
      <c r="I77" s="437"/>
      <c r="J77" s="429"/>
      <c r="K77" s="429"/>
      <c r="L77" s="429"/>
      <c r="M77" s="571">
        <f t="shared" si="8"/>
        <v>0</v>
      </c>
      <c r="O77" s="443"/>
      <c r="P77" s="444"/>
      <c r="Q77" s="444"/>
      <c r="R77" s="445"/>
    </row>
    <row r="78" spans="1:18" customFormat="1" ht="15" customHeight="1" x14ac:dyDescent="0.2">
      <c r="A78" s="1626"/>
      <c r="B78" s="1627"/>
      <c r="C78" s="1623"/>
      <c r="D78" s="1623"/>
      <c r="E78" s="437"/>
      <c r="F78" s="437"/>
      <c r="G78" s="437"/>
      <c r="H78" s="437"/>
      <c r="I78" s="437"/>
      <c r="J78" s="429"/>
      <c r="K78" s="429"/>
      <c r="L78" s="429"/>
      <c r="M78" s="571">
        <f t="shared" si="8"/>
        <v>0</v>
      </c>
      <c r="O78" s="443"/>
      <c r="P78" s="444"/>
      <c r="Q78" s="444"/>
      <c r="R78" s="445"/>
    </row>
    <row r="79" spans="1:18" customFormat="1" ht="15" customHeight="1" x14ac:dyDescent="0.2">
      <c r="A79" s="1626"/>
      <c r="B79" s="1627"/>
      <c r="C79" s="1623"/>
      <c r="D79" s="1623"/>
      <c r="E79" s="437"/>
      <c r="F79" s="437"/>
      <c r="G79" s="437"/>
      <c r="H79" s="437"/>
      <c r="I79" s="437"/>
      <c r="J79" s="429"/>
      <c r="K79" s="429"/>
      <c r="L79" s="429"/>
      <c r="M79" s="571">
        <f t="shared" si="8"/>
        <v>0</v>
      </c>
      <c r="O79" s="443"/>
      <c r="P79" s="444"/>
      <c r="Q79" s="444"/>
      <c r="R79" s="445"/>
    </row>
    <row r="80" spans="1:18" customFormat="1" ht="15" customHeight="1" x14ac:dyDescent="0.2">
      <c r="A80" s="1626"/>
      <c r="B80" s="1627"/>
      <c r="C80" s="1623"/>
      <c r="D80" s="1623"/>
      <c r="E80" s="437"/>
      <c r="F80" s="437"/>
      <c r="G80" s="437"/>
      <c r="H80" s="437"/>
      <c r="I80" s="437"/>
      <c r="J80" s="429"/>
      <c r="K80" s="429"/>
      <c r="L80" s="429"/>
      <c r="M80" s="571">
        <f t="shared" si="8"/>
        <v>0</v>
      </c>
      <c r="O80" s="443"/>
      <c r="P80" s="444"/>
      <c r="Q80" s="444"/>
      <c r="R80" s="445"/>
    </row>
    <row r="81" spans="1:18" customFormat="1" ht="20.100000000000001" customHeight="1" thickBot="1" x14ac:dyDescent="0.25">
      <c r="A81" s="1624" t="s">
        <v>652</v>
      </c>
      <c r="B81" s="1625"/>
      <c r="C81" s="658"/>
      <c r="D81" s="658"/>
      <c r="E81" s="415">
        <f t="shared" ref="E81:M81" si="9">SUM(E68:E80)</f>
        <v>0</v>
      </c>
      <c r="F81" s="415">
        <f t="shared" si="9"/>
        <v>0</v>
      </c>
      <c r="G81" s="415">
        <f t="shared" si="9"/>
        <v>0</v>
      </c>
      <c r="H81" s="415">
        <f t="shared" si="9"/>
        <v>0</v>
      </c>
      <c r="I81" s="415">
        <f t="shared" si="9"/>
        <v>0</v>
      </c>
      <c r="J81" s="415">
        <f t="shared" si="9"/>
        <v>0</v>
      </c>
      <c r="K81" s="415">
        <f t="shared" si="9"/>
        <v>0</v>
      </c>
      <c r="L81" s="415">
        <f t="shared" si="9"/>
        <v>0</v>
      </c>
      <c r="M81" s="546">
        <f t="shared" si="9"/>
        <v>0</v>
      </c>
      <c r="O81" s="443"/>
      <c r="P81" s="444"/>
      <c r="Q81" s="444"/>
      <c r="R81" s="445"/>
    </row>
    <row r="82" spans="1:18" customFormat="1" ht="3.75" customHeight="1" thickTop="1" thickBot="1" x14ac:dyDescent="0.25">
      <c r="A82" s="573"/>
      <c r="B82" s="658"/>
      <c r="C82" s="658"/>
      <c r="D82" s="658"/>
      <c r="E82" s="658"/>
      <c r="F82" s="658"/>
      <c r="G82" s="658"/>
      <c r="H82" s="658"/>
      <c r="I82" s="658"/>
      <c r="J82" s="1087"/>
      <c r="K82" s="1087"/>
      <c r="L82" s="1087"/>
      <c r="M82" s="662"/>
      <c r="O82" s="366"/>
      <c r="P82" s="366"/>
      <c r="Q82" s="366"/>
      <c r="R82" s="366"/>
    </row>
    <row r="83" spans="1:18" customFormat="1" ht="3.75" customHeight="1" x14ac:dyDescent="0.2">
      <c r="A83" s="482"/>
      <c r="B83" s="483"/>
      <c r="C83" s="483"/>
      <c r="D83" s="483"/>
      <c r="E83" s="483"/>
      <c r="F83" s="483"/>
      <c r="G83" s="483"/>
      <c r="H83" s="483"/>
      <c r="I83" s="483"/>
      <c r="J83" s="483"/>
      <c r="K83" s="483"/>
      <c r="L83" s="483"/>
      <c r="M83" s="528"/>
      <c r="O83" s="366"/>
      <c r="P83" s="366"/>
      <c r="Q83" s="366"/>
      <c r="R83" s="366"/>
    </row>
    <row r="84" spans="1:18" customFormat="1" ht="19.5" customHeight="1" x14ac:dyDescent="0.2">
      <c r="A84" s="1397" t="s">
        <v>653</v>
      </c>
      <c r="B84" s="1528"/>
      <c r="C84" s="1528"/>
      <c r="D84" s="1528"/>
      <c r="E84" s="1528"/>
      <c r="F84" s="1528"/>
      <c r="G84" s="1528"/>
      <c r="H84" s="1528"/>
      <c r="I84" s="1528"/>
      <c r="J84" s="1528"/>
      <c r="K84" s="1528"/>
      <c r="L84" s="1528"/>
      <c r="M84" s="1561"/>
      <c r="O84" s="366"/>
      <c r="P84" s="366"/>
      <c r="Q84" s="366"/>
      <c r="R84" s="366"/>
    </row>
    <row r="85" spans="1:18" s="422" customFormat="1" ht="3.75" customHeight="1" x14ac:dyDescent="0.2">
      <c r="A85" s="1466"/>
      <c r="B85" s="1528"/>
      <c r="C85" s="658"/>
      <c r="D85" s="658"/>
      <c r="E85" s="658"/>
      <c r="F85" s="658"/>
      <c r="G85" s="658"/>
      <c r="H85" s="658"/>
      <c r="I85" s="658"/>
      <c r="J85" s="1087"/>
      <c r="K85" s="1087"/>
      <c r="L85" s="1087"/>
      <c r="M85" s="662"/>
      <c r="O85" s="423"/>
      <c r="P85" s="423"/>
      <c r="Q85" s="423"/>
      <c r="R85" s="423"/>
    </row>
    <row r="86" spans="1:18" s="422" customFormat="1" ht="20.100000000000001" customHeight="1" x14ac:dyDescent="0.2">
      <c r="A86" s="1402" t="s">
        <v>439</v>
      </c>
      <c r="B86" s="1403"/>
      <c r="C86" s="1403" t="s">
        <v>438</v>
      </c>
      <c r="D86" s="1403" t="s">
        <v>437</v>
      </c>
      <c r="E86" s="1620" t="s">
        <v>187</v>
      </c>
      <c r="F86" s="1621"/>
      <c r="G86" s="1621"/>
      <c r="H86" s="1621"/>
      <c r="I86" s="1621"/>
      <c r="J86" s="1622"/>
      <c r="K86" s="1622"/>
      <c r="L86" s="1537"/>
      <c r="M86" s="1457" t="s">
        <v>139</v>
      </c>
      <c r="O86" s="423"/>
      <c r="P86" s="423"/>
      <c r="Q86" s="423"/>
      <c r="R86" s="423"/>
    </row>
    <row r="87" spans="1:18" s="422" customFormat="1" ht="20.100000000000001" customHeight="1" x14ac:dyDescent="0.2">
      <c r="A87" s="1402"/>
      <c r="B87" s="1403"/>
      <c r="C87" s="1403"/>
      <c r="D87" s="1403"/>
      <c r="E87" s="1017" t="str">
        <f>Home!$C$22</f>
        <v>Michael Lever</v>
      </c>
      <c r="F87" s="1017" t="str">
        <f>Home!$C$23</f>
        <v>Rinda Lever</v>
      </c>
      <c r="G87" s="1017" t="str">
        <f>Home!$C$24</f>
        <v>Enter name</v>
      </c>
      <c r="H87" s="1017" t="str">
        <f>Home!$C$25</f>
        <v>Enter name</v>
      </c>
      <c r="I87" s="1017" t="str">
        <f>Home!$C$26</f>
        <v>Enter name</v>
      </c>
      <c r="J87" s="1085" t="str">
        <f>Home!$C$27</f>
        <v>Enter name</v>
      </c>
      <c r="K87" s="1085" t="str">
        <f>Home!$C$28</f>
        <v>Enter name</v>
      </c>
      <c r="L87" s="1085" t="str">
        <f>Home!$C$29</f>
        <v>Enter name</v>
      </c>
      <c r="M87" s="1457"/>
      <c r="O87" s="423"/>
      <c r="P87" s="423"/>
      <c r="Q87" s="423"/>
      <c r="R87" s="423"/>
    </row>
    <row r="88" spans="1:18" customFormat="1" ht="3.75" customHeight="1" x14ac:dyDescent="0.2">
      <c r="A88" s="573"/>
      <c r="B88" s="658"/>
      <c r="C88" s="658"/>
      <c r="D88" s="658"/>
      <c r="E88" s="658"/>
      <c r="F88" s="658"/>
      <c r="G88" s="658"/>
      <c r="H88" s="658"/>
      <c r="I88" s="658"/>
      <c r="J88" s="1087"/>
      <c r="K88" s="1087"/>
      <c r="L88" s="1087"/>
      <c r="M88" s="662"/>
      <c r="O88" s="366"/>
      <c r="P88" s="366"/>
      <c r="Q88" s="366"/>
      <c r="R88" s="366"/>
    </row>
    <row r="89" spans="1:18" ht="19.5" customHeight="1" x14ac:dyDescent="0.25">
      <c r="A89" s="1397" t="s">
        <v>436</v>
      </c>
      <c r="B89" s="1528"/>
      <c r="C89" s="1528"/>
      <c r="D89" s="1528"/>
      <c r="E89" s="1528"/>
      <c r="F89" s="1528"/>
      <c r="G89" s="1528"/>
      <c r="H89" s="1528"/>
      <c r="I89" s="1528"/>
      <c r="J89" s="1528"/>
      <c r="K89" s="1528"/>
      <c r="L89" s="1528"/>
      <c r="M89" s="1561"/>
      <c r="O89" s="366"/>
      <c r="P89" s="366"/>
      <c r="Q89" s="366"/>
      <c r="R89" s="366"/>
    </row>
    <row r="90" spans="1:18" ht="15" customHeight="1" x14ac:dyDescent="0.25">
      <c r="A90" s="1618" t="s">
        <v>436</v>
      </c>
      <c r="B90" s="1619"/>
      <c r="C90" s="1" t="s">
        <v>433</v>
      </c>
      <c r="D90" s="1"/>
      <c r="E90" s="438">
        <f t="shared" ref="E90:L90" si="10">E49</f>
        <v>0</v>
      </c>
      <c r="F90" s="438">
        <f t="shared" si="10"/>
        <v>0</v>
      </c>
      <c r="G90" s="438">
        <f t="shared" si="10"/>
        <v>0</v>
      </c>
      <c r="H90" s="438">
        <f t="shared" si="10"/>
        <v>0</v>
      </c>
      <c r="I90" s="438">
        <f t="shared" si="10"/>
        <v>0</v>
      </c>
      <c r="J90" s="438">
        <f t="shared" si="10"/>
        <v>0</v>
      </c>
      <c r="K90" s="438">
        <f t="shared" si="10"/>
        <v>0</v>
      </c>
      <c r="L90" s="438">
        <f t="shared" si="10"/>
        <v>0</v>
      </c>
      <c r="M90" s="571">
        <f>SUM(E90:L90)</f>
        <v>0</v>
      </c>
      <c r="O90" s="443"/>
      <c r="P90" s="444"/>
      <c r="Q90" s="444"/>
      <c r="R90" s="445"/>
    </row>
    <row r="91" spans="1:18" ht="15" customHeight="1" x14ac:dyDescent="0.25">
      <c r="A91" s="1618" t="s">
        <v>435</v>
      </c>
      <c r="B91" s="1619"/>
      <c r="C91" s="1" t="s">
        <v>433</v>
      </c>
      <c r="D91" s="1"/>
      <c r="E91" s="437"/>
      <c r="F91" s="437"/>
      <c r="G91" s="437"/>
      <c r="H91" s="437"/>
      <c r="I91" s="437"/>
      <c r="J91" s="429"/>
      <c r="K91" s="429"/>
      <c r="L91" s="429"/>
      <c r="M91" s="571">
        <f t="shared" ref="M91:M94" si="11">SUM(E91:L91)</f>
        <v>0</v>
      </c>
      <c r="O91" s="443"/>
      <c r="P91" s="444"/>
      <c r="Q91" s="444"/>
      <c r="R91" s="445"/>
    </row>
    <row r="92" spans="1:18" ht="39.950000000000003" customHeight="1" x14ac:dyDescent="0.25">
      <c r="A92" s="1618" t="s">
        <v>1023</v>
      </c>
      <c r="B92" s="1619"/>
      <c r="C92" s="1" t="s">
        <v>433</v>
      </c>
      <c r="D92" s="1"/>
      <c r="E92" s="437"/>
      <c r="F92" s="437"/>
      <c r="G92" s="437"/>
      <c r="H92" s="437"/>
      <c r="I92" s="437"/>
      <c r="J92" s="429"/>
      <c r="K92" s="429"/>
      <c r="L92" s="429"/>
      <c r="M92" s="571">
        <f t="shared" si="11"/>
        <v>0</v>
      </c>
      <c r="O92" s="443"/>
      <c r="P92" s="444"/>
      <c r="Q92" s="444"/>
      <c r="R92" s="445"/>
    </row>
    <row r="93" spans="1:18" ht="15" customHeight="1" x14ac:dyDescent="0.25">
      <c r="A93" s="1618" t="s">
        <v>434</v>
      </c>
      <c r="B93" s="1619"/>
      <c r="C93" s="1" t="s">
        <v>433</v>
      </c>
      <c r="D93" s="1"/>
      <c r="E93" s="437"/>
      <c r="F93" s="437"/>
      <c r="G93" s="437"/>
      <c r="H93" s="437"/>
      <c r="I93" s="437"/>
      <c r="J93" s="429"/>
      <c r="K93" s="429"/>
      <c r="L93" s="429"/>
      <c r="M93" s="571">
        <f t="shared" si="11"/>
        <v>0</v>
      </c>
      <c r="O93" s="443"/>
      <c r="P93" s="444"/>
      <c r="Q93" s="444"/>
      <c r="R93" s="445"/>
    </row>
    <row r="94" spans="1:18" ht="15" customHeight="1" x14ac:dyDescent="0.25">
      <c r="A94" s="1618" t="s">
        <v>432</v>
      </c>
      <c r="B94" s="1619"/>
      <c r="C94" s="1" t="s">
        <v>423</v>
      </c>
      <c r="D94" s="1"/>
      <c r="E94" s="437"/>
      <c r="F94" s="437"/>
      <c r="G94" s="437"/>
      <c r="H94" s="437"/>
      <c r="I94" s="437"/>
      <c r="J94" s="429"/>
      <c r="K94" s="429"/>
      <c r="L94" s="429"/>
      <c r="M94" s="571">
        <f t="shared" si="11"/>
        <v>0</v>
      </c>
      <c r="O94" s="443"/>
      <c r="P94" s="444"/>
      <c r="Q94" s="444"/>
      <c r="R94" s="445"/>
    </row>
    <row r="95" spans="1:18" ht="20.100000000000001" customHeight="1" thickBot="1" x14ac:dyDescent="0.3">
      <c r="A95" s="1616" t="s">
        <v>431</v>
      </c>
      <c r="B95" s="1617"/>
      <c r="C95" s="1"/>
      <c r="D95" s="1" t="s">
        <v>430</v>
      </c>
      <c r="E95" s="415">
        <f t="shared" ref="E95:M95" si="12">SUM(E90:E94)</f>
        <v>0</v>
      </c>
      <c r="F95" s="415">
        <f t="shared" si="12"/>
        <v>0</v>
      </c>
      <c r="G95" s="415">
        <f t="shared" si="12"/>
        <v>0</v>
      </c>
      <c r="H95" s="415">
        <f t="shared" si="12"/>
        <v>0</v>
      </c>
      <c r="I95" s="415">
        <f t="shared" si="12"/>
        <v>0</v>
      </c>
      <c r="J95" s="415">
        <f t="shared" si="12"/>
        <v>0</v>
      </c>
      <c r="K95" s="415">
        <f t="shared" si="12"/>
        <v>0</v>
      </c>
      <c r="L95" s="415">
        <f t="shared" si="12"/>
        <v>0</v>
      </c>
      <c r="M95" s="546">
        <f t="shared" si="12"/>
        <v>0</v>
      </c>
      <c r="O95" s="443"/>
      <c r="P95" s="444"/>
      <c r="Q95" s="444"/>
      <c r="R95" s="445"/>
    </row>
    <row r="96" spans="1:18" customFormat="1" ht="3.75" customHeight="1" thickTop="1" x14ac:dyDescent="0.2">
      <c r="A96" s="573"/>
      <c r="B96" s="658"/>
      <c r="C96" s="658"/>
      <c r="D96" s="658"/>
      <c r="E96" s="658"/>
      <c r="F96" s="658"/>
      <c r="G96" s="658"/>
      <c r="H96" s="658"/>
      <c r="I96" s="658"/>
      <c r="J96" s="1087"/>
      <c r="K96" s="1087"/>
      <c r="L96" s="1087"/>
      <c r="M96" s="662"/>
      <c r="O96" s="366"/>
      <c r="P96" s="366"/>
      <c r="Q96" s="366"/>
      <c r="R96" s="366"/>
    </row>
    <row r="97" spans="1:18" ht="19.5" customHeight="1" x14ac:dyDescent="0.25">
      <c r="A97" s="1397" t="s">
        <v>429</v>
      </c>
      <c r="B97" s="1398"/>
      <c r="C97" s="1398"/>
      <c r="D97" s="1398"/>
      <c r="E97" s="1398"/>
      <c r="F97" s="1398"/>
      <c r="G97" s="1398"/>
      <c r="H97" s="1398"/>
      <c r="I97" s="1398"/>
      <c r="J97" s="1398"/>
      <c r="K97" s="1398"/>
      <c r="L97" s="1398"/>
      <c r="M97" s="1399"/>
      <c r="O97" s="366"/>
      <c r="P97" s="366"/>
      <c r="Q97" s="366"/>
      <c r="R97" s="366"/>
    </row>
    <row r="98" spans="1:18" ht="15" customHeight="1" x14ac:dyDescent="0.25">
      <c r="A98" s="1618" t="s">
        <v>428</v>
      </c>
      <c r="B98" s="1619"/>
      <c r="C98" s="1" t="s">
        <v>394</v>
      </c>
      <c r="D98" s="1"/>
      <c r="E98" s="438">
        <f t="shared" ref="E98:L98" si="13">E65</f>
        <v>0</v>
      </c>
      <c r="F98" s="438">
        <f t="shared" si="13"/>
        <v>10000</v>
      </c>
      <c r="G98" s="438">
        <f t="shared" si="13"/>
        <v>0</v>
      </c>
      <c r="H98" s="438">
        <f t="shared" si="13"/>
        <v>0</v>
      </c>
      <c r="I98" s="438">
        <f t="shared" si="13"/>
        <v>0</v>
      </c>
      <c r="J98" s="438">
        <f t="shared" si="13"/>
        <v>0</v>
      </c>
      <c r="K98" s="438">
        <f t="shared" si="13"/>
        <v>0</v>
      </c>
      <c r="L98" s="438">
        <f t="shared" si="13"/>
        <v>0</v>
      </c>
      <c r="M98" s="571">
        <f>SUM(E98:L98)</f>
        <v>10000</v>
      </c>
      <c r="O98" s="443"/>
      <c r="P98" s="444"/>
      <c r="Q98" s="444"/>
      <c r="R98" s="445"/>
    </row>
    <row r="99" spans="1:18" ht="24.95" customHeight="1" x14ac:dyDescent="0.25">
      <c r="A99" s="1618" t="s">
        <v>427</v>
      </c>
      <c r="B99" s="1619"/>
      <c r="C99" s="1" t="s">
        <v>385</v>
      </c>
      <c r="D99" s="1"/>
      <c r="E99" s="438">
        <f t="shared" ref="E99:L99" si="14">E81</f>
        <v>0</v>
      </c>
      <c r="F99" s="438">
        <f t="shared" si="14"/>
        <v>0</v>
      </c>
      <c r="G99" s="438">
        <f t="shared" si="14"/>
        <v>0</v>
      </c>
      <c r="H99" s="438">
        <f t="shared" si="14"/>
        <v>0</v>
      </c>
      <c r="I99" s="438">
        <f t="shared" si="14"/>
        <v>0</v>
      </c>
      <c r="J99" s="438">
        <f t="shared" si="14"/>
        <v>0</v>
      </c>
      <c r="K99" s="438">
        <f t="shared" si="14"/>
        <v>0</v>
      </c>
      <c r="L99" s="438">
        <f t="shared" si="14"/>
        <v>0</v>
      </c>
      <c r="M99" s="571">
        <f t="shared" ref="M99:M104" si="15">SUM(E99:L99)</f>
        <v>0</v>
      </c>
      <c r="O99" s="443"/>
      <c r="P99" s="444"/>
      <c r="Q99" s="444"/>
      <c r="R99" s="445"/>
    </row>
    <row r="100" spans="1:18" ht="24.95" customHeight="1" x14ac:dyDescent="0.25">
      <c r="A100" s="1618" t="s">
        <v>1168</v>
      </c>
      <c r="B100" s="1619"/>
      <c r="C100" s="1" t="s">
        <v>385</v>
      </c>
      <c r="D100" s="1"/>
      <c r="E100" s="437"/>
      <c r="F100" s="437"/>
      <c r="G100" s="437"/>
      <c r="H100" s="437"/>
      <c r="I100" s="437"/>
      <c r="J100" s="429"/>
      <c r="K100" s="429"/>
      <c r="L100" s="429"/>
      <c r="M100" s="571">
        <f t="shared" si="15"/>
        <v>0</v>
      </c>
      <c r="O100" s="443"/>
      <c r="P100" s="444"/>
      <c r="Q100" s="444"/>
      <c r="R100" s="445"/>
    </row>
    <row r="101" spans="1:18" ht="24.95" customHeight="1" x14ac:dyDescent="0.25">
      <c r="A101" s="1618" t="s">
        <v>1075</v>
      </c>
      <c r="B101" s="1619"/>
      <c r="C101" s="1" t="s">
        <v>385</v>
      </c>
      <c r="D101" s="1"/>
      <c r="E101" s="437"/>
      <c r="F101" s="437"/>
      <c r="G101" s="437"/>
      <c r="H101" s="437"/>
      <c r="I101" s="437"/>
      <c r="J101" s="429"/>
      <c r="K101" s="429"/>
      <c r="L101" s="429"/>
      <c r="M101" s="571">
        <f t="shared" si="15"/>
        <v>0</v>
      </c>
      <c r="O101" s="443"/>
      <c r="P101" s="444"/>
      <c r="Q101" s="444"/>
      <c r="R101" s="445"/>
    </row>
    <row r="102" spans="1:18" ht="24.95" customHeight="1" x14ac:dyDescent="0.25">
      <c r="A102" s="1618" t="s">
        <v>426</v>
      </c>
      <c r="B102" s="1619"/>
      <c r="C102" s="1" t="s">
        <v>385</v>
      </c>
      <c r="D102" s="1"/>
      <c r="E102" s="437"/>
      <c r="F102" s="437"/>
      <c r="G102" s="437"/>
      <c r="H102" s="437"/>
      <c r="I102" s="437"/>
      <c r="J102" s="429"/>
      <c r="K102" s="429"/>
      <c r="L102" s="429"/>
      <c r="M102" s="571">
        <f t="shared" si="15"/>
        <v>0</v>
      </c>
      <c r="O102" s="443"/>
      <c r="P102" s="444"/>
      <c r="Q102" s="444"/>
      <c r="R102" s="445"/>
    </row>
    <row r="103" spans="1:18" ht="24.95" customHeight="1" x14ac:dyDescent="0.25">
      <c r="A103" s="1618" t="s">
        <v>425</v>
      </c>
      <c r="B103" s="1619"/>
      <c r="C103" s="1" t="s">
        <v>385</v>
      </c>
      <c r="D103" s="1"/>
      <c r="E103" s="437"/>
      <c r="F103" s="437"/>
      <c r="G103" s="437"/>
      <c r="H103" s="437"/>
      <c r="I103" s="437"/>
      <c r="J103" s="429"/>
      <c r="K103" s="429"/>
      <c r="L103" s="429"/>
      <c r="M103" s="571">
        <f t="shared" si="15"/>
        <v>0</v>
      </c>
      <c r="O103" s="443"/>
      <c r="P103" s="444"/>
      <c r="Q103" s="444"/>
      <c r="R103" s="445"/>
    </row>
    <row r="104" spans="1:18" ht="24.95" customHeight="1" x14ac:dyDescent="0.25">
      <c r="A104" s="1618" t="s">
        <v>424</v>
      </c>
      <c r="B104" s="1619"/>
      <c r="C104" s="1" t="s">
        <v>385</v>
      </c>
      <c r="D104" s="1"/>
      <c r="E104" s="437"/>
      <c r="F104" s="437"/>
      <c r="G104" s="437"/>
      <c r="H104" s="437"/>
      <c r="I104" s="437"/>
      <c r="J104" s="429"/>
      <c r="K104" s="429"/>
      <c r="L104" s="429"/>
      <c r="M104" s="571">
        <f t="shared" si="15"/>
        <v>0</v>
      </c>
      <c r="O104" s="443"/>
      <c r="P104" s="444"/>
      <c r="Q104" s="444"/>
      <c r="R104" s="445"/>
    </row>
    <row r="105" spans="1:18" ht="20.100000000000001" customHeight="1" thickBot="1" x14ac:dyDescent="0.3">
      <c r="A105" s="1616" t="s">
        <v>422</v>
      </c>
      <c r="B105" s="1617"/>
      <c r="C105" s="1"/>
      <c r="D105" s="1" t="s">
        <v>421</v>
      </c>
      <c r="E105" s="415">
        <f t="shared" ref="E105:M105" si="16">SUM(E98:E104)</f>
        <v>0</v>
      </c>
      <c r="F105" s="415">
        <f t="shared" si="16"/>
        <v>10000</v>
      </c>
      <c r="G105" s="415">
        <f t="shared" si="16"/>
        <v>0</v>
      </c>
      <c r="H105" s="415">
        <f t="shared" si="16"/>
        <v>0</v>
      </c>
      <c r="I105" s="415">
        <f t="shared" si="16"/>
        <v>0</v>
      </c>
      <c r="J105" s="415">
        <f t="shared" si="16"/>
        <v>0</v>
      </c>
      <c r="K105" s="415">
        <f t="shared" si="16"/>
        <v>0</v>
      </c>
      <c r="L105" s="415">
        <f t="shared" si="16"/>
        <v>0</v>
      </c>
      <c r="M105" s="546">
        <f t="shared" si="16"/>
        <v>10000</v>
      </c>
      <c r="O105" s="443"/>
      <c r="P105" s="444"/>
      <c r="Q105" s="444"/>
      <c r="R105" s="445"/>
    </row>
    <row r="106" spans="1:18" customFormat="1" ht="3.75" customHeight="1" thickTop="1" x14ac:dyDescent="0.2">
      <c r="A106" s="573"/>
      <c r="B106" s="658"/>
      <c r="C106" s="658"/>
      <c r="D106" s="658"/>
      <c r="E106" s="658"/>
      <c r="F106" s="658"/>
      <c r="G106" s="658"/>
      <c r="H106" s="658"/>
      <c r="I106" s="658"/>
      <c r="J106" s="1087"/>
      <c r="K106" s="1087"/>
      <c r="L106" s="1087"/>
      <c r="M106" s="662"/>
      <c r="O106" s="365"/>
      <c r="P106" s="365"/>
      <c r="Q106" s="365"/>
      <c r="R106" s="365"/>
    </row>
    <row r="107" spans="1:18" ht="19.5" customHeight="1" x14ac:dyDescent="0.25">
      <c r="A107" s="1397" t="s">
        <v>420</v>
      </c>
      <c r="B107" s="1398"/>
      <c r="C107" s="1398"/>
      <c r="D107" s="1398"/>
      <c r="E107" s="1398"/>
      <c r="F107" s="1398"/>
      <c r="G107" s="1398"/>
      <c r="H107" s="1398"/>
      <c r="I107" s="1398"/>
      <c r="J107" s="1398"/>
      <c r="K107" s="1398"/>
      <c r="L107" s="1398"/>
      <c r="M107" s="1399"/>
      <c r="O107" s="366"/>
      <c r="P107" s="366"/>
      <c r="Q107" s="366"/>
      <c r="R107" s="366"/>
    </row>
    <row r="108" spans="1:18" ht="24.95" customHeight="1" x14ac:dyDescent="0.25">
      <c r="A108" s="1618" t="s">
        <v>416</v>
      </c>
      <c r="B108" s="1619"/>
      <c r="C108" s="1" t="s">
        <v>385</v>
      </c>
      <c r="D108" s="1"/>
      <c r="E108" s="437"/>
      <c r="F108" s="437"/>
      <c r="G108" s="437"/>
      <c r="H108" s="437"/>
      <c r="I108" s="437"/>
      <c r="J108" s="429"/>
      <c r="K108" s="429"/>
      <c r="L108" s="429"/>
      <c r="M108" s="571">
        <f>SUM(E108:L108)</f>
        <v>0</v>
      </c>
      <c r="O108" s="443"/>
      <c r="P108" s="444"/>
      <c r="Q108" s="444"/>
      <c r="R108" s="445"/>
    </row>
    <row r="109" spans="1:18" ht="20.100000000000001" customHeight="1" thickBot="1" x14ac:dyDescent="0.3">
      <c r="A109" s="1616" t="s">
        <v>419</v>
      </c>
      <c r="B109" s="1617"/>
      <c r="C109" s="1"/>
      <c r="D109" s="1" t="s">
        <v>418</v>
      </c>
      <c r="E109" s="415">
        <f t="shared" ref="E109:M109" si="17">SUM(E108:E108)</f>
        <v>0</v>
      </c>
      <c r="F109" s="415">
        <f t="shared" si="17"/>
        <v>0</v>
      </c>
      <c r="G109" s="415">
        <f t="shared" si="17"/>
        <v>0</v>
      </c>
      <c r="H109" s="415">
        <f t="shared" si="17"/>
        <v>0</v>
      </c>
      <c r="I109" s="415">
        <f t="shared" si="17"/>
        <v>0</v>
      </c>
      <c r="J109" s="415">
        <f t="shared" si="17"/>
        <v>0</v>
      </c>
      <c r="K109" s="415">
        <f t="shared" si="17"/>
        <v>0</v>
      </c>
      <c r="L109" s="415">
        <f t="shared" si="17"/>
        <v>0</v>
      </c>
      <c r="M109" s="546">
        <f t="shared" si="17"/>
        <v>0</v>
      </c>
      <c r="O109" s="443"/>
      <c r="P109" s="444"/>
      <c r="Q109" s="444"/>
      <c r="R109" s="445"/>
    </row>
    <row r="110" spans="1:18" customFormat="1" ht="3.75" customHeight="1" thickTop="1" x14ac:dyDescent="0.2">
      <c r="A110" s="573"/>
      <c r="B110" s="658"/>
      <c r="C110" s="658"/>
      <c r="D110" s="658"/>
      <c r="E110" s="658"/>
      <c r="F110" s="658"/>
      <c r="G110" s="658"/>
      <c r="H110" s="658"/>
      <c r="I110" s="658"/>
      <c r="J110" s="1087"/>
      <c r="K110" s="1087"/>
      <c r="L110" s="1087"/>
      <c r="M110" s="662"/>
      <c r="O110" s="366"/>
      <c r="P110" s="366"/>
      <c r="Q110" s="366"/>
      <c r="R110" s="366"/>
    </row>
    <row r="111" spans="1:18" ht="19.5" customHeight="1" x14ac:dyDescent="0.25">
      <c r="A111" s="1397" t="s">
        <v>417</v>
      </c>
      <c r="B111" s="1398"/>
      <c r="C111" s="1398"/>
      <c r="D111" s="1398"/>
      <c r="E111" s="1398"/>
      <c r="F111" s="1398"/>
      <c r="G111" s="1398"/>
      <c r="H111" s="1398"/>
      <c r="I111" s="1398"/>
      <c r="J111" s="1398"/>
      <c r="K111" s="1398"/>
      <c r="L111" s="1398"/>
      <c r="M111" s="1399"/>
      <c r="O111" s="374"/>
      <c r="P111" s="374"/>
      <c r="Q111" s="374"/>
      <c r="R111" s="374"/>
    </row>
    <row r="112" spans="1:18" ht="24.95" customHeight="1" x14ac:dyDescent="0.25">
      <c r="A112" s="1618" t="s">
        <v>416</v>
      </c>
      <c r="B112" s="1619"/>
      <c r="C112" s="1" t="s">
        <v>385</v>
      </c>
      <c r="D112" s="1"/>
      <c r="E112" s="437"/>
      <c r="F112" s="437"/>
      <c r="G112" s="437"/>
      <c r="H112" s="437"/>
      <c r="I112" s="437"/>
      <c r="J112" s="429"/>
      <c r="K112" s="429"/>
      <c r="L112" s="429"/>
      <c r="M112" s="571">
        <f>SUM(E112:L112)</f>
        <v>0</v>
      </c>
      <c r="O112" s="443"/>
      <c r="P112" s="444"/>
      <c r="Q112" s="444"/>
      <c r="R112" s="445"/>
    </row>
    <row r="113" spans="1:18" ht="20.100000000000001" customHeight="1" thickBot="1" x14ac:dyDescent="0.3">
      <c r="A113" s="1616" t="s">
        <v>415</v>
      </c>
      <c r="B113" s="1617"/>
      <c r="C113" s="1"/>
      <c r="D113" s="1" t="s">
        <v>414</v>
      </c>
      <c r="E113" s="415">
        <f t="shared" ref="E113:M113" si="18">SUM(E112:E112)</f>
        <v>0</v>
      </c>
      <c r="F113" s="415">
        <f t="shared" si="18"/>
        <v>0</v>
      </c>
      <c r="G113" s="415">
        <f t="shared" si="18"/>
        <v>0</v>
      </c>
      <c r="H113" s="415">
        <f t="shared" si="18"/>
        <v>0</v>
      </c>
      <c r="I113" s="415">
        <f t="shared" si="18"/>
        <v>0</v>
      </c>
      <c r="J113" s="415">
        <f t="shared" si="18"/>
        <v>0</v>
      </c>
      <c r="K113" s="415">
        <f t="shared" si="18"/>
        <v>0</v>
      </c>
      <c r="L113" s="415">
        <f t="shared" si="18"/>
        <v>0</v>
      </c>
      <c r="M113" s="546">
        <f t="shared" si="18"/>
        <v>0</v>
      </c>
      <c r="O113" s="443"/>
      <c r="P113" s="444"/>
      <c r="Q113" s="444"/>
      <c r="R113" s="445"/>
    </row>
    <row r="114" spans="1:18" customFormat="1" ht="3.75" customHeight="1" thickTop="1" x14ac:dyDescent="0.2">
      <c r="A114" s="573"/>
      <c r="B114" s="658"/>
      <c r="C114" s="658"/>
      <c r="D114" s="658"/>
      <c r="E114" s="658"/>
      <c r="F114" s="658"/>
      <c r="G114" s="658"/>
      <c r="H114" s="658"/>
      <c r="I114" s="658"/>
      <c r="J114" s="1087"/>
      <c r="K114" s="1087"/>
      <c r="L114" s="1087"/>
      <c r="M114" s="662"/>
      <c r="O114" s="366"/>
      <c r="P114" s="366"/>
      <c r="Q114" s="366"/>
      <c r="R114" s="366"/>
    </row>
    <row r="115" spans="1:18" ht="19.5" customHeight="1" x14ac:dyDescent="0.25">
      <c r="A115" s="1397" t="s">
        <v>413</v>
      </c>
      <c r="B115" s="1398"/>
      <c r="C115" s="1398"/>
      <c r="D115" s="1398"/>
      <c r="E115" s="1398"/>
      <c r="F115" s="1398"/>
      <c r="G115" s="1398"/>
      <c r="H115" s="1398"/>
      <c r="I115" s="1398"/>
      <c r="J115" s="1398"/>
      <c r="K115" s="1398"/>
      <c r="L115" s="1398"/>
      <c r="M115" s="1399"/>
      <c r="O115" s="366"/>
      <c r="P115" s="366"/>
      <c r="Q115" s="366"/>
      <c r="R115" s="366"/>
    </row>
    <row r="116" spans="1:18" ht="24.95" customHeight="1" x14ac:dyDescent="0.25">
      <c r="A116" s="1618" t="s">
        <v>412</v>
      </c>
      <c r="B116" s="1619"/>
      <c r="C116" s="1" t="s">
        <v>385</v>
      </c>
      <c r="D116" s="1"/>
      <c r="E116" s="437"/>
      <c r="F116" s="437"/>
      <c r="G116" s="437"/>
      <c r="H116" s="437"/>
      <c r="I116" s="437"/>
      <c r="J116" s="429"/>
      <c r="K116" s="429"/>
      <c r="L116" s="429"/>
      <c r="M116" s="571">
        <f>SUM(E116:L116)</f>
        <v>0</v>
      </c>
      <c r="O116" s="443"/>
      <c r="P116" s="444"/>
      <c r="Q116" s="444"/>
      <c r="R116" s="445"/>
    </row>
    <row r="117" spans="1:18" ht="20.100000000000001" customHeight="1" thickBot="1" x14ac:dyDescent="0.3">
      <c r="A117" s="1616" t="s">
        <v>411</v>
      </c>
      <c r="B117" s="1617"/>
      <c r="C117" s="1"/>
      <c r="D117" s="1" t="s">
        <v>410</v>
      </c>
      <c r="E117" s="415">
        <f t="shared" ref="E117:M117" si="19">SUM(E116:E116)</f>
        <v>0</v>
      </c>
      <c r="F117" s="415">
        <f t="shared" si="19"/>
        <v>0</v>
      </c>
      <c r="G117" s="415">
        <f t="shared" si="19"/>
        <v>0</v>
      </c>
      <c r="H117" s="415">
        <f t="shared" si="19"/>
        <v>0</v>
      </c>
      <c r="I117" s="415">
        <f t="shared" si="19"/>
        <v>0</v>
      </c>
      <c r="J117" s="415">
        <f t="shared" si="19"/>
        <v>0</v>
      </c>
      <c r="K117" s="415">
        <f t="shared" si="19"/>
        <v>0</v>
      </c>
      <c r="L117" s="415">
        <f t="shared" si="19"/>
        <v>0</v>
      </c>
      <c r="M117" s="546">
        <f t="shared" si="19"/>
        <v>0</v>
      </c>
      <c r="O117" s="443"/>
      <c r="P117" s="444"/>
      <c r="Q117" s="444"/>
      <c r="R117" s="445"/>
    </row>
    <row r="118" spans="1:18" customFormat="1" ht="3.75" customHeight="1" thickTop="1" x14ac:dyDescent="0.2">
      <c r="A118" s="573"/>
      <c r="B118" s="658"/>
      <c r="C118" s="658"/>
      <c r="D118" s="658"/>
      <c r="E118" s="658"/>
      <c r="F118" s="658"/>
      <c r="G118" s="658"/>
      <c r="H118" s="658"/>
      <c r="I118" s="658"/>
      <c r="J118" s="1087"/>
      <c r="K118" s="1087"/>
      <c r="L118" s="1087"/>
      <c r="M118" s="662"/>
      <c r="O118" s="366"/>
      <c r="P118" s="366"/>
      <c r="Q118" s="366"/>
      <c r="R118" s="366"/>
    </row>
    <row r="119" spans="1:18" ht="19.5" customHeight="1" x14ac:dyDescent="0.25">
      <c r="A119" s="1397" t="s">
        <v>409</v>
      </c>
      <c r="B119" s="1398"/>
      <c r="C119" s="1398"/>
      <c r="D119" s="1398"/>
      <c r="E119" s="1398"/>
      <c r="F119" s="1398"/>
      <c r="G119" s="1398"/>
      <c r="H119" s="1398"/>
      <c r="I119" s="1398"/>
      <c r="J119" s="1398"/>
      <c r="K119" s="1398"/>
      <c r="L119" s="1398"/>
      <c r="M119" s="1399"/>
      <c r="O119" s="366"/>
      <c r="P119" s="366"/>
      <c r="Q119" s="366"/>
      <c r="R119" s="366"/>
    </row>
    <row r="120" spans="1:18" ht="15" customHeight="1" x14ac:dyDescent="0.25">
      <c r="A120" s="1618" t="s">
        <v>992</v>
      </c>
      <c r="B120" s="1619"/>
      <c r="C120" s="1" t="s">
        <v>385</v>
      </c>
      <c r="D120" s="1"/>
      <c r="E120" s="437"/>
      <c r="F120" s="437"/>
      <c r="G120" s="437"/>
      <c r="H120" s="437"/>
      <c r="I120" s="437"/>
      <c r="J120" s="429"/>
      <c r="K120" s="429"/>
      <c r="L120" s="429"/>
      <c r="M120" s="571">
        <f>SUM(E120:L120)</f>
        <v>0</v>
      </c>
      <c r="O120" s="443"/>
      <c r="P120" s="444"/>
      <c r="Q120" s="444"/>
      <c r="R120" s="445"/>
    </row>
    <row r="121" spans="1:18" ht="24.95" customHeight="1" x14ac:dyDescent="0.25">
      <c r="A121" s="1618" t="s">
        <v>993</v>
      </c>
      <c r="B121" s="1619"/>
      <c r="C121" s="1" t="s">
        <v>385</v>
      </c>
      <c r="D121" s="1"/>
      <c r="E121" s="437"/>
      <c r="F121" s="437"/>
      <c r="G121" s="437"/>
      <c r="H121" s="437"/>
      <c r="I121" s="437"/>
      <c r="J121" s="429"/>
      <c r="K121" s="429"/>
      <c r="L121" s="429"/>
      <c r="M121" s="571">
        <f t="shared" ref="M121:M122" si="20">SUM(E121:L121)</f>
        <v>0</v>
      </c>
      <c r="O121" s="443"/>
      <c r="P121" s="444"/>
      <c r="Q121" s="444"/>
      <c r="R121" s="445"/>
    </row>
    <row r="122" spans="1:18" ht="24.95" customHeight="1" x14ac:dyDescent="0.25">
      <c r="A122" s="1618" t="s">
        <v>408</v>
      </c>
      <c r="B122" s="1619"/>
      <c r="C122" s="1" t="s">
        <v>385</v>
      </c>
      <c r="D122" s="1"/>
      <c r="E122" s="437"/>
      <c r="F122" s="437"/>
      <c r="G122" s="437"/>
      <c r="H122" s="437"/>
      <c r="I122" s="437"/>
      <c r="J122" s="429"/>
      <c r="K122" s="429"/>
      <c r="L122" s="429"/>
      <c r="M122" s="571">
        <f t="shared" si="20"/>
        <v>0</v>
      </c>
      <c r="O122" s="443"/>
      <c r="P122" s="444"/>
      <c r="Q122" s="444"/>
      <c r="R122" s="445"/>
    </row>
    <row r="123" spans="1:18" ht="20.100000000000001" customHeight="1" thickBot="1" x14ac:dyDescent="0.3">
      <c r="A123" s="1616" t="s">
        <v>407</v>
      </c>
      <c r="B123" s="1617"/>
      <c r="C123" s="1"/>
      <c r="D123" s="1" t="s">
        <v>386</v>
      </c>
      <c r="E123" s="415">
        <f t="shared" ref="E123:M123" si="21">SUM(E120:E122)</f>
        <v>0</v>
      </c>
      <c r="F123" s="415">
        <f t="shared" si="21"/>
        <v>0</v>
      </c>
      <c r="G123" s="415">
        <f t="shared" si="21"/>
        <v>0</v>
      </c>
      <c r="H123" s="415">
        <f t="shared" si="21"/>
        <v>0</v>
      </c>
      <c r="I123" s="415">
        <f t="shared" si="21"/>
        <v>0</v>
      </c>
      <c r="J123" s="415">
        <f t="shared" si="21"/>
        <v>0</v>
      </c>
      <c r="K123" s="415">
        <f t="shared" si="21"/>
        <v>0</v>
      </c>
      <c r="L123" s="415">
        <f t="shared" si="21"/>
        <v>0</v>
      </c>
      <c r="M123" s="546">
        <f t="shared" si="21"/>
        <v>0</v>
      </c>
      <c r="O123" s="443"/>
      <c r="P123" s="444"/>
      <c r="Q123" s="444"/>
      <c r="R123" s="445"/>
    </row>
    <row r="124" spans="1:18" customFormat="1" ht="3.75" customHeight="1" thickTop="1" x14ac:dyDescent="0.2">
      <c r="A124" s="573"/>
      <c r="B124" s="658"/>
      <c r="C124" s="658"/>
      <c r="D124" s="658"/>
      <c r="E124" s="658"/>
      <c r="F124" s="658"/>
      <c r="G124" s="658"/>
      <c r="H124" s="658"/>
      <c r="I124" s="658"/>
      <c r="J124" s="1087"/>
      <c r="K124" s="1087"/>
      <c r="L124" s="1087"/>
      <c r="M124" s="662"/>
      <c r="O124" s="366"/>
      <c r="P124" s="366"/>
      <c r="Q124" s="366"/>
      <c r="R124" s="366"/>
    </row>
    <row r="125" spans="1:18" ht="19.5" customHeight="1" x14ac:dyDescent="0.25">
      <c r="A125" s="1628" t="s">
        <v>994</v>
      </c>
      <c r="B125" s="1629"/>
      <c r="C125" s="1629"/>
      <c r="D125" s="1629"/>
      <c r="E125" s="1629"/>
      <c r="F125" s="1629"/>
      <c r="G125" s="1629"/>
      <c r="H125" s="1629"/>
      <c r="I125" s="1629"/>
      <c r="J125" s="1630"/>
      <c r="K125" s="1630"/>
      <c r="L125" s="1630"/>
      <c r="M125" s="1631"/>
      <c r="O125" s="366"/>
      <c r="P125" s="366"/>
      <c r="Q125" s="366"/>
      <c r="R125" s="366"/>
    </row>
    <row r="126" spans="1:18" ht="15" customHeight="1" x14ac:dyDescent="0.25">
      <c r="A126" s="1618" t="s">
        <v>995</v>
      </c>
      <c r="B126" s="1619"/>
      <c r="C126" s="1" t="s">
        <v>433</v>
      </c>
      <c r="D126" s="1"/>
      <c r="E126" s="437"/>
      <c r="F126" s="437"/>
      <c r="G126" s="437"/>
      <c r="H126" s="437"/>
      <c r="I126" s="437"/>
      <c r="J126" s="429"/>
      <c r="K126" s="429"/>
      <c r="L126" s="429"/>
      <c r="M126" s="571">
        <f>SUM(E126:L126)</f>
        <v>0</v>
      </c>
      <c r="O126" s="443"/>
      <c r="P126" s="444"/>
      <c r="Q126" s="444"/>
      <c r="R126" s="445"/>
    </row>
    <row r="127" spans="1:18" ht="24.95" customHeight="1" x14ac:dyDescent="0.25">
      <c r="A127" s="1634" t="s">
        <v>996</v>
      </c>
      <c r="B127" s="1635"/>
      <c r="C127" s="1" t="s">
        <v>433</v>
      </c>
      <c r="D127" s="1"/>
      <c r="E127" s="437"/>
      <c r="F127" s="437"/>
      <c r="G127" s="437"/>
      <c r="H127" s="437"/>
      <c r="I127" s="437"/>
      <c r="J127" s="429"/>
      <c r="K127" s="429"/>
      <c r="L127" s="429"/>
      <c r="M127" s="571">
        <f t="shared" ref="M127:M128" si="22">SUM(E127:L127)</f>
        <v>0</v>
      </c>
      <c r="O127" s="443"/>
      <c r="P127" s="444"/>
      <c r="Q127" s="444"/>
      <c r="R127" s="445"/>
    </row>
    <row r="128" spans="1:18" ht="24.95" customHeight="1" x14ac:dyDescent="0.25">
      <c r="A128" s="1634" t="s">
        <v>997</v>
      </c>
      <c r="B128" s="1635"/>
      <c r="C128" s="1" t="s">
        <v>433</v>
      </c>
      <c r="D128" s="1"/>
      <c r="E128" s="437"/>
      <c r="F128" s="437"/>
      <c r="G128" s="437"/>
      <c r="H128" s="437"/>
      <c r="I128" s="437"/>
      <c r="J128" s="429"/>
      <c r="K128" s="429"/>
      <c r="L128" s="429"/>
      <c r="M128" s="571">
        <f t="shared" si="22"/>
        <v>0</v>
      </c>
      <c r="O128" s="443"/>
      <c r="P128" s="444"/>
      <c r="Q128" s="444"/>
      <c r="R128" s="445"/>
    </row>
    <row r="129" spans="1:18" ht="20.100000000000001" customHeight="1" thickBot="1" x14ac:dyDescent="0.3">
      <c r="A129" s="1616" t="s">
        <v>998</v>
      </c>
      <c r="B129" s="1617"/>
      <c r="C129" s="1"/>
      <c r="D129" s="1" t="s">
        <v>406</v>
      </c>
      <c r="E129" s="415">
        <f t="shared" ref="E129:M129" si="23">SUM(E126:E128)</f>
        <v>0</v>
      </c>
      <c r="F129" s="415">
        <f t="shared" si="23"/>
        <v>0</v>
      </c>
      <c r="G129" s="415">
        <f t="shared" si="23"/>
        <v>0</v>
      </c>
      <c r="H129" s="415">
        <f t="shared" si="23"/>
        <v>0</v>
      </c>
      <c r="I129" s="415">
        <f t="shared" si="23"/>
        <v>0</v>
      </c>
      <c r="J129" s="415">
        <f t="shared" si="23"/>
        <v>0</v>
      </c>
      <c r="K129" s="415">
        <f t="shared" si="23"/>
        <v>0</v>
      </c>
      <c r="L129" s="415">
        <f t="shared" si="23"/>
        <v>0</v>
      </c>
      <c r="M129" s="546">
        <f t="shared" si="23"/>
        <v>0</v>
      </c>
      <c r="O129" s="443"/>
      <c r="P129" s="444"/>
      <c r="Q129" s="444"/>
      <c r="R129" s="445"/>
    </row>
    <row r="130" spans="1:18" customFormat="1" ht="3.75" customHeight="1" thickTop="1" x14ac:dyDescent="0.2">
      <c r="A130" s="573"/>
      <c r="B130" s="658"/>
      <c r="C130" s="658"/>
      <c r="D130" s="658"/>
      <c r="E130" s="658"/>
      <c r="F130" s="658"/>
      <c r="G130" s="658"/>
      <c r="H130" s="658"/>
      <c r="I130" s="658"/>
      <c r="J130" s="1087"/>
      <c r="K130" s="1087"/>
      <c r="L130" s="1087"/>
      <c r="M130" s="662"/>
      <c r="O130" s="366"/>
      <c r="P130" s="366"/>
      <c r="Q130" s="366"/>
      <c r="R130" s="366"/>
    </row>
    <row r="131" spans="1:18" ht="19.5" customHeight="1" x14ac:dyDescent="0.25">
      <c r="A131" s="1397" t="s">
        <v>404</v>
      </c>
      <c r="B131" s="1398"/>
      <c r="C131" s="1398"/>
      <c r="D131" s="1398"/>
      <c r="E131" s="1398"/>
      <c r="F131" s="1398"/>
      <c r="G131" s="1398"/>
      <c r="H131" s="1398"/>
      <c r="I131" s="1398"/>
      <c r="J131" s="1398"/>
      <c r="K131" s="1398"/>
      <c r="L131" s="1398"/>
      <c r="M131" s="1399"/>
      <c r="O131" s="374"/>
      <c r="P131" s="374"/>
      <c r="Q131" s="374"/>
      <c r="R131" s="374"/>
    </row>
    <row r="132" spans="1:18" ht="24.95" customHeight="1" x14ac:dyDescent="0.25">
      <c r="A132" s="1618" t="s">
        <v>403</v>
      </c>
      <c r="B132" s="1619"/>
      <c r="C132" s="1" t="s">
        <v>386</v>
      </c>
      <c r="D132" s="1"/>
      <c r="E132" s="437"/>
      <c r="F132" s="437"/>
      <c r="G132" s="437"/>
      <c r="H132" s="437"/>
      <c r="I132" s="437"/>
      <c r="J132" s="429"/>
      <c r="K132" s="429"/>
      <c r="L132" s="429"/>
      <c r="M132" s="571">
        <f>SUM(E132:L132)</f>
        <v>0</v>
      </c>
      <c r="O132" s="443"/>
      <c r="P132" s="444"/>
      <c r="Q132" s="444"/>
      <c r="R132" s="445"/>
    </row>
    <row r="133" spans="1:18" ht="20.100000000000001" customHeight="1" thickBot="1" x14ac:dyDescent="0.3">
      <c r="A133" s="1616" t="s">
        <v>402</v>
      </c>
      <c r="B133" s="1617"/>
      <c r="C133" s="1"/>
      <c r="D133" s="1" t="s">
        <v>401</v>
      </c>
      <c r="E133" s="415">
        <f t="shared" ref="E133:M133" si="24">SUM(E132:E132)</f>
        <v>0</v>
      </c>
      <c r="F133" s="415">
        <f t="shared" si="24"/>
        <v>0</v>
      </c>
      <c r="G133" s="415">
        <f t="shared" si="24"/>
        <v>0</v>
      </c>
      <c r="H133" s="415">
        <f t="shared" si="24"/>
        <v>0</v>
      </c>
      <c r="I133" s="415">
        <f t="shared" si="24"/>
        <v>0</v>
      </c>
      <c r="J133" s="415">
        <f t="shared" si="24"/>
        <v>0</v>
      </c>
      <c r="K133" s="415">
        <f t="shared" si="24"/>
        <v>0</v>
      </c>
      <c r="L133" s="415">
        <f t="shared" si="24"/>
        <v>0</v>
      </c>
      <c r="M133" s="546">
        <f t="shared" si="24"/>
        <v>0</v>
      </c>
      <c r="O133" s="443"/>
      <c r="P133" s="444"/>
      <c r="Q133" s="444"/>
      <c r="R133" s="445"/>
    </row>
    <row r="134" spans="1:18" customFormat="1" ht="3.75" customHeight="1" thickTop="1" x14ac:dyDescent="0.2">
      <c r="A134" s="573"/>
      <c r="B134" s="658"/>
      <c r="C134" s="658"/>
      <c r="D134" s="658"/>
      <c r="E134" s="658"/>
      <c r="F134" s="658"/>
      <c r="G134" s="658"/>
      <c r="H134" s="658"/>
      <c r="I134" s="658"/>
      <c r="J134" s="1087"/>
      <c r="K134" s="1087"/>
      <c r="L134" s="1087"/>
      <c r="M134" s="662"/>
      <c r="O134" s="366"/>
      <c r="P134" s="366"/>
      <c r="Q134" s="366"/>
      <c r="R134" s="366"/>
    </row>
    <row r="135" spans="1:18" ht="19.5" customHeight="1" x14ac:dyDescent="0.25">
      <c r="A135" s="1628" t="s">
        <v>400</v>
      </c>
      <c r="B135" s="1629"/>
      <c r="C135" s="1629"/>
      <c r="D135" s="1629"/>
      <c r="E135" s="1629"/>
      <c r="F135" s="1629"/>
      <c r="G135" s="1629"/>
      <c r="H135" s="1629"/>
      <c r="I135" s="1629"/>
      <c r="J135" s="1630"/>
      <c r="K135" s="1630"/>
      <c r="L135" s="1630"/>
      <c r="M135" s="1631"/>
      <c r="O135" s="366"/>
      <c r="P135" s="366"/>
      <c r="Q135" s="366"/>
      <c r="R135" s="366"/>
    </row>
    <row r="136" spans="1:18" ht="24.95" customHeight="1" x14ac:dyDescent="0.25">
      <c r="A136" s="1618" t="s">
        <v>399</v>
      </c>
      <c r="B136" s="1619"/>
      <c r="C136" s="1" t="s">
        <v>385</v>
      </c>
      <c r="D136" s="1"/>
      <c r="E136" s="437"/>
      <c r="F136" s="437"/>
      <c r="G136" s="437"/>
      <c r="H136" s="437"/>
      <c r="I136" s="437"/>
      <c r="J136" s="429"/>
      <c r="K136" s="429"/>
      <c r="L136" s="429"/>
      <c r="M136" s="571">
        <f>SUM(E136:L136)</f>
        <v>0</v>
      </c>
      <c r="O136" s="443"/>
      <c r="P136" s="444"/>
      <c r="Q136" s="444"/>
      <c r="R136" s="445"/>
    </row>
    <row r="137" spans="1:18" ht="20.100000000000001" customHeight="1" thickBot="1" x14ac:dyDescent="0.3">
      <c r="A137" s="1616" t="s">
        <v>398</v>
      </c>
      <c r="B137" s="1617"/>
      <c r="C137" s="1"/>
      <c r="D137" s="1" t="s">
        <v>397</v>
      </c>
      <c r="E137" s="415">
        <f t="shared" ref="E137:M137" si="25">SUM(E136:E136)</f>
        <v>0</v>
      </c>
      <c r="F137" s="415">
        <f t="shared" si="25"/>
        <v>0</v>
      </c>
      <c r="G137" s="415">
        <f t="shared" si="25"/>
        <v>0</v>
      </c>
      <c r="H137" s="415">
        <f t="shared" si="25"/>
        <v>0</v>
      </c>
      <c r="I137" s="415">
        <f t="shared" si="25"/>
        <v>0</v>
      </c>
      <c r="J137" s="415">
        <f t="shared" si="25"/>
        <v>0</v>
      </c>
      <c r="K137" s="415">
        <f t="shared" si="25"/>
        <v>0</v>
      </c>
      <c r="L137" s="415">
        <f t="shared" si="25"/>
        <v>0</v>
      </c>
      <c r="M137" s="546">
        <f t="shared" si="25"/>
        <v>0</v>
      </c>
      <c r="O137" s="443"/>
      <c r="P137" s="444"/>
      <c r="Q137" s="444"/>
      <c r="R137" s="445"/>
    </row>
    <row r="138" spans="1:18" customFormat="1" ht="3.75" customHeight="1" thickTop="1" x14ac:dyDescent="0.2">
      <c r="A138" s="573"/>
      <c r="B138" s="658"/>
      <c r="C138" s="658"/>
      <c r="D138" s="658"/>
      <c r="E138" s="658"/>
      <c r="F138" s="658"/>
      <c r="G138" s="658"/>
      <c r="H138" s="658"/>
      <c r="I138" s="658"/>
      <c r="J138" s="1087"/>
      <c r="K138" s="1087"/>
      <c r="L138" s="1087"/>
      <c r="M138" s="662"/>
      <c r="O138" s="366"/>
      <c r="P138" s="366"/>
      <c r="Q138" s="366"/>
      <c r="R138" s="366"/>
    </row>
    <row r="139" spans="1:18" ht="19.5" customHeight="1" x14ac:dyDescent="0.25">
      <c r="A139" s="1397" t="s">
        <v>396</v>
      </c>
      <c r="B139" s="1398"/>
      <c r="C139" s="1398"/>
      <c r="D139" s="1398"/>
      <c r="E139" s="1398"/>
      <c r="F139" s="1398"/>
      <c r="G139" s="1398"/>
      <c r="H139" s="1398"/>
      <c r="I139" s="1398"/>
      <c r="J139" s="1398"/>
      <c r="K139" s="1398"/>
      <c r="L139" s="1398"/>
      <c r="M139" s="1399"/>
      <c r="O139" s="366"/>
      <c r="P139" s="366"/>
      <c r="Q139" s="366"/>
      <c r="R139" s="366"/>
    </row>
    <row r="140" spans="1:18" ht="15" customHeight="1" x14ac:dyDescent="0.25">
      <c r="A140" s="1618" t="s">
        <v>395</v>
      </c>
      <c r="B140" s="1619"/>
      <c r="C140" s="1" t="s">
        <v>394</v>
      </c>
      <c r="D140" s="1"/>
      <c r="E140" s="437"/>
      <c r="F140" s="437"/>
      <c r="G140" s="437"/>
      <c r="H140" s="437"/>
      <c r="I140" s="437"/>
      <c r="J140" s="429"/>
      <c r="K140" s="429"/>
      <c r="L140" s="429"/>
      <c r="M140" s="571">
        <f>SUM(E140:L140)</f>
        <v>0</v>
      </c>
      <c r="O140" s="443"/>
      <c r="P140" s="444"/>
      <c r="Q140" s="444"/>
      <c r="R140" s="445"/>
    </row>
    <row r="141" spans="1:18" ht="20.100000000000001" customHeight="1" thickBot="1" x14ac:dyDescent="0.3">
      <c r="A141" s="1616" t="s">
        <v>393</v>
      </c>
      <c r="B141" s="1617"/>
      <c r="C141" s="1"/>
      <c r="D141" s="1" t="s">
        <v>392</v>
      </c>
      <c r="E141" s="415">
        <f t="shared" ref="E141:M141" si="26">SUM(E140:E140)</f>
        <v>0</v>
      </c>
      <c r="F141" s="415">
        <f t="shared" si="26"/>
        <v>0</v>
      </c>
      <c r="G141" s="415">
        <f t="shared" si="26"/>
        <v>0</v>
      </c>
      <c r="H141" s="415">
        <f t="shared" si="26"/>
        <v>0</v>
      </c>
      <c r="I141" s="415">
        <f t="shared" si="26"/>
        <v>0</v>
      </c>
      <c r="J141" s="415">
        <f t="shared" si="26"/>
        <v>0</v>
      </c>
      <c r="K141" s="415">
        <f t="shared" si="26"/>
        <v>0</v>
      </c>
      <c r="L141" s="415">
        <f t="shared" si="26"/>
        <v>0</v>
      </c>
      <c r="M141" s="546">
        <f t="shared" si="26"/>
        <v>0</v>
      </c>
      <c r="O141" s="443"/>
      <c r="P141" s="444"/>
      <c r="Q141" s="444"/>
      <c r="R141" s="445"/>
    </row>
    <row r="142" spans="1:18" customFormat="1" ht="3.75" customHeight="1" thickTop="1" x14ac:dyDescent="0.2">
      <c r="A142" s="573"/>
      <c r="B142" s="658"/>
      <c r="C142" s="658"/>
      <c r="D142" s="658"/>
      <c r="E142" s="658"/>
      <c r="F142" s="658"/>
      <c r="G142" s="658"/>
      <c r="H142" s="658"/>
      <c r="I142" s="658"/>
      <c r="J142" s="1087"/>
      <c r="K142" s="1087"/>
      <c r="L142" s="1087"/>
      <c r="M142" s="662"/>
      <c r="O142" s="366"/>
      <c r="P142" s="366"/>
      <c r="Q142" s="366"/>
      <c r="R142" s="366"/>
    </row>
    <row r="143" spans="1:18" ht="19.5" customHeight="1" x14ac:dyDescent="0.25">
      <c r="A143" s="1397" t="s">
        <v>391</v>
      </c>
      <c r="B143" s="1398"/>
      <c r="C143" s="1398"/>
      <c r="D143" s="1398"/>
      <c r="E143" s="1398"/>
      <c r="F143" s="1398"/>
      <c r="G143" s="1398"/>
      <c r="H143" s="1398"/>
      <c r="I143" s="1398"/>
      <c r="J143" s="1398"/>
      <c r="K143" s="1398"/>
      <c r="L143" s="1398"/>
      <c r="M143" s="1399"/>
      <c r="O143" s="366"/>
      <c r="P143" s="366"/>
      <c r="Q143" s="366"/>
      <c r="R143" s="366"/>
    </row>
    <row r="144" spans="1:18" ht="15" customHeight="1" x14ac:dyDescent="0.25">
      <c r="A144" s="1618" t="s">
        <v>390</v>
      </c>
      <c r="B144" s="1619"/>
      <c r="C144" s="1" t="s">
        <v>385</v>
      </c>
      <c r="D144" s="1"/>
      <c r="E144" s="437"/>
      <c r="F144" s="437"/>
      <c r="G144" s="437"/>
      <c r="H144" s="437"/>
      <c r="I144" s="437"/>
      <c r="J144" s="429"/>
      <c r="K144" s="429"/>
      <c r="L144" s="429"/>
      <c r="M144" s="571">
        <f>SUM(E144:L144)</f>
        <v>0</v>
      </c>
      <c r="O144" s="443"/>
      <c r="P144" s="444"/>
      <c r="Q144" s="444"/>
      <c r="R144" s="445"/>
    </row>
    <row r="145" spans="1:18" ht="20.100000000000001" customHeight="1" thickBot="1" x14ac:dyDescent="0.3">
      <c r="A145" s="1616" t="s">
        <v>389</v>
      </c>
      <c r="B145" s="1617"/>
      <c r="C145" s="1"/>
      <c r="D145" s="1" t="s">
        <v>388</v>
      </c>
      <c r="E145" s="415">
        <f t="shared" ref="E145:M145" si="27">SUM(E144:E144)</f>
        <v>0</v>
      </c>
      <c r="F145" s="415">
        <f t="shared" si="27"/>
        <v>0</v>
      </c>
      <c r="G145" s="415">
        <f t="shared" si="27"/>
        <v>0</v>
      </c>
      <c r="H145" s="415">
        <f t="shared" si="27"/>
        <v>0</v>
      </c>
      <c r="I145" s="415">
        <f t="shared" si="27"/>
        <v>0</v>
      </c>
      <c r="J145" s="415">
        <f t="shared" si="27"/>
        <v>0</v>
      </c>
      <c r="K145" s="415">
        <f t="shared" si="27"/>
        <v>0</v>
      </c>
      <c r="L145" s="415">
        <f t="shared" si="27"/>
        <v>0</v>
      </c>
      <c r="M145" s="546">
        <f t="shared" si="27"/>
        <v>0</v>
      </c>
      <c r="O145" s="443"/>
      <c r="P145" s="444"/>
      <c r="Q145" s="444"/>
      <c r="R145" s="445"/>
    </row>
    <row r="146" spans="1:18" customFormat="1" ht="3.75" customHeight="1" thickTop="1" x14ac:dyDescent="0.2">
      <c r="A146" s="573"/>
      <c r="B146" s="658"/>
      <c r="C146" s="658"/>
      <c r="D146" s="658"/>
      <c r="E146" s="658"/>
      <c r="F146" s="658"/>
      <c r="G146" s="658"/>
      <c r="H146" s="658"/>
      <c r="I146" s="658"/>
      <c r="J146" s="1087"/>
      <c r="K146" s="1087"/>
      <c r="L146" s="1087"/>
      <c r="M146" s="662"/>
      <c r="O146" s="366"/>
      <c r="P146" s="366"/>
      <c r="Q146" s="366"/>
      <c r="R146" s="366"/>
    </row>
    <row r="147" spans="1:18" s="1020" customFormat="1" ht="19.5" customHeight="1" x14ac:dyDescent="0.2">
      <c r="A147" s="1397" t="s">
        <v>999</v>
      </c>
      <c r="B147" s="1398"/>
      <c r="C147" s="1398"/>
      <c r="D147" s="1398"/>
      <c r="E147" s="1398"/>
      <c r="F147" s="1398"/>
      <c r="G147" s="1398"/>
      <c r="H147" s="1398"/>
      <c r="I147" s="1398"/>
      <c r="J147" s="1398"/>
      <c r="K147" s="1398"/>
      <c r="L147" s="1398"/>
      <c r="M147" s="1399"/>
      <c r="O147" s="1023"/>
      <c r="P147" s="1023"/>
      <c r="Q147" s="1023"/>
      <c r="R147" s="1023"/>
    </row>
    <row r="148" spans="1:18" s="1020" customFormat="1" ht="26.1" customHeight="1" x14ac:dyDescent="0.2">
      <c r="A148" s="1618" t="s">
        <v>1008</v>
      </c>
      <c r="B148" s="1619"/>
      <c r="C148" s="1" t="s">
        <v>385</v>
      </c>
      <c r="D148" s="1"/>
      <c r="E148" s="437"/>
      <c r="F148" s="437"/>
      <c r="G148" s="437"/>
      <c r="H148" s="437"/>
      <c r="I148" s="437"/>
      <c r="J148" s="429"/>
      <c r="K148" s="429"/>
      <c r="L148" s="429"/>
      <c r="M148" s="571">
        <f>SUM(E148:L148)</f>
        <v>0</v>
      </c>
      <c r="O148" s="1023"/>
      <c r="P148" s="1023"/>
      <c r="Q148" s="1023"/>
      <c r="R148" s="1023"/>
    </row>
    <row r="149" spans="1:18" s="1020" customFormat="1" ht="39.950000000000003" customHeight="1" x14ac:dyDescent="0.2">
      <c r="A149" s="1618" t="s">
        <v>1009</v>
      </c>
      <c r="B149" s="1619"/>
      <c r="C149" s="1" t="s">
        <v>385</v>
      </c>
      <c r="D149" s="1"/>
      <c r="E149" s="437"/>
      <c r="F149" s="437"/>
      <c r="G149" s="437"/>
      <c r="H149" s="437"/>
      <c r="I149" s="437"/>
      <c r="J149" s="429"/>
      <c r="K149" s="429"/>
      <c r="L149" s="429"/>
      <c r="M149" s="571">
        <f>SUM(E149:L149)</f>
        <v>0</v>
      </c>
      <c r="O149" s="1023"/>
      <c r="P149" s="1023"/>
      <c r="Q149" s="1023"/>
      <c r="R149" s="1023"/>
    </row>
    <row r="150" spans="1:18" s="1020" customFormat="1" ht="26.1" customHeight="1" thickBot="1" x14ac:dyDescent="0.25">
      <c r="A150" s="1616" t="s">
        <v>1001</v>
      </c>
      <c r="B150" s="1617"/>
      <c r="C150" s="1"/>
      <c r="D150" s="1" t="s">
        <v>1000</v>
      </c>
      <c r="E150" s="415">
        <f>SUM(E148:E149)</f>
        <v>0</v>
      </c>
      <c r="F150" s="415">
        <f t="shared" ref="F150:M150" si="28">SUM(F148:F149)</f>
        <v>0</v>
      </c>
      <c r="G150" s="415">
        <f t="shared" si="28"/>
        <v>0</v>
      </c>
      <c r="H150" s="415">
        <f t="shared" si="28"/>
        <v>0</v>
      </c>
      <c r="I150" s="415">
        <f t="shared" si="28"/>
        <v>0</v>
      </c>
      <c r="J150" s="415">
        <f t="shared" si="28"/>
        <v>0</v>
      </c>
      <c r="K150" s="415">
        <f t="shared" si="28"/>
        <v>0</v>
      </c>
      <c r="L150" s="415">
        <f t="shared" si="28"/>
        <v>0</v>
      </c>
      <c r="M150" s="546">
        <f t="shared" si="28"/>
        <v>0</v>
      </c>
      <c r="O150" s="1023"/>
      <c r="P150" s="1023"/>
      <c r="Q150" s="1023"/>
      <c r="R150" s="1023"/>
    </row>
    <row r="151" spans="1:18" s="1020" customFormat="1" ht="3.75" customHeight="1" thickTop="1" x14ac:dyDescent="0.2">
      <c r="A151" s="1024"/>
      <c r="B151" s="1021"/>
      <c r="C151" s="1021"/>
      <c r="D151" s="1021"/>
      <c r="E151" s="1021"/>
      <c r="F151" s="1021"/>
      <c r="G151" s="1021"/>
      <c r="H151" s="1021"/>
      <c r="I151" s="1021"/>
      <c r="J151" s="1087"/>
      <c r="K151" s="1087"/>
      <c r="L151" s="1087"/>
      <c r="M151" s="1022"/>
      <c r="O151" s="1023"/>
      <c r="P151" s="1023"/>
      <c r="Q151" s="1023"/>
      <c r="R151" s="1023"/>
    </row>
    <row r="152" spans="1:18" ht="19.5" customHeight="1" x14ac:dyDescent="0.25">
      <c r="A152" s="1397" t="s">
        <v>1113</v>
      </c>
      <c r="B152" s="1398"/>
      <c r="C152" s="1398"/>
      <c r="D152" s="1398"/>
      <c r="E152" s="1398"/>
      <c r="F152" s="1398"/>
      <c r="G152" s="1398"/>
      <c r="H152" s="1398"/>
      <c r="I152" s="1398"/>
      <c r="J152" s="1398"/>
      <c r="K152" s="1398"/>
      <c r="L152" s="1398"/>
      <c r="M152" s="1399"/>
      <c r="O152" s="366"/>
      <c r="P152" s="366"/>
      <c r="Q152" s="366"/>
      <c r="R152" s="366"/>
    </row>
    <row r="153" spans="1:18" ht="26.1" customHeight="1" x14ac:dyDescent="0.25">
      <c r="A153" s="1632" t="s">
        <v>1114</v>
      </c>
      <c r="B153" s="1633"/>
      <c r="C153" s="1" t="s">
        <v>385</v>
      </c>
      <c r="D153" s="1"/>
      <c r="E153" s="437"/>
      <c r="F153" s="437"/>
      <c r="G153" s="437"/>
      <c r="H153" s="437"/>
      <c r="I153" s="437"/>
      <c r="J153" s="429"/>
      <c r="K153" s="429"/>
      <c r="L153" s="429"/>
      <c r="M153" s="571">
        <f t="shared" ref="M153:M154" si="29">SUM(E153:L153)</f>
        <v>0</v>
      </c>
      <c r="O153" s="443"/>
      <c r="P153" s="444"/>
      <c r="Q153" s="444"/>
      <c r="R153" s="445"/>
    </row>
    <row r="154" spans="1:18" ht="24.95" customHeight="1" x14ac:dyDescent="0.25">
      <c r="A154" s="1618" t="s">
        <v>387</v>
      </c>
      <c r="B154" s="1619"/>
      <c r="C154" s="1" t="s">
        <v>386</v>
      </c>
      <c r="D154" s="1"/>
      <c r="E154" s="437"/>
      <c r="F154" s="437"/>
      <c r="G154" s="437"/>
      <c r="H154" s="437"/>
      <c r="I154" s="437"/>
      <c r="J154" s="429"/>
      <c r="K154" s="429"/>
      <c r="L154" s="429"/>
      <c r="M154" s="571">
        <f t="shared" si="29"/>
        <v>0</v>
      </c>
      <c r="O154" s="443"/>
      <c r="P154" s="444"/>
      <c r="Q154" s="444"/>
      <c r="R154" s="445"/>
    </row>
    <row r="155" spans="1:18" ht="26.1" customHeight="1" thickBot="1" x14ac:dyDescent="0.3">
      <c r="A155" s="1616" t="s">
        <v>1169</v>
      </c>
      <c r="B155" s="1617"/>
      <c r="C155" s="1"/>
      <c r="D155" s="1" t="s">
        <v>384</v>
      </c>
      <c r="E155" s="415">
        <f t="shared" ref="E155:M155" si="30">SUM(E153:E154)</f>
        <v>0</v>
      </c>
      <c r="F155" s="415">
        <f t="shared" si="30"/>
        <v>0</v>
      </c>
      <c r="G155" s="415">
        <f t="shared" si="30"/>
        <v>0</v>
      </c>
      <c r="H155" s="415">
        <f t="shared" si="30"/>
        <v>0</v>
      </c>
      <c r="I155" s="415">
        <f t="shared" si="30"/>
        <v>0</v>
      </c>
      <c r="J155" s="415">
        <f t="shared" si="30"/>
        <v>0</v>
      </c>
      <c r="K155" s="415">
        <f t="shared" si="30"/>
        <v>0</v>
      </c>
      <c r="L155" s="415">
        <f t="shared" si="30"/>
        <v>0</v>
      </c>
      <c r="M155" s="546">
        <f t="shared" si="30"/>
        <v>0</v>
      </c>
      <c r="O155" s="443"/>
      <c r="P155" s="444"/>
      <c r="Q155" s="444"/>
      <c r="R155" s="445"/>
    </row>
    <row r="156" spans="1:18" ht="3.75" customHeight="1" thickTop="1" x14ac:dyDescent="0.25">
      <c r="A156" s="740"/>
      <c r="B156" s="173"/>
      <c r="C156" s="164"/>
      <c r="D156" s="164"/>
      <c r="E156" s="170"/>
      <c r="F156" s="170"/>
      <c r="G156" s="170"/>
      <c r="H156" s="170"/>
      <c r="I156" s="170"/>
      <c r="J156" s="1109"/>
      <c r="K156" s="1109"/>
      <c r="L156" s="1109"/>
      <c r="M156" s="741"/>
      <c r="O156" s="366"/>
      <c r="P156" s="366"/>
      <c r="Q156" s="366"/>
      <c r="R156" s="366"/>
    </row>
    <row r="157" spans="1:18" ht="20.100000000000001" customHeight="1" thickBot="1" x14ac:dyDescent="0.3">
      <c r="A157" s="1616" t="s">
        <v>383</v>
      </c>
      <c r="B157" s="1617"/>
      <c r="C157" s="1"/>
      <c r="D157" s="1" t="s">
        <v>382</v>
      </c>
      <c r="E157" s="415">
        <f t="shared" ref="E157:M157" si="31">E95+E105+E109+E113+E117+E123+E129+E133+E137+E141+E145+E150+E155</f>
        <v>0</v>
      </c>
      <c r="F157" s="415">
        <f t="shared" si="31"/>
        <v>10000</v>
      </c>
      <c r="G157" s="415">
        <f t="shared" si="31"/>
        <v>0</v>
      </c>
      <c r="H157" s="415">
        <f t="shared" si="31"/>
        <v>0</v>
      </c>
      <c r="I157" s="415">
        <f t="shared" si="31"/>
        <v>0</v>
      </c>
      <c r="J157" s="415">
        <f t="shared" si="31"/>
        <v>0</v>
      </c>
      <c r="K157" s="415">
        <f t="shared" si="31"/>
        <v>0</v>
      </c>
      <c r="L157" s="415">
        <f t="shared" si="31"/>
        <v>0</v>
      </c>
      <c r="M157" s="546">
        <f t="shared" si="31"/>
        <v>10000</v>
      </c>
      <c r="O157" s="443"/>
      <c r="P157" s="444"/>
      <c r="Q157" s="444"/>
      <c r="R157" s="445"/>
    </row>
    <row r="158" spans="1:18" ht="3.75" customHeight="1" thickTop="1" thickBot="1" x14ac:dyDescent="0.3">
      <c r="A158" s="742"/>
      <c r="B158" s="743"/>
      <c r="C158" s="744"/>
      <c r="D158" s="744"/>
      <c r="E158" s="745"/>
      <c r="F158" s="745"/>
      <c r="G158" s="745"/>
      <c r="H158" s="745"/>
      <c r="I158" s="745"/>
      <c r="J158" s="745"/>
      <c r="K158" s="745"/>
      <c r="L158" s="745"/>
      <c r="M158" s="746"/>
    </row>
    <row r="159" spans="1:18" x14ac:dyDescent="0.25">
      <c r="A159" s="173"/>
      <c r="B159" s="172"/>
      <c r="C159" s="171"/>
      <c r="D159" s="171"/>
      <c r="E159" s="173"/>
      <c r="F159" s="173"/>
      <c r="G159" s="173"/>
      <c r="H159" s="173"/>
      <c r="I159" s="173"/>
      <c r="J159" s="173"/>
      <c r="K159" s="173"/>
      <c r="L159" s="173"/>
      <c r="M159" s="173"/>
    </row>
    <row r="160" spans="1:18" hidden="1" x14ac:dyDescent="0.25">
      <c r="A160" s="1618" t="s">
        <v>1182</v>
      </c>
      <c r="B160" s="1619"/>
      <c r="C160" s="171"/>
      <c r="D160" s="171"/>
      <c r="E160" s="1202">
        <f>SUM(SUM(E99:E104),E109,E113,E117,E123,E137,E145,E150,E153)</f>
        <v>0</v>
      </c>
      <c r="F160" s="1202">
        <f t="shared" ref="F160:L160" si="32">SUM(SUM(F99:F104),F109,F113,F117,F123,F137,F145,F150,F153)</f>
        <v>0</v>
      </c>
      <c r="G160" s="1202">
        <f t="shared" si="32"/>
        <v>0</v>
      </c>
      <c r="H160" s="1202">
        <f t="shared" si="32"/>
        <v>0</v>
      </c>
      <c r="I160" s="1202">
        <f t="shared" si="32"/>
        <v>0</v>
      </c>
      <c r="J160" s="1202">
        <f t="shared" si="32"/>
        <v>0</v>
      </c>
      <c r="K160" s="1202">
        <f t="shared" si="32"/>
        <v>0</v>
      </c>
      <c r="L160" s="1202">
        <f t="shared" si="32"/>
        <v>0</v>
      </c>
    </row>
  </sheetData>
  <sheetProtection insertHyperlinks="0"/>
  <protectedRanges>
    <protectedRange sqref="J14:J20" name="Range4"/>
    <protectedRange sqref="J14:J19" name="Range2_1"/>
    <protectedRange sqref="F14:G19" name="Range1"/>
  </protectedRanges>
  <mergeCells count="173">
    <mergeCell ref="A160:B160"/>
    <mergeCell ref="C69:D69"/>
    <mergeCell ref="C70:D70"/>
    <mergeCell ref="C71:D71"/>
    <mergeCell ref="C74:D74"/>
    <mergeCell ref="C75:D75"/>
    <mergeCell ref="A119:M119"/>
    <mergeCell ref="A85:B85"/>
    <mergeCell ref="A86:B87"/>
    <mergeCell ref="A90:B90"/>
    <mergeCell ref="A91:B91"/>
    <mergeCell ref="A92:B92"/>
    <mergeCell ref="A93:B93"/>
    <mergeCell ref="A109:B109"/>
    <mergeCell ref="A72:B72"/>
    <mergeCell ref="A73:B73"/>
    <mergeCell ref="C72:D72"/>
    <mergeCell ref="C76:D76"/>
    <mergeCell ref="C77:D77"/>
    <mergeCell ref="C78:D78"/>
    <mergeCell ref="C79:D79"/>
    <mergeCell ref="A80:B80"/>
    <mergeCell ref="A74:B74"/>
    <mergeCell ref="A76:B76"/>
    <mergeCell ref="C38:D38"/>
    <mergeCell ref="C39:D39"/>
    <mergeCell ref="C40:D40"/>
    <mergeCell ref="C41:D41"/>
    <mergeCell ref="C42:D42"/>
    <mergeCell ref="C43:D43"/>
    <mergeCell ref="A75:B75"/>
    <mergeCell ref="A56:B56"/>
    <mergeCell ref="A65:B65"/>
    <mergeCell ref="A67:B67"/>
    <mergeCell ref="A63:B63"/>
    <mergeCell ref="C47:D47"/>
    <mergeCell ref="C48:D48"/>
    <mergeCell ref="A49:B49"/>
    <mergeCell ref="A51:B51"/>
    <mergeCell ref="C52:D52"/>
    <mergeCell ref="C53:D53"/>
    <mergeCell ref="C56:D56"/>
    <mergeCell ref="A48:B48"/>
    <mergeCell ref="A52:B52"/>
    <mergeCell ref="A53:B53"/>
    <mergeCell ref="A40:B40"/>
    <mergeCell ref="A41:B41"/>
    <mergeCell ref="A42:B42"/>
    <mergeCell ref="A28:B28"/>
    <mergeCell ref="E33:L33"/>
    <mergeCell ref="A31:M31"/>
    <mergeCell ref="A29:B29"/>
    <mergeCell ref="A32:B32"/>
    <mergeCell ref="A35:B35"/>
    <mergeCell ref="A150:B150"/>
    <mergeCell ref="C68:D68"/>
    <mergeCell ref="A33:B34"/>
    <mergeCell ref="M33:M34"/>
    <mergeCell ref="C33:D34"/>
    <mergeCell ref="A54:B54"/>
    <mergeCell ref="A55:B55"/>
    <mergeCell ref="C45:D45"/>
    <mergeCell ref="C46:D46"/>
    <mergeCell ref="A47:B47"/>
    <mergeCell ref="C54:D54"/>
    <mergeCell ref="C55:D55"/>
    <mergeCell ref="A36:B36"/>
    <mergeCell ref="A37:B37"/>
    <mergeCell ref="A38:B38"/>
    <mergeCell ref="A39:B39"/>
    <mergeCell ref="C36:D36"/>
    <mergeCell ref="C37:D37"/>
    <mergeCell ref="O5:O6"/>
    <mergeCell ref="P5:P6"/>
    <mergeCell ref="A25:B25"/>
    <mergeCell ref="A26:B26"/>
    <mergeCell ref="A27:B27"/>
    <mergeCell ref="O25:R26"/>
    <mergeCell ref="Q5:Q6"/>
    <mergeCell ref="R5:R6"/>
    <mergeCell ref="O7:O22"/>
    <mergeCell ref="P7:P22"/>
    <mergeCell ref="Q7:Q22"/>
    <mergeCell ref="R7:R22"/>
    <mergeCell ref="A24:B24"/>
    <mergeCell ref="M22:M23"/>
    <mergeCell ref="A6:M6"/>
    <mergeCell ref="A22:D23"/>
    <mergeCell ref="E22:L22"/>
    <mergeCell ref="A157:B157"/>
    <mergeCell ref="A141:B141"/>
    <mergeCell ref="A144:B144"/>
    <mergeCell ref="A145:B145"/>
    <mergeCell ref="A143:M143"/>
    <mergeCell ref="A152:M152"/>
    <mergeCell ref="A125:M125"/>
    <mergeCell ref="A155:B155"/>
    <mergeCell ref="A153:B153"/>
    <mergeCell ref="A127:B127"/>
    <mergeCell ref="A154:B154"/>
    <mergeCell ref="A133:B133"/>
    <mergeCell ref="A131:M131"/>
    <mergeCell ref="A135:M135"/>
    <mergeCell ref="A136:B136"/>
    <mergeCell ref="A140:B140"/>
    <mergeCell ref="A139:M139"/>
    <mergeCell ref="A129:B129"/>
    <mergeCell ref="A128:B128"/>
    <mergeCell ref="A149:B149"/>
    <mergeCell ref="A137:B137"/>
    <mergeCell ref="A147:M147"/>
    <mergeCell ref="A148:B148"/>
    <mergeCell ref="A132:B132"/>
    <mergeCell ref="A43:B43"/>
    <mergeCell ref="A44:B44"/>
    <mergeCell ref="A45:B45"/>
    <mergeCell ref="A46:B46"/>
    <mergeCell ref="A97:M97"/>
    <mergeCell ref="A89:M89"/>
    <mergeCell ref="A61:B61"/>
    <mergeCell ref="A62:B62"/>
    <mergeCell ref="C44:D44"/>
    <mergeCell ref="A70:B70"/>
    <mergeCell ref="A71:B71"/>
    <mergeCell ref="C57:D57"/>
    <mergeCell ref="C58:D58"/>
    <mergeCell ref="C59:D59"/>
    <mergeCell ref="C60:D60"/>
    <mergeCell ref="C61:D61"/>
    <mergeCell ref="C62:D62"/>
    <mergeCell ref="A84:M84"/>
    <mergeCell ref="C63:D63"/>
    <mergeCell ref="C64:D64"/>
    <mergeCell ref="A57:B57"/>
    <mergeCell ref="A58:B58"/>
    <mergeCell ref="A59:B59"/>
    <mergeCell ref="C73:D73"/>
    <mergeCell ref="A60:B60"/>
    <mergeCell ref="A68:B68"/>
    <mergeCell ref="A69:B69"/>
    <mergeCell ref="A78:B78"/>
    <mergeCell ref="A79:B79"/>
    <mergeCell ref="A116:B116"/>
    <mergeCell ref="A117:B117"/>
    <mergeCell ref="A120:B120"/>
    <mergeCell ref="A121:B121"/>
    <mergeCell ref="A64:B64"/>
    <mergeCell ref="A95:B95"/>
    <mergeCell ref="A100:B100"/>
    <mergeCell ref="A101:B101"/>
    <mergeCell ref="A77:B77"/>
    <mergeCell ref="A123:B123"/>
    <mergeCell ref="A126:B126"/>
    <mergeCell ref="E86:L86"/>
    <mergeCell ref="M86:M87"/>
    <mergeCell ref="C80:D80"/>
    <mergeCell ref="A122:B122"/>
    <mergeCell ref="A102:B102"/>
    <mergeCell ref="C86:C87"/>
    <mergeCell ref="D86:D87"/>
    <mergeCell ref="A112:B112"/>
    <mergeCell ref="A98:B98"/>
    <mergeCell ref="A94:B94"/>
    <mergeCell ref="A99:B99"/>
    <mergeCell ref="A104:B104"/>
    <mergeCell ref="A103:B103"/>
    <mergeCell ref="A113:B113"/>
    <mergeCell ref="A107:M107"/>
    <mergeCell ref="A111:M111"/>
    <mergeCell ref="A115:M115"/>
    <mergeCell ref="A105:B105"/>
    <mergeCell ref="A108:B108"/>
    <mergeCell ref="A81:B81"/>
  </mergeCells>
  <dataValidations count="1">
    <dataValidation type="list" allowBlank="1" showInputMessage="1" showErrorMessage="1" sqref="E28:L28" xr:uid="{00000000-0002-0000-2B00-000000000000}">
      <formula1>"O, C"</formula1>
    </dataValidation>
  </dataValidations>
  <hyperlinks>
    <hyperlink ref="I16" r:id="rId1" tooltip="Link to Managed Document" xr:uid="{6B1BCDD5-27DF-47E9-B5FF-3F074E342E24}"/>
  </hyperlinks>
  <printOptions horizontalCentered="1"/>
  <pageMargins left="0.39370078740157483" right="0.19685039370078741" top="0.39370078740157483" bottom="0.39370078740157483" header="0" footer="0.15748031496062992"/>
  <pageSetup paperSize="9" scale="56" fitToHeight="5" orientation="portrait" blackAndWhite="1" r:id="rId2"/>
  <headerFooter alignWithMargins="0">
    <oddFooter>&amp;L&amp;F
Copyright © 2003-Present Business Fitness Pty Ltd&amp;R&amp;A &amp;P</oddFooter>
  </headerFooter>
  <rowBreaks count="1" manualBreakCount="1">
    <brk id="96" max="12" man="1"/>
  </rowBreaks>
  <drawing r:id="rId3"/>
  <legacyDrawing r:id="rId4"/>
  <controls>
    <mc:AlternateContent xmlns:mc="http://schemas.openxmlformats.org/markup-compatibility/2006">
      <mc:Choice Requires="x14">
        <control shapeId="97443" r:id="rId5" name="ReworkCompleteChk">
          <controlPr defaultSize="0" autoLine="0" r:id="rId6">
            <anchor moveWithCells="1">
              <from>
                <xdr:col>14</xdr:col>
                <xdr:colOff>123825</xdr:colOff>
                <xdr:row>5</xdr:row>
                <xdr:rowOff>200025</xdr:rowOff>
              </from>
              <to>
                <xdr:col>14</xdr:col>
                <xdr:colOff>295275</xdr:colOff>
                <xdr:row>5</xdr:row>
                <xdr:rowOff>371475</xdr:rowOff>
              </to>
            </anchor>
          </controlPr>
        </control>
      </mc:Choice>
      <mc:Fallback>
        <control shapeId="97443" r:id="rId5" name="ReworkCompleteChk"/>
      </mc:Fallback>
    </mc:AlternateContent>
    <mc:AlternateContent xmlns:mc="http://schemas.openxmlformats.org/markup-compatibility/2006">
      <mc:Choice Requires="x14">
        <control shapeId="97442" r:id="rId7" name="FinalReviewChk">
          <controlPr defaultSize="0" autoLine="0" r:id="rId6">
            <anchor moveWithCells="1">
              <from>
                <xdr:col>14</xdr:col>
                <xdr:colOff>123825</xdr:colOff>
                <xdr:row>21</xdr:row>
                <xdr:rowOff>0</xdr:rowOff>
              </from>
              <to>
                <xdr:col>14</xdr:col>
                <xdr:colOff>295275</xdr:colOff>
                <xdr:row>21</xdr:row>
                <xdr:rowOff>171450</xdr:rowOff>
              </to>
            </anchor>
          </controlPr>
        </control>
      </mc:Choice>
      <mc:Fallback>
        <control shapeId="97442" r:id="rId7" name="FinalReviewChk"/>
      </mc:Fallback>
    </mc:AlternateContent>
    <mc:AlternateContent xmlns:mc="http://schemas.openxmlformats.org/markup-compatibility/2006">
      <mc:Choice Requires="x14">
        <control shapeId="97440" r:id="rId8" name="ReworkRequiredChk">
          <controlPr defaultSize="0" autoLine="0" r:id="rId6">
            <anchor moveWithCells="1">
              <from>
                <xdr:col>14</xdr:col>
                <xdr:colOff>123825</xdr:colOff>
                <xdr:row>3</xdr:row>
                <xdr:rowOff>76200</xdr:rowOff>
              </from>
              <to>
                <xdr:col>14</xdr:col>
                <xdr:colOff>295275</xdr:colOff>
                <xdr:row>3</xdr:row>
                <xdr:rowOff>247650</xdr:rowOff>
              </to>
            </anchor>
          </controlPr>
        </control>
      </mc:Choice>
      <mc:Fallback>
        <control shapeId="97440" r:id="rId8" name="ReworkRequiredChk"/>
      </mc:Fallback>
    </mc:AlternateContent>
    <mc:AlternateContent xmlns:mc="http://schemas.openxmlformats.org/markup-compatibility/2006">
      <mc:Choice Requires="x14">
        <control shapeId="97439" r:id="rId9" name="ReviewedChk">
          <controlPr defaultSize="0" autoLine="0" r:id="rId10">
            <anchor moveWithCells="1">
              <from>
                <xdr:col>14</xdr:col>
                <xdr:colOff>123825</xdr:colOff>
                <xdr:row>2</xdr:row>
                <xdr:rowOff>76200</xdr:rowOff>
              </from>
              <to>
                <xdr:col>14</xdr:col>
                <xdr:colOff>295275</xdr:colOff>
                <xdr:row>2</xdr:row>
                <xdr:rowOff>247650</xdr:rowOff>
              </to>
            </anchor>
          </controlPr>
        </control>
      </mc:Choice>
      <mc:Fallback>
        <control shapeId="97439" r:id="rId9" name="ReviewedChk"/>
      </mc:Fallback>
    </mc:AlternateContent>
    <mc:AlternateContent xmlns:mc="http://schemas.openxmlformats.org/markup-compatibility/2006">
      <mc:Choice Requires="x14">
        <control shapeId="97438" r:id="rId11" name="AwaitingClientChk">
          <controlPr defaultSize="0" autoLine="0" r:id="rId6">
            <anchor moveWithCells="1">
              <from>
                <xdr:col>14</xdr:col>
                <xdr:colOff>123825</xdr:colOff>
                <xdr:row>1</xdr:row>
                <xdr:rowOff>76200</xdr:rowOff>
              </from>
              <to>
                <xdr:col>14</xdr:col>
                <xdr:colOff>295275</xdr:colOff>
                <xdr:row>1</xdr:row>
                <xdr:rowOff>247650</xdr:rowOff>
              </to>
            </anchor>
          </controlPr>
        </control>
      </mc:Choice>
      <mc:Fallback>
        <control shapeId="97438" r:id="rId11" name="AwaitingClientChk"/>
      </mc:Fallback>
    </mc:AlternateContent>
    <mc:AlternateContent xmlns:mc="http://schemas.openxmlformats.org/markup-compatibility/2006">
      <mc:Choice Requires="x14">
        <control shapeId="97437" r:id="rId12" name="WorksheetCompleteChk">
          <controlPr defaultSize="0" autoLine="0" r:id="rId6">
            <anchor moveWithCells="1">
              <from>
                <xdr:col>14</xdr:col>
                <xdr:colOff>133350</xdr:colOff>
                <xdr:row>0</xdr:row>
                <xdr:rowOff>66675</xdr:rowOff>
              </from>
              <to>
                <xdr:col>14</xdr:col>
                <xdr:colOff>304800</xdr:colOff>
                <xdr:row>0</xdr:row>
                <xdr:rowOff>238125</xdr:rowOff>
              </to>
            </anchor>
          </controlPr>
        </control>
      </mc:Choice>
      <mc:Fallback>
        <control shapeId="97437" r:id="rId12" name="WorksheetCompleteChk"/>
      </mc:Fallback>
    </mc:AlternateContent>
  </control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9">
    <tabColor rgb="FF8DC63F"/>
    <pageSetUpPr fitToPage="1"/>
  </sheetPr>
  <dimension ref="A1:Q38"/>
  <sheetViews>
    <sheetView showGridLines="0" workbookViewId="0">
      <selection activeCell="O16" sqref="O16"/>
    </sheetView>
  </sheetViews>
  <sheetFormatPr defaultColWidth="9.33203125" defaultRowHeight="15" x14ac:dyDescent="0.25"/>
  <cols>
    <col min="1" max="1" width="12.83203125" style="167" customWidth="1"/>
    <col min="2" max="2" width="25.1640625" style="169" customWidth="1"/>
    <col min="3" max="3" width="6.83203125" style="168" customWidth="1"/>
    <col min="4" max="12" width="15.83203125" style="167" customWidth="1"/>
    <col min="13" max="13" width="15.1640625" style="167" customWidth="1"/>
    <col min="14" max="14" width="6.6640625" customWidth="1"/>
    <col min="15" max="15" width="30.83203125" customWidth="1"/>
    <col min="16" max="17" width="9.1640625" customWidth="1"/>
    <col min="18" max="16384" width="9.33203125" style="167"/>
  </cols>
  <sheetData>
    <row r="1" spans="1:17" ht="24.95" customHeight="1" x14ac:dyDescent="0.25">
      <c r="A1" s="145" t="s">
        <v>167</v>
      </c>
      <c r="B1" s="1426" t="str">
        <f>Home!$B$3</f>
        <v>MICI05</v>
      </c>
      <c r="C1" s="1426"/>
      <c r="D1" s="1426"/>
      <c r="E1" s="1426"/>
      <c r="G1" s="24"/>
      <c r="H1" s="24"/>
      <c r="I1" s="24"/>
      <c r="J1" s="24"/>
      <c r="K1" s="935" t="s">
        <v>58</v>
      </c>
      <c r="L1" s="1066" t="e">
        <f>IF(AND('Index of Workpapers'!E60="",#REF!=""),'Index of Workpapers'!C60,IF('Index of Workpapers'!E60&lt;&gt;"",'Index of Workpapers'!E60,#REF!))</f>
        <v>#REF!</v>
      </c>
      <c r="N1" s="925"/>
      <c r="O1" s="926" t="s">
        <v>349</v>
      </c>
      <c r="P1" s="927" t="s">
        <v>63</v>
      </c>
      <c r="Q1" s="928" t="s">
        <v>64</v>
      </c>
    </row>
    <row r="2" spans="1:17" ht="24.95" customHeight="1" x14ac:dyDescent="0.25">
      <c r="A2" s="145" t="s">
        <v>10</v>
      </c>
      <c r="B2" s="971" t="str">
        <f>Home!$B$4</f>
        <v>MICINDA SUPERANNUATION FUND</v>
      </c>
      <c r="D2" s="168"/>
      <c r="E2" s="149"/>
      <c r="G2" s="24"/>
      <c r="H2" s="24"/>
      <c r="I2" s="24"/>
      <c r="J2" s="24"/>
      <c r="K2" s="935" t="s">
        <v>63</v>
      </c>
      <c r="L2" s="935" t="s">
        <v>64</v>
      </c>
      <c r="N2" s="925"/>
      <c r="O2" s="926" t="s">
        <v>350</v>
      </c>
      <c r="P2" s="927" t="s">
        <v>63</v>
      </c>
      <c r="Q2" s="928" t="s">
        <v>64</v>
      </c>
    </row>
    <row r="3" spans="1:17" ht="24.95" customHeight="1" x14ac:dyDescent="0.25">
      <c r="A3" s="145" t="s">
        <v>236</v>
      </c>
      <c r="B3" s="973">
        <f>Home!$C$7</f>
        <v>43281</v>
      </c>
      <c r="D3" s="168"/>
      <c r="E3" s="149"/>
      <c r="H3" s="340"/>
      <c r="I3" s="340"/>
      <c r="J3" s="340" t="s">
        <v>55</v>
      </c>
      <c r="K3" s="106" t="str">
        <f>Home!$C$16</f>
        <v>TH</v>
      </c>
      <c r="L3" s="934">
        <f>Home!$C$17</f>
        <v>43521</v>
      </c>
      <c r="N3" s="925"/>
      <c r="O3" s="926" t="s">
        <v>94</v>
      </c>
      <c r="P3" s="927" t="s">
        <v>63</v>
      </c>
      <c r="Q3" s="928" t="s">
        <v>64</v>
      </c>
    </row>
    <row r="4" spans="1:17" ht="24.95" customHeight="1" x14ac:dyDescent="0.3">
      <c r="A4" s="197" t="s">
        <v>44</v>
      </c>
      <c r="C4" s="197"/>
      <c r="D4" s="936"/>
      <c r="E4" s="38"/>
      <c r="H4" s="340"/>
      <c r="I4" s="340"/>
      <c r="J4" s="340" t="s">
        <v>56</v>
      </c>
      <c r="K4" s="106" t="str">
        <f>Home!$C$18</f>
        <v>Enter initials</v>
      </c>
      <c r="L4" s="934" t="str">
        <f>Home!$C$19</f>
        <v>Enter date</v>
      </c>
      <c r="N4" s="925"/>
      <c r="O4" s="926" t="s">
        <v>351</v>
      </c>
      <c r="P4" s="927" t="s">
        <v>63</v>
      </c>
      <c r="Q4" s="928" t="s">
        <v>64</v>
      </c>
    </row>
    <row r="5" spans="1:17" ht="3.75" customHeight="1" x14ac:dyDescent="0.25">
      <c r="N5" s="1418"/>
      <c r="O5" s="1419" t="s">
        <v>352</v>
      </c>
      <c r="P5" s="1420" t="s">
        <v>63</v>
      </c>
      <c r="Q5" s="1422" t="s">
        <v>64</v>
      </c>
    </row>
    <row r="6" spans="1:17" ht="20.100000000000001" customHeight="1" x14ac:dyDescent="0.25">
      <c r="A6" s="1414" t="s">
        <v>1120</v>
      </c>
      <c r="B6" s="1414"/>
      <c r="C6" s="1414"/>
      <c r="D6" s="1414"/>
      <c r="E6" s="1414"/>
      <c r="F6" s="1414"/>
      <c r="G6" s="1414"/>
      <c r="H6" s="1414"/>
      <c r="I6" s="1414"/>
      <c r="J6" s="1414"/>
      <c r="K6" s="1414"/>
      <c r="L6" s="1414"/>
      <c r="N6" s="1418"/>
      <c r="O6" s="1419"/>
      <c r="P6" s="1420"/>
      <c r="Q6" s="1422"/>
    </row>
    <row r="7" spans="1:17" ht="3.75" customHeight="1" thickBot="1" x14ac:dyDescent="0.3">
      <c r="A7" s="173"/>
      <c r="B7" s="172"/>
      <c r="C7" s="171"/>
      <c r="D7" s="173"/>
      <c r="E7" s="173"/>
      <c r="F7" s="173"/>
      <c r="G7" s="173"/>
      <c r="H7" s="173"/>
      <c r="I7" s="173"/>
      <c r="J7" s="173"/>
      <c r="K7" s="173"/>
      <c r="L7" s="173"/>
      <c r="N7" s="1418"/>
      <c r="O7" s="1419" t="s">
        <v>353</v>
      </c>
      <c r="P7" s="1420" t="s">
        <v>63</v>
      </c>
      <c r="Q7" s="1422" t="s">
        <v>64</v>
      </c>
    </row>
    <row r="8" spans="1:17" ht="3.75" customHeight="1" x14ac:dyDescent="0.25">
      <c r="A8" s="735"/>
      <c r="B8" s="736"/>
      <c r="C8" s="737"/>
      <c r="D8" s="738"/>
      <c r="E8" s="738"/>
      <c r="F8" s="738"/>
      <c r="G8" s="738"/>
      <c r="H8" s="738"/>
      <c r="I8" s="738"/>
      <c r="J8" s="738"/>
      <c r="K8" s="738"/>
      <c r="L8" s="739"/>
      <c r="N8" s="1418"/>
      <c r="O8" s="1419"/>
      <c r="P8" s="1420"/>
      <c r="Q8" s="1422"/>
    </row>
    <row r="9" spans="1:17" ht="19.5" customHeight="1" x14ac:dyDescent="0.25">
      <c r="A9" s="1402" t="s">
        <v>439</v>
      </c>
      <c r="B9" s="1403"/>
      <c r="C9" s="1403" t="s">
        <v>441</v>
      </c>
      <c r="D9" s="1403" t="s">
        <v>187</v>
      </c>
      <c r="E9" s="1403"/>
      <c r="F9" s="1403"/>
      <c r="G9" s="1403"/>
      <c r="H9" s="1403"/>
      <c r="I9" s="1403"/>
      <c r="J9" s="1403"/>
      <c r="K9" s="1403"/>
      <c r="L9" s="1457" t="s">
        <v>139</v>
      </c>
      <c r="N9" s="1643"/>
      <c r="O9" s="1640"/>
      <c r="P9" s="1641"/>
      <c r="Q9" s="1642"/>
    </row>
    <row r="10" spans="1:17" ht="19.5" customHeight="1" x14ac:dyDescent="0.25">
      <c r="A10" s="1402"/>
      <c r="B10" s="1403"/>
      <c r="C10" s="1403"/>
      <c r="D10" s="1017" t="str">
        <f>Home!$C$22</f>
        <v>Michael Lever</v>
      </c>
      <c r="E10" s="1017" t="str">
        <f>Home!$C$23</f>
        <v>Rinda Lever</v>
      </c>
      <c r="F10" s="1017" t="str">
        <f>Home!$C$24</f>
        <v>Enter name</v>
      </c>
      <c r="G10" s="1017" t="str">
        <f>Home!$C$25</f>
        <v>Enter name</v>
      </c>
      <c r="H10" s="1085" t="str">
        <f>Home!$C$26</f>
        <v>Enter name</v>
      </c>
      <c r="I10" s="1085" t="str">
        <f>Home!$C$27</f>
        <v>Enter name</v>
      </c>
      <c r="J10" s="1085" t="str">
        <f>Home!$C$28</f>
        <v>Enter name</v>
      </c>
      <c r="K10" s="1017" t="str">
        <f>Home!$C$29</f>
        <v>Enter name</v>
      </c>
      <c r="L10" s="1457"/>
      <c r="N10" s="747" t="s">
        <v>902</v>
      </c>
      <c r="O10" s="748"/>
      <c r="P10" s="748"/>
      <c r="Q10" s="749"/>
    </row>
    <row r="11" spans="1:17" ht="15" customHeight="1" x14ac:dyDescent="0.25">
      <c r="A11" s="1466" t="s">
        <v>1121</v>
      </c>
      <c r="B11" s="1467"/>
      <c r="C11" s="164"/>
      <c r="D11" s="170"/>
      <c r="E11" s="170"/>
      <c r="F11" s="170"/>
      <c r="G11" s="170"/>
      <c r="H11" s="1109"/>
      <c r="I11" s="1109"/>
      <c r="J11" s="1109"/>
      <c r="K11" s="170"/>
      <c r="L11" s="741"/>
      <c r="N11" s="750"/>
      <c r="O11" s="751"/>
      <c r="P11" s="751"/>
      <c r="Q11" s="752"/>
    </row>
    <row r="12" spans="1:17" ht="15" customHeight="1" x14ac:dyDescent="0.25">
      <c r="A12" s="1508" t="s">
        <v>442</v>
      </c>
      <c r="B12" s="1509"/>
      <c r="C12" s="164"/>
      <c r="D12" s="437">
        <v>179000</v>
      </c>
      <c r="E12" s="437">
        <v>169785.45</v>
      </c>
      <c r="F12" s="437"/>
      <c r="G12" s="437"/>
      <c r="H12" s="437"/>
      <c r="I12" s="437"/>
      <c r="J12" s="437"/>
      <c r="K12" s="437"/>
      <c r="L12" s="571">
        <f>SUM(D12:K12)</f>
        <v>348785.45</v>
      </c>
      <c r="N12" s="1429" t="s">
        <v>355</v>
      </c>
      <c r="O12" s="1430"/>
      <c r="P12" s="1430"/>
      <c r="Q12" s="1431"/>
    </row>
    <row r="13" spans="1:17" ht="15" customHeight="1" x14ac:dyDescent="0.25">
      <c r="A13" s="1508" t="s">
        <v>443</v>
      </c>
      <c r="B13" s="1509"/>
      <c r="C13" s="164"/>
      <c r="D13" s="175"/>
      <c r="E13" s="175"/>
      <c r="F13" s="175"/>
      <c r="G13" s="175"/>
      <c r="H13" s="175"/>
      <c r="I13" s="175"/>
      <c r="J13" s="175"/>
      <c r="K13" s="175"/>
      <c r="L13" s="753"/>
      <c r="N13" s="1415"/>
      <c r="O13" s="1432"/>
      <c r="P13" s="1432"/>
      <c r="Q13" s="1433"/>
    </row>
    <row r="14" spans="1:17" ht="15" customHeight="1" x14ac:dyDescent="0.25">
      <c r="A14" s="1644" t="s">
        <v>444</v>
      </c>
      <c r="B14" s="1645"/>
      <c r="C14" s="164"/>
      <c r="D14" s="437">
        <v>28642.13</v>
      </c>
      <c r="E14" s="437"/>
      <c r="F14" s="437"/>
      <c r="G14" s="437"/>
      <c r="H14" s="437"/>
      <c r="I14" s="437"/>
      <c r="J14" s="437"/>
      <c r="K14" s="437"/>
      <c r="L14" s="571">
        <f>SUM(D14:K14)</f>
        <v>28642.13</v>
      </c>
      <c r="N14" s="443"/>
      <c r="O14" s="444"/>
      <c r="P14" s="444"/>
      <c r="Q14" s="445"/>
    </row>
    <row r="15" spans="1:17" ht="15" customHeight="1" x14ac:dyDescent="0.25">
      <c r="A15" s="1644" t="s">
        <v>445</v>
      </c>
      <c r="B15" s="1645"/>
      <c r="C15" s="164"/>
      <c r="D15" s="437"/>
      <c r="E15" s="437"/>
      <c r="F15" s="437"/>
      <c r="G15" s="437"/>
      <c r="H15" s="437"/>
      <c r="I15" s="437"/>
      <c r="J15" s="437"/>
      <c r="K15" s="437"/>
      <c r="L15" s="571">
        <f>SUM(D15:K15)</f>
        <v>0</v>
      </c>
      <c r="N15" s="443"/>
      <c r="O15" s="1342" t="s">
        <v>1315</v>
      </c>
      <c r="P15" s="444"/>
      <c r="Q15" s="445"/>
    </row>
    <row r="16" spans="1:17" ht="20.100000000000001" customHeight="1" thickBot="1" x14ac:dyDescent="0.3">
      <c r="A16" s="1466" t="s">
        <v>139</v>
      </c>
      <c r="B16" s="1467"/>
      <c r="C16" s="164">
        <v>13</v>
      </c>
      <c r="D16" s="415">
        <f t="shared" ref="D16:L16" si="0">SUM(D12:D15)</f>
        <v>207642.13</v>
      </c>
      <c r="E16" s="415">
        <f t="shared" si="0"/>
        <v>169785.45</v>
      </c>
      <c r="F16" s="415">
        <f t="shared" si="0"/>
        <v>0</v>
      </c>
      <c r="G16" s="415">
        <f t="shared" si="0"/>
        <v>0</v>
      </c>
      <c r="H16" s="415">
        <f t="shared" si="0"/>
        <v>0</v>
      </c>
      <c r="I16" s="415">
        <f t="shared" si="0"/>
        <v>0</v>
      </c>
      <c r="J16" s="415">
        <f t="shared" si="0"/>
        <v>0</v>
      </c>
      <c r="K16" s="415">
        <f t="shared" si="0"/>
        <v>0</v>
      </c>
      <c r="L16" s="546">
        <f t="shared" si="0"/>
        <v>377427.58</v>
      </c>
      <c r="N16" s="443"/>
      <c r="O16" s="1342" t="s">
        <v>1316</v>
      </c>
      <c r="P16" s="444"/>
      <c r="Q16" s="445"/>
    </row>
    <row r="17" spans="1:17" ht="15" customHeight="1" thickTop="1" x14ac:dyDescent="0.25">
      <c r="A17" s="1466" t="s">
        <v>446</v>
      </c>
      <c r="B17" s="1467"/>
      <c r="C17" s="164"/>
      <c r="D17" s="170"/>
      <c r="E17" s="170"/>
      <c r="F17" s="170"/>
      <c r="G17" s="170"/>
      <c r="H17" s="1109"/>
      <c r="I17" s="1109"/>
      <c r="J17" s="1109"/>
      <c r="K17" s="170"/>
      <c r="L17" s="741"/>
      <c r="N17" s="443"/>
      <c r="O17" s="444"/>
      <c r="P17" s="444"/>
      <c r="Q17" s="445"/>
    </row>
    <row r="18" spans="1:17" ht="15" customHeight="1" x14ac:dyDescent="0.25">
      <c r="A18" s="1508" t="s">
        <v>447</v>
      </c>
      <c r="B18" s="1509"/>
      <c r="C18" s="164"/>
      <c r="D18" s="437">
        <v>207642.13</v>
      </c>
      <c r="E18" s="437">
        <v>169785.45</v>
      </c>
      <c r="F18" s="437"/>
      <c r="G18" s="437"/>
      <c r="H18" s="437"/>
      <c r="I18" s="437"/>
      <c r="J18" s="437"/>
      <c r="K18" s="437"/>
      <c r="L18" s="571">
        <f>SUM(D18:K18)</f>
        <v>377427.58</v>
      </c>
      <c r="N18" s="443"/>
      <c r="O18" s="444"/>
      <c r="P18" s="444"/>
      <c r="Q18" s="445"/>
    </row>
    <row r="19" spans="1:17" ht="15" customHeight="1" x14ac:dyDescent="0.25">
      <c r="A19" s="1508" t="s">
        <v>448</v>
      </c>
      <c r="B19" s="1509"/>
      <c r="C19" s="164"/>
      <c r="D19" s="437"/>
      <c r="E19" s="437"/>
      <c r="F19" s="437"/>
      <c r="G19" s="437"/>
      <c r="H19" s="437"/>
      <c r="I19" s="437"/>
      <c r="J19" s="437"/>
      <c r="K19" s="437"/>
      <c r="L19" s="571">
        <f>SUM(D19:K19)</f>
        <v>0</v>
      </c>
      <c r="N19" s="443"/>
      <c r="O19" s="444"/>
      <c r="P19" s="444"/>
      <c r="Q19" s="445"/>
    </row>
    <row r="20" spans="1:17" ht="15" customHeight="1" x14ac:dyDescent="0.25">
      <c r="A20" s="1508" t="s">
        <v>449</v>
      </c>
      <c r="B20" s="1509"/>
      <c r="C20" s="164"/>
      <c r="D20" s="437"/>
      <c r="E20" s="437"/>
      <c r="F20" s="437"/>
      <c r="G20" s="437"/>
      <c r="H20" s="437"/>
      <c r="I20" s="437"/>
      <c r="J20" s="437"/>
      <c r="K20" s="437"/>
      <c r="L20" s="571">
        <f>SUM(D20:K20)</f>
        <v>0</v>
      </c>
      <c r="N20" s="443"/>
      <c r="O20" s="444"/>
      <c r="P20" s="444"/>
      <c r="Q20" s="445"/>
    </row>
    <row r="21" spans="1:17" ht="20.100000000000001" customHeight="1" thickBot="1" x14ac:dyDescent="0.3">
      <c r="A21" s="1466" t="s">
        <v>139</v>
      </c>
      <c r="B21" s="1467"/>
      <c r="C21" s="164">
        <v>14</v>
      </c>
      <c r="D21" s="415">
        <f t="shared" ref="D21:L21" si="1">SUM(D18:D20)</f>
        <v>207642.13</v>
      </c>
      <c r="E21" s="415">
        <f t="shared" si="1"/>
        <v>169785.45</v>
      </c>
      <c r="F21" s="415">
        <f t="shared" si="1"/>
        <v>0</v>
      </c>
      <c r="G21" s="415">
        <f t="shared" si="1"/>
        <v>0</v>
      </c>
      <c r="H21" s="415">
        <f t="shared" si="1"/>
        <v>0</v>
      </c>
      <c r="I21" s="415">
        <f t="shared" si="1"/>
        <v>0</v>
      </c>
      <c r="J21" s="415">
        <f t="shared" si="1"/>
        <v>0</v>
      </c>
      <c r="K21" s="415">
        <f t="shared" si="1"/>
        <v>0</v>
      </c>
      <c r="L21" s="546">
        <f t="shared" si="1"/>
        <v>377427.58</v>
      </c>
      <c r="N21" s="443"/>
      <c r="O21" s="444"/>
      <c r="P21" s="444"/>
      <c r="Q21" s="445"/>
    </row>
    <row r="22" spans="1:17" ht="3.75" customHeight="1" thickTop="1" x14ac:dyDescent="0.25">
      <c r="A22" s="754"/>
      <c r="B22" s="172"/>
      <c r="C22" s="171"/>
      <c r="D22" s="173"/>
      <c r="E22" s="173"/>
      <c r="F22" s="173"/>
      <c r="G22" s="173"/>
      <c r="H22" s="173"/>
      <c r="I22" s="173"/>
      <c r="J22" s="173"/>
      <c r="K22" s="173"/>
      <c r="L22" s="755"/>
      <c r="N22" s="366"/>
      <c r="O22" s="366"/>
      <c r="P22" s="366"/>
      <c r="Q22" s="366"/>
    </row>
    <row r="23" spans="1:17" ht="20.100000000000001" customHeight="1" x14ac:dyDescent="0.25">
      <c r="A23" s="1397" t="s">
        <v>1122</v>
      </c>
      <c r="B23" s="1398"/>
      <c r="C23" s="1398"/>
      <c r="D23" s="1398"/>
      <c r="E23" s="1398"/>
      <c r="F23" s="1398"/>
      <c r="G23" s="1398"/>
      <c r="H23" s="1398"/>
      <c r="I23" s="1398"/>
      <c r="J23" s="1398"/>
      <c r="K23" s="1398"/>
      <c r="L23" s="1399"/>
      <c r="N23" s="366"/>
      <c r="O23" s="366"/>
      <c r="P23" s="366"/>
      <c r="Q23" s="366"/>
    </row>
    <row r="24" spans="1:17" ht="3.75" customHeight="1" x14ac:dyDescent="0.25">
      <c r="A24" s="754"/>
      <c r="B24" s="172"/>
      <c r="C24" s="171"/>
      <c r="D24" s="173"/>
      <c r="E24" s="173"/>
      <c r="F24" s="173"/>
      <c r="G24" s="173"/>
      <c r="H24" s="173"/>
      <c r="I24" s="173"/>
      <c r="J24" s="173"/>
      <c r="K24" s="173"/>
      <c r="L24" s="755"/>
      <c r="N24" s="366"/>
      <c r="O24" s="366"/>
      <c r="P24" s="366"/>
      <c r="Q24" s="366"/>
    </row>
    <row r="25" spans="1:17" ht="19.5" customHeight="1" x14ac:dyDescent="0.25">
      <c r="A25" s="1402" t="s">
        <v>439</v>
      </c>
      <c r="B25" s="1403"/>
      <c r="C25" s="1403" t="s">
        <v>441</v>
      </c>
      <c r="D25" s="1403" t="s">
        <v>187</v>
      </c>
      <c r="E25" s="1403"/>
      <c r="F25" s="1403"/>
      <c r="G25" s="1403"/>
      <c r="H25" s="1403"/>
      <c r="I25" s="1403"/>
      <c r="J25" s="1403"/>
      <c r="K25" s="1403"/>
      <c r="L25" s="1457" t="s">
        <v>139</v>
      </c>
      <c r="N25" s="366"/>
      <c r="O25" s="366"/>
      <c r="P25" s="366"/>
      <c r="Q25" s="366"/>
    </row>
    <row r="26" spans="1:17" ht="19.5" customHeight="1" x14ac:dyDescent="0.25">
      <c r="A26" s="1402"/>
      <c r="B26" s="1403"/>
      <c r="C26" s="1403"/>
      <c r="D26" s="1017" t="str">
        <f>Home!$C$22</f>
        <v>Michael Lever</v>
      </c>
      <c r="E26" s="1017" t="str">
        <f>Home!$C$23</f>
        <v>Rinda Lever</v>
      </c>
      <c r="F26" s="1017" t="str">
        <f>Home!$C$24</f>
        <v>Enter name</v>
      </c>
      <c r="G26" s="1017" t="str">
        <f>Home!$C$25</f>
        <v>Enter name</v>
      </c>
      <c r="H26" s="1085" t="str">
        <f>Home!$C$26</f>
        <v>Enter name</v>
      </c>
      <c r="I26" s="1085" t="str">
        <f>Home!$C$27</f>
        <v>Enter name</v>
      </c>
      <c r="J26" s="1085" t="str">
        <f>Home!$C$28</f>
        <v>Enter name</v>
      </c>
      <c r="K26" s="1017" t="str">
        <f>Home!$C$29</f>
        <v>Enter name</v>
      </c>
      <c r="L26" s="1457"/>
      <c r="N26" s="366"/>
      <c r="O26" s="366"/>
      <c r="P26" s="366"/>
      <c r="Q26" s="366"/>
    </row>
    <row r="27" spans="1:17" ht="15" customHeight="1" x14ac:dyDescent="0.25">
      <c r="A27" s="1466" t="s">
        <v>1121</v>
      </c>
      <c r="B27" s="1467"/>
      <c r="C27" s="164"/>
      <c r="D27" s="170"/>
      <c r="E27" s="170"/>
      <c r="F27" s="170"/>
      <c r="G27" s="170"/>
      <c r="H27" s="1109"/>
      <c r="I27" s="1109"/>
      <c r="J27" s="1109"/>
      <c r="K27" s="170"/>
      <c r="L27" s="741"/>
      <c r="N27" s="443"/>
      <c r="O27" s="444"/>
      <c r="P27" s="444"/>
      <c r="Q27" s="445"/>
    </row>
    <row r="28" spans="1:17" ht="15" customHeight="1" x14ac:dyDescent="0.25">
      <c r="A28" s="1508" t="s">
        <v>442</v>
      </c>
      <c r="B28" s="1509"/>
      <c r="C28" s="164"/>
      <c r="D28" s="437"/>
      <c r="E28" s="437"/>
      <c r="F28" s="437"/>
      <c r="G28" s="437"/>
      <c r="H28" s="437"/>
      <c r="I28" s="437"/>
      <c r="J28" s="437"/>
      <c r="K28" s="437"/>
      <c r="L28" s="571">
        <f>SUM(D28:K28)</f>
        <v>0</v>
      </c>
      <c r="N28" s="443"/>
      <c r="O28" s="444"/>
      <c r="P28" s="444"/>
      <c r="Q28" s="445"/>
    </row>
    <row r="29" spans="1:17" ht="15" customHeight="1" x14ac:dyDescent="0.25">
      <c r="A29" s="1508" t="s">
        <v>443</v>
      </c>
      <c r="B29" s="1509"/>
      <c r="C29" s="164"/>
      <c r="D29" s="175"/>
      <c r="E29" s="175"/>
      <c r="F29" s="175"/>
      <c r="G29" s="175"/>
      <c r="H29" s="175"/>
      <c r="I29" s="175"/>
      <c r="J29" s="175"/>
      <c r="K29" s="175"/>
      <c r="L29" s="753"/>
      <c r="N29" s="443"/>
      <c r="O29" s="444"/>
      <c r="P29" s="444"/>
      <c r="Q29" s="445"/>
    </row>
    <row r="30" spans="1:17" ht="15" customHeight="1" x14ac:dyDescent="0.25">
      <c r="A30" s="1644" t="s">
        <v>444</v>
      </c>
      <c r="B30" s="1645"/>
      <c r="C30" s="164"/>
      <c r="D30" s="437"/>
      <c r="E30" s="437"/>
      <c r="F30" s="437"/>
      <c r="G30" s="437"/>
      <c r="H30" s="437"/>
      <c r="I30" s="437"/>
      <c r="J30" s="437"/>
      <c r="K30" s="437"/>
      <c r="L30" s="571">
        <f>SUM(D30:K30)</f>
        <v>0</v>
      </c>
      <c r="N30" s="443"/>
      <c r="O30" s="444"/>
      <c r="P30" s="444"/>
      <c r="Q30" s="445"/>
    </row>
    <row r="31" spans="1:17" ht="15" customHeight="1" x14ac:dyDescent="0.25">
      <c r="A31" s="1644" t="s">
        <v>445</v>
      </c>
      <c r="B31" s="1645"/>
      <c r="C31" s="164"/>
      <c r="D31" s="437"/>
      <c r="E31" s="437"/>
      <c r="F31" s="437"/>
      <c r="G31" s="437"/>
      <c r="H31" s="437"/>
      <c r="I31" s="437"/>
      <c r="J31" s="437"/>
      <c r="K31" s="437"/>
      <c r="L31" s="571">
        <f>SUM(D31:K31)</f>
        <v>0</v>
      </c>
      <c r="N31" s="443"/>
      <c r="O31" s="444"/>
      <c r="P31" s="444"/>
      <c r="Q31" s="445"/>
    </row>
    <row r="32" spans="1:17" ht="20.100000000000001" customHeight="1" thickBot="1" x14ac:dyDescent="0.3">
      <c r="A32" s="1466" t="s">
        <v>139</v>
      </c>
      <c r="B32" s="1467"/>
      <c r="C32" s="164">
        <v>13</v>
      </c>
      <c r="D32" s="415">
        <f t="shared" ref="D32:L32" si="2">SUM(D28:D31)</f>
        <v>0</v>
      </c>
      <c r="E32" s="415">
        <f t="shared" si="2"/>
        <v>0</v>
      </c>
      <c r="F32" s="415">
        <f t="shared" si="2"/>
        <v>0</v>
      </c>
      <c r="G32" s="415">
        <f t="shared" si="2"/>
        <v>0</v>
      </c>
      <c r="H32" s="415">
        <f t="shared" si="2"/>
        <v>0</v>
      </c>
      <c r="I32" s="415">
        <f t="shared" si="2"/>
        <v>0</v>
      </c>
      <c r="J32" s="415">
        <f t="shared" si="2"/>
        <v>0</v>
      </c>
      <c r="K32" s="415">
        <f t="shared" si="2"/>
        <v>0</v>
      </c>
      <c r="L32" s="546">
        <f t="shared" si="2"/>
        <v>0</v>
      </c>
      <c r="N32" s="443"/>
      <c r="O32" s="444"/>
      <c r="P32" s="444"/>
      <c r="Q32" s="445"/>
    </row>
    <row r="33" spans="1:17" ht="15" customHeight="1" thickTop="1" x14ac:dyDescent="0.25">
      <c r="A33" s="1466" t="s">
        <v>446</v>
      </c>
      <c r="B33" s="1467"/>
      <c r="C33" s="164"/>
      <c r="D33" s="170"/>
      <c r="E33" s="170"/>
      <c r="F33" s="170"/>
      <c r="G33" s="170"/>
      <c r="H33" s="1109"/>
      <c r="I33" s="1109"/>
      <c r="J33" s="1109"/>
      <c r="K33" s="170"/>
      <c r="L33" s="741"/>
      <c r="N33" s="366"/>
      <c r="O33" s="366"/>
      <c r="P33" s="366"/>
      <c r="Q33" s="366"/>
    </row>
    <row r="34" spans="1:17" ht="15" customHeight="1" x14ac:dyDescent="0.25">
      <c r="A34" s="1508" t="s">
        <v>447</v>
      </c>
      <c r="B34" s="1509"/>
      <c r="C34" s="164"/>
      <c r="D34" s="437"/>
      <c r="E34" s="437"/>
      <c r="F34" s="437"/>
      <c r="G34" s="437"/>
      <c r="H34" s="437"/>
      <c r="I34" s="437"/>
      <c r="J34" s="437"/>
      <c r="K34" s="437"/>
      <c r="L34" s="571">
        <f>SUM(D34:K34)</f>
        <v>0</v>
      </c>
      <c r="N34" s="443"/>
      <c r="O34" s="444"/>
      <c r="P34" s="444"/>
      <c r="Q34" s="445"/>
    </row>
    <row r="35" spans="1:17" ht="15" customHeight="1" x14ac:dyDescent="0.25">
      <c r="A35" s="1508" t="s">
        <v>448</v>
      </c>
      <c r="B35" s="1509"/>
      <c r="C35" s="164"/>
      <c r="D35" s="437"/>
      <c r="E35" s="437"/>
      <c r="F35" s="437"/>
      <c r="G35" s="437"/>
      <c r="H35" s="437"/>
      <c r="I35" s="437"/>
      <c r="J35" s="437"/>
      <c r="K35" s="437"/>
      <c r="L35" s="571">
        <f>SUM(D35:K35)</f>
        <v>0</v>
      </c>
      <c r="N35" s="443"/>
      <c r="O35" s="444"/>
      <c r="P35" s="444"/>
      <c r="Q35" s="445"/>
    </row>
    <row r="36" spans="1:17" ht="15" customHeight="1" x14ac:dyDescent="0.25">
      <c r="A36" s="1508" t="s">
        <v>449</v>
      </c>
      <c r="B36" s="1509"/>
      <c r="C36" s="164"/>
      <c r="D36" s="437"/>
      <c r="E36" s="437"/>
      <c r="F36" s="437"/>
      <c r="G36" s="437"/>
      <c r="H36" s="437"/>
      <c r="I36" s="437"/>
      <c r="J36" s="437"/>
      <c r="K36" s="437"/>
      <c r="L36" s="571">
        <f>SUM(D36:K36)</f>
        <v>0</v>
      </c>
      <c r="N36" s="443"/>
      <c r="O36" s="444"/>
      <c r="P36" s="444"/>
      <c r="Q36" s="445"/>
    </row>
    <row r="37" spans="1:17" ht="20.100000000000001" customHeight="1" thickBot="1" x14ac:dyDescent="0.3">
      <c r="A37" s="1466" t="s">
        <v>139</v>
      </c>
      <c r="B37" s="1467"/>
      <c r="C37" s="164">
        <v>14</v>
      </c>
      <c r="D37" s="415">
        <f>SUM(D34:D36)</f>
        <v>0</v>
      </c>
      <c r="E37" s="415">
        <f t="shared" ref="E37:L37" si="3">SUM(E34:E36)</f>
        <v>0</v>
      </c>
      <c r="F37" s="415">
        <f t="shared" si="3"/>
        <v>0</v>
      </c>
      <c r="G37" s="415">
        <f t="shared" si="3"/>
        <v>0</v>
      </c>
      <c r="H37" s="415">
        <f t="shared" si="3"/>
        <v>0</v>
      </c>
      <c r="I37" s="415">
        <f t="shared" si="3"/>
        <v>0</v>
      </c>
      <c r="J37" s="415">
        <f t="shared" si="3"/>
        <v>0</v>
      </c>
      <c r="K37" s="415">
        <f t="shared" si="3"/>
        <v>0</v>
      </c>
      <c r="L37" s="546">
        <f t="shared" si="3"/>
        <v>0</v>
      </c>
      <c r="N37" s="443"/>
      <c r="O37" s="444"/>
      <c r="P37" s="444"/>
      <c r="Q37" s="445"/>
    </row>
    <row r="38" spans="1:17" ht="3.75" customHeight="1" thickTop="1" thickBot="1" x14ac:dyDescent="0.3">
      <c r="A38" s="742"/>
      <c r="B38" s="743"/>
      <c r="C38" s="744"/>
      <c r="D38" s="745"/>
      <c r="E38" s="745"/>
      <c r="F38" s="745"/>
      <c r="G38" s="745"/>
      <c r="H38" s="745"/>
      <c r="I38" s="745"/>
      <c r="J38" s="745"/>
      <c r="K38" s="745"/>
      <c r="L38" s="746"/>
      <c r="N38" s="167"/>
      <c r="O38" s="167"/>
      <c r="P38" s="167"/>
      <c r="Q38" s="167"/>
    </row>
  </sheetData>
  <sheetProtection insertHyperlinks="0"/>
  <mergeCells count="42">
    <mergeCell ref="A36:B36"/>
    <mergeCell ref="A37:B37"/>
    <mergeCell ref="A32:B32"/>
    <mergeCell ref="A33:B33"/>
    <mergeCell ref="A34:B34"/>
    <mergeCell ref="A15:B15"/>
    <mergeCell ref="A16:B16"/>
    <mergeCell ref="A6:L6"/>
    <mergeCell ref="A9:B10"/>
    <mergeCell ref="A11:B11"/>
    <mergeCell ref="A12:B12"/>
    <mergeCell ref="A13:B13"/>
    <mergeCell ref="B1:E1"/>
    <mergeCell ref="A14:B14"/>
    <mergeCell ref="C9:C10"/>
    <mergeCell ref="D9:K9"/>
    <mergeCell ref="L9:L10"/>
    <mergeCell ref="C25:C26"/>
    <mergeCell ref="D25:K25"/>
    <mergeCell ref="A21:B21"/>
    <mergeCell ref="L25:L26"/>
    <mergeCell ref="A23:L23"/>
    <mergeCell ref="A25:B26"/>
    <mergeCell ref="A30:B30"/>
    <mergeCell ref="A31:B31"/>
    <mergeCell ref="A35:B35"/>
    <mergeCell ref="A17:B17"/>
    <mergeCell ref="A28:B28"/>
    <mergeCell ref="A29:B29"/>
    <mergeCell ref="A27:B27"/>
    <mergeCell ref="A18:B18"/>
    <mergeCell ref="A19:B19"/>
    <mergeCell ref="A20:B20"/>
    <mergeCell ref="N12:Q13"/>
    <mergeCell ref="N5:N6"/>
    <mergeCell ref="O5:O6"/>
    <mergeCell ref="P5:P6"/>
    <mergeCell ref="Q5:Q6"/>
    <mergeCell ref="O7:O9"/>
    <mergeCell ref="P7:P9"/>
    <mergeCell ref="Q7:Q9"/>
    <mergeCell ref="N7:N9"/>
  </mergeCells>
  <hyperlinks>
    <hyperlink ref="O15" r:id="rId1" tooltip="Link to Managed Document" xr:uid="{1756C16F-9B10-4EE5-ADAC-48F6F9FE89F7}"/>
    <hyperlink ref="O16" r:id="rId2" tooltip="Link to Managed Document" xr:uid="{C4319957-E1BA-4CC0-913D-19C1B89981E3}"/>
  </hyperlinks>
  <printOptions horizontalCentered="1"/>
  <pageMargins left="0.39370078740157483" right="0.19685039370078741" top="0.39370078740157483" bottom="0.39370078740157483" header="0" footer="0.15748031496062992"/>
  <pageSetup paperSize="9" scale="64" fitToHeight="5" orientation="portrait" blackAndWhite="1" r:id="rId3"/>
  <headerFooter alignWithMargins="0">
    <oddFooter>&amp;L&amp;F
Copyright © 2003-Present Business Fitness Pty Ltd&amp;R&amp;A &amp;P</oddFooter>
  </headerFooter>
  <drawing r:id="rId4"/>
  <legacyDrawing r:id="rId5"/>
  <controls>
    <mc:AlternateContent xmlns:mc="http://schemas.openxmlformats.org/markup-compatibility/2006">
      <mc:Choice Requires="x14">
        <control shapeId="98460" r:id="rId6" name="ReworkCompleteChk">
          <controlPr defaultSize="0" autoLine="0" r:id="rId7">
            <anchor moveWithCells="1">
              <from>
                <xdr:col>13</xdr:col>
                <xdr:colOff>114300</xdr:colOff>
                <xdr:row>5</xdr:row>
                <xdr:rowOff>28575</xdr:rowOff>
              </from>
              <to>
                <xdr:col>13</xdr:col>
                <xdr:colOff>285750</xdr:colOff>
                <xdr:row>5</xdr:row>
                <xdr:rowOff>200025</xdr:rowOff>
              </to>
            </anchor>
          </controlPr>
        </control>
      </mc:Choice>
      <mc:Fallback>
        <control shapeId="98460" r:id="rId6" name="ReworkCompleteChk"/>
      </mc:Fallback>
    </mc:AlternateContent>
    <mc:AlternateContent xmlns:mc="http://schemas.openxmlformats.org/markup-compatibility/2006">
      <mc:Choice Requires="x14">
        <control shapeId="98459" r:id="rId8" name="FinalReviewChk">
          <controlPr defaultSize="0" autoLine="0" r:id="rId7">
            <anchor moveWithCells="1">
              <from>
                <xdr:col>13</xdr:col>
                <xdr:colOff>114300</xdr:colOff>
                <xdr:row>8</xdr:row>
                <xdr:rowOff>9525</xdr:rowOff>
              </from>
              <to>
                <xdr:col>13</xdr:col>
                <xdr:colOff>285750</xdr:colOff>
                <xdr:row>8</xdr:row>
                <xdr:rowOff>180975</xdr:rowOff>
              </to>
            </anchor>
          </controlPr>
        </control>
      </mc:Choice>
      <mc:Fallback>
        <control shapeId="98459" r:id="rId8" name="FinalReviewChk"/>
      </mc:Fallback>
    </mc:AlternateContent>
    <mc:AlternateContent xmlns:mc="http://schemas.openxmlformats.org/markup-compatibility/2006">
      <mc:Choice Requires="x14">
        <control shapeId="98458" r:id="rId9" name="ReworkRequiredChk">
          <controlPr defaultSize="0" autoLine="0" r:id="rId7">
            <anchor moveWithCells="1">
              <from>
                <xdr:col>13</xdr:col>
                <xdr:colOff>114300</xdr:colOff>
                <xdr:row>3</xdr:row>
                <xdr:rowOff>76200</xdr:rowOff>
              </from>
              <to>
                <xdr:col>13</xdr:col>
                <xdr:colOff>285750</xdr:colOff>
                <xdr:row>3</xdr:row>
                <xdr:rowOff>247650</xdr:rowOff>
              </to>
            </anchor>
          </controlPr>
        </control>
      </mc:Choice>
      <mc:Fallback>
        <control shapeId="98458" r:id="rId9" name="ReworkRequiredChk"/>
      </mc:Fallback>
    </mc:AlternateContent>
    <mc:AlternateContent xmlns:mc="http://schemas.openxmlformats.org/markup-compatibility/2006">
      <mc:Choice Requires="x14">
        <control shapeId="98457" r:id="rId10" name="ReviewedChk">
          <controlPr defaultSize="0" autoLine="0" r:id="rId11">
            <anchor moveWithCells="1">
              <from>
                <xdr:col>13</xdr:col>
                <xdr:colOff>114300</xdr:colOff>
                <xdr:row>2</xdr:row>
                <xdr:rowOff>76200</xdr:rowOff>
              </from>
              <to>
                <xdr:col>13</xdr:col>
                <xdr:colOff>285750</xdr:colOff>
                <xdr:row>2</xdr:row>
                <xdr:rowOff>247650</xdr:rowOff>
              </to>
            </anchor>
          </controlPr>
        </control>
      </mc:Choice>
      <mc:Fallback>
        <control shapeId="98457" r:id="rId10" name="ReviewedChk"/>
      </mc:Fallback>
    </mc:AlternateContent>
    <mc:AlternateContent xmlns:mc="http://schemas.openxmlformats.org/markup-compatibility/2006">
      <mc:Choice Requires="x14">
        <control shapeId="98456" r:id="rId12" name="AwaitingClientChk">
          <controlPr defaultSize="0" autoLine="0" r:id="rId7">
            <anchor moveWithCells="1">
              <from>
                <xdr:col>13</xdr:col>
                <xdr:colOff>114300</xdr:colOff>
                <xdr:row>1</xdr:row>
                <xdr:rowOff>76200</xdr:rowOff>
              </from>
              <to>
                <xdr:col>13</xdr:col>
                <xdr:colOff>285750</xdr:colOff>
                <xdr:row>1</xdr:row>
                <xdr:rowOff>247650</xdr:rowOff>
              </to>
            </anchor>
          </controlPr>
        </control>
      </mc:Choice>
      <mc:Fallback>
        <control shapeId="98456" r:id="rId12" name="AwaitingClientChk"/>
      </mc:Fallback>
    </mc:AlternateContent>
    <mc:AlternateContent xmlns:mc="http://schemas.openxmlformats.org/markup-compatibility/2006">
      <mc:Choice Requires="x14">
        <control shapeId="98455" r:id="rId13" name="WorksheetCompleteChk">
          <controlPr defaultSize="0" autoLine="0" r:id="rId7">
            <anchor moveWithCells="1">
              <from>
                <xdr:col>13</xdr:col>
                <xdr:colOff>123825</xdr:colOff>
                <xdr:row>0</xdr:row>
                <xdr:rowOff>66675</xdr:rowOff>
              </from>
              <to>
                <xdr:col>13</xdr:col>
                <xdr:colOff>295275</xdr:colOff>
                <xdr:row>0</xdr:row>
                <xdr:rowOff>238125</xdr:rowOff>
              </to>
            </anchor>
          </controlPr>
        </control>
      </mc:Choice>
      <mc:Fallback>
        <control shapeId="98455" r:id="rId13" name="WorksheetCompleteChk"/>
      </mc:Fallback>
    </mc:AlternateContent>
  </control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1">
    <tabColor rgb="FF8DC63F"/>
    <pageSetUpPr fitToPage="1"/>
  </sheetPr>
  <dimension ref="A1:Q39"/>
  <sheetViews>
    <sheetView showGridLines="0" workbookViewId="0">
      <selection activeCell="B1" sqref="B1:D1"/>
    </sheetView>
  </sheetViews>
  <sheetFormatPr defaultColWidth="9.33203125" defaultRowHeight="15" x14ac:dyDescent="0.25"/>
  <cols>
    <col min="1" max="1" width="12.83203125" style="167" customWidth="1"/>
    <col min="2" max="2" width="23.83203125" style="169" customWidth="1"/>
    <col min="3" max="11" width="15.83203125" style="167" customWidth="1"/>
    <col min="12" max="12" width="15.1640625" style="167" customWidth="1"/>
    <col min="13" max="13" width="6.6640625" customWidth="1"/>
    <col min="14" max="14" width="30.83203125" customWidth="1"/>
    <col min="15" max="16" width="9.1640625" customWidth="1"/>
    <col min="17" max="16384" width="9.33203125" style="167"/>
  </cols>
  <sheetData>
    <row r="1" spans="1:16" ht="24.95" customHeight="1" x14ac:dyDescent="0.25">
      <c r="A1" s="145" t="s">
        <v>167</v>
      </c>
      <c r="B1" s="1426" t="str">
        <f>Home!$B$3</f>
        <v>MICI05</v>
      </c>
      <c r="C1" s="1426"/>
      <c r="D1" s="1426"/>
      <c r="F1" s="24"/>
      <c r="G1" s="24"/>
      <c r="H1" s="24"/>
      <c r="I1" s="24"/>
      <c r="J1" s="388" t="s">
        <v>58</v>
      </c>
      <c r="K1" s="1066" t="e">
        <f>IF(AND('Index of Workpapers'!E61="",#REF!=""),'Index of Workpapers'!C61,IF('Index of Workpapers'!E61&lt;&gt;"",'Index of Workpapers'!E61,#REF!))</f>
        <v>#REF!</v>
      </c>
      <c r="M1" s="643"/>
      <c r="N1" s="644" t="s">
        <v>349</v>
      </c>
      <c r="O1" s="645" t="s">
        <v>63</v>
      </c>
      <c r="P1" s="646" t="s">
        <v>64</v>
      </c>
    </row>
    <row r="2" spans="1:16" ht="24.95" customHeight="1" x14ac:dyDescent="0.25">
      <c r="A2" s="145" t="s">
        <v>10</v>
      </c>
      <c r="B2" s="1426" t="str">
        <f>Home!$B$4</f>
        <v>MICINDA SUPERANNUATION FUND</v>
      </c>
      <c r="C2" s="1426"/>
      <c r="D2" s="168"/>
      <c r="F2" s="24"/>
      <c r="G2" s="24"/>
      <c r="H2" s="24"/>
      <c r="I2" s="24"/>
      <c r="J2" s="388" t="s">
        <v>63</v>
      </c>
      <c r="K2" s="388" t="s">
        <v>64</v>
      </c>
      <c r="M2" s="643"/>
      <c r="N2" s="644" t="s">
        <v>350</v>
      </c>
      <c r="O2" s="645" t="s">
        <v>63</v>
      </c>
      <c r="P2" s="646" t="s">
        <v>64</v>
      </c>
    </row>
    <row r="3" spans="1:16" ht="24.95" customHeight="1" x14ac:dyDescent="0.25">
      <c r="A3" s="145" t="s">
        <v>236</v>
      </c>
      <c r="B3" s="973">
        <f>Home!$C$7</f>
        <v>43281</v>
      </c>
      <c r="C3" s="168"/>
      <c r="D3" s="168"/>
      <c r="G3" s="340"/>
      <c r="H3" s="340"/>
      <c r="I3" s="340" t="s">
        <v>55</v>
      </c>
      <c r="J3" s="106" t="str">
        <f>Home!$C$16</f>
        <v>TH</v>
      </c>
      <c r="K3" s="387">
        <f>Home!$C$17</f>
        <v>43521</v>
      </c>
      <c r="M3" s="643"/>
      <c r="N3" s="644" t="s">
        <v>94</v>
      </c>
      <c r="O3" s="645" t="s">
        <v>63</v>
      </c>
      <c r="P3" s="646" t="s">
        <v>64</v>
      </c>
    </row>
    <row r="4" spans="1:16" ht="24.95" customHeight="1" x14ac:dyDescent="0.3">
      <c r="A4" s="197" t="s">
        <v>463</v>
      </c>
      <c r="C4" s="197"/>
      <c r="D4" s="105"/>
      <c r="G4" s="340"/>
      <c r="H4" s="340"/>
      <c r="I4" s="340" t="s">
        <v>56</v>
      </c>
      <c r="J4" s="106" t="str">
        <f>Home!$C$18</f>
        <v>Enter initials</v>
      </c>
      <c r="K4" s="387" t="str">
        <f>Home!$C$19</f>
        <v>Enter date</v>
      </c>
      <c r="M4" s="643"/>
      <c r="N4" s="644" t="s">
        <v>351</v>
      </c>
      <c r="O4" s="645" t="s">
        <v>63</v>
      </c>
      <c r="P4" s="646" t="s">
        <v>64</v>
      </c>
    </row>
    <row r="5" spans="1:16" ht="3.75" customHeight="1" x14ac:dyDescent="0.25">
      <c r="M5" s="1418"/>
      <c r="N5" s="1419" t="s">
        <v>352</v>
      </c>
      <c r="O5" s="1420" t="s">
        <v>63</v>
      </c>
      <c r="P5" s="1422" t="s">
        <v>64</v>
      </c>
    </row>
    <row r="6" spans="1:16" ht="19.5" customHeight="1" x14ac:dyDescent="0.25">
      <c r="A6" s="1414" t="s">
        <v>450</v>
      </c>
      <c r="B6" s="1414"/>
      <c r="C6" s="1414"/>
      <c r="D6" s="1414"/>
      <c r="E6" s="1414"/>
      <c r="F6" s="1414"/>
      <c r="G6" s="1414"/>
      <c r="H6" s="1414"/>
      <c r="I6" s="1414"/>
      <c r="J6" s="1414"/>
      <c r="K6" s="1414"/>
      <c r="M6" s="1418"/>
      <c r="N6" s="1419"/>
      <c r="O6" s="1420"/>
      <c r="P6" s="1422"/>
    </row>
    <row r="7" spans="1:16" ht="3.75" customHeight="1" thickBot="1" x14ac:dyDescent="0.3">
      <c r="M7" s="1418"/>
      <c r="N7" s="1419"/>
      <c r="O7" s="1420"/>
      <c r="P7" s="1422"/>
    </row>
    <row r="8" spans="1:16" ht="3.75" customHeight="1" x14ac:dyDescent="0.25">
      <c r="A8" s="735"/>
      <c r="B8" s="736"/>
      <c r="C8" s="738"/>
      <c r="D8" s="738"/>
      <c r="E8" s="738"/>
      <c r="F8" s="738"/>
      <c r="G8" s="738"/>
      <c r="H8" s="738"/>
      <c r="I8" s="738"/>
      <c r="J8" s="738"/>
      <c r="K8" s="739"/>
      <c r="M8" s="1418"/>
      <c r="N8" s="1419" t="s">
        <v>353</v>
      </c>
      <c r="O8" s="1420" t="s">
        <v>63</v>
      </c>
      <c r="P8" s="1422" t="s">
        <v>64</v>
      </c>
    </row>
    <row r="9" spans="1:16" ht="20.100000000000001" customHeight="1" x14ac:dyDescent="0.25">
      <c r="A9" s="1402" t="s">
        <v>439</v>
      </c>
      <c r="B9" s="1403"/>
      <c r="C9" s="1403" t="s">
        <v>187</v>
      </c>
      <c r="D9" s="1403"/>
      <c r="E9" s="1403"/>
      <c r="F9" s="1403"/>
      <c r="G9" s="1403"/>
      <c r="H9" s="1403"/>
      <c r="I9" s="1403"/>
      <c r="J9" s="1403"/>
      <c r="K9" s="1457" t="s">
        <v>139</v>
      </c>
      <c r="M9" s="1418"/>
      <c r="N9" s="1419"/>
      <c r="O9" s="1420"/>
      <c r="P9" s="1422"/>
    </row>
    <row r="10" spans="1:16" ht="20.100000000000001" customHeight="1" x14ac:dyDescent="0.25">
      <c r="A10" s="1402"/>
      <c r="B10" s="1403"/>
      <c r="C10" s="1017" t="str">
        <f>Home!$C$22</f>
        <v>Michael Lever</v>
      </c>
      <c r="D10" s="1017" t="str">
        <f>Home!$C$23</f>
        <v>Rinda Lever</v>
      </c>
      <c r="E10" s="1017" t="str">
        <f>Home!$C$24</f>
        <v>Enter name</v>
      </c>
      <c r="F10" s="1017" t="str">
        <f>Home!$C$25</f>
        <v>Enter name</v>
      </c>
      <c r="G10" s="1085" t="str">
        <f>Home!$C$26</f>
        <v>Enter name</v>
      </c>
      <c r="H10" s="1085" t="str">
        <f>Home!$C$27</f>
        <v>Enter name</v>
      </c>
      <c r="I10" s="1085" t="str">
        <f>Home!$C$28</f>
        <v>Enter name</v>
      </c>
      <c r="J10" s="1017" t="str">
        <f>Home!$C$29</f>
        <v>Enter name</v>
      </c>
      <c r="K10" s="1457"/>
      <c r="M10" s="1418"/>
      <c r="N10" s="1419"/>
      <c r="O10" s="1420"/>
      <c r="P10" s="1422"/>
    </row>
    <row r="11" spans="1:16" x14ac:dyDescent="0.25">
      <c r="A11" s="1466" t="s">
        <v>451</v>
      </c>
      <c r="B11" s="1467"/>
      <c r="C11" s="170"/>
      <c r="D11" s="170"/>
      <c r="E11" s="170"/>
      <c r="F11" s="170"/>
      <c r="G11" s="1109"/>
      <c r="H11" s="1109"/>
      <c r="I11" s="1109"/>
      <c r="J11" s="170"/>
      <c r="K11" s="741"/>
      <c r="M11" s="756" t="s">
        <v>902</v>
      </c>
      <c r="N11" s="711"/>
      <c r="O11" s="711"/>
      <c r="P11" s="712"/>
    </row>
    <row r="12" spans="1:16" x14ac:dyDescent="0.25">
      <c r="A12" s="1508" t="s">
        <v>442</v>
      </c>
      <c r="B12" s="1509"/>
      <c r="C12" s="437"/>
      <c r="D12" s="437"/>
      <c r="E12" s="437"/>
      <c r="F12" s="437"/>
      <c r="G12" s="437"/>
      <c r="H12" s="437"/>
      <c r="I12" s="437"/>
      <c r="J12" s="437"/>
      <c r="K12" s="571">
        <f>SUM(C12:J12)</f>
        <v>0</v>
      </c>
      <c r="M12" s="757"/>
      <c r="N12" s="714"/>
      <c r="O12" s="714"/>
      <c r="P12" s="715"/>
    </row>
    <row r="13" spans="1:16" x14ac:dyDescent="0.25">
      <c r="A13" s="1508" t="s">
        <v>443</v>
      </c>
      <c r="B13" s="1509"/>
      <c r="C13" s="175"/>
      <c r="D13" s="175"/>
      <c r="E13" s="175"/>
      <c r="F13" s="175"/>
      <c r="G13" s="175"/>
      <c r="H13" s="175"/>
      <c r="I13" s="175"/>
      <c r="J13" s="175"/>
      <c r="K13" s="753"/>
      <c r="M13" s="1429" t="s">
        <v>355</v>
      </c>
      <c r="N13" s="1430"/>
      <c r="O13" s="1430"/>
      <c r="P13" s="1431"/>
    </row>
    <row r="14" spans="1:16" x14ac:dyDescent="0.25">
      <c r="A14" s="1644" t="s">
        <v>444</v>
      </c>
      <c r="B14" s="1645"/>
      <c r="C14" s="437"/>
      <c r="D14" s="437"/>
      <c r="E14" s="437"/>
      <c r="F14" s="437"/>
      <c r="G14" s="437"/>
      <c r="H14" s="437"/>
      <c r="I14" s="437"/>
      <c r="J14" s="437"/>
      <c r="K14" s="571">
        <f>SUM(C14:J14)</f>
        <v>0</v>
      </c>
      <c r="M14" s="1415"/>
      <c r="N14" s="1432"/>
      <c r="O14" s="1432"/>
      <c r="P14" s="1433"/>
    </row>
    <row r="15" spans="1:16" x14ac:dyDescent="0.25">
      <c r="A15" s="1644" t="s">
        <v>445</v>
      </c>
      <c r="B15" s="1645"/>
      <c r="C15" s="437"/>
      <c r="D15" s="437"/>
      <c r="E15" s="437"/>
      <c r="F15" s="437"/>
      <c r="G15" s="437"/>
      <c r="H15" s="437"/>
      <c r="I15" s="437"/>
      <c r="J15" s="437"/>
      <c r="K15" s="571">
        <f>SUM(C15:J15)</f>
        <v>0</v>
      </c>
      <c r="M15" s="443"/>
      <c r="N15" s="444"/>
      <c r="O15" s="444"/>
      <c r="P15" s="445"/>
    </row>
    <row r="16" spans="1:16" ht="20.100000000000001" customHeight="1" thickBot="1" x14ac:dyDescent="0.3">
      <c r="A16" s="1466" t="s">
        <v>139</v>
      </c>
      <c r="B16" s="1467"/>
      <c r="C16" s="415">
        <f t="shared" ref="C16:K16" si="0">SUM(C12:C15)</f>
        <v>0</v>
      </c>
      <c r="D16" s="415">
        <f t="shared" si="0"/>
        <v>0</v>
      </c>
      <c r="E16" s="415">
        <f t="shared" si="0"/>
        <v>0</v>
      </c>
      <c r="F16" s="415">
        <f t="shared" si="0"/>
        <v>0</v>
      </c>
      <c r="G16" s="415">
        <f t="shared" si="0"/>
        <v>0</v>
      </c>
      <c r="H16" s="415">
        <f t="shared" si="0"/>
        <v>0</v>
      </c>
      <c r="I16" s="415">
        <f t="shared" si="0"/>
        <v>0</v>
      </c>
      <c r="J16" s="415">
        <f t="shared" si="0"/>
        <v>0</v>
      </c>
      <c r="K16" s="546">
        <f t="shared" si="0"/>
        <v>0</v>
      </c>
      <c r="M16" s="443"/>
      <c r="N16" s="444"/>
      <c r="O16" s="444"/>
      <c r="P16" s="445"/>
    </row>
    <row r="17" spans="1:17" ht="15.75" thickTop="1" x14ac:dyDescent="0.25">
      <c r="A17" s="1466" t="s">
        <v>446</v>
      </c>
      <c r="B17" s="1467"/>
      <c r="C17" s="170"/>
      <c r="D17" s="170"/>
      <c r="E17" s="170"/>
      <c r="F17" s="170"/>
      <c r="G17" s="1109"/>
      <c r="H17" s="1109"/>
      <c r="I17" s="1109"/>
      <c r="J17" s="170"/>
      <c r="K17" s="741"/>
      <c r="M17" s="443"/>
      <c r="N17" s="444"/>
      <c r="O17" s="444"/>
      <c r="P17" s="445"/>
    </row>
    <row r="18" spans="1:17" x14ac:dyDescent="0.25">
      <c r="A18" s="1508" t="s">
        <v>447</v>
      </c>
      <c r="B18" s="1509"/>
      <c r="C18" s="437"/>
      <c r="D18" s="437"/>
      <c r="E18" s="437"/>
      <c r="F18" s="437"/>
      <c r="G18" s="437"/>
      <c r="H18" s="437"/>
      <c r="I18" s="437"/>
      <c r="J18" s="437"/>
      <c r="K18" s="571">
        <f>SUM(C18:J18)</f>
        <v>0</v>
      </c>
      <c r="M18" s="443"/>
      <c r="N18" s="444"/>
      <c r="O18" s="444"/>
      <c r="P18" s="445"/>
    </row>
    <row r="19" spans="1:17" x14ac:dyDescent="0.25">
      <c r="A19" s="1508" t="s">
        <v>448</v>
      </c>
      <c r="B19" s="1509"/>
      <c r="C19" s="437"/>
      <c r="D19" s="437"/>
      <c r="E19" s="437"/>
      <c r="F19" s="437"/>
      <c r="G19" s="437"/>
      <c r="H19" s="437"/>
      <c r="I19" s="437"/>
      <c r="J19" s="437"/>
      <c r="K19" s="571">
        <f>SUM(C19:J19)</f>
        <v>0</v>
      </c>
      <c r="M19" s="443"/>
      <c r="N19" s="444"/>
      <c r="O19" s="444"/>
      <c r="P19" s="445"/>
    </row>
    <row r="20" spans="1:17" x14ac:dyDescent="0.25">
      <c r="A20" s="1508" t="s">
        <v>449</v>
      </c>
      <c r="B20" s="1509"/>
      <c r="C20" s="437"/>
      <c r="D20" s="437"/>
      <c r="E20" s="437"/>
      <c r="F20" s="437"/>
      <c r="G20" s="437"/>
      <c r="H20" s="437"/>
      <c r="I20" s="437"/>
      <c r="J20" s="437"/>
      <c r="K20" s="571">
        <f>SUM(C20:J20)</f>
        <v>0</v>
      </c>
      <c r="M20" s="443"/>
      <c r="N20" s="444"/>
      <c r="O20" s="444"/>
      <c r="P20" s="445"/>
    </row>
    <row r="21" spans="1:17" ht="20.100000000000001" customHeight="1" thickBot="1" x14ac:dyDescent="0.3">
      <c r="A21" s="1466" t="s">
        <v>139</v>
      </c>
      <c r="B21" s="1467"/>
      <c r="C21" s="415">
        <f t="shared" ref="C21:K21" si="1">SUM(C18:C20)</f>
        <v>0</v>
      </c>
      <c r="D21" s="415">
        <f t="shared" si="1"/>
        <v>0</v>
      </c>
      <c r="E21" s="415">
        <f t="shared" si="1"/>
        <v>0</v>
      </c>
      <c r="F21" s="415">
        <f t="shared" si="1"/>
        <v>0</v>
      </c>
      <c r="G21" s="415">
        <f t="shared" si="1"/>
        <v>0</v>
      </c>
      <c r="H21" s="415">
        <f t="shared" si="1"/>
        <v>0</v>
      </c>
      <c r="I21" s="415">
        <f t="shared" si="1"/>
        <v>0</v>
      </c>
      <c r="J21" s="415">
        <f t="shared" si="1"/>
        <v>0</v>
      </c>
      <c r="K21" s="546">
        <f t="shared" si="1"/>
        <v>0</v>
      </c>
      <c r="L21" s="369"/>
      <c r="M21" s="443"/>
      <c r="N21" s="444"/>
      <c r="O21" s="444"/>
      <c r="P21" s="445"/>
    </row>
    <row r="22" spans="1:17" ht="3.75" customHeight="1" thickTop="1" x14ac:dyDescent="0.25">
      <c r="A22" s="754"/>
      <c r="B22" s="172"/>
      <c r="C22" s="173"/>
      <c r="D22" s="173"/>
      <c r="E22" s="173"/>
      <c r="F22" s="173"/>
      <c r="G22" s="173"/>
      <c r="H22" s="173"/>
      <c r="I22" s="173"/>
      <c r="J22" s="173"/>
      <c r="K22" s="755"/>
      <c r="M22" s="369"/>
      <c r="N22" s="369"/>
      <c r="O22" s="369"/>
      <c r="P22" s="369"/>
      <c r="Q22" s="369"/>
    </row>
    <row r="23" spans="1:17" ht="19.5" customHeight="1" x14ac:dyDescent="0.25">
      <c r="A23" s="1397" t="s">
        <v>452</v>
      </c>
      <c r="B23" s="1398"/>
      <c r="C23" s="1398"/>
      <c r="D23" s="1398"/>
      <c r="E23" s="1398"/>
      <c r="F23" s="1398"/>
      <c r="G23" s="1398"/>
      <c r="H23" s="1398"/>
      <c r="I23" s="1398"/>
      <c r="J23" s="1398"/>
      <c r="K23" s="1399"/>
      <c r="M23" s="369"/>
      <c r="N23" s="369"/>
      <c r="O23" s="369"/>
      <c r="P23" s="369"/>
    </row>
    <row r="24" spans="1:17" ht="3.75" customHeight="1" x14ac:dyDescent="0.25">
      <c r="A24" s="754"/>
      <c r="B24" s="172"/>
      <c r="C24" s="173"/>
      <c r="D24" s="173"/>
      <c r="E24" s="173"/>
      <c r="F24" s="173"/>
      <c r="G24" s="173"/>
      <c r="H24" s="173"/>
      <c r="I24" s="173"/>
      <c r="J24" s="173"/>
      <c r="K24" s="755"/>
      <c r="M24" s="369"/>
      <c r="N24" s="369"/>
      <c r="O24" s="369"/>
      <c r="P24" s="369"/>
    </row>
    <row r="25" spans="1:17" ht="19.5" customHeight="1" x14ac:dyDescent="0.25">
      <c r="A25" s="1402" t="s">
        <v>439</v>
      </c>
      <c r="B25" s="1403"/>
      <c r="C25" s="1403" t="s">
        <v>187</v>
      </c>
      <c r="D25" s="1403"/>
      <c r="E25" s="1403"/>
      <c r="F25" s="1403"/>
      <c r="G25" s="1403"/>
      <c r="H25" s="1403"/>
      <c r="I25" s="1403"/>
      <c r="J25" s="1403"/>
      <c r="K25" s="1457" t="s">
        <v>139</v>
      </c>
      <c r="M25" s="369"/>
      <c r="N25" s="369"/>
      <c r="O25" s="369"/>
      <c r="P25" s="369"/>
    </row>
    <row r="26" spans="1:17" ht="19.5" customHeight="1" x14ac:dyDescent="0.25">
      <c r="A26" s="1402"/>
      <c r="B26" s="1403"/>
      <c r="C26" s="1017" t="str">
        <f>Home!$C$22</f>
        <v>Michael Lever</v>
      </c>
      <c r="D26" s="1017" t="str">
        <f>Home!$C$23</f>
        <v>Rinda Lever</v>
      </c>
      <c r="E26" s="1017" t="str">
        <f>Home!$C$24</f>
        <v>Enter name</v>
      </c>
      <c r="F26" s="1017" t="str">
        <f>Home!$C$25</f>
        <v>Enter name</v>
      </c>
      <c r="G26" s="1085" t="str">
        <f>Home!$C$26</f>
        <v>Enter name</v>
      </c>
      <c r="H26" s="1085" t="str">
        <f>Home!$C$27</f>
        <v>Enter name</v>
      </c>
      <c r="I26" s="1085" t="str">
        <f>Home!$C$28</f>
        <v>Enter name</v>
      </c>
      <c r="J26" s="1017" t="str">
        <f>Home!$C$29</f>
        <v>Enter name</v>
      </c>
      <c r="K26" s="1457"/>
      <c r="M26" s="369"/>
      <c r="N26" s="369"/>
      <c r="O26" s="369"/>
      <c r="P26" s="369"/>
    </row>
    <row r="27" spans="1:17" x14ac:dyDescent="0.25">
      <c r="A27" s="1466" t="s">
        <v>451</v>
      </c>
      <c r="B27" s="1467"/>
      <c r="C27" s="170"/>
      <c r="D27" s="170"/>
      <c r="E27" s="170"/>
      <c r="F27" s="170"/>
      <c r="G27" s="1109"/>
      <c r="H27" s="1109"/>
      <c r="I27" s="1109"/>
      <c r="J27" s="170"/>
      <c r="K27" s="741"/>
      <c r="M27" s="369"/>
      <c r="N27" s="369"/>
      <c r="O27" s="369"/>
      <c r="P27" s="369"/>
    </row>
    <row r="28" spans="1:17" x14ac:dyDescent="0.25">
      <c r="A28" s="1508" t="s">
        <v>442</v>
      </c>
      <c r="B28" s="1509"/>
      <c r="C28" s="437"/>
      <c r="D28" s="437"/>
      <c r="E28" s="437"/>
      <c r="F28" s="437"/>
      <c r="G28" s="437"/>
      <c r="H28" s="437"/>
      <c r="I28" s="437"/>
      <c r="J28" s="437"/>
      <c r="K28" s="571">
        <f>SUM(C28:J28)</f>
        <v>0</v>
      </c>
      <c r="M28" s="443"/>
      <c r="N28" s="444"/>
      <c r="O28" s="444"/>
      <c r="P28" s="445"/>
    </row>
    <row r="29" spans="1:17" x14ac:dyDescent="0.25">
      <c r="A29" s="1508" t="s">
        <v>443</v>
      </c>
      <c r="B29" s="1509"/>
      <c r="C29" s="175"/>
      <c r="D29" s="175"/>
      <c r="E29" s="175"/>
      <c r="F29" s="175"/>
      <c r="G29" s="175"/>
      <c r="H29" s="175"/>
      <c r="I29" s="175"/>
      <c r="J29" s="175"/>
      <c r="K29" s="753"/>
      <c r="M29" s="443"/>
      <c r="N29" s="444"/>
      <c r="O29" s="444"/>
      <c r="P29" s="445"/>
    </row>
    <row r="30" spans="1:17" x14ac:dyDescent="0.25">
      <c r="A30" s="1644" t="s">
        <v>444</v>
      </c>
      <c r="B30" s="1645"/>
      <c r="C30" s="437"/>
      <c r="D30" s="437"/>
      <c r="E30" s="437"/>
      <c r="F30" s="437"/>
      <c r="G30" s="437"/>
      <c r="H30" s="437"/>
      <c r="I30" s="437"/>
      <c r="J30" s="437"/>
      <c r="K30" s="571">
        <f>SUM(C30:J30)</f>
        <v>0</v>
      </c>
      <c r="M30" s="443"/>
      <c r="N30" s="444"/>
      <c r="O30" s="444"/>
      <c r="P30" s="445"/>
    </row>
    <row r="31" spans="1:17" x14ac:dyDescent="0.25">
      <c r="A31" s="1644" t="s">
        <v>445</v>
      </c>
      <c r="B31" s="1645"/>
      <c r="C31" s="437"/>
      <c r="D31" s="437"/>
      <c r="E31" s="437"/>
      <c r="F31" s="437"/>
      <c r="G31" s="437"/>
      <c r="H31" s="437"/>
      <c r="I31" s="437"/>
      <c r="J31" s="437"/>
      <c r="K31" s="571">
        <f>SUM(C31:J31)</f>
        <v>0</v>
      </c>
      <c r="M31" s="443"/>
      <c r="N31" s="444"/>
      <c r="O31" s="444"/>
      <c r="P31" s="445"/>
    </row>
    <row r="32" spans="1:17" ht="20.100000000000001" customHeight="1" thickBot="1" x14ac:dyDescent="0.3">
      <c r="A32" s="1466" t="s">
        <v>139</v>
      </c>
      <c r="B32" s="1467"/>
      <c r="C32" s="415">
        <f t="shared" ref="C32:K32" si="2">SUM(C28:C31)</f>
        <v>0</v>
      </c>
      <c r="D32" s="415">
        <f t="shared" si="2"/>
        <v>0</v>
      </c>
      <c r="E32" s="415">
        <f t="shared" si="2"/>
        <v>0</v>
      </c>
      <c r="F32" s="415">
        <f t="shared" si="2"/>
        <v>0</v>
      </c>
      <c r="G32" s="415">
        <f t="shared" si="2"/>
        <v>0</v>
      </c>
      <c r="H32" s="415">
        <f t="shared" si="2"/>
        <v>0</v>
      </c>
      <c r="I32" s="415">
        <f t="shared" si="2"/>
        <v>0</v>
      </c>
      <c r="J32" s="415">
        <f t="shared" si="2"/>
        <v>0</v>
      </c>
      <c r="K32" s="546">
        <f t="shared" si="2"/>
        <v>0</v>
      </c>
      <c r="M32" s="443"/>
      <c r="N32" s="444"/>
      <c r="O32" s="444"/>
      <c r="P32" s="445"/>
    </row>
    <row r="33" spans="1:16" ht="15.75" thickTop="1" x14ac:dyDescent="0.25">
      <c r="A33" s="1466" t="s">
        <v>446</v>
      </c>
      <c r="B33" s="1467"/>
      <c r="C33" s="170"/>
      <c r="D33" s="170"/>
      <c r="E33" s="170"/>
      <c r="F33" s="170"/>
      <c r="G33" s="1109"/>
      <c r="H33" s="1109"/>
      <c r="I33" s="1109"/>
      <c r="J33" s="170"/>
      <c r="K33" s="741"/>
      <c r="M33" s="443"/>
      <c r="N33" s="444"/>
      <c r="O33" s="444"/>
      <c r="P33" s="445"/>
    </row>
    <row r="34" spans="1:16" x14ac:dyDescent="0.25">
      <c r="A34" s="1508" t="s">
        <v>447</v>
      </c>
      <c r="B34" s="1509"/>
      <c r="C34" s="437"/>
      <c r="D34" s="437"/>
      <c r="E34" s="437"/>
      <c r="F34" s="437"/>
      <c r="G34" s="437"/>
      <c r="H34" s="437"/>
      <c r="I34" s="437"/>
      <c r="J34" s="437"/>
      <c r="K34" s="571">
        <f>SUM(C34:J34)</f>
        <v>0</v>
      </c>
      <c r="M34" s="369"/>
      <c r="N34" s="369"/>
      <c r="O34" s="369"/>
      <c r="P34" s="369"/>
    </row>
    <row r="35" spans="1:16" x14ac:dyDescent="0.25">
      <c r="A35" s="1508" t="s">
        <v>448</v>
      </c>
      <c r="B35" s="1509"/>
      <c r="C35" s="437"/>
      <c r="D35" s="437"/>
      <c r="E35" s="437"/>
      <c r="F35" s="437"/>
      <c r="G35" s="437"/>
      <c r="H35" s="437"/>
      <c r="I35" s="437"/>
      <c r="J35" s="437"/>
      <c r="K35" s="571">
        <f>SUM(C35:J35)</f>
        <v>0</v>
      </c>
      <c r="M35" s="443"/>
      <c r="N35" s="444"/>
      <c r="O35" s="444"/>
      <c r="P35" s="445"/>
    </row>
    <row r="36" spans="1:16" x14ac:dyDescent="0.25">
      <c r="A36" s="1508" t="s">
        <v>449</v>
      </c>
      <c r="B36" s="1509"/>
      <c r="C36" s="437"/>
      <c r="D36" s="437"/>
      <c r="E36" s="437"/>
      <c r="F36" s="437"/>
      <c r="G36" s="437"/>
      <c r="H36" s="437"/>
      <c r="I36" s="437"/>
      <c r="J36" s="437"/>
      <c r="K36" s="571">
        <f>SUM(C36:J36)</f>
        <v>0</v>
      </c>
      <c r="M36" s="443"/>
      <c r="N36" s="444"/>
      <c r="O36" s="444"/>
      <c r="P36" s="445"/>
    </row>
    <row r="37" spans="1:16" ht="20.100000000000001" customHeight="1" thickBot="1" x14ac:dyDescent="0.3">
      <c r="A37" s="1466" t="s">
        <v>139</v>
      </c>
      <c r="B37" s="1467"/>
      <c r="C37" s="415">
        <f t="shared" ref="C37:K37" si="3">SUM(C34:C36)</f>
        <v>0</v>
      </c>
      <c r="D37" s="415">
        <f t="shared" si="3"/>
        <v>0</v>
      </c>
      <c r="E37" s="415">
        <f t="shared" si="3"/>
        <v>0</v>
      </c>
      <c r="F37" s="415">
        <f t="shared" si="3"/>
        <v>0</v>
      </c>
      <c r="G37" s="415">
        <f t="shared" si="3"/>
        <v>0</v>
      </c>
      <c r="H37" s="415">
        <f t="shared" si="3"/>
        <v>0</v>
      </c>
      <c r="I37" s="415">
        <f t="shared" si="3"/>
        <v>0</v>
      </c>
      <c r="J37" s="415">
        <f t="shared" si="3"/>
        <v>0</v>
      </c>
      <c r="K37" s="546">
        <f t="shared" si="3"/>
        <v>0</v>
      </c>
      <c r="M37" s="443"/>
      <c r="N37" s="444"/>
      <c r="O37" s="444"/>
      <c r="P37" s="445"/>
    </row>
    <row r="38" spans="1:16" ht="3.75" customHeight="1" thickTop="1" thickBot="1" x14ac:dyDescent="0.3">
      <c r="A38" s="742"/>
      <c r="B38" s="758"/>
      <c r="C38" s="759"/>
      <c r="D38" s="759"/>
      <c r="E38" s="759"/>
      <c r="F38" s="759"/>
      <c r="G38" s="759"/>
      <c r="H38" s="759"/>
      <c r="I38" s="759"/>
      <c r="J38" s="759"/>
      <c r="K38" s="760"/>
      <c r="M38" s="167"/>
      <c r="N38" s="167"/>
      <c r="O38" s="167"/>
      <c r="P38" s="167"/>
    </row>
    <row r="39" spans="1:16" x14ac:dyDescent="0.25">
      <c r="M39" s="167"/>
      <c r="N39" s="167"/>
      <c r="O39" s="167"/>
      <c r="P39" s="167"/>
    </row>
  </sheetData>
  <sheetProtection insertHyperlinks="0"/>
  <mergeCells count="41">
    <mergeCell ref="B2:C2"/>
    <mergeCell ref="B1:D1"/>
    <mergeCell ref="M5:M7"/>
    <mergeCell ref="N5:N7"/>
    <mergeCell ref="O5:O7"/>
    <mergeCell ref="P5:P7"/>
    <mergeCell ref="O8:O10"/>
    <mergeCell ref="P8:P10"/>
    <mergeCell ref="M8:M10"/>
    <mergeCell ref="N8:N10"/>
    <mergeCell ref="M13:P14"/>
    <mergeCell ref="A25:B26"/>
    <mergeCell ref="C25:J25"/>
    <mergeCell ref="K25:K26"/>
    <mergeCell ref="A27:B27"/>
    <mergeCell ref="A23:K23"/>
    <mergeCell ref="A17:B17"/>
    <mergeCell ref="A21:B21"/>
    <mergeCell ref="A18:B18"/>
    <mergeCell ref="A19:B19"/>
    <mergeCell ref="A20:B20"/>
    <mergeCell ref="A36:B36"/>
    <mergeCell ref="A37:B37"/>
    <mergeCell ref="A28:B28"/>
    <mergeCell ref="A29:B29"/>
    <mergeCell ref="A34:B34"/>
    <mergeCell ref="A35:B35"/>
    <mergeCell ref="A30:B30"/>
    <mergeCell ref="A31:B31"/>
    <mergeCell ref="A32:B32"/>
    <mergeCell ref="A33:B33"/>
    <mergeCell ref="C9:J9"/>
    <mergeCell ref="K9:K10"/>
    <mergeCell ref="A6:K6"/>
    <mergeCell ref="A15:B15"/>
    <mergeCell ref="A16:B16"/>
    <mergeCell ref="A9:B10"/>
    <mergeCell ref="A11:B11"/>
    <mergeCell ref="A12:B12"/>
    <mergeCell ref="A13:B13"/>
    <mergeCell ref="A14:B14"/>
  </mergeCells>
  <printOptions horizontalCentered="1"/>
  <pageMargins left="0.39370078740157483" right="0.19685039370078741" top="0.39370078740157483" bottom="0.39370078740157483" header="0" footer="0.15748031496062992"/>
  <pageSetup paperSize="9" scale="67"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0505" r:id="rId4" name="ReworkCompleteChk">
          <controlPr defaultSize="0" autoLine="0" r:id="rId5">
            <anchor moveWithCells="1">
              <from>
                <xdr:col>12</xdr:col>
                <xdr:colOff>123825</xdr:colOff>
                <xdr:row>5</xdr:row>
                <xdr:rowOff>47625</xdr:rowOff>
              </from>
              <to>
                <xdr:col>12</xdr:col>
                <xdr:colOff>295275</xdr:colOff>
                <xdr:row>5</xdr:row>
                <xdr:rowOff>219075</xdr:rowOff>
              </to>
            </anchor>
          </controlPr>
        </control>
      </mc:Choice>
      <mc:Fallback>
        <control shapeId="100505" r:id="rId4" name="ReworkCompleteChk"/>
      </mc:Fallback>
    </mc:AlternateContent>
    <mc:AlternateContent xmlns:mc="http://schemas.openxmlformats.org/markup-compatibility/2006">
      <mc:Choice Requires="x14">
        <control shapeId="100504" r:id="rId6" name="FinalReviewChk">
          <controlPr defaultSize="0" autoLine="0" r:id="rId5">
            <anchor moveWithCells="1">
              <from>
                <xdr:col>12</xdr:col>
                <xdr:colOff>123825</xdr:colOff>
                <xdr:row>8</xdr:row>
                <xdr:rowOff>152400</xdr:rowOff>
              </from>
              <to>
                <xdr:col>12</xdr:col>
                <xdr:colOff>295275</xdr:colOff>
                <xdr:row>9</xdr:row>
                <xdr:rowOff>76200</xdr:rowOff>
              </to>
            </anchor>
          </controlPr>
        </control>
      </mc:Choice>
      <mc:Fallback>
        <control shapeId="100504" r:id="rId6" name="FinalReviewChk"/>
      </mc:Fallback>
    </mc:AlternateContent>
    <mc:AlternateContent xmlns:mc="http://schemas.openxmlformats.org/markup-compatibility/2006">
      <mc:Choice Requires="x14">
        <control shapeId="100503" r:id="rId7" name="ReworkRequiredChk">
          <controlPr defaultSize="0" autoLine="0" r:id="rId5">
            <anchor moveWithCells="1">
              <from>
                <xdr:col>12</xdr:col>
                <xdr:colOff>123825</xdr:colOff>
                <xdr:row>3</xdr:row>
                <xdr:rowOff>76200</xdr:rowOff>
              </from>
              <to>
                <xdr:col>12</xdr:col>
                <xdr:colOff>295275</xdr:colOff>
                <xdr:row>3</xdr:row>
                <xdr:rowOff>247650</xdr:rowOff>
              </to>
            </anchor>
          </controlPr>
        </control>
      </mc:Choice>
      <mc:Fallback>
        <control shapeId="100503" r:id="rId7" name="ReworkRequiredChk"/>
      </mc:Fallback>
    </mc:AlternateContent>
    <mc:AlternateContent xmlns:mc="http://schemas.openxmlformats.org/markup-compatibility/2006">
      <mc:Choice Requires="x14">
        <control shapeId="100502" r:id="rId8" name="ReviewedChk">
          <controlPr defaultSize="0" autoLine="0" r:id="rId5">
            <anchor moveWithCells="1">
              <from>
                <xdr:col>12</xdr:col>
                <xdr:colOff>123825</xdr:colOff>
                <xdr:row>2</xdr:row>
                <xdr:rowOff>76200</xdr:rowOff>
              </from>
              <to>
                <xdr:col>12</xdr:col>
                <xdr:colOff>295275</xdr:colOff>
                <xdr:row>2</xdr:row>
                <xdr:rowOff>247650</xdr:rowOff>
              </to>
            </anchor>
          </controlPr>
        </control>
      </mc:Choice>
      <mc:Fallback>
        <control shapeId="100502" r:id="rId8" name="ReviewedChk"/>
      </mc:Fallback>
    </mc:AlternateContent>
    <mc:AlternateContent xmlns:mc="http://schemas.openxmlformats.org/markup-compatibility/2006">
      <mc:Choice Requires="x14">
        <control shapeId="100501" r:id="rId9" name="AwaitingClientChk">
          <controlPr defaultSize="0" autoLine="0" r:id="rId5">
            <anchor moveWithCells="1">
              <from>
                <xdr:col>12</xdr:col>
                <xdr:colOff>123825</xdr:colOff>
                <xdr:row>1</xdr:row>
                <xdr:rowOff>76200</xdr:rowOff>
              </from>
              <to>
                <xdr:col>12</xdr:col>
                <xdr:colOff>295275</xdr:colOff>
                <xdr:row>1</xdr:row>
                <xdr:rowOff>247650</xdr:rowOff>
              </to>
            </anchor>
          </controlPr>
        </control>
      </mc:Choice>
      <mc:Fallback>
        <control shapeId="100501" r:id="rId9" name="AwaitingClientChk"/>
      </mc:Fallback>
    </mc:AlternateContent>
    <mc:AlternateContent xmlns:mc="http://schemas.openxmlformats.org/markup-compatibility/2006">
      <mc:Choice Requires="x14">
        <control shapeId="100500" r:id="rId10" name="WorksheetCompleteChk">
          <controlPr defaultSize="0" autoLine="0" r:id="rId5">
            <anchor moveWithCells="1">
              <from>
                <xdr:col>12</xdr:col>
                <xdr:colOff>133350</xdr:colOff>
                <xdr:row>0</xdr:row>
                <xdr:rowOff>66675</xdr:rowOff>
              </from>
              <to>
                <xdr:col>12</xdr:col>
                <xdr:colOff>304800</xdr:colOff>
                <xdr:row>0</xdr:row>
                <xdr:rowOff>238125</xdr:rowOff>
              </to>
            </anchor>
          </controlPr>
        </control>
      </mc:Choice>
      <mc:Fallback>
        <control shapeId="100500" r:id="rId10" name="WorksheetCompleteChk"/>
      </mc:Fallback>
    </mc:AlternateContent>
  </control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8DC63F"/>
  </sheetPr>
  <dimension ref="A1:K213"/>
  <sheetViews>
    <sheetView showGridLines="0" zoomScaleNormal="100" workbookViewId="0">
      <selection activeCell="K11" sqref="K11"/>
    </sheetView>
  </sheetViews>
  <sheetFormatPr defaultColWidth="9.33203125" defaultRowHeight="15" x14ac:dyDescent="0.25"/>
  <cols>
    <col min="1" max="1" width="12.83203125" style="167" customWidth="1"/>
    <col min="2" max="2" width="40.5" style="167" customWidth="1"/>
    <col min="3" max="3" width="15.83203125" style="167" customWidth="1"/>
    <col min="4" max="4" width="17.33203125" style="167" customWidth="1"/>
    <col min="5" max="6" width="15.83203125" style="167" customWidth="1"/>
    <col min="7" max="7" width="15.1640625" style="167" customWidth="1"/>
    <col min="8" max="8" width="6.6640625" customWidth="1"/>
    <col min="9" max="9" width="30.83203125" customWidth="1"/>
    <col min="10" max="11" width="9.1640625" customWidth="1"/>
    <col min="12" max="16384" width="9.33203125" style="167"/>
  </cols>
  <sheetData>
    <row r="1" spans="1:11" customFormat="1" ht="24.95" customHeight="1" x14ac:dyDescent="0.25">
      <c r="A1" s="145" t="s">
        <v>167</v>
      </c>
      <c r="B1" s="148" t="str">
        <f>Home!$B$3</f>
        <v>MICI05</v>
      </c>
      <c r="C1" s="167"/>
      <c r="D1" s="222"/>
      <c r="E1" s="474" t="s">
        <v>58</v>
      </c>
      <c r="F1" s="1066" t="e">
        <f>IF(AND('Index of Workpapers'!E62="",#REF!=""),'Index of Workpapers'!C62,IF('Index of Workpapers'!E62&lt;&gt;"",'Index of Workpapers'!E62,#REF!))</f>
        <v>#REF!</v>
      </c>
      <c r="G1" s="167"/>
      <c r="H1" s="643"/>
      <c r="I1" s="644" t="s">
        <v>349</v>
      </c>
      <c r="J1" s="645" t="s">
        <v>63</v>
      </c>
      <c r="K1" s="646" t="s">
        <v>64</v>
      </c>
    </row>
    <row r="2" spans="1:11" customFormat="1" ht="24.95" customHeight="1" x14ac:dyDescent="0.25">
      <c r="A2" s="145" t="s">
        <v>10</v>
      </c>
      <c r="B2" s="971" t="str">
        <f>Home!$B$4</f>
        <v>MICINDA SUPERANNUATION FUND</v>
      </c>
      <c r="C2" s="167"/>
      <c r="D2" s="168"/>
      <c r="E2" s="104" t="s">
        <v>63</v>
      </c>
      <c r="F2" s="104" t="s">
        <v>64</v>
      </c>
      <c r="G2" s="167"/>
      <c r="H2" s="643"/>
      <c r="I2" s="644" t="s">
        <v>350</v>
      </c>
      <c r="J2" s="645" t="s">
        <v>63</v>
      </c>
      <c r="K2" s="646" t="s">
        <v>64</v>
      </c>
    </row>
    <row r="3" spans="1:11" customFormat="1" ht="24.95" customHeight="1" x14ac:dyDescent="0.25">
      <c r="A3" s="145" t="s">
        <v>236</v>
      </c>
      <c r="B3" s="973">
        <f>Home!$C$7</f>
        <v>43281</v>
      </c>
      <c r="C3" s="167"/>
      <c r="D3" s="142" t="s">
        <v>55</v>
      </c>
      <c r="E3" s="106" t="str">
        <f>Home!$C$16</f>
        <v>TH</v>
      </c>
      <c r="F3" s="238">
        <f>Home!$C$17</f>
        <v>43521</v>
      </c>
      <c r="G3" s="167"/>
      <c r="H3" s="643"/>
      <c r="I3" s="644" t="s">
        <v>94</v>
      </c>
      <c r="J3" s="645" t="s">
        <v>63</v>
      </c>
      <c r="K3" s="646" t="s">
        <v>64</v>
      </c>
    </row>
    <row r="4" spans="1:11" customFormat="1" ht="24.95" customHeight="1" x14ac:dyDescent="0.3">
      <c r="A4" s="105" t="s">
        <v>544</v>
      </c>
      <c r="B4" s="167"/>
      <c r="C4" s="105"/>
      <c r="D4" s="142" t="s">
        <v>56</v>
      </c>
      <c r="E4" s="106" t="str">
        <f>Home!$C$18</f>
        <v>Enter initials</v>
      </c>
      <c r="F4" s="238" t="str">
        <f>Home!$C$19</f>
        <v>Enter date</v>
      </c>
      <c r="G4" s="167"/>
      <c r="H4" s="643"/>
      <c r="I4" s="644" t="s">
        <v>351</v>
      </c>
      <c r="J4" s="645" t="s">
        <v>63</v>
      </c>
      <c r="K4" s="646" t="s">
        <v>64</v>
      </c>
    </row>
    <row r="5" spans="1:11" s="200" customFormat="1" ht="3.75" customHeight="1" thickBot="1" x14ac:dyDescent="0.3">
      <c r="B5" s="178"/>
      <c r="C5" s="199"/>
      <c r="D5" s="199"/>
      <c r="E5" s="176"/>
      <c r="F5" s="177"/>
      <c r="G5" s="201"/>
      <c r="H5" s="1418"/>
      <c r="I5" s="1419" t="s">
        <v>352</v>
      </c>
      <c r="J5" s="1420" t="s">
        <v>63</v>
      </c>
      <c r="K5" s="1422" t="s">
        <v>64</v>
      </c>
    </row>
    <row r="6" spans="1:11" ht="19.5" customHeight="1" x14ac:dyDescent="0.25">
      <c r="A6" s="1650" t="str">
        <f>CONCATENATE("Member 1 - ",Home!$C$22)</f>
        <v>Member 1 - Michael Lever</v>
      </c>
      <c r="B6" s="1651"/>
      <c r="C6" s="1651"/>
      <c r="D6" s="1651"/>
      <c r="E6" s="1651"/>
      <c r="F6" s="1652"/>
      <c r="G6" s="179"/>
      <c r="H6" s="1418"/>
      <c r="I6" s="1419"/>
      <c r="J6" s="1420"/>
      <c r="K6" s="1422"/>
    </row>
    <row r="7" spans="1:11" ht="3.75" customHeight="1" x14ac:dyDescent="0.25">
      <c r="A7" s="1121"/>
      <c r="B7" s="1118"/>
      <c r="C7" s="1118"/>
      <c r="D7" s="1118"/>
      <c r="E7" s="1118"/>
      <c r="F7" s="1119"/>
      <c r="G7" s="179"/>
      <c r="H7" s="1418"/>
      <c r="I7" s="1419"/>
      <c r="J7" s="1420"/>
      <c r="K7" s="1422"/>
    </row>
    <row r="8" spans="1:11" ht="15" customHeight="1" x14ac:dyDescent="0.25">
      <c r="A8" s="1508" t="s">
        <v>1115</v>
      </c>
      <c r="B8" s="1509"/>
      <c r="C8" s="1509"/>
      <c r="D8" s="1509"/>
      <c r="E8" s="1118"/>
      <c r="F8" s="488"/>
      <c r="G8" s="1122"/>
      <c r="H8" s="1481"/>
      <c r="I8" s="1484" t="s">
        <v>353</v>
      </c>
      <c r="J8" s="1487" t="s">
        <v>63</v>
      </c>
      <c r="K8" s="1490" t="s">
        <v>64</v>
      </c>
    </row>
    <row r="9" spans="1:11" ht="15" customHeight="1" x14ac:dyDescent="0.25">
      <c r="A9" s="1508" t="s">
        <v>1112</v>
      </c>
      <c r="B9" s="1509"/>
      <c r="C9" s="1509"/>
      <c r="D9" s="1509"/>
      <c r="E9" s="1118"/>
      <c r="F9" s="1124"/>
      <c r="G9" s="1122"/>
      <c r="H9" s="1483"/>
      <c r="I9" s="1486"/>
      <c r="J9" s="1489"/>
      <c r="K9" s="1492"/>
    </row>
    <row r="10" spans="1:11" ht="3.75" customHeight="1" x14ac:dyDescent="0.25">
      <c r="A10" s="1121"/>
      <c r="B10" s="1118"/>
      <c r="C10" s="1118"/>
      <c r="D10" s="1118"/>
      <c r="E10" s="1118"/>
      <c r="F10" s="1119"/>
      <c r="G10" s="1122"/>
      <c r="H10" s="897"/>
      <c r="I10" s="900"/>
      <c r="J10" s="900"/>
      <c r="K10" s="901"/>
    </row>
    <row r="11" spans="1:11" ht="39.950000000000003" customHeight="1" x14ac:dyDescent="0.25">
      <c r="A11" s="1402" t="s">
        <v>93</v>
      </c>
      <c r="B11" s="1403"/>
      <c r="C11" s="1115" t="s">
        <v>507</v>
      </c>
      <c r="D11" s="1115" t="s">
        <v>543</v>
      </c>
      <c r="E11" s="1115" t="s">
        <v>508</v>
      </c>
      <c r="F11" s="1117" t="s">
        <v>139</v>
      </c>
      <c r="G11" s="180"/>
      <c r="H11" s="1044" t="s">
        <v>902</v>
      </c>
      <c r="I11" s="1045"/>
      <c r="J11" s="1045"/>
      <c r="K11" s="1046"/>
    </row>
    <row r="12" spans="1:11" ht="15" customHeight="1" x14ac:dyDescent="0.25">
      <c r="A12" s="1508" t="s">
        <v>542</v>
      </c>
      <c r="B12" s="1509"/>
      <c r="C12" s="437"/>
      <c r="D12" s="437"/>
      <c r="E12" s="437"/>
      <c r="F12" s="571">
        <f>SUM(C12:E12)</f>
        <v>0</v>
      </c>
      <c r="G12" s="182"/>
      <c r="H12" s="1653" t="s">
        <v>355</v>
      </c>
      <c r="I12" s="1654"/>
      <c r="J12" s="1654"/>
      <c r="K12" s="1655"/>
    </row>
    <row r="13" spans="1:11" ht="15" customHeight="1" x14ac:dyDescent="0.25">
      <c r="A13" s="1508" t="s">
        <v>541</v>
      </c>
      <c r="B13" s="1509"/>
      <c r="C13" s="437"/>
      <c r="D13" s="437"/>
      <c r="E13" s="437"/>
      <c r="F13" s="571">
        <f>SUM(C13:E13)</f>
        <v>0</v>
      </c>
      <c r="G13" s="182"/>
      <c r="H13" s="1656"/>
      <c r="I13" s="1657"/>
      <c r="J13" s="1657"/>
      <c r="K13" s="1658"/>
    </row>
    <row r="14" spans="1:11" ht="20.100000000000001" customHeight="1" x14ac:dyDescent="0.25">
      <c r="A14" s="1508" t="s">
        <v>540</v>
      </c>
      <c r="B14" s="1509"/>
      <c r="C14" s="317">
        <f>SUM(C12:C13)</f>
        <v>0</v>
      </c>
      <c r="D14" s="317">
        <f>SUM(D12:D13)</f>
        <v>0</v>
      </c>
      <c r="E14" s="317">
        <f>SUM(E12:E13)</f>
        <v>0</v>
      </c>
      <c r="F14" s="544">
        <f>SUM(F12:F13)</f>
        <v>0</v>
      </c>
      <c r="G14" s="182"/>
      <c r="H14" s="443"/>
      <c r="I14" s="444"/>
      <c r="J14" s="444"/>
      <c r="K14" s="445"/>
    </row>
    <row r="15" spans="1:11" ht="3.75" customHeight="1" x14ac:dyDescent="0.25">
      <c r="A15" s="1646"/>
      <c r="B15" s="1528"/>
      <c r="C15" s="1110"/>
      <c r="D15" s="228"/>
      <c r="E15" s="228"/>
      <c r="F15" s="1111"/>
      <c r="G15" s="182"/>
      <c r="H15" s="167"/>
      <c r="I15" s="167"/>
      <c r="J15" s="167"/>
      <c r="K15" s="167"/>
    </row>
    <row r="16" spans="1:11" ht="15" customHeight="1" x14ac:dyDescent="0.25">
      <c r="A16" s="1508" t="s">
        <v>539</v>
      </c>
      <c r="B16" s="1509"/>
      <c r="C16" s="437"/>
      <c r="D16" s="437"/>
      <c r="E16" s="437"/>
      <c r="F16" s="571">
        <f>SUM(C16:E16)</f>
        <v>0</v>
      </c>
      <c r="G16" s="229"/>
      <c r="H16" s="443"/>
      <c r="I16" s="444"/>
      <c r="J16" s="444"/>
      <c r="K16" s="445"/>
    </row>
    <row r="17" spans="1:11" ht="15" customHeight="1" x14ac:dyDescent="0.25">
      <c r="A17" s="1508" t="s">
        <v>538</v>
      </c>
      <c r="B17" s="1509"/>
      <c r="C17" s="437"/>
      <c r="D17" s="437"/>
      <c r="E17" s="437"/>
      <c r="F17" s="571">
        <f>SUM(C17:E17)</f>
        <v>0</v>
      </c>
      <c r="G17" s="229"/>
      <c r="H17" s="443"/>
      <c r="I17" s="444"/>
      <c r="J17" s="444"/>
      <c r="K17" s="445"/>
    </row>
    <row r="18" spans="1:11" ht="15" customHeight="1" x14ac:dyDescent="0.25">
      <c r="A18" s="1508" t="s">
        <v>537</v>
      </c>
      <c r="B18" s="1509"/>
      <c r="C18" s="437"/>
      <c r="D18" s="437"/>
      <c r="E18" s="437"/>
      <c r="F18" s="571">
        <f>SUM(C18:E18)</f>
        <v>0</v>
      </c>
      <c r="G18" s="229"/>
      <c r="H18" s="443"/>
      <c r="I18" s="444"/>
      <c r="J18" s="444"/>
      <c r="K18" s="445"/>
    </row>
    <row r="19" spans="1:11" ht="20.100000000000001" customHeight="1" x14ac:dyDescent="0.25">
      <c r="A19" s="1508" t="s">
        <v>536</v>
      </c>
      <c r="B19" s="1509"/>
      <c r="C19" s="317">
        <f>SUM(C16:C18)</f>
        <v>0</v>
      </c>
      <c r="D19" s="317">
        <f>SUM(D16:D18)</f>
        <v>0</v>
      </c>
      <c r="E19" s="317">
        <f>SUM(E16:E18)</f>
        <v>0</v>
      </c>
      <c r="F19" s="544">
        <f>SUM(F16:F18)</f>
        <v>0</v>
      </c>
      <c r="G19" s="182"/>
      <c r="H19" s="443"/>
      <c r="I19" s="444"/>
      <c r="J19" s="444"/>
      <c r="K19" s="445"/>
    </row>
    <row r="20" spans="1:11" ht="3.75" customHeight="1" x14ac:dyDescent="0.25">
      <c r="A20" s="1646"/>
      <c r="B20" s="1528"/>
      <c r="C20" s="1110"/>
      <c r="D20" s="228"/>
      <c r="E20" s="228"/>
      <c r="F20" s="1111"/>
      <c r="G20" s="182"/>
      <c r="H20" s="374"/>
      <c r="I20" s="374"/>
      <c r="J20" s="374"/>
      <c r="K20" s="374"/>
    </row>
    <row r="21" spans="1:11" ht="15" customHeight="1" x14ac:dyDescent="0.25">
      <c r="A21" s="1508" t="s">
        <v>535</v>
      </c>
      <c r="B21" s="1509"/>
      <c r="C21" s="437"/>
      <c r="D21" s="1118"/>
      <c r="E21" s="1118"/>
      <c r="F21" s="571">
        <f>SUM(C21:E21)</f>
        <v>0</v>
      </c>
      <c r="G21" s="182"/>
      <c r="H21" s="443"/>
      <c r="I21" s="444"/>
      <c r="J21" s="444"/>
      <c r="K21" s="445"/>
    </row>
    <row r="22" spans="1:11" ht="15" customHeight="1" x14ac:dyDescent="0.25">
      <c r="A22" s="1508" t="s">
        <v>534</v>
      </c>
      <c r="B22" s="1509"/>
      <c r="C22" s="437"/>
      <c r="D22" s="1118"/>
      <c r="E22" s="1118"/>
      <c r="F22" s="571">
        <f>SUM(C22:E22)</f>
        <v>0</v>
      </c>
      <c r="G22" s="182"/>
      <c r="H22" s="443"/>
      <c r="I22" s="444"/>
      <c r="J22" s="444"/>
      <c r="K22" s="445"/>
    </row>
    <row r="23" spans="1:11" ht="15" customHeight="1" x14ac:dyDescent="0.25">
      <c r="A23" s="1578" t="s">
        <v>312</v>
      </c>
      <c r="B23" s="1509"/>
      <c r="C23" s="437"/>
      <c r="D23" s="1118"/>
      <c r="E23" s="1118"/>
      <c r="F23" s="571">
        <f>SUM(C23:E23)</f>
        <v>0</v>
      </c>
      <c r="G23" s="182"/>
      <c r="H23" s="443"/>
      <c r="I23" s="444"/>
      <c r="J23" s="444"/>
      <c r="K23" s="445"/>
    </row>
    <row r="24" spans="1:11" ht="15" customHeight="1" x14ac:dyDescent="0.25">
      <c r="A24" s="1508" t="s">
        <v>533</v>
      </c>
      <c r="B24" s="1509"/>
      <c r="C24" s="437"/>
      <c r="D24" s="1118"/>
      <c r="E24" s="1118"/>
      <c r="F24" s="571">
        <f>SUM(C24:E24)</f>
        <v>0</v>
      </c>
      <c r="G24" s="182"/>
      <c r="H24" s="443"/>
      <c r="I24" s="444"/>
      <c r="J24" s="444"/>
      <c r="K24" s="445"/>
    </row>
    <row r="25" spans="1:11" ht="15" customHeight="1" x14ac:dyDescent="0.25">
      <c r="A25" s="1508" t="s">
        <v>532</v>
      </c>
      <c r="B25" s="1509"/>
      <c r="C25" s="437"/>
      <c r="D25" s="1118"/>
      <c r="E25" s="1118"/>
      <c r="F25" s="571">
        <f>SUM(C25:E25)</f>
        <v>0</v>
      </c>
      <c r="G25" s="182"/>
      <c r="H25" s="443"/>
      <c r="I25" s="444"/>
      <c r="J25" s="444"/>
      <c r="K25" s="445"/>
    </row>
    <row r="26" spans="1:11" ht="20.100000000000001" customHeight="1" x14ac:dyDescent="0.25">
      <c r="A26" s="1508" t="s">
        <v>531</v>
      </c>
      <c r="B26" s="1509"/>
      <c r="C26" s="317">
        <f>SUM(C21:C25)</f>
        <v>0</v>
      </c>
      <c r="D26" s="317">
        <f>SUM(D21:D25)</f>
        <v>0</v>
      </c>
      <c r="E26" s="317">
        <f>SUM(E21:E25)</f>
        <v>0</v>
      </c>
      <c r="F26" s="544">
        <f>SUM(F21:F25)</f>
        <v>0</v>
      </c>
      <c r="G26" s="182"/>
      <c r="H26" s="443"/>
      <c r="I26" s="444"/>
      <c r="J26" s="444"/>
      <c r="K26" s="445"/>
    </row>
    <row r="27" spans="1:11" ht="3.75" customHeight="1" x14ac:dyDescent="0.25">
      <c r="A27" s="1646"/>
      <c r="B27" s="1528"/>
      <c r="C27" s="1110"/>
      <c r="D27" s="228"/>
      <c r="E27" s="228"/>
      <c r="F27" s="1111"/>
      <c r="G27" s="180"/>
      <c r="H27" s="374"/>
      <c r="I27" s="374"/>
      <c r="J27" s="374"/>
      <c r="K27" s="374"/>
    </row>
    <row r="28" spans="1:11" x14ac:dyDescent="0.25">
      <c r="A28" s="1508" t="s">
        <v>96</v>
      </c>
      <c r="B28" s="1509"/>
      <c r="C28" s="437"/>
      <c r="D28" s="437"/>
      <c r="E28" s="437"/>
      <c r="F28" s="571">
        <f>SUM(C28:E28)</f>
        <v>0</v>
      </c>
      <c r="G28" s="180"/>
      <c r="H28" s="443"/>
      <c r="I28" s="444"/>
      <c r="J28" s="444"/>
      <c r="K28" s="445"/>
    </row>
    <row r="29" spans="1:11" ht="3.75" customHeight="1" x14ac:dyDescent="0.25">
      <c r="A29" s="1646"/>
      <c r="B29" s="1528"/>
      <c r="C29" s="1110"/>
      <c r="D29" s="228"/>
      <c r="E29" s="228"/>
      <c r="F29" s="1111"/>
      <c r="G29" s="180"/>
      <c r="H29" s="374"/>
      <c r="I29" s="374"/>
      <c r="J29" s="374"/>
      <c r="K29" s="374"/>
    </row>
    <row r="30" spans="1:11" ht="20.100000000000001" customHeight="1" thickBot="1" x14ac:dyDescent="0.3">
      <c r="A30" s="1466" t="s">
        <v>139</v>
      </c>
      <c r="B30" s="1467"/>
      <c r="C30" s="415">
        <f>C14+C19+C26+C28</f>
        <v>0</v>
      </c>
      <c r="D30" s="415">
        <f>D14+D19+D26+D28</f>
        <v>0</v>
      </c>
      <c r="E30" s="415">
        <f>E14+E19+E26+E28</f>
        <v>0</v>
      </c>
      <c r="F30" s="546">
        <f>F14+F19+F26+F28</f>
        <v>0</v>
      </c>
      <c r="G30" s="180"/>
      <c r="H30" s="443"/>
      <c r="I30" s="444"/>
      <c r="J30" s="444"/>
      <c r="K30" s="445"/>
    </row>
    <row r="31" spans="1:11" ht="3.75" customHeight="1" thickTop="1" x14ac:dyDescent="0.25">
      <c r="A31" s="754"/>
      <c r="B31" s="173"/>
      <c r="C31" s="173"/>
      <c r="D31" s="173"/>
      <c r="E31" s="173"/>
      <c r="F31" s="755"/>
      <c r="H31" s="369"/>
      <c r="I31" s="369"/>
      <c r="J31" s="369"/>
      <c r="K31" s="369"/>
    </row>
    <row r="32" spans="1:11" ht="19.5" customHeight="1" x14ac:dyDescent="0.25">
      <c r="A32" s="1647" t="str">
        <f>CONCATENATE("Member 2 - ",Home!$C$23)</f>
        <v>Member 2 - Rinda Lever</v>
      </c>
      <c r="B32" s="1648"/>
      <c r="C32" s="1648"/>
      <c r="D32" s="1648"/>
      <c r="E32" s="1648"/>
      <c r="F32" s="1649"/>
      <c r="H32" s="58"/>
      <c r="I32" s="58"/>
      <c r="J32" s="58"/>
      <c r="K32" s="58"/>
    </row>
    <row r="33" spans="1:11" ht="3.75" customHeight="1" x14ac:dyDescent="0.25">
      <c r="A33" s="1121"/>
      <c r="B33" s="1118"/>
      <c r="C33" s="1118"/>
      <c r="D33" s="1118"/>
      <c r="E33" s="1118"/>
      <c r="F33" s="1119"/>
      <c r="H33" s="369"/>
      <c r="I33" s="369"/>
      <c r="J33" s="369"/>
      <c r="K33" s="369"/>
    </row>
    <row r="34" spans="1:11" ht="15" customHeight="1" x14ac:dyDescent="0.25">
      <c r="A34" s="1508" t="s">
        <v>1115</v>
      </c>
      <c r="B34" s="1509"/>
      <c r="C34" s="1509"/>
      <c r="D34" s="1509"/>
      <c r="E34" s="1118"/>
      <c r="F34" s="488"/>
      <c r="H34" s="443"/>
      <c r="I34" s="444"/>
      <c r="J34" s="444"/>
      <c r="K34" s="445"/>
    </row>
    <row r="35" spans="1:11" ht="15" customHeight="1" x14ac:dyDescent="0.25">
      <c r="A35" s="1508" t="s">
        <v>1112</v>
      </c>
      <c r="B35" s="1509"/>
      <c r="C35" s="1509"/>
      <c r="D35" s="1509"/>
      <c r="E35" s="1118"/>
      <c r="F35" s="1124"/>
      <c r="H35" s="443"/>
      <c r="I35" s="444"/>
      <c r="J35" s="444"/>
      <c r="K35" s="445"/>
    </row>
    <row r="36" spans="1:11" ht="3.75" customHeight="1" x14ac:dyDescent="0.25">
      <c r="A36" s="1121"/>
      <c r="B36" s="1118"/>
      <c r="C36" s="1118"/>
      <c r="D36" s="1118"/>
      <c r="E36" s="1118"/>
      <c r="F36" s="1119"/>
      <c r="H36" s="1120"/>
      <c r="I36" s="1120"/>
      <c r="J36" s="1120"/>
      <c r="K36" s="1120"/>
    </row>
    <row r="37" spans="1:11" ht="39.950000000000003" customHeight="1" x14ac:dyDescent="0.25">
      <c r="A37" s="1402" t="s">
        <v>93</v>
      </c>
      <c r="B37" s="1403"/>
      <c r="C37" s="1115" t="s">
        <v>507</v>
      </c>
      <c r="D37" s="1115" t="s">
        <v>543</v>
      </c>
      <c r="E37" s="1115" t="s">
        <v>508</v>
      </c>
      <c r="F37" s="1117" t="s">
        <v>139</v>
      </c>
      <c r="H37" s="8"/>
      <c r="I37" s="8"/>
      <c r="J37" s="8"/>
      <c r="K37" s="8"/>
    </row>
    <row r="38" spans="1:11" x14ac:dyDescent="0.25">
      <c r="A38" s="1508" t="s">
        <v>542</v>
      </c>
      <c r="B38" s="1509"/>
      <c r="C38" s="437"/>
      <c r="D38" s="437"/>
      <c r="E38" s="437"/>
      <c r="F38" s="571">
        <f>SUM(C38:E38)</f>
        <v>0</v>
      </c>
      <c r="H38" s="443"/>
      <c r="I38" s="444"/>
      <c r="J38" s="444"/>
      <c r="K38" s="445"/>
    </row>
    <row r="39" spans="1:11" x14ac:dyDescent="0.25">
      <c r="A39" s="1508" t="s">
        <v>541</v>
      </c>
      <c r="B39" s="1509"/>
      <c r="C39" s="437"/>
      <c r="D39" s="437"/>
      <c r="E39" s="437"/>
      <c r="F39" s="571">
        <f>SUM(C39:E39)</f>
        <v>0</v>
      </c>
      <c r="H39" s="443"/>
      <c r="I39" s="444"/>
      <c r="J39" s="444"/>
      <c r="K39" s="445"/>
    </row>
    <row r="40" spans="1:11" x14ac:dyDescent="0.25">
      <c r="A40" s="1508" t="s">
        <v>540</v>
      </c>
      <c r="B40" s="1509"/>
      <c r="C40" s="317">
        <f>SUM(C38:C39)</f>
        <v>0</v>
      </c>
      <c r="D40" s="317">
        <f>SUM(D38:D39)</f>
        <v>0</v>
      </c>
      <c r="E40" s="317">
        <f>SUM(E38:E39)</f>
        <v>0</v>
      </c>
      <c r="F40" s="544">
        <f>SUM(F38:F39)</f>
        <v>0</v>
      </c>
      <c r="H40" s="443"/>
      <c r="I40" s="444"/>
      <c r="J40" s="444"/>
      <c r="K40" s="445"/>
    </row>
    <row r="41" spans="1:11" ht="3.75" customHeight="1" x14ac:dyDescent="0.25">
      <c r="A41" s="1646"/>
      <c r="B41" s="1528"/>
      <c r="C41" s="1110"/>
      <c r="D41" s="228"/>
      <c r="E41" s="228"/>
      <c r="F41" s="1111"/>
      <c r="H41" s="369"/>
      <c r="I41" s="369"/>
      <c r="J41" s="369"/>
      <c r="K41" s="369"/>
    </row>
    <row r="42" spans="1:11" x14ac:dyDescent="0.25">
      <c r="A42" s="1508" t="s">
        <v>539</v>
      </c>
      <c r="B42" s="1509"/>
      <c r="C42" s="437"/>
      <c r="D42" s="437"/>
      <c r="E42" s="437"/>
      <c r="F42" s="571">
        <f>SUM(C42:E42)</f>
        <v>0</v>
      </c>
      <c r="H42" s="443"/>
      <c r="I42" s="444"/>
      <c r="J42" s="444"/>
      <c r="K42" s="445"/>
    </row>
    <row r="43" spans="1:11" x14ac:dyDescent="0.25">
      <c r="A43" s="1508" t="s">
        <v>538</v>
      </c>
      <c r="B43" s="1509"/>
      <c r="C43" s="437"/>
      <c r="D43" s="437"/>
      <c r="E43" s="437"/>
      <c r="F43" s="571">
        <f>SUM(C43:E43)</f>
        <v>0</v>
      </c>
      <c r="H43" s="443"/>
      <c r="I43" s="444"/>
      <c r="J43" s="444"/>
      <c r="K43" s="445"/>
    </row>
    <row r="44" spans="1:11" x14ac:dyDescent="0.25">
      <c r="A44" s="1508" t="s">
        <v>537</v>
      </c>
      <c r="B44" s="1509"/>
      <c r="C44" s="437"/>
      <c r="D44" s="437"/>
      <c r="E44" s="437"/>
      <c r="F44" s="571">
        <f>SUM(C44:E44)</f>
        <v>0</v>
      </c>
      <c r="H44" s="443"/>
      <c r="I44" s="444"/>
      <c r="J44" s="444"/>
      <c r="K44" s="445"/>
    </row>
    <row r="45" spans="1:11" ht="20.100000000000001" customHeight="1" x14ac:dyDescent="0.25">
      <c r="A45" s="1508" t="s">
        <v>536</v>
      </c>
      <c r="B45" s="1509"/>
      <c r="C45" s="317">
        <f>SUM(C42:C44)</f>
        <v>0</v>
      </c>
      <c r="D45" s="317">
        <f>SUM(D42:D44)</f>
        <v>0</v>
      </c>
      <c r="E45" s="317">
        <f>SUM(E42:E44)</f>
        <v>0</v>
      </c>
      <c r="F45" s="544">
        <f>SUM(F42:F44)</f>
        <v>0</v>
      </c>
      <c r="H45" s="443"/>
      <c r="I45" s="444"/>
      <c r="J45" s="444"/>
      <c r="K45" s="445"/>
    </row>
    <row r="46" spans="1:11" ht="3.75" customHeight="1" x14ac:dyDescent="0.25">
      <c r="A46" s="1646"/>
      <c r="B46" s="1528"/>
      <c r="C46" s="1110"/>
      <c r="D46" s="228"/>
      <c r="E46" s="228"/>
      <c r="F46" s="1111"/>
      <c r="H46" s="369"/>
      <c r="I46" s="369"/>
      <c r="J46" s="369"/>
      <c r="K46" s="369"/>
    </row>
    <row r="47" spans="1:11" x14ac:dyDescent="0.25">
      <c r="A47" s="1508" t="s">
        <v>535</v>
      </c>
      <c r="B47" s="1509"/>
      <c r="C47" s="437"/>
      <c r="D47" s="1118"/>
      <c r="E47" s="1118"/>
      <c r="F47" s="571">
        <f>SUM(C47:E47)</f>
        <v>0</v>
      </c>
      <c r="H47" s="443"/>
      <c r="I47" s="444"/>
      <c r="J47" s="444"/>
      <c r="K47" s="445"/>
    </row>
    <row r="48" spans="1:11" x14ac:dyDescent="0.25">
      <c r="A48" s="1508" t="s">
        <v>534</v>
      </c>
      <c r="B48" s="1509"/>
      <c r="C48" s="437"/>
      <c r="D48" s="1118"/>
      <c r="E48" s="1118"/>
      <c r="F48" s="571">
        <f>SUM(C48:E48)</f>
        <v>0</v>
      </c>
      <c r="H48" s="443"/>
      <c r="I48" s="444"/>
      <c r="J48" s="444"/>
      <c r="K48" s="445"/>
    </row>
    <row r="49" spans="1:11" ht="15" customHeight="1" x14ac:dyDescent="0.25">
      <c r="A49" s="1578" t="s">
        <v>312</v>
      </c>
      <c r="B49" s="1509"/>
      <c r="C49" s="437"/>
      <c r="D49" s="1118"/>
      <c r="E49" s="1118"/>
      <c r="F49" s="571">
        <f>SUM(C49:E49)</f>
        <v>0</v>
      </c>
      <c r="G49" s="182"/>
      <c r="H49" s="443"/>
      <c r="I49" s="444"/>
      <c r="J49" s="444"/>
      <c r="K49" s="445"/>
    </row>
    <row r="50" spans="1:11" x14ac:dyDescent="0.25">
      <c r="A50" s="1508" t="s">
        <v>533</v>
      </c>
      <c r="B50" s="1509"/>
      <c r="C50" s="437"/>
      <c r="D50" s="1118"/>
      <c r="E50" s="1118"/>
      <c r="F50" s="571">
        <f>SUM(C50:E50)</f>
        <v>0</v>
      </c>
      <c r="H50" s="443"/>
      <c r="I50" s="444"/>
      <c r="J50" s="444"/>
      <c r="K50" s="445"/>
    </row>
    <row r="51" spans="1:11" x14ac:dyDescent="0.25">
      <c r="A51" s="1508" t="s">
        <v>532</v>
      </c>
      <c r="B51" s="1509"/>
      <c r="C51" s="437"/>
      <c r="D51" s="1118"/>
      <c r="E51" s="1118"/>
      <c r="F51" s="571">
        <f>SUM(C51:E51)</f>
        <v>0</v>
      </c>
      <c r="H51" s="443"/>
      <c r="I51" s="444"/>
      <c r="J51" s="444"/>
      <c r="K51" s="445"/>
    </row>
    <row r="52" spans="1:11" ht="20.100000000000001" customHeight="1" x14ac:dyDescent="0.25">
      <c r="A52" s="1508" t="s">
        <v>531</v>
      </c>
      <c r="B52" s="1509"/>
      <c r="C52" s="317">
        <f>SUM(C47:C51)</f>
        <v>0</v>
      </c>
      <c r="D52" s="317">
        <f>SUM(D47:D51)</f>
        <v>0</v>
      </c>
      <c r="E52" s="317">
        <f>SUM(E47:E51)</f>
        <v>0</v>
      </c>
      <c r="F52" s="544">
        <f>SUM(F47:F51)</f>
        <v>0</v>
      </c>
      <c r="H52" s="443"/>
      <c r="I52" s="444"/>
      <c r="J52" s="444"/>
      <c r="K52" s="445"/>
    </row>
    <row r="53" spans="1:11" ht="3.75" customHeight="1" x14ac:dyDescent="0.25">
      <c r="A53" s="1646"/>
      <c r="B53" s="1528"/>
      <c r="C53" s="1110"/>
      <c r="D53" s="228"/>
      <c r="E53" s="228"/>
      <c r="F53" s="1111"/>
      <c r="H53" s="369"/>
      <c r="I53" s="369"/>
      <c r="J53" s="369"/>
      <c r="K53" s="369"/>
    </row>
    <row r="54" spans="1:11" x14ac:dyDescent="0.25">
      <c r="A54" s="1508" t="s">
        <v>96</v>
      </c>
      <c r="B54" s="1509"/>
      <c r="C54" s="437"/>
      <c r="D54" s="437"/>
      <c r="E54" s="437"/>
      <c r="F54" s="571">
        <f>SUM(C54:E54)</f>
        <v>0</v>
      </c>
      <c r="H54" s="443"/>
      <c r="I54" s="444"/>
      <c r="J54" s="444"/>
      <c r="K54" s="445"/>
    </row>
    <row r="55" spans="1:11" ht="3.75" customHeight="1" x14ac:dyDescent="0.25">
      <c r="A55" s="1646"/>
      <c r="B55" s="1528"/>
      <c r="C55" s="1110"/>
      <c r="D55" s="228"/>
      <c r="E55" s="228"/>
      <c r="F55" s="1111"/>
      <c r="H55" s="369"/>
      <c r="I55" s="369"/>
      <c r="J55" s="369"/>
      <c r="K55" s="369"/>
    </row>
    <row r="56" spans="1:11" ht="20.100000000000001" customHeight="1" thickBot="1" x14ac:dyDescent="0.3">
      <c r="A56" s="1466" t="s">
        <v>139</v>
      </c>
      <c r="B56" s="1467"/>
      <c r="C56" s="415">
        <f>C40+C45+C52+C54</f>
        <v>0</v>
      </c>
      <c r="D56" s="415">
        <f>D40+D45+D52+D54</f>
        <v>0</v>
      </c>
      <c r="E56" s="415">
        <f>E40+E45+E52+E54</f>
        <v>0</v>
      </c>
      <c r="F56" s="546">
        <f>F40+F45+F52+F54</f>
        <v>0</v>
      </c>
      <c r="H56" s="443"/>
      <c r="I56" s="444"/>
      <c r="J56" s="444"/>
      <c r="K56" s="445"/>
    </row>
    <row r="57" spans="1:11" ht="3.75" customHeight="1" thickTop="1" x14ac:dyDescent="0.25">
      <c r="A57" s="754"/>
      <c r="B57" s="173"/>
      <c r="C57" s="173"/>
      <c r="D57" s="173"/>
      <c r="E57" s="173"/>
      <c r="F57" s="755"/>
      <c r="H57" s="369"/>
      <c r="I57" s="369"/>
      <c r="J57" s="369"/>
      <c r="K57" s="369"/>
    </row>
    <row r="58" spans="1:11" ht="19.5" customHeight="1" x14ac:dyDescent="0.25">
      <c r="A58" s="1647" t="str">
        <f>CONCATENATE("Member 3 - ",Home!$C$24)</f>
        <v>Member 3 - Enter name</v>
      </c>
      <c r="B58" s="1648"/>
      <c r="C58" s="1648"/>
      <c r="D58" s="1648"/>
      <c r="E58" s="1648"/>
      <c r="F58" s="1649"/>
      <c r="H58" s="369"/>
      <c r="I58" s="369"/>
      <c r="J58" s="369"/>
      <c r="K58" s="369"/>
    </row>
    <row r="59" spans="1:11" ht="3.75" customHeight="1" x14ac:dyDescent="0.25">
      <c r="A59" s="1121"/>
      <c r="B59" s="1118"/>
      <c r="C59" s="1118"/>
      <c r="D59" s="1118"/>
      <c r="E59" s="1118"/>
      <c r="F59" s="1119"/>
      <c r="H59" s="369"/>
      <c r="I59" s="369"/>
      <c r="J59" s="369"/>
      <c r="K59" s="369"/>
    </row>
    <row r="60" spans="1:11" ht="15" customHeight="1" x14ac:dyDescent="0.25">
      <c r="A60" s="1508" t="s">
        <v>1115</v>
      </c>
      <c r="B60" s="1509"/>
      <c r="C60" s="1509"/>
      <c r="D60" s="1509"/>
      <c r="E60" s="1118"/>
      <c r="F60" s="488"/>
      <c r="H60" s="443"/>
      <c r="I60" s="444"/>
      <c r="J60" s="444"/>
      <c r="K60" s="445"/>
    </row>
    <row r="61" spans="1:11" ht="15" customHeight="1" x14ac:dyDescent="0.25">
      <c r="A61" s="1508" t="s">
        <v>1112</v>
      </c>
      <c r="B61" s="1509"/>
      <c r="C61" s="1509"/>
      <c r="D61" s="1509"/>
      <c r="E61" s="1118"/>
      <c r="F61" s="1124"/>
      <c r="H61" s="443"/>
      <c r="I61" s="444"/>
      <c r="J61" s="444"/>
      <c r="K61" s="445"/>
    </row>
    <row r="62" spans="1:11" ht="3.75" customHeight="1" x14ac:dyDescent="0.25">
      <c r="A62" s="1121"/>
      <c r="B62" s="1118"/>
      <c r="C62" s="1118"/>
      <c r="D62" s="1118"/>
      <c r="E62" s="1118"/>
      <c r="F62" s="1119"/>
      <c r="H62" s="1120"/>
      <c r="I62" s="1120"/>
      <c r="J62" s="1120"/>
      <c r="K62" s="1120"/>
    </row>
    <row r="63" spans="1:11" ht="39.950000000000003" customHeight="1" x14ac:dyDescent="0.25">
      <c r="A63" s="1402" t="s">
        <v>93</v>
      </c>
      <c r="B63" s="1403"/>
      <c r="C63" s="1115" t="s">
        <v>507</v>
      </c>
      <c r="D63" s="1115" t="s">
        <v>543</v>
      </c>
      <c r="E63" s="1115" t="s">
        <v>508</v>
      </c>
      <c r="F63" s="1117" t="s">
        <v>139</v>
      </c>
      <c r="H63" s="8"/>
      <c r="I63" s="8"/>
      <c r="J63" s="8"/>
      <c r="K63" s="8"/>
    </row>
    <row r="64" spans="1:11" x14ac:dyDescent="0.25">
      <c r="A64" s="1508" t="s">
        <v>542</v>
      </c>
      <c r="B64" s="1509"/>
      <c r="C64" s="437"/>
      <c r="D64" s="437"/>
      <c r="E64" s="437"/>
      <c r="F64" s="571">
        <f>SUM(C64:E64)</f>
        <v>0</v>
      </c>
      <c r="H64" s="443"/>
      <c r="I64" s="444"/>
      <c r="J64" s="444"/>
      <c r="K64" s="445"/>
    </row>
    <row r="65" spans="1:11" x14ac:dyDescent="0.25">
      <c r="A65" s="1508" t="s">
        <v>541</v>
      </c>
      <c r="B65" s="1509"/>
      <c r="C65" s="437"/>
      <c r="D65" s="437"/>
      <c r="E65" s="437"/>
      <c r="F65" s="571">
        <f>SUM(C65:E65)</f>
        <v>0</v>
      </c>
      <c r="H65" s="443"/>
      <c r="I65" s="444"/>
      <c r="J65" s="444"/>
      <c r="K65" s="445"/>
    </row>
    <row r="66" spans="1:11" ht="20.100000000000001" customHeight="1" x14ac:dyDescent="0.25">
      <c r="A66" s="1508" t="s">
        <v>540</v>
      </c>
      <c r="B66" s="1509"/>
      <c r="C66" s="317">
        <f>SUM(C64:C65)</f>
        <v>0</v>
      </c>
      <c r="D66" s="317">
        <f>SUM(D64:D65)</f>
        <v>0</v>
      </c>
      <c r="E66" s="317">
        <f>SUM(E64:E65)</f>
        <v>0</v>
      </c>
      <c r="F66" s="544">
        <f>SUM(F64:F65)</f>
        <v>0</v>
      </c>
      <c r="H66" s="443"/>
      <c r="I66" s="444"/>
      <c r="J66" s="444"/>
      <c r="K66" s="445"/>
    </row>
    <row r="67" spans="1:11" ht="3.75" customHeight="1" x14ac:dyDescent="0.25">
      <c r="A67" s="1646"/>
      <c r="B67" s="1528"/>
      <c r="C67" s="1110"/>
      <c r="D67" s="228"/>
      <c r="E67" s="228"/>
      <c r="F67" s="1111"/>
      <c r="H67" s="369"/>
      <c r="I67" s="369"/>
      <c r="J67" s="369"/>
      <c r="K67" s="369"/>
    </row>
    <row r="68" spans="1:11" x14ac:dyDescent="0.25">
      <c r="A68" s="1508" t="s">
        <v>539</v>
      </c>
      <c r="B68" s="1509"/>
      <c r="C68" s="437"/>
      <c r="D68" s="437"/>
      <c r="E68" s="437"/>
      <c r="F68" s="571">
        <f>SUM(C68:E68)</f>
        <v>0</v>
      </c>
      <c r="H68" s="443"/>
      <c r="I68" s="444"/>
      <c r="J68" s="444"/>
      <c r="K68" s="445"/>
    </row>
    <row r="69" spans="1:11" x14ac:dyDescent="0.25">
      <c r="A69" s="1508" t="s">
        <v>538</v>
      </c>
      <c r="B69" s="1509"/>
      <c r="C69" s="437"/>
      <c r="D69" s="437"/>
      <c r="E69" s="437"/>
      <c r="F69" s="571">
        <f>SUM(C69:E69)</f>
        <v>0</v>
      </c>
      <c r="H69" s="443"/>
      <c r="I69" s="444"/>
      <c r="J69" s="444"/>
      <c r="K69" s="445"/>
    </row>
    <row r="70" spans="1:11" x14ac:dyDescent="0.25">
      <c r="A70" s="1508" t="s">
        <v>537</v>
      </c>
      <c r="B70" s="1509"/>
      <c r="C70" s="437"/>
      <c r="D70" s="437"/>
      <c r="E70" s="437"/>
      <c r="F70" s="571">
        <f>SUM(C70:E70)</f>
        <v>0</v>
      </c>
      <c r="H70" s="443"/>
      <c r="I70" s="444"/>
      <c r="J70" s="444"/>
      <c r="K70" s="445"/>
    </row>
    <row r="71" spans="1:11" ht="20.100000000000001" customHeight="1" x14ac:dyDescent="0.25">
      <c r="A71" s="1508" t="s">
        <v>536</v>
      </c>
      <c r="B71" s="1509"/>
      <c r="C71" s="317">
        <f>SUM(C68:C70)</f>
        <v>0</v>
      </c>
      <c r="D71" s="317">
        <f>SUM(D68:D70)</f>
        <v>0</v>
      </c>
      <c r="E71" s="317">
        <f>SUM(E68:E70)</f>
        <v>0</v>
      </c>
      <c r="F71" s="544">
        <f>SUM(F68:F70)</f>
        <v>0</v>
      </c>
      <c r="H71" s="443"/>
      <c r="I71" s="444"/>
      <c r="J71" s="444"/>
      <c r="K71" s="445"/>
    </row>
    <row r="72" spans="1:11" ht="3.75" customHeight="1" x14ac:dyDescent="0.25">
      <c r="A72" s="1646"/>
      <c r="B72" s="1528"/>
      <c r="C72" s="1110"/>
      <c r="D72" s="228"/>
      <c r="E72" s="228"/>
      <c r="F72" s="1111"/>
      <c r="H72" s="369"/>
      <c r="I72" s="369"/>
      <c r="J72" s="369"/>
      <c r="K72" s="369"/>
    </row>
    <row r="73" spans="1:11" x14ac:dyDescent="0.25">
      <c r="A73" s="1508" t="s">
        <v>535</v>
      </c>
      <c r="B73" s="1509"/>
      <c r="C73" s="437"/>
      <c r="D73" s="1118"/>
      <c r="E73" s="1118"/>
      <c r="F73" s="571">
        <f>SUM(C73:E73)</f>
        <v>0</v>
      </c>
      <c r="H73" s="443"/>
      <c r="I73" s="444"/>
      <c r="J73" s="444"/>
      <c r="K73" s="445"/>
    </row>
    <row r="74" spans="1:11" x14ac:dyDescent="0.25">
      <c r="A74" s="1508" t="s">
        <v>534</v>
      </c>
      <c r="B74" s="1509"/>
      <c r="C74" s="437"/>
      <c r="D74" s="1118"/>
      <c r="E74" s="1118"/>
      <c r="F74" s="571">
        <f>SUM(C74:E74)</f>
        <v>0</v>
      </c>
      <c r="H74" s="443"/>
      <c r="I74" s="444"/>
      <c r="J74" s="444"/>
      <c r="K74" s="445"/>
    </row>
    <row r="75" spans="1:11" ht="15" customHeight="1" x14ac:dyDescent="0.25">
      <c r="A75" s="1578" t="s">
        <v>312</v>
      </c>
      <c r="B75" s="1509"/>
      <c r="C75" s="437"/>
      <c r="D75" s="1118"/>
      <c r="E75" s="1118"/>
      <c r="F75" s="571">
        <f>SUM(C75:E75)</f>
        <v>0</v>
      </c>
      <c r="G75" s="182"/>
      <c r="H75" s="443"/>
      <c r="I75" s="444"/>
      <c r="J75" s="444"/>
      <c r="K75" s="445"/>
    </row>
    <row r="76" spans="1:11" x14ac:dyDescent="0.25">
      <c r="A76" s="1508" t="s">
        <v>533</v>
      </c>
      <c r="B76" s="1509"/>
      <c r="C76" s="437"/>
      <c r="D76" s="1118"/>
      <c r="E76" s="1118"/>
      <c r="F76" s="571">
        <f>SUM(C76:E76)</f>
        <v>0</v>
      </c>
      <c r="H76" s="443"/>
      <c r="I76" s="444"/>
      <c r="J76" s="444"/>
      <c r="K76" s="445"/>
    </row>
    <row r="77" spans="1:11" x14ac:dyDescent="0.25">
      <c r="A77" s="1508" t="s">
        <v>532</v>
      </c>
      <c r="B77" s="1509"/>
      <c r="C77" s="437"/>
      <c r="D77" s="1118"/>
      <c r="E77" s="1118"/>
      <c r="F77" s="571">
        <f>SUM(C77:E77)</f>
        <v>0</v>
      </c>
      <c r="H77" s="443"/>
      <c r="I77" s="444"/>
      <c r="J77" s="444"/>
      <c r="K77" s="445"/>
    </row>
    <row r="78" spans="1:11" ht="20.100000000000001" customHeight="1" x14ac:dyDescent="0.25">
      <c r="A78" s="1508" t="s">
        <v>531</v>
      </c>
      <c r="B78" s="1509"/>
      <c r="C78" s="317">
        <f>SUM(C73:C77)</f>
        <v>0</v>
      </c>
      <c r="D78" s="317">
        <f>SUM(D73:D77)</f>
        <v>0</v>
      </c>
      <c r="E78" s="317">
        <f>SUM(E73:E77)</f>
        <v>0</v>
      </c>
      <c r="F78" s="544">
        <f>SUM(F73:F77)</f>
        <v>0</v>
      </c>
      <c r="H78" s="443"/>
      <c r="I78" s="444"/>
      <c r="J78" s="444"/>
      <c r="K78" s="445"/>
    </row>
    <row r="79" spans="1:11" ht="3.75" customHeight="1" x14ac:dyDescent="0.25">
      <c r="A79" s="1646"/>
      <c r="B79" s="1528"/>
      <c r="C79" s="1110"/>
      <c r="D79" s="228"/>
      <c r="E79" s="228"/>
      <c r="F79" s="1111"/>
      <c r="H79" s="369"/>
      <c r="I79" s="369"/>
      <c r="J79" s="369"/>
      <c r="K79" s="369"/>
    </row>
    <row r="80" spans="1:11" x14ac:dyDescent="0.25">
      <c r="A80" s="1508" t="s">
        <v>96</v>
      </c>
      <c r="B80" s="1509"/>
      <c r="C80" s="437"/>
      <c r="D80" s="437"/>
      <c r="E80" s="437"/>
      <c r="F80" s="571">
        <f>SUM(C80:E80)</f>
        <v>0</v>
      </c>
      <c r="H80" s="443"/>
      <c r="I80" s="444"/>
      <c r="J80" s="444"/>
      <c r="K80" s="445"/>
    </row>
    <row r="81" spans="1:11" ht="3.75" customHeight="1" x14ac:dyDescent="0.25">
      <c r="A81" s="1646"/>
      <c r="B81" s="1528"/>
      <c r="C81" s="1110"/>
      <c r="D81" s="228"/>
      <c r="E81" s="228"/>
      <c r="F81" s="1111"/>
      <c r="H81" s="369"/>
      <c r="I81" s="369"/>
      <c r="J81" s="369"/>
      <c r="K81" s="369"/>
    </row>
    <row r="82" spans="1:11" ht="20.100000000000001" customHeight="1" thickBot="1" x14ac:dyDescent="0.3">
      <c r="A82" s="1466" t="s">
        <v>139</v>
      </c>
      <c r="B82" s="1467"/>
      <c r="C82" s="415">
        <f>C66+C71+C78+C80</f>
        <v>0</v>
      </c>
      <c r="D82" s="415">
        <f>D66+D71+D78+D80</f>
        <v>0</v>
      </c>
      <c r="E82" s="415">
        <f>E66+E71+E78+E80</f>
        <v>0</v>
      </c>
      <c r="F82" s="546">
        <f>F66+F71+F78+F80</f>
        <v>0</v>
      </c>
      <c r="H82" s="443"/>
      <c r="I82" s="444"/>
      <c r="J82" s="444"/>
      <c r="K82" s="445"/>
    </row>
    <row r="83" spans="1:11" ht="3.75" customHeight="1" thickTop="1" x14ac:dyDescent="0.25">
      <c r="A83" s="754"/>
      <c r="B83" s="173"/>
      <c r="C83" s="173"/>
      <c r="D83" s="173"/>
      <c r="E83" s="173"/>
      <c r="F83" s="755"/>
      <c r="H83" s="369"/>
      <c r="I83" s="369"/>
      <c r="J83" s="369"/>
      <c r="K83" s="369"/>
    </row>
    <row r="84" spans="1:11" ht="19.5" customHeight="1" x14ac:dyDescent="0.25">
      <c r="A84" s="1647" t="str">
        <f>CONCATENATE("Member 4 - ",Home!$C$25)</f>
        <v>Member 4 - Enter name</v>
      </c>
      <c r="B84" s="1648"/>
      <c r="C84" s="1648"/>
      <c r="D84" s="1648"/>
      <c r="E84" s="1648"/>
      <c r="F84" s="1649"/>
      <c r="H84" s="369"/>
      <c r="I84" s="369"/>
      <c r="J84" s="369"/>
      <c r="K84" s="369"/>
    </row>
    <row r="85" spans="1:11" ht="3.75" customHeight="1" x14ac:dyDescent="0.25">
      <c r="A85" s="1121"/>
      <c r="B85" s="1118"/>
      <c r="C85" s="1118"/>
      <c r="D85" s="1118"/>
      <c r="E85" s="1118"/>
      <c r="F85" s="1119"/>
      <c r="H85" s="369"/>
      <c r="I85" s="369"/>
      <c r="J85" s="369"/>
      <c r="K85" s="369"/>
    </row>
    <row r="86" spans="1:11" ht="15" customHeight="1" x14ac:dyDescent="0.25">
      <c r="A86" s="1508" t="s">
        <v>1115</v>
      </c>
      <c r="B86" s="1509"/>
      <c r="C86" s="1509"/>
      <c r="D86" s="1509"/>
      <c r="E86" s="1118"/>
      <c r="F86" s="488"/>
      <c r="H86" s="443"/>
      <c r="I86" s="444"/>
      <c r="J86" s="444"/>
      <c r="K86" s="445"/>
    </row>
    <row r="87" spans="1:11" ht="15" customHeight="1" x14ac:dyDescent="0.25">
      <c r="A87" s="1508" t="s">
        <v>1112</v>
      </c>
      <c r="B87" s="1509"/>
      <c r="C87" s="1509"/>
      <c r="D87" s="1509"/>
      <c r="E87" s="1118"/>
      <c r="F87" s="1124"/>
      <c r="H87" s="443"/>
      <c r="I87" s="444"/>
      <c r="J87" s="444"/>
      <c r="K87" s="445"/>
    </row>
    <row r="88" spans="1:11" ht="3.75" customHeight="1" x14ac:dyDescent="0.25">
      <c r="A88" s="1121"/>
      <c r="B88" s="1118"/>
      <c r="C88" s="1118"/>
      <c r="D88" s="1118"/>
      <c r="E88" s="1118"/>
      <c r="F88" s="1119"/>
      <c r="H88" s="1120"/>
      <c r="I88" s="1120"/>
      <c r="J88" s="1120"/>
      <c r="K88" s="1120"/>
    </row>
    <row r="89" spans="1:11" ht="39.950000000000003" customHeight="1" x14ac:dyDescent="0.25">
      <c r="A89" s="1402" t="s">
        <v>93</v>
      </c>
      <c r="B89" s="1403"/>
      <c r="C89" s="1115" t="s">
        <v>507</v>
      </c>
      <c r="D89" s="1115" t="s">
        <v>543</v>
      </c>
      <c r="E89" s="1115" t="s">
        <v>508</v>
      </c>
      <c r="F89" s="1117" t="s">
        <v>139</v>
      </c>
      <c r="H89" s="8"/>
      <c r="I89" s="8"/>
      <c r="J89" s="8"/>
      <c r="K89" s="8"/>
    </row>
    <row r="90" spans="1:11" x14ac:dyDescent="0.25">
      <c r="A90" s="1508" t="s">
        <v>542</v>
      </c>
      <c r="B90" s="1509"/>
      <c r="C90" s="437"/>
      <c r="D90" s="437"/>
      <c r="E90" s="437"/>
      <c r="F90" s="571">
        <f>SUM(C90:E90)</f>
        <v>0</v>
      </c>
      <c r="H90" s="443"/>
      <c r="I90" s="444"/>
      <c r="J90" s="444"/>
      <c r="K90" s="445"/>
    </row>
    <row r="91" spans="1:11" x14ac:dyDescent="0.25">
      <c r="A91" s="1508" t="s">
        <v>541</v>
      </c>
      <c r="B91" s="1509"/>
      <c r="C91" s="437"/>
      <c r="D91" s="437"/>
      <c r="E91" s="437"/>
      <c r="F91" s="571">
        <f>SUM(C91:E91)</f>
        <v>0</v>
      </c>
      <c r="H91" s="443"/>
      <c r="I91" s="444"/>
      <c r="J91" s="444"/>
      <c r="K91" s="445"/>
    </row>
    <row r="92" spans="1:11" ht="20.100000000000001" customHeight="1" x14ac:dyDescent="0.25">
      <c r="A92" s="1508" t="s">
        <v>540</v>
      </c>
      <c r="B92" s="1509"/>
      <c r="C92" s="317">
        <f>SUM(C90:C91)</f>
        <v>0</v>
      </c>
      <c r="D92" s="317">
        <f>SUM(D90:D91)</f>
        <v>0</v>
      </c>
      <c r="E92" s="317">
        <f>SUM(E90:E91)</f>
        <v>0</v>
      </c>
      <c r="F92" s="544">
        <f>SUM(F90:F91)</f>
        <v>0</v>
      </c>
      <c r="H92" s="443"/>
      <c r="I92" s="444"/>
      <c r="J92" s="444"/>
      <c r="K92" s="445"/>
    </row>
    <row r="93" spans="1:11" ht="3.75" customHeight="1" x14ac:dyDescent="0.25">
      <c r="A93" s="1646"/>
      <c r="B93" s="1528"/>
      <c r="C93" s="1110"/>
      <c r="D93" s="228"/>
      <c r="E93" s="228"/>
      <c r="F93" s="1111"/>
      <c r="H93" s="369"/>
      <c r="I93" s="369"/>
      <c r="J93" s="369"/>
      <c r="K93" s="369"/>
    </row>
    <row r="94" spans="1:11" x14ac:dyDescent="0.25">
      <c r="A94" s="1508" t="s">
        <v>539</v>
      </c>
      <c r="B94" s="1509"/>
      <c r="C94" s="437"/>
      <c r="D94" s="437"/>
      <c r="E94" s="437"/>
      <c r="F94" s="571">
        <f>SUM(C94:E94)</f>
        <v>0</v>
      </c>
      <c r="H94" s="443"/>
      <c r="I94" s="444"/>
      <c r="J94" s="444"/>
      <c r="K94" s="445"/>
    </row>
    <row r="95" spans="1:11" x14ac:dyDescent="0.25">
      <c r="A95" s="1508" t="s">
        <v>538</v>
      </c>
      <c r="B95" s="1509"/>
      <c r="C95" s="437"/>
      <c r="D95" s="437"/>
      <c r="E95" s="437"/>
      <c r="F95" s="571">
        <f>SUM(C95:E95)</f>
        <v>0</v>
      </c>
      <c r="H95" s="443"/>
      <c r="I95" s="444"/>
      <c r="J95" s="444"/>
      <c r="K95" s="445"/>
    </row>
    <row r="96" spans="1:11" x14ac:dyDescent="0.25">
      <c r="A96" s="1508" t="s">
        <v>537</v>
      </c>
      <c r="B96" s="1509"/>
      <c r="C96" s="437"/>
      <c r="D96" s="437"/>
      <c r="E96" s="437"/>
      <c r="F96" s="571">
        <f>SUM(C96:E96)</f>
        <v>0</v>
      </c>
      <c r="H96" s="443"/>
      <c r="I96" s="444"/>
      <c r="J96" s="444"/>
      <c r="K96" s="445"/>
    </row>
    <row r="97" spans="1:11" ht="20.100000000000001" customHeight="1" x14ac:dyDescent="0.25">
      <c r="A97" s="1508" t="s">
        <v>536</v>
      </c>
      <c r="B97" s="1509"/>
      <c r="C97" s="317">
        <f>SUM(C94:C96)</f>
        <v>0</v>
      </c>
      <c r="D97" s="317">
        <f>SUM(D94:D96)</f>
        <v>0</v>
      </c>
      <c r="E97" s="317">
        <f>SUM(E94:E96)</f>
        <v>0</v>
      </c>
      <c r="F97" s="544">
        <f>SUM(F94:F96)</f>
        <v>0</v>
      </c>
      <c r="H97" s="443"/>
      <c r="I97" s="444"/>
      <c r="J97" s="444"/>
      <c r="K97" s="445"/>
    </row>
    <row r="98" spans="1:11" x14ac:dyDescent="0.25">
      <c r="A98" s="1646"/>
      <c r="B98" s="1528"/>
      <c r="C98" s="1110"/>
      <c r="D98" s="228"/>
      <c r="E98" s="228"/>
      <c r="F98" s="1111"/>
      <c r="H98" s="369"/>
      <c r="I98" s="369"/>
      <c r="J98" s="369"/>
      <c r="K98" s="369"/>
    </row>
    <row r="99" spans="1:11" x14ac:dyDescent="0.25">
      <c r="A99" s="1508" t="s">
        <v>535</v>
      </c>
      <c r="B99" s="1509"/>
      <c r="C99" s="437"/>
      <c r="D99" s="1118"/>
      <c r="E99" s="1118"/>
      <c r="F99" s="571">
        <f>SUM(C99:E99)</f>
        <v>0</v>
      </c>
      <c r="H99" s="443"/>
      <c r="I99" s="444"/>
      <c r="J99" s="444"/>
      <c r="K99" s="445"/>
    </row>
    <row r="100" spans="1:11" x14ac:dyDescent="0.25">
      <c r="A100" s="1508" t="s">
        <v>534</v>
      </c>
      <c r="B100" s="1509"/>
      <c r="C100" s="437"/>
      <c r="D100" s="1118"/>
      <c r="E100" s="1118"/>
      <c r="F100" s="571">
        <f>SUM(C100:E100)</f>
        <v>0</v>
      </c>
      <c r="H100" s="443"/>
      <c r="I100" s="444"/>
      <c r="J100" s="444"/>
      <c r="K100" s="445"/>
    </row>
    <row r="101" spans="1:11" ht="15" customHeight="1" x14ac:dyDescent="0.25">
      <c r="A101" s="1578" t="s">
        <v>312</v>
      </c>
      <c r="B101" s="1509"/>
      <c r="C101" s="437"/>
      <c r="D101" s="1118"/>
      <c r="E101" s="1118"/>
      <c r="F101" s="571">
        <f>SUM(C101:E101)</f>
        <v>0</v>
      </c>
      <c r="G101" s="182"/>
      <c r="H101" s="443"/>
      <c r="I101" s="444"/>
      <c r="J101" s="444"/>
      <c r="K101" s="445"/>
    </row>
    <row r="102" spans="1:11" x14ac:dyDescent="0.25">
      <c r="A102" s="1508" t="s">
        <v>533</v>
      </c>
      <c r="B102" s="1509"/>
      <c r="C102" s="437"/>
      <c r="D102" s="1118"/>
      <c r="E102" s="1118"/>
      <c r="F102" s="571">
        <f>SUM(C102:E102)</f>
        <v>0</v>
      </c>
      <c r="H102" s="443"/>
      <c r="I102" s="444"/>
      <c r="J102" s="444"/>
      <c r="K102" s="445"/>
    </row>
    <row r="103" spans="1:11" x14ac:dyDescent="0.25">
      <c r="A103" s="1508" t="s">
        <v>532</v>
      </c>
      <c r="B103" s="1509"/>
      <c r="C103" s="437"/>
      <c r="D103" s="1118"/>
      <c r="E103" s="1118"/>
      <c r="F103" s="571">
        <f>SUM(C103:E103)</f>
        <v>0</v>
      </c>
      <c r="H103" s="443"/>
      <c r="I103" s="444"/>
      <c r="J103" s="444"/>
      <c r="K103" s="445"/>
    </row>
    <row r="104" spans="1:11" ht="20.100000000000001" customHeight="1" x14ac:dyDescent="0.25">
      <c r="A104" s="1508" t="s">
        <v>531</v>
      </c>
      <c r="B104" s="1509"/>
      <c r="C104" s="317">
        <f>SUM(C99:C103)</f>
        <v>0</v>
      </c>
      <c r="D104" s="317">
        <f>SUM(D99:D103)</f>
        <v>0</v>
      </c>
      <c r="E104" s="317">
        <f>SUM(E99:E103)</f>
        <v>0</v>
      </c>
      <c r="F104" s="544">
        <f>SUM(F99:F103)</f>
        <v>0</v>
      </c>
      <c r="H104" s="443"/>
      <c r="I104" s="444"/>
      <c r="J104" s="444"/>
      <c r="K104" s="445"/>
    </row>
    <row r="105" spans="1:11" ht="4.5" customHeight="1" x14ac:dyDescent="0.25">
      <c r="A105" s="1646"/>
      <c r="B105" s="1528"/>
      <c r="C105" s="1110"/>
      <c r="D105" s="228"/>
      <c r="E105" s="228"/>
      <c r="F105" s="1111"/>
      <c r="H105" s="369"/>
      <c r="I105" s="369"/>
      <c r="J105" s="369"/>
      <c r="K105" s="369"/>
    </row>
    <row r="106" spans="1:11" x14ac:dyDescent="0.25">
      <c r="A106" s="1508" t="s">
        <v>96</v>
      </c>
      <c r="B106" s="1509"/>
      <c r="C106" s="437"/>
      <c r="D106" s="437"/>
      <c r="E106" s="437"/>
      <c r="F106" s="571">
        <f>SUM(C106:E106)</f>
        <v>0</v>
      </c>
      <c r="H106" s="443"/>
      <c r="I106" s="444"/>
      <c r="J106" s="444"/>
      <c r="K106" s="445"/>
    </row>
    <row r="107" spans="1:11" ht="3.75" customHeight="1" x14ac:dyDescent="0.25">
      <c r="A107" s="1646"/>
      <c r="B107" s="1528"/>
      <c r="C107" s="1110"/>
      <c r="D107" s="228"/>
      <c r="E107" s="228"/>
      <c r="F107" s="1111"/>
      <c r="H107" s="369"/>
      <c r="I107" s="369"/>
      <c r="J107" s="369"/>
      <c r="K107" s="369"/>
    </row>
    <row r="108" spans="1:11" ht="20.100000000000001" customHeight="1" thickBot="1" x14ac:dyDescent="0.3">
      <c r="A108" s="1466" t="s">
        <v>139</v>
      </c>
      <c r="B108" s="1467"/>
      <c r="C108" s="415">
        <f>C92+C97+C104+C106</f>
        <v>0</v>
      </c>
      <c r="D108" s="415">
        <f>D92+D97+D104+D106</f>
        <v>0</v>
      </c>
      <c r="E108" s="415">
        <f>E92+E97+E104+E106</f>
        <v>0</v>
      </c>
      <c r="F108" s="546">
        <f>F92+F97+F104+F106</f>
        <v>0</v>
      </c>
      <c r="H108" s="443"/>
      <c r="I108" s="444"/>
      <c r="J108" s="444"/>
      <c r="K108" s="445"/>
    </row>
    <row r="109" spans="1:11" ht="3.75" customHeight="1" thickTop="1" x14ac:dyDescent="0.25">
      <c r="A109" s="754"/>
      <c r="B109" s="173"/>
      <c r="C109" s="173"/>
      <c r="D109" s="173"/>
      <c r="E109" s="173"/>
      <c r="F109" s="755"/>
      <c r="H109" s="369"/>
      <c r="I109" s="369"/>
      <c r="J109" s="369"/>
      <c r="K109" s="369"/>
    </row>
    <row r="110" spans="1:11" ht="19.5" customHeight="1" x14ac:dyDescent="0.25">
      <c r="A110" s="1647" t="str">
        <f>CONCATENATE("Member 5 - ",Home!$C$26)</f>
        <v>Member 5 - Enter name</v>
      </c>
      <c r="B110" s="1648"/>
      <c r="C110" s="1648"/>
      <c r="D110" s="1648"/>
      <c r="E110" s="1648"/>
      <c r="F110" s="1649"/>
      <c r="H110" s="369"/>
      <c r="I110" s="369"/>
      <c r="J110" s="369"/>
      <c r="K110" s="369"/>
    </row>
    <row r="111" spans="1:11" ht="3.75" customHeight="1" x14ac:dyDescent="0.25">
      <c r="A111" s="1121"/>
      <c r="B111" s="1118"/>
      <c r="C111" s="1118"/>
      <c r="D111" s="1118"/>
      <c r="E111" s="1118"/>
      <c r="F111" s="1119"/>
      <c r="H111" s="369"/>
      <c r="I111" s="369"/>
      <c r="J111" s="369"/>
      <c r="K111" s="369"/>
    </row>
    <row r="112" spans="1:11" ht="15" customHeight="1" x14ac:dyDescent="0.25">
      <c r="A112" s="1508" t="s">
        <v>1115</v>
      </c>
      <c r="B112" s="1509"/>
      <c r="C112" s="1509"/>
      <c r="D112" s="1509"/>
      <c r="E112" s="1118"/>
      <c r="F112" s="488"/>
      <c r="H112" s="443"/>
      <c r="I112" s="444"/>
      <c r="J112" s="444"/>
      <c r="K112" s="445"/>
    </row>
    <row r="113" spans="1:11" ht="15" customHeight="1" x14ac:dyDescent="0.25">
      <c r="A113" s="1508" t="s">
        <v>1112</v>
      </c>
      <c r="B113" s="1509"/>
      <c r="C113" s="1509"/>
      <c r="D113" s="1509"/>
      <c r="E113" s="1118"/>
      <c r="F113" s="1124"/>
      <c r="H113" s="443"/>
      <c r="I113" s="444"/>
      <c r="J113" s="444"/>
      <c r="K113" s="445"/>
    </row>
    <row r="114" spans="1:11" ht="3.75" customHeight="1" x14ac:dyDescent="0.25">
      <c r="A114" s="1121"/>
      <c r="B114" s="1118"/>
      <c r="C114" s="1118"/>
      <c r="D114" s="1118"/>
      <c r="E114" s="1118"/>
      <c r="F114" s="1119"/>
      <c r="H114" s="1120"/>
      <c r="I114" s="1120"/>
      <c r="J114" s="1120"/>
      <c r="K114" s="1120"/>
    </row>
    <row r="115" spans="1:11" ht="39.950000000000003" customHeight="1" x14ac:dyDescent="0.25">
      <c r="A115" s="1402" t="s">
        <v>93</v>
      </c>
      <c r="B115" s="1403"/>
      <c r="C115" s="1115" t="s">
        <v>507</v>
      </c>
      <c r="D115" s="1115" t="s">
        <v>543</v>
      </c>
      <c r="E115" s="1115" t="s">
        <v>508</v>
      </c>
      <c r="F115" s="1117" t="s">
        <v>139</v>
      </c>
      <c r="H115" s="369"/>
      <c r="I115" s="369"/>
      <c r="J115" s="369"/>
      <c r="K115" s="369"/>
    </row>
    <row r="116" spans="1:11" x14ac:dyDescent="0.25">
      <c r="A116" s="1508" t="s">
        <v>542</v>
      </c>
      <c r="B116" s="1509"/>
      <c r="C116" s="437"/>
      <c r="D116" s="437"/>
      <c r="E116" s="437"/>
      <c r="F116" s="571">
        <f>SUM(C116:E116)</f>
        <v>0</v>
      </c>
      <c r="H116" s="443"/>
      <c r="I116" s="444"/>
      <c r="J116" s="444"/>
      <c r="K116" s="445"/>
    </row>
    <row r="117" spans="1:11" x14ac:dyDescent="0.25">
      <c r="A117" s="1508" t="s">
        <v>541</v>
      </c>
      <c r="B117" s="1509"/>
      <c r="C117" s="420"/>
      <c r="D117" s="437"/>
      <c r="E117" s="437"/>
      <c r="F117" s="571">
        <f>SUM(C117:E117)</f>
        <v>0</v>
      </c>
      <c r="H117" s="443"/>
      <c r="I117" s="444"/>
      <c r="J117" s="444"/>
      <c r="K117" s="445"/>
    </row>
    <row r="118" spans="1:11" ht="20.100000000000001" customHeight="1" x14ac:dyDescent="0.25">
      <c r="A118" s="1508" t="s">
        <v>540</v>
      </c>
      <c r="B118" s="1509"/>
      <c r="C118" s="317">
        <f>SUM(C116:C117)</f>
        <v>0</v>
      </c>
      <c r="D118" s="317">
        <f>SUM(D116:D117)</f>
        <v>0</v>
      </c>
      <c r="E118" s="317">
        <f>SUM(E116:E117)</f>
        <v>0</v>
      </c>
      <c r="F118" s="544">
        <f>SUM(F116:F117)</f>
        <v>0</v>
      </c>
      <c r="H118" s="443"/>
      <c r="I118" s="444"/>
      <c r="J118" s="444"/>
      <c r="K118" s="445"/>
    </row>
    <row r="119" spans="1:11" ht="3.75" customHeight="1" x14ac:dyDescent="0.25">
      <c r="A119" s="1646"/>
      <c r="B119" s="1528"/>
      <c r="C119" s="1110"/>
      <c r="D119" s="228"/>
      <c r="E119" s="228"/>
      <c r="F119" s="1111"/>
      <c r="H119" s="369"/>
      <c r="I119" s="369"/>
      <c r="J119" s="369"/>
      <c r="K119" s="369"/>
    </row>
    <row r="120" spans="1:11" x14ac:dyDescent="0.25">
      <c r="A120" s="1508" t="s">
        <v>539</v>
      </c>
      <c r="B120" s="1509"/>
      <c r="C120" s="437"/>
      <c r="D120" s="437"/>
      <c r="E120" s="437"/>
      <c r="F120" s="571">
        <f>SUM(C120:E120)</f>
        <v>0</v>
      </c>
      <c r="H120" s="443"/>
      <c r="I120" s="444"/>
      <c r="J120" s="444"/>
      <c r="K120" s="445"/>
    </row>
    <row r="121" spans="1:11" x14ac:dyDescent="0.25">
      <c r="A121" s="1508" t="s">
        <v>538</v>
      </c>
      <c r="B121" s="1509"/>
      <c r="C121" s="437"/>
      <c r="D121" s="437"/>
      <c r="E121" s="437"/>
      <c r="F121" s="571">
        <f>SUM(C121:E121)</f>
        <v>0</v>
      </c>
      <c r="H121" s="443"/>
      <c r="I121" s="444"/>
      <c r="J121" s="444"/>
      <c r="K121" s="445"/>
    </row>
    <row r="122" spans="1:11" x14ac:dyDescent="0.25">
      <c r="A122" s="1508" t="s">
        <v>537</v>
      </c>
      <c r="B122" s="1509"/>
      <c r="C122" s="437"/>
      <c r="D122" s="437"/>
      <c r="E122" s="437"/>
      <c r="F122" s="571">
        <f>SUM(C122:E122)</f>
        <v>0</v>
      </c>
      <c r="H122" s="443"/>
      <c r="I122" s="444"/>
      <c r="J122" s="444"/>
      <c r="K122" s="445"/>
    </row>
    <row r="123" spans="1:11" ht="20.100000000000001" customHeight="1" x14ac:dyDescent="0.25">
      <c r="A123" s="1508" t="s">
        <v>536</v>
      </c>
      <c r="B123" s="1509"/>
      <c r="C123" s="317">
        <f>SUM(C120:C122)</f>
        <v>0</v>
      </c>
      <c r="D123" s="317">
        <f>SUM(D120:D122)</f>
        <v>0</v>
      </c>
      <c r="E123" s="317">
        <f>SUM(E120:E122)</f>
        <v>0</v>
      </c>
      <c r="F123" s="544">
        <f>SUM(F120:F122)</f>
        <v>0</v>
      </c>
      <c r="H123" s="443"/>
      <c r="I123" s="444"/>
      <c r="J123" s="444"/>
      <c r="K123" s="445"/>
    </row>
    <row r="124" spans="1:11" ht="3.75" customHeight="1" x14ac:dyDescent="0.25">
      <c r="A124" s="1646"/>
      <c r="B124" s="1528"/>
      <c r="C124" s="1110"/>
      <c r="D124" s="228"/>
      <c r="E124" s="228"/>
      <c r="F124" s="1111"/>
      <c r="H124" s="369"/>
      <c r="I124" s="369"/>
      <c r="J124" s="369"/>
      <c r="K124" s="369"/>
    </row>
    <row r="125" spans="1:11" x14ac:dyDescent="0.25">
      <c r="A125" s="1508" t="s">
        <v>535</v>
      </c>
      <c r="B125" s="1509"/>
      <c r="C125" s="437"/>
      <c r="D125" s="1118"/>
      <c r="E125" s="1118"/>
      <c r="F125" s="571">
        <f>SUM(C125:E125)</f>
        <v>0</v>
      </c>
      <c r="H125" s="443"/>
      <c r="I125" s="444"/>
      <c r="J125" s="444"/>
      <c r="K125" s="445"/>
    </row>
    <row r="126" spans="1:11" x14ac:dyDescent="0.25">
      <c r="A126" s="1508" t="s">
        <v>534</v>
      </c>
      <c r="B126" s="1509"/>
      <c r="C126" s="437"/>
      <c r="D126" s="1118"/>
      <c r="E126" s="1118"/>
      <c r="F126" s="571">
        <f>SUM(C126:E126)</f>
        <v>0</v>
      </c>
      <c r="H126" s="443"/>
      <c r="I126" s="444"/>
      <c r="J126" s="444"/>
      <c r="K126" s="445"/>
    </row>
    <row r="127" spans="1:11" ht="15" customHeight="1" x14ac:dyDescent="0.25">
      <c r="A127" s="1578" t="s">
        <v>312</v>
      </c>
      <c r="B127" s="1509"/>
      <c r="C127" s="437"/>
      <c r="D127" s="1118"/>
      <c r="E127" s="1118"/>
      <c r="F127" s="571">
        <f>SUM(C127:E127)</f>
        <v>0</v>
      </c>
      <c r="G127" s="182"/>
      <c r="H127" s="443"/>
      <c r="I127" s="444"/>
      <c r="J127" s="444"/>
      <c r="K127" s="445"/>
    </row>
    <row r="128" spans="1:11" x14ac:dyDescent="0.25">
      <c r="A128" s="1508" t="s">
        <v>533</v>
      </c>
      <c r="B128" s="1509"/>
      <c r="C128" s="437"/>
      <c r="D128" s="1118"/>
      <c r="E128" s="1118"/>
      <c r="F128" s="571">
        <f>SUM(C128:E128)</f>
        <v>0</v>
      </c>
      <c r="H128" s="443"/>
      <c r="I128" s="444"/>
      <c r="J128" s="444"/>
      <c r="K128" s="445"/>
    </row>
    <row r="129" spans="1:11" x14ac:dyDescent="0.25">
      <c r="A129" s="1508" t="s">
        <v>532</v>
      </c>
      <c r="B129" s="1509"/>
      <c r="C129" s="437"/>
      <c r="D129" s="1118"/>
      <c r="E129" s="1118"/>
      <c r="F129" s="571">
        <f>SUM(C129:E129)</f>
        <v>0</v>
      </c>
      <c r="H129" s="443"/>
      <c r="I129" s="444"/>
      <c r="J129" s="444"/>
      <c r="K129" s="445"/>
    </row>
    <row r="130" spans="1:11" ht="20.100000000000001" customHeight="1" x14ac:dyDescent="0.25">
      <c r="A130" s="1508" t="s">
        <v>531</v>
      </c>
      <c r="B130" s="1509"/>
      <c r="C130" s="317">
        <f>SUM(C125:C129)</f>
        <v>0</v>
      </c>
      <c r="D130" s="317">
        <f>SUM(D125:D129)</f>
        <v>0</v>
      </c>
      <c r="E130" s="317">
        <f>SUM(E125:E129)</f>
        <v>0</v>
      </c>
      <c r="F130" s="544">
        <f>SUM(F125:F129)</f>
        <v>0</v>
      </c>
      <c r="H130" s="443"/>
      <c r="I130" s="444"/>
      <c r="J130" s="444"/>
      <c r="K130" s="445"/>
    </row>
    <row r="131" spans="1:11" ht="3.75" customHeight="1" x14ac:dyDescent="0.25">
      <c r="A131" s="1646"/>
      <c r="B131" s="1528"/>
      <c r="C131" s="1110"/>
      <c r="D131" s="228"/>
      <c r="E131" s="228"/>
      <c r="F131" s="1111"/>
      <c r="H131" s="369"/>
      <c r="I131" s="369"/>
      <c r="J131" s="369"/>
      <c r="K131" s="369"/>
    </row>
    <row r="132" spans="1:11" x14ac:dyDescent="0.25">
      <c r="A132" s="1508" t="s">
        <v>96</v>
      </c>
      <c r="B132" s="1509"/>
      <c r="C132" s="437"/>
      <c r="D132" s="437"/>
      <c r="E132" s="437"/>
      <c r="F132" s="571">
        <f>SUM(C132:E132)</f>
        <v>0</v>
      </c>
      <c r="H132" s="443"/>
      <c r="I132" s="444"/>
      <c r="J132" s="444"/>
      <c r="K132" s="445"/>
    </row>
    <row r="133" spans="1:11" ht="3.75" customHeight="1" x14ac:dyDescent="0.25">
      <c r="A133" s="1646"/>
      <c r="B133" s="1528"/>
      <c r="C133" s="1110"/>
      <c r="D133" s="228"/>
      <c r="E133" s="228"/>
      <c r="F133" s="1111"/>
      <c r="H133" s="369"/>
      <c r="I133" s="369"/>
      <c r="J133" s="369"/>
      <c r="K133" s="369"/>
    </row>
    <row r="134" spans="1:11" ht="20.100000000000001" customHeight="1" thickBot="1" x14ac:dyDescent="0.3">
      <c r="A134" s="1466" t="s">
        <v>139</v>
      </c>
      <c r="B134" s="1467"/>
      <c r="C134" s="415">
        <f>C118+C123+C130+C132</f>
        <v>0</v>
      </c>
      <c r="D134" s="415">
        <f>D118+D123+D130+D132</f>
        <v>0</v>
      </c>
      <c r="E134" s="415">
        <f>E118+E123+E130+E132</f>
        <v>0</v>
      </c>
      <c r="F134" s="546">
        <f>F118+F123+F130+F132</f>
        <v>0</v>
      </c>
      <c r="H134" s="443"/>
      <c r="I134" s="444"/>
      <c r="J134" s="444"/>
      <c r="K134" s="445"/>
    </row>
    <row r="135" spans="1:11" ht="3.75" customHeight="1" thickTop="1" x14ac:dyDescent="0.25">
      <c r="A135" s="754"/>
      <c r="B135" s="173"/>
      <c r="C135" s="173"/>
      <c r="D135" s="173"/>
      <c r="E135" s="173"/>
      <c r="F135" s="755"/>
      <c r="H135" s="167"/>
      <c r="I135" s="167"/>
      <c r="J135" s="167"/>
      <c r="K135" s="167"/>
    </row>
    <row r="136" spans="1:11" ht="20.100000000000001" customHeight="1" x14ac:dyDescent="0.25">
      <c r="A136" s="1647" t="str">
        <f>CONCATENATE("Member 6 - ",Home!$C$27)</f>
        <v>Member 6 - Enter name</v>
      </c>
      <c r="B136" s="1648"/>
      <c r="C136" s="1648"/>
      <c r="D136" s="1648"/>
      <c r="E136" s="1648"/>
      <c r="F136" s="1649"/>
      <c r="H136" s="167"/>
      <c r="I136" s="167"/>
      <c r="J136" s="167"/>
      <c r="K136" s="167"/>
    </row>
    <row r="137" spans="1:11" ht="3.75" customHeight="1" x14ac:dyDescent="0.25">
      <c r="A137" s="1121"/>
      <c r="B137" s="1118"/>
      <c r="C137" s="1118"/>
      <c r="D137" s="1118"/>
      <c r="E137" s="1118"/>
      <c r="F137" s="1119"/>
      <c r="H137" s="167"/>
      <c r="I137" s="167"/>
      <c r="J137" s="167"/>
      <c r="K137" s="167"/>
    </row>
    <row r="138" spans="1:11" ht="15" customHeight="1" x14ac:dyDescent="0.25">
      <c r="A138" s="1508" t="s">
        <v>1115</v>
      </c>
      <c r="B138" s="1509"/>
      <c r="C138" s="1509"/>
      <c r="D138" s="1509"/>
      <c r="E138" s="1118"/>
      <c r="F138" s="488"/>
      <c r="H138" s="443"/>
      <c r="I138" s="444"/>
      <c r="J138" s="444"/>
      <c r="K138" s="445"/>
    </row>
    <row r="139" spans="1:11" ht="15" customHeight="1" x14ac:dyDescent="0.25">
      <c r="A139" s="1508" t="s">
        <v>1112</v>
      </c>
      <c r="B139" s="1509"/>
      <c r="C139" s="1509"/>
      <c r="D139" s="1509"/>
      <c r="E139" s="1118"/>
      <c r="F139" s="1124"/>
      <c r="H139" s="443"/>
      <c r="I139" s="444"/>
      <c r="J139" s="444"/>
      <c r="K139" s="445"/>
    </row>
    <row r="140" spans="1:11" ht="3.75" customHeight="1" x14ac:dyDescent="0.25">
      <c r="A140" s="1121"/>
      <c r="B140" s="1118"/>
      <c r="C140" s="1118"/>
      <c r="D140" s="1118"/>
      <c r="E140" s="1118"/>
      <c r="F140" s="1119"/>
      <c r="H140" s="167"/>
      <c r="I140" s="167"/>
      <c r="J140" s="167"/>
      <c r="K140" s="167"/>
    </row>
    <row r="141" spans="1:11" ht="39.950000000000003" customHeight="1" x14ac:dyDescent="0.25">
      <c r="A141" s="1402" t="s">
        <v>93</v>
      </c>
      <c r="B141" s="1403"/>
      <c r="C141" s="1115" t="s">
        <v>507</v>
      </c>
      <c r="D141" s="1115" t="s">
        <v>543</v>
      </c>
      <c r="E141" s="1115" t="s">
        <v>508</v>
      </c>
      <c r="F141" s="1117" t="s">
        <v>139</v>
      </c>
      <c r="H141" s="167"/>
      <c r="I141" s="167"/>
      <c r="J141" s="167"/>
      <c r="K141" s="167"/>
    </row>
    <row r="142" spans="1:11" ht="15" customHeight="1" x14ac:dyDescent="0.25">
      <c r="A142" s="1508" t="s">
        <v>542</v>
      </c>
      <c r="B142" s="1509"/>
      <c r="C142" s="437"/>
      <c r="D142" s="437"/>
      <c r="E142" s="437"/>
      <c r="F142" s="571">
        <f>SUM(C142:E142)</f>
        <v>0</v>
      </c>
      <c r="H142" s="443"/>
      <c r="I142" s="444"/>
      <c r="J142" s="444"/>
      <c r="K142" s="445"/>
    </row>
    <row r="143" spans="1:11" ht="15" customHeight="1" x14ac:dyDescent="0.25">
      <c r="A143" s="1508" t="s">
        <v>541</v>
      </c>
      <c r="B143" s="1509"/>
      <c r="C143" s="420"/>
      <c r="D143" s="437"/>
      <c r="E143" s="437"/>
      <c r="F143" s="571">
        <f>SUM(C143:E143)</f>
        <v>0</v>
      </c>
      <c r="H143" s="443"/>
      <c r="I143" s="444"/>
      <c r="J143" s="444"/>
      <c r="K143" s="445"/>
    </row>
    <row r="144" spans="1:11" ht="20.100000000000001" customHeight="1" x14ac:dyDescent="0.25">
      <c r="A144" s="1508" t="s">
        <v>540</v>
      </c>
      <c r="B144" s="1509"/>
      <c r="C144" s="317">
        <f>SUM(C142:C143)</f>
        <v>0</v>
      </c>
      <c r="D144" s="317">
        <f>SUM(D142:D143)</f>
        <v>0</v>
      </c>
      <c r="E144" s="317">
        <f>SUM(E142:E143)</f>
        <v>0</v>
      </c>
      <c r="F144" s="544">
        <f>SUM(F142:F143)</f>
        <v>0</v>
      </c>
      <c r="H144" s="443"/>
      <c r="I144" s="444"/>
      <c r="J144" s="444"/>
      <c r="K144" s="445"/>
    </row>
    <row r="145" spans="1:11" ht="3.75" customHeight="1" x14ac:dyDescent="0.25">
      <c r="A145" s="1646"/>
      <c r="B145" s="1528"/>
      <c r="C145" s="1110"/>
      <c r="D145" s="228"/>
      <c r="E145" s="228"/>
      <c r="F145" s="1111"/>
      <c r="H145" s="167"/>
      <c r="I145" s="167"/>
      <c r="J145" s="167"/>
      <c r="K145" s="167"/>
    </row>
    <row r="146" spans="1:11" ht="15" customHeight="1" x14ac:dyDescent="0.25">
      <c r="A146" s="1508" t="s">
        <v>539</v>
      </c>
      <c r="B146" s="1509"/>
      <c r="C146" s="437"/>
      <c r="D146" s="437"/>
      <c r="E146" s="437"/>
      <c r="F146" s="571">
        <f>SUM(C146:E146)</f>
        <v>0</v>
      </c>
      <c r="H146" s="443"/>
      <c r="I146" s="444"/>
      <c r="J146" s="444"/>
      <c r="K146" s="445"/>
    </row>
    <row r="147" spans="1:11" ht="15" customHeight="1" x14ac:dyDescent="0.25">
      <c r="A147" s="1508" t="s">
        <v>538</v>
      </c>
      <c r="B147" s="1509"/>
      <c r="C147" s="437"/>
      <c r="D147" s="437"/>
      <c r="E147" s="437"/>
      <c r="F147" s="571">
        <f>SUM(C147:E147)</f>
        <v>0</v>
      </c>
      <c r="H147" s="443"/>
      <c r="I147" s="444"/>
      <c r="J147" s="444"/>
      <c r="K147" s="445"/>
    </row>
    <row r="148" spans="1:11" ht="15" customHeight="1" x14ac:dyDescent="0.25">
      <c r="A148" s="1508" t="s">
        <v>537</v>
      </c>
      <c r="B148" s="1509"/>
      <c r="C148" s="437"/>
      <c r="D148" s="437"/>
      <c r="E148" s="437"/>
      <c r="F148" s="571">
        <f>SUM(C148:E148)</f>
        <v>0</v>
      </c>
      <c r="H148" s="443"/>
      <c r="I148" s="444"/>
      <c r="J148" s="444"/>
      <c r="K148" s="445"/>
    </row>
    <row r="149" spans="1:11" ht="20.100000000000001" customHeight="1" x14ac:dyDescent="0.25">
      <c r="A149" s="1508" t="s">
        <v>536</v>
      </c>
      <c r="B149" s="1509"/>
      <c r="C149" s="317">
        <f>SUM(C146:C148)</f>
        <v>0</v>
      </c>
      <c r="D149" s="317">
        <f>SUM(D146:D148)</f>
        <v>0</v>
      </c>
      <c r="E149" s="317">
        <f>SUM(E146:E148)</f>
        <v>0</v>
      </c>
      <c r="F149" s="544">
        <f>SUM(F146:F148)</f>
        <v>0</v>
      </c>
      <c r="H149" s="443"/>
      <c r="I149" s="444"/>
      <c r="J149" s="444"/>
      <c r="K149" s="445"/>
    </row>
    <row r="150" spans="1:11" ht="3.75" customHeight="1" x14ac:dyDescent="0.25">
      <c r="A150" s="1646"/>
      <c r="B150" s="1528"/>
      <c r="C150" s="1110"/>
      <c r="D150" s="228"/>
      <c r="E150" s="228"/>
      <c r="F150" s="1111"/>
      <c r="H150" s="167"/>
      <c r="I150" s="167"/>
      <c r="J150" s="167"/>
      <c r="K150" s="167"/>
    </row>
    <row r="151" spans="1:11" ht="15" customHeight="1" x14ac:dyDescent="0.25">
      <c r="A151" s="1508" t="s">
        <v>535</v>
      </c>
      <c r="B151" s="1509"/>
      <c r="C151" s="437"/>
      <c r="D151" s="1118"/>
      <c r="E151" s="1118"/>
      <c r="F151" s="571">
        <f>SUM(C151:E151)</f>
        <v>0</v>
      </c>
      <c r="H151" s="443"/>
      <c r="I151" s="444"/>
      <c r="J151" s="444"/>
      <c r="K151" s="445"/>
    </row>
    <row r="152" spans="1:11" ht="15" customHeight="1" x14ac:dyDescent="0.25">
      <c r="A152" s="1508" t="s">
        <v>534</v>
      </c>
      <c r="B152" s="1509"/>
      <c r="C152" s="437"/>
      <c r="D152" s="1118"/>
      <c r="E152" s="1118"/>
      <c r="F152" s="571">
        <f>SUM(C152:E152)</f>
        <v>0</v>
      </c>
      <c r="H152" s="443"/>
      <c r="I152" s="444"/>
      <c r="J152" s="444"/>
      <c r="K152" s="445"/>
    </row>
    <row r="153" spans="1:11" ht="15" customHeight="1" x14ac:dyDescent="0.25">
      <c r="A153" s="1578" t="s">
        <v>312</v>
      </c>
      <c r="B153" s="1509"/>
      <c r="C153" s="437"/>
      <c r="D153" s="1118"/>
      <c r="E153" s="1118"/>
      <c r="F153" s="571">
        <f>SUM(C153:E153)</f>
        <v>0</v>
      </c>
      <c r="H153" s="443"/>
      <c r="I153" s="444"/>
      <c r="J153" s="444"/>
      <c r="K153" s="445"/>
    </row>
    <row r="154" spans="1:11" ht="15" customHeight="1" x14ac:dyDescent="0.25">
      <c r="A154" s="1508" t="s">
        <v>533</v>
      </c>
      <c r="B154" s="1509"/>
      <c r="C154" s="437"/>
      <c r="D154" s="1118"/>
      <c r="E154" s="1118"/>
      <c r="F154" s="571">
        <f>SUM(C154:E154)</f>
        <v>0</v>
      </c>
      <c r="H154" s="443"/>
      <c r="I154" s="444"/>
      <c r="J154" s="444"/>
      <c r="K154" s="445"/>
    </row>
    <row r="155" spans="1:11" ht="15" customHeight="1" x14ac:dyDescent="0.25">
      <c r="A155" s="1508" t="s">
        <v>532</v>
      </c>
      <c r="B155" s="1509"/>
      <c r="C155" s="437"/>
      <c r="D155" s="1118"/>
      <c r="E155" s="1118"/>
      <c r="F155" s="571">
        <f>SUM(C155:E155)</f>
        <v>0</v>
      </c>
      <c r="H155" s="443"/>
      <c r="I155" s="444"/>
      <c r="J155" s="444"/>
      <c r="K155" s="445"/>
    </row>
    <row r="156" spans="1:11" ht="20.100000000000001" customHeight="1" x14ac:dyDescent="0.25">
      <c r="A156" s="1508" t="s">
        <v>531</v>
      </c>
      <c r="B156" s="1509"/>
      <c r="C156" s="317">
        <f>SUM(C151:C155)</f>
        <v>0</v>
      </c>
      <c r="D156" s="317">
        <f>SUM(D151:D155)</f>
        <v>0</v>
      </c>
      <c r="E156" s="317">
        <f>SUM(E151:E155)</f>
        <v>0</v>
      </c>
      <c r="F156" s="544">
        <f>SUM(F151:F155)</f>
        <v>0</v>
      </c>
      <c r="H156" s="443"/>
      <c r="I156" s="444"/>
      <c r="J156" s="444"/>
      <c r="K156" s="445"/>
    </row>
    <row r="157" spans="1:11" ht="3.75" customHeight="1" x14ac:dyDescent="0.25">
      <c r="A157" s="1646"/>
      <c r="B157" s="1528"/>
      <c r="C157" s="1110"/>
      <c r="D157" s="228"/>
      <c r="E157" s="228"/>
      <c r="F157" s="1111"/>
    </row>
    <row r="158" spans="1:11" ht="15" customHeight="1" x14ac:dyDescent="0.25">
      <c r="A158" s="1508" t="s">
        <v>96</v>
      </c>
      <c r="B158" s="1509"/>
      <c r="C158" s="437"/>
      <c r="D158" s="437"/>
      <c r="E158" s="437"/>
      <c r="F158" s="571">
        <f>SUM(C158:E158)</f>
        <v>0</v>
      </c>
      <c r="H158" s="443"/>
      <c r="I158" s="444"/>
      <c r="J158" s="444"/>
      <c r="K158" s="445"/>
    </row>
    <row r="159" spans="1:11" ht="3.75" customHeight="1" x14ac:dyDescent="0.25">
      <c r="A159" s="1646"/>
      <c r="B159" s="1528"/>
      <c r="C159" s="1110"/>
      <c r="D159" s="228"/>
      <c r="E159" s="228"/>
      <c r="F159" s="1111"/>
    </row>
    <row r="160" spans="1:11" ht="20.100000000000001" customHeight="1" thickBot="1" x14ac:dyDescent="0.3">
      <c r="A160" s="1466" t="s">
        <v>139</v>
      </c>
      <c r="B160" s="1467"/>
      <c r="C160" s="415">
        <f>C144+C149+C156+C158</f>
        <v>0</v>
      </c>
      <c r="D160" s="415">
        <f>D144+D149+D156+D158</f>
        <v>0</v>
      </c>
      <c r="E160" s="415">
        <f>E144+E149+E156+E158</f>
        <v>0</v>
      </c>
      <c r="F160" s="546">
        <f>F144+F149+F156+F158</f>
        <v>0</v>
      </c>
      <c r="H160" s="443"/>
      <c r="I160" s="444"/>
      <c r="J160" s="444"/>
      <c r="K160" s="445"/>
    </row>
    <row r="161" spans="1:11" ht="3.75" customHeight="1" thickTop="1" x14ac:dyDescent="0.25">
      <c r="A161" s="754"/>
      <c r="B161" s="173"/>
      <c r="C161" s="173"/>
      <c r="D161" s="173"/>
      <c r="E161" s="173"/>
      <c r="F161" s="755"/>
    </row>
    <row r="162" spans="1:11" ht="20.100000000000001" customHeight="1" x14ac:dyDescent="0.25">
      <c r="A162" s="1647" t="str">
        <f>CONCATENATE("Member 7 - ",Home!$C$28)</f>
        <v>Member 7 - Enter name</v>
      </c>
      <c r="B162" s="1648"/>
      <c r="C162" s="1648"/>
      <c r="D162" s="1648"/>
      <c r="E162" s="1648"/>
      <c r="F162" s="1649"/>
    </row>
    <row r="163" spans="1:11" ht="3.75" customHeight="1" x14ac:dyDescent="0.25">
      <c r="A163" s="1121"/>
      <c r="B163" s="1118"/>
      <c r="C163" s="1118"/>
      <c r="D163" s="1118"/>
      <c r="E163" s="1118"/>
      <c r="F163" s="1119"/>
    </row>
    <row r="164" spans="1:11" ht="15" customHeight="1" x14ac:dyDescent="0.25">
      <c r="A164" s="1508" t="s">
        <v>1115</v>
      </c>
      <c r="B164" s="1509"/>
      <c r="C164" s="1509"/>
      <c r="D164" s="1509"/>
      <c r="E164" s="1118"/>
      <c r="F164" s="488"/>
      <c r="H164" s="443"/>
      <c r="I164" s="444"/>
      <c r="J164" s="444"/>
      <c r="K164" s="445"/>
    </row>
    <row r="165" spans="1:11" ht="15" customHeight="1" x14ac:dyDescent="0.25">
      <c r="A165" s="1508" t="s">
        <v>1112</v>
      </c>
      <c r="B165" s="1509"/>
      <c r="C165" s="1509"/>
      <c r="D165" s="1509"/>
      <c r="E165" s="1118"/>
      <c r="F165" s="1124"/>
      <c r="H165" s="443"/>
      <c r="I165" s="444"/>
      <c r="J165" s="444"/>
      <c r="K165" s="445"/>
    </row>
    <row r="166" spans="1:11" ht="3.75" customHeight="1" x14ac:dyDescent="0.25">
      <c r="A166" s="1121"/>
      <c r="B166" s="1118"/>
      <c r="C166" s="1118"/>
      <c r="D166" s="1118"/>
      <c r="E166" s="1118"/>
      <c r="F166" s="1119"/>
      <c r="H166" s="1116"/>
      <c r="I166" s="1116"/>
      <c r="J166" s="1116"/>
      <c r="K166" s="1116"/>
    </row>
    <row r="167" spans="1:11" ht="39.950000000000003" customHeight="1" x14ac:dyDescent="0.25">
      <c r="A167" s="1402" t="s">
        <v>93</v>
      </c>
      <c r="B167" s="1403"/>
      <c r="C167" s="1115" t="s">
        <v>507</v>
      </c>
      <c r="D167" s="1115" t="s">
        <v>543</v>
      </c>
      <c r="E167" s="1115" t="s">
        <v>508</v>
      </c>
      <c r="F167" s="1117" t="s">
        <v>139</v>
      </c>
    </row>
    <row r="168" spans="1:11" ht="15" customHeight="1" x14ac:dyDescent="0.25">
      <c r="A168" s="1508" t="s">
        <v>542</v>
      </c>
      <c r="B168" s="1509"/>
      <c r="C168" s="437"/>
      <c r="D168" s="437"/>
      <c r="E168" s="437"/>
      <c r="F168" s="571">
        <f>SUM(C168:E168)</f>
        <v>0</v>
      </c>
      <c r="H168" s="443"/>
      <c r="I168" s="444"/>
      <c r="J168" s="444"/>
      <c r="K168" s="445"/>
    </row>
    <row r="169" spans="1:11" ht="15" customHeight="1" x14ac:dyDescent="0.25">
      <c r="A169" s="1508" t="s">
        <v>541</v>
      </c>
      <c r="B169" s="1509"/>
      <c r="C169" s="420"/>
      <c r="D169" s="437"/>
      <c r="E169" s="437"/>
      <c r="F169" s="571">
        <f>SUM(C169:E169)</f>
        <v>0</v>
      </c>
      <c r="H169" s="443"/>
      <c r="I169" s="444"/>
      <c r="J169" s="444"/>
      <c r="K169" s="445"/>
    </row>
    <row r="170" spans="1:11" ht="20.100000000000001" customHeight="1" x14ac:dyDescent="0.25">
      <c r="A170" s="1508" t="s">
        <v>540</v>
      </c>
      <c r="B170" s="1509"/>
      <c r="C170" s="317">
        <f>SUM(C168:C169)</f>
        <v>0</v>
      </c>
      <c r="D170" s="317">
        <f>SUM(D168:D169)</f>
        <v>0</v>
      </c>
      <c r="E170" s="317">
        <f>SUM(E168:E169)</f>
        <v>0</v>
      </c>
      <c r="F170" s="544">
        <f>SUM(F168:F169)</f>
        <v>0</v>
      </c>
      <c r="H170" s="443"/>
      <c r="I170" s="444"/>
      <c r="J170" s="444"/>
      <c r="K170" s="445"/>
    </row>
    <row r="171" spans="1:11" ht="3.75" customHeight="1" x14ac:dyDescent="0.25">
      <c r="A171" s="1646"/>
      <c r="B171" s="1528"/>
      <c r="C171" s="1110"/>
      <c r="D171" s="228"/>
      <c r="E171" s="228"/>
      <c r="F171" s="1111"/>
    </row>
    <row r="172" spans="1:11" ht="15" customHeight="1" x14ac:dyDescent="0.25">
      <c r="A172" s="1508" t="s">
        <v>539</v>
      </c>
      <c r="B172" s="1509"/>
      <c r="C172" s="437"/>
      <c r="D172" s="437"/>
      <c r="E172" s="437"/>
      <c r="F172" s="571">
        <f>SUM(C172:E172)</f>
        <v>0</v>
      </c>
      <c r="H172" s="443"/>
      <c r="I172" s="444"/>
      <c r="J172" s="444"/>
      <c r="K172" s="445"/>
    </row>
    <row r="173" spans="1:11" ht="15" customHeight="1" x14ac:dyDescent="0.25">
      <c r="A173" s="1508" t="s">
        <v>538</v>
      </c>
      <c r="B173" s="1509"/>
      <c r="C173" s="437"/>
      <c r="D173" s="437"/>
      <c r="E173" s="437"/>
      <c r="F173" s="571">
        <f>SUM(C173:E173)</f>
        <v>0</v>
      </c>
      <c r="H173" s="443"/>
      <c r="I173" s="444"/>
      <c r="J173" s="444"/>
      <c r="K173" s="445"/>
    </row>
    <row r="174" spans="1:11" ht="15" customHeight="1" x14ac:dyDescent="0.25">
      <c r="A174" s="1508" t="s">
        <v>537</v>
      </c>
      <c r="B174" s="1509"/>
      <c r="C174" s="437"/>
      <c r="D174" s="437"/>
      <c r="E174" s="437"/>
      <c r="F174" s="571">
        <f>SUM(C174:E174)</f>
        <v>0</v>
      </c>
      <c r="H174" s="443"/>
      <c r="I174" s="444"/>
      <c r="J174" s="444"/>
      <c r="K174" s="445"/>
    </row>
    <row r="175" spans="1:11" ht="20.100000000000001" customHeight="1" x14ac:dyDescent="0.25">
      <c r="A175" s="1508" t="s">
        <v>536</v>
      </c>
      <c r="B175" s="1509"/>
      <c r="C175" s="317">
        <f>SUM(C172:C174)</f>
        <v>0</v>
      </c>
      <c r="D175" s="317">
        <f>SUM(D172:D174)</f>
        <v>0</v>
      </c>
      <c r="E175" s="317">
        <f>SUM(E172:E174)</f>
        <v>0</v>
      </c>
      <c r="F175" s="544">
        <f>SUM(F172:F174)</f>
        <v>0</v>
      </c>
      <c r="H175" s="443"/>
      <c r="I175" s="444"/>
      <c r="J175" s="444"/>
      <c r="K175" s="445"/>
    </row>
    <row r="176" spans="1:11" ht="3.75" customHeight="1" x14ac:dyDescent="0.25">
      <c r="A176" s="1646"/>
      <c r="B176" s="1528"/>
      <c r="C176" s="1110"/>
      <c r="D176" s="228"/>
      <c r="E176" s="228"/>
      <c r="F176" s="1111"/>
    </row>
    <row r="177" spans="1:11" ht="15" customHeight="1" x14ac:dyDescent="0.25">
      <c r="A177" s="1508" t="s">
        <v>535</v>
      </c>
      <c r="B177" s="1509"/>
      <c r="C177" s="437"/>
      <c r="D177" s="1118"/>
      <c r="E177" s="1118"/>
      <c r="F177" s="571">
        <f>SUM(C177:E177)</f>
        <v>0</v>
      </c>
      <c r="H177" s="443"/>
      <c r="I177" s="444"/>
      <c r="J177" s="444"/>
      <c r="K177" s="445"/>
    </row>
    <row r="178" spans="1:11" ht="15" customHeight="1" x14ac:dyDescent="0.25">
      <c r="A178" s="1508" t="s">
        <v>534</v>
      </c>
      <c r="B178" s="1509"/>
      <c r="C178" s="437"/>
      <c r="D178" s="1118"/>
      <c r="E178" s="1118"/>
      <c r="F178" s="571">
        <f>SUM(C178:E178)</f>
        <v>0</v>
      </c>
      <c r="H178" s="443"/>
      <c r="I178" s="444"/>
      <c r="J178" s="444"/>
      <c r="K178" s="445"/>
    </row>
    <row r="179" spans="1:11" ht="15" customHeight="1" x14ac:dyDescent="0.25">
      <c r="A179" s="1578" t="s">
        <v>312</v>
      </c>
      <c r="B179" s="1509"/>
      <c r="C179" s="437"/>
      <c r="D179" s="1118"/>
      <c r="E179" s="1118"/>
      <c r="F179" s="571">
        <f>SUM(C179:E179)</f>
        <v>0</v>
      </c>
      <c r="H179" s="443"/>
      <c r="I179" s="444"/>
      <c r="J179" s="444"/>
      <c r="K179" s="445"/>
    </row>
    <row r="180" spans="1:11" ht="15" customHeight="1" x14ac:dyDescent="0.25">
      <c r="A180" s="1508" t="s">
        <v>533</v>
      </c>
      <c r="B180" s="1509"/>
      <c r="C180" s="437"/>
      <c r="D180" s="1118"/>
      <c r="E180" s="1118"/>
      <c r="F180" s="571">
        <f>SUM(C180:E180)</f>
        <v>0</v>
      </c>
      <c r="H180" s="443"/>
      <c r="I180" s="444"/>
      <c r="J180" s="444"/>
      <c r="K180" s="445"/>
    </row>
    <row r="181" spans="1:11" ht="15" customHeight="1" x14ac:dyDescent="0.25">
      <c r="A181" s="1508" t="s">
        <v>532</v>
      </c>
      <c r="B181" s="1509"/>
      <c r="C181" s="437"/>
      <c r="D181" s="1118"/>
      <c r="E181" s="1118"/>
      <c r="F181" s="571">
        <f>SUM(C181:E181)</f>
        <v>0</v>
      </c>
      <c r="H181" s="443"/>
      <c r="I181" s="444"/>
      <c r="J181" s="444"/>
      <c r="K181" s="445"/>
    </row>
    <row r="182" spans="1:11" ht="20.100000000000001" customHeight="1" x14ac:dyDescent="0.25">
      <c r="A182" s="1508" t="s">
        <v>531</v>
      </c>
      <c r="B182" s="1509"/>
      <c r="C182" s="317">
        <f>SUM(C177:C181)</f>
        <v>0</v>
      </c>
      <c r="D182" s="317">
        <f>SUM(D177:D181)</f>
        <v>0</v>
      </c>
      <c r="E182" s="317">
        <f>SUM(E177:E181)</f>
        <v>0</v>
      </c>
      <c r="F182" s="544">
        <f>SUM(F177:F181)</f>
        <v>0</v>
      </c>
      <c r="H182" s="443"/>
      <c r="I182" s="444"/>
      <c r="J182" s="444"/>
      <c r="K182" s="445"/>
    </row>
    <row r="183" spans="1:11" ht="3.75" customHeight="1" x14ac:dyDescent="0.25">
      <c r="A183" s="1646"/>
      <c r="B183" s="1528"/>
      <c r="C183" s="1110"/>
      <c r="D183" s="228"/>
      <c r="E183" s="228"/>
      <c r="F183" s="1111"/>
    </row>
    <row r="184" spans="1:11" ht="15" customHeight="1" x14ac:dyDescent="0.25">
      <c r="A184" s="1508" t="s">
        <v>96</v>
      </c>
      <c r="B184" s="1509"/>
      <c r="C184" s="437"/>
      <c r="D184" s="437"/>
      <c r="E184" s="437"/>
      <c r="F184" s="571">
        <f>SUM(C184:E184)</f>
        <v>0</v>
      </c>
      <c r="H184" s="443"/>
      <c r="I184" s="444"/>
      <c r="J184" s="444"/>
      <c r="K184" s="445"/>
    </row>
    <row r="185" spans="1:11" ht="3.75" customHeight="1" x14ac:dyDescent="0.25">
      <c r="A185" s="1646"/>
      <c r="B185" s="1528"/>
      <c r="C185" s="1110"/>
      <c r="D185" s="228"/>
      <c r="E185" s="228"/>
      <c r="F185" s="1111"/>
    </row>
    <row r="186" spans="1:11" ht="20.100000000000001" customHeight="1" thickBot="1" x14ac:dyDescent="0.3">
      <c r="A186" s="1466" t="s">
        <v>139</v>
      </c>
      <c r="B186" s="1467"/>
      <c r="C186" s="415">
        <f>C170+C175+C182+C184</f>
        <v>0</v>
      </c>
      <c r="D186" s="415">
        <f>D170+D175+D182+D184</f>
        <v>0</v>
      </c>
      <c r="E186" s="415">
        <f>E170+E175+E182+E184</f>
        <v>0</v>
      </c>
      <c r="F186" s="546">
        <f>F170+F175+F182+F184</f>
        <v>0</v>
      </c>
      <c r="H186" s="443"/>
      <c r="I186" s="444"/>
      <c r="J186" s="444"/>
      <c r="K186" s="445"/>
    </row>
    <row r="187" spans="1:11" ht="3.75" customHeight="1" thickTop="1" x14ac:dyDescent="0.25">
      <c r="A187" s="754"/>
      <c r="B187" s="173"/>
      <c r="C187" s="173"/>
      <c r="D187" s="173"/>
      <c r="E187" s="173"/>
      <c r="F187" s="755"/>
    </row>
    <row r="188" spans="1:11" ht="20.100000000000001" customHeight="1" x14ac:dyDescent="0.25">
      <c r="A188" s="1647" t="str">
        <f>CONCATENATE("Member 8 - ",Home!$C$29)</f>
        <v>Member 8 - Enter name</v>
      </c>
      <c r="B188" s="1648"/>
      <c r="C188" s="1648"/>
      <c r="D188" s="1648"/>
      <c r="E188" s="1648"/>
      <c r="F188" s="1649"/>
    </row>
    <row r="189" spans="1:11" ht="3.75" customHeight="1" x14ac:dyDescent="0.25">
      <c r="A189" s="1121"/>
      <c r="B189" s="1118"/>
      <c r="C189" s="1118"/>
      <c r="D189" s="1118"/>
      <c r="E189" s="1118"/>
      <c r="F189" s="1119"/>
    </row>
    <row r="190" spans="1:11" ht="15" customHeight="1" x14ac:dyDescent="0.25">
      <c r="A190" s="1508" t="s">
        <v>1115</v>
      </c>
      <c r="B190" s="1509"/>
      <c r="C190" s="1509"/>
      <c r="D190" s="1509"/>
      <c r="E190" s="1118"/>
      <c r="F190" s="488"/>
      <c r="H190" s="443"/>
      <c r="I190" s="444"/>
      <c r="J190" s="444"/>
      <c r="K190" s="445"/>
    </row>
    <row r="191" spans="1:11" ht="15" customHeight="1" x14ac:dyDescent="0.25">
      <c r="A191" s="1508" t="s">
        <v>1112</v>
      </c>
      <c r="B191" s="1509"/>
      <c r="C191" s="1509"/>
      <c r="D191" s="1509"/>
      <c r="E191" s="1118"/>
      <c r="F191" s="1124"/>
      <c r="H191" s="443"/>
      <c r="I191" s="444"/>
      <c r="J191" s="444"/>
      <c r="K191" s="445"/>
    </row>
    <row r="192" spans="1:11" ht="3.75" customHeight="1" x14ac:dyDescent="0.25">
      <c r="A192" s="1121"/>
      <c r="B192" s="1118"/>
      <c r="C192" s="1118"/>
      <c r="D192" s="1118"/>
      <c r="E192" s="1118"/>
      <c r="F192" s="1119"/>
      <c r="H192" s="1116"/>
      <c r="I192" s="1116"/>
      <c r="J192" s="1116"/>
      <c r="K192" s="1116"/>
    </row>
    <row r="193" spans="1:11" ht="39.950000000000003" customHeight="1" x14ac:dyDescent="0.25">
      <c r="A193" s="1402" t="s">
        <v>93</v>
      </c>
      <c r="B193" s="1403"/>
      <c r="C193" s="1115" t="s">
        <v>507</v>
      </c>
      <c r="D193" s="1115" t="s">
        <v>543</v>
      </c>
      <c r="E193" s="1115" t="s">
        <v>508</v>
      </c>
      <c r="F193" s="1117" t="s">
        <v>139</v>
      </c>
    </row>
    <row r="194" spans="1:11" x14ac:dyDescent="0.25">
      <c r="A194" s="1508" t="s">
        <v>542</v>
      </c>
      <c r="B194" s="1509"/>
      <c r="C194" s="437"/>
      <c r="D194" s="437"/>
      <c r="E194" s="437"/>
      <c r="F194" s="571">
        <f>SUM(C194:E194)</f>
        <v>0</v>
      </c>
      <c r="H194" s="443"/>
      <c r="I194" s="444"/>
      <c r="J194" s="444"/>
      <c r="K194" s="445"/>
    </row>
    <row r="195" spans="1:11" x14ac:dyDescent="0.25">
      <c r="A195" s="1508" t="s">
        <v>541</v>
      </c>
      <c r="B195" s="1509"/>
      <c r="C195" s="420"/>
      <c r="D195" s="437"/>
      <c r="E195" s="437"/>
      <c r="F195" s="571">
        <f>SUM(C195:E195)</f>
        <v>0</v>
      </c>
      <c r="H195" s="443"/>
      <c r="I195" s="444"/>
      <c r="J195" s="444"/>
      <c r="K195" s="445"/>
    </row>
    <row r="196" spans="1:11" ht="20.100000000000001" customHeight="1" x14ac:dyDescent="0.25">
      <c r="A196" s="1508" t="s">
        <v>540</v>
      </c>
      <c r="B196" s="1509"/>
      <c r="C196" s="317">
        <f>SUM(C194:C195)</f>
        <v>0</v>
      </c>
      <c r="D196" s="317">
        <f>SUM(D194:D195)</f>
        <v>0</v>
      </c>
      <c r="E196" s="317">
        <f>SUM(E194:E195)</f>
        <v>0</v>
      </c>
      <c r="F196" s="544">
        <f>SUM(F194:F195)</f>
        <v>0</v>
      </c>
      <c r="H196" s="443"/>
      <c r="I196" s="444"/>
      <c r="J196" s="444"/>
      <c r="K196" s="445"/>
    </row>
    <row r="197" spans="1:11" ht="3.75" customHeight="1" x14ac:dyDescent="0.25">
      <c r="A197" s="1646"/>
      <c r="B197" s="1528"/>
      <c r="C197" s="1110"/>
      <c r="D197" s="228"/>
      <c r="E197" s="228"/>
      <c r="F197" s="1111"/>
    </row>
    <row r="198" spans="1:11" x14ac:dyDescent="0.25">
      <c r="A198" s="1508" t="s">
        <v>539</v>
      </c>
      <c r="B198" s="1509"/>
      <c r="C198" s="437"/>
      <c r="D198" s="437"/>
      <c r="E198" s="437"/>
      <c r="F198" s="571">
        <f>SUM(C198:E198)</f>
        <v>0</v>
      </c>
      <c r="H198" s="443"/>
      <c r="I198" s="444"/>
      <c r="J198" s="444"/>
      <c r="K198" s="445"/>
    </row>
    <row r="199" spans="1:11" x14ac:dyDescent="0.25">
      <c r="A199" s="1508" t="s">
        <v>538</v>
      </c>
      <c r="B199" s="1509"/>
      <c r="C199" s="437"/>
      <c r="D199" s="437"/>
      <c r="E199" s="437"/>
      <c r="F199" s="571">
        <f>SUM(C199:E199)</f>
        <v>0</v>
      </c>
      <c r="H199" s="443"/>
      <c r="I199" s="444"/>
      <c r="J199" s="444"/>
      <c r="K199" s="445"/>
    </row>
    <row r="200" spans="1:11" x14ac:dyDescent="0.25">
      <c r="A200" s="1508" t="s">
        <v>537</v>
      </c>
      <c r="B200" s="1509"/>
      <c r="C200" s="437"/>
      <c r="D200" s="437"/>
      <c r="E200" s="437"/>
      <c r="F200" s="571">
        <f>SUM(C200:E200)</f>
        <v>0</v>
      </c>
      <c r="H200" s="443"/>
      <c r="I200" s="444"/>
      <c r="J200" s="444"/>
      <c r="K200" s="445"/>
    </row>
    <row r="201" spans="1:11" ht="20.100000000000001" customHeight="1" x14ac:dyDescent="0.25">
      <c r="A201" s="1508" t="s">
        <v>536</v>
      </c>
      <c r="B201" s="1509"/>
      <c r="C201" s="317">
        <f>SUM(C198:C200)</f>
        <v>0</v>
      </c>
      <c r="D201" s="317">
        <f>SUM(D198:D200)</f>
        <v>0</v>
      </c>
      <c r="E201" s="317">
        <f>SUM(E198:E200)</f>
        <v>0</v>
      </c>
      <c r="F201" s="544">
        <f>SUM(F198:F200)</f>
        <v>0</v>
      </c>
      <c r="H201" s="443"/>
      <c r="I201" s="444"/>
      <c r="J201" s="444"/>
      <c r="K201" s="445"/>
    </row>
    <row r="202" spans="1:11" ht="3.75" customHeight="1" x14ac:dyDescent="0.25">
      <c r="A202" s="1646"/>
      <c r="B202" s="1528"/>
      <c r="C202" s="1110"/>
      <c r="D202" s="228"/>
      <c r="E202" s="228"/>
      <c r="F202" s="1111"/>
    </row>
    <row r="203" spans="1:11" x14ac:dyDescent="0.25">
      <c r="A203" s="1508" t="s">
        <v>535</v>
      </c>
      <c r="B203" s="1509"/>
      <c r="C203" s="437"/>
      <c r="D203" s="1118"/>
      <c r="E203" s="1118"/>
      <c r="F203" s="571">
        <f>SUM(C203:E203)</f>
        <v>0</v>
      </c>
      <c r="H203" s="443"/>
      <c r="I203" s="444"/>
      <c r="J203" s="444"/>
      <c r="K203" s="445"/>
    </row>
    <row r="204" spans="1:11" x14ac:dyDescent="0.25">
      <c r="A204" s="1508" t="s">
        <v>534</v>
      </c>
      <c r="B204" s="1509"/>
      <c r="C204" s="437"/>
      <c r="D204" s="1118"/>
      <c r="E204" s="1118"/>
      <c r="F204" s="571">
        <f>SUM(C204:E204)</f>
        <v>0</v>
      </c>
      <c r="H204" s="443"/>
      <c r="I204" s="444"/>
      <c r="J204" s="444"/>
      <c r="K204" s="445"/>
    </row>
    <row r="205" spans="1:11" x14ac:dyDescent="0.25">
      <c r="A205" s="1578" t="s">
        <v>312</v>
      </c>
      <c r="B205" s="1509"/>
      <c r="C205" s="437"/>
      <c r="D205" s="1118"/>
      <c r="E205" s="1118"/>
      <c r="F205" s="571">
        <f>SUM(C205:E205)</f>
        <v>0</v>
      </c>
      <c r="H205" s="443"/>
      <c r="I205" s="444"/>
      <c r="J205" s="444"/>
      <c r="K205" s="445"/>
    </row>
    <row r="206" spans="1:11" x14ac:dyDescent="0.25">
      <c r="A206" s="1508" t="s">
        <v>533</v>
      </c>
      <c r="B206" s="1509"/>
      <c r="C206" s="437"/>
      <c r="D206" s="1118"/>
      <c r="E206" s="1118"/>
      <c r="F206" s="571">
        <f>SUM(C206:E206)</f>
        <v>0</v>
      </c>
      <c r="H206" s="443"/>
      <c r="I206" s="444"/>
      <c r="J206" s="444"/>
      <c r="K206" s="445"/>
    </row>
    <row r="207" spans="1:11" x14ac:dyDescent="0.25">
      <c r="A207" s="1508" t="s">
        <v>532</v>
      </c>
      <c r="B207" s="1509"/>
      <c r="C207" s="437"/>
      <c r="D207" s="1118"/>
      <c r="E207" s="1118"/>
      <c r="F207" s="571">
        <f>SUM(C207:E207)</f>
        <v>0</v>
      </c>
      <c r="H207" s="443"/>
      <c r="I207" s="444"/>
      <c r="J207" s="444"/>
      <c r="K207" s="445"/>
    </row>
    <row r="208" spans="1:11" ht="20.100000000000001" customHeight="1" x14ac:dyDescent="0.25">
      <c r="A208" s="1508" t="s">
        <v>531</v>
      </c>
      <c r="B208" s="1509"/>
      <c r="C208" s="317">
        <f>SUM(C203:C207)</f>
        <v>0</v>
      </c>
      <c r="D208" s="317">
        <f>SUM(D203:D207)</f>
        <v>0</v>
      </c>
      <c r="E208" s="317">
        <f>SUM(E203:E207)</f>
        <v>0</v>
      </c>
      <c r="F208" s="544">
        <f>SUM(F203:F207)</f>
        <v>0</v>
      </c>
      <c r="H208" s="443"/>
      <c r="I208" s="444"/>
      <c r="J208" s="444"/>
      <c r="K208" s="445"/>
    </row>
    <row r="209" spans="1:11" ht="3.75" customHeight="1" x14ac:dyDescent="0.25">
      <c r="A209" s="1646"/>
      <c r="B209" s="1528"/>
      <c r="C209" s="1110"/>
      <c r="D209" s="228"/>
      <c r="E209" s="228"/>
      <c r="F209" s="1111"/>
    </row>
    <row r="210" spans="1:11" x14ac:dyDescent="0.25">
      <c r="A210" s="1508" t="s">
        <v>96</v>
      </c>
      <c r="B210" s="1509"/>
      <c r="C210" s="437"/>
      <c r="D210" s="437"/>
      <c r="E210" s="437"/>
      <c r="F210" s="571">
        <f>SUM(C210:E210)</f>
        <v>0</v>
      </c>
      <c r="H210" s="443"/>
      <c r="I210" s="444"/>
      <c r="J210" s="444"/>
      <c r="K210" s="445"/>
    </row>
    <row r="211" spans="1:11" ht="3.75" customHeight="1" x14ac:dyDescent="0.25">
      <c r="A211" s="1646"/>
      <c r="B211" s="1528"/>
      <c r="C211" s="1110"/>
      <c r="D211" s="228"/>
      <c r="E211" s="228"/>
      <c r="F211" s="1111"/>
      <c r="H211" s="1086"/>
      <c r="I211" s="1086"/>
      <c r="J211" s="1086"/>
      <c r="K211" s="1086"/>
    </row>
    <row r="212" spans="1:11" ht="20.100000000000001" customHeight="1" thickBot="1" x14ac:dyDescent="0.3">
      <c r="A212" s="1466" t="s">
        <v>139</v>
      </c>
      <c r="B212" s="1467"/>
      <c r="C212" s="415">
        <f>C196+C201+C208+C210</f>
        <v>0</v>
      </c>
      <c r="D212" s="415">
        <f>D196+D201+D208+D210</f>
        <v>0</v>
      </c>
      <c r="E212" s="415">
        <f>E196+E201+E208+E210</f>
        <v>0</v>
      </c>
      <c r="F212" s="546">
        <f>F196+F201+F208+F210</f>
        <v>0</v>
      </c>
      <c r="H212" s="443"/>
      <c r="I212" s="444"/>
      <c r="J212" s="444"/>
      <c r="K212" s="445"/>
    </row>
    <row r="213" spans="1:11" ht="3.75" customHeight="1" thickTop="1" thickBot="1" x14ac:dyDescent="0.3">
      <c r="A213" s="742"/>
      <c r="B213" s="745"/>
      <c r="C213" s="745"/>
      <c r="D213" s="745"/>
      <c r="E213" s="745"/>
      <c r="F213" s="746"/>
    </row>
  </sheetData>
  <sheetProtection sheet="1" objects="1" scenarios="1" insertHyperlinks="0"/>
  <mergeCells count="193">
    <mergeCell ref="A79:B79"/>
    <mergeCell ref="A67:B67"/>
    <mergeCell ref="H8:H9"/>
    <mergeCell ref="I8:I9"/>
    <mergeCell ref="J8:J9"/>
    <mergeCell ref="K8:K9"/>
    <mergeCell ref="H12:K13"/>
    <mergeCell ref="A8:D8"/>
    <mergeCell ref="A9:D9"/>
    <mergeCell ref="A34:D34"/>
    <mergeCell ref="A35:D35"/>
    <mergeCell ref="A16:B16"/>
    <mergeCell ref="A17:B17"/>
    <mergeCell ref="A18:B18"/>
    <mergeCell ref="A50:B50"/>
    <mergeCell ref="A51:B51"/>
    <mergeCell ref="A52:B52"/>
    <mergeCell ref="A53:B53"/>
    <mergeCell ref="A54:B54"/>
    <mergeCell ref="A55:B55"/>
    <mergeCell ref="A49:B49"/>
    <mergeCell ref="A43:B43"/>
    <mergeCell ref="A44:B44"/>
    <mergeCell ref="A73:B73"/>
    <mergeCell ref="A103:B103"/>
    <mergeCell ref="A107:B107"/>
    <mergeCell ref="A104:B104"/>
    <mergeCell ref="A105:B105"/>
    <mergeCell ref="A106:B106"/>
    <mergeCell ref="A95:B95"/>
    <mergeCell ref="A96:B96"/>
    <mergeCell ref="A98:B98"/>
    <mergeCell ref="A99:B99"/>
    <mergeCell ref="A100:B100"/>
    <mergeCell ref="A97:B97"/>
    <mergeCell ref="A101:B101"/>
    <mergeCell ref="A102:B102"/>
    <mergeCell ref="A123:B123"/>
    <mergeCell ref="A108:B108"/>
    <mergeCell ref="A110:F110"/>
    <mergeCell ref="A116:B116"/>
    <mergeCell ref="A117:B117"/>
    <mergeCell ref="A118:B118"/>
    <mergeCell ref="A115:B115"/>
    <mergeCell ref="A113:D113"/>
    <mergeCell ref="A131:B131"/>
    <mergeCell ref="A112:D112"/>
    <mergeCell ref="A119:B119"/>
    <mergeCell ref="A120:B120"/>
    <mergeCell ref="A121:B121"/>
    <mergeCell ref="A122:B122"/>
    <mergeCell ref="A132:B132"/>
    <mergeCell ref="A133:B133"/>
    <mergeCell ref="A134:B134"/>
    <mergeCell ref="A124:B124"/>
    <mergeCell ref="A125:B125"/>
    <mergeCell ref="A126:B126"/>
    <mergeCell ref="A128:B128"/>
    <mergeCell ref="A129:B129"/>
    <mergeCell ref="A130:B130"/>
    <mergeCell ref="A127:B127"/>
    <mergeCell ref="A94:B94"/>
    <mergeCell ref="A80:B80"/>
    <mergeCell ref="A81:B81"/>
    <mergeCell ref="A82:B82"/>
    <mergeCell ref="A84:F84"/>
    <mergeCell ref="A89:B89"/>
    <mergeCell ref="A90:B90"/>
    <mergeCell ref="A91:B91"/>
    <mergeCell ref="A92:B92"/>
    <mergeCell ref="A93:B93"/>
    <mergeCell ref="A86:D86"/>
    <mergeCell ref="A87:D87"/>
    <mergeCell ref="A74:B74"/>
    <mergeCell ref="A76:B76"/>
    <mergeCell ref="A77:B77"/>
    <mergeCell ref="A78:B78"/>
    <mergeCell ref="A56:B56"/>
    <mergeCell ref="A58:F58"/>
    <mergeCell ref="A63:B63"/>
    <mergeCell ref="A64:B64"/>
    <mergeCell ref="A65:B65"/>
    <mergeCell ref="A66:B66"/>
    <mergeCell ref="A68:B68"/>
    <mergeCell ref="A69:B69"/>
    <mergeCell ref="A70:B70"/>
    <mergeCell ref="A71:B71"/>
    <mergeCell ref="A72:B72"/>
    <mergeCell ref="A75:B75"/>
    <mergeCell ref="A60:D60"/>
    <mergeCell ref="A61:D61"/>
    <mergeCell ref="A45:B45"/>
    <mergeCell ref="A46:B46"/>
    <mergeCell ref="A47:B47"/>
    <mergeCell ref="A48:B48"/>
    <mergeCell ref="A37:B37"/>
    <mergeCell ref="A38:B38"/>
    <mergeCell ref="H5:H7"/>
    <mergeCell ref="I5:I7"/>
    <mergeCell ref="J5:J7"/>
    <mergeCell ref="A39:B39"/>
    <mergeCell ref="A40:B40"/>
    <mergeCell ref="A41:B41"/>
    <mergeCell ref="A42:B42"/>
    <mergeCell ref="K5:K7"/>
    <mergeCell ref="A32:F32"/>
    <mergeCell ref="A29:B29"/>
    <mergeCell ref="A30:B30"/>
    <mergeCell ref="A22:B22"/>
    <mergeCell ref="A24:B24"/>
    <mergeCell ref="A25:B25"/>
    <mergeCell ref="A26:B26"/>
    <mergeCell ref="A6:F6"/>
    <mergeCell ref="A11:B11"/>
    <mergeCell ref="A12:B12"/>
    <mergeCell ref="A13:B13"/>
    <mergeCell ref="A14:B14"/>
    <mergeCell ref="A15:B15"/>
    <mergeCell ref="A27:B27"/>
    <mergeCell ref="A28:B28"/>
    <mergeCell ref="A19:B19"/>
    <mergeCell ref="A20:B20"/>
    <mergeCell ref="A21:B21"/>
    <mergeCell ref="A23:B23"/>
    <mergeCell ref="A136:F136"/>
    <mergeCell ref="A141:B141"/>
    <mergeCell ref="A142:B142"/>
    <mergeCell ref="A143:B143"/>
    <mergeCell ref="A144:B144"/>
    <mergeCell ref="A145:B145"/>
    <mergeCell ref="A146:B146"/>
    <mergeCell ref="A147:B147"/>
    <mergeCell ref="A148:B148"/>
    <mergeCell ref="A138:D138"/>
    <mergeCell ref="A139:D139"/>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2:F162"/>
    <mergeCell ref="A167:B167"/>
    <mergeCell ref="A168:B168"/>
    <mergeCell ref="A169:B169"/>
    <mergeCell ref="A170:B170"/>
    <mergeCell ref="A171:B171"/>
    <mergeCell ref="A164:D164"/>
    <mergeCell ref="A165:D165"/>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8:F188"/>
    <mergeCell ref="A193:B193"/>
    <mergeCell ref="A194:B194"/>
    <mergeCell ref="A190:D190"/>
    <mergeCell ref="A191:D191"/>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s>
  <dataValidations count="1">
    <dataValidation type="list" allowBlank="1" showInputMessage="1" showErrorMessage="1" sqref="F8 F34 F60 F86 F112 F138 F164 F190" xr:uid="{00000000-0002-0000-2E00-000000000000}">
      <formula1>"Yes, No"</formula1>
    </dataValidation>
  </dataValidations>
  <printOptions horizontalCentered="1"/>
  <pageMargins left="0.39370078740157483" right="0.19685039370078741" top="0.39370078740157483" bottom="0.39370078740157483" header="0" footer="0.15748031496062992"/>
  <pageSetup paperSize="9" scale="61" fitToHeight="3" orientation="portrait" blackAndWhite="1" r:id="rId1"/>
  <headerFooter alignWithMargins="0">
    <oddFooter>&amp;L&amp;F
Copyright © 2003-Present Business Fitness Pty Ltd&amp;R&amp;A &amp;P</oddFooter>
  </headerFooter>
  <rowBreaks count="2" manualBreakCount="2">
    <brk id="83" max="5" man="1"/>
    <brk id="161" max="5" man="1"/>
  </rowBreaks>
  <drawing r:id="rId2"/>
  <legacyDrawing r:id="rId3"/>
  <controls>
    <mc:AlternateContent xmlns:mc="http://schemas.openxmlformats.org/markup-compatibility/2006">
      <mc:Choice Requires="x14">
        <control shapeId="110727" r:id="rId4" name="ReworkCompleteChk">
          <controlPr defaultSize="0" autoLine="0" r:id="rId5">
            <anchor moveWithCells="1">
              <from>
                <xdr:col>7</xdr:col>
                <xdr:colOff>114300</xdr:colOff>
                <xdr:row>5</xdr:row>
                <xdr:rowOff>0</xdr:rowOff>
              </from>
              <to>
                <xdr:col>7</xdr:col>
                <xdr:colOff>285750</xdr:colOff>
                <xdr:row>5</xdr:row>
                <xdr:rowOff>171450</xdr:rowOff>
              </to>
            </anchor>
          </controlPr>
        </control>
      </mc:Choice>
      <mc:Fallback>
        <control shapeId="110727" r:id="rId4" name="ReworkCompleteChk"/>
      </mc:Fallback>
    </mc:AlternateContent>
    <mc:AlternateContent xmlns:mc="http://schemas.openxmlformats.org/markup-compatibility/2006">
      <mc:Choice Requires="x14">
        <control shapeId="110726" r:id="rId6" name="FinalReviewChk">
          <controlPr defaultSize="0" autoLine="0" r:id="rId5">
            <anchor moveWithCells="1">
              <from>
                <xdr:col>7</xdr:col>
                <xdr:colOff>114300</xdr:colOff>
                <xdr:row>7</xdr:row>
                <xdr:rowOff>95250</xdr:rowOff>
              </from>
              <to>
                <xdr:col>7</xdr:col>
                <xdr:colOff>285750</xdr:colOff>
                <xdr:row>8</xdr:row>
                <xdr:rowOff>76200</xdr:rowOff>
              </to>
            </anchor>
          </controlPr>
        </control>
      </mc:Choice>
      <mc:Fallback>
        <control shapeId="110726" r:id="rId6" name="FinalReviewChk"/>
      </mc:Fallback>
    </mc:AlternateContent>
    <mc:AlternateContent xmlns:mc="http://schemas.openxmlformats.org/markup-compatibility/2006">
      <mc:Choice Requires="x14">
        <control shapeId="110725" r:id="rId7" name="ReworkRequiredChk">
          <controlPr defaultSize="0" autoLine="0" r:id="rId5">
            <anchor moveWithCells="1">
              <from>
                <xdr:col>7</xdr:col>
                <xdr:colOff>114300</xdr:colOff>
                <xdr:row>3</xdr:row>
                <xdr:rowOff>76200</xdr:rowOff>
              </from>
              <to>
                <xdr:col>7</xdr:col>
                <xdr:colOff>285750</xdr:colOff>
                <xdr:row>3</xdr:row>
                <xdr:rowOff>247650</xdr:rowOff>
              </to>
            </anchor>
          </controlPr>
        </control>
      </mc:Choice>
      <mc:Fallback>
        <control shapeId="110725" r:id="rId7" name="ReworkRequiredChk"/>
      </mc:Fallback>
    </mc:AlternateContent>
    <mc:AlternateContent xmlns:mc="http://schemas.openxmlformats.org/markup-compatibility/2006">
      <mc:Choice Requires="x14">
        <control shapeId="110724" r:id="rId8" name="ReviewedChk">
          <controlPr defaultSize="0" autoLine="0" r:id="rId5">
            <anchor moveWithCells="1">
              <from>
                <xdr:col>7</xdr:col>
                <xdr:colOff>114300</xdr:colOff>
                <xdr:row>2</xdr:row>
                <xdr:rowOff>76200</xdr:rowOff>
              </from>
              <to>
                <xdr:col>7</xdr:col>
                <xdr:colOff>285750</xdr:colOff>
                <xdr:row>2</xdr:row>
                <xdr:rowOff>247650</xdr:rowOff>
              </to>
            </anchor>
          </controlPr>
        </control>
      </mc:Choice>
      <mc:Fallback>
        <control shapeId="110724" r:id="rId8" name="ReviewedChk"/>
      </mc:Fallback>
    </mc:AlternateContent>
    <mc:AlternateContent xmlns:mc="http://schemas.openxmlformats.org/markup-compatibility/2006">
      <mc:Choice Requires="x14">
        <control shapeId="110723" r:id="rId9" name="AwaitingClientChk">
          <controlPr defaultSize="0" autoLine="0" r:id="rId5">
            <anchor moveWithCells="1">
              <from>
                <xdr:col>7</xdr:col>
                <xdr:colOff>114300</xdr:colOff>
                <xdr:row>1</xdr:row>
                <xdr:rowOff>76200</xdr:rowOff>
              </from>
              <to>
                <xdr:col>7</xdr:col>
                <xdr:colOff>285750</xdr:colOff>
                <xdr:row>1</xdr:row>
                <xdr:rowOff>247650</xdr:rowOff>
              </to>
            </anchor>
          </controlPr>
        </control>
      </mc:Choice>
      <mc:Fallback>
        <control shapeId="110723" r:id="rId9" name="AwaitingClientChk"/>
      </mc:Fallback>
    </mc:AlternateContent>
    <mc:AlternateContent xmlns:mc="http://schemas.openxmlformats.org/markup-compatibility/2006">
      <mc:Choice Requires="x14">
        <control shapeId="110722"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10722" r:id="rId10" name="WorksheetCompleteChk"/>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8">
    <tabColor rgb="FF8DC63F"/>
    <pageSetUpPr fitToPage="1"/>
  </sheetPr>
  <dimension ref="A1:L28"/>
  <sheetViews>
    <sheetView showGridLines="0" zoomScaleNormal="100" workbookViewId="0">
      <selection activeCell="A10" sqref="A10"/>
    </sheetView>
  </sheetViews>
  <sheetFormatPr defaultColWidth="9.33203125" defaultRowHeight="12.75" x14ac:dyDescent="0.2"/>
  <cols>
    <col min="1" max="1" width="12.83203125" style="49" customWidth="1"/>
    <col min="2" max="2" width="30.83203125" style="49" customWidth="1"/>
    <col min="3" max="3" width="26.6640625" style="49" customWidth="1"/>
    <col min="4" max="4" width="6.33203125" style="65" customWidth="1"/>
    <col min="5" max="5" width="21.1640625" style="49" customWidth="1"/>
    <col min="6" max="7" width="15.83203125" style="49" customWidth="1"/>
    <col min="8" max="8" width="15.1640625" style="49" customWidth="1"/>
    <col min="9" max="9" width="6.6640625" style="49" customWidth="1"/>
    <col min="10" max="10" width="30.83203125" style="49" customWidth="1"/>
    <col min="11" max="16384" width="9.33203125" style="49"/>
  </cols>
  <sheetData>
    <row r="1" spans="1:12" customFormat="1" ht="24.95" customHeight="1" x14ac:dyDescent="0.2">
      <c r="A1" s="154" t="s">
        <v>167</v>
      </c>
      <c r="B1" s="1400" t="str">
        <f>Home!$B$3</f>
        <v>MICI05</v>
      </c>
      <c r="C1" s="1400"/>
      <c r="D1" s="1400"/>
      <c r="E1" s="1401"/>
      <c r="F1" s="474" t="s">
        <v>58</v>
      </c>
      <c r="G1" s="1052" t="e">
        <f>IF(AND('Index of Workpapers'!E12="",#REF!=""),'Index of Workpapers'!C12,IF('Index of Workpapers'!E12&lt;&gt;"",'Index of Workpapers'!E12,#REF!))</f>
        <v>#REF!</v>
      </c>
      <c r="I1" s="519"/>
      <c r="J1" s="520" t="s">
        <v>349</v>
      </c>
      <c r="K1" s="521" t="s">
        <v>63</v>
      </c>
      <c r="L1" s="522" t="s">
        <v>64</v>
      </c>
    </row>
    <row r="2" spans="1:12" customFormat="1" ht="24.95" customHeight="1" x14ac:dyDescent="0.2">
      <c r="A2" s="154" t="s">
        <v>10</v>
      </c>
      <c r="B2" s="971" t="str">
        <f>Home!$B$4</f>
        <v>MICINDA SUPERANNUATION FUND</v>
      </c>
      <c r="C2" s="30"/>
      <c r="D2" s="16"/>
      <c r="E2" s="332"/>
      <c r="F2" s="474" t="s">
        <v>63</v>
      </c>
      <c r="G2" s="104" t="s">
        <v>64</v>
      </c>
      <c r="I2" s="519"/>
      <c r="J2" s="520" t="s">
        <v>350</v>
      </c>
      <c r="K2" s="521" t="s">
        <v>63</v>
      </c>
      <c r="L2" s="522" t="s">
        <v>64</v>
      </c>
    </row>
    <row r="3" spans="1:12" customFormat="1" ht="24.95" customHeight="1" x14ac:dyDescent="0.2">
      <c r="A3" s="154" t="s">
        <v>236</v>
      </c>
      <c r="B3" s="972">
        <f>Home!$C$7</f>
        <v>43281</v>
      </c>
      <c r="C3" s="30"/>
      <c r="D3" s="16"/>
      <c r="E3" s="207" t="s">
        <v>55</v>
      </c>
      <c r="F3" s="476" t="str">
        <f>Home!$C$16</f>
        <v>TH</v>
      </c>
      <c r="G3" s="238">
        <f>Home!$C$17</f>
        <v>43521</v>
      </c>
      <c r="I3" s="519"/>
      <c r="J3" s="520" t="s">
        <v>94</v>
      </c>
      <c r="K3" s="521" t="s">
        <v>63</v>
      </c>
      <c r="L3" s="522" t="s">
        <v>64</v>
      </c>
    </row>
    <row r="4" spans="1:12" customFormat="1" ht="24.95" customHeight="1" x14ac:dyDescent="0.3">
      <c r="A4" s="155" t="s">
        <v>347</v>
      </c>
      <c r="B4" s="155"/>
      <c r="C4" s="38"/>
      <c r="D4" s="156"/>
      <c r="E4" s="207" t="s">
        <v>56</v>
      </c>
      <c r="F4" s="476" t="str">
        <f>Home!$C$18</f>
        <v>Enter initials</v>
      </c>
      <c r="G4" s="238" t="str">
        <f>Home!$C$19</f>
        <v>Enter date</v>
      </c>
      <c r="I4" s="1418"/>
      <c r="J4" s="1419" t="s">
        <v>351</v>
      </c>
      <c r="K4" s="1420" t="s">
        <v>63</v>
      </c>
      <c r="L4" s="1422" t="s">
        <v>64</v>
      </c>
    </row>
    <row r="5" spans="1:12" customFormat="1" ht="3.75" customHeight="1" x14ac:dyDescent="0.2">
      <c r="I5" s="1418"/>
      <c r="J5" s="1419"/>
      <c r="K5" s="1420"/>
      <c r="L5" s="1422"/>
    </row>
    <row r="6" spans="1:12" ht="19.5" customHeight="1" x14ac:dyDescent="0.2">
      <c r="A6" s="1414" t="s">
        <v>348</v>
      </c>
      <c r="B6" s="1414"/>
      <c r="C6" s="1414"/>
      <c r="D6" s="1414"/>
      <c r="E6" s="1414"/>
      <c r="F6" s="1414"/>
      <c r="G6" s="1414"/>
      <c r="I6" s="1418"/>
      <c r="J6" s="1419" t="s">
        <v>352</v>
      </c>
      <c r="K6" s="1420" t="s">
        <v>63</v>
      </c>
      <c r="L6" s="1422" t="s">
        <v>64</v>
      </c>
    </row>
    <row r="7" spans="1:12" s="53" customFormat="1" ht="3.75" customHeight="1" thickBot="1" x14ac:dyDescent="0.25">
      <c r="A7" s="46"/>
      <c r="B7" s="46"/>
      <c r="C7" s="46"/>
      <c r="D7" s="46"/>
      <c r="I7" s="1418"/>
      <c r="J7" s="1419"/>
      <c r="K7" s="1420"/>
      <c r="L7" s="1422"/>
    </row>
    <row r="8" spans="1:12" s="53" customFormat="1" ht="3.75" customHeight="1" x14ac:dyDescent="0.2">
      <c r="A8" s="499"/>
      <c r="B8" s="500"/>
      <c r="C8" s="500"/>
      <c r="D8" s="500"/>
      <c r="E8" s="501"/>
      <c r="F8" s="501"/>
      <c r="G8" s="502"/>
      <c r="I8" s="1418"/>
      <c r="J8" s="1419"/>
      <c r="K8" s="1420"/>
      <c r="L8" s="1422"/>
    </row>
    <row r="9" spans="1:12" ht="24.95" customHeight="1" x14ac:dyDescent="0.2">
      <c r="A9" s="503" t="s">
        <v>59</v>
      </c>
      <c r="B9" s="479" t="s">
        <v>592</v>
      </c>
      <c r="C9" s="1403" t="s">
        <v>60</v>
      </c>
      <c r="D9" s="1403"/>
      <c r="E9" s="1403" t="s">
        <v>238</v>
      </c>
      <c r="F9" s="1403"/>
      <c r="G9" s="485" t="s">
        <v>61</v>
      </c>
      <c r="I9" s="519"/>
      <c r="J9" s="520" t="s">
        <v>353</v>
      </c>
      <c r="K9" s="521" t="s">
        <v>63</v>
      </c>
      <c r="L9" s="522" t="s">
        <v>64</v>
      </c>
    </row>
    <row r="10" spans="1:12" ht="50.1" customHeight="1" x14ac:dyDescent="0.2">
      <c r="A10" s="504"/>
      <c r="B10" s="447"/>
      <c r="C10" s="1412"/>
      <c r="D10" s="1413"/>
      <c r="E10" s="1412"/>
      <c r="F10" s="1413"/>
      <c r="G10" s="506"/>
      <c r="I10" s="515" t="s">
        <v>467</v>
      </c>
      <c r="J10" s="516"/>
      <c r="K10" s="516"/>
      <c r="L10" s="517"/>
    </row>
    <row r="11" spans="1:12" ht="50.1" customHeight="1" x14ac:dyDescent="0.2">
      <c r="A11" s="504"/>
      <c r="B11" s="447"/>
      <c r="C11" s="1412"/>
      <c r="D11" s="1413"/>
      <c r="E11" s="1412"/>
      <c r="F11" s="1413"/>
      <c r="G11" s="506"/>
      <c r="I11" s="1415" t="s">
        <v>355</v>
      </c>
      <c r="J11" s="1416"/>
      <c r="K11" s="1416"/>
      <c r="L11" s="1417"/>
    </row>
    <row r="12" spans="1:12" ht="50.1" customHeight="1" x14ac:dyDescent="0.2">
      <c r="A12" s="504"/>
      <c r="B12" s="447"/>
      <c r="C12" s="1412"/>
      <c r="D12" s="1413"/>
      <c r="E12" s="1412"/>
      <c r="F12" s="1413"/>
      <c r="G12" s="506"/>
      <c r="I12" s="443"/>
      <c r="J12" s="444"/>
      <c r="K12" s="444"/>
      <c r="L12" s="445"/>
    </row>
    <row r="13" spans="1:12" ht="50.1" customHeight="1" x14ac:dyDescent="0.2">
      <c r="A13" s="507"/>
      <c r="B13" s="448"/>
      <c r="C13" s="1413"/>
      <c r="D13" s="1413"/>
      <c r="E13" s="1413"/>
      <c r="F13" s="1413"/>
      <c r="G13" s="488"/>
      <c r="I13" s="443"/>
      <c r="J13" s="444"/>
      <c r="K13" s="444"/>
      <c r="L13" s="445"/>
    </row>
    <row r="14" spans="1:12" ht="50.1" customHeight="1" x14ac:dyDescent="0.2">
      <c r="A14" s="507"/>
      <c r="B14" s="448"/>
      <c r="C14" s="1413"/>
      <c r="D14" s="1413"/>
      <c r="E14" s="1413"/>
      <c r="F14" s="1413"/>
      <c r="G14" s="488"/>
      <c r="I14" s="443"/>
      <c r="J14" s="444"/>
      <c r="K14" s="444"/>
      <c r="L14" s="445"/>
    </row>
    <row r="15" spans="1:12" ht="50.1" customHeight="1" x14ac:dyDescent="0.2">
      <c r="A15" s="507"/>
      <c r="B15" s="448"/>
      <c r="C15" s="1413"/>
      <c r="D15" s="1413"/>
      <c r="E15" s="1413"/>
      <c r="F15" s="1413"/>
      <c r="G15" s="488"/>
      <c r="I15" s="443"/>
      <c r="J15" s="444"/>
      <c r="K15" s="444"/>
      <c r="L15" s="445"/>
    </row>
    <row r="16" spans="1:12" ht="50.1" customHeight="1" x14ac:dyDescent="0.2">
      <c r="A16" s="507"/>
      <c r="B16" s="448"/>
      <c r="C16" s="1413"/>
      <c r="D16" s="1413"/>
      <c r="E16" s="1413"/>
      <c r="F16" s="1413"/>
      <c r="G16" s="488"/>
      <c r="I16" s="443"/>
      <c r="J16" s="444"/>
      <c r="K16" s="444"/>
      <c r="L16" s="445"/>
    </row>
    <row r="17" spans="1:12" ht="50.1" customHeight="1" x14ac:dyDescent="0.2">
      <c r="A17" s="507"/>
      <c r="B17" s="448"/>
      <c r="C17" s="1413"/>
      <c r="D17" s="1413"/>
      <c r="E17" s="1413"/>
      <c r="F17" s="1413"/>
      <c r="G17" s="488"/>
      <c r="I17" s="443"/>
      <c r="J17" s="444"/>
      <c r="K17" s="444"/>
      <c r="L17" s="445"/>
    </row>
    <row r="18" spans="1:12" ht="50.1" customHeight="1" x14ac:dyDescent="0.2">
      <c r="A18" s="507"/>
      <c r="B18" s="448"/>
      <c r="C18" s="1413"/>
      <c r="D18" s="1413"/>
      <c r="E18" s="1413"/>
      <c r="F18" s="1413"/>
      <c r="G18" s="488"/>
      <c r="I18" s="443"/>
      <c r="J18" s="444"/>
      <c r="K18" s="444"/>
      <c r="L18" s="445"/>
    </row>
    <row r="19" spans="1:12" ht="50.1" customHeight="1" x14ac:dyDescent="0.2">
      <c r="A19" s="507"/>
      <c r="B19" s="448"/>
      <c r="C19" s="1413"/>
      <c r="D19" s="1413"/>
      <c r="E19" s="1413"/>
      <c r="F19" s="1413"/>
      <c r="G19" s="488"/>
      <c r="I19" s="443"/>
      <c r="J19" s="444"/>
      <c r="K19" s="444"/>
      <c r="L19" s="445"/>
    </row>
    <row r="20" spans="1:12" ht="50.1" customHeight="1" x14ac:dyDescent="0.2">
      <c r="A20" s="507"/>
      <c r="B20" s="448"/>
      <c r="C20" s="1413"/>
      <c r="D20" s="1413"/>
      <c r="E20" s="1413"/>
      <c r="F20" s="1413"/>
      <c r="G20" s="488"/>
      <c r="I20" s="443"/>
      <c r="J20" s="444"/>
      <c r="K20" s="444"/>
      <c r="L20" s="445"/>
    </row>
    <row r="21" spans="1:12" ht="50.1" customHeight="1" x14ac:dyDescent="0.2">
      <c r="A21" s="507"/>
      <c r="B21" s="448"/>
      <c r="C21" s="1413"/>
      <c r="D21" s="1413"/>
      <c r="E21" s="1413"/>
      <c r="F21" s="1413"/>
      <c r="G21" s="488"/>
      <c r="I21" s="443"/>
      <c r="J21" s="444"/>
      <c r="K21" s="444"/>
      <c r="L21" s="445"/>
    </row>
    <row r="22" spans="1:12" ht="50.1" customHeight="1" x14ac:dyDescent="0.2">
      <c r="A22" s="507"/>
      <c r="B22" s="448"/>
      <c r="C22" s="1413"/>
      <c r="D22" s="1413"/>
      <c r="E22" s="1413"/>
      <c r="F22" s="1413"/>
      <c r="G22" s="488"/>
      <c r="I22" s="443"/>
      <c r="J22" s="444"/>
      <c r="K22" s="444"/>
      <c r="L22" s="445"/>
    </row>
    <row r="23" spans="1:12" ht="50.1" customHeight="1" x14ac:dyDescent="0.2">
      <c r="A23" s="518"/>
      <c r="B23" s="448"/>
      <c r="C23" s="1413"/>
      <c r="D23" s="1413"/>
      <c r="E23" s="1413"/>
      <c r="F23" s="1413"/>
      <c r="G23" s="488"/>
      <c r="I23" s="443"/>
      <c r="J23" s="444"/>
      <c r="K23" s="444"/>
      <c r="L23" s="445"/>
    </row>
    <row r="24" spans="1:12" ht="50.1" customHeight="1" x14ac:dyDescent="0.2">
      <c r="A24" s="507"/>
      <c r="B24" s="448"/>
      <c r="C24" s="1413"/>
      <c r="D24" s="1413"/>
      <c r="E24" s="1413"/>
      <c r="F24" s="1413"/>
      <c r="G24" s="488"/>
      <c r="I24" s="443"/>
      <c r="J24" s="444"/>
      <c r="K24" s="444"/>
      <c r="L24" s="445"/>
    </row>
    <row r="25" spans="1:12" ht="50.1" customHeight="1" x14ac:dyDescent="0.2">
      <c r="A25" s="507"/>
      <c r="B25" s="448"/>
      <c r="C25" s="1413"/>
      <c r="D25" s="1413"/>
      <c r="E25" s="1413"/>
      <c r="F25" s="1413"/>
      <c r="G25" s="488"/>
      <c r="I25" s="443"/>
      <c r="J25" s="444"/>
      <c r="K25" s="444"/>
      <c r="L25" s="445"/>
    </row>
    <row r="26" spans="1:12" ht="50.1" customHeight="1" x14ac:dyDescent="0.2">
      <c r="A26" s="507"/>
      <c r="B26" s="448"/>
      <c r="C26" s="1413"/>
      <c r="D26" s="1413"/>
      <c r="E26" s="1413"/>
      <c r="F26" s="1413"/>
      <c r="G26" s="488"/>
      <c r="I26" s="443"/>
      <c r="J26" s="444"/>
      <c r="K26" s="444"/>
      <c r="L26" s="445"/>
    </row>
    <row r="27" spans="1:12" ht="50.1" customHeight="1" x14ac:dyDescent="0.2">
      <c r="A27" s="507"/>
      <c r="B27" s="448"/>
      <c r="C27" s="1413"/>
      <c r="D27" s="1413"/>
      <c r="E27" s="1413"/>
      <c r="F27" s="1413"/>
      <c r="G27" s="488"/>
      <c r="I27" s="443"/>
      <c r="J27" s="444"/>
      <c r="K27" s="444"/>
      <c r="L27" s="445"/>
    </row>
    <row r="28" spans="1:12" ht="3.75" customHeight="1" thickBot="1" x14ac:dyDescent="0.25">
      <c r="A28" s="508"/>
      <c r="B28" s="509"/>
      <c r="C28" s="509"/>
      <c r="D28" s="510"/>
      <c r="E28" s="509"/>
      <c r="F28" s="509"/>
      <c r="G28" s="511"/>
    </row>
  </sheetData>
  <sheetProtection sheet="1" objects="1" scenarios="1" insertHyperlinks="0"/>
  <mergeCells count="49">
    <mergeCell ref="I11:L11"/>
    <mergeCell ref="I4:I5"/>
    <mergeCell ref="J4:J5"/>
    <mergeCell ref="K4:K5"/>
    <mergeCell ref="L4:L5"/>
    <mergeCell ref="I6:I8"/>
    <mergeCell ref="J6:J8"/>
    <mergeCell ref="K6:K8"/>
    <mergeCell ref="L6:L8"/>
    <mergeCell ref="C26:D26"/>
    <mergeCell ref="E26:F26"/>
    <mergeCell ref="C27:D27"/>
    <mergeCell ref="E27:F27"/>
    <mergeCell ref="C23:D23"/>
    <mergeCell ref="E23:F23"/>
    <mergeCell ref="C24:D24"/>
    <mergeCell ref="E24:F24"/>
    <mergeCell ref="C25:D25"/>
    <mergeCell ref="E25:F25"/>
    <mergeCell ref="C20:D20"/>
    <mergeCell ref="E20:F20"/>
    <mergeCell ref="C21:D21"/>
    <mergeCell ref="E21:F21"/>
    <mergeCell ref="C22:D22"/>
    <mergeCell ref="E22:F22"/>
    <mergeCell ref="C17:D17"/>
    <mergeCell ref="E17:F17"/>
    <mergeCell ref="C18:D18"/>
    <mergeCell ref="E18:F18"/>
    <mergeCell ref="C19:D19"/>
    <mergeCell ref="E19:F19"/>
    <mergeCell ref="C14:D14"/>
    <mergeCell ref="E14:F14"/>
    <mergeCell ref="C15:D15"/>
    <mergeCell ref="E15:F15"/>
    <mergeCell ref="C16:D16"/>
    <mergeCell ref="E16:F16"/>
    <mergeCell ref="C11:D11"/>
    <mergeCell ref="E11:F11"/>
    <mergeCell ref="C12:D12"/>
    <mergeCell ref="E12:F12"/>
    <mergeCell ref="C13:D13"/>
    <mergeCell ref="E13:F13"/>
    <mergeCell ref="B1:E1"/>
    <mergeCell ref="A6:G6"/>
    <mergeCell ref="C9:D9"/>
    <mergeCell ref="E9:F9"/>
    <mergeCell ref="C10:D10"/>
    <mergeCell ref="E10:F10"/>
  </mergeCells>
  <printOptions horizontalCentered="1"/>
  <pageMargins left="0.39370078740157483" right="0.19685039370078741" top="0.39370078740157483" bottom="0.39370078740157483" header="0" footer="0.15748031496062992"/>
  <pageSetup paperSize="9" scale="68"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265222" r:id="rId4" name="FinalReviewChk">
          <controlPr defaultSize="0" autoLine="0" r:id="rId5">
            <anchor moveWithCells="1">
              <from>
                <xdr:col>8</xdr:col>
                <xdr:colOff>123825</xdr:colOff>
                <xdr:row>8</xdr:row>
                <xdr:rowOff>85725</xdr:rowOff>
              </from>
              <to>
                <xdr:col>8</xdr:col>
                <xdr:colOff>295275</xdr:colOff>
                <xdr:row>8</xdr:row>
                <xdr:rowOff>257175</xdr:rowOff>
              </to>
            </anchor>
          </controlPr>
        </control>
      </mc:Choice>
      <mc:Fallback>
        <control shapeId="265222" r:id="rId4" name="FinalReviewChk"/>
      </mc:Fallback>
    </mc:AlternateContent>
    <mc:AlternateContent xmlns:mc="http://schemas.openxmlformats.org/markup-compatibility/2006">
      <mc:Choice Requires="x14">
        <control shapeId="265221" r:id="rId6" name="ReworkCompleteChk">
          <controlPr defaultSize="0" autoLine="0" r:id="rId5">
            <anchor moveWithCells="1">
              <from>
                <xdr:col>8</xdr:col>
                <xdr:colOff>123825</xdr:colOff>
                <xdr:row>5</xdr:row>
                <xdr:rowOff>85725</xdr:rowOff>
              </from>
              <to>
                <xdr:col>8</xdr:col>
                <xdr:colOff>295275</xdr:colOff>
                <xdr:row>6</xdr:row>
                <xdr:rowOff>9525</xdr:rowOff>
              </to>
            </anchor>
          </controlPr>
        </control>
      </mc:Choice>
      <mc:Fallback>
        <control shapeId="265221" r:id="rId6" name="ReworkCompleteChk"/>
      </mc:Fallback>
    </mc:AlternateContent>
    <mc:AlternateContent xmlns:mc="http://schemas.openxmlformats.org/markup-compatibility/2006">
      <mc:Choice Requires="x14">
        <control shapeId="265220" r:id="rId7" name="ReworkRequiredChk">
          <controlPr defaultSize="0" autoLine="0" r:id="rId5">
            <anchor moveWithCells="1">
              <from>
                <xdr:col>8</xdr:col>
                <xdr:colOff>123825</xdr:colOff>
                <xdr:row>3</xdr:row>
                <xdr:rowOff>85725</xdr:rowOff>
              </from>
              <to>
                <xdr:col>8</xdr:col>
                <xdr:colOff>295275</xdr:colOff>
                <xdr:row>3</xdr:row>
                <xdr:rowOff>257175</xdr:rowOff>
              </to>
            </anchor>
          </controlPr>
        </control>
      </mc:Choice>
      <mc:Fallback>
        <control shapeId="265220" r:id="rId7" name="ReworkRequiredChk"/>
      </mc:Fallback>
    </mc:AlternateContent>
    <mc:AlternateContent xmlns:mc="http://schemas.openxmlformats.org/markup-compatibility/2006">
      <mc:Choice Requires="x14">
        <control shapeId="265219" r:id="rId8" name="ReviewedChk">
          <controlPr defaultSize="0" autoLine="0" r:id="rId5">
            <anchor moveWithCells="1">
              <from>
                <xdr:col>8</xdr:col>
                <xdr:colOff>123825</xdr:colOff>
                <xdr:row>2</xdr:row>
                <xdr:rowOff>85725</xdr:rowOff>
              </from>
              <to>
                <xdr:col>8</xdr:col>
                <xdr:colOff>295275</xdr:colOff>
                <xdr:row>2</xdr:row>
                <xdr:rowOff>257175</xdr:rowOff>
              </to>
            </anchor>
          </controlPr>
        </control>
      </mc:Choice>
      <mc:Fallback>
        <control shapeId="265219" r:id="rId8" name="ReviewedChk"/>
      </mc:Fallback>
    </mc:AlternateContent>
    <mc:AlternateContent xmlns:mc="http://schemas.openxmlformats.org/markup-compatibility/2006">
      <mc:Choice Requires="x14">
        <control shapeId="265218" r:id="rId9" name="AwaitingClientChk">
          <controlPr defaultSize="0" autoLine="0" r:id="rId5">
            <anchor moveWithCells="1">
              <from>
                <xdr:col>8</xdr:col>
                <xdr:colOff>123825</xdr:colOff>
                <xdr:row>1</xdr:row>
                <xdr:rowOff>85725</xdr:rowOff>
              </from>
              <to>
                <xdr:col>8</xdr:col>
                <xdr:colOff>295275</xdr:colOff>
                <xdr:row>1</xdr:row>
                <xdr:rowOff>257175</xdr:rowOff>
              </to>
            </anchor>
          </controlPr>
        </control>
      </mc:Choice>
      <mc:Fallback>
        <control shapeId="265218" r:id="rId9" name="AwaitingClientChk"/>
      </mc:Fallback>
    </mc:AlternateContent>
    <mc:AlternateContent xmlns:mc="http://schemas.openxmlformats.org/markup-compatibility/2006">
      <mc:Choice Requires="x14">
        <control shapeId="265217" r:id="rId10" name="WorksheetCompleteChk">
          <controlPr defaultSize="0" autoLine="0" r:id="rId5">
            <anchor moveWithCells="1">
              <from>
                <xdr:col>8</xdr:col>
                <xdr:colOff>123825</xdr:colOff>
                <xdr:row>0</xdr:row>
                <xdr:rowOff>85725</xdr:rowOff>
              </from>
              <to>
                <xdr:col>8</xdr:col>
                <xdr:colOff>295275</xdr:colOff>
                <xdr:row>0</xdr:row>
                <xdr:rowOff>257175</xdr:rowOff>
              </to>
            </anchor>
          </controlPr>
        </control>
      </mc:Choice>
      <mc:Fallback>
        <control shapeId="265217" r:id="rId10" name="WorksheetCompleteChk"/>
      </mc:Fallback>
    </mc:AlternateContent>
  </control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2">
    <tabColor rgb="FF8DC63F"/>
  </sheetPr>
  <dimension ref="A1:L190"/>
  <sheetViews>
    <sheetView showGridLines="0" zoomScaleNormal="100" workbookViewId="0"/>
  </sheetViews>
  <sheetFormatPr defaultColWidth="9.33203125" defaultRowHeight="15" x14ac:dyDescent="0.25"/>
  <cols>
    <col min="1" max="1" width="12.83203125" style="167" customWidth="1"/>
    <col min="2" max="2" width="40.5" style="167" customWidth="1"/>
    <col min="3" max="3" width="7.5" style="167" customWidth="1"/>
    <col min="4" max="7" width="15.83203125" style="167" customWidth="1"/>
    <col min="8" max="8" width="15.1640625" style="167" customWidth="1"/>
    <col min="9" max="9" width="6.6640625" customWidth="1"/>
    <col min="10" max="10" width="30.83203125" customWidth="1"/>
    <col min="11" max="12" width="9.1640625" customWidth="1"/>
    <col min="13" max="16384" width="9.33203125" style="167"/>
  </cols>
  <sheetData>
    <row r="1" spans="1:12" s="200" customFormat="1" ht="24.95" customHeight="1" x14ac:dyDescent="0.25">
      <c r="A1" s="145" t="s">
        <v>167</v>
      </c>
      <c r="B1" s="1426" t="str">
        <f>Home!$B$3</f>
        <v>MICI05</v>
      </c>
      <c r="C1" s="1426"/>
      <c r="D1" s="1426"/>
      <c r="E1" s="24"/>
      <c r="F1" s="104" t="s">
        <v>58</v>
      </c>
      <c r="G1" s="1066" t="e">
        <f>IF(AND('Index of Workpapers'!E63="",#REF!=""),'Index of Workpapers'!C63,IF('Index of Workpapers'!E63&lt;&gt;"",'Index of Workpapers'!E63,#REF!))</f>
        <v>#REF!</v>
      </c>
      <c r="I1" s="643"/>
      <c r="J1" s="644" t="s">
        <v>349</v>
      </c>
      <c r="K1" s="645" t="s">
        <v>63</v>
      </c>
      <c r="L1" s="646" t="s">
        <v>64</v>
      </c>
    </row>
    <row r="2" spans="1:12" s="200" customFormat="1" ht="24.95" customHeight="1" x14ac:dyDescent="0.25">
      <c r="A2" s="145" t="s">
        <v>10</v>
      </c>
      <c r="B2" s="971" t="str">
        <f>Home!$B$4</f>
        <v>MICINDA SUPERANNUATION FUND</v>
      </c>
      <c r="D2" s="168"/>
      <c r="E2" s="24"/>
      <c r="F2" s="104" t="s">
        <v>63</v>
      </c>
      <c r="G2" s="104" t="s">
        <v>64</v>
      </c>
      <c r="I2" s="643"/>
      <c r="J2" s="644" t="s">
        <v>350</v>
      </c>
      <c r="K2" s="645" t="s">
        <v>63</v>
      </c>
      <c r="L2" s="646" t="s">
        <v>64</v>
      </c>
    </row>
    <row r="3" spans="1:12" s="200" customFormat="1" ht="24.95" customHeight="1" x14ac:dyDescent="0.25">
      <c r="A3" s="145" t="s">
        <v>236</v>
      </c>
      <c r="B3" s="973">
        <f>Home!$C$7</f>
        <v>43281</v>
      </c>
      <c r="D3" s="168"/>
      <c r="E3" s="142" t="s">
        <v>55</v>
      </c>
      <c r="F3" s="106" t="str">
        <f>Home!$C$16</f>
        <v>TH</v>
      </c>
      <c r="G3" s="238">
        <f>Home!$C$17</f>
        <v>43521</v>
      </c>
      <c r="I3" s="643"/>
      <c r="J3" s="644" t="s">
        <v>94</v>
      </c>
      <c r="K3" s="645" t="s">
        <v>63</v>
      </c>
      <c r="L3" s="646" t="s">
        <v>64</v>
      </c>
    </row>
    <row r="4" spans="1:12" s="200" customFormat="1" ht="24.95" customHeight="1" x14ac:dyDescent="0.3">
      <c r="A4" s="1660" t="s">
        <v>464</v>
      </c>
      <c r="B4" s="1660"/>
      <c r="C4" s="169"/>
      <c r="D4" s="169"/>
      <c r="E4" s="142" t="s">
        <v>56</v>
      </c>
      <c r="F4" s="106" t="str">
        <f>Home!$C$18</f>
        <v>Enter initials</v>
      </c>
      <c r="G4" s="238" t="str">
        <f>Home!$C$19</f>
        <v>Enter date</v>
      </c>
      <c r="I4" s="643"/>
      <c r="J4" s="644" t="s">
        <v>351</v>
      </c>
      <c r="K4" s="645" t="s">
        <v>63</v>
      </c>
      <c r="L4" s="646" t="s">
        <v>64</v>
      </c>
    </row>
    <row r="5" spans="1:12" s="200" customFormat="1" ht="3.75" customHeight="1" thickBot="1" x14ac:dyDescent="0.3">
      <c r="B5" s="178"/>
      <c r="C5" s="178"/>
      <c r="D5" s="199"/>
      <c r="E5" s="198"/>
      <c r="F5" s="176"/>
      <c r="G5" s="177"/>
      <c r="H5" s="201"/>
      <c r="I5" s="1418"/>
      <c r="J5" s="1419" t="s">
        <v>352</v>
      </c>
      <c r="K5" s="1420" t="s">
        <v>63</v>
      </c>
      <c r="L5" s="1422" t="s">
        <v>64</v>
      </c>
    </row>
    <row r="6" spans="1:12" s="200" customFormat="1" ht="3.75" customHeight="1" x14ac:dyDescent="0.25">
      <c r="A6" s="761"/>
      <c r="B6" s="762"/>
      <c r="C6" s="762"/>
      <c r="D6" s="763"/>
      <c r="E6" s="764"/>
      <c r="F6" s="765"/>
      <c r="G6" s="766"/>
      <c r="H6" s="201"/>
      <c r="I6" s="1418"/>
      <c r="J6" s="1419"/>
      <c r="K6" s="1420"/>
      <c r="L6" s="1422"/>
    </row>
    <row r="7" spans="1:12" ht="19.5" customHeight="1" x14ac:dyDescent="0.25">
      <c r="A7" s="1647" t="str">
        <f>CONCATENATE("Member 1 - ",Home!$C$22)</f>
        <v>Member 1 - Michael Lever</v>
      </c>
      <c r="B7" s="1648"/>
      <c r="C7" s="1648"/>
      <c r="D7" s="1648"/>
      <c r="E7" s="1648"/>
      <c r="F7" s="1648"/>
      <c r="G7" s="1531"/>
      <c r="H7" s="179"/>
      <c r="I7" s="1418"/>
      <c r="J7" s="1419"/>
      <c r="K7" s="1420"/>
      <c r="L7" s="1422"/>
    </row>
    <row r="8" spans="1:12" ht="3.75" customHeight="1" x14ac:dyDescent="0.25">
      <c r="A8" s="754"/>
      <c r="B8" s="1105"/>
      <c r="C8" s="436"/>
      <c r="D8" s="436"/>
      <c r="E8" s="436"/>
      <c r="F8" s="436"/>
      <c r="G8" s="767"/>
      <c r="H8" s="179"/>
      <c r="I8" s="1481"/>
      <c r="J8" s="1484" t="s">
        <v>353</v>
      </c>
      <c r="K8" s="1487" t="s">
        <v>63</v>
      </c>
      <c r="L8" s="1490" t="s">
        <v>64</v>
      </c>
    </row>
    <row r="9" spans="1:12" ht="30" customHeight="1" x14ac:dyDescent="0.25">
      <c r="A9" s="1402" t="s">
        <v>93</v>
      </c>
      <c r="B9" s="1403"/>
      <c r="C9" s="1100" t="s">
        <v>437</v>
      </c>
      <c r="D9" s="1100" t="s">
        <v>315</v>
      </c>
      <c r="E9" s="1100" t="s">
        <v>316</v>
      </c>
      <c r="F9" s="1100" t="s">
        <v>317</v>
      </c>
      <c r="G9" s="1104" t="s">
        <v>139</v>
      </c>
      <c r="H9" s="180"/>
      <c r="I9" s="1497"/>
      <c r="J9" s="1498"/>
      <c r="K9" s="1499"/>
      <c r="L9" s="1500"/>
    </row>
    <row r="10" spans="1:12" ht="15" customHeight="1" x14ac:dyDescent="0.25">
      <c r="A10" s="1508" t="s">
        <v>313</v>
      </c>
      <c r="B10" s="1509"/>
      <c r="C10" s="181"/>
      <c r="D10" s="437"/>
      <c r="E10" s="437"/>
      <c r="F10" s="437"/>
      <c r="G10" s="571">
        <f>SUM(D10:F10)</f>
        <v>0</v>
      </c>
      <c r="H10" s="182"/>
      <c r="I10" s="897" t="s">
        <v>902</v>
      </c>
      <c r="J10" s="900"/>
      <c r="K10" s="900"/>
      <c r="L10" s="901"/>
    </row>
    <row r="11" spans="1:12" ht="15" customHeight="1" x14ac:dyDescent="0.25">
      <c r="A11" s="1508" t="s">
        <v>1174</v>
      </c>
      <c r="B11" s="1509"/>
      <c r="C11" s="181"/>
      <c r="D11" s="438">
        <f>D13-D12</f>
        <v>0</v>
      </c>
      <c r="G11" s="571">
        <f t="shared" ref="G11:G12" si="0">SUM(D11:F11)</f>
        <v>0</v>
      </c>
      <c r="H11" s="182"/>
      <c r="I11" s="1659" t="s">
        <v>355</v>
      </c>
      <c r="J11" s="1659"/>
      <c r="K11" s="1659"/>
      <c r="L11" s="1659"/>
    </row>
    <row r="12" spans="1:12" ht="15" customHeight="1" x14ac:dyDescent="0.25">
      <c r="A12" s="1508" t="s">
        <v>1175</v>
      </c>
      <c r="B12" s="1509"/>
      <c r="C12" s="181"/>
      <c r="D12" s="438">
        <f>'SMSF41 Contributions'!E160</f>
        <v>0</v>
      </c>
      <c r="G12" s="571">
        <f t="shared" si="0"/>
        <v>0</v>
      </c>
      <c r="H12" s="182"/>
      <c r="I12" s="1659"/>
      <c r="J12" s="1659"/>
      <c r="K12" s="1659"/>
      <c r="L12" s="1659"/>
    </row>
    <row r="13" spans="1:12" ht="15" customHeight="1" x14ac:dyDescent="0.25">
      <c r="A13" s="1508" t="s">
        <v>1173</v>
      </c>
      <c r="B13" s="1509"/>
      <c r="C13" s="164" t="s">
        <v>382</v>
      </c>
      <c r="D13" s="438">
        <f>'SMSF41 Contributions'!E157</f>
        <v>0</v>
      </c>
      <c r="G13" s="571">
        <f t="shared" ref="G13:G21" si="1">SUM(D13:F13)</f>
        <v>0</v>
      </c>
      <c r="H13" s="182"/>
      <c r="I13" s="985"/>
      <c r="J13" s="986"/>
      <c r="K13" s="986"/>
      <c r="L13" s="987"/>
    </row>
    <row r="14" spans="1:12" ht="15" customHeight="1" x14ac:dyDescent="0.25">
      <c r="A14" s="1508" t="s">
        <v>453</v>
      </c>
      <c r="B14" s="1509"/>
      <c r="C14" s="164"/>
      <c r="D14" s="261">
        <f>IF('SMSF44 Earnings'!C30+'SMSF44 Earnings'!D30&gt;=0,'SMSF44 Earnings'!C30+'SMSF44 Earnings'!D30,0)</f>
        <v>0</v>
      </c>
      <c r="E14" s="183"/>
      <c r="F14" s="438">
        <f>IF('SMSF44 Earnings'!E30&gt;=0,'SMSF44 Earnings'!E30,0)</f>
        <v>0</v>
      </c>
      <c r="G14" s="571">
        <f t="shared" si="1"/>
        <v>0</v>
      </c>
      <c r="H14" s="182"/>
      <c r="I14" s="985"/>
      <c r="J14" s="986"/>
      <c r="K14" s="986"/>
      <c r="L14" s="987"/>
    </row>
    <row r="15" spans="1:12" ht="15" customHeight="1" x14ac:dyDescent="0.25">
      <c r="A15" s="1508" t="s">
        <v>454</v>
      </c>
      <c r="B15" s="1509"/>
      <c r="C15" s="164"/>
      <c r="D15" s="438">
        <f>IF('SMSF44 Earnings'!C30+'SMSF44 Earnings'!D30&gt;=0,0,IF(D10+D13+D18+D19+D21+'SMSF44 Earnings'!C30+'SMSF44 Earnings'!D30&lt;=0,-D10-D13-D18-D19-D21,'SMSF44 Earnings'!C30+'SMSF44 Earnings'!D30))</f>
        <v>0</v>
      </c>
      <c r="E15" s="438">
        <f>IF('SMSF44 Earnings'!C30+'SMSF44 Earnings'!D30&gt;=0,0,IF(E10+E18+E19+E20+E21+'SMSF44 Earnings'!C30+'SMSF44 Earnings'!D30-D15&lt;=0,-E10-E18-E19-E20-E21,'SMSF44 Earnings'!C30+'SMSF44 Earnings'!D30-D15))</f>
        <v>0</v>
      </c>
      <c r="F15" s="438">
        <f>IF('SMSF44 Earnings'!C30+'SMSF44 Earnings'!D30&gt;=0,0,'SMSF44 Earnings'!C30+IF(-'SMSF42 Rollovers'!D34&gt;=0,-'SMSF42 Rollovers'!D34,0)+'SMSF44 Earnings'!D30-D15-E15)+IF('SMSF44 Earnings'!E30&gt;=0,0,'SMSF44 Earnings'!E30)</f>
        <v>0</v>
      </c>
      <c r="G15" s="571">
        <f t="shared" si="1"/>
        <v>0</v>
      </c>
      <c r="H15" s="182"/>
      <c r="I15" s="985"/>
      <c r="J15" s="986"/>
      <c r="K15" s="986"/>
      <c r="L15" s="987"/>
    </row>
    <row r="16" spans="1:12" ht="20.100000000000001" customHeight="1" x14ac:dyDescent="0.25">
      <c r="A16" s="1508" t="s">
        <v>455</v>
      </c>
      <c r="B16" s="1509"/>
      <c r="C16" s="164" t="s">
        <v>456</v>
      </c>
      <c r="D16" s="317">
        <f>SUM(D14:D15)</f>
        <v>0</v>
      </c>
      <c r="E16" s="317">
        <f>SUM(E15)</f>
        <v>0</v>
      </c>
      <c r="F16" s="317">
        <f>SUM(F14:F15)</f>
        <v>0</v>
      </c>
      <c r="G16" s="544">
        <f>SUM(G14:G15)</f>
        <v>0</v>
      </c>
      <c r="H16" s="182"/>
      <c r="I16" s="443"/>
      <c r="J16" s="444"/>
      <c r="K16" s="444"/>
      <c r="L16" s="445"/>
    </row>
    <row r="17" spans="1:12" s="186" customFormat="1" ht="3.75" customHeight="1" x14ac:dyDescent="0.25">
      <c r="A17" s="768"/>
      <c r="B17" s="203"/>
      <c r="C17" s="164"/>
      <c r="D17" s="184"/>
      <c r="E17" s="184"/>
      <c r="F17" s="184"/>
      <c r="G17" s="769"/>
      <c r="H17" s="182"/>
      <c r="I17" s="158"/>
      <c r="J17" s="158"/>
      <c r="K17" s="158"/>
      <c r="L17" s="158"/>
    </row>
    <row r="18" spans="1:12" ht="15" customHeight="1" x14ac:dyDescent="0.25">
      <c r="A18" s="1508" t="s">
        <v>1123</v>
      </c>
      <c r="B18" s="1509"/>
      <c r="C18" s="164" t="s">
        <v>457</v>
      </c>
      <c r="D18" s="438">
        <f>'SMSF42 Rollovers'!D18</f>
        <v>207642.13</v>
      </c>
      <c r="E18" s="438">
        <f>'SMSF42 Rollovers'!D19</f>
        <v>0</v>
      </c>
      <c r="F18" s="438">
        <f>'SMSF42 Rollovers'!D20</f>
        <v>0</v>
      </c>
      <c r="G18" s="571">
        <f t="shared" si="1"/>
        <v>207642.13</v>
      </c>
      <c r="H18" s="182"/>
      <c r="I18" s="443"/>
      <c r="J18" s="444"/>
      <c r="K18" s="444"/>
      <c r="L18" s="445"/>
    </row>
    <row r="19" spans="1:12" ht="15" customHeight="1" x14ac:dyDescent="0.25">
      <c r="A19" s="1508" t="s">
        <v>1124</v>
      </c>
      <c r="B19" s="1509"/>
      <c r="C19" s="164" t="s">
        <v>458</v>
      </c>
      <c r="D19" s="438">
        <f>-'SMSF42 Rollovers'!D34</f>
        <v>0</v>
      </c>
      <c r="E19" s="438">
        <f>-'SMSF42 Rollovers'!D35</f>
        <v>0</v>
      </c>
      <c r="F19" s="438">
        <f>-'SMSF42 Rollovers'!D36</f>
        <v>0</v>
      </c>
      <c r="G19" s="571">
        <f t="shared" si="1"/>
        <v>0</v>
      </c>
      <c r="H19" s="182"/>
      <c r="I19" s="443"/>
      <c r="J19" s="444"/>
      <c r="K19" s="444"/>
      <c r="L19" s="445"/>
    </row>
    <row r="20" spans="1:12" ht="15" customHeight="1" x14ac:dyDescent="0.25">
      <c r="A20" s="1508" t="s">
        <v>459</v>
      </c>
      <c r="B20" s="1509"/>
      <c r="C20" s="164" t="s">
        <v>460</v>
      </c>
      <c r="D20" s="438">
        <f>-'SMSF43 Benefits'!C34-'SMSF43 Benefits'!C18</f>
        <v>0</v>
      </c>
      <c r="E20" s="438">
        <f>-'SMSF43 Benefits'!C19-'SMSF43 Benefits'!C35</f>
        <v>0</v>
      </c>
      <c r="F20" s="438">
        <f>-'SMSF43 Benefits'!C20-'SMSF43 Benefits'!C36</f>
        <v>0</v>
      </c>
      <c r="G20" s="571">
        <f t="shared" si="1"/>
        <v>0</v>
      </c>
      <c r="H20" s="180"/>
      <c r="I20" s="443"/>
      <c r="J20" s="444"/>
      <c r="K20" s="444"/>
      <c r="L20" s="445"/>
    </row>
    <row r="21" spans="1:12" ht="15" customHeight="1" x14ac:dyDescent="0.25">
      <c r="A21" s="1508" t="s">
        <v>461</v>
      </c>
      <c r="B21" s="1509"/>
      <c r="C21" s="164"/>
      <c r="D21" s="437"/>
      <c r="E21" s="437"/>
      <c r="F21" s="437"/>
      <c r="G21" s="571">
        <f t="shared" si="1"/>
        <v>0</v>
      </c>
      <c r="H21" s="180"/>
      <c r="I21" s="443"/>
      <c r="J21" s="444"/>
      <c r="K21" s="444"/>
      <c r="L21" s="445"/>
    </row>
    <row r="22" spans="1:12" ht="20.100000000000001" customHeight="1" thickBot="1" x14ac:dyDescent="0.3">
      <c r="A22" s="1466" t="s">
        <v>314</v>
      </c>
      <c r="B22" s="1467"/>
      <c r="C22" s="164" t="s">
        <v>462</v>
      </c>
      <c r="D22" s="415">
        <f>D10+D13+D16+D18+D19+D20+D21</f>
        <v>207642.13</v>
      </c>
      <c r="E22" s="415">
        <f>E10+E16+E18+E19+E20+E21</f>
        <v>0</v>
      </c>
      <c r="F22" s="415">
        <f>F10+F16+F18+F19+F20+F21</f>
        <v>0</v>
      </c>
      <c r="G22" s="546">
        <f>G10+G13+G16+G18+G19+G20+G21</f>
        <v>207642.13</v>
      </c>
      <c r="H22" s="180"/>
      <c r="I22" s="443"/>
      <c r="J22" s="444"/>
      <c r="K22" s="444"/>
      <c r="L22" s="445"/>
    </row>
    <row r="23" spans="1:12" ht="3.75" customHeight="1" thickTop="1" x14ac:dyDescent="0.25">
      <c r="A23" s="1102"/>
      <c r="B23" s="1103"/>
      <c r="C23" s="164"/>
      <c r="D23" s="1105"/>
      <c r="E23" s="1105"/>
      <c r="F23" s="1105"/>
      <c r="G23" s="1106"/>
      <c r="H23" s="180"/>
      <c r="I23" s="158"/>
      <c r="J23" s="158"/>
      <c r="K23" s="158"/>
      <c r="L23" s="158"/>
    </row>
    <row r="24" spans="1:12" ht="15" customHeight="1" x14ac:dyDescent="0.25">
      <c r="A24" s="1511" t="s">
        <v>442</v>
      </c>
      <c r="B24" s="1509"/>
      <c r="C24" s="164"/>
      <c r="D24" s="1105"/>
      <c r="E24" s="1105"/>
      <c r="F24" s="1105"/>
      <c r="G24" s="545"/>
      <c r="H24" s="180"/>
      <c r="I24" s="443"/>
      <c r="J24" s="444"/>
      <c r="K24" s="444"/>
      <c r="L24" s="445"/>
    </row>
    <row r="25" spans="1:12" ht="15" customHeight="1" x14ac:dyDescent="0.25">
      <c r="A25" s="1508" t="s">
        <v>443</v>
      </c>
      <c r="B25" s="1509"/>
      <c r="C25" s="164"/>
      <c r="D25" s="1105"/>
      <c r="E25" s="1105"/>
      <c r="F25" s="1105"/>
      <c r="G25" s="545"/>
      <c r="H25" s="180"/>
      <c r="I25" s="443"/>
      <c r="J25" s="444"/>
      <c r="K25" s="444"/>
      <c r="L25" s="445"/>
    </row>
    <row r="26" spans="1:12" ht="20.100000000000001" customHeight="1" thickBot="1" x14ac:dyDescent="0.3">
      <c r="A26" s="1466" t="s">
        <v>655</v>
      </c>
      <c r="B26" s="1467"/>
      <c r="C26" s="164"/>
      <c r="D26" s="1105"/>
      <c r="E26" s="1105"/>
      <c r="F26" s="1105"/>
      <c r="G26" s="546">
        <f>SUM(G24:G25)</f>
        <v>0</v>
      </c>
      <c r="H26" s="180"/>
      <c r="I26" s="443"/>
      <c r="J26" s="444"/>
      <c r="K26" s="444"/>
      <c r="L26" s="445"/>
    </row>
    <row r="27" spans="1:12" ht="3.75" customHeight="1" thickTop="1" x14ac:dyDescent="0.25">
      <c r="A27" s="1183"/>
      <c r="B27" s="1184"/>
      <c r="C27" s="164"/>
      <c r="D27" s="1185"/>
      <c r="E27" s="1185"/>
      <c r="F27" s="1185"/>
      <c r="G27" s="1186"/>
      <c r="H27" s="436"/>
      <c r="I27" s="1188"/>
      <c r="J27" s="1189"/>
      <c r="K27" s="1189"/>
      <c r="L27" s="1189"/>
    </row>
    <row r="28" spans="1:12" ht="30" customHeight="1" x14ac:dyDescent="0.25">
      <c r="A28" s="1506" t="s">
        <v>1179</v>
      </c>
      <c r="B28" s="1479"/>
      <c r="C28" s="1661"/>
      <c r="D28" s="1185"/>
      <c r="E28" s="1196" t="s">
        <v>1180</v>
      </c>
      <c r="F28" s="1185"/>
      <c r="G28" s="1197"/>
      <c r="H28" s="436"/>
      <c r="I28" s="1188"/>
      <c r="J28" s="1189"/>
      <c r="K28" s="1189"/>
      <c r="L28" s="1189"/>
    </row>
    <row r="29" spans="1:12" customFormat="1" ht="3.75" customHeight="1" x14ac:dyDescent="0.2">
      <c r="A29" s="1107"/>
      <c r="B29" s="1105"/>
      <c r="C29" s="1105"/>
      <c r="D29" s="1105"/>
      <c r="E29" s="1105"/>
      <c r="F29" s="1105"/>
      <c r="G29" s="1106"/>
      <c r="I29" s="369"/>
      <c r="J29" s="369"/>
      <c r="K29" s="369"/>
      <c r="L29" s="369"/>
    </row>
    <row r="30" spans="1:12" customFormat="1" ht="19.5" customHeight="1" x14ac:dyDescent="0.2">
      <c r="A30" s="1647" t="str">
        <f>CONCATENATE("Member 2 - ",Home!$C$23)</f>
        <v>Member 2 - Rinda Lever</v>
      </c>
      <c r="B30" s="1648"/>
      <c r="C30" s="1648"/>
      <c r="D30" s="1648"/>
      <c r="E30" s="1648"/>
      <c r="F30" s="1648"/>
      <c r="G30" s="1531"/>
      <c r="I30" s="369"/>
      <c r="J30" s="369"/>
      <c r="K30" s="369"/>
      <c r="L30" s="369"/>
    </row>
    <row r="31" spans="1:12" ht="3.75" customHeight="1" x14ac:dyDescent="0.25">
      <c r="A31" s="1107"/>
      <c r="B31" s="1105"/>
      <c r="C31" s="436"/>
      <c r="D31" s="436"/>
      <c r="E31" s="436"/>
      <c r="F31" s="436"/>
      <c r="G31" s="767"/>
      <c r="H31" s="179"/>
      <c r="I31" s="369"/>
      <c r="J31" s="369"/>
      <c r="K31" s="369"/>
      <c r="L31" s="369"/>
    </row>
    <row r="32" spans="1:12" ht="30" customHeight="1" x14ac:dyDescent="0.25">
      <c r="A32" s="1402" t="s">
        <v>93</v>
      </c>
      <c r="B32" s="1403"/>
      <c r="C32" s="1100" t="s">
        <v>437</v>
      </c>
      <c r="D32" s="1100" t="s">
        <v>315</v>
      </c>
      <c r="E32" s="1100" t="s">
        <v>316</v>
      </c>
      <c r="F32" s="1100" t="s">
        <v>317</v>
      </c>
      <c r="G32" s="1104" t="s">
        <v>139</v>
      </c>
      <c r="H32" s="180"/>
      <c r="I32" s="369"/>
      <c r="J32" s="369"/>
      <c r="K32" s="369"/>
      <c r="L32" s="369"/>
    </row>
    <row r="33" spans="1:12" ht="15" customHeight="1" x14ac:dyDescent="0.25">
      <c r="A33" s="1508" t="s">
        <v>313</v>
      </c>
      <c r="B33" s="1509"/>
      <c r="C33" s="181"/>
      <c r="D33" s="437"/>
      <c r="E33" s="437"/>
      <c r="F33" s="437"/>
      <c r="G33" s="571">
        <f>SUM(D33:F33)</f>
        <v>0</v>
      </c>
      <c r="H33" s="182"/>
      <c r="I33" s="443"/>
      <c r="J33" s="444"/>
      <c r="K33" s="444"/>
      <c r="L33" s="445"/>
    </row>
    <row r="34" spans="1:12" ht="15" customHeight="1" x14ac:dyDescent="0.25">
      <c r="A34" s="1508" t="s">
        <v>1174</v>
      </c>
      <c r="B34" s="1509"/>
      <c r="C34" s="181"/>
      <c r="D34" s="438">
        <f>D36-D35</f>
        <v>10000</v>
      </c>
      <c r="G34" s="571">
        <f t="shared" ref="G34:G35" si="2">SUM(D34:F34)</f>
        <v>10000</v>
      </c>
      <c r="H34" s="182"/>
      <c r="I34" s="443"/>
      <c r="J34" s="444"/>
      <c r="K34" s="444"/>
      <c r="L34" s="445"/>
    </row>
    <row r="35" spans="1:12" ht="15" customHeight="1" x14ac:dyDescent="0.25">
      <c r="A35" s="1508" t="s">
        <v>1175</v>
      </c>
      <c r="B35" s="1509"/>
      <c r="C35" s="181"/>
      <c r="D35" s="1202">
        <f>'SMSF41 Contributions'!F160</f>
        <v>0</v>
      </c>
      <c r="E35" s="1180"/>
      <c r="F35" s="1180"/>
      <c r="G35" s="571">
        <f t="shared" si="2"/>
        <v>0</v>
      </c>
      <c r="H35" s="182"/>
      <c r="I35" s="443"/>
      <c r="J35" s="444"/>
      <c r="K35" s="444"/>
      <c r="L35" s="445"/>
    </row>
    <row r="36" spans="1:12" ht="15" customHeight="1" x14ac:dyDescent="0.25">
      <c r="A36" s="1508" t="s">
        <v>1173</v>
      </c>
      <c r="B36" s="1509"/>
      <c r="C36" s="164" t="s">
        <v>382</v>
      </c>
      <c r="D36" s="438">
        <f>'SMSF41 Contributions'!F157</f>
        <v>10000</v>
      </c>
      <c r="E36" s="1180"/>
      <c r="F36" s="1180"/>
      <c r="G36" s="571">
        <f>SUM(D36:F36)</f>
        <v>10000</v>
      </c>
      <c r="H36" s="182"/>
      <c r="I36" s="443"/>
      <c r="J36" s="444"/>
      <c r="K36" s="444"/>
      <c r="L36" s="445"/>
    </row>
    <row r="37" spans="1:12" ht="15" customHeight="1" x14ac:dyDescent="0.25">
      <c r="A37" s="1508" t="s">
        <v>453</v>
      </c>
      <c r="B37" s="1509"/>
      <c r="C37" s="164"/>
      <c r="D37" s="438">
        <f>IF('SMSF44 Earnings'!C56+'SMSF44 Earnings'!D56&gt;=0,'SMSF44 Earnings'!C56+'SMSF44 Earnings'!D56,0)</f>
        <v>0</v>
      </c>
      <c r="E37" s="183"/>
      <c r="F37" s="438">
        <f>IF('SMSF44 Earnings'!E56&gt;=0,'SMSF44 Earnings'!E56,0)</f>
        <v>0</v>
      </c>
      <c r="G37" s="571">
        <f>SUM(D37:F37)</f>
        <v>0</v>
      </c>
      <c r="H37" s="182"/>
      <c r="I37" s="443"/>
      <c r="J37" s="444"/>
      <c r="K37" s="444"/>
      <c r="L37" s="445"/>
    </row>
    <row r="38" spans="1:12" ht="15" customHeight="1" x14ac:dyDescent="0.25">
      <c r="A38" s="1508" t="s">
        <v>454</v>
      </c>
      <c r="B38" s="1509"/>
      <c r="C38" s="164"/>
      <c r="D38" s="438">
        <f>IF('SMSF44 Earnings'!C56+'SMSF44 Earnings'!D56&gt;=0,0,IF(D33+D36+D41+D42+D44+'SMSF44 Earnings'!C56+'SMSF44 Earnings'!D56&lt;=0,-D33-D36-D41-D42-D44,'SMSF44 Earnings'!C56+'SMSF44 Earnings'!D56))</f>
        <v>0</v>
      </c>
      <c r="E38" s="438">
        <f>IF('SMSF44 Earnings'!C56+'SMSF44 Earnings'!D56&gt;=0,0,IF(E33+E41+E42+E43+E44+'SMSF44 Earnings'!C56+'SMSF44 Earnings'!D56-D38&lt;=0,-E33-E41-E42-E43-E44,'SMSF44 Earnings'!C56+'SMSF44 Earnings'!D56-D38))</f>
        <v>0</v>
      </c>
      <c r="F38" s="438">
        <f>IF('SMSF44 Earnings'!C56+'SMSF44 Earnings'!D56&gt;=0,0,'SMSF44 Earnings'!C56+IF(-'SMSF42 Rollovers'!E34&gt;=0,-'SMSF42 Rollovers'!E34,0)+'SMSF44 Earnings'!D56-D38-E38)+IF('SMSF44 Earnings'!E56&gt;=0,0,'SMSF44 Earnings'!E56)</f>
        <v>0</v>
      </c>
      <c r="G38" s="571">
        <f>SUM(D38:F38)</f>
        <v>0</v>
      </c>
      <c r="H38" s="182"/>
      <c r="I38" s="443"/>
      <c r="J38" s="444"/>
      <c r="K38" s="444"/>
      <c r="L38" s="445"/>
    </row>
    <row r="39" spans="1:12" ht="20.100000000000001" customHeight="1" x14ac:dyDescent="0.25">
      <c r="A39" s="1508" t="s">
        <v>455</v>
      </c>
      <c r="B39" s="1509"/>
      <c r="C39" s="164" t="s">
        <v>456</v>
      </c>
      <c r="D39" s="317">
        <f>SUM(D37:D38)</f>
        <v>0</v>
      </c>
      <c r="E39" s="317">
        <f>SUM(E38)</f>
        <v>0</v>
      </c>
      <c r="F39" s="317">
        <f>SUM(F37:F38)</f>
        <v>0</v>
      </c>
      <c r="G39" s="544">
        <f>SUM(G37:G38)</f>
        <v>0</v>
      </c>
      <c r="H39" s="182"/>
      <c r="I39" s="443"/>
      <c r="J39" s="444"/>
      <c r="K39" s="444"/>
      <c r="L39" s="445"/>
    </row>
    <row r="40" spans="1:12" s="186" customFormat="1" ht="3.75" customHeight="1" x14ac:dyDescent="0.25">
      <c r="A40" s="768"/>
      <c r="B40" s="203"/>
      <c r="C40" s="164"/>
      <c r="D40" s="184"/>
      <c r="E40" s="184"/>
      <c r="F40" s="184"/>
      <c r="G40" s="769"/>
      <c r="H40" s="182"/>
      <c r="I40" s="158"/>
      <c r="J40" s="158"/>
      <c r="K40" s="158"/>
      <c r="L40" s="158"/>
    </row>
    <row r="41" spans="1:12" ht="15" customHeight="1" x14ac:dyDescent="0.25">
      <c r="A41" s="1508" t="s">
        <v>1123</v>
      </c>
      <c r="B41" s="1509"/>
      <c r="C41" s="164" t="s">
        <v>457</v>
      </c>
      <c r="D41" s="261">
        <f>'SMSF42 Rollovers'!E18</f>
        <v>169785.45</v>
      </c>
      <c r="E41" s="438">
        <f>'SMSF42 Rollovers'!E19</f>
        <v>0</v>
      </c>
      <c r="F41" s="438">
        <f>'SMSF42 Rollovers'!E20</f>
        <v>0</v>
      </c>
      <c r="G41" s="571">
        <f>SUM(D41:F41)</f>
        <v>169785.45</v>
      </c>
      <c r="H41" s="182"/>
      <c r="I41" s="443"/>
      <c r="J41" s="444"/>
      <c r="K41" s="444"/>
      <c r="L41" s="445"/>
    </row>
    <row r="42" spans="1:12" ht="15" customHeight="1" x14ac:dyDescent="0.25">
      <c r="A42" s="1508" t="s">
        <v>1124</v>
      </c>
      <c r="B42" s="1509"/>
      <c r="C42" s="164" t="s">
        <v>458</v>
      </c>
      <c r="D42" s="438">
        <f>-'SMSF42 Rollovers'!E34</f>
        <v>0</v>
      </c>
      <c r="E42" s="438">
        <f>-'SMSF42 Rollovers'!E35</f>
        <v>0</v>
      </c>
      <c r="F42" s="438">
        <f>-'SMSF42 Rollovers'!E36</f>
        <v>0</v>
      </c>
      <c r="G42" s="571">
        <f>SUM(D42:F42)</f>
        <v>0</v>
      </c>
      <c r="H42" s="182"/>
      <c r="I42" s="443"/>
      <c r="J42" s="444"/>
      <c r="K42" s="444"/>
      <c r="L42" s="445"/>
    </row>
    <row r="43" spans="1:12" ht="15" customHeight="1" x14ac:dyDescent="0.25">
      <c r="A43" s="1508" t="s">
        <v>459</v>
      </c>
      <c r="B43" s="1509"/>
      <c r="C43" s="164" t="s">
        <v>460</v>
      </c>
      <c r="D43" s="438">
        <f>-'SMSF43 Benefits'!D34-'SMSF43 Benefits'!D18</f>
        <v>0</v>
      </c>
      <c r="E43" s="438">
        <f>-'SMSF43 Benefits'!D19-'SMSF43 Benefits'!D35</f>
        <v>0</v>
      </c>
      <c r="F43" s="438">
        <f>-'SMSF43 Benefits'!D20-'SMSF43 Benefits'!D36</f>
        <v>0</v>
      </c>
      <c r="G43" s="571">
        <f>SUM(D43:F43)</f>
        <v>0</v>
      </c>
      <c r="H43" s="180"/>
      <c r="I43" s="443"/>
      <c r="J43" s="444"/>
      <c r="K43" s="444"/>
      <c r="L43" s="445"/>
    </row>
    <row r="44" spans="1:12" ht="15" customHeight="1" x14ac:dyDescent="0.25">
      <c r="A44" s="1508" t="s">
        <v>461</v>
      </c>
      <c r="B44" s="1509"/>
      <c r="C44" s="164"/>
      <c r="D44" s="437"/>
      <c r="E44" s="437"/>
      <c r="F44" s="437"/>
      <c r="G44" s="571">
        <f>SUM(D44:F44)</f>
        <v>0</v>
      </c>
      <c r="H44" s="180"/>
      <c r="I44" s="443"/>
      <c r="J44" s="444"/>
      <c r="K44" s="444"/>
      <c r="L44" s="445"/>
    </row>
    <row r="45" spans="1:12" ht="20.100000000000001" customHeight="1" thickBot="1" x14ac:dyDescent="0.3">
      <c r="A45" s="1466" t="s">
        <v>314</v>
      </c>
      <c r="B45" s="1467"/>
      <c r="C45" s="164" t="s">
        <v>462</v>
      </c>
      <c r="D45" s="415">
        <f>D33+D36+D39+D41+D42+D43+D44</f>
        <v>179785.45</v>
      </c>
      <c r="E45" s="415">
        <f>E33+E39+E41+E42+E43+E44</f>
        <v>0</v>
      </c>
      <c r="F45" s="415">
        <f>F33+F39+F41+F42+F43+F44</f>
        <v>0</v>
      </c>
      <c r="G45" s="546">
        <f>G33+G36+G39+G41+G42+G43+G44</f>
        <v>179785.45</v>
      </c>
      <c r="H45" s="180"/>
      <c r="I45" s="443"/>
      <c r="J45" s="444"/>
      <c r="K45" s="444"/>
      <c r="L45" s="445"/>
    </row>
    <row r="46" spans="1:12" ht="3.75" customHeight="1" thickTop="1" x14ac:dyDescent="0.25">
      <c r="A46" s="1102"/>
      <c r="B46" s="1103"/>
      <c r="C46" s="164"/>
      <c r="D46" s="1105"/>
      <c r="E46" s="1105"/>
      <c r="F46" s="1105"/>
      <c r="G46" s="1106"/>
      <c r="H46" s="180"/>
      <c r="I46" s="158"/>
      <c r="J46" s="158"/>
      <c r="K46" s="158"/>
      <c r="L46" s="158"/>
    </row>
    <row r="47" spans="1:12" ht="15" customHeight="1" x14ac:dyDescent="0.25">
      <c r="A47" s="1511" t="s">
        <v>442</v>
      </c>
      <c r="B47" s="1509"/>
      <c r="C47" s="164"/>
      <c r="D47" s="1105"/>
      <c r="E47" s="1105"/>
      <c r="F47" s="1105"/>
      <c r="G47" s="545"/>
      <c r="H47" s="180"/>
      <c r="I47" s="443"/>
      <c r="J47" s="444"/>
      <c r="K47" s="444"/>
      <c r="L47" s="445"/>
    </row>
    <row r="48" spans="1:12" ht="15" customHeight="1" x14ac:dyDescent="0.25">
      <c r="A48" s="1508" t="s">
        <v>443</v>
      </c>
      <c r="B48" s="1509"/>
      <c r="C48" s="164"/>
      <c r="D48" s="1105"/>
      <c r="E48" s="1105"/>
      <c r="F48" s="1105"/>
      <c r="G48" s="545"/>
      <c r="H48" s="180"/>
      <c r="I48" s="443"/>
      <c r="J48" s="444"/>
      <c r="K48" s="444"/>
      <c r="L48" s="445"/>
    </row>
    <row r="49" spans="1:12" ht="20.100000000000001" customHeight="1" thickBot="1" x14ac:dyDescent="0.3">
      <c r="A49" s="1466" t="s">
        <v>655</v>
      </c>
      <c r="B49" s="1467"/>
      <c r="C49" s="164"/>
      <c r="D49" s="1105"/>
      <c r="E49" s="1105"/>
      <c r="F49" s="1105"/>
      <c r="G49" s="546">
        <f>SUM(G47:G48)</f>
        <v>0</v>
      </c>
      <c r="H49" s="180"/>
      <c r="I49" s="443"/>
      <c r="J49" s="444"/>
      <c r="K49" s="444"/>
      <c r="L49" s="445"/>
    </row>
    <row r="50" spans="1:12" ht="3.75" customHeight="1" thickTop="1" x14ac:dyDescent="0.25">
      <c r="A50" s="1195"/>
      <c r="B50" s="1193"/>
      <c r="C50" s="1191"/>
      <c r="D50" s="1190"/>
      <c r="E50" s="1190"/>
      <c r="F50" s="1190"/>
      <c r="G50" s="1194"/>
      <c r="H50" s="1192"/>
      <c r="I50" s="1188"/>
      <c r="J50" s="1189"/>
      <c r="K50" s="1189"/>
      <c r="L50" s="1189"/>
    </row>
    <row r="51" spans="1:12" ht="30" customHeight="1" x14ac:dyDescent="0.25">
      <c r="A51" s="1506" t="s">
        <v>1179</v>
      </c>
      <c r="B51" s="1479"/>
      <c r="C51" s="1661"/>
      <c r="D51" s="1190"/>
      <c r="E51" s="1196" t="s">
        <v>1180</v>
      </c>
      <c r="F51" s="1190"/>
      <c r="G51" s="1198"/>
      <c r="H51" s="1192"/>
      <c r="I51" s="1188"/>
      <c r="J51" s="1189"/>
      <c r="K51" s="1189"/>
      <c r="L51" s="1189"/>
    </row>
    <row r="52" spans="1:12" customFormat="1" ht="3.75" customHeight="1" x14ac:dyDescent="0.2">
      <c r="A52" s="1107"/>
      <c r="B52" s="1105"/>
      <c r="C52" s="1105"/>
      <c r="D52" s="1105"/>
      <c r="E52" s="1105"/>
      <c r="F52" s="1105"/>
      <c r="G52" s="1106"/>
      <c r="I52" s="369"/>
      <c r="J52" s="369"/>
      <c r="K52" s="369"/>
      <c r="L52" s="369"/>
    </row>
    <row r="53" spans="1:12" customFormat="1" ht="19.5" customHeight="1" x14ac:dyDescent="0.2">
      <c r="A53" s="1647" t="str">
        <f>CONCATENATE("Member 3 - ",Home!$C$24)</f>
        <v>Member 3 - Enter name</v>
      </c>
      <c r="B53" s="1648"/>
      <c r="C53" s="1648"/>
      <c r="D53" s="1648"/>
      <c r="E53" s="1648"/>
      <c r="F53" s="1648"/>
      <c r="G53" s="1531"/>
      <c r="I53" s="369"/>
      <c r="J53" s="369"/>
      <c r="K53" s="369"/>
      <c r="L53" s="369"/>
    </row>
    <row r="54" spans="1:12" ht="3.75" customHeight="1" x14ac:dyDescent="0.25">
      <c r="A54" s="1107"/>
      <c r="B54" s="1105"/>
      <c r="C54" s="436"/>
      <c r="D54" s="436"/>
      <c r="E54" s="436"/>
      <c r="F54" s="436"/>
      <c r="G54" s="767"/>
      <c r="H54" s="179"/>
      <c r="I54" s="374"/>
      <c r="J54" s="374"/>
      <c r="K54" s="374"/>
      <c r="L54" s="374"/>
    </row>
    <row r="55" spans="1:12" ht="30" customHeight="1" x14ac:dyDescent="0.25">
      <c r="A55" s="1402" t="s">
        <v>93</v>
      </c>
      <c r="B55" s="1403"/>
      <c r="C55" s="1100" t="s">
        <v>437</v>
      </c>
      <c r="D55" s="1100" t="s">
        <v>315</v>
      </c>
      <c r="E55" s="1100" t="s">
        <v>316</v>
      </c>
      <c r="F55" s="1100" t="s">
        <v>317</v>
      </c>
      <c r="G55" s="1104" t="s">
        <v>139</v>
      </c>
      <c r="H55" s="180"/>
      <c r="I55" s="369"/>
      <c r="J55" s="369"/>
      <c r="K55" s="369"/>
      <c r="L55" s="369"/>
    </row>
    <row r="56" spans="1:12" ht="15" customHeight="1" x14ac:dyDescent="0.25">
      <c r="A56" s="1508" t="s">
        <v>313</v>
      </c>
      <c r="B56" s="1509"/>
      <c r="C56" s="181"/>
      <c r="D56" s="437"/>
      <c r="E56" s="437"/>
      <c r="F56" s="437"/>
      <c r="G56" s="571">
        <f>SUM(D56:F56)</f>
        <v>0</v>
      </c>
      <c r="H56" s="182"/>
      <c r="I56" s="443"/>
      <c r="J56" s="444"/>
      <c r="K56" s="444"/>
      <c r="L56" s="445"/>
    </row>
    <row r="57" spans="1:12" ht="15" customHeight="1" x14ac:dyDescent="0.25">
      <c r="A57" s="1508" t="s">
        <v>1174</v>
      </c>
      <c r="B57" s="1509"/>
      <c r="C57" s="181"/>
      <c r="D57" s="438">
        <f>D59-D58</f>
        <v>0</v>
      </c>
      <c r="G57" s="571">
        <f t="shared" ref="G57:G58" si="3">SUM(D57:F57)</f>
        <v>0</v>
      </c>
      <c r="H57" s="182"/>
      <c r="I57" s="443"/>
      <c r="J57" s="444"/>
      <c r="K57" s="444"/>
      <c r="L57" s="445"/>
    </row>
    <row r="58" spans="1:12" ht="15" customHeight="1" x14ac:dyDescent="0.25">
      <c r="A58" s="1508" t="s">
        <v>1175</v>
      </c>
      <c r="B58" s="1509"/>
      <c r="C58" s="181"/>
      <c r="D58" s="1202">
        <f>'SMSF41 Contributions'!G160</f>
        <v>0</v>
      </c>
      <c r="E58" s="1180"/>
      <c r="F58" s="1180"/>
      <c r="G58" s="571">
        <f t="shared" si="3"/>
        <v>0</v>
      </c>
      <c r="H58" s="182"/>
      <c r="I58" s="443"/>
      <c r="J58" s="444"/>
      <c r="K58" s="444"/>
      <c r="L58" s="445"/>
    </row>
    <row r="59" spans="1:12" ht="15" customHeight="1" x14ac:dyDescent="0.25">
      <c r="A59" s="1508" t="s">
        <v>1173</v>
      </c>
      <c r="B59" s="1509"/>
      <c r="C59" s="164" t="s">
        <v>382</v>
      </c>
      <c r="D59" s="438">
        <f>'SMSF41 Contributions'!G157</f>
        <v>0</v>
      </c>
      <c r="E59" s="1180"/>
      <c r="F59" s="1180"/>
      <c r="G59" s="571">
        <f>SUM(D59:F59)</f>
        <v>0</v>
      </c>
      <c r="H59" s="182"/>
      <c r="I59" s="443"/>
      <c r="J59" s="444"/>
      <c r="K59" s="444"/>
      <c r="L59" s="445"/>
    </row>
    <row r="60" spans="1:12" ht="15" customHeight="1" x14ac:dyDescent="0.25">
      <c r="A60" s="1508" t="s">
        <v>453</v>
      </c>
      <c r="B60" s="1509"/>
      <c r="C60" s="164"/>
      <c r="D60" s="438">
        <f>IF('SMSF44 Earnings'!C82+'SMSF44 Earnings'!D82&gt;=0,'SMSF44 Earnings'!C82+'SMSF44 Earnings'!D82,0)</f>
        <v>0</v>
      </c>
      <c r="E60" s="183"/>
      <c r="F60" s="438">
        <f>IF('SMSF44 Earnings'!E82&gt;=0,'SMSF44 Earnings'!E82,0)</f>
        <v>0</v>
      </c>
      <c r="G60" s="571">
        <f>SUM(D60:F60)</f>
        <v>0</v>
      </c>
      <c r="H60" s="182"/>
      <c r="I60" s="443"/>
      <c r="J60" s="444"/>
      <c r="K60" s="444"/>
      <c r="L60" s="445"/>
    </row>
    <row r="61" spans="1:12" ht="15" customHeight="1" x14ac:dyDescent="0.25">
      <c r="A61" s="1508" t="s">
        <v>454</v>
      </c>
      <c r="B61" s="1509"/>
      <c r="C61" s="164"/>
      <c r="D61" s="438">
        <f>IF('SMSF44 Earnings'!C82+'SMSF44 Earnings'!D82&gt;=0,0,IF(D56+D59+D64+D65+D67+'SMSF44 Earnings'!C82+'SMSF44 Earnings'!D82&lt;=0,-D56-D59-D64-D65-D67,'SMSF44 Earnings'!C82+'SMSF44 Earnings'!D82))</f>
        <v>0</v>
      </c>
      <c r="E61" s="438">
        <f>IF('SMSF44 Earnings'!C82+'SMSF44 Earnings'!D82&gt;=0,0,IF(E56+E64+E65+E66+E67+'SMSF44 Earnings'!C82+'SMSF44 Earnings'!D82-D61&lt;=0,-E56-E64-E65-E66-E67,'SMSF44 Earnings'!C82+'SMSF44 Earnings'!D82-D61))</f>
        <v>0</v>
      </c>
      <c r="F61" s="438">
        <f>IF('SMSF44 Earnings'!C82+'SMSF44 Earnings'!D82&gt;=0,0,'SMSF44 Earnings'!C82+IF(-'SMSF42 Rollovers'!F34&gt;=0,-'SMSF42 Rollovers'!F34,0)+'SMSF44 Earnings'!D82-D61-E61)+IF('SMSF44 Earnings'!E82&gt;=0,0,'SMSF44 Earnings'!E82)</f>
        <v>0</v>
      </c>
      <c r="G61" s="571">
        <f>SUM(D61:F61)</f>
        <v>0</v>
      </c>
      <c r="H61" s="182"/>
      <c r="I61" s="443"/>
      <c r="J61" s="444"/>
      <c r="K61" s="444"/>
      <c r="L61" s="445"/>
    </row>
    <row r="62" spans="1:12" ht="20.100000000000001" customHeight="1" x14ac:dyDescent="0.25">
      <c r="A62" s="1508" t="s">
        <v>455</v>
      </c>
      <c r="B62" s="1509"/>
      <c r="C62" s="164" t="s">
        <v>456</v>
      </c>
      <c r="D62" s="317">
        <f>SUM(D60:D61)</f>
        <v>0</v>
      </c>
      <c r="E62" s="317">
        <f>SUM(E61)</f>
        <v>0</v>
      </c>
      <c r="F62" s="317">
        <f>SUM(F60:F61)</f>
        <v>0</v>
      </c>
      <c r="G62" s="544">
        <f>SUM(G60:G61)</f>
        <v>0</v>
      </c>
      <c r="H62" s="182"/>
      <c r="I62" s="443"/>
      <c r="J62" s="444"/>
      <c r="K62" s="444"/>
      <c r="L62" s="445"/>
    </row>
    <row r="63" spans="1:12" s="186" customFormat="1" ht="3.75" customHeight="1" x14ac:dyDescent="0.25">
      <c r="A63" s="768"/>
      <c r="B63" s="203"/>
      <c r="C63" s="164"/>
      <c r="D63" s="184"/>
      <c r="E63" s="184"/>
      <c r="F63" s="184"/>
      <c r="G63" s="769"/>
      <c r="H63" s="182"/>
      <c r="I63" s="158"/>
      <c r="J63" s="158"/>
      <c r="K63" s="158"/>
      <c r="L63" s="158"/>
    </row>
    <row r="64" spans="1:12" ht="15" customHeight="1" x14ac:dyDescent="0.25">
      <c r="A64" s="1508" t="s">
        <v>1123</v>
      </c>
      <c r="B64" s="1509"/>
      <c r="C64" s="164" t="s">
        <v>457</v>
      </c>
      <c r="D64" s="261">
        <f>'SMSF42 Rollovers'!F18</f>
        <v>0</v>
      </c>
      <c r="E64" s="438">
        <f>'SMSF42 Rollovers'!F19</f>
        <v>0</v>
      </c>
      <c r="F64" s="438">
        <f>'SMSF42 Rollovers'!F20</f>
        <v>0</v>
      </c>
      <c r="G64" s="571">
        <f>SUM(D64:F64)</f>
        <v>0</v>
      </c>
      <c r="H64" s="182"/>
      <c r="I64" s="443"/>
      <c r="J64" s="444"/>
      <c r="K64" s="444"/>
      <c r="L64" s="445"/>
    </row>
    <row r="65" spans="1:12" ht="15" customHeight="1" x14ac:dyDescent="0.25">
      <c r="A65" s="1508" t="s">
        <v>1124</v>
      </c>
      <c r="B65" s="1509"/>
      <c r="C65" s="164" t="s">
        <v>458</v>
      </c>
      <c r="D65" s="438">
        <f>-'SMSF42 Rollovers'!F34</f>
        <v>0</v>
      </c>
      <c r="E65" s="438">
        <f>-'SMSF42 Rollovers'!F35</f>
        <v>0</v>
      </c>
      <c r="F65" s="438">
        <f>-'SMSF42 Rollovers'!F36</f>
        <v>0</v>
      </c>
      <c r="G65" s="571">
        <f>SUM(D65:F65)</f>
        <v>0</v>
      </c>
      <c r="H65" s="182"/>
      <c r="I65" s="443"/>
      <c r="J65" s="444"/>
      <c r="K65" s="444"/>
      <c r="L65" s="445"/>
    </row>
    <row r="66" spans="1:12" ht="15" customHeight="1" x14ac:dyDescent="0.25">
      <c r="A66" s="1508" t="s">
        <v>459</v>
      </c>
      <c r="B66" s="1509"/>
      <c r="C66" s="164" t="s">
        <v>460</v>
      </c>
      <c r="D66" s="261">
        <f>-'SMSF43 Benefits'!E34-'SMSF43 Benefits'!E18</f>
        <v>0</v>
      </c>
      <c r="E66" s="438">
        <f>-'SMSF43 Benefits'!E19-'SMSF43 Benefits'!E35</f>
        <v>0</v>
      </c>
      <c r="F66" s="438">
        <f>-'SMSF43 Benefits'!E20-'SMSF43 Benefits'!E36</f>
        <v>0</v>
      </c>
      <c r="G66" s="571">
        <f>SUM(D66:F66)</f>
        <v>0</v>
      </c>
      <c r="H66" s="180"/>
      <c r="I66" s="443"/>
      <c r="J66" s="444"/>
      <c r="K66" s="444"/>
      <c r="L66" s="445"/>
    </row>
    <row r="67" spans="1:12" ht="15" customHeight="1" x14ac:dyDescent="0.25">
      <c r="A67" s="1508" t="s">
        <v>461</v>
      </c>
      <c r="B67" s="1509"/>
      <c r="C67" s="164"/>
      <c r="D67" s="437"/>
      <c r="E67" s="437"/>
      <c r="F67" s="437"/>
      <c r="G67" s="571">
        <f>SUM(D67:F67)</f>
        <v>0</v>
      </c>
      <c r="H67" s="180"/>
      <c r="I67" s="443"/>
      <c r="J67" s="444"/>
      <c r="K67" s="444"/>
      <c r="L67" s="445"/>
    </row>
    <row r="68" spans="1:12" ht="20.100000000000001" customHeight="1" thickBot="1" x14ac:dyDescent="0.3">
      <c r="A68" s="1466" t="s">
        <v>314</v>
      </c>
      <c r="B68" s="1467"/>
      <c r="C68" s="164" t="s">
        <v>462</v>
      </c>
      <c r="D68" s="415">
        <f>D56+D59+D62+D64+D65+D66+D67</f>
        <v>0</v>
      </c>
      <c r="E68" s="415">
        <f>E56+E62+E64+E65+E66+E67</f>
        <v>0</v>
      </c>
      <c r="F68" s="415">
        <f>F56+F62+F64+F65+F66+F67</f>
        <v>0</v>
      </c>
      <c r="G68" s="546">
        <f>G56+G59+G62+G64+G65+G66+G67</f>
        <v>0</v>
      </c>
      <c r="H68" s="180"/>
      <c r="I68" s="443"/>
      <c r="J68" s="444"/>
      <c r="K68" s="444"/>
      <c r="L68" s="445"/>
    </row>
    <row r="69" spans="1:12" ht="3.75" customHeight="1" thickTop="1" x14ac:dyDescent="0.25">
      <c r="A69" s="1102"/>
      <c r="B69" s="1103"/>
      <c r="C69" s="164"/>
      <c r="D69" s="1105"/>
      <c r="E69" s="1105"/>
      <c r="F69" s="1105"/>
      <c r="G69" s="1106"/>
      <c r="H69" s="180"/>
      <c r="I69" s="158"/>
      <c r="J69" s="158"/>
      <c r="K69" s="158"/>
      <c r="L69" s="158"/>
    </row>
    <row r="70" spans="1:12" ht="15" customHeight="1" x14ac:dyDescent="0.25">
      <c r="A70" s="1511" t="s">
        <v>442</v>
      </c>
      <c r="B70" s="1509"/>
      <c r="C70" s="164"/>
      <c r="D70" s="1105"/>
      <c r="E70" s="1105"/>
      <c r="F70" s="1105"/>
      <c r="G70" s="545"/>
      <c r="H70" s="180"/>
      <c r="I70" s="443"/>
      <c r="J70" s="444"/>
      <c r="K70" s="444"/>
      <c r="L70" s="445"/>
    </row>
    <row r="71" spans="1:12" ht="15" customHeight="1" x14ac:dyDescent="0.25">
      <c r="A71" s="1508" t="s">
        <v>443</v>
      </c>
      <c r="B71" s="1509"/>
      <c r="C71" s="164"/>
      <c r="D71" s="1105"/>
      <c r="E71" s="1105"/>
      <c r="F71" s="1105"/>
      <c r="G71" s="545"/>
      <c r="H71" s="180"/>
      <c r="I71" s="443"/>
      <c r="J71" s="444"/>
      <c r="K71" s="444"/>
      <c r="L71" s="445"/>
    </row>
    <row r="72" spans="1:12" ht="20.100000000000001" customHeight="1" thickBot="1" x14ac:dyDescent="0.3">
      <c r="A72" s="1466" t="s">
        <v>655</v>
      </c>
      <c r="B72" s="1467"/>
      <c r="C72" s="164"/>
      <c r="D72" s="1105"/>
      <c r="E72" s="1105"/>
      <c r="F72" s="1105"/>
      <c r="G72" s="546">
        <f>SUM(G70:G71)</f>
        <v>0</v>
      </c>
      <c r="H72" s="180"/>
      <c r="I72" s="443"/>
      <c r="J72" s="444"/>
      <c r="K72" s="444"/>
      <c r="L72" s="445"/>
    </row>
    <row r="73" spans="1:12" ht="3.75" customHeight="1" thickTop="1" x14ac:dyDescent="0.25">
      <c r="A73" s="1195"/>
      <c r="B73" s="1193"/>
      <c r="C73" s="1191"/>
      <c r="D73" s="1190"/>
      <c r="E73" s="1190"/>
      <c r="F73" s="1190"/>
      <c r="G73" s="1194"/>
      <c r="H73" s="1192"/>
      <c r="I73" s="1188"/>
      <c r="J73" s="1189"/>
      <c r="K73" s="1189"/>
      <c r="L73" s="1189"/>
    </row>
    <row r="74" spans="1:12" ht="30" customHeight="1" x14ac:dyDescent="0.25">
      <c r="A74" s="1506" t="s">
        <v>1179</v>
      </c>
      <c r="B74" s="1479"/>
      <c r="C74" s="1661"/>
      <c r="D74" s="1190"/>
      <c r="E74" s="1196" t="s">
        <v>1180</v>
      </c>
      <c r="F74" s="1190"/>
      <c r="G74" s="1204"/>
      <c r="H74" s="1192"/>
      <c r="I74" s="1188"/>
      <c r="J74" s="1189"/>
      <c r="K74" s="1189"/>
      <c r="L74" s="1189"/>
    </row>
    <row r="75" spans="1:12" customFormat="1" ht="3.75" customHeight="1" x14ac:dyDescent="0.2">
      <c r="A75" s="1107"/>
      <c r="B75" s="1105"/>
      <c r="C75" s="1105"/>
      <c r="D75" s="1105"/>
      <c r="E75" s="1105"/>
      <c r="F75" s="1105"/>
      <c r="G75" s="1106"/>
      <c r="I75" s="369"/>
      <c r="J75" s="369"/>
      <c r="K75" s="369"/>
      <c r="L75" s="369"/>
    </row>
    <row r="76" spans="1:12" customFormat="1" ht="19.5" customHeight="1" x14ac:dyDescent="0.2">
      <c r="A76" s="1647" t="str">
        <f>CONCATENATE("Member 4 - ",Home!$C$25)</f>
        <v>Member 4 - Enter name</v>
      </c>
      <c r="B76" s="1648"/>
      <c r="C76" s="1648"/>
      <c r="D76" s="1648"/>
      <c r="E76" s="1648"/>
      <c r="F76" s="1648"/>
      <c r="G76" s="1531"/>
      <c r="I76" s="369"/>
      <c r="J76" s="369"/>
      <c r="K76" s="369"/>
      <c r="L76" s="369"/>
    </row>
    <row r="77" spans="1:12" ht="3.75" customHeight="1" x14ac:dyDescent="0.25">
      <c r="A77" s="1107"/>
      <c r="B77" s="1105"/>
      <c r="C77" s="436"/>
      <c r="D77" s="436"/>
      <c r="E77" s="436"/>
      <c r="F77" s="436"/>
      <c r="G77" s="767"/>
      <c r="H77" s="179"/>
      <c r="I77" s="369"/>
      <c r="J77" s="369"/>
      <c r="K77" s="369"/>
      <c r="L77" s="369"/>
    </row>
    <row r="78" spans="1:12" ht="30" customHeight="1" x14ac:dyDescent="0.25">
      <c r="A78" s="1402" t="s">
        <v>93</v>
      </c>
      <c r="B78" s="1403"/>
      <c r="C78" s="1100" t="s">
        <v>437</v>
      </c>
      <c r="D78" s="1100" t="s">
        <v>315</v>
      </c>
      <c r="E78" s="1100" t="s">
        <v>316</v>
      </c>
      <c r="F78" s="1100" t="s">
        <v>317</v>
      </c>
      <c r="G78" s="1104" t="s">
        <v>139</v>
      </c>
      <c r="H78" s="180"/>
      <c r="I78" s="369"/>
      <c r="J78" s="369"/>
      <c r="K78" s="369"/>
      <c r="L78" s="369"/>
    </row>
    <row r="79" spans="1:12" ht="15" customHeight="1" x14ac:dyDescent="0.25">
      <c r="A79" s="1508" t="s">
        <v>313</v>
      </c>
      <c r="B79" s="1509"/>
      <c r="C79" s="181"/>
      <c r="D79" s="437"/>
      <c r="E79" s="437"/>
      <c r="F79" s="437"/>
      <c r="G79" s="571">
        <f>SUM(D79:F79)</f>
        <v>0</v>
      </c>
      <c r="H79" s="182"/>
      <c r="I79" s="443"/>
      <c r="J79" s="444"/>
      <c r="K79" s="444"/>
      <c r="L79" s="445"/>
    </row>
    <row r="80" spans="1:12" ht="15" customHeight="1" x14ac:dyDescent="0.25">
      <c r="A80" s="1508" t="s">
        <v>1174</v>
      </c>
      <c r="B80" s="1509"/>
      <c r="C80" s="181"/>
      <c r="D80" s="438">
        <f>D82-D81</f>
        <v>0</v>
      </c>
      <c r="G80" s="571">
        <f t="shared" ref="G80:G81" si="4">SUM(D80:F80)</f>
        <v>0</v>
      </c>
      <c r="H80" s="182"/>
      <c r="I80" s="443"/>
      <c r="J80" s="444"/>
      <c r="K80" s="444"/>
      <c r="L80" s="445"/>
    </row>
    <row r="81" spans="1:12" ht="15" customHeight="1" x14ac:dyDescent="0.25">
      <c r="A81" s="1508" t="s">
        <v>1175</v>
      </c>
      <c r="B81" s="1509"/>
      <c r="C81" s="181"/>
      <c r="D81" s="1202">
        <f>'SMSF41 Contributions'!H160</f>
        <v>0</v>
      </c>
      <c r="E81" s="1180"/>
      <c r="F81" s="1180"/>
      <c r="G81" s="571">
        <f t="shared" si="4"/>
        <v>0</v>
      </c>
      <c r="H81" s="182"/>
      <c r="I81" s="443"/>
      <c r="J81" s="444"/>
      <c r="K81" s="444"/>
      <c r="L81" s="445"/>
    </row>
    <row r="82" spans="1:12" ht="15" customHeight="1" x14ac:dyDescent="0.25">
      <c r="A82" s="1508" t="s">
        <v>1173</v>
      </c>
      <c r="B82" s="1509"/>
      <c r="C82" s="164" t="s">
        <v>382</v>
      </c>
      <c r="D82" s="438">
        <f>'SMSF41 Contributions'!H157</f>
        <v>0</v>
      </c>
      <c r="E82" s="1180"/>
      <c r="F82" s="1180"/>
      <c r="G82" s="571">
        <f>SUM(D82:F82)</f>
        <v>0</v>
      </c>
      <c r="H82" s="182"/>
      <c r="I82" s="443"/>
      <c r="J82" s="444"/>
      <c r="K82" s="444"/>
      <c r="L82" s="445"/>
    </row>
    <row r="83" spans="1:12" ht="15" customHeight="1" x14ac:dyDescent="0.25">
      <c r="A83" s="1508" t="s">
        <v>453</v>
      </c>
      <c r="B83" s="1509"/>
      <c r="C83" s="164"/>
      <c r="D83" s="438">
        <f>IF('SMSF44 Earnings'!C108+'SMSF44 Earnings'!D108&gt;=0,'SMSF44 Earnings'!C108+'SMSF44 Earnings'!D108,0)</f>
        <v>0</v>
      </c>
      <c r="E83" s="183"/>
      <c r="F83" s="438">
        <f>IF('SMSF44 Earnings'!E108&gt;=0,'SMSF44 Earnings'!E108,0)</f>
        <v>0</v>
      </c>
      <c r="G83" s="571">
        <f>SUM(D83:F83)</f>
        <v>0</v>
      </c>
      <c r="H83" s="182"/>
      <c r="I83" s="443"/>
      <c r="J83" s="444"/>
      <c r="K83" s="444"/>
      <c r="L83" s="445"/>
    </row>
    <row r="84" spans="1:12" ht="15" customHeight="1" x14ac:dyDescent="0.25">
      <c r="A84" s="1508" t="s">
        <v>454</v>
      </c>
      <c r="B84" s="1509"/>
      <c r="C84" s="164"/>
      <c r="D84" s="438">
        <f>IF('SMSF44 Earnings'!C108+'SMSF44 Earnings'!D108&gt;=0,0,IF(D79+D82+D87+D88+D90+'SMSF44 Earnings'!C108+'SMSF44 Earnings'!D108&lt;=0,-D79-D82-D87-D88-D90,'SMSF44 Earnings'!C108+'SMSF44 Earnings'!D108))</f>
        <v>0</v>
      </c>
      <c r="E84" s="438">
        <f>IF('SMSF44 Earnings'!C108+'SMSF44 Earnings'!D108&gt;=0,0,IF(E79+E87+E88+E89+E90+'SMSF44 Earnings'!C108+'SMSF44 Earnings'!D108-D84&lt;=0,-E79-E87-E88-E89-E90,'SMSF44 Earnings'!C108+'SMSF44 Earnings'!D108-D84))</f>
        <v>0</v>
      </c>
      <c r="F84" s="438">
        <f>IF('SMSF44 Earnings'!C108+'SMSF44 Earnings'!D108&gt;=0,0,'SMSF44 Earnings'!C108+IF(-'SMSF42 Rollovers'!G34&gt;=0,-'SMSF42 Rollovers'!G34,0)+'SMSF44 Earnings'!D108-D84-E84)+IF('SMSF44 Earnings'!E108&gt;=0,0,'SMSF44 Earnings'!E108)</f>
        <v>0</v>
      </c>
      <c r="G84" s="571">
        <f>SUM(D84:F84)</f>
        <v>0</v>
      </c>
      <c r="H84" s="182"/>
      <c r="I84" s="443"/>
      <c r="J84" s="444"/>
      <c r="K84" s="444"/>
      <c r="L84" s="445"/>
    </row>
    <row r="85" spans="1:12" ht="20.100000000000001" customHeight="1" x14ac:dyDescent="0.25">
      <c r="A85" s="1508" t="s">
        <v>455</v>
      </c>
      <c r="B85" s="1509"/>
      <c r="C85" s="164" t="s">
        <v>456</v>
      </c>
      <c r="D85" s="317">
        <f>SUM(D83:D84)</f>
        <v>0</v>
      </c>
      <c r="E85" s="317">
        <f>SUM(E84)</f>
        <v>0</v>
      </c>
      <c r="F85" s="317">
        <f>SUM(F83:F84)</f>
        <v>0</v>
      </c>
      <c r="G85" s="544">
        <f>SUM(G83:G84)</f>
        <v>0</v>
      </c>
      <c r="H85" s="182"/>
      <c r="I85" s="443"/>
      <c r="J85" s="444"/>
      <c r="K85" s="444"/>
      <c r="L85" s="445"/>
    </row>
    <row r="86" spans="1:12" s="186" customFormat="1" ht="3.75" customHeight="1" x14ac:dyDescent="0.25">
      <c r="A86" s="768"/>
      <c r="B86" s="203"/>
      <c r="C86" s="164"/>
      <c r="D86" s="184"/>
      <c r="E86" s="184"/>
      <c r="F86" s="184"/>
      <c r="G86" s="769"/>
      <c r="H86" s="182"/>
      <c r="I86" s="158"/>
      <c r="J86" s="158"/>
      <c r="K86" s="158"/>
      <c r="L86" s="158"/>
    </row>
    <row r="87" spans="1:12" ht="15" customHeight="1" x14ac:dyDescent="0.25">
      <c r="A87" s="1508" t="s">
        <v>1123</v>
      </c>
      <c r="B87" s="1509"/>
      <c r="C87" s="164" t="s">
        <v>457</v>
      </c>
      <c r="D87" s="438">
        <f>'SMSF42 Rollovers'!G18</f>
        <v>0</v>
      </c>
      <c r="E87" s="438">
        <f>'SMSF42 Rollovers'!G19</f>
        <v>0</v>
      </c>
      <c r="F87" s="438">
        <f>'SMSF42 Rollovers'!G20</f>
        <v>0</v>
      </c>
      <c r="G87" s="571">
        <f>SUM(D87:F87)</f>
        <v>0</v>
      </c>
      <c r="H87" s="182"/>
      <c r="I87" s="443"/>
      <c r="J87" s="444"/>
      <c r="K87" s="444"/>
      <c r="L87" s="445"/>
    </row>
    <row r="88" spans="1:12" ht="15" customHeight="1" x14ac:dyDescent="0.25">
      <c r="A88" s="1508" t="s">
        <v>1124</v>
      </c>
      <c r="B88" s="1509"/>
      <c r="C88" s="164" t="s">
        <v>458</v>
      </c>
      <c r="D88" s="438">
        <f>-'SMSF42 Rollovers'!G34</f>
        <v>0</v>
      </c>
      <c r="E88" s="438">
        <f>-'SMSF42 Rollovers'!G35</f>
        <v>0</v>
      </c>
      <c r="F88" s="438">
        <f>-'SMSF42 Rollovers'!G36</f>
        <v>0</v>
      </c>
      <c r="G88" s="571">
        <f>SUM(D88:F88)</f>
        <v>0</v>
      </c>
      <c r="H88" s="182"/>
      <c r="I88" s="443"/>
      <c r="J88" s="444"/>
      <c r="K88" s="444"/>
      <c r="L88" s="445"/>
    </row>
    <row r="89" spans="1:12" ht="15" customHeight="1" x14ac:dyDescent="0.25">
      <c r="A89" s="1508" t="s">
        <v>459</v>
      </c>
      <c r="B89" s="1509"/>
      <c r="C89" s="164" t="s">
        <v>460</v>
      </c>
      <c r="D89" s="438">
        <f>-'SMSF43 Benefits'!F34-'SMSF43 Benefits'!F18</f>
        <v>0</v>
      </c>
      <c r="E89" s="438">
        <f>-'SMSF43 Benefits'!F19-'SMSF43 Benefits'!F35</f>
        <v>0</v>
      </c>
      <c r="F89" s="438">
        <f>-'SMSF43 Benefits'!F20-'SMSF43 Benefits'!F36</f>
        <v>0</v>
      </c>
      <c r="G89" s="571">
        <f>SUM(D89:F89)</f>
        <v>0</v>
      </c>
      <c r="H89" s="180"/>
      <c r="I89" s="443"/>
      <c r="J89" s="444"/>
      <c r="K89" s="444"/>
      <c r="L89" s="445"/>
    </row>
    <row r="90" spans="1:12" ht="15" customHeight="1" x14ac:dyDescent="0.25">
      <c r="A90" s="1508" t="s">
        <v>461</v>
      </c>
      <c r="B90" s="1509"/>
      <c r="C90" s="164"/>
      <c r="D90" s="437"/>
      <c r="E90" s="437"/>
      <c r="F90" s="437"/>
      <c r="G90" s="571">
        <f>SUM(D90:F90)</f>
        <v>0</v>
      </c>
      <c r="H90" s="180"/>
      <c r="I90" s="443"/>
      <c r="J90" s="444"/>
      <c r="K90" s="444"/>
      <c r="L90" s="445"/>
    </row>
    <row r="91" spans="1:12" ht="20.100000000000001" customHeight="1" thickBot="1" x14ac:dyDescent="0.3">
      <c r="A91" s="1466" t="s">
        <v>314</v>
      </c>
      <c r="B91" s="1467"/>
      <c r="C91" s="164" t="s">
        <v>462</v>
      </c>
      <c r="D91" s="415">
        <f>D79+D82+D85+D87+D88+D89+D90</f>
        <v>0</v>
      </c>
      <c r="E91" s="415">
        <f>E79+E85+E87+E88+E89+E90</f>
        <v>0</v>
      </c>
      <c r="F91" s="415">
        <f>F79+F85+F87+F88+F89+F90</f>
        <v>0</v>
      </c>
      <c r="G91" s="546">
        <f>G79+G82+G85+G87+G88+G89+G90</f>
        <v>0</v>
      </c>
      <c r="H91" s="180"/>
      <c r="I91" s="443"/>
      <c r="J91" s="444"/>
      <c r="K91" s="444"/>
      <c r="L91" s="445"/>
    </row>
    <row r="92" spans="1:12" ht="3.75" customHeight="1" thickTop="1" x14ac:dyDescent="0.25">
      <c r="A92" s="1102"/>
      <c r="B92" s="1103"/>
      <c r="C92" s="164"/>
      <c r="D92" s="1105"/>
      <c r="E92" s="1105"/>
      <c r="F92" s="1105"/>
      <c r="G92" s="1106"/>
      <c r="H92" s="180"/>
      <c r="I92" s="158"/>
      <c r="J92" s="158"/>
      <c r="K92" s="158"/>
      <c r="L92" s="158"/>
    </row>
    <row r="93" spans="1:12" ht="15" customHeight="1" x14ac:dyDescent="0.25">
      <c r="A93" s="1511" t="s">
        <v>442</v>
      </c>
      <c r="B93" s="1509"/>
      <c r="C93" s="164"/>
      <c r="D93" s="1105"/>
      <c r="E93" s="1105"/>
      <c r="F93" s="1105"/>
      <c r="G93" s="545"/>
      <c r="H93" s="180"/>
      <c r="I93" s="443"/>
      <c r="J93" s="444"/>
      <c r="K93" s="444"/>
      <c r="L93" s="445"/>
    </row>
    <row r="94" spans="1:12" ht="15" customHeight="1" x14ac:dyDescent="0.25">
      <c r="A94" s="1508" t="s">
        <v>443</v>
      </c>
      <c r="B94" s="1509"/>
      <c r="C94" s="164"/>
      <c r="D94" s="1105"/>
      <c r="E94" s="1105"/>
      <c r="F94" s="1105"/>
      <c r="G94" s="545"/>
      <c r="H94" s="180"/>
      <c r="I94" s="443"/>
      <c r="J94" s="444"/>
      <c r="K94" s="444"/>
      <c r="L94" s="445"/>
    </row>
    <row r="95" spans="1:12" ht="20.100000000000001" customHeight="1" thickBot="1" x14ac:dyDescent="0.3">
      <c r="A95" s="1466" t="s">
        <v>655</v>
      </c>
      <c r="B95" s="1467"/>
      <c r="C95" s="164"/>
      <c r="D95" s="1105"/>
      <c r="E95" s="1105"/>
      <c r="F95" s="1105"/>
      <c r="G95" s="546">
        <f>SUM(G93:G94)</f>
        <v>0</v>
      </c>
      <c r="H95" s="180"/>
      <c r="I95" s="443"/>
      <c r="J95" s="444"/>
      <c r="K95" s="444"/>
      <c r="L95" s="445"/>
    </row>
    <row r="96" spans="1:12" ht="3.75" customHeight="1" thickTop="1" x14ac:dyDescent="0.25">
      <c r="A96" s="1206"/>
      <c r="B96" s="1203"/>
      <c r="C96" s="1200"/>
      <c r="D96" s="1199"/>
      <c r="E96" s="1199"/>
      <c r="F96" s="1199"/>
      <c r="G96" s="1205"/>
      <c r="H96" s="1201"/>
      <c r="I96" s="1188"/>
      <c r="J96" s="1189"/>
      <c r="K96" s="1189"/>
      <c r="L96" s="1189"/>
    </row>
    <row r="97" spans="1:12" ht="30" customHeight="1" x14ac:dyDescent="0.25">
      <c r="A97" s="1506" t="s">
        <v>1179</v>
      </c>
      <c r="B97" s="1479"/>
      <c r="C97" s="1661"/>
      <c r="D97" s="1199"/>
      <c r="E97" s="1207" t="s">
        <v>1180</v>
      </c>
      <c r="F97" s="1199"/>
      <c r="G97" s="1204"/>
      <c r="H97" s="1201"/>
      <c r="I97" s="1188"/>
      <c r="J97" s="1189"/>
      <c r="K97" s="1189"/>
      <c r="L97" s="1189"/>
    </row>
    <row r="98" spans="1:12" customFormat="1" ht="3.75" customHeight="1" x14ac:dyDescent="0.2">
      <c r="A98" s="1107"/>
      <c r="B98" s="1105"/>
      <c r="C98" s="1105"/>
      <c r="D98" s="1105"/>
      <c r="E98" s="1105"/>
      <c r="F98" s="1105"/>
      <c r="G98" s="1106"/>
      <c r="I98" s="369"/>
      <c r="J98" s="369"/>
      <c r="K98" s="369"/>
      <c r="L98" s="369"/>
    </row>
    <row r="99" spans="1:12" customFormat="1" ht="19.5" customHeight="1" x14ac:dyDescent="0.2">
      <c r="A99" s="1647" t="str">
        <f>CONCATENATE("Member 5 - ",Home!$C$26)</f>
        <v>Member 5 - Enter name</v>
      </c>
      <c r="B99" s="1648"/>
      <c r="C99" s="1648"/>
      <c r="D99" s="1648"/>
      <c r="E99" s="1648"/>
      <c r="F99" s="1648"/>
      <c r="G99" s="1531"/>
      <c r="I99" s="369"/>
      <c r="J99" s="369"/>
      <c r="K99" s="369"/>
      <c r="L99" s="369"/>
    </row>
    <row r="100" spans="1:12" ht="3.75" customHeight="1" x14ac:dyDescent="0.25">
      <c r="A100" s="1107"/>
      <c r="B100" s="1105"/>
      <c r="C100" s="436"/>
      <c r="D100" s="436"/>
      <c r="E100" s="436"/>
      <c r="F100" s="436"/>
      <c r="G100" s="767"/>
      <c r="H100" s="179"/>
      <c r="I100" s="369"/>
      <c r="J100" s="369"/>
      <c r="K100" s="369"/>
      <c r="L100" s="369"/>
    </row>
    <row r="101" spans="1:12" ht="30" customHeight="1" x14ac:dyDescent="0.25">
      <c r="A101" s="1402" t="s">
        <v>93</v>
      </c>
      <c r="B101" s="1403"/>
      <c r="C101" s="1100" t="s">
        <v>1118</v>
      </c>
      <c r="D101" s="1100" t="s">
        <v>315</v>
      </c>
      <c r="E101" s="1100" t="s">
        <v>316</v>
      </c>
      <c r="F101" s="1100" t="s">
        <v>317</v>
      </c>
      <c r="G101" s="1104" t="s">
        <v>139</v>
      </c>
      <c r="H101" s="180"/>
      <c r="I101" s="369"/>
      <c r="J101" s="369"/>
      <c r="K101" s="369"/>
      <c r="L101" s="369"/>
    </row>
    <row r="102" spans="1:12" ht="15" customHeight="1" x14ac:dyDescent="0.25">
      <c r="A102" s="1508" t="s">
        <v>313</v>
      </c>
      <c r="B102" s="1509"/>
      <c r="C102" s="181"/>
      <c r="D102" s="437"/>
      <c r="E102" s="437"/>
      <c r="F102" s="437"/>
      <c r="G102" s="571">
        <f>SUM(D102:F102)</f>
        <v>0</v>
      </c>
      <c r="H102" s="182"/>
      <c r="I102" s="443"/>
      <c r="J102" s="444"/>
      <c r="K102" s="444"/>
      <c r="L102" s="445"/>
    </row>
    <row r="103" spans="1:12" ht="15" customHeight="1" x14ac:dyDescent="0.25">
      <c r="A103" s="1508" t="s">
        <v>1174</v>
      </c>
      <c r="B103" s="1509"/>
      <c r="C103" s="181"/>
      <c r="D103" s="438">
        <f>D105-D104</f>
        <v>0</v>
      </c>
      <c r="G103" s="571">
        <f t="shared" ref="G103:G104" si="5">SUM(D103:F103)</f>
        <v>0</v>
      </c>
      <c r="H103" s="182"/>
      <c r="I103" s="443"/>
      <c r="J103" s="444"/>
      <c r="K103" s="444"/>
      <c r="L103" s="445"/>
    </row>
    <row r="104" spans="1:12" ht="15" customHeight="1" x14ac:dyDescent="0.25">
      <c r="A104" s="1508" t="s">
        <v>1175</v>
      </c>
      <c r="B104" s="1509"/>
      <c r="C104" s="181"/>
      <c r="D104" s="1202">
        <f>'SMSF41 Contributions'!I160</f>
        <v>0</v>
      </c>
      <c r="E104" s="1180"/>
      <c r="F104" s="1180"/>
      <c r="G104" s="571">
        <f t="shared" si="5"/>
        <v>0</v>
      </c>
      <c r="H104" s="182"/>
      <c r="I104" s="443"/>
      <c r="J104" s="444"/>
      <c r="K104" s="444"/>
      <c r="L104" s="445"/>
    </row>
    <row r="105" spans="1:12" ht="15" customHeight="1" x14ac:dyDescent="0.25">
      <c r="A105" s="1508" t="s">
        <v>1173</v>
      </c>
      <c r="B105" s="1509"/>
      <c r="C105" s="164" t="s">
        <v>382</v>
      </c>
      <c r="D105" s="438">
        <f>'SMSF41 Contributions'!I157</f>
        <v>0</v>
      </c>
      <c r="E105" s="1180"/>
      <c r="F105" s="1180"/>
      <c r="G105" s="571">
        <f>SUM(D105:F105)</f>
        <v>0</v>
      </c>
      <c r="H105" s="182"/>
      <c r="I105" s="443"/>
      <c r="J105" s="444"/>
      <c r="K105" s="444"/>
      <c r="L105" s="445"/>
    </row>
    <row r="106" spans="1:12" ht="15" customHeight="1" x14ac:dyDescent="0.25">
      <c r="A106" s="1508" t="s">
        <v>453</v>
      </c>
      <c r="B106" s="1509"/>
      <c r="C106" s="164"/>
      <c r="D106" s="438">
        <f>IF('SMSF44 Earnings'!C134+'SMSF44 Earnings'!D134&gt;=0,'SMSF44 Earnings'!C134+'SMSF44 Earnings'!D134,0)</f>
        <v>0</v>
      </c>
      <c r="E106" s="183"/>
      <c r="F106" s="438">
        <f>IF('SMSF44 Earnings'!E134&gt;=0,'SMSF44 Earnings'!E134,0)</f>
        <v>0</v>
      </c>
      <c r="G106" s="571">
        <f>SUM(D106:F106)</f>
        <v>0</v>
      </c>
      <c r="H106" s="182"/>
      <c r="I106" s="443"/>
      <c r="J106" s="444"/>
      <c r="K106" s="444"/>
      <c r="L106" s="445"/>
    </row>
    <row r="107" spans="1:12" ht="15" customHeight="1" x14ac:dyDescent="0.25">
      <c r="A107" s="1508" t="s">
        <v>454</v>
      </c>
      <c r="B107" s="1509"/>
      <c r="C107" s="164"/>
      <c r="D107" s="438">
        <f>IF('SMSF44 Earnings'!C134+'SMSF44 Earnings'!D134&gt;=0,0,IF(D102+D105+D110+D111+D113+'SMSF44 Earnings'!C134+'SMSF44 Earnings'!D134&lt;=0,-D102-D105-D110-D111-D113,'SMSF44 Earnings'!C134+'SMSF44 Earnings'!D134))</f>
        <v>0</v>
      </c>
      <c r="E107" s="438">
        <f>IF('SMSF44 Earnings'!C134+'SMSF44 Earnings'!D134&gt;=0,0,IF(E102+E110+E111+E112+E113+'SMSF44 Earnings'!C134+'SMSF44 Earnings'!D134-D107&lt;=0,-E102-E110-E111-E112-E113,'SMSF44 Earnings'!C134+'SMSF44 Earnings'!D134-D107))</f>
        <v>0</v>
      </c>
      <c r="F107" s="438">
        <f>IF('SMSF44 Earnings'!C134+'SMSF44 Earnings'!D134&gt;=0,0,'SMSF44 Earnings'!C134+IF(-'SMSF42 Rollovers'!H34&gt;=0,-'SMSF42 Rollovers'!H34,0)+'SMSF44 Earnings'!D134-D107-E107)+IF('SMSF44 Earnings'!E134&gt;=0,0,'SMSF44 Earnings'!E134)</f>
        <v>0</v>
      </c>
      <c r="G107" s="571">
        <f>SUM(D107:F107)</f>
        <v>0</v>
      </c>
      <c r="H107" s="182"/>
      <c r="I107" s="443"/>
      <c r="J107" s="444"/>
      <c r="K107" s="444"/>
      <c r="L107" s="445"/>
    </row>
    <row r="108" spans="1:12" ht="20.100000000000001" customHeight="1" x14ac:dyDescent="0.25">
      <c r="A108" s="1508" t="s">
        <v>455</v>
      </c>
      <c r="B108" s="1509"/>
      <c r="C108" s="164" t="s">
        <v>456</v>
      </c>
      <c r="D108" s="317">
        <f>SUM(D106:D107)</f>
        <v>0</v>
      </c>
      <c r="E108" s="317">
        <f>SUM(E107)</f>
        <v>0</v>
      </c>
      <c r="F108" s="317">
        <f>SUM(F106:F107)</f>
        <v>0</v>
      </c>
      <c r="G108" s="544">
        <f>SUM(G106:G107)</f>
        <v>0</v>
      </c>
      <c r="H108" s="182"/>
      <c r="I108" s="443"/>
      <c r="J108" s="444"/>
      <c r="K108" s="444"/>
      <c r="L108" s="445"/>
    </row>
    <row r="109" spans="1:12" s="186" customFormat="1" ht="3.75" customHeight="1" x14ac:dyDescent="0.25">
      <c r="A109" s="768"/>
      <c r="B109" s="203"/>
      <c r="C109" s="164"/>
      <c r="D109" s="184"/>
      <c r="E109" s="184"/>
      <c r="F109" s="184"/>
      <c r="G109" s="769"/>
      <c r="H109" s="182"/>
      <c r="I109" s="158"/>
      <c r="J109" s="158"/>
      <c r="K109" s="158"/>
      <c r="L109" s="158"/>
    </row>
    <row r="110" spans="1:12" ht="15" customHeight="1" x14ac:dyDescent="0.25">
      <c r="A110" s="1508" t="s">
        <v>1123</v>
      </c>
      <c r="B110" s="1509"/>
      <c r="C110" s="164" t="s">
        <v>457</v>
      </c>
      <c r="D110" s="438">
        <f>'SMSF42 Rollovers'!H18</f>
        <v>0</v>
      </c>
      <c r="E110" s="438">
        <f>'SMSF42 Rollovers'!H19</f>
        <v>0</v>
      </c>
      <c r="F110" s="438">
        <f>'SMSF42 Rollovers'!H20</f>
        <v>0</v>
      </c>
      <c r="G110" s="571">
        <f>SUM(D110:F110)</f>
        <v>0</v>
      </c>
      <c r="H110" s="182"/>
      <c r="I110" s="443"/>
      <c r="J110" s="444"/>
      <c r="K110" s="444"/>
      <c r="L110" s="445"/>
    </row>
    <row r="111" spans="1:12" ht="15" customHeight="1" x14ac:dyDescent="0.25">
      <c r="A111" s="1508" t="s">
        <v>1124</v>
      </c>
      <c r="B111" s="1509"/>
      <c r="C111" s="164" t="s">
        <v>458</v>
      </c>
      <c r="D111" s="438">
        <f>-'SMSF42 Rollovers'!H34</f>
        <v>0</v>
      </c>
      <c r="E111" s="438">
        <f>-'SMSF42 Rollovers'!H35</f>
        <v>0</v>
      </c>
      <c r="F111" s="438">
        <f>-'SMSF42 Rollovers'!H36</f>
        <v>0</v>
      </c>
      <c r="G111" s="571">
        <f>SUM(D111:F111)</f>
        <v>0</v>
      </c>
      <c r="H111" s="182"/>
      <c r="I111" s="443"/>
      <c r="J111" s="444"/>
      <c r="K111" s="444"/>
      <c r="L111" s="445"/>
    </row>
    <row r="112" spans="1:12" ht="15" customHeight="1" x14ac:dyDescent="0.25">
      <c r="A112" s="1508" t="s">
        <v>459</v>
      </c>
      <c r="B112" s="1509"/>
      <c r="C112" s="164" t="s">
        <v>460</v>
      </c>
      <c r="D112" s="438">
        <f>-'SMSF43 Benefits'!G34-'SMSF43 Benefits'!G18</f>
        <v>0</v>
      </c>
      <c r="E112" s="438">
        <f>-'SMSF43 Benefits'!G19-'SMSF43 Benefits'!G35</f>
        <v>0</v>
      </c>
      <c r="F112" s="438">
        <f>-'SMSF43 Benefits'!G20-'SMSF43 Benefits'!G36</f>
        <v>0</v>
      </c>
      <c r="G112" s="571">
        <f>SUM(D112:F112)</f>
        <v>0</v>
      </c>
      <c r="H112" s="180"/>
      <c r="I112" s="443"/>
      <c r="J112" s="444"/>
      <c r="K112" s="444"/>
      <c r="L112" s="445"/>
    </row>
    <row r="113" spans="1:12" ht="15" customHeight="1" x14ac:dyDescent="0.25">
      <c r="A113" s="1508" t="s">
        <v>461</v>
      </c>
      <c r="B113" s="1509"/>
      <c r="C113" s="164"/>
      <c r="D113" s="437"/>
      <c r="E113" s="437"/>
      <c r="F113" s="437"/>
      <c r="G113" s="571">
        <f>SUM(D113:F113)</f>
        <v>0</v>
      </c>
      <c r="H113" s="180"/>
      <c r="I113" s="443"/>
      <c r="J113" s="444"/>
      <c r="K113" s="444"/>
      <c r="L113" s="445"/>
    </row>
    <row r="114" spans="1:12" ht="20.100000000000001" customHeight="1" thickBot="1" x14ac:dyDescent="0.3">
      <c r="A114" s="1466" t="s">
        <v>314</v>
      </c>
      <c r="B114" s="1467"/>
      <c r="C114" s="164" t="s">
        <v>462</v>
      </c>
      <c r="D114" s="415">
        <f>D102+D105+D108+D110+D111+D112+D113</f>
        <v>0</v>
      </c>
      <c r="E114" s="415">
        <f>E102+E108+E110+E111+E112+E113</f>
        <v>0</v>
      </c>
      <c r="F114" s="415">
        <f>F102+F108+F110+F111+F112+F113</f>
        <v>0</v>
      </c>
      <c r="G114" s="546">
        <f>G102+G105+G108+G110+G111+G112+G113</f>
        <v>0</v>
      </c>
      <c r="H114" s="180"/>
      <c r="I114" s="443"/>
      <c r="J114" s="444"/>
      <c r="K114" s="444"/>
      <c r="L114" s="445"/>
    </row>
    <row r="115" spans="1:12" ht="3.75" customHeight="1" thickTop="1" x14ac:dyDescent="0.25">
      <c r="A115" s="1102"/>
      <c r="B115" s="1103"/>
      <c r="C115" s="164"/>
      <c r="D115" s="1105"/>
      <c r="E115" s="1105"/>
      <c r="F115" s="1105"/>
      <c r="G115" s="1106"/>
      <c r="H115" s="180"/>
      <c r="I115" s="158"/>
      <c r="J115" s="158"/>
      <c r="K115" s="158"/>
      <c r="L115" s="158"/>
    </row>
    <row r="116" spans="1:12" ht="15" customHeight="1" x14ac:dyDescent="0.25">
      <c r="A116" s="1511" t="s">
        <v>442</v>
      </c>
      <c r="B116" s="1509"/>
      <c r="C116" s="164"/>
      <c r="D116" s="1105"/>
      <c r="E116" s="1105"/>
      <c r="F116" s="1105"/>
      <c r="G116" s="545"/>
      <c r="H116" s="180"/>
      <c r="I116" s="443"/>
      <c r="J116" s="444"/>
      <c r="K116" s="444"/>
      <c r="L116" s="445"/>
    </row>
    <row r="117" spans="1:12" ht="15" customHeight="1" x14ac:dyDescent="0.25">
      <c r="A117" s="1508" t="s">
        <v>443</v>
      </c>
      <c r="B117" s="1509"/>
      <c r="C117" s="164"/>
      <c r="D117" s="1105"/>
      <c r="E117" s="1105"/>
      <c r="F117" s="1105"/>
      <c r="G117" s="545"/>
      <c r="H117" s="180"/>
      <c r="I117" s="443"/>
      <c r="J117" s="444"/>
      <c r="K117" s="444"/>
      <c r="L117" s="445"/>
    </row>
    <row r="118" spans="1:12" ht="20.100000000000001" customHeight="1" thickBot="1" x14ac:dyDescent="0.3">
      <c r="A118" s="1466" t="s">
        <v>655</v>
      </c>
      <c r="B118" s="1467"/>
      <c r="C118" s="164"/>
      <c r="D118" s="1105"/>
      <c r="E118" s="1105"/>
      <c r="F118" s="1105"/>
      <c r="G118" s="546">
        <f>SUM(G116:G117)</f>
        <v>0</v>
      </c>
      <c r="H118" s="180"/>
      <c r="I118" s="443"/>
      <c r="J118" s="444"/>
      <c r="K118" s="444"/>
      <c r="L118" s="445"/>
    </row>
    <row r="119" spans="1:12" ht="3.75" customHeight="1" thickTop="1" x14ac:dyDescent="0.25">
      <c r="A119" s="1206"/>
      <c r="B119" s="1203"/>
      <c r="C119" s="1200"/>
      <c r="D119" s="1199"/>
      <c r="E119" s="1199"/>
      <c r="F119" s="1199"/>
      <c r="G119" s="1205"/>
      <c r="H119" s="1201"/>
      <c r="I119" s="1188"/>
      <c r="J119" s="1189"/>
      <c r="K119" s="1189"/>
      <c r="L119" s="1189"/>
    </row>
    <row r="120" spans="1:12" ht="30" customHeight="1" x14ac:dyDescent="0.25">
      <c r="A120" s="1506" t="s">
        <v>1179</v>
      </c>
      <c r="B120" s="1479"/>
      <c r="C120" s="1661"/>
      <c r="D120" s="1199"/>
      <c r="E120" s="1207" t="s">
        <v>1180</v>
      </c>
      <c r="F120" s="1199"/>
      <c r="G120" s="1204"/>
      <c r="H120" s="1201"/>
      <c r="I120" s="1188"/>
      <c r="J120" s="1189"/>
      <c r="K120" s="1189"/>
      <c r="L120" s="1189"/>
    </row>
    <row r="121" spans="1:12" ht="3.75" customHeight="1" x14ac:dyDescent="0.25">
      <c r="A121" s="754"/>
      <c r="B121" s="173"/>
      <c r="C121" s="173"/>
      <c r="D121" s="173"/>
      <c r="E121" s="173"/>
      <c r="F121" s="173"/>
      <c r="G121" s="755"/>
    </row>
    <row r="122" spans="1:12" ht="20.100000000000001" customHeight="1" x14ac:dyDescent="0.25">
      <c r="A122" s="1647" t="str">
        <f>CONCATENATE("Member 6 - ",Home!$C$27)</f>
        <v>Member 6 - Enter name</v>
      </c>
      <c r="B122" s="1648"/>
      <c r="C122" s="1648"/>
      <c r="D122" s="1648"/>
      <c r="E122" s="1648"/>
      <c r="F122" s="1648"/>
      <c r="G122" s="1531"/>
    </row>
    <row r="123" spans="1:12" ht="3.75" customHeight="1" x14ac:dyDescent="0.25">
      <c r="A123" s="1107"/>
      <c r="B123" s="1105"/>
      <c r="C123" s="436"/>
      <c r="D123" s="436"/>
      <c r="E123" s="436"/>
      <c r="F123" s="436"/>
      <c r="G123" s="767"/>
    </row>
    <row r="124" spans="1:12" ht="30" customHeight="1" x14ac:dyDescent="0.25">
      <c r="A124" s="1402" t="s">
        <v>93</v>
      </c>
      <c r="B124" s="1403"/>
      <c r="C124" s="1100" t="s">
        <v>1118</v>
      </c>
      <c r="D124" s="1100" t="s">
        <v>315</v>
      </c>
      <c r="E124" s="1100" t="s">
        <v>316</v>
      </c>
      <c r="F124" s="1100" t="s">
        <v>317</v>
      </c>
      <c r="G124" s="1104" t="s">
        <v>139</v>
      </c>
    </row>
    <row r="125" spans="1:12" x14ac:dyDescent="0.25">
      <c r="A125" s="1508" t="s">
        <v>313</v>
      </c>
      <c r="B125" s="1509"/>
      <c r="C125" s="181"/>
      <c r="D125" s="437"/>
      <c r="E125" s="437"/>
      <c r="F125" s="437"/>
      <c r="G125" s="571">
        <f>SUM(D125:F125)</f>
        <v>0</v>
      </c>
      <c r="I125" s="443"/>
      <c r="J125" s="444"/>
      <c r="K125" s="444"/>
      <c r="L125" s="445"/>
    </row>
    <row r="126" spans="1:12" ht="15" customHeight="1" x14ac:dyDescent="0.25">
      <c r="A126" s="1508" t="s">
        <v>1174</v>
      </c>
      <c r="B126" s="1509"/>
      <c r="C126" s="181"/>
      <c r="D126" s="438">
        <f>D128-D127</f>
        <v>0</v>
      </c>
      <c r="G126" s="571">
        <f t="shared" ref="G126:G127" si="6">SUM(D126:F126)</f>
        <v>0</v>
      </c>
      <c r="H126" s="182"/>
      <c r="I126" s="443"/>
      <c r="J126" s="444"/>
      <c r="K126" s="444"/>
      <c r="L126" s="445"/>
    </row>
    <row r="127" spans="1:12" ht="15" customHeight="1" x14ac:dyDescent="0.25">
      <c r="A127" s="1508" t="s">
        <v>1175</v>
      </c>
      <c r="B127" s="1509"/>
      <c r="C127" s="181"/>
      <c r="D127" s="1202">
        <f>'SMSF41 Contributions'!J160</f>
        <v>0</v>
      </c>
      <c r="E127" s="1180"/>
      <c r="F127" s="1180"/>
      <c r="G127" s="571">
        <f t="shared" si="6"/>
        <v>0</v>
      </c>
      <c r="H127" s="182"/>
      <c r="I127" s="443"/>
      <c r="J127" s="444"/>
      <c r="K127" s="444"/>
      <c r="L127" s="445"/>
    </row>
    <row r="128" spans="1:12" ht="14.45" customHeight="1" x14ac:dyDescent="0.25">
      <c r="A128" s="1508" t="s">
        <v>1173</v>
      </c>
      <c r="B128" s="1509"/>
      <c r="C128" s="164" t="s">
        <v>382</v>
      </c>
      <c r="D128" s="438">
        <f>'SMSF41 Contributions'!J157</f>
        <v>0</v>
      </c>
      <c r="E128" s="1180"/>
      <c r="F128" s="1180"/>
      <c r="G128" s="571">
        <f>SUM(D128:F128)</f>
        <v>0</v>
      </c>
      <c r="I128" s="443"/>
      <c r="J128" s="444"/>
      <c r="K128" s="444"/>
      <c r="L128" s="445"/>
    </row>
    <row r="129" spans="1:12" x14ac:dyDescent="0.25">
      <c r="A129" s="1508" t="s">
        <v>453</v>
      </c>
      <c r="B129" s="1509"/>
      <c r="C129" s="164"/>
      <c r="D129" s="438">
        <f>IF('SMSF44 Earnings'!C160+'SMSF44 Earnings'!D160&gt;=0,'SMSF44 Earnings'!C160+'SMSF44 Earnings'!D160,0)</f>
        <v>0</v>
      </c>
      <c r="E129" s="183"/>
      <c r="F129" s="438">
        <f>IF('SMSF44 Earnings'!E160&gt;=0,'SMSF44 Earnings'!E160,0)</f>
        <v>0</v>
      </c>
      <c r="G129" s="571">
        <f>SUM(D129:F129)</f>
        <v>0</v>
      </c>
      <c r="I129" s="443"/>
      <c r="J129" s="444"/>
      <c r="K129" s="444"/>
      <c r="L129" s="445"/>
    </row>
    <row r="130" spans="1:12" x14ac:dyDescent="0.25">
      <c r="A130" s="1508" t="s">
        <v>454</v>
      </c>
      <c r="B130" s="1509"/>
      <c r="C130" s="164"/>
      <c r="D130" s="438">
        <f>IF('SMSF44 Earnings'!C160+'SMSF44 Earnings'!D160&gt;=0,0,IF(D125+D128+D133+D134+D136+'SMSF44 Earnings'!C160+'SMSF44 Earnings'!D160&lt;=0,-D125-D128-D133-D134-D136,'SMSF44 Earnings'!C160+'SMSF44 Earnings'!D160))</f>
        <v>0</v>
      </c>
      <c r="E130" s="438">
        <f>IF('SMSF44 Earnings'!C160+'SMSF44 Earnings'!D160&gt;=0,0,IF(E125+E133+E134+E135+E136+'SMSF44 Earnings'!C160+'SMSF44 Earnings'!D160-D130&lt;=0,-E125-E133-E134-E135-E136,'SMSF44 Earnings'!C160+'SMSF44 Earnings'!D160-D130))</f>
        <v>0</v>
      </c>
      <c r="F130" s="438">
        <f>IF('SMSF44 Earnings'!C160+'SMSF44 Earnings'!D160&gt;=0,0,'SMSF44 Earnings'!C160+IF(-'SMSF42 Rollovers'!I34&gt;=0,-'SMSF42 Rollovers'!I34,0)+'SMSF44 Earnings'!D160-D130-E130)+IF('SMSF44 Earnings'!E160&gt;=0,0,'SMSF44 Earnings'!E160)</f>
        <v>0</v>
      </c>
      <c r="G130" s="571">
        <f>SUM(D130:F130)</f>
        <v>0</v>
      </c>
      <c r="I130" s="443"/>
      <c r="J130" s="444"/>
      <c r="K130" s="444"/>
      <c r="L130" s="445"/>
    </row>
    <row r="131" spans="1:12" ht="20.100000000000001" customHeight="1" x14ac:dyDescent="0.25">
      <c r="A131" s="1508" t="s">
        <v>455</v>
      </c>
      <c r="B131" s="1509"/>
      <c r="C131" s="164" t="s">
        <v>456</v>
      </c>
      <c r="D131" s="317">
        <f>SUM(D129:D130)</f>
        <v>0</v>
      </c>
      <c r="E131" s="317">
        <f>SUM(E130)</f>
        <v>0</v>
      </c>
      <c r="F131" s="317">
        <f>SUM(F129:F130)</f>
        <v>0</v>
      </c>
      <c r="G131" s="544">
        <f>SUM(G129:G130)</f>
        <v>0</v>
      </c>
      <c r="I131" s="443"/>
      <c r="J131" s="444"/>
      <c r="K131" s="444"/>
      <c r="L131" s="445"/>
    </row>
    <row r="132" spans="1:12" ht="3.75" customHeight="1" x14ac:dyDescent="0.25">
      <c r="A132" s="768"/>
      <c r="B132" s="203"/>
      <c r="C132" s="164"/>
      <c r="D132" s="184"/>
      <c r="E132" s="184"/>
      <c r="F132" s="184"/>
      <c r="G132" s="769"/>
      <c r="I132" s="158"/>
      <c r="J132" s="158"/>
      <c r="K132" s="158"/>
      <c r="L132" s="158"/>
    </row>
    <row r="133" spans="1:12" ht="15" customHeight="1" x14ac:dyDescent="0.25">
      <c r="A133" s="1508" t="s">
        <v>1123</v>
      </c>
      <c r="B133" s="1509"/>
      <c r="C133" s="164" t="s">
        <v>457</v>
      </c>
      <c r="D133" s="438">
        <f>'SMSF42 Rollovers'!I18</f>
        <v>0</v>
      </c>
      <c r="E133" s="438">
        <f>'SMSF42 Rollovers'!I19</f>
        <v>0</v>
      </c>
      <c r="F133" s="438">
        <f>'SMSF42 Rollovers'!I20</f>
        <v>0</v>
      </c>
      <c r="G133" s="571">
        <f>SUM(D133:F133)</f>
        <v>0</v>
      </c>
      <c r="I133" s="443"/>
      <c r="J133" s="444"/>
      <c r="K133" s="444"/>
      <c r="L133" s="445"/>
    </row>
    <row r="134" spans="1:12" ht="15" customHeight="1" x14ac:dyDescent="0.25">
      <c r="A134" s="1508" t="s">
        <v>1124</v>
      </c>
      <c r="B134" s="1509"/>
      <c r="C134" s="164" t="s">
        <v>458</v>
      </c>
      <c r="D134" s="438">
        <f>-'SMSF42 Rollovers'!I34</f>
        <v>0</v>
      </c>
      <c r="E134" s="438">
        <f>-'SMSF42 Rollovers'!I35</f>
        <v>0</v>
      </c>
      <c r="F134" s="438">
        <f>-'SMSF42 Rollovers'!I36</f>
        <v>0</v>
      </c>
      <c r="G134" s="571">
        <f>SUM(D134:F134)</f>
        <v>0</v>
      </c>
      <c r="I134" s="443"/>
      <c r="J134" s="444"/>
      <c r="K134" s="444"/>
      <c r="L134" s="445"/>
    </row>
    <row r="135" spans="1:12" x14ac:dyDescent="0.25">
      <c r="A135" s="1508" t="s">
        <v>459</v>
      </c>
      <c r="B135" s="1509"/>
      <c r="C135" s="164" t="s">
        <v>460</v>
      </c>
      <c r="D135" s="438">
        <f>-'SMSF43 Benefits'!H34-'SMSF43 Benefits'!H18</f>
        <v>0</v>
      </c>
      <c r="E135" s="438">
        <f>-'SMSF43 Benefits'!H19-'SMSF43 Benefits'!H35</f>
        <v>0</v>
      </c>
      <c r="F135" s="438">
        <f>-'SMSF43 Benefits'!H20-'SMSF43 Benefits'!H36</f>
        <v>0</v>
      </c>
      <c r="G135" s="571">
        <f>SUM(D135:F135)</f>
        <v>0</v>
      </c>
      <c r="I135" s="443"/>
      <c r="J135" s="444"/>
      <c r="K135" s="444"/>
      <c r="L135" s="445"/>
    </row>
    <row r="136" spans="1:12" x14ac:dyDescent="0.25">
      <c r="A136" s="1508" t="s">
        <v>461</v>
      </c>
      <c r="B136" s="1509"/>
      <c r="C136" s="164"/>
      <c r="D136" s="437"/>
      <c r="E136" s="437"/>
      <c r="F136" s="437"/>
      <c r="G136" s="571">
        <f>SUM(D136:F136)</f>
        <v>0</v>
      </c>
      <c r="I136" s="443"/>
      <c r="J136" s="444"/>
      <c r="K136" s="444"/>
      <c r="L136" s="445"/>
    </row>
    <row r="137" spans="1:12" ht="20.100000000000001" customHeight="1" thickBot="1" x14ac:dyDescent="0.3">
      <c r="A137" s="1466" t="s">
        <v>314</v>
      </c>
      <c r="B137" s="1467"/>
      <c r="C137" s="164" t="s">
        <v>462</v>
      </c>
      <c r="D137" s="415">
        <f>D125+D128+D131+D133+D134+D135+D136</f>
        <v>0</v>
      </c>
      <c r="E137" s="415">
        <f>E125+E131+E133+E134+E135+E136</f>
        <v>0</v>
      </c>
      <c r="F137" s="415">
        <f>F125+F131+F133+F134+F135+F136</f>
        <v>0</v>
      </c>
      <c r="G137" s="546">
        <f>G125+G128+G131+G133+G134+G135+G136</f>
        <v>0</v>
      </c>
      <c r="I137" s="443"/>
      <c r="J137" s="444"/>
      <c r="K137" s="444"/>
      <c r="L137" s="445"/>
    </row>
    <row r="138" spans="1:12" ht="3.75" customHeight="1" thickTop="1" x14ac:dyDescent="0.25">
      <c r="A138" s="1102"/>
      <c r="B138" s="1103"/>
      <c r="C138" s="164"/>
      <c r="D138" s="1105"/>
      <c r="E138" s="1105"/>
      <c r="F138" s="1105"/>
      <c r="G138" s="1106"/>
      <c r="I138" s="158"/>
      <c r="J138" s="158"/>
      <c r="K138" s="158"/>
      <c r="L138" s="158"/>
    </row>
    <row r="139" spans="1:12" x14ac:dyDescent="0.25">
      <c r="A139" s="1511" t="s">
        <v>442</v>
      </c>
      <c r="B139" s="1509"/>
      <c r="C139" s="164"/>
      <c r="D139" s="1105"/>
      <c r="E139" s="1105"/>
      <c r="F139" s="1105"/>
      <c r="G139" s="545"/>
      <c r="I139" s="443"/>
      <c r="J139" s="444"/>
      <c r="K139" s="444"/>
      <c r="L139" s="445"/>
    </row>
    <row r="140" spans="1:12" x14ac:dyDescent="0.25">
      <c r="A140" s="1508" t="s">
        <v>443</v>
      </c>
      <c r="B140" s="1509"/>
      <c r="C140" s="164"/>
      <c r="D140" s="1105"/>
      <c r="E140" s="1105"/>
      <c r="F140" s="1105"/>
      <c r="G140" s="545"/>
      <c r="I140" s="443"/>
      <c r="J140" s="444"/>
      <c r="K140" s="444"/>
      <c r="L140" s="445"/>
    </row>
    <row r="141" spans="1:12" ht="20.100000000000001" customHeight="1" thickBot="1" x14ac:dyDescent="0.3">
      <c r="A141" s="1466" t="s">
        <v>655</v>
      </c>
      <c r="B141" s="1467"/>
      <c r="C141" s="164"/>
      <c r="D141" s="1105"/>
      <c r="E141" s="1105"/>
      <c r="F141" s="1105"/>
      <c r="G141" s="546">
        <f>SUM(G139:G140)</f>
        <v>0</v>
      </c>
      <c r="I141" s="443"/>
      <c r="J141" s="444"/>
      <c r="K141" s="444"/>
      <c r="L141" s="445"/>
    </row>
    <row r="142" spans="1:12" ht="3.75" customHeight="1" thickTop="1" x14ac:dyDescent="0.25">
      <c r="A142" s="1206"/>
      <c r="B142" s="1203"/>
      <c r="C142" s="1200"/>
      <c r="D142" s="1199"/>
      <c r="E142" s="1199"/>
      <c r="F142" s="1199"/>
      <c r="G142" s="1205"/>
      <c r="H142" s="1201"/>
      <c r="I142" s="1188"/>
      <c r="J142" s="1189"/>
      <c r="K142" s="1189"/>
      <c r="L142" s="1189"/>
    </row>
    <row r="143" spans="1:12" ht="30" customHeight="1" x14ac:dyDescent="0.25">
      <c r="A143" s="1506" t="s">
        <v>1179</v>
      </c>
      <c r="B143" s="1479"/>
      <c r="C143" s="1661"/>
      <c r="D143" s="1199"/>
      <c r="E143" s="1207" t="s">
        <v>1180</v>
      </c>
      <c r="F143" s="1199"/>
      <c r="G143" s="1204"/>
      <c r="H143" s="1201"/>
      <c r="I143" s="1188"/>
      <c r="J143" s="1189"/>
      <c r="K143" s="1189"/>
      <c r="L143" s="1189"/>
    </row>
    <row r="144" spans="1:12" ht="3.75" customHeight="1" x14ac:dyDescent="0.25">
      <c r="A144" s="754"/>
      <c r="B144" s="173"/>
      <c r="C144" s="173"/>
      <c r="D144" s="173"/>
      <c r="E144" s="173"/>
      <c r="F144" s="173"/>
      <c r="G144" s="755"/>
    </row>
    <row r="145" spans="1:12" ht="20.100000000000001" customHeight="1" x14ac:dyDescent="0.25">
      <c r="A145" s="1647" t="str">
        <f>CONCATENATE("Member 7 - ",Home!$C$28)</f>
        <v>Member 7 - Enter name</v>
      </c>
      <c r="B145" s="1648"/>
      <c r="C145" s="1648"/>
      <c r="D145" s="1648"/>
      <c r="E145" s="1648"/>
      <c r="F145" s="1648"/>
      <c r="G145" s="1531"/>
    </row>
    <row r="146" spans="1:12" ht="3.75" customHeight="1" x14ac:dyDescent="0.25">
      <c r="A146" s="1107"/>
      <c r="B146" s="1105"/>
      <c r="C146" s="436"/>
      <c r="D146" s="436"/>
      <c r="E146" s="436"/>
      <c r="F146" s="436"/>
      <c r="G146" s="767"/>
    </row>
    <row r="147" spans="1:12" ht="30" customHeight="1" x14ac:dyDescent="0.25">
      <c r="A147" s="1402" t="s">
        <v>93</v>
      </c>
      <c r="B147" s="1403"/>
      <c r="C147" s="1100" t="s">
        <v>1118</v>
      </c>
      <c r="D147" s="1100" t="s">
        <v>315</v>
      </c>
      <c r="E147" s="1100" t="s">
        <v>316</v>
      </c>
      <c r="F147" s="1100" t="s">
        <v>317</v>
      </c>
      <c r="G147" s="1104" t="s">
        <v>139</v>
      </c>
    </row>
    <row r="148" spans="1:12" ht="15" customHeight="1" x14ac:dyDescent="0.25">
      <c r="A148" s="1508" t="s">
        <v>313</v>
      </c>
      <c r="B148" s="1509"/>
      <c r="C148" s="181"/>
      <c r="D148" s="437"/>
      <c r="E148" s="437"/>
      <c r="F148" s="437"/>
      <c r="G148" s="571">
        <f>SUM(D148:F148)</f>
        <v>0</v>
      </c>
      <c r="I148" s="443"/>
      <c r="J148" s="444"/>
      <c r="K148" s="444"/>
      <c r="L148" s="445"/>
    </row>
    <row r="149" spans="1:12" ht="15" customHeight="1" x14ac:dyDescent="0.25">
      <c r="A149" s="1508" t="s">
        <v>1174</v>
      </c>
      <c r="B149" s="1509"/>
      <c r="C149" s="181"/>
      <c r="D149" s="438">
        <f>D151-D150</f>
        <v>0</v>
      </c>
      <c r="G149" s="571">
        <f t="shared" ref="G149:G150" si="7">SUM(D149:F149)</f>
        <v>0</v>
      </c>
      <c r="H149" s="182"/>
      <c r="I149" s="443"/>
      <c r="J149" s="444"/>
      <c r="K149" s="444"/>
      <c r="L149" s="445"/>
    </row>
    <row r="150" spans="1:12" ht="15" customHeight="1" x14ac:dyDescent="0.25">
      <c r="A150" s="1508" t="s">
        <v>1175</v>
      </c>
      <c r="B150" s="1509"/>
      <c r="C150" s="181"/>
      <c r="D150" s="1202">
        <f>'SMSF41 Contributions'!K160</f>
        <v>0</v>
      </c>
      <c r="E150" s="1180"/>
      <c r="F150" s="1180"/>
      <c r="G150" s="571">
        <f t="shared" si="7"/>
        <v>0</v>
      </c>
      <c r="H150" s="182"/>
      <c r="I150" s="443"/>
      <c r="J150" s="444"/>
      <c r="K150" s="444"/>
      <c r="L150" s="445"/>
    </row>
    <row r="151" spans="1:12" ht="15" customHeight="1" x14ac:dyDescent="0.25">
      <c r="A151" s="1508" t="s">
        <v>1173</v>
      </c>
      <c r="B151" s="1509"/>
      <c r="C151" s="164" t="s">
        <v>382</v>
      </c>
      <c r="D151" s="438">
        <f>'SMSF41 Contributions'!K157</f>
        <v>0</v>
      </c>
      <c r="E151" s="1180"/>
      <c r="F151" s="1180"/>
      <c r="G151" s="571">
        <f>SUM(D151:F151)</f>
        <v>0</v>
      </c>
      <c r="I151" s="443"/>
      <c r="J151" s="444"/>
      <c r="K151" s="444"/>
      <c r="L151" s="445"/>
    </row>
    <row r="152" spans="1:12" ht="15" customHeight="1" x14ac:dyDescent="0.25">
      <c r="A152" s="1508" t="s">
        <v>453</v>
      </c>
      <c r="B152" s="1509"/>
      <c r="C152" s="164"/>
      <c r="D152" s="438">
        <f>IF('SMSF44 Earnings'!C186+'SMSF44 Earnings'!D186&gt;=0,'SMSF44 Earnings'!C186+'SMSF44 Earnings'!D186,0)</f>
        <v>0</v>
      </c>
      <c r="E152" s="183"/>
      <c r="F152" s="438">
        <f>IF('SMSF44 Earnings'!E186&gt;=0,'SMSF44 Earnings'!E186,0)</f>
        <v>0</v>
      </c>
      <c r="G152" s="571">
        <f>SUM(D152:F152)</f>
        <v>0</v>
      </c>
      <c r="I152" s="443"/>
      <c r="J152" s="444"/>
      <c r="K152" s="444"/>
      <c r="L152" s="445"/>
    </row>
    <row r="153" spans="1:12" ht="15" customHeight="1" x14ac:dyDescent="0.25">
      <c r="A153" s="1508" t="s">
        <v>454</v>
      </c>
      <c r="B153" s="1509"/>
      <c r="C153" s="164"/>
      <c r="D153" s="438">
        <f>IF('SMSF44 Earnings'!C186+'SMSF44 Earnings'!D186&gt;=0,0,IF(D148+D151+D156+D157+D159+'SMSF44 Earnings'!C186+'SMSF44 Earnings'!D186&lt;=0,-D148-D151-D156-D157-D159,'SMSF44 Earnings'!C186+'SMSF44 Earnings'!D186))</f>
        <v>0</v>
      </c>
      <c r="E153" s="438">
        <f>IF('SMSF44 Earnings'!C186+'SMSF44 Earnings'!D186&gt;=0,0,IF(E148+E156+E157+E158+E159+'SMSF44 Earnings'!C186+'SMSF44 Earnings'!D186-D153&lt;=0,-E148-E156-E157-E158-E159,'SMSF44 Earnings'!C186+'SMSF44 Earnings'!D186-D153))</f>
        <v>0</v>
      </c>
      <c r="F153" s="438">
        <f>IF('SMSF44 Earnings'!C186+'SMSF44 Earnings'!D186&gt;=0,0,'SMSF44 Earnings'!C186+IF(-'SMSF42 Rollovers'!J34&gt;=0,-'SMSF42 Rollovers'!J34,0)+'SMSF44 Earnings'!D186-D130-E130)+IF('SMSF44 Earnings'!E186&gt;=0,0,'SMSF44 Earnings'!E186)</f>
        <v>0</v>
      </c>
      <c r="G153" s="571">
        <f>SUM(D153:F153)</f>
        <v>0</v>
      </c>
      <c r="I153" s="443"/>
      <c r="J153" s="444"/>
      <c r="K153" s="444"/>
      <c r="L153" s="445"/>
    </row>
    <row r="154" spans="1:12" ht="20.100000000000001" customHeight="1" x14ac:dyDescent="0.25">
      <c r="A154" s="1508" t="s">
        <v>455</v>
      </c>
      <c r="B154" s="1509"/>
      <c r="C154" s="164" t="s">
        <v>456</v>
      </c>
      <c r="D154" s="317">
        <f>SUM(D152:D153)</f>
        <v>0</v>
      </c>
      <c r="E154" s="317">
        <f>SUM(E153)</f>
        <v>0</v>
      </c>
      <c r="F154" s="317">
        <f>SUM(F152:F153)</f>
        <v>0</v>
      </c>
      <c r="G154" s="544">
        <f>SUM(G152:G153)</f>
        <v>0</v>
      </c>
      <c r="I154" s="443"/>
      <c r="J154" s="444"/>
      <c r="K154" s="444"/>
      <c r="L154" s="445"/>
    </row>
    <row r="155" spans="1:12" ht="3.75" customHeight="1" x14ac:dyDescent="0.25">
      <c r="A155" s="768"/>
      <c r="B155" s="203"/>
      <c r="C155" s="164"/>
      <c r="D155" s="184"/>
      <c r="E155" s="184"/>
      <c r="F155" s="184"/>
      <c r="G155" s="769"/>
      <c r="I155" s="158"/>
      <c r="J155" s="158"/>
      <c r="K155" s="158"/>
      <c r="L155" s="158"/>
    </row>
    <row r="156" spans="1:12" ht="15" customHeight="1" x14ac:dyDescent="0.25">
      <c r="A156" s="1508" t="s">
        <v>1123</v>
      </c>
      <c r="B156" s="1509"/>
      <c r="C156" s="164" t="s">
        <v>457</v>
      </c>
      <c r="D156" s="438">
        <f>'SMSF42 Rollovers'!J18</f>
        <v>0</v>
      </c>
      <c r="E156" s="438">
        <f>'SMSF42 Rollovers'!J19</f>
        <v>0</v>
      </c>
      <c r="F156" s="438">
        <f>'SMSF42 Rollovers'!J20</f>
        <v>0</v>
      </c>
      <c r="G156" s="571">
        <f>SUM(D156:F156)</f>
        <v>0</v>
      </c>
      <c r="I156" s="443"/>
      <c r="J156" s="444"/>
      <c r="K156" s="444"/>
      <c r="L156" s="445"/>
    </row>
    <row r="157" spans="1:12" ht="15" customHeight="1" x14ac:dyDescent="0.25">
      <c r="A157" s="1508" t="s">
        <v>1124</v>
      </c>
      <c r="B157" s="1509"/>
      <c r="C157" s="164" t="s">
        <v>458</v>
      </c>
      <c r="D157" s="438">
        <f>-'SMSF42 Rollovers'!J34</f>
        <v>0</v>
      </c>
      <c r="E157" s="438">
        <f>-'SMSF42 Rollovers'!J35</f>
        <v>0</v>
      </c>
      <c r="F157" s="438">
        <f>-'SMSF42 Rollovers'!J36</f>
        <v>0</v>
      </c>
      <c r="G157" s="571">
        <f>SUM(D157:F157)</f>
        <v>0</v>
      </c>
      <c r="I157" s="443"/>
      <c r="J157" s="444"/>
      <c r="K157" s="444"/>
      <c r="L157" s="445"/>
    </row>
    <row r="158" spans="1:12" ht="15" customHeight="1" x14ac:dyDescent="0.25">
      <c r="A158" s="1508" t="s">
        <v>459</v>
      </c>
      <c r="B158" s="1509"/>
      <c r="C158" s="164" t="s">
        <v>460</v>
      </c>
      <c r="D158" s="438">
        <f>-'SMSF43 Benefits'!I34-'SMSF43 Benefits'!I18</f>
        <v>0</v>
      </c>
      <c r="E158" s="438">
        <f>-'SMSF43 Benefits'!I19-'SMSF43 Benefits'!I35</f>
        <v>0</v>
      </c>
      <c r="F158" s="438">
        <f>-'SMSF43 Benefits'!I20-'SMSF43 Benefits'!I36</f>
        <v>0</v>
      </c>
      <c r="G158" s="571">
        <f>SUM(D158:F158)</f>
        <v>0</v>
      </c>
      <c r="I158" s="443"/>
      <c r="J158" s="444"/>
      <c r="K158" s="444"/>
      <c r="L158" s="445"/>
    </row>
    <row r="159" spans="1:12" ht="15" customHeight="1" x14ac:dyDescent="0.25">
      <c r="A159" s="1508" t="s">
        <v>461</v>
      </c>
      <c r="B159" s="1509"/>
      <c r="C159" s="164"/>
      <c r="D159" s="437"/>
      <c r="E159" s="437"/>
      <c r="F159" s="437"/>
      <c r="G159" s="571">
        <f>SUM(D159:F159)</f>
        <v>0</v>
      </c>
      <c r="I159" s="443"/>
      <c r="J159" s="444"/>
      <c r="K159" s="444"/>
      <c r="L159" s="445"/>
    </row>
    <row r="160" spans="1:12" ht="20.100000000000001" customHeight="1" thickBot="1" x14ac:dyDescent="0.3">
      <c r="A160" s="1466" t="s">
        <v>314</v>
      </c>
      <c r="B160" s="1467"/>
      <c r="C160" s="164" t="s">
        <v>462</v>
      </c>
      <c r="D160" s="415">
        <f>D148+D151+D154+D156+D157+D158+D159</f>
        <v>0</v>
      </c>
      <c r="E160" s="415">
        <f>E148+E154+E156+E157+E158+E159</f>
        <v>0</v>
      </c>
      <c r="F160" s="415">
        <f>F148+F154+F156+F157+F158+F159</f>
        <v>0</v>
      </c>
      <c r="G160" s="546">
        <f>G148+G151+G154+G156+G157+G158+G159</f>
        <v>0</v>
      </c>
      <c r="I160" s="443"/>
      <c r="J160" s="444"/>
      <c r="K160" s="444"/>
      <c r="L160" s="445"/>
    </row>
    <row r="161" spans="1:12" ht="3.75" customHeight="1" thickTop="1" x14ac:dyDescent="0.25">
      <c r="A161" s="1102"/>
      <c r="B161" s="1103"/>
      <c r="C161" s="164"/>
      <c r="D161" s="1105"/>
      <c r="E161" s="1105"/>
      <c r="F161" s="1105"/>
      <c r="G161" s="1106"/>
      <c r="I161" s="158"/>
      <c r="J161" s="158"/>
      <c r="K161" s="158"/>
      <c r="L161" s="158"/>
    </row>
    <row r="162" spans="1:12" ht="15" customHeight="1" x14ac:dyDescent="0.25">
      <c r="A162" s="1511" t="s">
        <v>442</v>
      </c>
      <c r="B162" s="1509"/>
      <c r="C162" s="164"/>
      <c r="D162" s="1105"/>
      <c r="E162" s="1105"/>
      <c r="F162" s="1105"/>
      <c r="G162" s="545"/>
      <c r="I162" s="443"/>
      <c r="J162" s="444"/>
      <c r="K162" s="444"/>
      <c r="L162" s="445"/>
    </row>
    <row r="163" spans="1:12" ht="15" customHeight="1" x14ac:dyDescent="0.25">
      <c r="A163" s="1508" t="s">
        <v>443</v>
      </c>
      <c r="B163" s="1509"/>
      <c r="C163" s="164"/>
      <c r="D163" s="1105"/>
      <c r="E163" s="1105"/>
      <c r="F163" s="1105"/>
      <c r="G163" s="545"/>
      <c r="I163" s="443"/>
      <c r="J163" s="444"/>
      <c r="K163" s="444"/>
      <c r="L163" s="445"/>
    </row>
    <row r="164" spans="1:12" ht="20.100000000000001" customHeight="1" thickBot="1" x14ac:dyDescent="0.3">
      <c r="A164" s="1466" t="s">
        <v>655</v>
      </c>
      <c r="B164" s="1467"/>
      <c r="C164" s="164"/>
      <c r="D164" s="1105"/>
      <c r="E164" s="1105"/>
      <c r="F164" s="1105"/>
      <c r="G164" s="546">
        <f>SUM(G162:G163)</f>
        <v>0</v>
      </c>
      <c r="I164" s="443"/>
      <c r="J164" s="444"/>
      <c r="K164" s="444"/>
      <c r="L164" s="445"/>
    </row>
    <row r="165" spans="1:12" ht="3.75" customHeight="1" thickTop="1" x14ac:dyDescent="0.25">
      <c r="A165" s="1206"/>
      <c r="B165" s="1203"/>
      <c r="C165" s="1200"/>
      <c r="D165" s="1199"/>
      <c r="E165" s="1199"/>
      <c r="F165" s="1199"/>
      <c r="G165" s="1205"/>
      <c r="H165" s="1201"/>
      <c r="I165" s="1188"/>
      <c r="J165" s="1189"/>
      <c r="K165" s="1189"/>
      <c r="L165" s="1189"/>
    </row>
    <row r="166" spans="1:12" ht="30" customHeight="1" x14ac:dyDescent="0.25">
      <c r="A166" s="1506" t="s">
        <v>1179</v>
      </c>
      <c r="B166" s="1479"/>
      <c r="C166" s="1661"/>
      <c r="D166" s="1199"/>
      <c r="E166" s="1207" t="s">
        <v>1180</v>
      </c>
      <c r="F166" s="1199"/>
      <c r="G166" s="1204"/>
      <c r="H166" s="1201"/>
      <c r="I166" s="1188"/>
      <c r="J166" s="1189"/>
      <c r="K166" s="1189"/>
      <c r="L166" s="1189"/>
    </row>
    <row r="167" spans="1:12" ht="3.75" customHeight="1" x14ac:dyDescent="0.25">
      <c r="A167" s="754"/>
      <c r="B167" s="173"/>
      <c r="C167" s="173"/>
      <c r="D167" s="173"/>
      <c r="E167" s="173"/>
      <c r="F167" s="173"/>
      <c r="G167" s="755"/>
    </row>
    <row r="168" spans="1:12" ht="20.100000000000001" customHeight="1" x14ac:dyDescent="0.25">
      <c r="A168" s="1647" t="str">
        <f>CONCATENATE("Member 8 - ",Home!$C$29)</f>
        <v>Member 8 - Enter name</v>
      </c>
      <c r="B168" s="1648"/>
      <c r="C168" s="1648"/>
      <c r="D168" s="1648"/>
      <c r="E168" s="1648"/>
      <c r="F168" s="1648"/>
      <c r="G168" s="1531"/>
    </row>
    <row r="169" spans="1:12" ht="3.75" customHeight="1" x14ac:dyDescent="0.25">
      <c r="A169" s="1107"/>
      <c r="B169" s="1105"/>
      <c r="C169" s="436"/>
      <c r="D169" s="436"/>
      <c r="E169" s="436"/>
      <c r="F169" s="436"/>
      <c r="G169" s="767"/>
    </row>
    <row r="170" spans="1:12" ht="30" customHeight="1" x14ac:dyDescent="0.25">
      <c r="A170" s="1402" t="s">
        <v>93</v>
      </c>
      <c r="B170" s="1403"/>
      <c r="C170" s="1100" t="s">
        <v>1118</v>
      </c>
      <c r="D170" s="1100" t="s">
        <v>315</v>
      </c>
      <c r="E170" s="1100" t="s">
        <v>316</v>
      </c>
      <c r="F170" s="1100" t="s">
        <v>317</v>
      </c>
      <c r="G170" s="1104" t="s">
        <v>139</v>
      </c>
    </row>
    <row r="171" spans="1:12" ht="15" customHeight="1" x14ac:dyDescent="0.25">
      <c r="A171" s="1508" t="s">
        <v>313</v>
      </c>
      <c r="B171" s="1509"/>
      <c r="C171" s="181"/>
      <c r="D171" s="437"/>
      <c r="E171" s="437"/>
      <c r="F171" s="437"/>
      <c r="G171" s="571">
        <f>SUM(D171:F171)</f>
        <v>0</v>
      </c>
      <c r="I171" s="443"/>
      <c r="J171" s="444"/>
      <c r="K171" s="444"/>
      <c r="L171" s="445"/>
    </row>
    <row r="172" spans="1:12" ht="15" customHeight="1" x14ac:dyDescent="0.25">
      <c r="A172" s="1508" t="s">
        <v>1174</v>
      </c>
      <c r="B172" s="1509"/>
      <c r="C172" s="181"/>
      <c r="D172" s="438">
        <f>D174-D173</f>
        <v>0</v>
      </c>
      <c r="G172" s="571">
        <f t="shared" ref="G172:G173" si="8">SUM(D172:F172)</f>
        <v>0</v>
      </c>
      <c r="H172" s="182"/>
      <c r="I172" s="443"/>
      <c r="J172" s="444"/>
      <c r="K172" s="444"/>
      <c r="L172" s="445"/>
    </row>
    <row r="173" spans="1:12" ht="15" customHeight="1" x14ac:dyDescent="0.25">
      <c r="A173" s="1508" t="s">
        <v>1175</v>
      </c>
      <c r="B173" s="1509"/>
      <c r="C173" s="181"/>
      <c r="D173" s="1202">
        <f>'SMSF41 Contributions'!L160</f>
        <v>0</v>
      </c>
      <c r="E173" s="1180"/>
      <c r="F173" s="1180"/>
      <c r="G173" s="571">
        <f t="shared" si="8"/>
        <v>0</v>
      </c>
      <c r="H173" s="182"/>
      <c r="I173" s="443"/>
      <c r="J173" s="444"/>
      <c r="K173" s="444"/>
      <c r="L173" s="445"/>
    </row>
    <row r="174" spans="1:12" ht="15" customHeight="1" x14ac:dyDescent="0.25">
      <c r="A174" s="1508" t="s">
        <v>1173</v>
      </c>
      <c r="B174" s="1509"/>
      <c r="C174" s="164" t="s">
        <v>382</v>
      </c>
      <c r="D174" s="438">
        <f>'SMSF41 Contributions'!L157</f>
        <v>0</v>
      </c>
      <c r="E174" s="1180"/>
      <c r="F174" s="1180"/>
      <c r="G174" s="571">
        <f>SUM(D174:F174)</f>
        <v>0</v>
      </c>
      <c r="I174" s="443"/>
      <c r="J174" s="444"/>
      <c r="K174" s="444"/>
      <c r="L174" s="445"/>
    </row>
    <row r="175" spans="1:12" ht="15" customHeight="1" x14ac:dyDescent="0.25">
      <c r="A175" s="1508" t="s">
        <v>453</v>
      </c>
      <c r="B175" s="1509"/>
      <c r="C175" s="164"/>
      <c r="D175" s="438">
        <f>IF('SMSF44 Earnings'!C212+'SMSF44 Earnings'!D212&gt;=0,'SMSF44 Earnings'!C212+'SMSF44 Earnings'!D212,0)</f>
        <v>0</v>
      </c>
      <c r="E175" s="183"/>
      <c r="F175" s="438">
        <f>IF('SMSF44 Earnings'!E212&gt;=0,'SMSF44 Earnings'!E212,0)</f>
        <v>0</v>
      </c>
      <c r="G175" s="571">
        <f>SUM(D175:F175)</f>
        <v>0</v>
      </c>
      <c r="I175" s="443"/>
      <c r="J175" s="444"/>
      <c r="K175" s="444"/>
      <c r="L175" s="445"/>
    </row>
    <row r="176" spans="1:12" ht="15" customHeight="1" x14ac:dyDescent="0.25">
      <c r="A176" s="1508" t="s">
        <v>454</v>
      </c>
      <c r="B176" s="1509"/>
      <c r="C176" s="164"/>
      <c r="D176" s="438">
        <f>IF('SMSF44 Earnings'!C212+'SMSF44 Earnings'!D212&gt;=0,0,IF(D171+D174+D179+D180+D182+'SMSF44 Earnings'!C212+'SMSF44 Earnings'!D212&lt;=0,-D171-D174-D179-D180-D182,'SMSF44 Earnings'!C212+'SMSF44 Earnings'!D212))</f>
        <v>0</v>
      </c>
      <c r="E176" s="438">
        <f>IF('SMSF44 Earnings'!C212+'SMSF44 Earnings'!D212&gt;=0,0,IF(E171+E179+E180+E181+E182+'SMSF44 Earnings'!C212+'SMSF44 Earnings'!D212-D176&lt;=0,-E171-E179-E180-E181-E182,'SMSF44 Earnings'!C212+'SMSF44 Earnings'!D212-D176))</f>
        <v>0</v>
      </c>
      <c r="F176" s="438">
        <f>IF('SMSF44 Earnings'!C212+'SMSF44 Earnings'!D212&gt;=0,0,'SMSF44 Earnings'!C212+IF(-'SMSF42 Rollovers'!K34&gt;=0,-'SMSF42 Rollovers'!K34,0)+'SMSF44 Earnings'!D212-D130-E130)+IF('SMSF44 Earnings'!E212&gt;=0,0,'SMSF44 Earnings'!E212)</f>
        <v>0</v>
      </c>
      <c r="G176" s="571">
        <f>SUM(D176:F176)</f>
        <v>0</v>
      </c>
      <c r="I176" s="443"/>
      <c r="J176" s="444"/>
      <c r="K176" s="444"/>
      <c r="L176" s="445"/>
    </row>
    <row r="177" spans="1:12" ht="20.100000000000001" customHeight="1" x14ac:dyDescent="0.25">
      <c r="A177" s="1508" t="s">
        <v>455</v>
      </c>
      <c r="B177" s="1509"/>
      <c r="C177" s="164" t="s">
        <v>456</v>
      </c>
      <c r="D177" s="317">
        <f>SUM(D175:D176)</f>
        <v>0</v>
      </c>
      <c r="E177" s="317">
        <f>SUM(E176)</f>
        <v>0</v>
      </c>
      <c r="F177" s="317">
        <f>SUM(F175:F176)</f>
        <v>0</v>
      </c>
      <c r="G177" s="544">
        <f>SUM(G175:G176)</f>
        <v>0</v>
      </c>
      <c r="I177" s="443"/>
      <c r="J177" s="444"/>
      <c r="K177" s="444"/>
      <c r="L177" s="445"/>
    </row>
    <row r="178" spans="1:12" ht="3.75" customHeight="1" x14ac:dyDescent="0.25">
      <c r="A178" s="768"/>
      <c r="B178" s="203"/>
      <c r="C178" s="164"/>
      <c r="D178" s="184"/>
      <c r="E178" s="184"/>
      <c r="F178" s="184"/>
      <c r="G178" s="769"/>
      <c r="I178" s="158"/>
      <c r="J178" s="158"/>
      <c r="K178" s="158"/>
      <c r="L178" s="158"/>
    </row>
    <row r="179" spans="1:12" ht="15" customHeight="1" x14ac:dyDescent="0.25">
      <c r="A179" s="1508" t="s">
        <v>1123</v>
      </c>
      <c r="B179" s="1509"/>
      <c r="C179" s="164" t="s">
        <v>457</v>
      </c>
      <c r="D179" s="438">
        <f>'SMSF42 Rollovers'!K18</f>
        <v>0</v>
      </c>
      <c r="E179" s="438">
        <f>'SMSF42 Rollovers'!K19</f>
        <v>0</v>
      </c>
      <c r="F179" s="438">
        <f>'SMSF42 Rollovers'!K20</f>
        <v>0</v>
      </c>
      <c r="G179" s="571">
        <f>SUM(D179:F179)</f>
        <v>0</v>
      </c>
      <c r="I179" s="443"/>
      <c r="J179" s="444"/>
      <c r="K179" s="444"/>
      <c r="L179" s="445"/>
    </row>
    <row r="180" spans="1:12" ht="15" customHeight="1" x14ac:dyDescent="0.25">
      <c r="A180" s="1508" t="s">
        <v>1124</v>
      </c>
      <c r="B180" s="1509"/>
      <c r="C180" s="164" t="s">
        <v>458</v>
      </c>
      <c r="D180" s="438">
        <f>-'SMSF42 Rollovers'!K34</f>
        <v>0</v>
      </c>
      <c r="E180" s="438">
        <f>-'SMSF42 Rollovers'!K35</f>
        <v>0</v>
      </c>
      <c r="F180" s="438">
        <f>-'SMSF42 Rollovers'!K36</f>
        <v>0</v>
      </c>
      <c r="G180" s="571">
        <f>SUM(D180:F180)</f>
        <v>0</v>
      </c>
      <c r="I180" s="443"/>
      <c r="J180" s="444"/>
      <c r="K180" s="444"/>
      <c r="L180" s="445"/>
    </row>
    <row r="181" spans="1:12" ht="15" customHeight="1" x14ac:dyDescent="0.25">
      <c r="A181" s="1508" t="s">
        <v>459</v>
      </c>
      <c r="B181" s="1509"/>
      <c r="C181" s="164" t="s">
        <v>460</v>
      </c>
      <c r="D181" s="438">
        <f>-'SMSF43 Benefits'!J34-'SMSF43 Benefits'!J18</f>
        <v>0</v>
      </c>
      <c r="E181" s="438">
        <f>-'SMSF43 Benefits'!J19-'SMSF43 Benefits'!J35</f>
        <v>0</v>
      </c>
      <c r="F181" s="438">
        <f>-'SMSF43 Benefits'!J20-'SMSF43 Benefits'!J36</f>
        <v>0</v>
      </c>
      <c r="G181" s="571">
        <f>SUM(D181:F181)</f>
        <v>0</v>
      </c>
      <c r="I181" s="443"/>
      <c r="J181" s="444"/>
      <c r="K181" s="444"/>
      <c r="L181" s="445"/>
    </row>
    <row r="182" spans="1:12" ht="15" customHeight="1" x14ac:dyDescent="0.25">
      <c r="A182" s="1508" t="s">
        <v>461</v>
      </c>
      <c r="B182" s="1509"/>
      <c r="C182" s="164"/>
      <c r="D182" s="437"/>
      <c r="E182" s="437"/>
      <c r="F182" s="437"/>
      <c r="G182" s="571">
        <f>SUM(D182:F182)</f>
        <v>0</v>
      </c>
      <c r="I182" s="443"/>
      <c r="J182" s="444"/>
      <c r="K182" s="444"/>
      <c r="L182" s="445"/>
    </row>
    <row r="183" spans="1:12" ht="20.100000000000001" customHeight="1" thickBot="1" x14ac:dyDescent="0.3">
      <c r="A183" s="1466" t="s">
        <v>314</v>
      </c>
      <c r="B183" s="1467"/>
      <c r="C183" s="164" t="s">
        <v>462</v>
      </c>
      <c r="D183" s="415">
        <f>D171+D174+D177+D179+D180+D181+D182</f>
        <v>0</v>
      </c>
      <c r="E183" s="415">
        <f>E171+E177+E179+E180+E181+E182</f>
        <v>0</v>
      </c>
      <c r="F183" s="415">
        <f>F171+F177+F179+F180+F181+F182</f>
        <v>0</v>
      </c>
      <c r="G183" s="546">
        <f>G171+G174+G177+G179+G180+G181+G182</f>
        <v>0</v>
      </c>
      <c r="I183" s="443"/>
      <c r="J183" s="444"/>
      <c r="K183" s="444"/>
      <c r="L183" s="445"/>
    </row>
    <row r="184" spans="1:12" ht="3.75" customHeight="1" thickTop="1" x14ac:dyDescent="0.25">
      <c r="A184" s="1102"/>
      <c r="B184" s="1103"/>
      <c r="C184" s="164"/>
      <c r="D184" s="1105"/>
      <c r="E184" s="1105"/>
      <c r="F184" s="1105"/>
      <c r="G184" s="1106"/>
      <c r="I184" s="158"/>
      <c r="J184" s="158"/>
      <c r="K184" s="158"/>
      <c r="L184" s="158"/>
    </row>
    <row r="185" spans="1:12" ht="15" customHeight="1" x14ac:dyDescent="0.25">
      <c r="A185" s="1511" t="s">
        <v>442</v>
      </c>
      <c r="B185" s="1509"/>
      <c r="C185" s="164"/>
      <c r="D185" s="1105"/>
      <c r="E185" s="1105"/>
      <c r="F185" s="1105"/>
      <c r="G185" s="545"/>
      <c r="I185" s="443"/>
      <c r="J185" s="444"/>
      <c r="K185" s="444"/>
      <c r="L185" s="445"/>
    </row>
    <row r="186" spans="1:12" ht="15" customHeight="1" x14ac:dyDescent="0.25">
      <c r="A186" s="1508" t="s">
        <v>443</v>
      </c>
      <c r="B186" s="1509"/>
      <c r="C186" s="164"/>
      <c r="D186" s="1105"/>
      <c r="E186" s="1105"/>
      <c r="F186" s="1105"/>
      <c r="G186" s="545"/>
      <c r="I186" s="443"/>
      <c r="J186" s="444"/>
      <c r="K186" s="444"/>
      <c r="L186" s="445"/>
    </row>
    <row r="187" spans="1:12" ht="20.100000000000001" customHeight="1" thickBot="1" x14ac:dyDescent="0.3">
      <c r="A187" s="1466" t="s">
        <v>655</v>
      </c>
      <c r="B187" s="1467"/>
      <c r="C187" s="164"/>
      <c r="D187" s="1105"/>
      <c r="E187" s="1105"/>
      <c r="F187" s="1105"/>
      <c r="G187" s="546">
        <f>SUM(G185:G186)</f>
        <v>0</v>
      </c>
      <c r="I187" s="443"/>
      <c r="J187" s="444"/>
      <c r="K187" s="444"/>
      <c r="L187" s="445"/>
    </row>
    <row r="188" spans="1:12" ht="3.75" customHeight="1" thickTop="1" x14ac:dyDescent="0.25">
      <c r="A188" s="1206"/>
      <c r="B188" s="1203"/>
      <c r="C188" s="1200"/>
      <c r="D188" s="1199"/>
      <c r="E188" s="1199"/>
      <c r="F188" s="1199"/>
      <c r="G188" s="1205"/>
      <c r="H188" s="1201"/>
      <c r="I188" s="1188"/>
      <c r="J188" s="1189"/>
      <c r="K188" s="1189"/>
      <c r="L188" s="1189"/>
    </row>
    <row r="189" spans="1:12" ht="30" customHeight="1" x14ac:dyDescent="0.25">
      <c r="A189" s="1506" t="s">
        <v>1179</v>
      </c>
      <c r="B189" s="1479"/>
      <c r="C189" s="1661"/>
      <c r="D189" s="1199"/>
      <c r="E189" s="1207" t="s">
        <v>1180</v>
      </c>
      <c r="F189" s="1199"/>
      <c r="G189" s="1204"/>
      <c r="H189" s="1201"/>
      <c r="I189" s="1188"/>
      <c r="J189" s="1189"/>
      <c r="K189" s="1189"/>
      <c r="L189" s="1189"/>
    </row>
    <row r="190" spans="1:12" ht="3.75" customHeight="1" thickBot="1" x14ac:dyDescent="0.3">
      <c r="A190" s="742"/>
      <c r="B190" s="745"/>
      <c r="C190" s="745"/>
      <c r="D190" s="745"/>
      <c r="E190" s="745"/>
      <c r="F190" s="745"/>
      <c r="G190" s="746"/>
    </row>
  </sheetData>
  <sheetProtection sheet="1" objects="1" scenarios="1" insertHyperlinks="0"/>
  <mergeCells count="155">
    <mergeCell ref="A171:B171"/>
    <mergeCell ref="A185:B185"/>
    <mergeCell ref="A172:B172"/>
    <mergeCell ref="A189:C189"/>
    <mergeCell ref="A186:B186"/>
    <mergeCell ref="A187:B187"/>
    <mergeCell ref="A174:B174"/>
    <mergeCell ref="A175:B175"/>
    <mergeCell ref="A176:B176"/>
    <mergeCell ref="A177:B177"/>
    <mergeCell ref="A179:B179"/>
    <mergeCell ref="A180:B180"/>
    <mergeCell ref="A181:B181"/>
    <mergeCell ref="A182:B182"/>
    <mergeCell ref="A183:B183"/>
    <mergeCell ref="A51:C51"/>
    <mergeCell ref="A74:C74"/>
    <mergeCell ref="A70:B70"/>
    <mergeCell ref="A71:B71"/>
    <mergeCell ref="A72:B72"/>
    <mergeCell ref="A173:B173"/>
    <mergeCell ref="A151:B151"/>
    <mergeCell ref="A152:B152"/>
    <mergeCell ref="A153:B153"/>
    <mergeCell ref="A154:B154"/>
    <mergeCell ref="A156:B156"/>
    <mergeCell ref="A157:B157"/>
    <mergeCell ref="A158:B158"/>
    <mergeCell ref="A159:B159"/>
    <mergeCell ref="A160:B160"/>
    <mergeCell ref="A97:C97"/>
    <mergeCell ref="A120:C120"/>
    <mergeCell ref="A143:C143"/>
    <mergeCell ref="A166:C166"/>
    <mergeCell ref="A162:B162"/>
    <mergeCell ref="A163:B163"/>
    <mergeCell ref="A164:B164"/>
    <mergeCell ref="A168:G168"/>
    <mergeCell ref="A170:B170"/>
    <mergeCell ref="A79:B79"/>
    <mergeCell ref="A82:B82"/>
    <mergeCell ref="A83:B83"/>
    <mergeCell ref="A84:B84"/>
    <mergeCell ref="A88:B88"/>
    <mergeCell ref="A89:B89"/>
    <mergeCell ref="A85:B85"/>
    <mergeCell ref="A87:B87"/>
    <mergeCell ref="A80:B80"/>
    <mergeCell ref="A81:B81"/>
    <mergeCell ref="A47:B47"/>
    <mergeCell ref="A48:B48"/>
    <mergeCell ref="A30:G30"/>
    <mergeCell ref="A32:B32"/>
    <mergeCell ref="A33:B33"/>
    <mergeCell ref="A36:B36"/>
    <mergeCell ref="A34:B34"/>
    <mergeCell ref="A35:B35"/>
    <mergeCell ref="A21:B21"/>
    <mergeCell ref="A22:B22"/>
    <mergeCell ref="A37:B37"/>
    <mergeCell ref="A39:B39"/>
    <mergeCell ref="A41:B41"/>
    <mergeCell ref="A28:C28"/>
    <mergeCell ref="A57:B57"/>
    <mergeCell ref="A58:B58"/>
    <mergeCell ref="B1:D1"/>
    <mergeCell ref="A4:B4"/>
    <mergeCell ref="A7:G7"/>
    <mergeCell ref="A10:B10"/>
    <mergeCell ref="A13:B13"/>
    <mergeCell ref="A9:B9"/>
    <mergeCell ref="A117:B117"/>
    <mergeCell ref="A44:B44"/>
    <mergeCell ref="A45:B45"/>
    <mergeCell ref="A25:B25"/>
    <mergeCell ref="A26:B26"/>
    <mergeCell ref="A38:B38"/>
    <mergeCell ref="A43:B43"/>
    <mergeCell ref="A24:B24"/>
    <mergeCell ref="A53:G53"/>
    <mergeCell ref="A55:B55"/>
    <mergeCell ref="A56:B56"/>
    <mergeCell ref="A59:B59"/>
    <mergeCell ref="A60:B60"/>
    <mergeCell ref="A61:B61"/>
    <mergeCell ref="A49:B49"/>
    <mergeCell ref="A42:B42"/>
    <mergeCell ref="A62:B62"/>
    <mergeCell ref="A64:B64"/>
    <mergeCell ref="A65:B65"/>
    <mergeCell ref="A66:B66"/>
    <mergeCell ref="A67:B67"/>
    <mergeCell ref="A68:B68"/>
    <mergeCell ref="A111:B111"/>
    <mergeCell ref="A112:B112"/>
    <mergeCell ref="A113:B113"/>
    <mergeCell ref="A99:G99"/>
    <mergeCell ref="A101:B101"/>
    <mergeCell ref="A102:B102"/>
    <mergeCell ref="A91:B91"/>
    <mergeCell ref="A105:B105"/>
    <mergeCell ref="A106:B106"/>
    <mergeCell ref="A95:B95"/>
    <mergeCell ref="A93:B93"/>
    <mergeCell ref="A103:B103"/>
    <mergeCell ref="A104:B104"/>
    <mergeCell ref="A107:B107"/>
    <mergeCell ref="A90:B90"/>
    <mergeCell ref="A94:B94"/>
    <mergeCell ref="A76:G76"/>
    <mergeCell ref="A78:B78"/>
    <mergeCell ref="L5:L7"/>
    <mergeCell ref="I5:I7"/>
    <mergeCell ref="A14:B14"/>
    <mergeCell ref="A19:B19"/>
    <mergeCell ref="A20:B20"/>
    <mergeCell ref="A15:B15"/>
    <mergeCell ref="A16:B16"/>
    <mergeCell ref="A18:B18"/>
    <mergeCell ref="I8:I9"/>
    <mergeCell ref="J8:J9"/>
    <mergeCell ref="K8:K9"/>
    <mergeCell ref="L8:L9"/>
    <mergeCell ref="A11:B11"/>
    <mergeCell ref="A12:B12"/>
    <mergeCell ref="J5:J7"/>
    <mergeCell ref="K5:K7"/>
    <mergeCell ref="I11:L12"/>
    <mergeCell ref="A150:B150"/>
    <mergeCell ref="A136:B136"/>
    <mergeCell ref="A137:B137"/>
    <mergeCell ref="A139:B139"/>
    <mergeCell ref="A140:B140"/>
    <mergeCell ref="A141:B141"/>
    <mergeCell ref="A130:B130"/>
    <mergeCell ref="A131:B131"/>
    <mergeCell ref="A133:B133"/>
    <mergeCell ref="A134:B134"/>
    <mergeCell ref="A135:B135"/>
    <mergeCell ref="A147:B147"/>
    <mergeCell ref="A148:B148"/>
    <mergeCell ref="A145:G145"/>
    <mergeCell ref="A126:B126"/>
    <mergeCell ref="A127:B127"/>
    <mergeCell ref="A149:B149"/>
    <mergeCell ref="A122:G122"/>
    <mergeCell ref="A124:B124"/>
    <mergeCell ref="A125:B125"/>
    <mergeCell ref="A128:B128"/>
    <mergeCell ref="A129:B129"/>
    <mergeCell ref="A108:B108"/>
    <mergeCell ref="A110:B110"/>
    <mergeCell ref="A118:B118"/>
    <mergeCell ref="A114:B114"/>
    <mergeCell ref="A116:B116"/>
  </mergeCells>
  <hyperlinks>
    <hyperlink ref="E28" r:id="rId1" xr:uid="{00000000-0004-0000-2F00-000000000000}"/>
    <hyperlink ref="E51" r:id="rId2" xr:uid="{00000000-0004-0000-2F00-000001000000}"/>
    <hyperlink ref="E74" r:id="rId3" xr:uid="{00000000-0004-0000-2F00-000002000000}"/>
    <hyperlink ref="E97" r:id="rId4" xr:uid="{00000000-0004-0000-2F00-000003000000}"/>
    <hyperlink ref="E120" r:id="rId5" xr:uid="{00000000-0004-0000-2F00-000004000000}"/>
    <hyperlink ref="E143" r:id="rId6" xr:uid="{00000000-0004-0000-2F00-000005000000}"/>
    <hyperlink ref="E166" r:id="rId7" xr:uid="{00000000-0004-0000-2F00-000006000000}"/>
    <hyperlink ref="E189" r:id="rId8" xr:uid="{00000000-0004-0000-2F00-000007000000}"/>
  </hyperlinks>
  <printOptions horizontalCentered="1"/>
  <pageMargins left="0.39370078740157483" right="0.19685039370078741" top="0.39370078740157483" bottom="0.39370078740157483" header="0" footer="0.15748031496062992"/>
  <pageSetup paperSize="9" scale="79" fitToHeight="5" orientation="portrait" blackAndWhite="1" r:id="rId9"/>
  <headerFooter alignWithMargins="0">
    <oddFooter>&amp;L&amp;F
Copyright © 2003-Present Business Fitness Pty Ltd&amp;R&amp;A &amp;P</oddFooter>
  </headerFooter>
  <rowBreaks count="2" manualBreakCount="2">
    <brk id="75" max="6" man="1"/>
    <brk id="144" max="6" man="1"/>
  </rowBreaks>
  <drawing r:id="rId10"/>
  <legacyDrawing r:id="rId11"/>
  <controls>
    <mc:AlternateContent xmlns:mc="http://schemas.openxmlformats.org/markup-compatibility/2006">
      <mc:Choice Requires="x14">
        <control shapeId="101529" r:id="rId12" name="ReworkCompleteChk">
          <controlPr defaultSize="0" autoLine="0" r:id="rId13">
            <anchor moveWithCells="1">
              <from>
                <xdr:col>8</xdr:col>
                <xdr:colOff>123825</xdr:colOff>
                <xdr:row>5</xdr:row>
                <xdr:rowOff>28575</xdr:rowOff>
              </from>
              <to>
                <xdr:col>8</xdr:col>
                <xdr:colOff>295275</xdr:colOff>
                <xdr:row>6</xdr:row>
                <xdr:rowOff>152400</xdr:rowOff>
              </to>
            </anchor>
          </controlPr>
        </control>
      </mc:Choice>
      <mc:Fallback>
        <control shapeId="101529" r:id="rId12" name="ReworkCompleteChk"/>
      </mc:Fallback>
    </mc:AlternateContent>
    <mc:AlternateContent xmlns:mc="http://schemas.openxmlformats.org/markup-compatibility/2006">
      <mc:Choice Requires="x14">
        <control shapeId="101528" r:id="rId14" name="FinalReviewChk">
          <controlPr defaultSize="0" autoLine="0" r:id="rId13">
            <anchor moveWithCells="1">
              <from>
                <xdr:col>8</xdr:col>
                <xdr:colOff>123825</xdr:colOff>
                <xdr:row>8</xdr:row>
                <xdr:rowOff>28575</xdr:rowOff>
              </from>
              <to>
                <xdr:col>8</xdr:col>
                <xdr:colOff>295275</xdr:colOff>
                <xdr:row>8</xdr:row>
                <xdr:rowOff>200025</xdr:rowOff>
              </to>
            </anchor>
          </controlPr>
        </control>
      </mc:Choice>
      <mc:Fallback>
        <control shapeId="101528" r:id="rId14" name="FinalReviewChk"/>
      </mc:Fallback>
    </mc:AlternateContent>
    <mc:AlternateContent xmlns:mc="http://schemas.openxmlformats.org/markup-compatibility/2006">
      <mc:Choice Requires="x14">
        <control shapeId="101527" r:id="rId15" name="ReworkRequiredChk">
          <controlPr defaultSize="0" autoLine="0" r:id="rId13">
            <anchor moveWithCells="1">
              <from>
                <xdr:col>8</xdr:col>
                <xdr:colOff>123825</xdr:colOff>
                <xdr:row>3</xdr:row>
                <xdr:rowOff>76200</xdr:rowOff>
              </from>
              <to>
                <xdr:col>8</xdr:col>
                <xdr:colOff>295275</xdr:colOff>
                <xdr:row>3</xdr:row>
                <xdr:rowOff>247650</xdr:rowOff>
              </to>
            </anchor>
          </controlPr>
        </control>
      </mc:Choice>
      <mc:Fallback>
        <control shapeId="101527" r:id="rId15" name="ReworkRequiredChk"/>
      </mc:Fallback>
    </mc:AlternateContent>
    <mc:AlternateContent xmlns:mc="http://schemas.openxmlformats.org/markup-compatibility/2006">
      <mc:Choice Requires="x14">
        <control shapeId="101526" r:id="rId16" name="ReviewedChk">
          <controlPr defaultSize="0" autoLine="0" r:id="rId13">
            <anchor moveWithCells="1">
              <from>
                <xdr:col>8</xdr:col>
                <xdr:colOff>123825</xdr:colOff>
                <xdr:row>2</xdr:row>
                <xdr:rowOff>76200</xdr:rowOff>
              </from>
              <to>
                <xdr:col>8</xdr:col>
                <xdr:colOff>295275</xdr:colOff>
                <xdr:row>2</xdr:row>
                <xdr:rowOff>247650</xdr:rowOff>
              </to>
            </anchor>
          </controlPr>
        </control>
      </mc:Choice>
      <mc:Fallback>
        <control shapeId="101526" r:id="rId16" name="ReviewedChk"/>
      </mc:Fallback>
    </mc:AlternateContent>
    <mc:AlternateContent xmlns:mc="http://schemas.openxmlformats.org/markup-compatibility/2006">
      <mc:Choice Requires="x14">
        <control shapeId="101525" r:id="rId17" name="AwaitingClientChk">
          <controlPr defaultSize="0" autoLine="0" r:id="rId13">
            <anchor moveWithCells="1">
              <from>
                <xdr:col>8</xdr:col>
                <xdr:colOff>123825</xdr:colOff>
                <xdr:row>1</xdr:row>
                <xdr:rowOff>76200</xdr:rowOff>
              </from>
              <to>
                <xdr:col>8</xdr:col>
                <xdr:colOff>295275</xdr:colOff>
                <xdr:row>1</xdr:row>
                <xdr:rowOff>247650</xdr:rowOff>
              </to>
            </anchor>
          </controlPr>
        </control>
      </mc:Choice>
      <mc:Fallback>
        <control shapeId="101525" r:id="rId17" name="AwaitingClientChk"/>
      </mc:Fallback>
    </mc:AlternateContent>
    <mc:AlternateContent xmlns:mc="http://schemas.openxmlformats.org/markup-compatibility/2006">
      <mc:Choice Requires="x14">
        <control shapeId="101524" r:id="rId18" name="WorksheetCompleteChk">
          <controlPr defaultSize="0" autoLine="0" r:id="rId13">
            <anchor moveWithCells="1">
              <from>
                <xdr:col>8</xdr:col>
                <xdr:colOff>133350</xdr:colOff>
                <xdr:row>0</xdr:row>
                <xdr:rowOff>66675</xdr:rowOff>
              </from>
              <to>
                <xdr:col>8</xdr:col>
                <xdr:colOff>304800</xdr:colOff>
                <xdr:row>0</xdr:row>
                <xdr:rowOff>238125</xdr:rowOff>
              </to>
            </anchor>
          </controlPr>
        </control>
      </mc:Choice>
      <mc:Fallback>
        <control shapeId="101524" r:id="rId18" name="WorksheetCompleteChk"/>
      </mc:Fallback>
    </mc:AlternateContent>
  </control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8DC63F"/>
  </sheetPr>
  <dimension ref="A1:M257"/>
  <sheetViews>
    <sheetView showGridLines="0" zoomScaleNormal="100" workbookViewId="0">
      <selection activeCell="B1" sqref="B1:D1"/>
    </sheetView>
  </sheetViews>
  <sheetFormatPr defaultRowHeight="12" x14ac:dyDescent="0.2"/>
  <cols>
    <col min="1" max="1" width="12.83203125" customWidth="1"/>
    <col min="2" max="2" width="23.5" customWidth="1"/>
    <col min="3" max="3" width="19.33203125" customWidth="1"/>
    <col min="4" max="6" width="15.83203125" customWidth="1"/>
    <col min="7" max="7" width="15.1640625" customWidth="1"/>
    <col min="8" max="8" width="6.6640625" customWidth="1"/>
    <col min="9" max="9" width="30.83203125" customWidth="1"/>
    <col min="13" max="13" width="10.83203125" bestFit="1" customWidth="1"/>
  </cols>
  <sheetData>
    <row r="1" spans="1:13" ht="24.95" customHeight="1" x14ac:dyDescent="0.2">
      <c r="A1" s="145" t="s">
        <v>167</v>
      </c>
      <c r="B1" s="1426" t="str">
        <f>Home!$B$3</f>
        <v>MICI05</v>
      </c>
      <c r="C1" s="1426"/>
      <c r="D1" s="1426"/>
      <c r="E1" s="104" t="s">
        <v>58</v>
      </c>
      <c r="F1" s="1066" t="e">
        <f>IF(AND('Index of Workpapers'!E64="",#REF!=""),'Index of Workpapers'!C64,IF('Index of Workpapers'!E64&lt;&gt;"",'Index of Workpapers'!E64,#REF!))</f>
        <v>#REF!</v>
      </c>
      <c r="H1" s="643"/>
      <c r="I1" s="644" t="s">
        <v>349</v>
      </c>
      <c r="J1" s="645" t="s">
        <v>63</v>
      </c>
      <c r="K1" s="646" t="s">
        <v>64</v>
      </c>
    </row>
    <row r="2" spans="1:13" ht="24.95" customHeight="1" x14ac:dyDescent="0.25">
      <c r="A2" s="145" t="s">
        <v>10</v>
      </c>
      <c r="B2" s="1426" t="str">
        <f>Home!$B$4</f>
        <v>MICINDA SUPERANNUATION FUND</v>
      </c>
      <c r="C2" s="1426"/>
      <c r="D2" s="168"/>
      <c r="E2" s="104" t="s">
        <v>63</v>
      </c>
      <c r="F2" s="104" t="s">
        <v>64</v>
      </c>
      <c r="H2" s="643"/>
      <c r="I2" s="644" t="s">
        <v>350</v>
      </c>
      <c r="J2" s="645" t="s">
        <v>63</v>
      </c>
      <c r="K2" s="646" t="s">
        <v>64</v>
      </c>
    </row>
    <row r="3" spans="1:13" ht="24.95" customHeight="1" x14ac:dyDescent="0.25">
      <c r="A3" s="145" t="s">
        <v>236</v>
      </c>
      <c r="B3" s="973">
        <f>Home!$C$7</f>
        <v>43281</v>
      </c>
      <c r="C3" s="200"/>
      <c r="D3" s="142" t="s">
        <v>55</v>
      </c>
      <c r="E3" s="106" t="str">
        <f>Home!$C$16</f>
        <v>TH</v>
      </c>
      <c r="F3" s="238">
        <f>Home!$C$17</f>
        <v>43521</v>
      </c>
      <c r="H3" s="643"/>
      <c r="I3" s="644" t="s">
        <v>94</v>
      </c>
      <c r="J3" s="645" t="s">
        <v>63</v>
      </c>
      <c r="K3" s="646" t="s">
        <v>64</v>
      </c>
    </row>
    <row r="4" spans="1:13" ht="24.95" customHeight="1" x14ac:dyDescent="0.3">
      <c r="A4" s="1660" t="s">
        <v>277</v>
      </c>
      <c r="B4" s="1660"/>
      <c r="C4" s="1660"/>
      <c r="D4" s="142" t="s">
        <v>56</v>
      </c>
      <c r="E4" s="106" t="str">
        <f>Home!$C$18</f>
        <v>Enter initials</v>
      </c>
      <c r="F4" s="238" t="str">
        <f>Home!$C$19</f>
        <v>Enter date</v>
      </c>
      <c r="H4" s="1418"/>
      <c r="I4" s="1419" t="s">
        <v>351</v>
      </c>
      <c r="J4" s="1420" t="s">
        <v>63</v>
      </c>
      <c r="K4" s="1422" t="s">
        <v>64</v>
      </c>
    </row>
    <row r="5" spans="1:13" s="24" customFormat="1" ht="3.75" customHeight="1" x14ac:dyDescent="0.25">
      <c r="A5" s="50"/>
      <c r="B5" s="50"/>
      <c r="E5" s="63"/>
      <c r="H5" s="1418"/>
      <c r="I5" s="1419"/>
      <c r="J5" s="1420"/>
      <c r="K5" s="1422"/>
    </row>
    <row r="6" spans="1:13" s="49" customFormat="1" ht="30" customHeight="1" x14ac:dyDescent="0.2">
      <c r="A6" s="1414" t="s">
        <v>1024</v>
      </c>
      <c r="B6" s="1414"/>
      <c r="C6" s="1414"/>
      <c r="D6" s="1414"/>
      <c r="E6" s="1414"/>
      <c r="F6" s="1414"/>
      <c r="H6" s="643"/>
      <c r="I6" s="644" t="s">
        <v>352</v>
      </c>
      <c r="J6" s="645" t="s">
        <v>63</v>
      </c>
      <c r="K6" s="646" t="s">
        <v>64</v>
      </c>
    </row>
    <row r="7" spans="1:13" ht="3.75" customHeight="1" thickBot="1" x14ac:dyDescent="0.25">
      <c r="H7" s="1418"/>
      <c r="I7" s="1419" t="s">
        <v>353</v>
      </c>
      <c r="J7" s="1420" t="s">
        <v>63</v>
      </c>
      <c r="K7" s="1422" t="s">
        <v>64</v>
      </c>
    </row>
    <row r="8" spans="1:13" ht="3.75" customHeight="1" x14ac:dyDescent="0.2">
      <c r="A8" s="482"/>
      <c r="B8" s="483"/>
      <c r="C8" s="483"/>
      <c r="D8" s="483"/>
      <c r="E8" s="483"/>
      <c r="F8" s="528"/>
      <c r="H8" s="1418"/>
      <c r="I8" s="1419"/>
      <c r="J8" s="1420"/>
      <c r="K8" s="1422"/>
    </row>
    <row r="9" spans="1:13" ht="20.100000000000001" customHeight="1" x14ac:dyDescent="0.2">
      <c r="A9" s="1510" t="s">
        <v>598</v>
      </c>
      <c r="B9" s="1555"/>
      <c r="C9" s="1555"/>
      <c r="D9" s="1664">
        <f>IF(B3="Enter Date Here","",DATE(YEAR($B$3)+1,MONTH($B$3),DAY($B$3)))</f>
        <v>43646</v>
      </c>
      <c r="E9" s="1664"/>
      <c r="F9" s="770"/>
      <c r="H9" s="1418"/>
      <c r="I9" s="1419"/>
      <c r="J9" s="1420"/>
      <c r="K9" s="1422"/>
    </row>
    <row r="10" spans="1:13" ht="20.100000000000001" customHeight="1" x14ac:dyDescent="0.2">
      <c r="A10" s="1397" t="s">
        <v>212</v>
      </c>
      <c r="B10" s="1398"/>
      <c r="C10" s="1413"/>
      <c r="D10" s="1413"/>
      <c r="E10" s="1413"/>
      <c r="F10" s="640"/>
      <c r="H10" s="515" t="s">
        <v>378</v>
      </c>
      <c r="I10" s="516"/>
      <c r="J10" s="516"/>
      <c r="K10" s="517"/>
    </row>
    <row r="11" spans="1:13" s="119" customFormat="1" ht="20.100000000000001" customHeight="1" x14ac:dyDescent="0.2">
      <c r="A11" s="1402" t="s">
        <v>112</v>
      </c>
      <c r="B11" s="1403"/>
      <c r="C11" s="1403"/>
      <c r="D11" s="1403"/>
      <c r="E11" s="1403"/>
      <c r="F11" s="653" t="s">
        <v>161</v>
      </c>
      <c r="H11" s="1515" t="s">
        <v>355</v>
      </c>
      <c r="I11" s="1516"/>
      <c r="J11" s="1516"/>
      <c r="K11" s="1517"/>
    </row>
    <row r="12" spans="1:13" ht="15" customHeight="1" x14ac:dyDescent="0.2">
      <c r="A12" s="1510" t="s">
        <v>278</v>
      </c>
      <c r="B12" s="1555"/>
      <c r="C12" s="1555"/>
      <c r="D12" s="1555"/>
      <c r="E12" s="1555"/>
      <c r="F12" s="662"/>
      <c r="H12" s="1518"/>
      <c r="I12" s="1519"/>
      <c r="J12" s="1519"/>
      <c r="K12" s="1520"/>
    </row>
    <row r="13" spans="1:13" ht="15" customHeight="1" x14ac:dyDescent="0.2">
      <c r="A13" s="771"/>
      <c r="B13" s="657" t="s">
        <v>279</v>
      </c>
      <c r="C13" s="658"/>
      <c r="D13" s="658"/>
      <c r="E13" s="658"/>
      <c r="F13" s="559"/>
      <c r="G13" s="131"/>
      <c r="H13" s="443"/>
      <c r="I13" s="444"/>
      <c r="J13" s="444"/>
      <c r="K13" s="445"/>
      <c r="M13" s="1014"/>
    </row>
    <row r="14" spans="1:13" ht="15" customHeight="1" x14ac:dyDescent="0.2">
      <c r="A14" s="771"/>
      <c r="B14" s="1179" t="s">
        <v>465</v>
      </c>
      <c r="C14" s="202">
        <f>IF(B3="Enter Date Here","",$B$3+1)</f>
        <v>43282</v>
      </c>
      <c r="D14" s="1662" t="str">
        <f>IF(F14="","",IF(F14&gt;=60,"60 &amp; over - use worksheet SMSF48",""))</f>
        <v/>
      </c>
      <c r="E14" s="1662"/>
      <c r="F14" s="680" t="str">
        <f>IF(F13=0,"",DATEDIF(F13,C14,"y"))</f>
        <v/>
      </c>
      <c r="H14" s="443"/>
      <c r="I14" s="444"/>
      <c r="J14" s="444"/>
      <c r="K14" s="445"/>
    </row>
    <row r="15" spans="1:13" ht="15" customHeight="1" x14ac:dyDescent="0.2">
      <c r="A15" s="771"/>
      <c r="B15" s="657" t="s">
        <v>280</v>
      </c>
      <c r="C15" s="658"/>
      <c r="D15" s="1467" t="s">
        <v>597</v>
      </c>
      <c r="E15" s="1467"/>
      <c r="F15" s="559"/>
      <c r="H15" s="443"/>
      <c r="I15" s="444"/>
      <c r="J15" s="444"/>
      <c r="K15" s="445"/>
    </row>
    <row r="16" spans="1:13" ht="15" customHeight="1" x14ac:dyDescent="0.2">
      <c r="A16" s="771"/>
      <c r="B16" s="1521" t="s">
        <v>281</v>
      </c>
      <c r="C16" s="1521"/>
      <c r="D16" s="1521"/>
      <c r="E16" s="1606"/>
      <c r="F16" s="680" t="str">
        <f>IF(OR(F13=0,F15=0),"",DATEDIF(F13,F15,"Y"))</f>
        <v/>
      </c>
      <c r="H16" s="443"/>
      <c r="I16" s="444"/>
      <c r="J16" s="444"/>
      <c r="K16" s="445"/>
    </row>
    <row r="17" spans="1:11" ht="15" customHeight="1" x14ac:dyDescent="0.2">
      <c r="A17" s="573"/>
      <c r="B17" s="1521" t="s">
        <v>220</v>
      </c>
      <c r="C17" s="1521"/>
      <c r="D17" s="658"/>
      <c r="E17" s="658"/>
      <c r="F17" s="772"/>
      <c r="H17" s="443"/>
      <c r="I17" s="444"/>
      <c r="J17" s="444"/>
      <c r="K17" s="445"/>
    </row>
    <row r="18" spans="1:11" ht="3.75" customHeight="1" x14ac:dyDescent="0.2">
      <c r="A18" s="573"/>
      <c r="B18" s="657"/>
      <c r="C18" s="658"/>
      <c r="D18" s="658"/>
      <c r="E18" s="658"/>
      <c r="F18" s="773"/>
      <c r="H18" s="378"/>
      <c r="I18" s="378"/>
      <c r="J18" s="378"/>
      <c r="K18" s="378"/>
    </row>
    <row r="19" spans="1:11" ht="15" customHeight="1" x14ac:dyDescent="0.2">
      <c r="A19" s="573"/>
      <c r="B19" s="1521" t="s">
        <v>224</v>
      </c>
      <c r="C19" s="1521"/>
      <c r="D19" s="658"/>
      <c r="E19" s="120"/>
      <c r="F19" s="774" t="str">
        <f>IF(OR(F16="",F13=""),"",IF(F14&gt;=F16,IF((F15&gt;$A$257),LOOKUP(F14,$A$156:$A$256,$B$156:$B$256),LOOKUP(F14,$D$156:$D$256,$E$156:$E$256)),IF((F15&gt;$A$257),LOOKUP(F16,$A$156:$A$256,$B$156:$B$256),LOOKUP(F16,$D$156:$D$256,$E$156:$E$256))))</f>
        <v/>
      </c>
      <c r="H19" s="443"/>
      <c r="I19" s="444"/>
      <c r="J19" s="444"/>
      <c r="K19" s="445"/>
    </row>
    <row r="20" spans="1:11" ht="15" customHeight="1" x14ac:dyDescent="0.2">
      <c r="A20" s="573"/>
      <c r="B20" s="1663" t="s">
        <v>225</v>
      </c>
      <c r="C20" s="1521"/>
      <c r="D20" s="658"/>
      <c r="E20" s="120"/>
      <c r="F20" s="774" t="str">
        <f>IF(OR(F16="",F13=""),"",IF(F14&gt;=F16,IF((F15&gt;$A$257),LOOKUP(F14,$A$156:$A$256,$C$156:$C$256),LOOKUP(F14,$D$156:$D$256,$F$156:$F$256)),IF((F15&gt;$A$257),LOOKUP(F16,$A$156:$A$256,$C$156:$C$256),LOOKUP(F16,$D$156:$D$256,$F$156:$F$256))))</f>
        <v/>
      </c>
      <c r="H20" s="443"/>
      <c r="I20" s="444"/>
      <c r="J20" s="444"/>
      <c r="K20" s="445"/>
    </row>
    <row r="21" spans="1:11" ht="3.75" customHeight="1" x14ac:dyDescent="0.2">
      <c r="A21" s="573"/>
      <c r="B21" s="657"/>
      <c r="C21" s="658"/>
      <c r="D21" s="658"/>
      <c r="E21" s="120"/>
      <c r="F21" s="775"/>
      <c r="H21" s="378"/>
      <c r="I21" s="378"/>
      <c r="J21" s="378"/>
      <c r="K21" s="378"/>
    </row>
    <row r="22" spans="1:11" ht="15" customHeight="1" x14ac:dyDescent="0.2">
      <c r="A22" s="573"/>
      <c r="B22" s="657" t="s">
        <v>222</v>
      </c>
      <c r="C22" s="1521" t="s">
        <v>282</v>
      </c>
      <c r="D22" s="1521"/>
      <c r="E22" s="776"/>
      <c r="F22" s="777">
        <f>IF(F19="",0,ROUND(F17/F19,-1))</f>
        <v>0</v>
      </c>
      <c r="H22" s="443"/>
      <c r="I22" s="444"/>
      <c r="J22" s="444"/>
      <c r="K22" s="445"/>
    </row>
    <row r="23" spans="1:11" ht="15" customHeight="1" x14ac:dyDescent="0.2">
      <c r="A23" s="573"/>
      <c r="B23" s="657" t="s">
        <v>221</v>
      </c>
      <c r="C23" s="1521" t="s">
        <v>282</v>
      </c>
      <c r="D23" s="1521"/>
      <c r="E23" s="776"/>
      <c r="F23" s="777">
        <f>IF(F20="",0,ROUND(F17/F20*IF(OR($D$9=40724,$D$9=40359,$D$9=39994),0.5,IF(OR($D$9=41090,$D$9=41455),0.75,1)),-1))</f>
        <v>0</v>
      </c>
      <c r="H23" s="443"/>
      <c r="I23" s="444"/>
      <c r="J23" s="444"/>
      <c r="K23" s="445"/>
    </row>
    <row r="24" spans="1:11" ht="3.75" customHeight="1" x14ac:dyDescent="0.2">
      <c r="A24" s="573"/>
      <c r="B24" s="658"/>
      <c r="C24" s="658"/>
      <c r="D24" s="658"/>
      <c r="E24" s="658"/>
      <c r="F24" s="662"/>
      <c r="H24" s="378"/>
      <c r="I24" s="378"/>
      <c r="J24" s="378"/>
      <c r="K24" s="378"/>
    </row>
    <row r="25" spans="1:11" ht="15" customHeight="1" x14ac:dyDescent="0.2">
      <c r="A25" s="1510" t="s">
        <v>213</v>
      </c>
      <c r="B25" s="1555"/>
      <c r="C25" s="658"/>
      <c r="D25" s="37"/>
      <c r="E25" s="37"/>
      <c r="F25" s="778"/>
      <c r="H25" s="378"/>
      <c r="I25" s="378"/>
      <c r="J25" s="378"/>
      <c r="K25" s="378"/>
    </row>
    <row r="26" spans="1:11" ht="15" customHeight="1" x14ac:dyDescent="0.2">
      <c r="A26" s="779"/>
      <c r="B26" s="657" t="s">
        <v>219</v>
      </c>
      <c r="C26" s="658"/>
      <c r="D26" s="89"/>
      <c r="E26" s="37"/>
      <c r="F26" s="780"/>
      <c r="H26" s="443"/>
      <c r="I26" s="444"/>
      <c r="J26" s="444"/>
      <c r="K26" s="445"/>
    </row>
    <row r="27" spans="1:11" ht="15" customHeight="1" x14ac:dyDescent="0.2">
      <c r="A27" s="779"/>
      <c r="B27" s="657" t="s">
        <v>214</v>
      </c>
      <c r="C27" s="658"/>
      <c r="D27" s="89"/>
      <c r="E27" s="37"/>
      <c r="F27" s="781"/>
      <c r="H27" s="443"/>
      <c r="I27" s="444"/>
      <c r="J27" s="444"/>
      <c r="K27" s="445"/>
    </row>
    <row r="28" spans="1:11" ht="3.75" customHeight="1" x14ac:dyDescent="0.2">
      <c r="A28" s="779"/>
      <c r="B28" s="37"/>
      <c r="C28" s="658"/>
      <c r="D28" s="37"/>
      <c r="E28" s="37"/>
      <c r="F28" s="782"/>
      <c r="H28" s="378"/>
      <c r="I28" s="378"/>
      <c r="J28" s="378"/>
      <c r="K28" s="378"/>
    </row>
    <row r="29" spans="1:11" ht="15" customHeight="1" x14ac:dyDescent="0.2">
      <c r="A29" s="779"/>
      <c r="B29" s="1521" t="s">
        <v>213</v>
      </c>
      <c r="C29" s="1521"/>
      <c r="D29" s="89"/>
      <c r="E29" s="37"/>
      <c r="F29" s="777">
        <f>IF(F27=0,0,(F26/F27))</f>
        <v>0</v>
      </c>
      <c r="H29" s="443"/>
      <c r="I29" s="444"/>
      <c r="J29" s="444"/>
      <c r="K29" s="445"/>
    </row>
    <row r="30" spans="1:11" ht="3.75" customHeight="1" x14ac:dyDescent="0.2">
      <c r="A30" s="779"/>
      <c r="B30" s="37"/>
      <c r="C30" s="658"/>
      <c r="D30" s="37"/>
      <c r="E30" s="37"/>
      <c r="F30" s="782"/>
      <c r="H30" s="378"/>
      <c r="I30" s="378"/>
      <c r="J30" s="378"/>
      <c r="K30" s="378"/>
    </row>
    <row r="31" spans="1:11" ht="15" customHeight="1" x14ac:dyDescent="0.2">
      <c r="A31" s="779"/>
      <c r="B31" s="1521" t="s">
        <v>215</v>
      </c>
      <c r="C31" s="1521"/>
      <c r="D31" s="89"/>
      <c r="E31" s="37"/>
      <c r="F31" s="777">
        <f>IF(C15&gt;C14,(F29*(($D$9-C15)+1)/(($D$9-C14)+1)),(F29))</f>
        <v>0</v>
      </c>
      <c r="H31" s="443"/>
      <c r="I31" s="444"/>
      <c r="J31" s="444"/>
      <c r="K31" s="445"/>
    </row>
    <row r="32" spans="1:11" ht="3.75" customHeight="1" x14ac:dyDescent="0.2">
      <c r="A32" s="779"/>
      <c r="B32" s="37"/>
      <c r="C32" s="658"/>
      <c r="D32" s="37"/>
      <c r="E32" s="37"/>
      <c r="F32" s="782"/>
      <c r="H32" s="378"/>
      <c r="I32" s="378"/>
      <c r="J32" s="378"/>
      <c r="K32" s="378"/>
    </row>
    <row r="33" spans="1:11" ht="15" customHeight="1" x14ac:dyDescent="0.2">
      <c r="A33" s="1466" t="s">
        <v>326</v>
      </c>
      <c r="B33" s="1467"/>
      <c r="C33" s="1467"/>
      <c r="D33" s="37"/>
      <c r="E33" s="37"/>
      <c r="F33" s="778"/>
      <c r="H33" s="378"/>
      <c r="I33" s="378"/>
      <c r="J33" s="378"/>
      <c r="K33" s="378"/>
    </row>
    <row r="34" spans="1:11" ht="15" customHeight="1" x14ac:dyDescent="0.2">
      <c r="A34" s="779"/>
      <c r="B34" s="1467" t="s">
        <v>217</v>
      </c>
      <c r="C34" s="1467"/>
      <c r="D34" s="37"/>
      <c r="E34" s="37"/>
      <c r="F34" s="772"/>
      <c r="H34" s="443"/>
      <c r="I34" s="444"/>
      <c r="J34" s="444"/>
      <c r="K34" s="445"/>
    </row>
    <row r="35" spans="1:11" ht="3.75" customHeight="1" x14ac:dyDescent="0.2">
      <c r="A35" s="779"/>
      <c r="B35" s="661"/>
      <c r="C35" s="661"/>
      <c r="D35" s="37"/>
      <c r="E35" s="37"/>
      <c r="F35" s="783"/>
      <c r="H35" s="378"/>
      <c r="I35" s="378"/>
      <c r="J35" s="378"/>
      <c r="K35" s="378"/>
    </row>
    <row r="36" spans="1:11" ht="15" customHeight="1" x14ac:dyDescent="0.2">
      <c r="A36" s="779"/>
      <c r="B36" s="1467" t="s">
        <v>320</v>
      </c>
      <c r="C36" s="1467"/>
      <c r="D36" s="37"/>
      <c r="E36" s="37"/>
      <c r="F36" s="777">
        <f>F31</f>
        <v>0</v>
      </c>
      <c r="H36" s="443"/>
      <c r="I36" s="444"/>
      <c r="J36" s="444"/>
      <c r="K36" s="445"/>
    </row>
    <row r="37" spans="1:11" ht="3.75" customHeight="1" x14ac:dyDescent="0.2">
      <c r="A37" s="779"/>
      <c r="B37" s="134"/>
      <c r="C37" s="661"/>
      <c r="D37" s="37"/>
      <c r="E37" s="37"/>
      <c r="F37" s="784"/>
      <c r="H37" s="378"/>
      <c r="I37" s="378"/>
      <c r="J37" s="378"/>
      <c r="K37" s="378"/>
    </row>
    <row r="38" spans="1:11" ht="15" customHeight="1" x14ac:dyDescent="0.2">
      <c r="A38" s="779"/>
      <c r="B38" s="1467" t="s">
        <v>321</v>
      </c>
      <c r="C38" s="1467"/>
      <c r="D38" s="37"/>
      <c r="E38" s="37"/>
      <c r="F38" s="777">
        <f>IF(F34&lt;F36," ",(F34-F36))</f>
        <v>0</v>
      </c>
      <c r="H38" s="443"/>
      <c r="I38" s="444"/>
      <c r="J38" s="444"/>
      <c r="K38" s="445"/>
    </row>
    <row r="39" spans="1:11" ht="3.75" customHeight="1" x14ac:dyDescent="0.2">
      <c r="A39" s="779"/>
      <c r="B39" s="137"/>
      <c r="C39" s="137"/>
      <c r="D39" s="37"/>
      <c r="E39" s="37"/>
      <c r="F39" s="785"/>
      <c r="H39" s="378"/>
      <c r="I39" s="378"/>
      <c r="J39" s="378"/>
      <c r="K39" s="378"/>
    </row>
    <row r="40" spans="1:11" ht="15" customHeight="1" x14ac:dyDescent="0.2">
      <c r="A40" s="779"/>
      <c r="B40" s="1509" t="s">
        <v>218</v>
      </c>
      <c r="C40" s="1509"/>
      <c r="D40" s="37"/>
      <c r="E40" s="37"/>
      <c r="F40" s="786">
        <v>1</v>
      </c>
      <c r="H40" s="443"/>
      <c r="I40" s="444"/>
      <c r="J40" s="444"/>
      <c r="K40" s="445"/>
    </row>
    <row r="41" spans="1:11" ht="20.100000000000001" customHeight="1" x14ac:dyDescent="0.2">
      <c r="A41" s="779"/>
      <c r="B41" s="37"/>
      <c r="C41" s="658"/>
      <c r="D41" s="37"/>
      <c r="E41" s="37"/>
      <c r="F41" s="787">
        <f>(F38*F40)</f>
        <v>0</v>
      </c>
      <c r="H41" s="443"/>
      <c r="I41" s="444"/>
      <c r="J41" s="444"/>
      <c r="K41" s="445"/>
    </row>
    <row r="42" spans="1:11" ht="3.75" customHeight="1" x14ac:dyDescent="0.2">
      <c r="A42" s="779"/>
      <c r="B42" s="137"/>
      <c r="C42" s="137"/>
      <c r="D42" s="37"/>
      <c r="E42" s="37"/>
      <c r="F42" s="785"/>
      <c r="H42" s="378"/>
      <c r="I42" s="378"/>
      <c r="J42" s="378"/>
      <c r="K42" s="378"/>
    </row>
    <row r="43" spans="1:11" ht="20.100000000000001" customHeight="1" x14ac:dyDescent="0.2">
      <c r="A43" s="779"/>
      <c r="B43" s="655" t="s">
        <v>216</v>
      </c>
      <c r="C43" s="658"/>
      <c r="D43" s="37"/>
      <c r="E43" s="37"/>
      <c r="F43" s="777">
        <f>(F41*0.15)</f>
        <v>0</v>
      </c>
      <c r="H43" s="443"/>
      <c r="I43" s="444"/>
      <c r="J43" s="444"/>
      <c r="K43" s="445"/>
    </row>
    <row r="44" spans="1:11" ht="3.75" customHeight="1" thickBot="1" x14ac:dyDescent="0.25">
      <c r="A44" s="573"/>
      <c r="B44" s="658"/>
      <c r="C44" s="658"/>
      <c r="D44" s="658"/>
      <c r="E44" s="658"/>
      <c r="F44" s="662"/>
      <c r="H44" s="378"/>
      <c r="I44" s="378"/>
      <c r="J44" s="378"/>
      <c r="K44" s="378"/>
    </row>
    <row r="45" spans="1:11" ht="3.75" customHeight="1" x14ac:dyDescent="0.2">
      <c r="A45" s="482"/>
      <c r="B45" s="483"/>
      <c r="C45" s="483"/>
      <c r="D45" s="483"/>
      <c r="E45" s="483"/>
      <c r="F45" s="528"/>
      <c r="H45" s="378"/>
      <c r="I45" s="378"/>
      <c r="J45" s="378"/>
      <c r="K45" s="378"/>
    </row>
    <row r="46" spans="1:11" ht="20.100000000000001" customHeight="1" x14ac:dyDescent="0.2">
      <c r="A46" s="1397" t="s">
        <v>212</v>
      </c>
      <c r="B46" s="1398"/>
      <c r="C46" s="1413"/>
      <c r="D46" s="1413"/>
      <c r="E46" s="1413"/>
      <c r="F46" s="640"/>
      <c r="H46" s="378"/>
      <c r="I46" s="378"/>
      <c r="J46" s="378"/>
      <c r="K46" s="378"/>
    </row>
    <row r="47" spans="1:11" s="119" customFormat="1" ht="20.100000000000001" customHeight="1" x14ac:dyDescent="0.2">
      <c r="A47" s="1402" t="s">
        <v>112</v>
      </c>
      <c r="B47" s="1403"/>
      <c r="C47" s="1403"/>
      <c r="D47" s="1403"/>
      <c r="E47" s="1403"/>
      <c r="F47" s="653" t="s">
        <v>161</v>
      </c>
      <c r="H47" s="378"/>
      <c r="I47" s="378"/>
      <c r="J47" s="378"/>
      <c r="K47" s="378"/>
    </row>
    <row r="48" spans="1:11" ht="15" customHeight="1" x14ac:dyDescent="0.2">
      <c r="A48" s="1510" t="s">
        <v>278</v>
      </c>
      <c r="B48" s="1555"/>
      <c r="C48" s="1555"/>
      <c r="D48" s="1555"/>
      <c r="E48" s="1555"/>
      <c r="F48" s="662"/>
      <c r="H48" s="378"/>
      <c r="I48" s="378"/>
      <c r="J48" s="378"/>
      <c r="K48" s="378"/>
    </row>
    <row r="49" spans="1:11" ht="15" customHeight="1" x14ac:dyDescent="0.2">
      <c r="A49" s="771"/>
      <c r="B49" s="657" t="s">
        <v>279</v>
      </c>
      <c r="C49" s="658"/>
      <c r="D49" s="658"/>
      <c r="E49" s="658"/>
      <c r="F49" s="559"/>
      <c r="H49" s="443"/>
      <c r="I49" s="444"/>
      <c r="J49" s="444"/>
      <c r="K49" s="445"/>
    </row>
    <row r="50" spans="1:11" ht="15" customHeight="1" x14ac:dyDescent="0.2">
      <c r="A50" s="771"/>
      <c r="B50" s="659" t="s">
        <v>465</v>
      </c>
      <c r="C50" s="202">
        <f>IF($B$3="Enter Date Here","",$B$3+1)</f>
        <v>43282</v>
      </c>
      <c r="D50" s="1662" t="str">
        <f>IF(F50="","",IF(F50&gt;=60,"60 &amp; over - use worksheet SMSF48",""))</f>
        <v/>
      </c>
      <c r="E50" s="1662"/>
      <c r="F50" s="788" t="str">
        <f>IF(F49=0,"",DATEDIF(F49,C50,"y"))</f>
        <v/>
      </c>
      <c r="H50" s="443"/>
      <c r="I50" s="444"/>
      <c r="J50" s="444"/>
      <c r="K50" s="445"/>
    </row>
    <row r="51" spans="1:11" ht="15" customHeight="1" x14ac:dyDescent="0.2">
      <c r="A51" s="771"/>
      <c r="B51" s="657" t="s">
        <v>280</v>
      </c>
      <c r="C51" s="658"/>
      <c r="D51" s="1467" t="s">
        <v>597</v>
      </c>
      <c r="E51" s="1467"/>
      <c r="F51" s="559"/>
      <c r="H51" s="443"/>
      <c r="I51" s="444"/>
      <c r="J51" s="444"/>
      <c r="K51" s="445"/>
    </row>
    <row r="52" spans="1:11" ht="15" customHeight="1" x14ac:dyDescent="0.2">
      <c r="A52" s="771"/>
      <c r="B52" s="1521" t="s">
        <v>281</v>
      </c>
      <c r="C52" s="1521"/>
      <c r="D52" s="1521"/>
      <c r="E52" s="1606"/>
      <c r="F52" s="680" t="str">
        <f>IF(OR(F49=0,F51=0),"",DATEDIF(F49,F51,"Y"))</f>
        <v/>
      </c>
      <c r="H52" s="443"/>
      <c r="I52" s="444"/>
      <c r="J52" s="444"/>
      <c r="K52" s="445"/>
    </row>
    <row r="53" spans="1:11" ht="15" customHeight="1" x14ac:dyDescent="0.2">
      <c r="A53" s="573"/>
      <c r="B53" s="1521" t="s">
        <v>220</v>
      </c>
      <c r="C53" s="1521"/>
      <c r="D53" s="658"/>
      <c r="E53" s="658"/>
      <c r="F53" s="772"/>
      <c r="H53" s="443"/>
      <c r="I53" s="444"/>
      <c r="J53" s="444"/>
      <c r="K53" s="445"/>
    </row>
    <row r="54" spans="1:11" ht="3.75" customHeight="1" x14ac:dyDescent="0.2">
      <c r="A54" s="573"/>
      <c r="B54" s="657"/>
      <c r="C54" s="658"/>
      <c r="D54" s="658"/>
      <c r="E54" s="658"/>
      <c r="F54" s="773"/>
      <c r="H54" s="378"/>
      <c r="I54" s="378"/>
      <c r="J54" s="378"/>
      <c r="K54" s="378"/>
    </row>
    <row r="55" spans="1:11" ht="15" customHeight="1" x14ac:dyDescent="0.2">
      <c r="A55" s="573"/>
      <c r="B55" s="1521" t="s">
        <v>224</v>
      </c>
      <c r="C55" s="1521"/>
      <c r="D55" s="658"/>
      <c r="E55" s="120"/>
      <c r="F55" s="774" t="str">
        <f>IF(OR(F52="",F49=""),"",IF(F50&gt;=F52,IF((F51&gt;$A$257),LOOKUP(F50,$A$156:$A$256,$B$156:$B$256),LOOKUP(F50,$D$156:$D$256,$E$156:$E$256)),IF((F51&gt;$A$257),LOOKUP(F52,$A$156:$A$256,$B$156:$B$256),LOOKUP(F52,$D$156:$D$256,$E$156:$E$256))))</f>
        <v/>
      </c>
      <c r="H55" s="443"/>
      <c r="I55" s="444"/>
      <c r="J55" s="444"/>
      <c r="K55" s="445"/>
    </row>
    <row r="56" spans="1:11" ht="15" customHeight="1" x14ac:dyDescent="0.2">
      <c r="A56" s="573"/>
      <c r="B56" s="1521" t="s">
        <v>225</v>
      </c>
      <c r="C56" s="1521"/>
      <c r="D56" s="658"/>
      <c r="E56" s="120"/>
      <c r="F56" s="774" t="str">
        <f>IF(OR(F52="",F49=""),"",IF(F50&gt;=F52,IF((F51&gt;$A$257),LOOKUP(F50,$A$156:$A$256,$C$156:$C$256),LOOKUP(F50,$D$156:$D$256,$F$156:$F$256)),IF((F51&gt;$A$257),LOOKUP(F52,$A$156:$A$256,$C$156:$C$256),LOOKUP(F52,$D$156:$D$256,$F$156:$F$256))))</f>
        <v/>
      </c>
      <c r="H56" s="443"/>
      <c r="I56" s="444"/>
      <c r="J56" s="444"/>
      <c r="K56" s="445"/>
    </row>
    <row r="57" spans="1:11" ht="3.75" customHeight="1" x14ac:dyDescent="0.2">
      <c r="A57" s="573"/>
      <c r="B57" s="657"/>
      <c r="C57" s="658"/>
      <c r="D57" s="658"/>
      <c r="E57" s="120"/>
      <c r="F57" s="775"/>
      <c r="H57" s="378"/>
      <c r="I57" s="378"/>
      <c r="J57" s="378"/>
      <c r="K57" s="378"/>
    </row>
    <row r="58" spans="1:11" ht="15" customHeight="1" x14ac:dyDescent="0.2">
      <c r="A58" s="573"/>
      <c r="B58" s="657" t="s">
        <v>222</v>
      </c>
      <c r="C58" s="1521" t="s">
        <v>282</v>
      </c>
      <c r="D58" s="1521"/>
      <c r="E58" s="776"/>
      <c r="F58" s="777">
        <f>IF(F55="",0,ROUND(F53/F55,-1))</f>
        <v>0</v>
      </c>
      <c r="H58" s="443"/>
      <c r="I58" s="444"/>
      <c r="J58" s="444"/>
      <c r="K58" s="445"/>
    </row>
    <row r="59" spans="1:11" ht="15" customHeight="1" x14ac:dyDescent="0.2">
      <c r="A59" s="573"/>
      <c r="B59" s="657" t="s">
        <v>221</v>
      </c>
      <c r="C59" s="1521" t="s">
        <v>282</v>
      </c>
      <c r="D59" s="1521"/>
      <c r="E59" s="776"/>
      <c r="F59" s="777">
        <f>IF(F56="",0,ROUND(F53/F56*IF(OR($D$9=40724,$D$9=40359,$D$9=39994),0.5,IF(OR($D$9=41090,$D$9=41455),0.75,1)),-1))</f>
        <v>0</v>
      </c>
      <c r="H59" s="443"/>
      <c r="I59" s="444"/>
      <c r="J59" s="444"/>
      <c r="K59" s="445"/>
    </row>
    <row r="60" spans="1:11" ht="3.75" customHeight="1" x14ac:dyDescent="0.2">
      <c r="A60" s="573"/>
      <c r="B60" s="658"/>
      <c r="C60" s="658"/>
      <c r="D60" s="658"/>
      <c r="E60" s="658"/>
      <c r="F60" s="662"/>
      <c r="H60" s="378"/>
      <c r="I60" s="378"/>
      <c r="J60" s="378"/>
      <c r="K60" s="378"/>
    </row>
    <row r="61" spans="1:11" ht="15" customHeight="1" x14ac:dyDescent="0.2">
      <c r="A61" s="1510" t="s">
        <v>213</v>
      </c>
      <c r="B61" s="1555"/>
      <c r="C61" s="658"/>
      <c r="D61" s="37"/>
      <c r="E61" s="37"/>
      <c r="F61" s="778"/>
      <c r="H61" s="378"/>
      <c r="I61" s="378"/>
      <c r="J61" s="378"/>
      <c r="K61" s="378"/>
    </row>
    <row r="62" spans="1:11" ht="15" customHeight="1" x14ac:dyDescent="0.2">
      <c r="A62" s="779"/>
      <c r="B62" s="657" t="s">
        <v>219</v>
      </c>
      <c r="C62" s="658"/>
      <c r="D62" s="89"/>
      <c r="E62" s="37"/>
      <c r="F62" s="780"/>
      <c r="H62" s="443"/>
      <c r="I62" s="444"/>
      <c r="J62" s="444"/>
      <c r="K62" s="445"/>
    </row>
    <row r="63" spans="1:11" ht="15" customHeight="1" x14ac:dyDescent="0.2">
      <c r="A63" s="779"/>
      <c r="B63" s="657" t="s">
        <v>214</v>
      </c>
      <c r="C63" s="658"/>
      <c r="D63" s="89"/>
      <c r="E63" s="37"/>
      <c r="F63" s="781"/>
      <c r="H63" s="443"/>
      <c r="I63" s="444"/>
      <c r="J63" s="444"/>
      <c r="K63" s="445"/>
    </row>
    <row r="64" spans="1:11" ht="3.75" customHeight="1" x14ac:dyDescent="0.2">
      <c r="A64" s="779"/>
      <c r="B64" s="37"/>
      <c r="C64" s="658"/>
      <c r="D64" s="37"/>
      <c r="E64" s="37"/>
      <c r="F64" s="782"/>
      <c r="H64" s="378"/>
      <c r="I64" s="378"/>
      <c r="J64" s="378"/>
      <c r="K64" s="378"/>
    </row>
    <row r="65" spans="1:11" ht="15" customHeight="1" x14ac:dyDescent="0.2">
      <c r="A65" s="779"/>
      <c r="B65" s="1521" t="s">
        <v>213</v>
      </c>
      <c r="C65" s="1521"/>
      <c r="D65" s="89"/>
      <c r="E65" s="37"/>
      <c r="F65" s="777">
        <f>IF(F63=0,0,(F62/F63))</f>
        <v>0</v>
      </c>
      <c r="H65" s="443"/>
      <c r="I65" s="444"/>
      <c r="J65" s="444"/>
      <c r="K65" s="445"/>
    </row>
    <row r="66" spans="1:11" ht="3.75" customHeight="1" x14ac:dyDescent="0.2">
      <c r="A66" s="779"/>
      <c r="B66" s="37"/>
      <c r="C66" s="658"/>
      <c r="D66" s="37"/>
      <c r="E66" s="37"/>
      <c r="F66" s="782"/>
      <c r="H66" s="378"/>
      <c r="I66" s="378"/>
      <c r="J66" s="378"/>
      <c r="K66" s="378"/>
    </row>
    <row r="67" spans="1:11" ht="15" customHeight="1" x14ac:dyDescent="0.2">
      <c r="A67" s="779"/>
      <c r="B67" s="1521" t="s">
        <v>215</v>
      </c>
      <c r="C67" s="1521"/>
      <c r="D67" s="89"/>
      <c r="E67" s="37"/>
      <c r="F67" s="777">
        <f>IF(C51&gt;C50,(F65*(($D$9-C51)+1)/(($D$9-C50)+1)),(F65))</f>
        <v>0</v>
      </c>
      <c r="H67" s="443"/>
      <c r="I67" s="444"/>
      <c r="J67" s="444"/>
      <c r="K67" s="445"/>
    </row>
    <row r="68" spans="1:11" ht="3.75" customHeight="1" x14ac:dyDescent="0.2">
      <c r="A68" s="779"/>
      <c r="B68" s="37"/>
      <c r="C68" s="658"/>
      <c r="D68" s="37"/>
      <c r="E68" s="37"/>
      <c r="F68" s="782"/>
      <c r="H68" s="378"/>
      <c r="I68" s="378"/>
      <c r="J68" s="378"/>
      <c r="K68" s="378"/>
    </row>
    <row r="69" spans="1:11" ht="15" customHeight="1" x14ac:dyDescent="0.2">
      <c r="A69" s="1466" t="s">
        <v>326</v>
      </c>
      <c r="B69" s="1467"/>
      <c r="C69" s="1467"/>
      <c r="D69" s="37"/>
      <c r="E69" s="37"/>
      <c r="F69" s="778"/>
      <c r="H69" s="378"/>
      <c r="I69" s="378"/>
      <c r="J69" s="378"/>
      <c r="K69" s="378"/>
    </row>
    <row r="70" spans="1:11" ht="15" customHeight="1" x14ac:dyDescent="0.2">
      <c r="A70" s="779"/>
      <c r="B70" s="1467" t="s">
        <v>217</v>
      </c>
      <c r="C70" s="1467"/>
      <c r="D70" s="37"/>
      <c r="E70" s="37"/>
      <c r="F70" s="772"/>
      <c r="H70" s="443"/>
      <c r="I70" s="444"/>
      <c r="J70" s="444"/>
      <c r="K70" s="445"/>
    </row>
    <row r="71" spans="1:11" ht="3.75" customHeight="1" x14ac:dyDescent="0.2">
      <c r="A71" s="779"/>
      <c r="B71" s="661"/>
      <c r="C71" s="661"/>
      <c r="D71" s="37"/>
      <c r="E71" s="37"/>
      <c r="F71" s="783"/>
      <c r="H71" s="378"/>
      <c r="I71" s="378"/>
      <c r="J71" s="378"/>
      <c r="K71" s="378"/>
    </row>
    <row r="72" spans="1:11" ht="15" customHeight="1" x14ac:dyDescent="0.2">
      <c r="A72" s="779"/>
      <c r="B72" s="1467" t="s">
        <v>320</v>
      </c>
      <c r="C72" s="1467"/>
      <c r="D72" s="37"/>
      <c r="E72" s="37"/>
      <c r="F72" s="777">
        <f>F67</f>
        <v>0</v>
      </c>
      <c r="H72" s="443"/>
      <c r="I72" s="444"/>
      <c r="J72" s="444"/>
      <c r="K72" s="445"/>
    </row>
    <row r="73" spans="1:11" ht="3.75" customHeight="1" x14ac:dyDescent="0.2">
      <c r="A73" s="779"/>
      <c r="B73" s="134"/>
      <c r="C73" s="661"/>
      <c r="D73" s="37"/>
      <c r="E73" s="37"/>
      <c r="F73" s="784"/>
      <c r="H73" s="378"/>
      <c r="I73" s="378"/>
      <c r="J73" s="378"/>
      <c r="K73" s="378"/>
    </row>
    <row r="74" spans="1:11" ht="15" customHeight="1" x14ac:dyDescent="0.2">
      <c r="A74" s="779"/>
      <c r="B74" s="1467" t="s">
        <v>321</v>
      </c>
      <c r="C74" s="1467"/>
      <c r="D74" s="37"/>
      <c r="E74" s="37"/>
      <c r="F74" s="777">
        <f>IF(F70&lt;F72," ",(F70-F72))</f>
        <v>0</v>
      </c>
      <c r="H74" s="443"/>
      <c r="I74" s="444"/>
      <c r="J74" s="444"/>
      <c r="K74" s="445"/>
    </row>
    <row r="75" spans="1:11" ht="3.75" customHeight="1" x14ac:dyDescent="0.2">
      <c r="A75" s="779"/>
      <c r="B75" s="137"/>
      <c r="C75" s="137"/>
      <c r="D75" s="37"/>
      <c r="E75" s="37"/>
      <c r="F75" s="785"/>
      <c r="H75" s="378"/>
      <c r="I75" s="378"/>
      <c r="J75" s="378"/>
      <c r="K75" s="378"/>
    </row>
    <row r="76" spans="1:11" ht="15" customHeight="1" x14ac:dyDescent="0.2">
      <c r="A76" s="779"/>
      <c r="B76" s="1509" t="s">
        <v>218</v>
      </c>
      <c r="C76" s="1509"/>
      <c r="D76" s="37"/>
      <c r="E76" s="37"/>
      <c r="F76" s="786">
        <v>1</v>
      </c>
      <c r="H76" s="378"/>
      <c r="I76" s="378"/>
      <c r="J76" s="378"/>
      <c r="K76" s="378"/>
    </row>
    <row r="77" spans="1:11" ht="20.100000000000001" customHeight="1" x14ac:dyDescent="0.2">
      <c r="A77" s="779"/>
      <c r="B77" s="37"/>
      <c r="C77" s="658"/>
      <c r="D77" s="37"/>
      <c r="E77" s="37"/>
      <c r="F77" s="787">
        <f>(F74*F76)</f>
        <v>0</v>
      </c>
      <c r="H77" s="443"/>
      <c r="I77" s="444"/>
      <c r="J77" s="444"/>
      <c r="K77" s="445"/>
    </row>
    <row r="78" spans="1:11" ht="3.75" customHeight="1" x14ac:dyDescent="0.2">
      <c r="A78" s="779"/>
      <c r="B78" s="137"/>
      <c r="C78" s="137"/>
      <c r="D78" s="37"/>
      <c r="E78" s="37"/>
      <c r="F78" s="785"/>
      <c r="H78" s="378"/>
      <c r="I78" s="378"/>
      <c r="J78" s="378"/>
      <c r="K78" s="378"/>
    </row>
    <row r="79" spans="1:11" ht="20.100000000000001" customHeight="1" x14ac:dyDescent="0.2">
      <c r="A79" s="779"/>
      <c r="B79" s="655" t="s">
        <v>216</v>
      </c>
      <c r="C79" s="658"/>
      <c r="D79" s="37"/>
      <c r="E79" s="37"/>
      <c r="F79" s="777">
        <f>(F77*0.15)</f>
        <v>0</v>
      </c>
      <c r="H79" s="443"/>
      <c r="I79" s="444"/>
      <c r="J79" s="444"/>
      <c r="K79" s="445"/>
    </row>
    <row r="80" spans="1:11" ht="3.75" customHeight="1" thickBot="1" x14ac:dyDescent="0.25">
      <c r="A80" s="573"/>
      <c r="B80" s="658"/>
      <c r="C80" s="658"/>
      <c r="D80" s="658"/>
      <c r="E80" s="658"/>
      <c r="F80" s="662"/>
      <c r="H80" s="378"/>
      <c r="I80" s="378"/>
      <c r="J80" s="378"/>
      <c r="K80" s="378"/>
    </row>
    <row r="81" spans="1:11" ht="3.75" customHeight="1" x14ac:dyDescent="0.2">
      <c r="A81" s="482"/>
      <c r="B81" s="483"/>
      <c r="C81" s="483"/>
      <c r="D81" s="483"/>
      <c r="E81" s="483"/>
      <c r="F81" s="528"/>
      <c r="H81" s="378"/>
      <c r="I81" s="378"/>
      <c r="J81" s="378"/>
      <c r="K81" s="378"/>
    </row>
    <row r="82" spans="1:11" ht="20.100000000000001" customHeight="1" x14ac:dyDescent="0.2">
      <c r="A82" s="1397" t="s">
        <v>212</v>
      </c>
      <c r="B82" s="1398"/>
      <c r="C82" s="1413"/>
      <c r="D82" s="1413"/>
      <c r="E82" s="1413"/>
      <c r="F82" s="640"/>
      <c r="H82" s="378"/>
      <c r="I82" s="378"/>
      <c r="J82" s="378"/>
      <c r="K82" s="378"/>
    </row>
    <row r="83" spans="1:11" s="119" customFormat="1" ht="20.100000000000001" customHeight="1" x14ac:dyDescent="0.2">
      <c r="A83" s="1402" t="s">
        <v>112</v>
      </c>
      <c r="B83" s="1403"/>
      <c r="C83" s="1403"/>
      <c r="D83" s="1403"/>
      <c r="E83" s="1403"/>
      <c r="F83" s="653" t="s">
        <v>161</v>
      </c>
      <c r="H83" s="378"/>
      <c r="I83" s="378"/>
      <c r="J83" s="378"/>
      <c r="K83" s="378"/>
    </row>
    <row r="84" spans="1:11" ht="15" customHeight="1" x14ac:dyDescent="0.2">
      <c r="A84" s="1510" t="s">
        <v>278</v>
      </c>
      <c r="B84" s="1555"/>
      <c r="C84" s="1555"/>
      <c r="D84" s="1555"/>
      <c r="E84" s="1555"/>
      <c r="F84" s="662"/>
      <c r="H84" s="378"/>
      <c r="I84" s="378"/>
      <c r="J84" s="378"/>
      <c r="K84" s="378"/>
    </row>
    <row r="85" spans="1:11" ht="15" customHeight="1" x14ac:dyDescent="0.2">
      <c r="A85" s="771"/>
      <c r="B85" s="657" t="s">
        <v>279</v>
      </c>
      <c r="C85" s="658"/>
      <c r="D85" s="658"/>
      <c r="E85" s="658"/>
      <c r="F85" s="559"/>
      <c r="H85" s="443"/>
      <c r="I85" s="444"/>
      <c r="J85" s="444"/>
      <c r="K85" s="445"/>
    </row>
    <row r="86" spans="1:11" ht="15" customHeight="1" x14ac:dyDescent="0.2">
      <c r="A86" s="771"/>
      <c r="B86" s="659" t="s">
        <v>465</v>
      </c>
      <c r="C86" s="202">
        <f>IF($B$3="Enter Date Here","",$B$3+1)</f>
        <v>43282</v>
      </c>
      <c r="D86" s="1662" t="str">
        <f>IF(F86="","",IF(F86&gt;=60,"60 &amp; over - use worksheet SMSF48",""))</f>
        <v/>
      </c>
      <c r="E86" s="1662"/>
      <c r="F86" s="788" t="str">
        <f>IF(F85=0,"",DATEDIF(F85,C86,"y"))</f>
        <v/>
      </c>
      <c r="H86" s="443"/>
      <c r="I86" s="444"/>
      <c r="J86" s="444"/>
      <c r="K86" s="445"/>
    </row>
    <row r="87" spans="1:11" ht="15" customHeight="1" x14ac:dyDescent="0.2">
      <c r="A87" s="771"/>
      <c r="B87" s="657" t="s">
        <v>280</v>
      </c>
      <c r="C87" s="657"/>
      <c r="D87" s="1467" t="s">
        <v>597</v>
      </c>
      <c r="E87" s="1467"/>
      <c r="F87" s="559"/>
      <c r="H87" s="443"/>
      <c r="I87" s="444"/>
      <c r="J87" s="444"/>
      <c r="K87" s="445"/>
    </row>
    <row r="88" spans="1:11" ht="15" customHeight="1" x14ac:dyDescent="0.2">
      <c r="A88" s="771"/>
      <c r="B88" s="1521" t="s">
        <v>281</v>
      </c>
      <c r="C88" s="1521"/>
      <c r="D88" s="1521"/>
      <c r="E88" s="1606"/>
      <c r="F88" s="680" t="str">
        <f>IF(OR(F85=0,F87=0),"",DATEDIF(F85,F87,"Y"))</f>
        <v/>
      </c>
      <c r="H88" s="443"/>
      <c r="I88" s="444"/>
      <c r="J88" s="444"/>
      <c r="K88" s="445"/>
    </row>
    <row r="89" spans="1:11" ht="15" customHeight="1" x14ac:dyDescent="0.2">
      <c r="A89" s="573"/>
      <c r="B89" s="1521" t="s">
        <v>220</v>
      </c>
      <c r="C89" s="1521"/>
      <c r="D89" s="658"/>
      <c r="E89" s="658"/>
      <c r="F89" s="772"/>
      <c r="H89" s="443"/>
      <c r="I89" s="444"/>
      <c r="J89" s="444"/>
      <c r="K89" s="445"/>
    </row>
    <row r="90" spans="1:11" ht="3.75" customHeight="1" x14ac:dyDescent="0.2">
      <c r="A90" s="573"/>
      <c r="B90" s="657"/>
      <c r="C90" s="658"/>
      <c r="D90" s="658"/>
      <c r="E90" s="658"/>
      <c r="F90" s="773"/>
      <c r="H90" s="378"/>
      <c r="I90" s="378"/>
      <c r="J90" s="378"/>
      <c r="K90" s="378"/>
    </row>
    <row r="91" spans="1:11" ht="15" customHeight="1" x14ac:dyDescent="0.2">
      <c r="A91" s="573"/>
      <c r="B91" s="1521" t="s">
        <v>224</v>
      </c>
      <c r="C91" s="1521"/>
      <c r="D91" s="658"/>
      <c r="E91" s="120"/>
      <c r="F91" s="774" t="str">
        <f>IF(OR(F88="",F85=""),"",IF(F86&gt;=F88,IF((F87&gt;$A$257),LOOKUP(F86,$A$156:$A$256,$B$156:$B$256),LOOKUP(F86,$D$156:$D$256,$E$156:$E$256)),IF((F87&gt;$A$257),LOOKUP(F88,$A$156:$A$256,$B$156:$B$256),LOOKUP(F88,$D$156:$D$256,$E$156:$E$256))))</f>
        <v/>
      </c>
      <c r="H91" s="443"/>
      <c r="I91" s="444"/>
      <c r="J91" s="444"/>
      <c r="K91" s="445"/>
    </row>
    <row r="92" spans="1:11" ht="15" customHeight="1" x14ac:dyDescent="0.2">
      <c r="A92" s="573"/>
      <c r="B92" s="1521" t="s">
        <v>225</v>
      </c>
      <c r="C92" s="1521"/>
      <c r="D92" s="658"/>
      <c r="E92" s="120"/>
      <c r="F92" s="774" t="str">
        <f>IF(OR(F88="",F85=""),"",IF(F86&gt;=F88,IF((F87&gt;$A$257),LOOKUP(F86,$A$156:$A$256,$C$156:$C$256),LOOKUP(F86,$D$156:$D$256,$F$156:$F$256)),IF((F87&gt;$A$257),LOOKUP(F88,$A$156:$A$256,$C$156:$C$256),LOOKUP(F88,$D$156:$D$256,$F$156:$F$256))))</f>
        <v/>
      </c>
      <c r="H92" s="443"/>
      <c r="I92" s="444"/>
      <c r="J92" s="444"/>
      <c r="K92" s="445"/>
    </row>
    <row r="93" spans="1:11" ht="3.75" customHeight="1" x14ac:dyDescent="0.2">
      <c r="A93" s="573"/>
      <c r="B93" s="657"/>
      <c r="C93" s="658"/>
      <c r="D93" s="658"/>
      <c r="E93" s="120"/>
      <c r="F93" s="775"/>
      <c r="H93" s="378"/>
      <c r="I93" s="378"/>
      <c r="J93" s="378"/>
      <c r="K93" s="378"/>
    </row>
    <row r="94" spans="1:11" ht="15" customHeight="1" x14ac:dyDescent="0.2">
      <c r="A94" s="573"/>
      <c r="B94" s="657" t="s">
        <v>222</v>
      </c>
      <c r="C94" s="1521" t="s">
        <v>282</v>
      </c>
      <c r="D94" s="1521"/>
      <c r="E94" s="120"/>
      <c r="F94" s="777">
        <f>IF(F91="",0,ROUND(F89/F91,-1))</f>
        <v>0</v>
      </c>
      <c r="H94" s="443"/>
      <c r="I94" s="444"/>
      <c r="J94" s="444"/>
      <c r="K94" s="445"/>
    </row>
    <row r="95" spans="1:11" ht="15" customHeight="1" x14ac:dyDescent="0.2">
      <c r="A95" s="573"/>
      <c r="B95" s="657" t="s">
        <v>221</v>
      </c>
      <c r="C95" s="1521" t="s">
        <v>282</v>
      </c>
      <c r="D95" s="1521"/>
      <c r="E95" s="120"/>
      <c r="F95" s="777">
        <f>IF(F92="",0,ROUND(F89/F92*IF(OR($D$9=40724,$D$9=40359,$D$9=39994),0.5,IF(OR($D$9=41090,$D$9=41455),0.75,1)),-1))</f>
        <v>0</v>
      </c>
      <c r="H95" s="443"/>
      <c r="I95" s="444"/>
      <c r="J95" s="444"/>
      <c r="K95" s="445"/>
    </row>
    <row r="96" spans="1:11" ht="3.75" customHeight="1" x14ac:dyDescent="0.2">
      <c r="A96" s="573"/>
      <c r="B96" s="658"/>
      <c r="C96" s="658"/>
      <c r="D96" s="658"/>
      <c r="E96" s="658"/>
      <c r="F96" s="662"/>
      <c r="H96" s="378"/>
      <c r="I96" s="378"/>
      <c r="J96" s="378"/>
      <c r="K96" s="378"/>
    </row>
    <row r="97" spans="1:11" ht="15" customHeight="1" x14ac:dyDescent="0.2">
      <c r="A97" s="1510" t="s">
        <v>213</v>
      </c>
      <c r="B97" s="1555"/>
      <c r="C97" s="658"/>
      <c r="D97" s="37"/>
      <c r="E97" s="37"/>
      <c r="F97" s="778"/>
      <c r="H97" s="378"/>
      <c r="I97" s="378"/>
      <c r="J97" s="378"/>
      <c r="K97" s="378"/>
    </row>
    <row r="98" spans="1:11" ht="15" customHeight="1" x14ac:dyDescent="0.2">
      <c r="A98" s="779"/>
      <c r="B98" s="657" t="s">
        <v>219</v>
      </c>
      <c r="C98" s="658"/>
      <c r="D98" s="89"/>
      <c r="E98" s="37"/>
      <c r="F98" s="780"/>
      <c r="H98" s="443"/>
      <c r="I98" s="444"/>
      <c r="J98" s="444"/>
      <c r="K98" s="445"/>
    </row>
    <row r="99" spans="1:11" ht="15" customHeight="1" x14ac:dyDescent="0.2">
      <c r="A99" s="779"/>
      <c r="B99" s="657" t="s">
        <v>214</v>
      </c>
      <c r="C99" s="658"/>
      <c r="D99" s="89"/>
      <c r="E99" s="37"/>
      <c r="F99" s="781"/>
      <c r="H99" s="443"/>
      <c r="I99" s="444"/>
      <c r="J99" s="444"/>
      <c r="K99" s="445"/>
    </row>
    <row r="100" spans="1:11" ht="3.75" customHeight="1" x14ac:dyDescent="0.2">
      <c r="A100" s="779"/>
      <c r="B100" s="37"/>
      <c r="C100" s="658"/>
      <c r="D100" s="37"/>
      <c r="E100" s="37"/>
      <c r="F100" s="782"/>
      <c r="H100" s="378"/>
      <c r="I100" s="378"/>
      <c r="J100" s="378"/>
      <c r="K100" s="378"/>
    </row>
    <row r="101" spans="1:11" ht="15" customHeight="1" x14ac:dyDescent="0.2">
      <c r="A101" s="779"/>
      <c r="B101" s="1521" t="s">
        <v>213</v>
      </c>
      <c r="C101" s="1521"/>
      <c r="D101" s="89"/>
      <c r="E101" s="37"/>
      <c r="F101" s="777">
        <f>IF(F99=0,0,(F98/F99))</f>
        <v>0</v>
      </c>
      <c r="H101" s="443"/>
      <c r="I101" s="444"/>
      <c r="J101" s="444"/>
      <c r="K101" s="445"/>
    </row>
    <row r="102" spans="1:11" ht="3.75" customHeight="1" x14ac:dyDescent="0.2">
      <c r="A102" s="779"/>
      <c r="B102" s="37"/>
      <c r="C102" s="658"/>
      <c r="D102" s="37"/>
      <c r="E102" s="37"/>
      <c r="F102" s="782"/>
      <c r="H102" s="378"/>
      <c r="I102" s="378"/>
      <c r="J102" s="378"/>
      <c r="K102" s="378"/>
    </row>
    <row r="103" spans="1:11" ht="15" customHeight="1" x14ac:dyDescent="0.2">
      <c r="A103" s="779"/>
      <c r="B103" s="1521" t="s">
        <v>215</v>
      </c>
      <c r="C103" s="1521"/>
      <c r="D103" s="89"/>
      <c r="E103" s="37"/>
      <c r="F103" s="777">
        <f>IF(C87&gt;C86,(F101*(($D$9-C87)+1)/(($D$9-C86)+1)),(F101))</f>
        <v>0</v>
      </c>
      <c r="H103" s="443"/>
      <c r="I103" s="444"/>
      <c r="J103" s="444"/>
      <c r="K103" s="445"/>
    </row>
    <row r="104" spans="1:11" ht="3.75" customHeight="1" x14ac:dyDescent="0.2">
      <c r="A104" s="779"/>
      <c r="B104" s="37"/>
      <c r="C104" s="658"/>
      <c r="D104" s="37"/>
      <c r="E104" s="37"/>
      <c r="F104" s="782"/>
      <c r="H104" s="378"/>
      <c r="I104" s="378"/>
      <c r="J104" s="378"/>
      <c r="K104" s="378"/>
    </row>
    <row r="105" spans="1:11" ht="15" customHeight="1" x14ac:dyDescent="0.2">
      <c r="A105" s="1466" t="s">
        <v>326</v>
      </c>
      <c r="B105" s="1467"/>
      <c r="C105" s="1467"/>
      <c r="D105" s="37"/>
      <c r="E105" s="37"/>
      <c r="F105" s="778"/>
      <c r="H105" s="378"/>
      <c r="I105" s="378"/>
      <c r="J105" s="378"/>
      <c r="K105" s="378"/>
    </row>
    <row r="106" spans="1:11" ht="15" customHeight="1" x14ac:dyDescent="0.2">
      <c r="A106" s="779"/>
      <c r="B106" s="1467" t="s">
        <v>217</v>
      </c>
      <c r="C106" s="1467"/>
      <c r="D106" s="37"/>
      <c r="E106" s="37"/>
      <c r="F106" s="772"/>
      <c r="H106" s="443"/>
      <c r="I106" s="444"/>
      <c r="J106" s="444"/>
      <c r="K106" s="445"/>
    </row>
    <row r="107" spans="1:11" ht="3.75" customHeight="1" x14ac:dyDescent="0.2">
      <c r="A107" s="779"/>
      <c r="B107" s="661"/>
      <c r="C107" s="661"/>
      <c r="D107" s="37"/>
      <c r="E107" s="37"/>
      <c r="F107" s="783"/>
      <c r="H107" s="378"/>
      <c r="I107" s="378"/>
      <c r="J107" s="378"/>
      <c r="K107" s="378"/>
    </row>
    <row r="108" spans="1:11" ht="15" customHeight="1" x14ac:dyDescent="0.2">
      <c r="A108" s="779"/>
      <c r="B108" s="1467" t="s">
        <v>320</v>
      </c>
      <c r="C108" s="1467"/>
      <c r="D108" s="37"/>
      <c r="E108" s="37"/>
      <c r="F108" s="777">
        <f>F103</f>
        <v>0</v>
      </c>
      <c r="H108" s="443"/>
      <c r="I108" s="444"/>
      <c r="J108" s="444"/>
      <c r="K108" s="445"/>
    </row>
    <row r="109" spans="1:11" ht="3.75" customHeight="1" x14ac:dyDescent="0.2">
      <c r="A109" s="779"/>
      <c r="B109" s="134"/>
      <c r="C109" s="661"/>
      <c r="D109" s="37"/>
      <c r="E109" s="37"/>
      <c r="F109" s="784"/>
      <c r="H109" s="378"/>
      <c r="I109" s="378"/>
      <c r="J109" s="378"/>
      <c r="K109" s="378"/>
    </row>
    <row r="110" spans="1:11" ht="15" customHeight="1" x14ac:dyDescent="0.2">
      <c r="A110" s="779"/>
      <c r="B110" s="1467" t="s">
        <v>321</v>
      </c>
      <c r="C110" s="1467"/>
      <c r="D110" s="37"/>
      <c r="E110" s="37"/>
      <c r="F110" s="777">
        <f>IF(F106&lt;F108," ",(F106-F108))</f>
        <v>0</v>
      </c>
      <c r="H110" s="443"/>
      <c r="I110" s="444"/>
      <c r="J110" s="444"/>
      <c r="K110" s="445"/>
    </row>
    <row r="111" spans="1:11" ht="3.75" customHeight="1" x14ac:dyDescent="0.2">
      <c r="A111" s="779"/>
      <c r="B111" s="137"/>
      <c r="C111" s="137"/>
      <c r="D111" s="37"/>
      <c r="E111" s="37"/>
      <c r="F111" s="785"/>
      <c r="H111" s="378"/>
      <c r="I111" s="378"/>
      <c r="J111" s="378"/>
      <c r="K111" s="378"/>
    </row>
    <row r="112" spans="1:11" ht="15" customHeight="1" x14ac:dyDescent="0.2">
      <c r="A112" s="779"/>
      <c r="B112" s="1509" t="s">
        <v>218</v>
      </c>
      <c r="C112" s="1509"/>
      <c r="D112" s="37"/>
      <c r="E112" s="37"/>
      <c r="F112" s="786">
        <v>1</v>
      </c>
      <c r="H112" s="378"/>
      <c r="I112" s="378"/>
      <c r="J112" s="378"/>
      <c r="K112" s="378"/>
    </row>
    <row r="113" spans="1:11" ht="20.100000000000001" customHeight="1" x14ac:dyDescent="0.2">
      <c r="A113" s="779"/>
      <c r="B113" s="37"/>
      <c r="C113" s="658"/>
      <c r="D113" s="37"/>
      <c r="E113" s="37"/>
      <c r="F113" s="787">
        <f>(F110*F112)</f>
        <v>0</v>
      </c>
      <c r="H113" s="443"/>
      <c r="I113" s="444"/>
      <c r="J113" s="444"/>
      <c r="K113" s="445"/>
    </row>
    <row r="114" spans="1:11" ht="3.75" customHeight="1" x14ac:dyDescent="0.2">
      <c r="A114" s="779"/>
      <c r="B114" s="137"/>
      <c r="C114" s="137"/>
      <c r="D114" s="37"/>
      <c r="E114" s="37"/>
      <c r="F114" s="785"/>
      <c r="H114" s="378"/>
      <c r="I114" s="378"/>
      <c r="J114" s="378"/>
      <c r="K114" s="378"/>
    </row>
    <row r="115" spans="1:11" ht="20.100000000000001" customHeight="1" x14ac:dyDescent="0.2">
      <c r="A115" s="779"/>
      <c r="B115" s="655" t="s">
        <v>216</v>
      </c>
      <c r="C115" s="658"/>
      <c r="D115" s="37"/>
      <c r="E115" s="37"/>
      <c r="F115" s="777">
        <f>(F113*0.15)</f>
        <v>0</v>
      </c>
      <c r="H115" s="443"/>
      <c r="I115" s="444"/>
      <c r="J115" s="444"/>
      <c r="K115" s="445"/>
    </row>
    <row r="116" spans="1:11" ht="3.75" customHeight="1" thickBot="1" x14ac:dyDescent="0.25">
      <c r="A116" s="573"/>
      <c r="B116" s="658"/>
      <c r="C116" s="658"/>
      <c r="D116" s="658"/>
      <c r="E116" s="658"/>
      <c r="F116" s="662"/>
      <c r="H116" s="378"/>
      <c r="I116" s="378"/>
      <c r="J116" s="378"/>
      <c r="K116" s="378"/>
    </row>
    <row r="117" spans="1:11" ht="3.75" customHeight="1" x14ac:dyDescent="0.2">
      <c r="A117" s="482"/>
      <c r="B117" s="483"/>
      <c r="C117" s="483"/>
      <c r="D117" s="483"/>
      <c r="E117" s="483"/>
      <c r="F117" s="528"/>
      <c r="H117" s="378"/>
      <c r="I117" s="378"/>
      <c r="J117" s="378"/>
      <c r="K117" s="378"/>
    </row>
    <row r="118" spans="1:11" ht="20.100000000000001" customHeight="1" x14ac:dyDescent="0.2">
      <c r="A118" s="1397" t="s">
        <v>212</v>
      </c>
      <c r="B118" s="1398"/>
      <c r="C118" s="1413"/>
      <c r="D118" s="1413"/>
      <c r="E118" s="1413"/>
      <c r="F118" s="640"/>
      <c r="H118" s="378"/>
      <c r="I118" s="378"/>
      <c r="J118" s="378"/>
      <c r="K118" s="378"/>
    </row>
    <row r="119" spans="1:11" s="3" customFormat="1" ht="20.100000000000001" customHeight="1" x14ac:dyDescent="0.2">
      <c r="A119" s="1402" t="s">
        <v>112</v>
      </c>
      <c r="B119" s="1403"/>
      <c r="C119" s="1403"/>
      <c r="D119" s="1403"/>
      <c r="E119" s="1403"/>
      <c r="F119" s="653" t="s">
        <v>161</v>
      </c>
      <c r="H119" s="378"/>
      <c r="I119" s="378"/>
      <c r="J119" s="378"/>
      <c r="K119" s="378"/>
    </row>
    <row r="120" spans="1:11" ht="15" customHeight="1" x14ac:dyDescent="0.2">
      <c r="A120" s="1510" t="s">
        <v>278</v>
      </c>
      <c r="B120" s="1555"/>
      <c r="C120" s="1555"/>
      <c r="D120" s="1555"/>
      <c r="E120" s="1555"/>
      <c r="F120" s="662"/>
      <c r="H120" s="378"/>
      <c r="I120" s="378"/>
      <c r="J120" s="378"/>
      <c r="K120" s="378"/>
    </row>
    <row r="121" spans="1:11" ht="15" customHeight="1" x14ac:dyDescent="0.2">
      <c r="A121" s="771"/>
      <c r="B121" s="657" t="s">
        <v>279</v>
      </c>
      <c r="C121" s="658"/>
      <c r="D121" s="658"/>
      <c r="E121" s="658"/>
      <c r="F121" s="559"/>
      <c r="H121" s="443"/>
      <c r="I121" s="444"/>
      <c r="J121" s="444"/>
      <c r="K121" s="445"/>
    </row>
    <row r="122" spans="1:11" ht="15" customHeight="1" x14ac:dyDescent="0.2">
      <c r="A122" s="771"/>
      <c r="B122" s="659" t="s">
        <v>465</v>
      </c>
      <c r="C122" s="202">
        <f>IF($B$3="Enter Date Here","",$B$3+1)</f>
        <v>43282</v>
      </c>
      <c r="D122" s="1662" t="str">
        <f>IF(F122="","",IF(F122&gt;=60,"60 &amp; over - use worksheet SMSF48",""))</f>
        <v/>
      </c>
      <c r="E122" s="1662"/>
      <c r="F122" s="788" t="str">
        <f>IF(F121=0,"",DATEDIF(F121,C122,"y"))</f>
        <v/>
      </c>
      <c r="H122" s="443"/>
      <c r="I122" s="444"/>
      <c r="J122" s="444"/>
      <c r="K122" s="445"/>
    </row>
    <row r="123" spans="1:11" ht="15" customHeight="1" x14ac:dyDescent="0.2">
      <c r="A123" s="771"/>
      <c r="B123" s="657" t="s">
        <v>280</v>
      </c>
      <c r="C123" s="658"/>
      <c r="D123" s="1467" t="s">
        <v>597</v>
      </c>
      <c r="E123" s="1467"/>
      <c r="F123" s="789"/>
      <c r="H123" s="443"/>
      <c r="I123" s="444"/>
      <c r="J123" s="444"/>
      <c r="K123" s="445"/>
    </row>
    <row r="124" spans="1:11" ht="15" customHeight="1" x14ac:dyDescent="0.2">
      <c r="A124" s="771"/>
      <c r="B124" s="1521" t="s">
        <v>281</v>
      </c>
      <c r="C124" s="1521"/>
      <c r="D124" s="1521"/>
      <c r="E124" s="1606"/>
      <c r="F124" s="680" t="str">
        <f>IF(OR(F121=0,F123=0),"",DATEDIF(F121,F123,"Y"))</f>
        <v/>
      </c>
      <c r="H124" s="443"/>
      <c r="I124" s="444"/>
      <c r="J124" s="444"/>
      <c r="K124" s="445"/>
    </row>
    <row r="125" spans="1:11" ht="15" customHeight="1" x14ac:dyDescent="0.2">
      <c r="A125" s="573"/>
      <c r="B125" s="1521" t="s">
        <v>220</v>
      </c>
      <c r="C125" s="1521"/>
      <c r="D125" s="658"/>
      <c r="E125" s="658"/>
      <c r="F125" s="772"/>
      <c r="H125" s="443"/>
      <c r="I125" s="444"/>
      <c r="J125" s="444"/>
      <c r="K125" s="445"/>
    </row>
    <row r="126" spans="1:11" ht="3.75" customHeight="1" x14ac:dyDescent="0.2">
      <c r="A126" s="573"/>
      <c r="B126" s="657"/>
      <c r="C126" s="658"/>
      <c r="D126" s="658"/>
      <c r="E126" s="658"/>
      <c r="F126" s="773"/>
      <c r="H126" s="378"/>
      <c r="I126" s="378"/>
      <c r="J126" s="378"/>
      <c r="K126" s="378"/>
    </row>
    <row r="127" spans="1:11" ht="15" customHeight="1" x14ac:dyDescent="0.2">
      <c r="A127" s="573"/>
      <c r="B127" s="1521" t="s">
        <v>224</v>
      </c>
      <c r="C127" s="1521"/>
      <c r="D127" s="658"/>
      <c r="E127" s="120"/>
      <c r="F127" s="774" t="str">
        <f>IF(OR(F124="",F121=""),"",IF(F122&gt;=F124,IF((F123&gt;$A$257),LOOKUP(F122,$A$156:$A$256,$B$156:$B$256),LOOKUP(F122,$D$156:$D$256,$E$156:$E$256)),IF((F123&gt;$A$257),LOOKUP(F124,$A$156:$A$256,$B$156:$B$256),LOOKUP(F124,$D$156:$D$256,$E$156:$E$256))))</f>
        <v/>
      </c>
      <c r="H127" s="443"/>
      <c r="I127" s="444"/>
      <c r="J127" s="444"/>
      <c r="K127" s="445"/>
    </row>
    <row r="128" spans="1:11" ht="15" customHeight="1" x14ac:dyDescent="0.2">
      <c r="A128" s="573"/>
      <c r="B128" s="1521" t="s">
        <v>225</v>
      </c>
      <c r="C128" s="1521"/>
      <c r="D128" s="658"/>
      <c r="E128" s="120"/>
      <c r="F128" s="774" t="str">
        <f>IF(OR(F124="",F121=""),"",IF(F122&gt;=F124,IF((F123&gt;$A$257),LOOKUP(F122,$A$156:$A$256,$C$156:$C$256),LOOKUP(F122,$D$156:$D$256,$F$156:$F$256)),IF((F123&gt;$A$257),LOOKUP(F124,$A$156:$A$256,$C$156:$C$256),LOOKUP(F124,$D$156:$D$256,$F$156:$F$256))))</f>
        <v/>
      </c>
      <c r="H128" s="443"/>
      <c r="I128" s="444"/>
      <c r="J128" s="444"/>
      <c r="K128" s="445"/>
    </row>
    <row r="129" spans="1:11" ht="3.75" customHeight="1" x14ac:dyDescent="0.2">
      <c r="A129" s="573"/>
      <c r="B129" s="657"/>
      <c r="C129" s="658"/>
      <c r="D129" s="658"/>
      <c r="E129" s="120"/>
      <c r="F129" s="775"/>
      <c r="H129" s="378"/>
      <c r="I129" s="378"/>
      <c r="J129" s="378"/>
      <c r="K129" s="378"/>
    </row>
    <row r="130" spans="1:11" ht="15" customHeight="1" x14ac:dyDescent="0.2">
      <c r="A130" s="573"/>
      <c r="B130" s="657" t="s">
        <v>222</v>
      </c>
      <c r="C130" s="1521" t="s">
        <v>282</v>
      </c>
      <c r="D130" s="1521"/>
      <c r="E130" s="120"/>
      <c r="F130" s="777">
        <f>IF(F127="",0,ROUND(F125/F127,-1))</f>
        <v>0</v>
      </c>
      <c r="H130" s="443"/>
      <c r="I130" s="444"/>
      <c r="J130" s="444"/>
      <c r="K130" s="445"/>
    </row>
    <row r="131" spans="1:11" ht="15" customHeight="1" x14ac:dyDescent="0.2">
      <c r="A131" s="573"/>
      <c r="B131" s="657" t="s">
        <v>221</v>
      </c>
      <c r="C131" s="1521" t="s">
        <v>282</v>
      </c>
      <c r="D131" s="1521"/>
      <c r="E131" s="120"/>
      <c r="F131" s="777">
        <f>IF(F128="",0,ROUND(F125/F128*IF(OR($D$9=40724,$D$9=40359,$D$9=39994),0.5,IF(OR($D$9=41090,$D$9=41455),0.75,1)),-1))</f>
        <v>0</v>
      </c>
      <c r="H131" s="443"/>
      <c r="I131" s="444"/>
      <c r="J131" s="444"/>
      <c r="K131" s="445"/>
    </row>
    <row r="132" spans="1:11" ht="3.75" customHeight="1" x14ac:dyDescent="0.2">
      <c r="A132" s="573"/>
      <c r="B132" s="658"/>
      <c r="C132" s="658"/>
      <c r="D132" s="658"/>
      <c r="E132" s="658"/>
      <c r="F132" s="662"/>
      <c r="H132" s="378"/>
      <c r="I132" s="378"/>
      <c r="J132" s="378"/>
      <c r="K132" s="378"/>
    </row>
    <row r="133" spans="1:11" ht="15" customHeight="1" x14ac:dyDescent="0.2">
      <c r="A133" s="1510" t="s">
        <v>213</v>
      </c>
      <c r="B133" s="1555"/>
      <c r="C133" s="658"/>
      <c r="D133" s="37"/>
      <c r="E133" s="37"/>
      <c r="F133" s="778"/>
      <c r="H133" s="378"/>
      <c r="I133" s="378"/>
      <c r="J133" s="378"/>
      <c r="K133" s="378"/>
    </row>
    <row r="134" spans="1:11" ht="15" customHeight="1" x14ac:dyDescent="0.2">
      <c r="A134" s="779"/>
      <c r="B134" s="657" t="s">
        <v>219</v>
      </c>
      <c r="C134" s="658"/>
      <c r="D134" s="89"/>
      <c r="E134" s="37"/>
      <c r="F134" s="780"/>
      <c r="H134" s="443"/>
      <c r="I134" s="444"/>
      <c r="J134" s="444"/>
      <c r="K134" s="445"/>
    </row>
    <row r="135" spans="1:11" ht="15" customHeight="1" x14ac:dyDescent="0.2">
      <c r="A135" s="779"/>
      <c r="B135" s="657" t="s">
        <v>214</v>
      </c>
      <c r="C135" s="658"/>
      <c r="D135" s="89"/>
      <c r="E135" s="37"/>
      <c r="F135" s="781"/>
      <c r="H135" s="443"/>
      <c r="I135" s="444"/>
      <c r="J135" s="444"/>
      <c r="K135" s="445"/>
    </row>
    <row r="136" spans="1:11" ht="3.75" customHeight="1" x14ac:dyDescent="0.2">
      <c r="A136" s="779"/>
      <c r="B136" s="37"/>
      <c r="C136" s="658"/>
      <c r="D136" s="37"/>
      <c r="E136" s="37"/>
      <c r="F136" s="782"/>
      <c r="H136" s="378"/>
      <c r="I136" s="378"/>
      <c r="J136" s="378"/>
      <c r="K136" s="378"/>
    </row>
    <row r="137" spans="1:11" ht="15" customHeight="1" x14ac:dyDescent="0.2">
      <c r="A137" s="779"/>
      <c r="B137" s="1521" t="s">
        <v>213</v>
      </c>
      <c r="C137" s="1521"/>
      <c r="D137" s="89"/>
      <c r="E137" s="37"/>
      <c r="F137" s="777">
        <f>IF(F135=0,0,(F134/F135))</f>
        <v>0</v>
      </c>
      <c r="H137" s="443"/>
      <c r="I137" s="444"/>
      <c r="J137" s="444"/>
      <c r="K137" s="445"/>
    </row>
    <row r="138" spans="1:11" ht="3.75" customHeight="1" x14ac:dyDescent="0.2">
      <c r="A138" s="779"/>
      <c r="B138" s="37"/>
      <c r="C138" s="658"/>
      <c r="D138" s="37"/>
      <c r="E138" s="37"/>
      <c r="F138" s="782"/>
      <c r="H138" s="378"/>
      <c r="I138" s="378"/>
      <c r="J138" s="378"/>
      <c r="K138" s="378"/>
    </row>
    <row r="139" spans="1:11" ht="15" customHeight="1" x14ac:dyDescent="0.2">
      <c r="A139" s="779"/>
      <c r="B139" s="1521" t="s">
        <v>215</v>
      </c>
      <c r="C139" s="1521"/>
      <c r="D139" s="89"/>
      <c r="E139" s="37"/>
      <c r="F139" s="777">
        <f>IF(C123&gt;C122,(F137*(($D$9-C123)+1)/(($D$9-C122)+1)),(F137))</f>
        <v>0</v>
      </c>
      <c r="H139" s="443"/>
      <c r="I139" s="444"/>
      <c r="J139" s="444"/>
      <c r="K139" s="445"/>
    </row>
    <row r="140" spans="1:11" ht="3.75" customHeight="1" x14ac:dyDescent="0.2">
      <c r="A140" s="779"/>
      <c r="B140" s="37"/>
      <c r="C140" s="658"/>
      <c r="D140" s="37"/>
      <c r="E140" s="37"/>
      <c r="F140" s="782"/>
      <c r="H140" s="378"/>
      <c r="I140" s="378"/>
      <c r="J140" s="378"/>
      <c r="K140" s="378"/>
    </row>
    <row r="141" spans="1:11" ht="15" customHeight="1" x14ac:dyDescent="0.2">
      <c r="A141" s="1466" t="s">
        <v>326</v>
      </c>
      <c r="B141" s="1467"/>
      <c r="C141" s="1467"/>
      <c r="D141" s="37"/>
      <c r="E141" s="37"/>
      <c r="F141" s="778"/>
      <c r="H141" s="378"/>
      <c r="I141" s="378"/>
      <c r="J141" s="378"/>
      <c r="K141" s="378"/>
    </row>
    <row r="142" spans="1:11" ht="15" customHeight="1" x14ac:dyDescent="0.2">
      <c r="A142" s="779"/>
      <c r="B142" s="1467" t="s">
        <v>217</v>
      </c>
      <c r="C142" s="1467"/>
      <c r="D142" s="37"/>
      <c r="E142" s="37"/>
      <c r="F142" s="772"/>
      <c r="H142" s="443"/>
      <c r="I142" s="444"/>
      <c r="J142" s="444"/>
      <c r="K142" s="445"/>
    </row>
    <row r="143" spans="1:11" ht="3.75" customHeight="1" x14ac:dyDescent="0.2">
      <c r="A143" s="779"/>
      <c r="B143" s="661"/>
      <c r="C143" s="661"/>
      <c r="D143" s="37"/>
      <c r="E143" s="37"/>
      <c r="F143" s="783"/>
      <c r="H143" s="378"/>
      <c r="I143" s="378"/>
      <c r="J143" s="378"/>
      <c r="K143" s="378"/>
    </row>
    <row r="144" spans="1:11" ht="15" customHeight="1" x14ac:dyDescent="0.2">
      <c r="A144" s="779"/>
      <c r="B144" s="1467" t="s">
        <v>320</v>
      </c>
      <c r="C144" s="1467"/>
      <c r="D144" s="37"/>
      <c r="E144" s="37"/>
      <c r="F144" s="777">
        <f>F139</f>
        <v>0</v>
      </c>
      <c r="H144" s="443"/>
      <c r="I144" s="444"/>
      <c r="J144" s="444"/>
      <c r="K144" s="445"/>
    </row>
    <row r="145" spans="1:11" ht="3.75" customHeight="1" x14ac:dyDescent="0.2">
      <c r="A145" s="779"/>
      <c r="B145" s="134"/>
      <c r="C145" s="661"/>
      <c r="D145" s="37"/>
      <c r="E145" s="37"/>
      <c r="F145" s="784"/>
      <c r="H145" s="378"/>
      <c r="I145" s="378"/>
      <c r="J145" s="378"/>
      <c r="K145" s="378"/>
    </row>
    <row r="146" spans="1:11" ht="15" customHeight="1" x14ac:dyDescent="0.2">
      <c r="A146" s="779"/>
      <c r="B146" s="1467" t="s">
        <v>321</v>
      </c>
      <c r="C146" s="1467"/>
      <c r="D146" s="37"/>
      <c r="E146" s="37"/>
      <c r="F146" s="777">
        <f>IF(F142&lt;F144," ",(F142-F144))</f>
        <v>0</v>
      </c>
      <c r="H146" s="443"/>
      <c r="I146" s="444"/>
      <c r="J146" s="444"/>
      <c r="K146" s="445"/>
    </row>
    <row r="147" spans="1:11" ht="3.75" customHeight="1" x14ac:dyDescent="0.2">
      <c r="A147" s="779"/>
      <c r="B147" s="137"/>
      <c r="C147" s="137"/>
      <c r="D147" s="37"/>
      <c r="E147" s="37"/>
      <c r="F147" s="785"/>
      <c r="H147" s="378"/>
      <c r="I147" s="378"/>
      <c r="J147" s="378"/>
      <c r="K147" s="378"/>
    </row>
    <row r="148" spans="1:11" ht="15" customHeight="1" x14ac:dyDescent="0.2">
      <c r="A148" s="779"/>
      <c r="B148" s="1509" t="s">
        <v>218</v>
      </c>
      <c r="C148" s="1509"/>
      <c r="D148" s="37"/>
      <c r="E148" s="37"/>
      <c r="F148" s="786">
        <v>1</v>
      </c>
      <c r="H148" s="378"/>
      <c r="I148" s="378"/>
      <c r="J148" s="378"/>
      <c r="K148" s="378"/>
    </row>
    <row r="149" spans="1:11" ht="20.100000000000001" customHeight="1" x14ac:dyDescent="0.2">
      <c r="A149" s="779"/>
      <c r="B149" s="37"/>
      <c r="C149" s="658"/>
      <c r="D149" s="37"/>
      <c r="E149" s="37"/>
      <c r="F149" s="787">
        <f>(F146*F148)</f>
        <v>0</v>
      </c>
      <c r="H149" s="443"/>
      <c r="I149" s="444"/>
      <c r="J149" s="444"/>
      <c r="K149" s="445"/>
    </row>
    <row r="150" spans="1:11" ht="3.75" customHeight="1" x14ac:dyDescent="0.2">
      <c r="A150" s="779"/>
      <c r="B150" s="137"/>
      <c r="C150" s="137"/>
      <c r="D150" s="37"/>
      <c r="E150" s="37"/>
      <c r="F150" s="785"/>
      <c r="H150" s="378"/>
      <c r="I150" s="378"/>
      <c r="J150" s="378"/>
      <c r="K150" s="378"/>
    </row>
    <row r="151" spans="1:11" ht="20.100000000000001" customHeight="1" x14ac:dyDescent="0.2">
      <c r="A151" s="779"/>
      <c r="B151" s="655" t="s">
        <v>216</v>
      </c>
      <c r="C151" s="658"/>
      <c r="D151" s="37"/>
      <c r="E151" s="37"/>
      <c r="F151" s="777">
        <f>(F149*0.15)</f>
        <v>0</v>
      </c>
      <c r="H151" s="443"/>
      <c r="I151" s="444"/>
      <c r="J151" s="444"/>
      <c r="K151" s="445"/>
    </row>
    <row r="152" spans="1:11" ht="3.75" customHeight="1" thickBot="1" x14ac:dyDescent="0.25">
      <c r="A152" s="496"/>
      <c r="B152" s="497"/>
      <c r="C152" s="497"/>
      <c r="D152" s="497"/>
      <c r="E152" s="497"/>
      <c r="F152" s="623"/>
    </row>
    <row r="154" spans="1:11" ht="12.75" hidden="1" customHeight="1" x14ac:dyDescent="0.2">
      <c r="A154" s="3" t="s">
        <v>283</v>
      </c>
      <c r="D154" s="3" t="s">
        <v>284</v>
      </c>
    </row>
    <row r="155" spans="1:11" ht="48" hidden="1" x14ac:dyDescent="0.2">
      <c r="A155" s="99" t="s">
        <v>223</v>
      </c>
      <c r="B155" s="99" t="s">
        <v>224</v>
      </c>
      <c r="C155" s="98" t="s">
        <v>225</v>
      </c>
      <c r="D155" s="99" t="s">
        <v>223</v>
      </c>
      <c r="E155" s="99" t="s">
        <v>224</v>
      </c>
      <c r="F155" s="98" t="s">
        <v>225</v>
      </c>
    </row>
    <row r="156" spans="1:11" hidden="1" x14ac:dyDescent="0.2">
      <c r="A156" s="100">
        <v>1</v>
      </c>
      <c r="B156" s="121">
        <v>12</v>
      </c>
      <c r="C156" s="97">
        <v>29.2</v>
      </c>
      <c r="D156" s="100">
        <v>1</v>
      </c>
      <c r="E156" s="97">
        <v>10</v>
      </c>
      <c r="F156" s="97">
        <v>28.6</v>
      </c>
    </row>
    <row r="157" spans="1:11" s="1123" customFormat="1" hidden="1" x14ac:dyDescent="0.2">
      <c r="A157" s="100">
        <v>2</v>
      </c>
      <c r="B157" s="121">
        <v>12</v>
      </c>
      <c r="C157" s="97">
        <v>29.2</v>
      </c>
      <c r="D157" s="100">
        <v>2</v>
      </c>
      <c r="E157" s="97">
        <v>10</v>
      </c>
      <c r="F157" s="97">
        <v>28.6</v>
      </c>
    </row>
    <row r="158" spans="1:11" s="1123" customFormat="1" hidden="1" x14ac:dyDescent="0.2">
      <c r="A158" s="100">
        <v>3</v>
      </c>
      <c r="B158" s="121">
        <v>12</v>
      </c>
      <c r="C158" s="97">
        <v>29.2</v>
      </c>
      <c r="D158" s="100">
        <v>3</v>
      </c>
      <c r="E158" s="97">
        <v>10</v>
      </c>
      <c r="F158" s="97">
        <v>28.6</v>
      </c>
    </row>
    <row r="159" spans="1:11" s="1123" customFormat="1" hidden="1" x14ac:dyDescent="0.2">
      <c r="A159" s="100">
        <v>4</v>
      </c>
      <c r="B159" s="121">
        <v>12</v>
      </c>
      <c r="C159" s="97">
        <v>29.2</v>
      </c>
      <c r="D159" s="100">
        <v>4</v>
      </c>
      <c r="E159" s="97">
        <v>10</v>
      </c>
      <c r="F159" s="97">
        <v>28.6</v>
      </c>
    </row>
    <row r="160" spans="1:11" s="1123" customFormat="1" hidden="1" x14ac:dyDescent="0.2">
      <c r="A160" s="100">
        <v>5</v>
      </c>
      <c r="B160" s="121">
        <v>12</v>
      </c>
      <c r="C160" s="97">
        <v>29.2</v>
      </c>
      <c r="D160" s="100">
        <v>5</v>
      </c>
      <c r="E160" s="97">
        <v>10</v>
      </c>
      <c r="F160" s="97">
        <v>28.6</v>
      </c>
    </row>
    <row r="161" spans="1:6" s="1123" customFormat="1" hidden="1" x14ac:dyDescent="0.2">
      <c r="A161" s="100">
        <v>6</v>
      </c>
      <c r="B161" s="121">
        <v>12</v>
      </c>
      <c r="C161" s="97">
        <v>29.2</v>
      </c>
      <c r="D161" s="100">
        <v>6</v>
      </c>
      <c r="E161" s="97">
        <v>10</v>
      </c>
      <c r="F161" s="97">
        <v>28.6</v>
      </c>
    </row>
    <row r="162" spans="1:6" s="1123" customFormat="1" hidden="1" x14ac:dyDescent="0.2">
      <c r="A162" s="100">
        <v>7</v>
      </c>
      <c r="B162" s="121">
        <v>12</v>
      </c>
      <c r="C162" s="97">
        <v>29.2</v>
      </c>
      <c r="D162" s="100">
        <v>7</v>
      </c>
      <c r="E162" s="97">
        <v>10</v>
      </c>
      <c r="F162" s="97">
        <v>28.6</v>
      </c>
    </row>
    <row r="163" spans="1:6" s="1123" customFormat="1" hidden="1" x14ac:dyDescent="0.2">
      <c r="A163" s="100">
        <v>8</v>
      </c>
      <c r="B163" s="121">
        <v>12</v>
      </c>
      <c r="C163" s="97">
        <v>29.2</v>
      </c>
      <c r="D163" s="100">
        <v>8</v>
      </c>
      <c r="E163" s="97">
        <v>10</v>
      </c>
      <c r="F163" s="97">
        <v>28.6</v>
      </c>
    </row>
    <row r="164" spans="1:6" s="1123" customFormat="1" hidden="1" x14ac:dyDescent="0.2">
      <c r="A164" s="100">
        <v>9</v>
      </c>
      <c r="B164" s="121">
        <v>12</v>
      </c>
      <c r="C164" s="97">
        <v>29.2</v>
      </c>
      <c r="D164" s="100">
        <v>9</v>
      </c>
      <c r="E164" s="97">
        <v>10</v>
      </c>
      <c r="F164" s="97">
        <v>28.6</v>
      </c>
    </row>
    <row r="165" spans="1:6" s="1123" customFormat="1" hidden="1" x14ac:dyDescent="0.2">
      <c r="A165" s="100">
        <v>10</v>
      </c>
      <c r="B165" s="121">
        <v>12</v>
      </c>
      <c r="C165" s="97">
        <v>29.2</v>
      </c>
      <c r="D165" s="100">
        <v>10</v>
      </c>
      <c r="E165" s="97">
        <v>10</v>
      </c>
      <c r="F165" s="97">
        <v>28.6</v>
      </c>
    </row>
    <row r="166" spans="1:6" s="1123" customFormat="1" hidden="1" x14ac:dyDescent="0.2">
      <c r="A166" s="100">
        <v>11</v>
      </c>
      <c r="B166" s="121">
        <v>12</v>
      </c>
      <c r="C166" s="97">
        <v>29.2</v>
      </c>
      <c r="D166" s="100">
        <v>11</v>
      </c>
      <c r="E166" s="97">
        <v>10</v>
      </c>
      <c r="F166" s="97">
        <v>28.6</v>
      </c>
    </row>
    <row r="167" spans="1:6" s="1123" customFormat="1" hidden="1" x14ac:dyDescent="0.2">
      <c r="A167" s="100">
        <v>12</v>
      </c>
      <c r="B167" s="121">
        <v>12</v>
      </c>
      <c r="C167" s="97">
        <v>29.2</v>
      </c>
      <c r="D167" s="100">
        <v>12</v>
      </c>
      <c r="E167" s="97">
        <v>10</v>
      </c>
      <c r="F167" s="97">
        <v>28.6</v>
      </c>
    </row>
    <row r="168" spans="1:6" s="1123" customFormat="1" hidden="1" x14ac:dyDescent="0.2">
      <c r="A168" s="100">
        <v>13</v>
      </c>
      <c r="B168" s="121">
        <v>12</v>
      </c>
      <c r="C168" s="97">
        <v>29.2</v>
      </c>
      <c r="D168" s="100">
        <v>13</v>
      </c>
      <c r="E168" s="97">
        <v>10</v>
      </c>
      <c r="F168" s="97">
        <v>28.6</v>
      </c>
    </row>
    <row r="169" spans="1:6" s="1123" customFormat="1" hidden="1" x14ac:dyDescent="0.2">
      <c r="A169" s="100">
        <v>14</v>
      </c>
      <c r="B169" s="121">
        <v>12</v>
      </c>
      <c r="C169" s="97">
        <v>29.2</v>
      </c>
      <c r="D169" s="100">
        <v>14</v>
      </c>
      <c r="E169" s="97">
        <v>10</v>
      </c>
      <c r="F169" s="97">
        <v>28.6</v>
      </c>
    </row>
    <row r="170" spans="1:6" s="1123" customFormat="1" hidden="1" x14ac:dyDescent="0.2">
      <c r="A170" s="100">
        <v>15</v>
      </c>
      <c r="B170" s="121">
        <v>12</v>
      </c>
      <c r="C170" s="97">
        <v>29.2</v>
      </c>
      <c r="D170" s="100">
        <v>15</v>
      </c>
      <c r="E170" s="97">
        <v>10</v>
      </c>
      <c r="F170" s="97">
        <v>28.6</v>
      </c>
    </row>
    <row r="171" spans="1:6" s="1123" customFormat="1" hidden="1" x14ac:dyDescent="0.2">
      <c r="A171" s="100">
        <v>16</v>
      </c>
      <c r="B171" s="121">
        <v>12</v>
      </c>
      <c r="C171" s="97">
        <v>29.2</v>
      </c>
      <c r="D171" s="100">
        <v>16</v>
      </c>
      <c r="E171" s="97">
        <v>10</v>
      </c>
      <c r="F171" s="97">
        <v>28.6</v>
      </c>
    </row>
    <row r="172" spans="1:6" s="1123" customFormat="1" hidden="1" x14ac:dyDescent="0.2">
      <c r="A172" s="100">
        <v>17</v>
      </c>
      <c r="B172" s="121">
        <v>12</v>
      </c>
      <c r="C172" s="97">
        <v>29.2</v>
      </c>
      <c r="D172" s="100">
        <v>17</v>
      </c>
      <c r="E172" s="97">
        <v>10</v>
      </c>
      <c r="F172" s="97">
        <v>28.6</v>
      </c>
    </row>
    <row r="173" spans="1:6" s="1123" customFormat="1" hidden="1" x14ac:dyDescent="0.2">
      <c r="A173" s="100">
        <v>18</v>
      </c>
      <c r="B173" s="121">
        <v>12</v>
      </c>
      <c r="C173" s="97">
        <v>29.2</v>
      </c>
      <c r="D173" s="100">
        <v>18</v>
      </c>
      <c r="E173" s="97">
        <v>10</v>
      </c>
      <c r="F173" s="97">
        <v>28.6</v>
      </c>
    </row>
    <row r="174" spans="1:6" s="1123" customFormat="1" hidden="1" x14ac:dyDescent="0.2">
      <c r="A174" s="100">
        <v>19</v>
      </c>
      <c r="B174" s="121">
        <v>12</v>
      </c>
      <c r="C174" s="97">
        <v>29.2</v>
      </c>
      <c r="D174" s="100">
        <v>19</v>
      </c>
      <c r="E174" s="97">
        <v>10</v>
      </c>
      <c r="F174" s="97">
        <v>28.6</v>
      </c>
    </row>
    <row r="175" spans="1:6" s="1123" customFormat="1" hidden="1" x14ac:dyDescent="0.2">
      <c r="A175" s="100">
        <v>20</v>
      </c>
      <c r="B175" s="121">
        <v>12</v>
      </c>
      <c r="C175" s="97">
        <v>29.2</v>
      </c>
      <c r="D175" s="100">
        <v>20</v>
      </c>
      <c r="E175" s="97">
        <v>10</v>
      </c>
      <c r="F175" s="97">
        <v>28.6</v>
      </c>
    </row>
    <row r="176" spans="1:6" s="1123" customFormat="1" hidden="1" x14ac:dyDescent="0.2">
      <c r="A176" s="100">
        <v>21</v>
      </c>
      <c r="B176" s="121">
        <v>12</v>
      </c>
      <c r="C176" s="97">
        <v>29</v>
      </c>
      <c r="D176" s="100">
        <v>21</v>
      </c>
      <c r="E176" s="97">
        <v>10</v>
      </c>
      <c r="F176" s="97">
        <v>28.5</v>
      </c>
    </row>
    <row r="177" spans="1:6" s="1123" customFormat="1" hidden="1" x14ac:dyDescent="0.2">
      <c r="A177" s="100">
        <v>22</v>
      </c>
      <c r="B177" s="121">
        <v>12</v>
      </c>
      <c r="C177" s="97">
        <v>28.9</v>
      </c>
      <c r="D177" s="100">
        <v>22</v>
      </c>
      <c r="E177" s="97">
        <v>10</v>
      </c>
      <c r="F177" s="97">
        <v>28.3</v>
      </c>
    </row>
    <row r="178" spans="1:6" s="1123" customFormat="1" hidden="1" x14ac:dyDescent="0.2">
      <c r="A178" s="100">
        <v>23</v>
      </c>
      <c r="B178" s="121">
        <v>12</v>
      </c>
      <c r="C178" s="97">
        <v>28.7</v>
      </c>
      <c r="D178" s="100">
        <v>23</v>
      </c>
      <c r="E178" s="97">
        <v>10</v>
      </c>
      <c r="F178" s="97">
        <v>28.1</v>
      </c>
    </row>
    <row r="179" spans="1:6" s="1123" customFormat="1" hidden="1" x14ac:dyDescent="0.2">
      <c r="A179" s="100">
        <v>24</v>
      </c>
      <c r="B179" s="121">
        <v>12</v>
      </c>
      <c r="C179" s="97">
        <v>28.6</v>
      </c>
      <c r="D179" s="100">
        <v>24</v>
      </c>
      <c r="E179" s="97">
        <v>10</v>
      </c>
      <c r="F179" s="97">
        <v>28</v>
      </c>
    </row>
    <row r="180" spans="1:6" s="1123" customFormat="1" hidden="1" x14ac:dyDescent="0.2">
      <c r="A180" s="100">
        <v>25</v>
      </c>
      <c r="B180" s="121">
        <v>12</v>
      </c>
      <c r="C180" s="97">
        <v>28.4</v>
      </c>
      <c r="D180" s="100">
        <v>25</v>
      </c>
      <c r="E180" s="97">
        <v>10</v>
      </c>
      <c r="F180" s="97">
        <v>27.8</v>
      </c>
    </row>
    <row r="181" spans="1:6" s="1123" customFormat="1" hidden="1" x14ac:dyDescent="0.2">
      <c r="A181" s="100">
        <v>26</v>
      </c>
      <c r="B181" s="121">
        <v>12</v>
      </c>
      <c r="C181" s="97">
        <v>28.3</v>
      </c>
      <c r="D181" s="100">
        <v>26</v>
      </c>
      <c r="E181" s="97">
        <v>10</v>
      </c>
      <c r="F181" s="97">
        <v>27.6</v>
      </c>
    </row>
    <row r="182" spans="1:6" s="1123" customFormat="1" hidden="1" x14ac:dyDescent="0.2">
      <c r="A182" s="100">
        <v>27</v>
      </c>
      <c r="B182" s="121">
        <v>12</v>
      </c>
      <c r="C182" s="97">
        <v>28.1</v>
      </c>
      <c r="D182" s="100">
        <v>27</v>
      </c>
      <c r="E182" s="97">
        <v>10</v>
      </c>
      <c r="F182" s="97">
        <v>27.5</v>
      </c>
    </row>
    <row r="183" spans="1:6" s="1123" customFormat="1" hidden="1" x14ac:dyDescent="0.2">
      <c r="A183" s="100">
        <v>28</v>
      </c>
      <c r="B183" s="121">
        <v>12</v>
      </c>
      <c r="C183" s="97">
        <v>27.9</v>
      </c>
      <c r="D183" s="100">
        <v>28</v>
      </c>
      <c r="E183" s="97">
        <v>10</v>
      </c>
      <c r="F183" s="97">
        <v>27.3</v>
      </c>
    </row>
    <row r="184" spans="1:6" s="1123" customFormat="1" hidden="1" x14ac:dyDescent="0.2">
      <c r="A184" s="100">
        <v>29</v>
      </c>
      <c r="B184" s="121">
        <v>12</v>
      </c>
      <c r="C184" s="97">
        <v>27.8</v>
      </c>
      <c r="D184" s="100">
        <v>29</v>
      </c>
      <c r="E184" s="97">
        <v>10</v>
      </c>
      <c r="F184" s="97">
        <v>27.1</v>
      </c>
    </row>
    <row r="185" spans="1:6" s="1123" customFormat="1" hidden="1" x14ac:dyDescent="0.2">
      <c r="A185" s="100">
        <v>30</v>
      </c>
      <c r="B185" s="121">
        <v>12</v>
      </c>
      <c r="C185" s="97">
        <v>27.6</v>
      </c>
      <c r="D185" s="100">
        <v>30</v>
      </c>
      <c r="E185" s="97">
        <v>10</v>
      </c>
      <c r="F185" s="97">
        <v>26.9</v>
      </c>
    </row>
    <row r="186" spans="1:6" s="1123" customFormat="1" hidden="1" x14ac:dyDescent="0.2">
      <c r="A186" s="100">
        <v>31</v>
      </c>
      <c r="B186" s="121">
        <v>12</v>
      </c>
      <c r="C186" s="97">
        <v>27.4</v>
      </c>
      <c r="D186" s="100">
        <v>31</v>
      </c>
      <c r="E186" s="97">
        <v>10</v>
      </c>
      <c r="F186" s="97">
        <v>26.7</v>
      </c>
    </row>
    <row r="187" spans="1:6" s="1123" customFormat="1" hidden="1" x14ac:dyDescent="0.2">
      <c r="A187" s="100">
        <v>32</v>
      </c>
      <c r="B187" s="121">
        <v>12</v>
      </c>
      <c r="C187" s="97">
        <v>27.2</v>
      </c>
      <c r="D187" s="100">
        <v>32</v>
      </c>
      <c r="E187" s="97">
        <v>10</v>
      </c>
      <c r="F187" s="97">
        <v>26.5</v>
      </c>
    </row>
    <row r="188" spans="1:6" s="1123" customFormat="1" hidden="1" x14ac:dyDescent="0.2">
      <c r="A188" s="100">
        <v>33</v>
      </c>
      <c r="B188" s="121">
        <v>12</v>
      </c>
      <c r="C188" s="97">
        <v>27</v>
      </c>
      <c r="D188" s="100">
        <v>33</v>
      </c>
      <c r="E188" s="97">
        <v>10</v>
      </c>
      <c r="F188" s="97">
        <v>26.3</v>
      </c>
    </row>
    <row r="189" spans="1:6" s="1123" customFormat="1" hidden="1" x14ac:dyDescent="0.2">
      <c r="A189" s="100">
        <v>34</v>
      </c>
      <c r="B189" s="121">
        <v>12</v>
      </c>
      <c r="C189" s="97">
        <v>26.8</v>
      </c>
      <c r="D189" s="100">
        <v>34</v>
      </c>
      <c r="E189" s="97">
        <v>10</v>
      </c>
      <c r="F189" s="97">
        <v>26</v>
      </c>
    </row>
    <row r="190" spans="1:6" s="1123" customFormat="1" hidden="1" x14ac:dyDescent="0.2">
      <c r="A190" s="100">
        <v>35</v>
      </c>
      <c r="B190" s="121">
        <v>12</v>
      </c>
      <c r="C190" s="97">
        <v>26.6</v>
      </c>
      <c r="D190" s="100">
        <v>35</v>
      </c>
      <c r="E190" s="97">
        <v>10</v>
      </c>
      <c r="F190" s="97">
        <v>25.8</v>
      </c>
    </row>
    <row r="191" spans="1:6" s="1123" customFormat="1" hidden="1" x14ac:dyDescent="0.2">
      <c r="A191" s="100">
        <v>36</v>
      </c>
      <c r="B191" s="121">
        <v>12</v>
      </c>
      <c r="C191" s="97">
        <v>26.4</v>
      </c>
      <c r="D191" s="100">
        <v>36</v>
      </c>
      <c r="E191" s="97">
        <v>10</v>
      </c>
      <c r="F191" s="97">
        <v>25.6</v>
      </c>
    </row>
    <row r="192" spans="1:6" s="1123" customFormat="1" hidden="1" x14ac:dyDescent="0.2">
      <c r="A192" s="100">
        <v>37</v>
      </c>
      <c r="B192" s="121">
        <v>12</v>
      </c>
      <c r="C192" s="97">
        <v>26.2</v>
      </c>
      <c r="D192" s="100">
        <v>37</v>
      </c>
      <c r="E192" s="97">
        <v>10</v>
      </c>
      <c r="F192" s="97">
        <v>25.3</v>
      </c>
    </row>
    <row r="193" spans="1:6" s="1123" customFormat="1" hidden="1" x14ac:dyDescent="0.2">
      <c r="A193" s="100">
        <v>38</v>
      </c>
      <c r="B193" s="121">
        <v>12</v>
      </c>
      <c r="C193" s="97">
        <v>26</v>
      </c>
      <c r="D193" s="100">
        <v>38</v>
      </c>
      <c r="E193" s="97">
        <v>10</v>
      </c>
      <c r="F193" s="97">
        <v>25.1</v>
      </c>
    </row>
    <row r="194" spans="1:6" s="1123" customFormat="1" hidden="1" x14ac:dyDescent="0.2">
      <c r="A194" s="100">
        <v>39</v>
      </c>
      <c r="B194" s="121">
        <v>12</v>
      </c>
      <c r="C194" s="97">
        <v>25.8</v>
      </c>
      <c r="D194" s="100">
        <v>39</v>
      </c>
      <c r="E194" s="97">
        <v>10</v>
      </c>
      <c r="F194" s="97">
        <v>24.8</v>
      </c>
    </row>
    <row r="195" spans="1:6" s="1123" customFormat="1" hidden="1" x14ac:dyDescent="0.2">
      <c r="A195" s="100">
        <v>40</v>
      </c>
      <c r="B195" s="121">
        <v>12</v>
      </c>
      <c r="C195" s="97">
        <v>25.5</v>
      </c>
      <c r="D195" s="100">
        <v>40</v>
      </c>
      <c r="E195" s="97">
        <v>10</v>
      </c>
      <c r="F195" s="97">
        <v>24.6</v>
      </c>
    </row>
    <row r="196" spans="1:6" s="1123" customFormat="1" hidden="1" x14ac:dyDescent="0.2">
      <c r="A196" s="100">
        <v>41</v>
      </c>
      <c r="B196" s="121">
        <v>12</v>
      </c>
      <c r="C196" s="97">
        <v>25.3</v>
      </c>
      <c r="D196" s="100">
        <v>41</v>
      </c>
      <c r="E196" s="97">
        <v>10</v>
      </c>
      <c r="F196" s="97">
        <v>24.3</v>
      </c>
    </row>
    <row r="197" spans="1:6" s="1123" customFormat="1" hidden="1" x14ac:dyDescent="0.2">
      <c r="A197" s="100">
        <v>42</v>
      </c>
      <c r="B197" s="121">
        <v>12</v>
      </c>
      <c r="C197" s="97">
        <v>25</v>
      </c>
      <c r="D197" s="100">
        <v>42</v>
      </c>
      <c r="E197" s="97">
        <v>10</v>
      </c>
      <c r="F197" s="97">
        <v>24</v>
      </c>
    </row>
    <row r="198" spans="1:6" s="1123" customFormat="1" hidden="1" x14ac:dyDescent="0.2">
      <c r="A198" s="100">
        <v>43</v>
      </c>
      <c r="B198" s="121">
        <v>12</v>
      </c>
      <c r="C198" s="97">
        <v>24.8</v>
      </c>
      <c r="D198" s="100">
        <v>43</v>
      </c>
      <c r="E198" s="97">
        <v>10</v>
      </c>
      <c r="F198" s="97">
        <v>23.7</v>
      </c>
    </row>
    <row r="199" spans="1:6" s="1123" customFormat="1" hidden="1" x14ac:dyDescent="0.2">
      <c r="A199" s="100">
        <v>44</v>
      </c>
      <c r="B199" s="121">
        <v>12</v>
      </c>
      <c r="C199" s="97">
        <v>24.5</v>
      </c>
      <c r="D199" s="100">
        <v>44</v>
      </c>
      <c r="E199" s="97">
        <v>10</v>
      </c>
      <c r="F199" s="97">
        <v>23.4</v>
      </c>
    </row>
    <row r="200" spans="1:6" s="1123" customFormat="1" hidden="1" x14ac:dyDescent="0.2">
      <c r="A200" s="100">
        <v>45</v>
      </c>
      <c r="B200" s="121">
        <v>12</v>
      </c>
      <c r="C200" s="97">
        <v>24.2</v>
      </c>
      <c r="D200" s="100">
        <v>45</v>
      </c>
      <c r="E200" s="97">
        <v>10</v>
      </c>
      <c r="F200" s="97">
        <v>23.1</v>
      </c>
    </row>
    <row r="201" spans="1:6" s="1123" customFormat="1" hidden="1" x14ac:dyDescent="0.2">
      <c r="A201" s="100">
        <v>46</v>
      </c>
      <c r="B201" s="121">
        <v>12</v>
      </c>
      <c r="C201" s="97">
        <v>24</v>
      </c>
      <c r="D201" s="100">
        <v>46</v>
      </c>
      <c r="E201" s="97">
        <v>10</v>
      </c>
      <c r="F201" s="97">
        <v>22.8</v>
      </c>
    </row>
    <row r="202" spans="1:6" s="1123" customFormat="1" hidden="1" x14ac:dyDescent="0.2">
      <c r="A202" s="100">
        <v>47</v>
      </c>
      <c r="B202" s="121">
        <v>12</v>
      </c>
      <c r="C202" s="97">
        <v>23.7</v>
      </c>
      <c r="D202" s="100">
        <v>47</v>
      </c>
      <c r="E202" s="97">
        <v>10</v>
      </c>
      <c r="F202" s="97">
        <v>22.5</v>
      </c>
    </row>
    <row r="203" spans="1:6" s="1123" customFormat="1" hidden="1" x14ac:dyDescent="0.2">
      <c r="A203" s="100">
        <v>48</v>
      </c>
      <c r="B203" s="121">
        <v>12</v>
      </c>
      <c r="C203" s="97">
        <v>23.4</v>
      </c>
      <c r="D203" s="100">
        <v>48</v>
      </c>
      <c r="E203" s="97">
        <v>10</v>
      </c>
      <c r="F203" s="97">
        <v>22.2</v>
      </c>
    </row>
    <row r="204" spans="1:6" s="1123" customFormat="1" hidden="1" x14ac:dyDescent="0.2">
      <c r="A204" s="100">
        <v>49</v>
      </c>
      <c r="B204" s="121">
        <v>12</v>
      </c>
      <c r="C204" s="97">
        <v>23.1</v>
      </c>
      <c r="D204" s="100">
        <v>49</v>
      </c>
      <c r="E204" s="97">
        <v>10</v>
      </c>
      <c r="F204" s="97">
        <v>21.9</v>
      </c>
    </row>
    <row r="205" spans="1:6" s="1123" customFormat="1" hidden="1" x14ac:dyDescent="0.2">
      <c r="A205" s="100">
        <v>50</v>
      </c>
      <c r="B205" s="121">
        <v>12</v>
      </c>
      <c r="C205" s="97">
        <v>22.8</v>
      </c>
      <c r="D205" s="100">
        <v>50</v>
      </c>
      <c r="E205" s="97">
        <v>9.9</v>
      </c>
      <c r="F205" s="97">
        <v>21.5</v>
      </c>
    </row>
    <row r="206" spans="1:6" s="1123" customFormat="1" hidden="1" x14ac:dyDescent="0.2">
      <c r="A206" s="100">
        <v>51</v>
      </c>
      <c r="B206" s="121">
        <v>11.9</v>
      </c>
      <c r="C206" s="97">
        <v>22.5</v>
      </c>
      <c r="D206" s="100">
        <v>51</v>
      </c>
      <c r="E206" s="97">
        <v>9.9</v>
      </c>
      <c r="F206" s="97">
        <v>21.2</v>
      </c>
    </row>
    <row r="207" spans="1:6" s="1123" customFormat="1" hidden="1" x14ac:dyDescent="0.2">
      <c r="A207" s="100">
        <v>52</v>
      </c>
      <c r="B207" s="121">
        <v>11.8</v>
      </c>
      <c r="C207" s="97">
        <v>22.2</v>
      </c>
      <c r="D207" s="100">
        <v>52</v>
      </c>
      <c r="E207" s="97">
        <v>9.8000000000000007</v>
      </c>
      <c r="F207" s="97">
        <v>20.9</v>
      </c>
    </row>
    <row r="208" spans="1:6" s="1123" customFormat="1" hidden="1" x14ac:dyDescent="0.2">
      <c r="A208" s="100">
        <v>53</v>
      </c>
      <c r="B208" s="121">
        <v>11.8</v>
      </c>
      <c r="C208" s="97">
        <v>21.8</v>
      </c>
      <c r="D208" s="100">
        <v>53</v>
      </c>
      <c r="E208" s="97">
        <v>9.6999999999999993</v>
      </c>
      <c r="F208" s="97">
        <v>20.5</v>
      </c>
    </row>
    <row r="209" spans="1:6" s="1123" customFormat="1" hidden="1" x14ac:dyDescent="0.2">
      <c r="A209" s="100">
        <v>54</v>
      </c>
      <c r="B209" s="121">
        <v>11.7</v>
      </c>
      <c r="C209" s="97">
        <v>21.5</v>
      </c>
      <c r="D209" s="100">
        <v>54</v>
      </c>
      <c r="E209" s="97">
        <v>9.6999999999999993</v>
      </c>
      <c r="F209" s="97">
        <v>20.100000000000001</v>
      </c>
    </row>
    <row r="210" spans="1:6" s="1123" customFormat="1" hidden="1" x14ac:dyDescent="0.2">
      <c r="A210" s="100">
        <v>55</v>
      </c>
      <c r="B210" s="121">
        <v>11.5</v>
      </c>
      <c r="C210" s="97">
        <v>21.1</v>
      </c>
      <c r="D210" s="100">
        <v>55</v>
      </c>
      <c r="E210" s="97">
        <v>9.6</v>
      </c>
      <c r="F210" s="97">
        <v>19.8</v>
      </c>
    </row>
    <row r="211" spans="1:6" hidden="1" x14ac:dyDescent="0.2">
      <c r="A211" s="6">
        <v>56</v>
      </c>
      <c r="B211" s="121">
        <v>11.4</v>
      </c>
      <c r="C211" s="97">
        <v>20.8</v>
      </c>
      <c r="D211" s="6">
        <v>56</v>
      </c>
      <c r="E211" s="97">
        <v>9.5</v>
      </c>
      <c r="F211" s="97">
        <v>19.399999999999999</v>
      </c>
    </row>
    <row r="212" spans="1:6" hidden="1" x14ac:dyDescent="0.2">
      <c r="A212" s="6">
        <v>57</v>
      </c>
      <c r="B212" s="121">
        <v>11.3</v>
      </c>
      <c r="C212" s="97">
        <v>20.399999999999999</v>
      </c>
      <c r="D212" s="6">
        <v>57</v>
      </c>
      <c r="E212" s="97">
        <v>9.4</v>
      </c>
      <c r="F212" s="97">
        <v>19</v>
      </c>
    </row>
    <row r="213" spans="1:6" hidden="1" x14ac:dyDescent="0.2">
      <c r="A213" s="6">
        <v>58</v>
      </c>
      <c r="B213" s="121">
        <v>11.2</v>
      </c>
      <c r="C213" s="97">
        <v>20.100000000000001</v>
      </c>
      <c r="D213" s="6">
        <v>58</v>
      </c>
      <c r="E213" s="97">
        <v>9.3000000000000007</v>
      </c>
      <c r="F213" s="97">
        <v>18.600000000000001</v>
      </c>
    </row>
    <row r="214" spans="1:6" hidden="1" x14ac:dyDescent="0.2">
      <c r="A214" s="6">
        <v>59</v>
      </c>
      <c r="B214" s="121">
        <v>11</v>
      </c>
      <c r="C214" s="97">
        <v>19.7</v>
      </c>
      <c r="D214" s="6">
        <v>59</v>
      </c>
      <c r="E214" s="122">
        <v>9.1</v>
      </c>
      <c r="F214" s="122">
        <v>18.2</v>
      </c>
    </row>
    <row r="215" spans="1:6" hidden="1" x14ac:dyDescent="0.2">
      <c r="A215" s="6">
        <v>60</v>
      </c>
      <c r="B215" s="121">
        <v>10.9</v>
      </c>
      <c r="C215" s="97">
        <v>19.3</v>
      </c>
      <c r="D215" s="6">
        <v>60</v>
      </c>
      <c r="E215" s="122">
        <v>9</v>
      </c>
      <c r="F215" s="122">
        <v>17.8</v>
      </c>
    </row>
    <row r="216" spans="1:6" hidden="1" x14ac:dyDescent="0.2">
      <c r="A216" s="6">
        <v>61</v>
      </c>
      <c r="B216" s="121">
        <v>10.7</v>
      </c>
      <c r="C216" s="97">
        <v>18.899999999999999</v>
      </c>
      <c r="D216" s="6">
        <v>61</v>
      </c>
      <c r="E216" s="122">
        <v>8.9</v>
      </c>
      <c r="F216" s="122">
        <v>17.399999999999999</v>
      </c>
    </row>
    <row r="217" spans="1:6" hidden="1" x14ac:dyDescent="0.2">
      <c r="A217" s="96">
        <v>62</v>
      </c>
      <c r="B217" s="123">
        <v>10.5</v>
      </c>
      <c r="C217" s="97">
        <v>18.5</v>
      </c>
      <c r="D217" s="96">
        <v>62</v>
      </c>
      <c r="E217" s="122">
        <v>8.6999999999999993</v>
      </c>
      <c r="F217" s="124">
        <v>17</v>
      </c>
    </row>
    <row r="218" spans="1:6" hidden="1" x14ac:dyDescent="0.2">
      <c r="A218" s="125">
        <v>63</v>
      </c>
      <c r="B218" s="126">
        <v>10.3</v>
      </c>
      <c r="C218" s="97">
        <v>18.100000000000001</v>
      </c>
      <c r="D218" s="125">
        <v>63</v>
      </c>
      <c r="E218" s="122">
        <v>8.5</v>
      </c>
      <c r="F218" s="124">
        <v>16.600000000000001</v>
      </c>
    </row>
    <row r="219" spans="1:6" hidden="1" x14ac:dyDescent="0.2">
      <c r="A219" s="125">
        <v>64</v>
      </c>
      <c r="B219" s="126">
        <v>10.1</v>
      </c>
      <c r="C219" s="97">
        <v>17.7</v>
      </c>
      <c r="D219" s="125">
        <v>64</v>
      </c>
      <c r="E219" s="122">
        <v>8.3000000000000007</v>
      </c>
      <c r="F219" s="122">
        <v>16.2</v>
      </c>
    </row>
    <row r="220" spans="1:6" hidden="1" x14ac:dyDescent="0.2">
      <c r="A220" s="125">
        <v>65</v>
      </c>
      <c r="B220" s="126">
        <v>9.9</v>
      </c>
      <c r="C220" s="97">
        <v>17.3</v>
      </c>
      <c r="D220" s="125">
        <v>65</v>
      </c>
      <c r="E220" s="122">
        <v>8.1</v>
      </c>
      <c r="F220" s="122">
        <v>15.7</v>
      </c>
    </row>
    <row r="221" spans="1:6" ht="12.75" hidden="1" x14ac:dyDescent="0.2">
      <c r="A221" s="127">
        <v>66</v>
      </c>
      <c r="B221" s="126">
        <v>9.6</v>
      </c>
      <c r="C221" s="434">
        <v>16.8</v>
      </c>
      <c r="D221" s="127">
        <v>66</v>
      </c>
      <c r="E221" s="122">
        <v>7.9</v>
      </c>
      <c r="F221" s="122">
        <v>15.3</v>
      </c>
    </row>
    <row r="222" spans="1:6" ht="12.75" hidden="1" x14ac:dyDescent="0.2">
      <c r="A222" s="127">
        <v>67</v>
      </c>
      <c r="B222" s="126">
        <v>9.3000000000000007</v>
      </c>
      <c r="C222" s="434">
        <v>16.399999999999999</v>
      </c>
      <c r="D222" s="127">
        <v>67</v>
      </c>
      <c r="E222" s="122">
        <v>7.6</v>
      </c>
      <c r="F222" s="122">
        <v>14.9</v>
      </c>
    </row>
    <row r="223" spans="1:6" ht="12.75" hidden="1" x14ac:dyDescent="0.2">
      <c r="A223" s="127">
        <v>68</v>
      </c>
      <c r="B223" s="126">
        <v>9.1</v>
      </c>
      <c r="C223" s="434">
        <v>16</v>
      </c>
      <c r="D223" s="127">
        <v>68</v>
      </c>
      <c r="E223" s="122">
        <v>7.3</v>
      </c>
      <c r="F223" s="122">
        <v>14.4</v>
      </c>
    </row>
    <row r="224" spans="1:6" ht="12.75" hidden="1" x14ac:dyDescent="0.2">
      <c r="A224" s="127">
        <v>69</v>
      </c>
      <c r="B224" s="126">
        <v>8.6999999999999993</v>
      </c>
      <c r="C224" s="434">
        <v>15.5</v>
      </c>
      <c r="D224" s="127">
        <v>69</v>
      </c>
      <c r="E224" s="122">
        <v>7</v>
      </c>
      <c r="F224" s="122">
        <v>14</v>
      </c>
    </row>
    <row r="225" spans="1:6" ht="12.75" hidden="1" x14ac:dyDescent="0.2">
      <c r="A225" s="127">
        <v>70</v>
      </c>
      <c r="B225" s="126">
        <v>8.4</v>
      </c>
      <c r="C225" s="434">
        <v>15.1</v>
      </c>
      <c r="D225" s="127">
        <v>70</v>
      </c>
      <c r="E225" s="122">
        <v>6.6</v>
      </c>
      <c r="F225" s="122">
        <v>13.5</v>
      </c>
    </row>
    <row r="226" spans="1:6" ht="12.75" hidden="1" x14ac:dyDescent="0.2">
      <c r="A226" s="127">
        <v>71</v>
      </c>
      <c r="B226" s="126">
        <v>8</v>
      </c>
      <c r="C226" s="434">
        <v>14.6</v>
      </c>
      <c r="D226" s="127">
        <v>71</v>
      </c>
      <c r="E226" s="122">
        <v>6.2</v>
      </c>
      <c r="F226" s="122">
        <v>13.1</v>
      </c>
    </row>
    <row r="227" spans="1:6" ht="12.75" hidden="1" x14ac:dyDescent="0.2">
      <c r="A227" s="127">
        <v>72</v>
      </c>
      <c r="B227" s="126">
        <v>7.6</v>
      </c>
      <c r="C227" s="434">
        <v>14.2</v>
      </c>
      <c r="D227" s="127">
        <v>72</v>
      </c>
      <c r="E227" s="122">
        <v>5.8</v>
      </c>
      <c r="F227" s="122">
        <v>12.6</v>
      </c>
    </row>
    <row r="228" spans="1:6" ht="12.75" hidden="1" x14ac:dyDescent="0.2">
      <c r="A228" s="127">
        <v>73</v>
      </c>
      <c r="B228" s="126">
        <v>7.2</v>
      </c>
      <c r="C228" s="434">
        <v>13.7</v>
      </c>
      <c r="D228" s="127">
        <v>73</v>
      </c>
      <c r="E228" s="122">
        <v>5.4</v>
      </c>
      <c r="F228" s="122">
        <v>12.2</v>
      </c>
    </row>
    <row r="229" spans="1:6" ht="12.75" hidden="1" x14ac:dyDescent="0.2">
      <c r="A229" s="127">
        <v>74</v>
      </c>
      <c r="B229" s="126">
        <v>6.7</v>
      </c>
      <c r="C229" s="434">
        <v>13.3</v>
      </c>
      <c r="D229" s="127">
        <v>74</v>
      </c>
      <c r="E229" s="122">
        <v>4.8</v>
      </c>
      <c r="F229" s="122">
        <v>11.7</v>
      </c>
    </row>
    <row r="230" spans="1:6" ht="12.75" hidden="1" x14ac:dyDescent="0.2">
      <c r="A230" s="127">
        <v>75</v>
      </c>
      <c r="B230" s="126">
        <v>6.2</v>
      </c>
      <c r="C230" s="434">
        <v>12.8</v>
      </c>
      <c r="D230" s="127">
        <v>75</v>
      </c>
      <c r="E230" s="122">
        <v>4.3</v>
      </c>
      <c r="F230" s="122">
        <v>11.3</v>
      </c>
    </row>
    <row r="231" spans="1:6" ht="12.75" hidden="1" x14ac:dyDescent="0.2">
      <c r="A231" s="127">
        <v>76</v>
      </c>
      <c r="B231" s="126">
        <v>5.7</v>
      </c>
      <c r="C231" s="434">
        <v>12.3</v>
      </c>
      <c r="D231" s="127">
        <v>76</v>
      </c>
      <c r="E231" s="122">
        <v>3.7</v>
      </c>
      <c r="F231" s="122">
        <v>10.8</v>
      </c>
    </row>
    <row r="232" spans="1:6" ht="12.75" hidden="1" x14ac:dyDescent="0.2">
      <c r="A232" s="127">
        <v>77</v>
      </c>
      <c r="B232" s="126">
        <v>5.0999999999999996</v>
      </c>
      <c r="C232" s="434">
        <v>11.9</v>
      </c>
      <c r="D232" s="127">
        <v>78</v>
      </c>
      <c r="E232" s="122">
        <v>3</v>
      </c>
      <c r="F232" s="122">
        <v>10.4</v>
      </c>
    </row>
    <row r="233" spans="1:6" ht="12.75" hidden="1" x14ac:dyDescent="0.2">
      <c r="A233" s="127">
        <v>78</v>
      </c>
      <c r="B233" s="126">
        <v>4.5</v>
      </c>
      <c r="C233" s="434">
        <v>11.4</v>
      </c>
      <c r="D233" s="127">
        <v>79</v>
      </c>
      <c r="E233" s="122">
        <v>2.2000000000000002</v>
      </c>
      <c r="F233" s="122">
        <v>10</v>
      </c>
    </row>
    <row r="234" spans="1:6" ht="12.75" hidden="1" x14ac:dyDescent="0.2">
      <c r="A234" s="127">
        <v>79</v>
      </c>
      <c r="B234" s="126">
        <v>3.8</v>
      </c>
      <c r="C234" s="434">
        <v>10.9</v>
      </c>
      <c r="D234" s="127">
        <v>80</v>
      </c>
      <c r="E234" s="122">
        <v>1.4</v>
      </c>
      <c r="F234" s="122">
        <v>9.5</v>
      </c>
    </row>
    <row r="235" spans="1:6" ht="12.75" hidden="1" x14ac:dyDescent="0.2">
      <c r="A235" s="127">
        <v>80</v>
      </c>
      <c r="B235" s="126">
        <v>3.1</v>
      </c>
      <c r="C235" s="434">
        <v>10.5</v>
      </c>
      <c r="D235" s="127">
        <v>80</v>
      </c>
      <c r="E235" s="122">
        <v>1</v>
      </c>
      <c r="F235" s="122">
        <v>9.1</v>
      </c>
    </row>
    <row r="236" spans="1:6" ht="12.75" hidden="1" x14ac:dyDescent="0.2">
      <c r="A236" s="127">
        <v>81</v>
      </c>
      <c r="B236" s="126">
        <v>2.2999999999999998</v>
      </c>
      <c r="C236" s="434">
        <v>10</v>
      </c>
      <c r="D236" s="127">
        <v>81</v>
      </c>
      <c r="E236" s="122">
        <v>1</v>
      </c>
      <c r="F236" s="122">
        <v>8.6999999999999993</v>
      </c>
    </row>
    <row r="237" spans="1:6" ht="12.75" hidden="1" x14ac:dyDescent="0.2">
      <c r="A237" s="127">
        <v>82</v>
      </c>
      <c r="B237" s="126">
        <v>1.4</v>
      </c>
      <c r="C237" s="434">
        <v>9.6</v>
      </c>
      <c r="D237" s="127">
        <v>82</v>
      </c>
      <c r="E237" s="122">
        <v>1</v>
      </c>
      <c r="F237" s="122">
        <v>8.3000000000000007</v>
      </c>
    </row>
    <row r="238" spans="1:6" ht="12.75" hidden="1" x14ac:dyDescent="0.2">
      <c r="A238" s="127">
        <v>83</v>
      </c>
      <c r="B238" s="126">
        <v>1</v>
      </c>
      <c r="C238" s="434">
        <v>9.1</v>
      </c>
      <c r="D238" s="127">
        <v>83</v>
      </c>
      <c r="E238" s="122">
        <v>1</v>
      </c>
      <c r="F238" s="122">
        <v>7.9</v>
      </c>
    </row>
    <row r="239" spans="1:6" ht="12.75" hidden="1" x14ac:dyDescent="0.2">
      <c r="A239" s="127">
        <v>84</v>
      </c>
      <c r="B239" s="126">
        <v>1</v>
      </c>
      <c r="C239" s="434">
        <v>8.6999999999999993</v>
      </c>
      <c r="D239" s="127">
        <v>84</v>
      </c>
      <c r="E239" s="122">
        <v>1</v>
      </c>
      <c r="F239" s="122">
        <v>7.5</v>
      </c>
    </row>
    <row r="240" spans="1:6" ht="12.75" hidden="1" x14ac:dyDescent="0.2">
      <c r="A240" s="127">
        <v>85</v>
      </c>
      <c r="B240" s="126">
        <v>1</v>
      </c>
      <c r="C240" s="434">
        <v>8.3000000000000007</v>
      </c>
      <c r="D240" s="127">
        <v>85</v>
      </c>
      <c r="E240" s="122">
        <v>1</v>
      </c>
      <c r="F240" s="122">
        <v>7.1</v>
      </c>
    </row>
    <row r="241" spans="1:6" ht="12.75" hidden="1" x14ac:dyDescent="0.2">
      <c r="A241" s="127">
        <v>86</v>
      </c>
      <c r="B241" s="126">
        <v>1</v>
      </c>
      <c r="C241" s="434">
        <v>7.9</v>
      </c>
      <c r="D241" s="127">
        <v>86</v>
      </c>
      <c r="E241" s="122">
        <v>1</v>
      </c>
      <c r="F241" s="122">
        <v>6.8</v>
      </c>
    </row>
    <row r="242" spans="1:6" ht="12.75" hidden="1" x14ac:dyDescent="0.2">
      <c r="A242" s="127">
        <v>87</v>
      </c>
      <c r="B242" s="126">
        <v>1</v>
      </c>
      <c r="C242" s="434">
        <v>7.5</v>
      </c>
      <c r="D242" s="127">
        <v>87</v>
      </c>
      <c r="E242" s="122">
        <v>1</v>
      </c>
      <c r="F242" s="122">
        <v>6.4</v>
      </c>
    </row>
    <row r="243" spans="1:6" ht="12.75" hidden="1" x14ac:dyDescent="0.2">
      <c r="A243" s="128">
        <v>88</v>
      </c>
      <c r="B243" s="126">
        <v>1</v>
      </c>
      <c r="C243" s="434">
        <v>7.2</v>
      </c>
      <c r="D243" s="128">
        <v>88</v>
      </c>
      <c r="E243" s="122">
        <v>1</v>
      </c>
      <c r="F243" s="122">
        <v>6.1</v>
      </c>
    </row>
    <row r="244" spans="1:6" ht="12.75" hidden="1" x14ac:dyDescent="0.2">
      <c r="A244" s="128">
        <v>89</v>
      </c>
      <c r="B244" s="126">
        <v>1</v>
      </c>
      <c r="C244" s="434">
        <v>6.9</v>
      </c>
      <c r="D244" s="128">
        <v>89</v>
      </c>
      <c r="E244" s="122">
        <v>1</v>
      </c>
      <c r="F244" s="122">
        <v>5.8</v>
      </c>
    </row>
    <row r="245" spans="1:6" s="1123" customFormat="1" ht="12.75" hidden="1" x14ac:dyDescent="0.2">
      <c r="A245" s="128">
        <v>90</v>
      </c>
      <c r="B245" s="126">
        <v>1</v>
      </c>
      <c r="C245" s="434">
        <v>6.6</v>
      </c>
      <c r="D245" s="128">
        <v>90</v>
      </c>
      <c r="E245" s="122">
        <v>1</v>
      </c>
      <c r="F245" s="122">
        <v>5.5</v>
      </c>
    </row>
    <row r="246" spans="1:6" s="1123" customFormat="1" ht="12.75" hidden="1" x14ac:dyDescent="0.2">
      <c r="A246" s="128">
        <v>91</v>
      </c>
      <c r="B246" s="126">
        <v>1</v>
      </c>
      <c r="C246" s="434">
        <v>6.3</v>
      </c>
      <c r="D246" s="128">
        <v>91</v>
      </c>
      <c r="E246" s="122">
        <v>1</v>
      </c>
      <c r="F246" s="122">
        <v>5.3</v>
      </c>
    </row>
    <row r="247" spans="1:6" s="1123" customFormat="1" ht="12.75" hidden="1" x14ac:dyDescent="0.2">
      <c r="A247" s="128">
        <v>92</v>
      </c>
      <c r="B247" s="126">
        <v>1</v>
      </c>
      <c r="C247" s="434">
        <v>6</v>
      </c>
      <c r="D247" s="128">
        <v>92</v>
      </c>
      <c r="E247" s="122">
        <v>1</v>
      </c>
      <c r="F247" s="122">
        <v>5</v>
      </c>
    </row>
    <row r="248" spans="1:6" s="1123" customFormat="1" ht="12.75" hidden="1" x14ac:dyDescent="0.2">
      <c r="A248" s="128">
        <v>93</v>
      </c>
      <c r="B248" s="126">
        <v>1</v>
      </c>
      <c r="C248" s="434">
        <v>5.8</v>
      </c>
      <c r="D248" s="128">
        <v>93</v>
      </c>
      <c r="E248" s="122">
        <v>1</v>
      </c>
      <c r="F248" s="122">
        <v>4.8</v>
      </c>
    </row>
    <row r="249" spans="1:6" s="1123" customFormat="1" ht="12.75" hidden="1" x14ac:dyDescent="0.2">
      <c r="A249" s="128">
        <v>94</v>
      </c>
      <c r="B249" s="126">
        <v>1</v>
      </c>
      <c r="C249" s="434">
        <v>5.5</v>
      </c>
      <c r="D249" s="128">
        <v>94</v>
      </c>
      <c r="E249" s="122">
        <v>1</v>
      </c>
      <c r="F249" s="122">
        <v>4.5999999999999996</v>
      </c>
    </row>
    <row r="250" spans="1:6" s="1123" customFormat="1" ht="12.75" hidden="1" x14ac:dyDescent="0.2">
      <c r="A250" s="128">
        <v>95</v>
      </c>
      <c r="B250" s="126">
        <v>1</v>
      </c>
      <c r="C250" s="434">
        <v>5.3</v>
      </c>
      <c r="D250" s="128">
        <v>95</v>
      </c>
      <c r="E250" s="122">
        <v>1</v>
      </c>
      <c r="F250" s="122">
        <v>4.4000000000000004</v>
      </c>
    </row>
    <row r="251" spans="1:6" s="1123" customFormat="1" ht="12.75" hidden="1" x14ac:dyDescent="0.2">
      <c r="A251" s="128">
        <v>96</v>
      </c>
      <c r="B251" s="126">
        <v>1</v>
      </c>
      <c r="C251" s="434">
        <v>5.0999999999999996</v>
      </c>
      <c r="D251" s="128">
        <v>96</v>
      </c>
      <c r="E251" s="122">
        <v>1</v>
      </c>
      <c r="F251" s="122">
        <v>4.2</v>
      </c>
    </row>
    <row r="252" spans="1:6" s="1123" customFormat="1" ht="12.75" hidden="1" x14ac:dyDescent="0.2">
      <c r="A252" s="128">
        <v>97</v>
      </c>
      <c r="B252" s="126">
        <v>1</v>
      </c>
      <c r="C252" s="434">
        <v>4.9000000000000004</v>
      </c>
      <c r="D252" s="128">
        <v>97</v>
      </c>
      <c r="E252" s="122">
        <v>1</v>
      </c>
      <c r="F252" s="122">
        <v>4</v>
      </c>
    </row>
    <row r="253" spans="1:6" s="1123" customFormat="1" ht="12.75" hidden="1" x14ac:dyDescent="0.2">
      <c r="A253" s="128">
        <v>98</v>
      </c>
      <c r="B253" s="126">
        <v>1</v>
      </c>
      <c r="C253" s="434">
        <v>4.7</v>
      </c>
      <c r="D253" s="128">
        <v>98</v>
      </c>
      <c r="E253" s="122">
        <v>1</v>
      </c>
      <c r="F253" s="122">
        <v>3.8</v>
      </c>
    </row>
    <row r="254" spans="1:6" s="1123" customFormat="1" ht="12.75" hidden="1" x14ac:dyDescent="0.2">
      <c r="A254" s="128">
        <v>99</v>
      </c>
      <c r="B254" s="126">
        <v>1</v>
      </c>
      <c r="C254" s="434">
        <v>4.5</v>
      </c>
      <c r="D254" s="128">
        <v>99</v>
      </c>
      <c r="E254" s="122">
        <v>1</v>
      </c>
      <c r="F254" s="122">
        <v>3.7</v>
      </c>
    </row>
    <row r="255" spans="1:6" ht="12.75" hidden="1" x14ac:dyDescent="0.2">
      <c r="A255" s="128">
        <v>100</v>
      </c>
      <c r="B255" s="126">
        <v>1</v>
      </c>
      <c r="C255" s="434">
        <v>4.4000000000000004</v>
      </c>
      <c r="D255" s="128">
        <v>100</v>
      </c>
      <c r="E255" s="122">
        <v>1</v>
      </c>
      <c r="F255" s="122">
        <v>3.5</v>
      </c>
    </row>
    <row r="256" spans="1:6" ht="12.75" hidden="1" x14ac:dyDescent="0.2">
      <c r="A256" s="128"/>
      <c r="B256" s="129"/>
      <c r="C256" s="130"/>
      <c r="D256" s="128"/>
      <c r="E256" s="125"/>
      <c r="F256" s="125"/>
    </row>
    <row r="257" spans="1:6" ht="12.75" hidden="1" x14ac:dyDescent="0.2">
      <c r="A257" s="131">
        <v>38717</v>
      </c>
      <c r="C257" s="130"/>
      <c r="F257" s="125"/>
    </row>
  </sheetData>
  <sheetProtection sheet="1" objects="1" scenarios="1" insertHyperlinks="0"/>
  <mergeCells count="95">
    <mergeCell ref="B52:E52"/>
    <mergeCell ref="A61:B61"/>
    <mergeCell ref="B53:C53"/>
    <mergeCell ref="B56:C56"/>
    <mergeCell ref="B55:C55"/>
    <mergeCell ref="B124:E124"/>
    <mergeCell ref="B125:C125"/>
    <mergeCell ref="D123:E123"/>
    <mergeCell ref="A120:E120"/>
    <mergeCell ref="A118:B118"/>
    <mergeCell ref="C82:E82"/>
    <mergeCell ref="B148:C148"/>
    <mergeCell ref="B142:C142"/>
    <mergeCell ref="A141:C141"/>
    <mergeCell ref="B144:C144"/>
    <mergeCell ref="C130:D130"/>
    <mergeCell ref="B137:C137"/>
    <mergeCell ref="B139:C139"/>
    <mergeCell ref="C131:D131"/>
    <mergeCell ref="B146:C146"/>
    <mergeCell ref="A133:B133"/>
    <mergeCell ref="B112:C112"/>
    <mergeCell ref="A119:E119"/>
    <mergeCell ref="C118:E118"/>
    <mergeCell ref="B128:C128"/>
    <mergeCell ref="B127:C127"/>
    <mergeCell ref="B101:C101"/>
    <mergeCell ref="B108:C108"/>
    <mergeCell ref="B110:C110"/>
    <mergeCell ref="B67:C67"/>
    <mergeCell ref="B106:C106"/>
    <mergeCell ref="B91:C91"/>
    <mergeCell ref="B89:C89"/>
    <mergeCell ref="A105:C105"/>
    <mergeCell ref="B103:C103"/>
    <mergeCell ref="C95:D95"/>
    <mergeCell ref="A97:B97"/>
    <mergeCell ref="C94:D94"/>
    <mergeCell ref="B92:C92"/>
    <mergeCell ref="B88:E88"/>
    <mergeCell ref="A84:E84"/>
    <mergeCell ref="A82:B82"/>
    <mergeCell ref="B1:D1"/>
    <mergeCell ref="B16:E16"/>
    <mergeCell ref="B17:C17"/>
    <mergeCell ref="B19:C19"/>
    <mergeCell ref="A10:B10"/>
    <mergeCell ref="A6:F6"/>
    <mergeCell ref="A4:C4"/>
    <mergeCell ref="D15:E15"/>
    <mergeCell ref="B2:C2"/>
    <mergeCell ref="A11:E11"/>
    <mergeCell ref="J4:J5"/>
    <mergeCell ref="K4:K5"/>
    <mergeCell ref="A9:C9"/>
    <mergeCell ref="C10:E10"/>
    <mergeCell ref="B34:C34"/>
    <mergeCell ref="B29:C29"/>
    <mergeCell ref="H7:H9"/>
    <mergeCell ref="I7:I9"/>
    <mergeCell ref="J7:J9"/>
    <mergeCell ref="K7:K9"/>
    <mergeCell ref="H11:K12"/>
    <mergeCell ref="B31:C31"/>
    <mergeCell ref="D9:E9"/>
    <mergeCell ref="A12:E12"/>
    <mergeCell ref="A33:C33"/>
    <mergeCell ref="C22:D22"/>
    <mergeCell ref="B38:C38"/>
    <mergeCell ref="B36:C36"/>
    <mergeCell ref="B20:C20"/>
    <mergeCell ref="D14:E14"/>
    <mergeCell ref="A48:E48"/>
    <mergeCell ref="B40:C40"/>
    <mergeCell ref="C23:D23"/>
    <mergeCell ref="A25:B25"/>
    <mergeCell ref="A46:B46"/>
    <mergeCell ref="C46:E46"/>
    <mergeCell ref="A47:E47"/>
    <mergeCell ref="D50:E50"/>
    <mergeCell ref="D86:E86"/>
    <mergeCell ref="D122:E122"/>
    <mergeCell ref="H4:H5"/>
    <mergeCell ref="I4:I5"/>
    <mergeCell ref="D87:E87"/>
    <mergeCell ref="A83:E83"/>
    <mergeCell ref="D51:E51"/>
    <mergeCell ref="A69:C69"/>
    <mergeCell ref="B70:C70"/>
    <mergeCell ref="B65:C65"/>
    <mergeCell ref="C58:D58"/>
    <mergeCell ref="C59:D59"/>
    <mergeCell ref="B76:C76"/>
    <mergeCell ref="B72:C72"/>
    <mergeCell ref="B74:C74"/>
  </mergeCells>
  <phoneticPr fontId="22" type="noConversion"/>
  <printOptions horizontalCentered="1"/>
  <pageMargins left="0.39370078740157483" right="0.19685039370078741" top="0.39370078740157483" bottom="0.39370078740157483" header="0" footer="0.15748031496062992"/>
  <pageSetup paperSize="9" scale="75" fitToHeight="2" orientation="portrait" blackAndWhite="1" r:id="rId1"/>
  <headerFooter alignWithMargins="0">
    <oddFooter>&amp;L&amp;F
Copyright © 2003-Present Business Fitness Pty Ltd&amp;R&amp;A &amp;P</oddFooter>
  </headerFooter>
  <rowBreaks count="1" manualBreakCount="1">
    <brk id="81" max="5" man="1"/>
  </rowBreaks>
  <drawing r:id="rId2"/>
  <legacyDrawing r:id="rId3"/>
  <controls>
    <mc:AlternateContent xmlns:mc="http://schemas.openxmlformats.org/markup-compatibility/2006">
      <mc:Choice Requires="x14">
        <control shapeId="68980" r:id="rId4" name="ReworkCompleteChk">
          <controlPr defaultSize="0" autoLine="0" r:id="rId5">
            <anchor moveWithCells="1">
              <from>
                <xdr:col>7</xdr:col>
                <xdr:colOff>114300</xdr:colOff>
                <xdr:row>5</xdr:row>
                <xdr:rowOff>123825</xdr:rowOff>
              </from>
              <to>
                <xdr:col>7</xdr:col>
                <xdr:colOff>285750</xdr:colOff>
                <xdr:row>5</xdr:row>
                <xdr:rowOff>295275</xdr:rowOff>
              </to>
            </anchor>
          </controlPr>
        </control>
      </mc:Choice>
      <mc:Fallback>
        <control shapeId="68980" r:id="rId4" name="ReworkCompleteChk"/>
      </mc:Fallback>
    </mc:AlternateContent>
    <mc:AlternateContent xmlns:mc="http://schemas.openxmlformats.org/markup-compatibility/2006">
      <mc:Choice Requires="x14">
        <control shapeId="68979" r:id="rId6"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68979" r:id="rId6" name="FinalReviewChk"/>
      </mc:Fallback>
    </mc:AlternateContent>
    <mc:AlternateContent xmlns:mc="http://schemas.openxmlformats.org/markup-compatibility/2006">
      <mc:Choice Requires="x14">
        <control shapeId="68978" r:id="rId7" name="ReworkRequiredChk">
          <controlPr defaultSize="0" autoLine="0" r:id="rId5">
            <anchor moveWithCells="1">
              <from>
                <xdr:col>7</xdr:col>
                <xdr:colOff>114300</xdr:colOff>
                <xdr:row>3</xdr:row>
                <xdr:rowOff>76200</xdr:rowOff>
              </from>
              <to>
                <xdr:col>7</xdr:col>
                <xdr:colOff>285750</xdr:colOff>
                <xdr:row>3</xdr:row>
                <xdr:rowOff>247650</xdr:rowOff>
              </to>
            </anchor>
          </controlPr>
        </control>
      </mc:Choice>
      <mc:Fallback>
        <control shapeId="68978" r:id="rId7" name="ReworkRequiredChk"/>
      </mc:Fallback>
    </mc:AlternateContent>
    <mc:AlternateContent xmlns:mc="http://schemas.openxmlformats.org/markup-compatibility/2006">
      <mc:Choice Requires="x14">
        <control shapeId="68977" r:id="rId8" name="ReviewedChk">
          <controlPr defaultSize="0" autoLine="0" r:id="rId5">
            <anchor moveWithCells="1">
              <from>
                <xdr:col>7</xdr:col>
                <xdr:colOff>114300</xdr:colOff>
                <xdr:row>2</xdr:row>
                <xdr:rowOff>76200</xdr:rowOff>
              </from>
              <to>
                <xdr:col>7</xdr:col>
                <xdr:colOff>285750</xdr:colOff>
                <xdr:row>2</xdr:row>
                <xdr:rowOff>247650</xdr:rowOff>
              </to>
            </anchor>
          </controlPr>
        </control>
      </mc:Choice>
      <mc:Fallback>
        <control shapeId="68977" r:id="rId8" name="ReviewedChk"/>
      </mc:Fallback>
    </mc:AlternateContent>
    <mc:AlternateContent xmlns:mc="http://schemas.openxmlformats.org/markup-compatibility/2006">
      <mc:Choice Requires="x14">
        <control shapeId="68976" r:id="rId9" name="AwaitingClientChk">
          <controlPr defaultSize="0" autoLine="0" r:id="rId5">
            <anchor moveWithCells="1">
              <from>
                <xdr:col>7</xdr:col>
                <xdr:colOff>114300</xdr:colOff>
                <xdr:row>1</xdr:row>
                <xdr:rowOff>76200</xdr:rowOff>
              </from>
              <to>
                <xdr:col>7</xdr:col>
                <xdr:colOff>285750</xdr:colOff>
                <xdr:row>1</xdr:row>
                <xdr:rowOff>247650</xdr:rowOff>
              </to>
            </anchor>
          </controlPr>
        </control>
      </mc:Choice>
      <mc:Fallback>
        <control shapeId="68976" r:id="rId9" name="AwaitingClientChk"/>
      </mc:Fallback>
    </mc:AlternateContent>
    <mc:AlternateContent xmlns:mc="http://schemas.openxmlformats.org/markup-compatibility/2006">
      <mc:Choice Requires="x14">
        <control shapeId="68975"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68975" r:id="rId10" name="WorksheetCompleteChk"/>
      </mc:Fallback>
    </mc:AlternateContent>
  </control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
    <tabColor rgb="FF8DC63F"/>
  </sheetPr>
  <dimension ref="A1:N152"/>
  <sheetViews>
    <sheetView showGridLines="0" zoomScaleNormal="100" workbookViewId="0">
      <selection activeCell="C10" sqref="C10:E10"/>
    </sheetView>
  </sheetViews>
  <sheetFormatPr defaultColWidth="9.33203125" defaultRowHeight="12.75" x14ac:dyDescent="0.2"/>
  <cols>
    <col min="1" max="1" width="12.83203125" style="7" customWidth="1"/>
    <col min="2" max="2" width="23.5" style="7" customWidth="1"/>
    <col min="3" max="3" width="19.33203125" style="7" customWidth="1"/>
    <col min="4" max="6" width="15.83203125" style="7" customWidth="1"/>
    <col min="7" max="7" width="15.1640625" style="7" customWidth="1"/>
    <col min="8" max="8" width="6.6640625" customWidth="1"/>
    <col min="9" max="9" width="30.83203125" customWidth="1"/>
    <col min="10" max="11" width="9.1640625"/>
    <col min="12" max="13" width="9.33203125" style="7"/>
    <col min="14" max="14" width="10.83203125" style="7" bestFit="1" customWidth="1"/>
    <col min="15" max="16384" width="9.33203125" style="7"/>
  </cols>
  <sheetData>
    <row r="1" spans="1:14" customFormat="1" ht="24.95" customHeight="1" x14ac:dyDescent="0.2">
      <c r="A1" s="145" t="s">
        <v>167</v>
      </c>
      <c r="B1" s="1426" t="str">
        <f>Home!$B$3</f>
        <v>MICI05</v>
      </c>
      <c r="C1" s="1426"/>
      <c r="D1" s="1426"/>
      <c r="E1" s="104" t="s">
        <v>58</v>
      </c>
      <c r="F1" s="1066" t="e">
        <f>IF(AND('Index of Workpapers'!E65="",#REF!=""),'Index of Workpapers'!C65,IF('Index of Workpapers'!E65&lt;&gt;"",'Index of Workpapers'!E65,#REF!))</f>
        <v>#REF!</v>
      </c>
      <c r="H1" s="643"/>
      <c r="I1" s="644" t="s">
        <v>349</v>
      </c>
      <c r="J1" s="645" t="s">
        <v>63</v>
      </c>
      <c r="K1" s="646" t="s">
        <v>64</v>
      </c>
    </row>
    <row r="2" spans="1:14" customFormat="1" ht="24.95" customHeight="1" x14ac:dyDescent="0.25">
      <c r="A2" s="145" t="s">
        <v>10</v>
      </c>
      <c r="B2" s="1426" t="str">
        <f>Home!$B$4</f>
        <v>MICINDA SUPERANNUATION FUND</v>
      </c>
      <c r="C2" s="1426"/>
      <c r="D2" s="168"/>
      <c r="E2" s="104" t="s">
        <v>63</v>
      </c>
      <c r="F2" s="104" t="s">
        <v>64</v>
      </c>
      <c r="H2" s="643"/>
      <c r="I2" s="644" t="s">
        <v>350</v>
      </c>
      <c r="J2" s="645" t="s">
        <v>63</v>
      </c>
      <c r="K2" s="646" t="s">
        <v>64</v>
      </c>
    </row>
    <row r="3" spans="1:14" customFormat="1" ht="24.95" customHeight="1" x14ac:dyDescent="0.25">
      <c r="A3" s="145" t="s">
        <v>236</v>
      </c>
      <c r="B3" s="973">
        <f>Home!$C$7</f>
        <v>43281</v>
      </c>
      <c r="C3" s="200"/>
      <c r="D3" s="142" t="s">
        <v>55</v>
      </c>
      <c r="E3" s="106" t="str">
        <f>Home!$C$16</f>
        <v>TH</v>
      </c>
      <c r="F3" s="238">
        <f>Home!$C$17</f>
        <v>43521</v>
      </c>
      <c r="H3" s="643"/>
      <c r="I3" s="644" t="s">
        <v>94</v>
      </c>
      <c r="J3" s="645" t="s">
        <v>63</v>
      </c>
      <c r="K3" s="646" t="s">
        <v>64</v>
      </c>
    </row>
    <row r="4" spans="1:14" customFormat="1" ht="24.95" customHeight="1" x14ac:dyDescent="0.3">
      <c r="A4" s="105" t="s">
        <v>318</v>
      </c>
      <c r="B4" s="105"/>
      <c r="C4" s="24"/>
      <c r="D4" s="142" t="s">
        <v>56</v>
      </c>
      <c r="E4" s="106" t="str">
        <f>Home!$C$18</f>
        <v>Enter initials</v>
      </c>
      <c r="F4" s="238" t="str">
        <f>Home!$C$19</f>
        <v>Enter date</v>
      </c>
      <c r="H4" s="1418"/>
      <c r="I4" s="1419" t="s">
        <v>351</v>
      </c>
      <c r="J4" s="1420" t="s">
        <v>63</v>
      </c>
      <c r="K4" s="1422" t="s">
        <v>64</v>
      </c>
    </row>
    <row r="5" spans="1:14" s="23" customFormat="1" ht="3.75" customHeight="1" x14ac:dyDescent="0.25">
      <c r="B5" s="59"/>
      <c r="C5" s="50"/>
      <c r="D5" s="83"/>
      <c r="E5" s="83"/>
      <c r="H5" s="1418"/>
      <c r="I5" s="1419"/>
      <c r="J5" s="1420"/>
      <c r="K5" s="1422"/>
    </row>
    <row r="6" spans="1:14" customFormat="1" ht="30" customHeight="1" x14ac:dyDescent="0.2">
      <c r="A6" s="1414" t="s">
        <v>1025</v>
      </c>
      <c r="B6" s="1414"/>
      <c r="C6" s="1414"/>
      <c r="D6" s="1414"/>
      <c r="E6" s="1414"/>
      <c r="F6" s="1414"/>
      <c r="H6" s="643"/>
      <c r="I6" s="644" t="s">
        <v>352</v>
      </c>
      <c r="J6" s="645" t="s">
        <v>63</v>
      </c>
      <c r="K6" s="646" t="s">
        <v>64</v>
      </c>
      <c r="N6" s="131"/>
    </row>
    <row r="7" spans="1:14" customFormat="1" ht="3.75" customHeight="1" thickBot="1" x14ac:dyDescent="0.25">
      <c r="H7" s="1418"/>
      <c r="I7" s="1419" t="s">
        <v>353</v>
      </c>
      <c r="J7" s="1420" t="s">
        <v>63</v>
      </c>
      <c r="K7" s="1422" t="s">
        <v>64</v>
      </c>
    </row>
    <row r="8" spans="1:14" customFormat="1" ht="3.75" customHeight="1" x14ac:dyDescent="0.2">
      <c r="A8" s="482"/>
      <c r="B8" s="483"/>
      <c r="C8" s="483"/>
      <c r="D8" s="483"/>
      <c r="E8" s="483"/>
      <c r="F8" s="528"/>
      <c r="H8" s="1418"/>
      <c r="I8" s="1419"/>
      <c r="J8" s="1420"/>
      <c r="K8" s="1422"/>
    </row>
    <row r="9" spans="1:14" customFormat="1" ht="20.100000000000001" customHeight="1" x14ac:dyDescent="0.2">
      <c r="A9" s="1510" t="s">
        <v>598</v>
      </c>
      <c r="B9" s="1555"/>
      <c r="C9" s="1555"/>
      <c r="D9" s="1664">
        <f>IF(B3="Enter Date Here","",DATE(YEAR(B3)+1,MONTH(B3),DAY(B3)))</f>
        <v>43646</v>
      </c>
      <c r="E9" s="1664"/>
      <c r="F9" s="770"/>
      <c r="H9" s="1418"/>
      <c r="I9" s="1419"/>
      <c r="J9" s="1420"/>
      <c r="K9" s="1422"/>
    </row>
    <row r="10" spans="1:14" customFormat="1" ht="20.100000000000001" customHeight="1" x14ac:dyDescent="0.2">
      <c r="A10" s="1397" t="s">
        <v>212</v>
      </c>
      <c r="B10" s="1398"/>
      <c r="C10" s="1412"/>
      <c r="D10" s="1413"/>
      <c r="E10" s="1413"/>
      <c r="F10" s="640"/>
      <c r="H10" s="515" t="s">
        <v>378</v>
      </c>
      <c r="I10" s="633"/>
      <c r="J10" s="633"/>
      <c r="K10" s="634"/>
    </row>
    <row r="11" spans="1:14" s="119" customFormat="1" ht="20.100000000000001" customHeight="1" x14ac:dyDescent="0.2">
      <c r="A11" s="1402" t="s">
        <v>112</v>
      </c>
      <c r="B11" s="1403"/>
      <c r="C11" s="1403"/>
      <c r="D11" s="1403"/>
      <c r="E11" s="1403"/>
      <c r="F11" s="653" t="s">
        <v>161</v>
      </c>
      <c r="H11" s="1429" t="s">
        <v>355</v>
      </c>
      <c r="I11" s="1430"/>
      <c r="J11" s="1430"/>
      <c r="K11" s="1431"/>
    </row>
    <row r="12" spans="1:14" customFormat="1" ht="15" customHeight="1" x14ac:dyDescent="0.2">
      <c r="A12" s="1466" t="s">
        <v>278</v>
      </c>
      <c r="B12" s="1467"/>
      <c r="C12" s="1467"/>
      <c r="D12" s="1528"/>
      <c r="E12" s="1528"/>
      <c r="F12" s="662"/>
      <c r="H12" s="1415"/>
      <c r="I12" s="1432"/>
      <c r="J12" s="1432"/>
      <c r="K12" s="1433"/>
    </row>
    <row r="13" spans="1:14" customFormat="1" ht="15" customHeight="1" x14ac:dyDescent="0.2">
      <c r="A13" s="771"/>
      <c r="B13" s="657" t="s">
        <v>279</v>
      </c>
      <c r="C13" s="658"/>
      <c r="D13" s="658"/>
      <c r="E13" s="658"/>
      <c r="F13" s="559"/>
      <c r="H13" s="443"/>
      <c r="I13" s="444"/>
      <c r="J13" s="444"/>
      <c r="K13" s="445"/>
    </row>
    <row r="14" spans="1:14" customFormat="1" ht="15" customHeight="1" x14ac:dyDescent="0.2">
      <c r="A14" s="771"/>
      <c r="B14" s="657" t="str">
        <f>CONCATENATE("Age of Member at ")</f>
        <v xml:space="preserve">Age of Member at </v>
      </c>
      <c r="C14" s="242">
        <f>IF($B$3="Enter Date Here","",$B$3+1)</f>
        <v>43282</v>
      </c>
      <c r="D14" s="1662" t="str">
        <f>IF(F14="","",IF(F14&gt;=60,"60 &amp; over - use worksheet SMSF48",""))</f>
        <v/>
      </c>
      <c r="E14" s="1662"/>
      <c r="F14" s="680" t="str">
        <f>IF(F13=0,"",DATEDIF(F13,C14,"Y"))</f>
        <v/>
      </c>
      <c r="H14" s="443"/>
      <c r="I14" s="444"/>
      <c r="J14" s="444"/>
      <c r="K14" s="445"/>
    </row>
    <row r="15" spans="1:14" customFormat="1" ht="15" customHeight="1" x14ac:dyDescent="0.2">
      <c r="A15" s="771"/>
      <c r="B15" s="657" t="s">
        <v>280</v>
      </c>
      <c r="C15" s="316"/>
      <c r="D15" s="658"/>
      <c r="E15" s="658"/>
      <c r="F15" s="559"/>
      <c r="H15" s="443"/>
      <c r="I15" s="444"/>
      <c r="J15" s="444"/>
      <c r="K15" s="445"/>
    </row>
    <row r="16" spans="1:14" customFormat="1" ht="15" customHeight="1" x14ac:dyDescent="0.2">
      <c r="A16" s="771"/>
      <c r="B16" s="1521" t="s">
        <v>281</v>
      </c>
      <c r="C16" s="1521"/>
      <c r="D16" s="1521"/>
      <c r="E16" s="658"/>
      <c r="F16" s="680" t="str">
        <f>IF(F15=0,"",IF(F13=0,"",DATEDIF(F13,F15,"Y")))</f>
        <v/>
      </c>
      <c r="H16" s="443"/>
      <c r="I16" s="444"/>
      <c r="J16" s="444"/>
      <c r="K16" s="445"/>
    </row>
    <row r="17" spans="1:11" customFormat="1" ht="15" customHeight="1" x14ac:dyDescent="0.2">
      <c r="A17" s="573"/>
      <c r="B17" s="1521" t="s">
        <v>220</v>
      </c>
      <c r="C17" s="1638"/>
      <c r="D17" s="1638"/>
      <c r="E17" s="658"/>
      <c r="F17" s="545"/>
      <c r="H17" s="443"/>
      <c r="I17" s="444"/>
      <c r="J17" s="444"/>
      <c r="K17" s="445"/>
    </row>
    <row r="18" spans="1:11" customFormat="1" ht="15" customHeight="1" x14ac:dyDescent="0.2">
      <c r="A18" s="573"/>
      <c r="B18" s="1521" t="s">
        <v>285</v>
      </c>
      <c r="C18" s="1521"/>
      <c r="D18" s="1521"/>
      <c r="E18" s="658"/>
      <c r="F18" s="790"/>
      <c r="H18" s="443"/>
      <c r="I18" s="444"/>
      <c r="J18" s="444"/>
      <c r="K18" s="445"/>
    </row>
    <row r="19" spans="1:11" customFormat="1" ht="3.75" customHeight="1" x14ac:dyDescent="0.2">
      <c r="A19" s="573"/>
      <c r="B19" s="657"/>
      <c r="C19" s="658"/>
      <c r="D19" s="658"/>
      <c r="E19" s="658"/>
      <c r="F19" s="791"/>
      <c r="H19" s="389"/>
      <c r="I19" s="389"/>
      <c r="J19" s="389"/>
      <c r="K19" s="389"/>
    </row>
    <row r="20" spans="1:11" customFormat="1" ht="15" customHeight="1" x14ac:dyDescent="0.2">
      <c r="A20" s="573"/>
      <c r="B20" s="1509" t="s">
        <v>324</v>
      </c>
      <c r="C20" s="1509"/>
      <c r="D20" s="658"/>
      <c r="E20" s="120"/>
      <c r="F20" s="792" t="str">
        <f>IF(F18=0,"",IF(F18="Yes",(0.1),"N/A"))</f>
        <v/>
      </c>
      <c r="H20" s="443"/>
      <c r="I20" s="444"/>
      <c r="J20" s="444"/>
      <c r="K20" s="445"/>
    </row>
    <row r="21" spans="1:11" customFormat="1" ht="15" customHeight="1" x14ac:dyDescent="0.2">
      <c r="A21" s="573"/>
      <c r="B21" s="1509" t="s">
        <v>325</v>
      </c>
      <c r="C21" s="1509"/>
      <c r="D21" s="658"/>
      <c r="E21" s="120"/>
      <c r="F21" s="792" t="str">
        <f>IF(F13="","",0.04*IF(OR($D$9=40724,$D$9=40359,$D$9=39994),0.5,IF(OR($D$9=41090,$D$9=41455),0.75,1)))</f>
        <v/>
      </c>
      <c r="G21" s="131"/>
      <c r="H21" s="443"/>
      <c r="I21" s="444"/>
      <c r="J21" s="444"/>
      <c r="K21" s="445"/>
    </row>
    <row r="22" spans="1:11" customFormat="1" ht="3.75" customHeight="1" x14ac:dyDescent="0.2">
      <c r="A22" s="573"/>
      <c r="B22" s="657"/>
      <c r="C22" s="658"/>
      <c r="D22" s="658"/>
      <c r="E22" s="37"/>
      <c r="F22" s="793"/>
      <c r="H22" s="389"/>
      <c r="I22" s="389"/>
      <c r="J22" s="389"/>
      <c r="K22" s="389"/>
    </row>
    <row r="23" spans="1:11" customFormat="1" ht="15" customHeight="1" x14ac:dyDescent="0.2">
      <c r="A23" s="573"/>
      <c r="B23" s="657" t="s">
        <v>222</v>
      </c>
      <c r="C23" s="1521" t="s">
        <v>286</v>
      </c>
      <c r="D23" s="1521"/>
      <c r="E23" s="1606"/>
      <c r="F23" s="794" t="str">
        <f>IF(F18=0,"",IF(F20="N/A","N/A",IF(F15&gt;C14,ROUND((F17*F20)*($D$9-F15+1)/($D$9-C14+1),-1),ROUND(F17*F20,-1))))</f>
        <v/>
      </c>
      <c r="H23" s="443"/>
      <c r="I23" s="444"/>
      <c r="J23" s="444"/>
      <c r="K23" s="445"/>
    </row>
    <row r="24" spans="1:11" customFormat="1" ht="15" customHeight="1" x14ac:dyDescent="0.2">
      <c r="A24" s="573"/>
      <c r="B24" s="657" t="s">
        <v>221</v>
      </c>
      <c r="C24" s="1521" t="s">
        <v>286</v>
      </c>
      <c r="D24" s="1521"/>
      <c r="E24" s="1606"/>
      <c r="F24" s="795" t="str">
        <f>IF(F21="","",IF(F15&gt;C14,ROUND((F17*F21)*($D$9-F15+1)/($D$9-C14+1),-1),ROUND(F17*F21,-1)))</f>
        <v/>
      </c>
      <c r="G24" s="103"/>
      <c r="H24" s="443"/>
      <c r="I24" s="444"/>
      <c r="J24" s="444"/>
      <c r="K24" s="445"/>
    </row>
    <row r="25" spans="1:11" ht="3.75" customHeight="1" x14ac:dyDescent="0.2">
      <c r="A25" s="779"/>
      <c r="B25" s="316"/>
      <c r="C25" s="316"/>
      <c r="D25" s="37"/>
      <c r="E25" s="37"/>
      <c r="F25" s="782"/>
      <c r="H25" s="389"/>
      <c r="I25" s="389"/>
      <c r="J25" s="389"/>
      <c r="K25" s="389"/>
    </row>
    <row r="26" spans="1:11" ht="15" customHeight="1" x14ac:dyDescent="0.2">
      <c r="A26" s="600"/>
      <c r="B26" s="655" t="s">
        <v>319</v>
      </c>
      <c r="C26" s="316"/>
      <c r="D26" s="316"/>
      <c r="E26" s="316"/>
      <c r="F26" s="780"/>
      <c r="H26" s="443"/>
      <c r="I26" s="444"/>
      <c r="J26" s="444"/>
      <c r="K26" s="445"/>
    </row>
    <row r="27" spans="1:11" ht="3.75" customHeight="1" x14ac:dyDescent="0.2">
      <c r="A27" s="600"/>
      <c r="B27" s="316"/>
      <c r="C27" s="316"/>
      <c r="D27" s="316"/>
      <c r="E27" s="316"/>
      <c r="F27" s="574"/>
      <c r="H27" s="8"/>
      <c r="I27" s="8"/>
      <c r="J27" s="8"/>
      <c r="K27" s="8"/>
    </row>
    <row r="28" spans="1:11" ht="15" customHeight="1" x14ac:dyDescent="0.2">
      <c r="A28" s="600"/>
      <c r="B28" s="655" t="s">
        <v>322</v>
      </c>
      <c r="C28" s="316"/>
      <c r="D28" s="316"/>
      <c r="E28" s="241" t="str">
        <f>IF(F26=0,"",(F28/F26))</f>
        <v/>
      </c>
      <c r="F28" s="796"/>
      <c r="H28" s="443"/>
      <c r="I28" s="444"/>
      <c r="J28" s="444"/>
      <c r="K28" s="445"/>
    </row>
    <row r="29" spans="1:11" s="14" customFormat="1" ht="3.75" customHeight="1" x14ac:dyDescent="0.2">
      <c r="A29" s="600"/>
      <c r="B29" s="316"/>
      <c r="C29" s="316"/>
      <c r="D29" s="316"/>
      <c r="E29" s="316"/>
      <c r="F29" s="797"/>
      <c r="H29" s="58"/>
      <c r="I29" s="58"/>
      <c r="J29" s="58"/>
      <c r="K29" s="58"/>
    </row>
    <row r="30" spans="1:11" ht="15" customHeight="1" x14ac:dyDescent="0.2">
      <c r="A30" s="600"/>
      <c r="B30" s="655" t="s">
        <v>323</v>
      </c>
      <c r="C30" s="316"/>
      <c r="D30" s="316"/>
      <c r="E30" s="241" t="str">
        <f>IF(F26=0,"",(F30/F26))</f>
        <v/>
      </c>
      <c r="F30" s="796"/>
      <c r="H30" s="443"/>
      <c r="I30" s="444"/>
      <c r="J30" s="444"/>
      <c r="K30" s="445"/>
    </row>
    <row r="31" spans="1:11" ht="3.75" customHeight="1" x14ac:dyDescent="0.2">
      <c r="A31" s="600"/>
      <c r="B31" s="655"/>
      <c r="C31" s="316"/>
      <c r="D31" s="316"/>
      <c r="E31" s="138"/>
      <c r="F31" s="798"/>
      <c r="H31" s="8"/>
      <c r="I31" s="8"/>
      <c r="J31" s="8"/>
      <c r="K31" s="8"/>
    </row>
    <row r="32" spans="1:11" ht="15" customHeight="1" x14ac:dyDescent="0.2">
      <c r="A32" s="600"/>
      <c r="B32" s="655"/>
      <c r="C32" s="316"/>
      <c r="D32" s="316"/>
      <c r="E32" s="241" t="str">
        <f>IF(F26=0,"",(E28+E30))</f>
        <v/>
      </c>
      <c r="F32" s="799"/>
      <c r="H32" s="443"/>
      <c r="I32" s="444"/>
      <c r="J32" s="444"/>
      <c r="K32" s="445"/>
    </row>
    <row r="33" spans="1:11" ht="3.75" customHeight="1" x14ac:dyDescent="0.2">
      <c r="A33" s="600"/>
      <c r="B33" s="655"/>
      <c r="C33" s="316"/>
      <c r="D33" s="316"/>
      <c r="E33" s="140"/>
      <c r="F33" s="800"/>
      <c r="H33" s="389"/>
      <c r="I33" s="389"/>
      <c r="J33" s="389"/>
      <c r="K33" s="389"/>
    </row>
    <row r="34" spans="1:11" ht="15" customHeight="1" x14ac:dyDescent="0.2">
      <c r="A34" s="600"/>
      <c r="B34" s="1555" t="s">
        <v>329</v>
      </c>
      <c r="C34" s="1555"/>
      <c r="D34" s="1555"/>
      <c r="E34" s="140"/>
      <c r="F34" s="780"/>
      <c r="H34" s="443"/>
      <c r="I34" s="444"/>
      <c r="J34" s="444"/>
      <c r="K34" s="445"/>
    </row>
    <row r="35" spans="1:11" ht="3.75" customHeight="1" x14ac:dyDescent="0.2">
      <c r="A35" s="600"/>
      <c r="B35" s="655"/>
      <c r="C35" s="316"/>
      <c r="D35" s="316"/>
      <c r="E35" s="140"/>
      <c r="F35" s="800"/>
      <c r="H35" s="389"/>
      <c r="I35" s="389"/>
      <c r="J35" s="389"/>
      <c r="K35" s="389"/>
    </row>
    <row r="36" spans="1:11" ht="15" customHeight="1" x14ac:dyDescent="0.2">
      <c r="A36" s="600"/>
      <c r="B36" s="1555" t="s">
        <v>320</v>
      </c>
      <c r="C36" s="1555"/>
      <c r="D36" s="1665"/>
      <c r="E36" s="241" t="str">
        <f>E28</f>
        <v/>
      </c>
      <c r="F36" s="787" t="str">
        <f>IF(F34=0,"",IF(E36="",0,(F34*E36)))</f>
        <v/>
      </c>
      <c r="H36" s="443"/>
      <c r="I36" s="444"/>
      <c r="J36" s="444"/>
      <c r="K36" s="445"/>
    </row>
    <row r="37" spans="1:11" ht="3.75" customHeight="1" x14ac:dyDescent="0.2">
      <c r="A37" s="600"/>
      <c r="B37" s="139"/>
      <c r="C37" s="316"/>
      <c r="D37" s="316"/>
      <c r="E37" s="140"/>
      <c r="F37" s="801"/>
      <c r="H37" s="389"/>
      <c r="I37" s="389"/>
      <c r="J37" s="389"/>
      <c r="K37" s="389"/>
    </row>
    <row r="38" spans="1:11" ht="15" customHeight="1" x14ac:dyDescent="0.2">
      <c r="A38" s="600"/>
      <c r="B38" s="1555" t="s">
        <v>321</v>
      </c>
      <c r="C38" s="1555"/>
      <c r="D38" s="1665"/>
      <c r="E38" s="241" t="str">
        <f>E30</f>
        <v/>
      </c>
      <c r="F38" s="787" t="str">
        <f>IF(F34=0,"",IF(E38="",0,(F34*E38)))</f>
        <v/>
      </c>
      <c r="H38" s="443"/>
      <c r="I38" s="444"/>
      <c r="J38" s="444"/>
      <c r="K38" s="445"/>
    </row>
    <row r="39" spans="1:11" ht="3.75" customHeight="1" x14ac:dyDescent="0.2">
      <c r="A39" s="600"/>
      <c r="B39" s="139"/>
      <c r="C39" s="316"/>
      <c r="D39" s="316"/>
      <c r="E39" s="140"/>
      <c r="F39" s="800"/>
      <c r="H39" s="389"/>
      <c r="I39" s="389"/>
      <c r="J39" s="389"/>
      <c r="K39" s="389"/>
    </row>
    <row r="40" spans="1:11" ht="15" customHeight="1" x14ac:dyDescent="0.2">
      <c r="A40" s="600"/>
      <c r="B40" s="139"/>
      <c r="C40" s="316"/>
      <c r="D40" s="316"/>
      <c r="E40" s="241" t="str">
        <f>IF(F34=0,"",(E36+E38))</f>
        <v/>
      </c>
      <c r="F40" s="787" t="str">
        <f>IF(F34=0,"",(F36+F38))</f>
        <v/>
      </c>
      <c r="H40" s="443"/>
      <c r="I40" s="444"/>
      <c r="J40" s="444"/>
      <c r="K40" s="445"/>
    </row>
    <row r="41" spans="1:11" ht="3.75" customHeight="1" x14ac:dyDescent="0.2">
      <c r="A41" s="600"/>
      <c r="B41" s="139"/>
      <c r="C41" s="316"/>
      <c r="D41" s="316"/>
      <c r="E41" s="140"/>
      <c r="F41" s="802" t="str">
        <f>IF(F35=0,"",(F37+F39))</f>
        <v/>
      </c>
      <c r="H41" s="8"/>
      <c r="I41" s="8"/>
      <c r="J41" s="8"/>
      <c r="K41" s="8"/>
    </row>
    <row r="42" spans="1:11" ht="15" customHeight="1" x14ac:dyDescent="0.2">
      <c r="A42" s="600"/>
      <c r="B42" s="655" t="s">
        <v>216</v>
      </c>
      <c r="C42" s="316"/>
      <c r="D42" s="316"/>
      <c r="E42" s="141"/>
      <c r="F42" s="635" t="str">
        <f>IF(F34=0,"",(F38*0.15))</f>
        <v/>
      </c>
      <c r="H42" s="443"/>
      <c r="I42" s="444"/>
      <c r="J42" s="444"/>
      <c r="K42" s="445"/>
    </row>
    <row r="43" spans="1:11" ht="3.75" customHeight="1" thickBot="1" x14ac:dyDescent="0.25">
      <c r="A43" s="600"/>
      <c r="B43" s="316"/>
      <c r="C43" s="316"/>
      <c r="D43" s="316"/>
      <c r="E43" s="316"/>
      <c r="F43" s="574"/>
      <c r="H43" s="8"/>
      <c r="I43" s="8"/>
      <c r="J43" s="8"/>
      <c r="K43" s="8"/>
    </row>
    <row r="44" spans="1:11" ht="3.75" customHeight="1" x14ac:dyDescent="0.2">
      <c r="A44" s="804"/>
      <c r="B44" s="625"/>
      <c r="C44" s="625"/>
      <c r="D44" s="625"/>
      <c r="E44" s="625"/>
      <c r="F44" s="805"/>
      <c r="H44" s="389"/>
      <c r="I44" s="389"/>
      <c r="J44" s="389"/>
      <c r="K44" s="389"/>
    </row>
    <row r="45" spans="1:11" customFormat="1" ht="20.25" customHeight="1" x14ac:dyDescent="0.2">
      <c r="A45" s="1397" t="s">
        <v>212</v>
      </c>
      <c r="B45" s="1398"/>
      <c r="C45" s="1413"/>
      <c r="D45" s="1413"/>
      <c r="E45" s="1413"/>
      <c r="F45" s="640"/>
      <c r="H45" s="389"/>
      <c r="I45" s="389"/>
      <c r="J45" s="389"/>
      <c r="K45" s="389"/>
    </row>
    <row r="46" spans="1:11" s="119" customFormat="1" ht="20.100000000000001" customHeight="1" x14ac:dyDescent="0.2">
      <c r="A46" s="1402" t="s">
        <v>112</v>
      </c>
      <c r="B46" s="1403"/>
      <c r="C46" s="1403"/>
      <c r="D46" s="1403"/>
      <c r="E46" s="1403"/>
      <c r="F46" s="653" t="s">
        <v>161</v>
      </c>
      <c r="H46" s="389"/>
      <c r="I46" s="389"/>
      <c r="J46" s="389"/>
      <c r="K46" s="389"/>
    </row>
    <row r="47" spans="1:11" customFormat="1" ht="15" customHeight="1" x14ac:dyDescent="0.2">
      <c r="A47" s="1466" t="s">
        <v>278</v>
      </c>
      <c r="B47" s="1467"/>
      <c r="C47" s="1467"/>
      <c r="D47" s="1528"/>
      <c r="E47" s="1528"/>
      <c r="F47" s="662"/>
      <c r="H47" s="389"/>
      <c r="I47" s="389"/>
      <c r="J47" s="389"/>
      <c r="K47" s="389"/>
    </row>
    <row r="48" spans="1:11" customFormat="1" ht="15" customHeight="1" x14ac:dyDescent="0.2">
      <c r="A48" s="771"/>
      <c r="B48" s="657" t="s">
        <v>279</v>
      </c>
      <c r="C48" s="658"/>
      <c r="D48" s="658"/>
      <c r="E48" s="658"/>
      <c r="F48" s="559"/>
      <c r="H48" s="443"/>
      <c r="I48" s="444"/>
      <c r="J48" s="444"/>
      <c r="K48" s="445"/>
    </row>
    <row r="49" spans="1:11" customFormat="1" ht="15" customHeight="1" x14ac:dyDescent="0.2">
      <c r="A49" s="771"/>
      <c r="B49" s="657" t="str">
        <f>CONCATENATE("Age of Member at ")</f>
        <v xml:space="preserve">Age of Member at </v>
      </c>
      <c r="C49" s="146">
        <f>IF($B$3="Enter Date Here","",$B$3+1)</f>
        <v>43282</v>
      </c>
      <c r="D49" s="1662" t="str">
        <f>IF(F49="","",IF(F49&gt;=60,"60 &amp; over - use worksheet SMSF48",""))</f>
        <v/>
      </c>
      <c r="E49" s="1662"/>
      <c r="F49" s="680" t="str">
        <f>IF(F48=0,"",DATEDIF(F48,C49,"Y"))</f>
        <v/>
      </c>
      <c r="H49" s="443"/>
      <c r="I49" s="444"/>
      <c r="J49" s="444"/>
      <c r="K49" s="445"/>
    </row>
    <row r="50" spans="1:11" customFormat="1" ht="15" customHeight="1" x14ac:dyDescent="0.2">
      <c r="A50" s="771"/>
      <c r="B50" s="657" t="s">
        <v>280</v>
      </c>
      <c r="C50" s="316"/>
      <c r="D50" s="658"/>
      <c r="E50" s="658"/>
      <c r="F50" s="559"/>
      <c r="H50" s="443"/>
      <c r="I50" s="444"/>
      <c r="J50" s="444"/>
      <c r="K50" s="445"/>
    </row>
    <row r="51" spans="1:11" customFormat="1" ht="15" customHeight="1" x14ac:dyDescent="0.2">
      <c r="A51" s="771"/>
      <c r="B51" s="1521" t="s">
        <v>281</v>
      </c>
      <c r="C51" s="1521"/>
      <c r="D51" s="1521"/>
      <c r="E51" s="658"/>
      <c r="F51" s="680" t="str">
        <f>IF(F50=0,"",IF(F48=0,"",DATEDIF(F48,F50,"Y")))</f>
        <v/>
      </c>
      <c r="H51" s="443"/>
      <c r="I51" s="444"/>
      <c r="J51" s="444"/>
      <c r="K51" s="445"/>
    </row>
    <row r="52" spans="1:11" customFormat="1" ht="15" customHeight="1" x14ac:dyDescent="0.2">
      <c r="A52" s="573"/>
      <c r="B52" s="1521" t="s">
        <v>220</v>
      </c>
      <c r="C52" s="1638"/>
      <c r="D52" s="1638"/>
      <c r="E52" s="658"/>
      <c r="F52" s="545"/>
      <c r="H52" s="443"/>
      <c r="I52" s="444"/>
      <c r="J52" s="444"/>
      <c r="K52" s="445"/>
    </row>
    <row r="53" spans="1:11" customFormat="1" ht="15" customHeight="1" x14ac:dyDescent="0.2">
      <c r="A53" s="573"/>
      <c r="B53" s="1521" t="s">
        <v>285</v>
      </c>
      <c r="C53" s="1521"/>
      <c r="D53" s="1521"/>
      <c r="E53" s="658"/>
      <c r="F53" s="790"/>
      <c r="H53" s="443"/>
      <c r="I53" s="444"/>
      <c r="J53" s="444"/>
      <c r="K53" s="445"/>
    </row>
    <row r="54" spans="1:11" customFormat="1" ht="3.75" customHeight="1" x14ac:dyDescent="0.2">
      <c r="A54" s="573"/>
      <c r="B54" s="657"/>
      <c r="C54" s="658"/>
      <c r="D54" s="658"/>
      <c r="E54" s="658"/>
      <c r="F54" s="803"/>
      <c r="H54" s="389"/>
      <c r="I54" s="389"/>
      <c r="J54" s="389"/>
      <c r="K54" s="389"/>
    </row>
    <row r="55" spans="1:11" customFormat="1" ht="15" customHeight="1" x14ac:dyDescent="0.2">
      <c r="A55" s="573"/>
      <c r="B55" s="1509" t="s">
        <v>324</v>
      </c>
      <c r="C55" s="1509"/>
      <c r="D55" s="658"/>
      <c r="E55" s="120"/>
      <c r="F55" s="792" t="str">
        <f>IF(F53=0,"",IF(F53="Yes",(0.1),"N/A"))</f>
        <v/>
      </c>
      <c r="H55" s="443"/>
      <c r="I55" s="444"/>
      <c r="J55" s="444"/>
      <c r="K55" s="445"/>
    </row>
    <row r="56" spans="1:11" customFormat="1" ht="15" customHeight="1" x14ac:dyDescent="0.2">
      <c r="A56" s="573"/>
      <c r="B56" s="1509" t="s">
        <v>325</v>
      </c>
      <c r="C56" s="1509"/>
      <c r="D56" s="658"/>
      <c r="E56" s="120"/>
      <c r="F56" s="792" t="str">
        <f>IF(F48="","",0.04*IF(OR($D$9=40724,$D$9=40359,$D$9=39994),0.5,IF(OR($D$9=41090,$D$9=41455),0.75,1)))</f>
        <v/>
      </c>
      <c r="H56" s="443"/>
      <c r="I56" s="444"/>
      <c r="J56" s="444"/>
      <c r="K56" s="445"/>
    </row>
    <row r="57" spans="1:11" customFormat="1" ht="3.75" customHeight="1" x14ac:dyDescent="0.2">
      <c r="A57" s="573"/>
      <c r="B57" s="657"/>
      <c r="C57" s="658"/>
      <c r="D57" s="658"/>
      <c r="E57" s="37"/>
      <c r="F57" s="793"/>
      <c r="H57" s="389"/>
      <c r="I57" s="389"/>
      <c r="J57" s="389"/>
      <c r="K57" s="389"/>
    </row>
    <row r="58" spans="1:11" customFormat="1" ht="15" customHeight="1" x14ac:dyDescent="0.2">
      <c r="A58" s="573"/>
      <c r="B58" s="657" t="s">
        <v>222</v>
      </c>
      <c r="C58" s="1521" t="s">
        <v>286</v>
      </c>
      <c r="D58" s="1521"/>
      <c r="E58" s="1606"/>
      <c r="F58" s="794" t="str">
        <f>IF(F53=0,"",IF(F55="N/A","N/A",IF(F50&gt;C49,ROUND((F52*F55)*($D$9-F50+1)/($D$9-C49+1),-1),ROUND(F52*F55,-1))))</f>
        <v/>
      </c>
      <c r="H58" s="443"/>
      <c r="I58" s="444"/>
      <c r="J58" s="444"/>
      <c r="K58" s="445"/>
    </row>
    <row r="59" spans="1:11" customFormat="1" ht="15" customHeight="1" x14ac:dyDescent="0.2">
      <c r="A59" s="573"/>
      <c r="B59" s="657" t="s">
        <v>221</v>
      </c>
      <c r="C59" s="1521" t="s">
        <v>286</v>
      </c>
      <c r="D59" s="1521"/>
      <c r="E59" s="1606"/>
      <c r="F59" s="795" t="str">
        <f>IF(F56="","",IF(F50&gt;C49,ROUND((F52*F56)*($D$9-F50+1)/($D$9-C49+1),-1),ROUND(F52*F56,-1)))</f>
        <v/>
      </c>
      <c r="G59" s="103"/>
      <c r="H59" s="443"/>
      <c r="I59" s="444"/>
      <c r="J59" s="444"/>
      <c r="K59" s="445"/>
    </row>
    <row r="60" spans="1:11" ht="3.75" customHeight="1" x14ac:dyDescent="0.2">
      <c r="A60" s="779"/>
      <c r="B60" s="316"/>
      <c r="C60" s="316"/>
      <c r="D60" s="37"/>
      <c r="E60" s="37"/>
      <c r="F60" s="782"/>
      <c r="H60" s="389"/>
      <c r="I60" s="389"/>
      <c r="J60" s="389"/>
      <c r="K60" s="389"/>
    </row>
    <row r="61" spans="1:11" ht="15" customHeight="1" x14ac:dyDescent="0.2">
      <c r="A61" s="600"/>
      <c r="B61" s="655" t="s">
        <v>319</v>
      </c>
      <c r="C61" s="316"/>
      <c r="D61" s="316"/>
      <c r="E61" s="316"/>
      <c r="F61" s="780"/>
      <c r="H61" s="443"/>
      <c r="I61" s="444"/>
      <c r="J61" s="444"/>
      <c r="K61" s="445"/>
    </row>
    <row r="62" spans="1:11" ht="3.75" customHeight="1" x14ac:dyDescent="0.2">
      <c r="A62" s="600"/>
      <c r="B62" s="316"/>
      <c r="C62" s="316"/>
      <c r="D62" s="316"/>
      <c r="E62" s="316"/>
      <c r="F62" s="574"/>
      <c r="H62" s="8"/>
      <c r="I62" s="8"/>
      <c r="J62" s="8"/>
      <c r="K62" s="8"/>
    </row>
    <row r="63" spans="1:11" ht="15" customHeight="1" x14ac:dyDescent="0.2">
      <c r="A63" s="600"/>
      <c r="B63" s="655" t="s">
        <v>322</v>
      </c>
      <c r="C63" s="316"/>
      <c r="D63" s="316"/>
      <c r="E63" s="241" t="str">
        <f>IF(F61=0,"",(F63/F61))</f>
        <v/>
      </c>
      <c r="F63" s="796"/>
      <c r="H63" s="443"/>
      <c r="I63" s="444"/>
      <c r="J63" s="444"/>
      <c r="K63" s="445"/>
    </row>
    <row r="64" spans="1:11" s="14" customFormat="1" ht="3.75" customHeight="1" x14ac:dyDescent="0.2">
      <c r="A64" s="600"/>
      <c r="B64" s="316"/>
      <c r="C64" s="316"/>
      <c r="D64" s="316"/>
      <c r="E64" s="316"/>
      <c r="F64" s="797"/>
      <c r="H64" s="389"/>
      <c r="I64" s="389"/>
      <c r="J64" s="389"/>
      <c r="K64" s="389"/>
    </row>
    <row r="65" spans="1:11" ht="15" customHeight="1" x14ac:dyDescent="0.2">
      <c r="A65" s="600"/>
      <c r="B65" s="655" t="s">
        <v>323</v>
      </c>
      <c r="C65" s="316"/>
      <c r="D65" s="316"/>
      <c r="E65" s="241" t="str">
        <f>IF(F61=0,"",(F65/F61))</f>
        <v/>
      </c>
      <c r="F65" s="796"/>
      <c r="H65" s="443"/>
      <c r="I65" s="444"/>
      <c r="J65" s="444"/>
      <c r="K65" s="445"/>
    </row>
    <row r="66" spans="1:11" ht="3.75" customHeight="1" x14ac:dyDescent="0.2">
      <c r="A66" s="600"/>
      <c r="B66" s="655"/>
      <c r="C66" s="316"/>
      <c r="D66" s="316"/>
      <c r="E66" s="138"/>
      <c r="F66" s="798"/>
      <c r="H66" s="389"/>
      <c r="I66" s="389"/>
      <c r="J66" s="389"/>
      <c r="K66" s="389"/>
    </row>
    <row r="67" spans="1:11" ht="15" customHeight="1" x14ac:dyDescent="0.2">
      <c r="A67" s="600"/>
      <c r="B67" s="655"/>
      <c r="C67" s="316"/>
      <c r="D67" s="316"/>
      <c r="E67" s="241" t="str">
        <f>IF(F61=0,"",(E63+E65))</f>
        <v/>
      </c>
      <c r="F67" s="799"/>
      <c r="H67" s="443"/>
      <c r="I67" s="444"/>
      <c r="J67" s="444"/>
      <c r="K67" s="445"/>
    </row>
    <row r="68" spans="1:11" ht="3.75" customHeight="1" x14ac:dyDescent="0.2">
      <c r="A68" s="600"/>
      <c r="B68" s="655"/>
      <c r="C68" s="316"/>
      <c r="D68" s="316"/>
      <c r="E68" s="140"/>
      <c r="F68" s="800"/>
      <c r="H68" s="389"/>
      <c r="I68" s="389"/>
      <c r="J68" s="389"/>
      <c r="K68" s="389"/>
    </row>
    <row r="69" spans="1:11" ht="15" customHeight="1" x14ac:dyDescent="0.2">
      <c r="A69" s="600"/>
      <c r="B69" s="1555" t="s">
        <v>329</v>
      </c>
      <c r="C69" s="1555"/>
      <c r="D69" s="1555"/>
      <c r="E69" s="140"/>
      <c r="F69" s="780"/>
      <c r="H69" s="443"/>
      <c r="I69" s="444"/>
      <c r="J69" s="444"/>
      <c r="K69" s="445"/>
    </row>
    <row r="70" spans="1:11" ht="3.75" customHeight="1" x14ac:dyDescent="0.2">
      <c r="A70" s="600"/>
      <c r="B70" s="655"/>
      <c r="C70" s="316"/>
      <c r="D70" s="316"/>
      <c r="E70" s="140"/>
      <c r="F70" s="800"/>
      <c r="H70" s="8"/>
      <c r="I70" s="8"/>
      <c r="J70" s="8"/>
      <c r="K70" s="8"/>
    </row>
    <row r="71" spans="1:11" ht="15" customHeight="1" x14ac:dyDescent="0.2">
      <c r="A71" s="600"/>
      <c r="B71" s="1555" t="s">
        <v>320</v>
      </c>
      <c r="C71" s="1555"/>
      <c r="D71" s="1555"/>
      <c r="E71" s="241" t="str">
        <f>E63</f>
        <v/>
      </c>
      <c r="F71" s="787" t="str">
        <f>IF(F69=0,"",IF(E71="",0,(F69*E71)))</f>
        <v/>
      </c>
      <c r="H71" s="443"/>
      <c r="I71" s="444"/>
      <c r="J71" s="444"/>
      <c r="K71" s="445"/>
    </row>
    <row r="72" spans="1:11" ht="3.75" customHeight="1" x14ac:dyDescent="0.2">
      <c r="A72" s="600"/>
      <c r="B72" s="139"/>
      <c r="C72" s="316"/>
      <c r="D72" s="316"/>
      <c r="E72" s="140"/>
      <c r="F72" s="801"/>
      <c r="H72" s="8"/>
      <c r="I72" s="8"/>
      <c r="J72" s="8"/>
      <c r="K72" s="8"/>
    </row>
    <row r="73" spans="1:11" ht="15" customHeight="1" x14ac:dyDescent="0.2">
      <c r="A73" s="600"/>
      <c r="B73" s="1555" t="s">
        <v>321</v>
      </c>
      <c r="C73" s="1555"/>
      <c r="D73" s="1555"/>
      <c r="E73" s="241" t="str">
        <f>E65</f>
        <v/>
      </c>
      <c r="F73" s="787" t="str">
        <f>IF(F69=0,"",IF(E73="",0,(F69*E73)))</f>
        <v/>
      </c>
      <c r="H73" s="443"/>
      <c r="I73" s="444"/>
      <c r="J73" s="444"/>
      <c r="K73" s="445"/>
    </row>
    <row r="74" spans="1:11" ht="3.75" customHeight="1" x14ac:dyDescent="0.2">
      <c r="A74" s="600"/>
      <c r="B74" s="139"/>
      <c r="C74" s="316"/>
      <c r="D74" s="316"/>
      <c r="E74" s="140"/>
      <c r="F74" s="800"/>
      <c r="H74" s="8"/>
      <c r="I74" s="8"/>
      <c r="J74" s="8"/>
      <c r="K74" s="8"/>
    </row>
    <row r="75" spans="1:11" ht="15" customHeight="1" x14ac:dyDescent="0.2">
      <c r="A75" s="600"/>
      <c r="B75" s="139"/>
      <c r="C75" s="316"/>
      <c r="D75" s="316"/>
      <c r="E75" s="241" t="str">
        <f>IF(F69=0,"",(E71+E73))</f>
        <v/>
      </c>
      <c r="F75" s="787" t="str">
        <f>IF(F69=0,"",(F71+F73))</f>
        <v/>
      </c>
      <c r="H75" s="443"/>
      <c r="I75" s="444"/>
      <c r="J75" s="444"/>
      <c r="K75" s="445"/>
    </row>
    <row r="76" spans="1:11" ht="3.75" customHeight="1" x14ac:dyDescent="0.2">
      <c r="A76" s="600"/>
      <c r="B76" s="139"/>
      <c r="C76" s="316"/>
      <c r="D76" s="316"/>
      <c r="E76" s="140"/>
      <c r="F76" s="802" t="str">
        <f>IF(F70=0,"",(F72+F74))</f>
        <v/>
      </c>
      <c r="H76" s="389"/>
      <c r="I76" s="389"/>
      <c r="J76" s="389"/>
      <c r="K76" s="389"/>
    </row>
    <row r="77" spans="1:11" ht="15" customHeight="1" x14ac:dyDescent="0.2">
      <c r="A77" s="600"/>
      <c r="B77" s="655" t="s">
        <v>216</v>
      </c>
      <c r="C77" s="316"/>
      <c r="D77" s="316"/>
      <c r="E77" s="141"/>
      <c r="F77" s="635" t="str">
        <f>IF(F69=0,"",(F73*0.15))</f>
        <v/>
      </c>
      <c r="H77" s="443"/>
      <c r="I77" s="444"/>
      <c r="J77" s="444"/>
      <c r="K77" s="445"/>
    </row>
    <row r="78" spans="1:11" ht="3.75" customHeight="1" thickBot="1" x14ac:dyDescent="0.25">
      <c r="A78" s="600"/>
      <c r="B78" s="316"/>
      <c r="C78" s="316"/>
      <c r="D78" s="316"/>
      <c r="E78" s="316"/>
      <c r="F78" s="574"/>
      <c r="H78" s="389"/>
      <c r="I78" s="389"/>
      <c r="J78" s="389"/>
      <c r="K78" s="389"/>
    </row>
    <row r="79" spans="1:11" ht="3.75" customHeight="1" x14ac:dyDescent="0.2">
      <c r="A79" s="804"/>
      <c r="B79" s="625"/>
      <c r="C79" s="625"/>
      <c r="D79" s="625"/>
      <c r="E79" s="625"/>
      <c r="F79" s="805"/>
      <c r="H79" s="389"/>
      <c r="I79" s="389"/>
      <c r="J79" s="389"/>
      <c r="K79" s="389"/>
    </row>
    <row r="80" spans="1:11" customFormat="1" ht="20.100000000000001" customHeight="1" x14ac:dyDescent="0.2">
      <c r="A80" s="1397" t="s">
        <v>212</v>
      </c>
      <c r="B80" s="1398"/>
      <c r="C80" s="1413"/>
      <c r="D80" s="1413"/>
      <c r="E80" s="1413"/>
      <c r="F80" s="640"/>
      <c r="H80" s="389"/>
      <c r="I80" s="389"/>
      <c r="J80" s="389"/>
      <c r="K80" s="389"/>
    </row>
    <row r="81" spans="1:11" s="119" customFormat="1" ht="20.100000000000001" customHeight="1" x14ac:dyDescent="0.2">
      <c r="A81" s="1402" t="s">
        <v>112</v>
      </c>
      <c r="B81" s="1403"/>
      <c r="C81" s="1403"/>
      <c r="D81" s="1403"/>
      <c r="E81" s="1403"/>
      <c r="F81" s="653" t="s">
        <v>161</v>
      </c>
      <c r="H81" s="389"/>
      <c r="I81" s="389"/>
      <c r="J81" s="389"/>
      <c r="K81" s="389"/>
    </row>
    <row r="82" spans="1:11" customFormat="1" ht="15" customHeight="1" x14ac:dyDescent="0.2">
      <c r="A82" s="1466" t="s">
        <v>278</v>
      </c>
      <c r="B82" s="1467"/>
      <c r="C82" s="1467"/>
      <c r="D82" s="1528"/>
      <c r="E82" s="1528"/>
      <c r="F82" s="662"/>
      <c r="H82" s="389"/>
      <c r="I82" s="389"/>
      <c r="J82" s="389"/>
      <c r="K82" s="389"/>
    </row>
    <row r="83" spans="1:11" customFormat="1" ht="15" customHeight="1" x14ac:dyDescent="0.2">
      <c r="A83" s="771"/>
      <c r="B83" s="657" t="s">
        <v>279</v>
      </c>
      <c r="C83" s="658"/>
      <c r="D83" s="658"/>
      <c r="E83" s="658"/>
      <c r="F83" s="559"/>
      <c r="H83" s="443"/>
      <c r="I83" s="444"/>
      <c r="J83" s="444"/>
      <c r="K83" s="445"/>
    </row>
    <row r="84" spans="1:11" customFormat="1" ht="15" customHeight="1" x14ac:dyDescent="0.2">
      <c r="A84" s="771"/>
      <c r="B84" s="657" t="str">
        <f>CONCATENATE("Age of Member at ")</f>
        <v xml:space="preserve">Age of Member at </v>
      </c>
      <c r="C84" s="146">
        <f>IF($B$3="Enter Date Here","",$B$3+1)</f>
        <v>43282</v>
      </c>
      <c r="D84" s="1662" t="str">
        <f>IF(F84="","",IF(F84&gt;=60,"60 &amp; over - use worksheet SMSF48",""))</f>
        <v/>
      </c>
      <c r="E84" s="1662"/>
      <c r="F84" s="680" t="str">
        <f>IF(F83=0,"",DATEDIF(F83,C84,"Y"))</f>
        <v/>
      </c>
      <c r="H84" s="443"/>
      <c r="I84" s="444"/>
      <c r="J84" s="444"/>
      <c r="K84" s="445"/>
    </row>
    <row r="85" spans="1:11" customFormat="1" ht="15" customHeight="1" x14ac:dyDescent="0.2">
      <c r="A85" s="771"/>
      <c r="B85" s="657" t="s">
        <v>280</v>
      </c>
      <c r="C85" s="316"/>
      <c r="D85" s="658"/>
      <c r="E85" s="658"/>
      <c r="F85" s="559"/>
      <c r="G85" s="7"/>
      <c r="H85" s="443"/>
      <c r="I85" s="444"/>
      <c r="J85" s="444"/>
      <c r="K85" s="445"/>
    </row>
    <row r="86" spans="1:11" customFormat="1" ht="15" customHeight="1" x14ac:dyDescent="0.2">
      <c r="A86" s="771"/>
      <c r="B86" s="1521" t="s">
        <v>281</v>
      </c>
      <c r="C86" s="1521"/>
      <c r="D86" s="1521"/>
      <c r="E86" s="658"/>
      <c r="F86" s="680" t="str">
        <f>IF(F85=0,"",IF(F83=0,"",DATEDIF(F83,F85,"Y")))</f>
        <v/>
      </c>
      <c r="H86" s="443"/>
      <c r="I86" s="444"/>
      <c r="J86" s="444"/>
      <c r="K86" s="445"/>
    </row>
    <row r="87" spans="1:11" customFormat="1" ht="15" customHeight="1" x14ac:dyDescent="0.2">
      <c r="A87" s="573"/>
      <c r="B87" s="1521" t="s">
        <v>220</v>
      </c>
      <c r="C87" s="1638"/>
      <c r="D87" s="1638"/>
      <c r="E87" s="658"/>
      <c r="F87" s="545"/>
      <c r="H87" s="443"/>
      <c r="I87" s="444"/>
      <c r="J87" s="444"/>
      <c r="K87" s="445"/>
    </row>
    <row r="88" spans="1:11" customFormat="1" ht="15" customHeight="1" x14ac:dyDescent="0.2">
      <c r="A88" s="573"/>
      <c r="B88" s="1521" t="s">
        <v>285</v>
      </c>
      <c r="C88" s="1521"/>
      <c r="D88" s="1521"/>
      <c r="E88" s="658"/>
      <c r="F88" s="790"/>
      <c r="H88" s="443"/>
      <c r="I88" s="444"/>
      <c r="J88" s="444"/>
      <c r="K88" s="445"/>
    </row>
    <row r="89" spans="1:11" customFormat="1" ht="3.75" customHeight="1" x14ac:dyDescent="0.2">
      <c r="A89" s="573"/>
      <c r="B89" s="657"/>
      <c r="C89" s="658"/>
      <c r="D89" s="658"/>
      <c r="E89" s="658"/>
      <c r="F89" s="803"/>
      <c r="H89" s="389"/>
      <c r="I89" s="389"/>
      <c r="J89" s="389"/>
      <c r="K89" s="389"/>
    </row>
    <row r="90" spans="1:11" customFormat="1" ht="15" customHeight="1" x14ac:dyDescent="0.2">
      <c r="A90" s="573"/>
      <c r="B90" s="1509" t="s">
        <v>324</v>
      </c>
      <c r="C90" s="1509"/>
      <c r="D90" s="658"/>
      <c r="E90" s="120"/>
      <c r="F90" s="792" t="str">
        <f>IF(F88=0,"",IF(F88="Yes",(0.1),"N/A"))</f>
        <v/>
      </c>
      <c r="H90" s="443"/>
      <c r="I90" s="444"/>
      <c r="J90" s="444"/>
      <c r="K90" s="445"/>
    </row>
    <row r="91" spans="1:11" customFormat="1" ht="15" customHeight="1" x14ac:dyDescent="0.2">
      <c r="A91" s="573"/>
      <c r="B91" s="1509" t="s">
        <v>325</v>
      </c>
      <c r="C91" s="1509"/>
      <c r="D91" s="658"/>
      <c r="E91" s="120"/>
      <c r="F91" s="792" t="str">
        <f>IF(F83="","",0.04*IF(OR($D$9=40724,$D$9=40359,$D$9=39994),0.5,IF(OR($D$9=41090,$D$9=41455),0.75,1)))</f>
        <v/>
      </c>
      <c r="H91" s="443"/>
      <c r="I91" s="444"/>
      <c r="J91" s="444"/>
      <c r="K91" s="445"/>
    </row>
    <row r="92" spans="1:11" customFormat="1" ht="3.75" customHeight="1" x14ac:dyDescent="0.2">
      <c r="A92" s="573"/>
      <c r="B92" s="657"/>
      <c r="C92" s="658"/>
      <c r="D92" s="658"/>
      <c r="E92" s="37"/>
      <c r="F92" s="793"/>
      <c r="H92" s="389"/>
      <c r="I92" s="389"/>
      <c r="J92" s="389"/>
      <c r="K92" s="389"/>
    </row>
    <row r="93" spans="1:11" customFormat="1" ht="15" customHeight="1" x14ac:dyDescent="0.2">
      <c r="A93" s="573"/>
      <c r="B93" s="657" t="s">
        <v>222</v>
      </c>
      <c r="C93" s="1521" t="s">
        <v>286</v>
      </c>
      <c r="D93" s="1521"/>
      <c r="E93" s="1606"/>
      <c r="F93" s="794" t="str">
        <f>IF(F88=0,"",IF(F90="N/A","N/A",IF(F85&gt;C84,ROUND((F87*F90)*($D$9-F85+1)/($D$9-C84+1),-1),ROUND(F87*F90,-1))))</f>
        <v/>
      </c>
      <c r="H93" s="443"/>
      <c r="I93" s="444"/>
      <c r="J93" s="444"/>
      <c r="K93" s="445"/>
    </row>
    <row r="94" spans="1:11" customFormat="1" ht="15" customHeight="1" x14ac:dyDescent="0.2">
      <c r="A94" s="573"/>
      <c r="B94" s="657" t="s">
        <v>221</v>
      </c>
      <c r="C94" s="1521" t="s">
        <v>286</v>
      </c>
      <c r="D94" s="1521"/>
      <c r="E94" s="1606"/>
      <c r="F94" s="795" t="str">
        <f>IF(F91="","",IF(F85&gt;C84,ROUND((F87*F91)*($D$9-F85+1)/($D$9-C84+1),-1),ROUND(F87*F91,-1)))</f>
        <v/>
      </c>
      <c r="G94" s="103"/>
      <c r="H94" s="443"/>
      <c r="I94" s="444"/>
      <c r="J94" s="444"/>
      <c r="K94" s="445"/>
    </row>
    <row r="95" spans="1:11" ht="3.75" customHeight="1" x14ac:dyDescent="0.2">
      <c r="A95" s="779"/>
      <c r="B95" s="316"/>
      <c r="C95" s="316"/>
      <c r="D95" s="37"/>
      <c r="E95" s="37"/>
      <c r="F95" s="782"/>
      <c r="H95" s="389"/>
      <c r="I95" s="389"/>
      <c r="J95" s="389"/>
      <c r="K95" s="389"/>
    </row>
    <row r="96" spans="1:11" ht="15" customHeight="1" x14ac:dyDescent="0.2">
      <c r="A96" s="600"/>
      <c r="B96" s="655" t="s">
        <v>319</v>
      </c>
      <c r="C96" s="316"/>
      <c r="D96" s="316"/>
      <c r="E96" s="316"/>
      <c r="F96" s="780"/>
      <c r="H96" s="443"/>
      <c r="I96" s="444"/>
      <c r="J96" s="444"/>
      <c r="K96" s="445"/>
    </row>
    <row r="97" spans="1:11" ht="3.75" customHeight="1" x14ac:dyDescent="0.2">
      <c r="A97" s="600"/>
      <c r="B97" s="316"/>
      <c r="C97" s="316"/>
      <c r="D97" s="316"/>
      <c r="E97" s="316"/>
      <c r="F97" s="574"/>
      <c r="H97" s="8"/>
      <c r="I97" s="8"/>
      <c r="J97" s="8"/>
      <c r="K97" s="8"/>
    </row>
    <row r="98" spans="1:11" ht="15" customHeight="1" x14ac:dyDescent="0.2">
      <c r="A98" s="600"/>
      <c r="B98" s="655" t="s">
        <v>322</v>
      </c>
      <c r="C98" s="316"/>
      <c r="D98" s="316"/>
      <c r="E98" s="241" t="str">
        <f>IF(F96=0,"",(F98/F96))</f>
        <v/>
      </c>
      <c r="F98" s="796"/>
      <c r="H98" s="443"/>
      <c r="I98" s="444"/>
      <c r="J98" s="444"/>
      <c r="K98" s="445"/>
    </row>
    <row r="99" spans="1:11" s="14" customFormat="1" ht="3.75" customHeight="1" x14ac:dyDescent="0.2">
      <c r="A99" s="600"/>
      <c r="B99" s="316"/>
      <c r="C99" s="316"/>
      <c r="D99" s="316"/>
      <c r="E99" s="316"/>
      <c r="F99" s="797"/>
      <c r="H99" s="389"/>
      <c r="I99" s="389"/>
      <c r="J99" s="389"/>
      <c r="K99" s="389"/>
    </row>
    <row r="100" spans="1:11" ht="15" customHeight="1" x14ac:dyDescent="0.2">
      <c r="A100" s="600"/>
      <c r="B100" s="655" t="s">
        <v>323</v>
      </c>
      <c r="C100" s="316"/>
      <c r="D100" s="316"/>
      <c r="E100" s="241" t="str">
        <f>IF(F96=0,"",(F100/F96))</f>
        <v/>
      </c>
      <c r="F100" s="796"/>
      <c r="H100" s="443"/>
      <c r="I100" s="444"/>
      <c r="J100" s="444"/>
      <c r="K100" s="445"/>
    </row>
    <row r="101" spans="1:11" ht="3.75" customHeight="1" x14ac:dyDescent="0.2">
      <c r="A101" s="600"/>
      <c r="B101" s="655"/>
      <c r="C101" s="316"/>
      <c r="D101" s="316"/>
      <c r="E101" s="138"/>
      <c r="F101" s="798"/>
      <c r="H101" s="389"/>
      <c r="I101" s="389"/>
      <c r="J101" s="389"/>
      <c r="K101" s="389"/>
    </row>
    <row r="102" spans="1:11" ht="15" customHeight="1" x14ac:dyDescent="0.2">
      <c r="A102" s="600"/>
      <c r="B102" s="655"/>
      <c r="C102" s="316"/>
      <c r="D102" s="316"/>
      <c r="E102" s="241" t="str">
        <f>IF(F96=0,"",(E98+E100))</f>
        <v/>
      </c>
      <c r="F102" s="799"/>
      <c r="H102" s="443"/>
      <c r="I102" s="444"/>
      <c r="J102" s="444"/>
      <c r="K102" s="445"/>
    </row>
    <row r="103" spans="1:11" ht="3.75" customHeight="1" x14ac:dyDescent="0.2">
      <c r="A103" s="600"/>
      <c r="B103" s="655"/>
      <c r="C103" s="316"/>
      <c r="D103" s="316"/>
      <c r="E103" s="140"/>
      <c r="F103" s="800"/>
      <c r="H103" s="389"/>
      <c r="I103" s="389"/>
      <c r="J103" s="389"/>
      <c r="K103" s="389"/>
    </row>
    <row r="104" spans="1:11" ht="15" customHeight="1" x14ac:dyDescent="0.2">
      <c r="A104" s="600"/>
      <c r="B104" s="1555" t="s">
        <v>329</v>
      </c>
      <c r="C104" s="1555"/>
      <c r="D104" s="1555"/>
      <c r="E104" s="140"/>
      <c r="F104" s="780"/>
      <c r="H104" s="443"/>
      <c r="I104" s="444"/>
      <c r="J104" s="444"/>
      <c r="K104" s="445"/>
    </row>
    <row r="105" spans="1:11" ht="3.75" customHeight="1" x14ac:dyDescent="0.2">
      <c r="A105" s="600"/>
      <c r="B105" s="655"/>
      <c r="C105" s="316"/>
      <c r="D105" s="316"/>
      <c r="E105" s="140"/>
      <c r="F105" s="800"/>
      <c r="H105" s="8"/>
      <c r="I105" s="8"/>
      <c r="J105" s="8"/>
      <c r="K105" s="8"/>
    </row>
    <row r="106" spans="1:11" ht="15" customHeight="1" x14ac:dyDescent="0.2">
      <c r="A106" s="600"/>
      <c r="B106" s="1555" t="s">
        <v>320</v>
      </c>
      <c r="C106" s="1555"/>
      <c r="D106" s="1555"/>
      <c r="E106" s="241" t="str">
        <f>E98</f>
        <v/>
      </c>
      <c r="F106" s="787" t="str">
        <f>IF(F104=0,"",IF(E106="",0,(F104*E106)))</f>
        <v/>
      </c>
      <c r="H106" s="443"/>
      <c r="I106" s="444"/>
      <c r="J106" s="444"/>
      <c r="K106" s="445"/>
    </row>
    <row r="107" spans="1:11" ht="3.75" customHeight="1" x14ac:dyDescent="0.2">
      <c r="A107" s="600"/>
      <c r="B107" s="139"/>
      <c r="C107" s="316"/>
      <c r="D107" s="316"/>
      <c r="E107" s="140"/>
      <c r="F107" s="801"/>
      <c r="H107" s="8"/>
      <c r="I107" s="8"/>
      <c r="J107" s="8"/>
      <c r="K107" s="8"/>
    </row>
    <row r="108" spans="1:11" ht="15" customHeight="1" x14ac:dyDescent="0.2">
      <c r="A108" s="600"/>
      <c r="B108" s="1555" t="s">
        <v>321</v>
      </c>
      <c r="C108" s="1555"/>
      <c r="D108" s="1555"/>
      <c r="E108" s="241" t="str">
        <f>E100</f>
        <v/>
      </c>
      <c r="F108" s="787" t="str">
        <f>IF(F104=0,"",IF(E108="",0,(F104*E108)))</f>
        <v/>
      </c>
      <c r="H108" s="443"/>
      <c r="I108" s="444"/>
      <c r="J108" s="444"/>
      <c r="K108" s="445"/>
    </row>
    <row r="109" spans="1:11" ht="3.75" customHeight="1" x14ac:dyDescent="0.2">
      <c r="A109" s="600"/>
      <c r="B109" s="139"/>
      <c r="C109" s="316"/>
      <c r="D109" s="316"/>
      <c r="E109" s="140"/>
      <c r="F109" s="800"/>
      <c r="H109" s="8"/>
      <c r="I109" s="8"/>
      <c r="J109" s="8"/>
      <c r="K109" s="8"/>
    </row>
    <row r="110" spans="1:11" ht="15" customHeight="1" x14ac:dyDescent="0.2">
      <c r="A110" s="600"/>
      <c r="B110" s="139"/>
      <c r="C110" s="316"/>
      <c r="D110" s="316"/>
      <c r="E110" s="241" t="str">
        <f>IF(F104=0,"",(E106+E108))</f>
        <v/>
      </c>
      <c r="F110" s="787" t="str">
        <f>IF(F104=0,"",(F106+F108))</f>
        <v/>
      </c>
      <c r="H110" s="443"/>
      <c r="I110" s="444"/>
      <c r="J110" s="444"/>
      <c r="K110" s="445"/>
    </row>
    <row r="111" spans="1:11" ht="3.75" customHeight="1" x14ac:dyDescent="0.2">
      <c r="A111" s="600"/>
      <c r="B111" s="139"/>
      <c r="C111" s="316"/>
      <c r="D111" s="316"/>
      <c r="E111" s="140"/>
      <c r="F111" s="802" t="str">
        <f>IF(F105=0,"",(F107+F109))</f>
        <v/>
      </c>
      <c r="H111" s="389"/>
      <c r="I111" s="389"/>
      <c r="J111" s="389"/>
      <c r="K111" s="389"/>
    </row>
    <row r="112" spans="1:11" ht="15" customHeight="1" x14ac:dyDescent="0.2">
      <c r="A112" s="600"/>
      <c r="B112" s="655" t="s">
        <v>216</v>
      </c>
      <c r="C112" s="316"/>
      <c r="D112" s="316"/>
      <c r="E112" s="141"/>
      <c r="F112" s="635" t="str">
        <f>IF(F104=0,"",(F108*0.15))</f>
        <v/>
      </c>
      <c r="H112" s="443"/>
      <c r="I112" s="444"/>
      <c r="J112" s="444"/>
      <c r="K112" s="445"/>
    </row>
    <row r="113" spans="1:11" ht="3.75" customHeight="1" thickBot="1" x14ac:dyDescent="0.25">
      <c r="A113" s="600"/>
      <c r="B113" s="316"/>
      <c r="C113" s="316"/>
      <c r="D113" s="316"/>
      <c r="E113" s="316"/>
      <c r="F113" s="574"/>
      <c r="H113" s="389"/>
      <c r="I113" s="389"/>
      <c r="J113" s="389"/>
      <c r="K113" s="389"/>
    </row>
    <row r="114" spans="1:11" ht="3.75" customHeight="1" x14ac:dyDescent="0.2">
      <c r="A114" s="804"/>
      <c r="B114" s="625"/>
      <c r="C114" s="625"/>
      <c r="D114" s="625"/>
      <c r="E114" s="625"/>
      <c r="F114" s="805"/>
      <c r="H114" s="389"/>
      <c r="I114" s="389"/>
      <c r="J114" s="389"/>
      <c r="K114" s="389"/>
    </row>
    <row r="115" spans="1:11" customFormat="1" ht="20.100000000000001" customHeight="1" x14ac:dyDescent="0.2">
      <c r="A115" s="1397" t="s">
        <v>212</v>
      </c>
      <c r="B115" s="1398"/>
      <c r="C115" s="1413"/>
      <c r="D115" s="1413"/>
      <c r="E115" s="1413"/>
      <c r="F115" s="640"/>
      <c r="H115" s="389"/>
      <c r="I115" s="389"/>
      <c r="J115" s="389"/>
      <c r="K115" s="389"/>
    </row>
    <row r="116" spans="1:11" s="119" customFormat="1" ht="20.100000000000001" customHeight="1" x14ac:dyDescent="0.2">
      <c r="A116" s="1402" t="s">
        <v>112</v>
      </c>
      <c r="B116" s="1403"/>
      <c r="C116" s="1403"/>
      <c r="D116" s="1403"/>
      <c r="E116" s="1403"/>
      <c r="F116" s="653" t="s">
        <v>161</v>
      </c>
      <c r="H116" s="389"/>
      <c r="I116" s="389"/>
      <c r="J116" s="389"/>
      <c r="K116" s="389"/>
    </row>
    <row r="117" spans="1:11" customFormat="1" ht="15" customHeight="1" x14ac:dyDescent="0.2">
      <c r="A117" s="1466" t="s">
        <v>278</v>
      </c>
      <c r="B117" s="1467"/>
      <c r="C117" s="1467"/>
      <c r="D117" s="1528"/>
      <c r="E117" s="1528"/>
      <c r="F117" s="662"/>
      <c r="H117" s="389"/>
      <c r="I117" s="389"/>
      <c r="J117" s="389"/>
      <c r="K117" s="389"/>
    </row>
    <row r="118" spans="1:11" customFormat="1" ht="15" customHeight="1" x14ac:dyDescent="0.2">
      <c r="A118" s="771"/>
      <c r="B118" s="657" t="s">
        <v>279</v>
      </c>
      <c r="C118" s="658"/>
      <c r="D118" s="658"/>
      <c r="E118" s="658"/>
      <c r="F118" s="559"/>
      <c r="H118" s="443"/>
      <c r="I118" s="444"/>
      <c r="J118" s="444"/>
      <c r="K118" s="445"/>
    </row>
    <row r="119" spans="1:11" customFormat="1" ht="15" customHeight="1" x14ac:dyDescent="0.2">
      <c r="A119" s="771"/>
      <c r="B119" s="657" t="str">
        <f>CONCATENATE("Age of Member at ")</f>
        <v xml:space="preserve">Age of Member at </v>
      </c>
      <c r="C119" s="146">
        <f>IF($B$3="Enter Date Here","",$B$3+1)</f>
        <v>43282</v>
      </c>
      <c r="D119" s="1662" t="str">
        <f>IF(F119="","",IF(F119&gt;=60,"60 &amp; over - use worksheet SMSF48",""))</f>
        <v/>
      </c>
      <c r="E119" s="1662"/>
      <c r="F119" s="680" t="str">
        <f>IF(F118=0,"",DATEDIF(F118,C119,"Y"))</f>
        <v/>
      </c>
      <c r="H119" s="443"/>
      <c r="I119" s="444"/>
      <c r="J119" s="444"/>
      <c r="K119" s="445"/>
    </row>
    <row r="120" spans="1:11" customFormat="1" ht="15" customHeight="1" x14ac:dyDescent="0.2">
      <c r="A120" s="771"/>
      <c r="B120" s="657" t="s">
        <v>280</v>
      </c>
      <c r="C120" s="316"/>
      <c r="D120" s="658"/>
      <c r="E120" s="658"/>
      <c r="F120" s="559"/>
      <c r="H120" s="443"/>
      <c r="I120" s="444"/>
      <c r="J120" s="444"/>
      <c r="K120" s="445"/>
    </row>
    <row r="121" spans="1:11" customFormat="1" ht="15" customHeight="1" x14ac:dyDescent="0.2">
      <c r="A121" s="771"/>
      <c r="B121" s="1521" t="s">
        <v>281</v>
      </c>
      <c r="C121" s="1521"/>
      <c r="D121" s="1521"/>
      <c r="E121" s="658"/>
      <c r="F121" s="680" t="str">
        <f>IF(F120=0,"",IF(F118=0,"",DATEDIF(F118,F120,"Y")))</f>
        <v/>
      </c>
      <c r="H121" s="443"/>
      <c r="I121" s="444"/>
      <c r="J121" s="444"/>
      <c r="K121" s="445"/>
    </row>
    <row r="122" spans="1:11" customFormat="1" ht="15" customHeight="1" x14ac:dyDescent="0.2">
      <c r="A122" s="573"/>
      <c r="B122" s="1521" t="s">
        <v>220</v>
      </c>
      <c r="C122" s="1638"/>
      <c r="D122" s="1638"/>
      <c r="E122" s="658"/>
      <c r="F122" s="545"/>
      <c r="H122" s="443"/>
      <c r="I122" s="444"/>
      <c r="J122" s="444"/>
      <c r="K122" s="445"/>
    </row>
    <row r="123" spans="1:11" customFormat="1" ht="15" customHeight="1" x14ac:dyDescent="0.2">
      <c r="A123" s="573"/>
      <c r="B123" s="1521" t="s">
        <v>285</v>
      </c>
      <c r="C123" s="1521"/>
      <c r="D123" s="1521"/>
      <c r="E123" s="658"/>
      <c r="F123" s="790"/>
      <c r="H123" s="443"/>
      <c r="I123" s="444"/>
      <c r="J123" s="444"/>
      <c r="K123" s="445"/>
    </row>
    <row r="124" spans="1:11" customFormat="1" ht="3.75" customHeight="1" x14ac:dyDescent="0.2">
      <c r="A124" s="573"/>
      <c r="B124" s="657"/>
      <c r="C124" s="658"/>
      <c r="D124" s="658"/>
      <c r="E124" s="658"/>
      <c r="F124" s="803"/>
      <c r="H124" s="389"/>
      <c r="I124" s="389"/>
      <c r="J124" s="389"/>
      <c r="K124" s="389"/>
    </row>
    <row r="125" spans="1:11" customFormat="1" ht="15" customHeight="1" x14ac:dyDescent="0.2">
      <c r="A125" s="573"/>
      <c r="B125" s="1509" t="s">
        <v>324</v>
      </c>
      <c r="C125" s="1509"/>
      <c r="D125" s="658"/>
      <c r="E125" s="120"/>
      <c r="F125" s="792" t="str">
        <f>IF(F123=0,"",IF(F123="Yes",(0.1),"N/A"))</f>
        <v/>
      </c>
      <c r="H125" s="443"/>
      <c r="I125" s="444"/>
      <c r="J125" s="444"/>
      <c r="K125" s="445"/>
    </row>
    <row r="126" spans="1:11" customFormat="1" ht="15" customHeight="1" x14ac:dyDescent="0.2">
      <c r="A126" s="573"/>
      <c r="B126" s="1509" t="s">
        <v>325</v>
      </c>
      <c r="C126" s="1509"/>
      <c r="D126" s="658"/>
      <c r="E126" s="120"/>
      <c r="F126" s="792" t="str">
        <f>IF(F118="","",0.04*IF(OR($D$9=40724,$D$9=40359,$D$9=39994),0.5,IF(OR($D$9=41090,$D$9=41455),0.75,1)))</f>
        <v/>
      </c>
      <c r="H126" s="443"/>
      <c r="I126" s="444"/>
      <c r="J126" s="444"/>
      <c r="K126" s="445"/>
    </row>
    <row r="127" spans="1:11" customFormat="1" ht="3.75" customHeight="1" x14ac:dyDescent="0.2">
      <c r="A127" s="573"/>
      <c r="B127" s="657"/>
      <c r="C127" s="658"/>
      <c r="D127" s="658"/>
      <c r="E127" s="37"/>
      <c r="F127" s="793"/>
      <c r="H127" s="389"/>
      <c r="I127" s="389"/>
      <c r="J127" s="389"/>
      <c r="K127" s="389"/>
    </row>
    <row r="128" spans="1:11" customFormat="1" ht="15" customHeight="1" x14ac:dyDescent="0.2">
      <c r="A128" s="573"/>
      <c r="B128" s="657" t="s">
        <v>222</v>
      </c>
      <c r="C128" s="1521" t="s">
        <v>286</v>
      </c>
      <c r="D128" s="1521"/>
      <c r="E128" s="1606"/>
      <c r="F128" s="794" t="str">
        <f>IF(F123=0,"",IF(F125="N/A","N/A",IF(F120&gt;C119,ROUND((F122*F125)*($D$9-F120+1)/($D$9-C119+1),-1),ROUND(F122*F125,-1))))</f>
        <v/>
      </c>
      <c r="H128" s="443"/>
      <c r="I128" s="444"/>
      <c r="J128" s="444"/>
      <c r="K128" s="445"/>
    </row>
    <row r="129" spans="1:11" customFormat="1" ht="15" customHeight="1" x14ac:dyDescent="0.2">
      <c r="A129" s="573"/>
      <c r="B129" s="657" t="s">
        <v>221</v>
      </c>
      <c r="C129" s="1521" t="s">
        <v>286</v>
      </c>
      <c r="D129" s="1521"/>
      <c r="E129" s="1606"/>
      <c r="F129" s="795" t="str">
        <f>IF(F126="","",IF(F120&gt;C119,ROUND((F122*F126)*($D$9-F120+1)/($D$9-C119+1),-1),ROUND(F122*F126,-1)))</f>
        <v/>
      </c>
      <c r="G129" s="103"/>
      <c r="H129" s="443"/>
      <c r="I129" s="444"/>
      <c r="J129" s="444"/>
      <c r="K129" s="445"/>
    </row>
    <row r="130" spans="1:11" ht="3.75" customHeight="1" x14ac:dyDescent="0.2">
      <c r="A130" s="779"/>
      <c r="B130" s="316"/>
      <c r="C130" s="316"/>
      <c r="D130" s="37"/>
      <c r="E130" s="37"/>
      <c r="F130" s="782"/>
      <c r="H130" s="389"/>
      <c r="I130" s="389"/>
      <c r="J130" s="389"/>
      <c r="K130" s="389"/>
    </row>
    <row r="131" spans="1:11" ht="15" customHeight="1" x14ac:dyDescent="0.2">
      <c r="A131" s="600"/>
      <c r="B131" s="655" t="s">
        <v>319</v>
      </c>
      <c r="C131" s="316"/>
      <c r="D131" s="316"/>
      <c r="E131" s="316"/>
      <c r="F131" s="780"/>
      <c r="H131" s="443"/>
      <c r="I131" s="444"/>
      <c r="J131" s="444"/>
      <c r="K131" s="445"/>
    </row>
    <row r="132" spans="1:11" ht="3.75" customHeight="1" x14ac:dyDescent="0.2">
      <c r="A132" s="600"/>
      <c r="B132" s="316"/>
      <c r="C132" s="316"/>
      <c r="D132" s="316"/>
      <c r="E132" s="316"/>
      <c r="F132" s="574"/>
      <c r="H132" s="8"/>
      <c r="I132" s="8"/>
      <c r="J132" s="8"/>
      <c r="K132" s="8"/>
    </row>
    <row r="133" spans="1:11" ht="15" customHeight="1" x14ac:dyDescent="0.2">
      <c r="A133" s="600"/>
      <c r="B133" s="655" t="s">
        <v>322</v>
      </c>
      <c r="C133" s="316"/>
      <c r="D133" s="316"/>
      <c r="E133" s="241" t="str">
        <f>IF(F131=0,"",(F133/F131))</f>
        <v/>
      </c>
      <c r="F133" s="796"/>
      <c r="H133" s="443"/>
      <c r="I133" s="444"/>
      <c r="J133" s="444"/>
      <c r="K133" s="445"/>
    </row>
    <row r="134" spans="1:11" s="14" customFormat="1" ht="3.75" customHeight="1" x14ac:dyDescent="0.2">
      <c r="A134" s="600"/>
      <c r="B134" s="316"/>
      <c r="C134" s="316"/>
      <c r="D134" s="316"/>
      <c r="E134" s="316"/>
      <c r="F134" s="797"/>
      <c r="H134" s="389"/>
      <c r="I134" s="389"/>
      <c r="J134" s="389"/>
      <c r="K134" s="389"/>
    </row>
    <row r="135" spans="1:11" ht="15" customHeight="1" x14ac:dyDescent="0.2">
      <c r="A135" s="600"/>
      <c r="B135" s="655" t="s">
        <v>323</v>
      </c>
      <c r="C135" s="316"/>
      <c r="D135" s="316"/>
      <c r="E135" s="241" t="str">
        <f>IF(F131=0,"",(F135/F131))</f>
        <v/>
      </c>
      <c r="F135" s="796"/>
      <c r="H135" s="443"/>
      <c r="I135" s="444"/>
      <c r="J135" s="444"/>
      <c r="K135" s="445"/>
    </row>
    <row r="136" spans="1:11" ht="3.75" customHeight="1" x14ac:dyDescent="0.2">
      <c r="A136" s="600"/>
      <c r="B136" s="655"/>
      <c r="C136" s="316"/>
      <c r="D136" s="316"/>
      <c r="E136" s="138"/>
      <c r="F136" s="798"/>
      <c r="H136" s="389"/>
      <c r="I136" s="389"/>
      <c r="J136" s="389"/>
      <c r="K136" s="389"/>
    </row>
    <row r="137" spans="1:11" ht="15" customHeight="1" x14ac:dyDescent="0.2">
      <c r="A137" s="600"/>
      <c r="B137" s="655"/>
      <c r="C137" s="316"/>
      <c r="D137" s="316"/>
      <c r="E137" s="241" t="str">
        <f>IF(F131=0,"",(E133+E135))</f>
        <v/>
      </c>
      <c r="F137" s="799"/>
      <c r="H137" s="443"/>
      <c r="I137" s="444"/>
      <c r="J137" s="444"/>
      <c r="K137" s="445"/>
    </row>
    <row r="138" spans="1:11" ht="3.75" customHeight="1" x14ac:dyDescent="0.2">
      <c r="A138" s="600"/>
      <c r="B138" s="655"/>
      <c r="C138" s="316"/>
      <c r="D138" s="316"/>
      <c r="E138" s="140"/>
      <c r="F138" s="800"/>
      <c r="H138" s="389"/>
      <c r="I138" s="389"/>
      <c r="J138" s="389"/>
      <c r="K138" s="389"/>
    </row>
    <row r="139" spans="1:11" ht="15" customHeight="1" x14ac:dyDescent="0.2">
      <c r="A139" s="600"/>
      <c r="B139" s="1555" t="s">
        <v>329</v>
      </c>
      <c r="C139" s="1555"/>
      <c r="D139" s="1555"/>
      <c r="E139" s="140"/>
      <c r="F139" s="780"/>
      <c r="H139" s="443"/>
      <c r="I139" s="444"/>
      <c r="J139" s="444"/>
      <c r="K139" s="445"/>
    </row>
    <row r="140" spans="1:11" ht="3.75" customHeight="1" x14ac:dyDescent="0.2">
      <c r="A140" s="600"/>
      <c r="B140" s="655"/>
      <c r="C140" s="316"/>
      <c r="D140" s="316"/>
      <c r="E140" s="140"/>
      <c r="F140" s="800"/>
      <c r="H140" s="8"/>
      <c r="I140" s="8"/>
      <c r="J140" s="8"/>
      <c r="K140" s="8"/>
    </row>
    <row r="141" spans="1:11" ht="15" customHeight="1" x14ac:dyDescent="0.2">
      <c r="A141" s="600"/>
      <c r="B141" s="1555" t="s">
        <v>320</v>
      </c>
      <c r="C141" s="1555"/>
      <c r="D141" s="1555"/>
      <c r="E141" s="241" t="str">
        <f>E133</f>
        <v/>
      </c>
      <c r="F141" s="787" t="str">
        <f>IF(F139=0,"",IF(E141="",0,(F139*E141)))</f>
        <v/>
      </c>
      <c r="H141" s="443"/>
      <c r="I141" s="444"/>
      <c r="J141" s="444"/>
      <c r="K141" s="445"/>
    </row>
    <row r="142" spans="1:11" ht="3.75" customHeight="1" x14ac:dyDescent="0.2">
      <c r="A142" s="600"/>
      <c r="B142" s="139"/>
      <c r="C142" s="316"/>
      <c r="D142" s="316"/>
      <c r="E142" s="140"/>
      <c r="F142" s="801"/>
      <c r="H142" s="8"/>
      <c r="I142" s="8"/>
      <c r="J142" s="8"/>
      <c r="K142" s="8"/>
    </row>
    <row r="143" spans="1:11" ht="15" customHeight="1" x14ac:dyDescent="0.2">
      <c r="A143" s="600"/>
      <c r="B143" s="1555" t="s">
        <v>321</v>
      </c>
      <c r="C143" s="1555"/>
      <c r="D143" s="1555"/>
      <c r="E143" s="241" t="str">
        <f>E135</f>
        <v/>
      </c>
      <c r="F143" s="787" t="str">
        <f>IF(F139=0,"",IF(E143="",0,(F139*E143)))</f>
        <v/>
      </c>
      <c r="H143" s="443"/>
      <c r="I143" s="444"/>
      <c r="J143" s="444"/>
      <c r="K143" s="445"/>
    </row>
    <row r="144" spans="1:11" ht="3.75" customHeight="1" x14ac:dyDescent="0.2">
      <c r="A144" s="600"/>
      <c r="B144" s="139"/>
      <c r="C144" s="316"/>
      <c r="D144" s="316"/>
      <c r="E144" s="140"/>
      <c r="F144" s="800"/>
      <c r="H144" s="8"/>
      <c r="I144" s="8"/>
      <c r="J144" s="8"/>
      <c r="K144" s="8"/>
    </row>
    <row r="145" spans="1:11" ht="15" customHeight="1" x14ac:dyDescent="0.2">
      <c r="A145" s="600"/>
      <c r="B145" s="139"/>
      <c r="C145" s="316"/>
      <c r="D145" s="316"/>
      <c r="E145" s="241" t="str">
        <f>IF(F139=0,"",(E141+E143))</f>
        <v/>
      </c>
      <c r="F145" s="787" t="str">
        <f>IF(F139=0,"",(F141+F143))</f>
        <v/>
      </c>
      <c r="H145" s="443"/>
      <c r="I145" s="444"/>
      <c r="J145" s="444"/>
      <c r="K145" s="445"/>
    </row>
    <row r="146" spans="1:11" ht="3.75" customHeight="1" x14ac:dyDescent="0.2">
      <c r="A146" s="600"/>
      <c r="B146" s="139"/>
      <c r="C146" s="316"/>
      <c r="D146" s="316"/>
      <c r="E146" s="140"/>
      <c r="F146" s="802" t="str">
        <f>IF(F140=0,"",(F142+F144))</f>
        <v/>
      </c>
      <c r="H146" s="389"/>
      <c r="I146" s="389"/>
      <c r="J146" s="389"/>
      <c r="K146" s="389"/>
    </row>
    <row r="147" spans="1:11" ht="15" customHeight="1" x14ac:dyDescent="0.2">
      <c r="A147" s="600"/>
      <c r="B147" s="655" t="s">
        <v>216</v>
      </c>
      <c r="C147" s="316"/>
      <c r="D147" s="316"/>
      <c r="E147" s="141"/>
      <c r="F147" s="635" t="str">
        <f>IF(F139=0,"",(F143*0.15))</f>
        <v/>
      </c>
      <c r="H147" s="443"/>
      <c r="I147" s="444"/>
      <c r="J147" s="444"/>
      <c r="K147" s="445"/>
    </row>
    <row r="148" spans="1:11" ht="3.75" customHeight="1" thickBot="1" x14ac:dyDescent="0.25">
      <c r="A148" s="612"/>
      <c r="B148" s="613"/>
      <c r="C148" s="613"/>
      <c r="D148" s="613"/>
      <c r="E148" s="613"/>
      <c r="F148" s="585"/>
    </row>
    <row r="149" spans="1:11" x14ac:dyDescent="0.2">
      <c r="B149" s="39"/>
      <c r="C149" s="39"/>
      <c r="D149" s="39"/>
      <c r="E149" s="39"/>
    </row>
    <row r="150" spans="1:11" x14ac:dyDescent="0.2">
      <c r="B150" s="39"/>
      <c r="C150" s="39"/>
      <c r="D150" s="39"/>
      <c r="E150" s="39"/>
    </row>
    <row r="151" spans="1:11" hidden="1" x14ac:dyDescent="0.2">
      <c r="A151" s="7" t="s">
        <v>207</v>
      </c>
      <c r="B151" s="39"/>
      <c r="C151" s="39"/>
      <c r="D151" s="39"/>
      <c r="E151" s="39"/>
      <c r="H151" s="1659"/>
      <c r="I151" s="1659"/>
      <c r="J151" s="1659"/>
      <c r="K151" s="1659"/>
    </row>
    <row r="152" spans="1:11" hidden="1" x14ac:dyDescent="0.2">
      <c r="A152" s="7" t="s">
        <v>25</v>
      </c>
    </row>
  </sheetData>
  <sheetProtection sheet="1" objects="1" scenarios="1" insertHyperlinks="0"/>
  <mergeCells count="79">
    <mergeCell ref="B139:D139"/>
    <mergeCell ref="B141:D141"/>
    <mergeCell ref="B143:D143"/>
    <mergeCell ref="B38:D38"/>
    <mergeCell ref="B51:D51"/>
    <mergeCell ref="B53:D53"/>
    <mergeCell ref="A117:C117"/>
    <mergeCell ref="D117:E117"/>
    <mergeCell ref="B69:D69"/>
    <mergeCell ref="B71:D71"/>
    <mergeCell ref="B73:D73"/>
    <mergeCell ref="C93:E93"/>
    <mergeCell ref="C94:E94"/>
    <mergeCell ref="B90:C90"/>
    <mergeCell ref="A80:B80"/>
    <mergeCell ref="A45:B45"/>
    <mergeCell ref="C128:E128"/>
    <mergeCell ref="C115:E115"/>
    <mergeCell ref="B55:C55"/>
    <mergeCell ref="B56:C56"/>
    <mergeCell ref="A81:E81"/>
    <mergeCell ref="C80:E80"/>
    <mergeCell ref="C59:E59"/>
    <mergeCell ref="B86:D86"/>
    <mergeCell ref="B88:D88"/>
    <mergeCell ref="B126:C126"/>
    <mergeCell ref="A116:E116"/>
    <mergeCell ref="B91:C91"/>
    <mergeCell ref="A115:B115"/>
    <mergeCell ref="B123:D123"/>
    <mergeCell ref="B125:C125"/>
    <mergeCell ref="B121:D121"/>
    <mergeCell ref="H151:K151"/>
    <mergeCell ref="B1:D1"/>
    <mergeCell ref="A10:B10"/>
    <mergeCell ref="A11:E11"/>
    <mergeCell ref="C24:E24"/>
    <mergeCell ref="C45:E45"/>
    <mergeCell ref="B18:D18"/>
    <mergeCell ref="B20:C20"/>
    <mergeCell ref="B21:C21"/>
    <mergeCell ref="C23:E23"/>
    <mergeCell ref="A6:F6"/>
    <mergeCell ref="B2:C2"/>
    <mergeCell ref="B36:D36"/>
    <mergeCell ref="B34:D34"/>
    <mergeCell ref="C10:E10"/>
    <mergeCell ref="C129:E129"/>
    <mergeCell ref="B122:D122"/>
    <mergeCell ref="H11:K12"/>
    <mergeCell ref="J4:J5"/>
    <mergeCell ref="B16:D16"/>
    <mergeCell ref="A12:C12"/>
    <mergeCell ref="B17:D17"/>
    <mergeCell ref="A9:C9"/>
    <mergeCell ref="D9:E9"/>
    <mergeCell ref="D12:E12"/>
    <mergeCell ref="K4:K5"/>
    <mergeCell ref="K7:K9"/>
    <mergeCell ref="J7:J9"/>
    <mergeCell ref="H4:H5"/>
    <mergeCell ref="I4:I5"/>
    <mergeCell ref="I7:I9"/>
    <mergeCell ref="H7:H9"/>
    <mergeCell ref="D14:E14"/>
    <mergeCell ref="D49:E49"/>
    <mergeCell ref="D84:E84"/>
    <mergeCell ref="D119:E119"/>
    <mergeCell ref="C58:E58"/>
    <mergeCell ref="D82:E82"/>
    <mergeCell ref="B104:D104"/>
    <mergeCell ref="A46:E46"/>
    <mergeCell ref="B52:D52"/>
    <mergeCell ref="B87:D87"/>
    <mergeCell ref="A47:C47"/>
    <mergeCell ref="D47:E47"/>
    <mergeCell ref="A82:C82"/>
    <mergeCell ref="B106:D106"/>
    <mergeCell ref="B108:D108"/>
  </mergeCells>
  <phoneticPr fontId="22" type="noConversion"/>
  <dataValidations count="1">
    <dataValidation type="list" allowBlank="1" showInputMessage="1" showErrorMessage="1" sqref="F123 F88 F18 F53" xr:uid="{00000000-0002-0000-3100-000000000000}">
      <formula1>$A$151:$A$152</formula1>
    </dataValidation>
  </dataValidations>
  <printOptions horizontalCentered="1"/>
  <pageMargins left="0.39370078740157483" right="0.19685039370078741" top="0.39370078740157483" bottom="0.39370078740157483" header="0" footer="0.15748031496062992"/>
  <pageSetup paperSize="9" scale="83" fitToHeight="2" orientation="portrait" blackAndWhite="1" r:id="rId1"/>
  <headerFooter alignWithMargins="0">
    <oddFooter>&amp;L&amp;F
Copyright © 2003-Present Business Fitness Pty Ltd&amp;R&amp;A &amp;P</oddFooter>
  </headerFooter>
  <rowBreaks count="1" manualBreakCount="1">
    <brk id="79" max="5" man="1"/>
  </rowBreaks>
  <drawing r:id="rId2"/>
  <legacyDrawing r:id="rId3"/>
  <controls>
    <mc:AlternateContent xmlns:mc="http://schemas.openxmlformats.org/markup-compatibility/2006">
      <mc:Choice Requires="x14">
        <control shapeId="92552" r:id="rId4" name="ReworkCompleteChk">
          <controlPr defaultSize="0" autoLine="0" r:id="rId5">
            <anchor moveWithCells="1">
              <from>
                <xdr:col>7</xdr:col>
                <xdr:colOff>123825</xdr:colOff>
                <xdr:row>5</xdr:row>
                <xdr:rowOff>123825</xdr:rowOff>
              </from>
              <to>
                <xdr:col>7</xdr:col>
                <xdr:colOff>295275</xdr:colOff>
                <xdr:row>5</xdr:row>
                <xdr:rowOff>295275</xdr:rowOff>
              </to>
            </anchor>
          </controlPr>
        </control>
      </mc:Choice>
      <mc:Fallback>
        <control shapeId="92552" r:id="rId4" name="ReworkCompleteChk"/>
      </mc:Fallback>
    </mc:AlternateContent>
    <mc:AlternateContent xmlns:mc="http://schemas.openxmlformats.org/markup-compatibility/2006">
      <mc:Choice Requires="x14">
        <control shapeId="92551" r:id="rId6" name="ReviewedChk">
          <controlPr defaultSize="0" autoLine="0" r:id="rId5">
            <anchor moveWithCells="1">
              <from>
                <xdr:col>7</xdr:col>
                <xdr:colOff>123825</xdr:colOff>
                <xdr:row>2</xdr:row>
                <xdr:rowOff>57150</xdr:rowOff>
              </from>
              <to>
                <xdr:col>7</xdr:col>
                <xdr:colOff>295275</xdr:colOff>
                <xdr:row>2</xdr:row>
                <xdr:rowOff>228600</xdr:rowOff>
              </to>
            </anchor>
          </controlPr>
        </control>
      </mc:Choice>
      <mc:Fallback>
        <control shapeId="92551" r:id="rId6" name="ReviewedChk"/>
      </mc:Fallback>
    </mc:AlternateContent>
    <mc:AlternateContent xmlns:mc="http://schemas.openxmlformats.org/markup-compatibility/2006">
      <mc:Choice Requires="x14">
        <control shapeId="92549" r:id="rId7" name="FinalReviewChk">
          <controlPr defaultSize="0" autoLine="0" r:id="rId5">
            <anchor moveWithCells="1">
              <from>
                <xdr:col>7</xdr:col>
                <xdr:colOff>133350</xdr:colOff>
                <xdr:row>8</xdr:row>
                <xdr:rowOff>19050</xdr:rowOff>
              </from>
              <to>
                <xdr:col>7</xdr:col>
                <xdr:colOff>304800</xdr:colOff>
                <xdr:row>8</xdr:row>
                <xdr:rowOff>190500</xdr:rowOff>
              </to>
            </anchor>
          </controlPr>
        </control>
      </mc:Choice>
      <mc:Fallback>
        <control shapeId="92549" r:id="rId7" name="FinalReviewChk"/>
      </mc:Fallback>
    </mc:AlternateContent>
    <mc:AlternateContent xmlns:mc="http://schemas.openxmlformats.org/markup-compatibility/2006">
      <mc:Choice Requires="x14">
        <control shapeId="92548" r:id="rId8" name="ReworkRequiredChk">
          <controlPr defaultSize="0" autoLine="0" r:id="rId5">
            <anchor moveWithCells="1">
              <from>
                <xdr:col>7</xdr:col>
                <xdr:colOff>133350</xdr:colOff>
                <xdr:row>3</xdr:row>
                <xdr:rowOff>76200</xdr:rowOff>
              </from>
              <to>
                <xdr:col>7</xdr:col>
                <xdr:colOff>304800</xdr:colOff>
                <xdr:row>3</xdr:row>
                <xdr:rowOff>247650</xdr:rowOff>
              </to>
            </anchor>
          </controlPr>
        </control>
      </mc:Choice>
      <mc:Fallback>
        <control shapeId="92548" r:id="rId8" name="ReworkRequiredChk"/>
      </mc:Fallback>
    </mc:AlternateContent>
    <mc:AlternateContent xmlns:mc="http://schemas.openxmlformats.org/markup-compatibility/2006">
      <mc:Choice Requires="x14">
        <control shapeId="92546" r:id="rId9" name="AwaitingClientChk">
          <controlPr defaultSize="0" autoLine="0" r:id="rId5">
            <anchor moveWithCells="1">
              <from>
                <xdr:col>7</xdr:col>
                <xdr:colOff>133350</xdr:colOff>
                <xdr:row>1</xdr:row>
                <xdr:rowOff>76200</xdr:rowOff>
              </from>
              <to>
                <xdr:col>7</xdr:col>
                <xdr:colOff>304800</xdr:colOff>
                <xdr:row>1</xdr:row>
                <xdr:rowOff>247650</xdr:rowOff>
              </to>
            </anchor>
          </controlPr>
        </control>
      </mc:Choice>
      <mc:Fallback>
        <control shapeId="92546" r:id="rId9" name="AwaitingClientChk"/>
      </mc:Fallback>
    </mc:AlternateContent>
    <mc:AlternateContent xmlns:mc="http://schemas.openxmlformats.org/markup-compatibility/2006">
      <mc:Choice Requires="x14">
        <control shapeId="92545" r:id="rId10" name="WorksheetCompleteChk">
          <controlPr defaultSize="0" autoLine="0" r:id="rId5">
            <anchor moveWithCells="1">
              <from>
                <xdr:col>7</xdr:col>
                <xdr:colOff>142875</xdr:colOff>
                <xdr:row>0</xdr:row>
                <xdr:rowOff>66675</xdr:rowOff>
              </from>
              <to>
                <xdr:col>7</xdr:col>
                <xdr:colOff>314325</xdr:colOff>
                <xdr:row>0</xdr:row>
                <xdr:rowOff>238125</xdr:rowOff>
              </to>
            </anchor>
          </controlPr>
        </control>
      </mc:Choice>
      <mc:Fallback>
        <control shapeId="92545" r:id="rId10" name="WorksheetCompleteChk"/>
      </mc:Fallback>
    </mc:AlternateContent>
  </control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9">
    <tabColor rgb="FF8DC63F"/>
    <pageSetUpPr fitToPage="1"/>
  </sheetPr>
  <dimension ref="A1:L147"/>
  <sheetViews>
    <sheetView showGridLines="0" zoomScaleNormal="100" workbookViewId="0">
      <selection activeCell="B1" sqref="B1:D1"/>
    </sheetView>
  </sheetViews>
  <sheetFormatPr defaultColWidth="9.33203125" defaultRowHeight="12.75" x14ac:dyDescent="0.2"/>
  <cols>
    <col min="1" max="1" width="12.83203125" style="7" customWidth="1"/>
    <col min="2" max="2" width="23.5" style="7" customWidth="1"/>
    <col min="3" max="3" width="19.33203125" style="7" customWidth="1"/>
    <col min="4" max="6" width="15.83203125" style="7" customWidth="1"/>
    <col min="7" max="7" width="15.1640625" style="7" customWidth="1"/>
    <col min="8" max="8" width="6.6640625" customWidth="1"/>
    <col min="9" max="9" width="30.83203125" customWidth="1"/>
    <col min="10" max="11" width="9.1640625" customWidth="1"/>
    <col min="12" max="16384" width="9.33203125" style="7"/>
  </cols>
  <sheetData>
    <row r="1" spans="1:12" customFormat="1" ht="24.95" customHeight="1" x14ac:dyDescent="0.2">
      <c r="A1" s="145" t="s">
        <v>167</v>
      </c>
      <c r="B1" s="1426" t="str">
        <f>Home!$B$3</f>
        <v>MICI05</v>
      </c>
      <c r="C1" s="1426"/>
      <c r="D1" s="1426"/>
      <c r="E1" s="104" t="s">
        <v>58</v>
      </c>
      <c r="F1" s="1066" t="e">
        <f>IF(AND('Index of Workpapers'!E66="",#REF!=""),'Index of Workpapers'!C66,IF('Index of Workpapers'!E66&lt;&gt;"",'Index of Workpapers'!E66,#REF!))</f>
        <v>#REF!</v>
      </c>
      <c r="H1" s="643"/>
      <c r="I1" s="644" t="s">
        <v>349</v>
      </c>
      <c r="J1" s="645" t="s">
        <v>63</v>
      </c>
      <c r="K1" s="646" t="s">
        <v>64</v>
      </c>
    </row>
    <row r="2" spans="1:12" customFormat="1" ht="24.95" customHeight="1" x14ac:dyDescent="0.25">
      <c r="A2" s="145" t="s">
        <v>10</v>
      </c>
      <c r="B2" s="971" t="str">
        <f>Home!$B$4</f>
        <v>MICINDA SUPERANNUATION FUND</v>
      </c>
      <c r="C2" s="200"/>
      <c r="D2" s="168"/>
      <c r="E2" s="104" t="s">
        <v>63</v>
      </c>
      <c r="F2" s="104" t="s">
        <v>64</v>
      </c>
      <c r="H2" s="643"/>
      <c r="I2" s="644" t="s">
        <v>350</v>
      </c>
      <c r="J2" s="645" t="s">
        <v>63</v>
      </c>
      <c r="K2" s="646" t="s">
        <v>64</v>
      </c>
    </row>
    <row r="3" spans="1:12" customFormat="1" ht="24.95" customHeight="1" x14ac:dyDescent="0.25">
      <c r="A3" s="145" t="s">
        <v>236</v>
      </c>
      <c r="B3" s="973">
        <f>Home!$C$7</f>
        <v>43281</v>
      </c>
      <c r="C3" s="200"/>
      <c r="D3" s="142" t="s">
        <v>55</v>
      </c>
      <c r="E3" s="106" t="str">
        <f>Home!$C$16</f>
        <v>TH</v>
      </c>
      <c r="F3" s="238">
        <f>Home!$C$17</f>
        <v>43521</v>
      </c>
      <c r="H3" s="643"/>
      <c r="I3" s="644" t="s">
        <v>94</v>
      </c>
      <c r="J3" s="645" t="s">
        <v>63</v>
      </c>
      <c r="K3" s="646" t="s">
        <v>64</v>
      </c>
    </row>
    <row r="4" spans="1:12" customFormat="1" ht="24.95" customHeight="1" x14ac:dyDescent="0.3">
      <c r="A4" s="105" t="s">
        <v>599</v>
      </c>
      <c r="B4" s="105"/>
      <c r="C4" s="24"/>
      <c r="D4" s="142" t="s">
        <v>56</v>
      </c>
      <c r="E4" s="106" t="str">
        <f>Home!$C$18</f>
        <v>Enter initials</v>
      </c>
      <c r="F4" s="238" t="str">
        <f>Home!$C$19</f>
        <v>Enter date</v>
      </c>
      <c r="H4" s="1418"/>
      <c r="I4" s="1419" t="s">
        <v>351</v>
      </c>
      <c r="J4" s="1420" t="s">
        <v>63</v>
      </c>
      <c r="K4" s="1422" t="s">
        <v>64</v>
      </c>
    </row>
    <row r="5" spans="1:12" s="23" customFormat="1" ht="3.75" customHeight="1" x14ac:dyDescent="0.25">
      <c r="B5" s="59"/>
      <c r="C5" s="50"/>
      <c r="D5" s="83"/>
      <c r="E5" s="83"/>
      <c r="H5" s="1418"/>
      <c r="I5" s="1419"/>
      <c r="J5" s="1420"/>
      <c r="K5" s="1422"/>
    </row>
    <row r="6" spans="1:12" customFormat="1" ht="30" customHeight="1" x14ac:dyDescent="0.2">
      <c r="A6" s="1414" t="s">
        <v>1026</v>
      </c>
      <c r="B6" s="1414"/>
      <c r="C6" s="1414"/>
      <c r="D6" s="1414"/>
      <c r="E6" s="1414"/>
      <c r="F6" s="1414"/>
      <c r="H6" s="643"/>
      <c r="I6" s="644" t="s">
        <v>352</v>
      </c>
      <c r="J6" s="645" t="s">
        <v>63</v>
      </c>
      <c r="K6" s="646" t="s">
        <v>64</v>
      </c>
    </row>
    <row r="7" spans="1:12" customFormat="1" ht="3.75" customHeight="1" thickBot="1" x14ac:dyDescent="0.25">
      <c r="H7" s="1418"/>
      <c r="I7" s="1419" t="s">
        <v>353</v>
      </c>
      <c r="J7" s="1420" t="s">
        <v>63</v>
      </c>
      <c r="K7" s="1422" t="s">
        <v>64</v>
      </c>
    </row>
    <row r="8" spans="1:12" customFormat="1" ht="3.75" customHeight="1" x14ac:dyDescent="0.2">
      <c r="A8" s="482"/>
      <c r="B8" s="483"/>
      <c r="C8" s="483"/>
      <c r="D8" s="483"/>
      <c r="E8" s="483"/>
      <c r="F8" s="528"/>
      <c r="H8" s="1418"/>
      <c r="I8" s="1419"/>
      <c r="J8" s="1420"/>
      <c r="K8" s="1422"/>
    </row>
    <row r="9" spans="1:12" customFormat="1" ht="20.100000000000001" customHeight="1" x14ac:dyDescent="0.2">
      <c r="A9" s="1510" t="s">
        <v>598</v>
      </c>
      <c r="B9" s="1555"/>
      <c r="C9" s="1555"/>
      <c r="D9" s="1664">
        <f>IF(B3="Enter Date Here","",DATE(YEAR(B3)+1,MONTH(B3),DAY(B3)))</f>
        <v>43646</v>
      </c>
      <c r="E9" s="1664"/>
      <c r="F9" s="770"/>
      <c r="H9" s="1418"/>
      <c r="I9" s="1419"/>
      <c r="J9" s="1420"/>
      <c r="K9" s="1422"/>
    </row>
    <row r="10" spans="1:12" customFormat="1" ht="20.100000000000001" customHeight="1" x14ac:dyDescent="0.2">
      <c r="A10" s="1397" t="s">
        <v>212</v>
      </c>
      <c r="B10" s="1398"/>
      <c r="C10" s="1412"/>
      <c r="D10" s="1413"/>
      <c r="E10" s="1413"/>
      <c r="F10" s="813"/>
      <c r="H10" s="530" t="s">
        <v>902</v>
      </c>
      <c r="I10" s="531"/>
      <c r="J10" s="531"/>
      <c r="K10" s="532"/>
    </row>
    <row r="11" spans="1:12" s="3" customFormat="1" ht="20.100000000000001" customHeight="1" x14ac:dyDescent="0.2">
      <c r="A11" s="1402" t="s">
        <v>112</v>
      </c>
      <c r="B11" s="1403"/>
      <c r="C11" s="1403"/>
      <c r="D11" s="1403"/>
      <c r="E11" s="1403"/>
      <c r="F11" s="653" t="s">
        <v>161</v>
      </c>
      <c r="H11" s="533"/>
      <c r="I11" s="534"/>
      <c r="J11" s="534"/>
      <c r="K11" s="535"/>
      <c r="L11" s="3" t="s">
        <v>309</v>
      </c>
    </row>
    <row r="12" spans="1:12" s="119" customFormat="1" ht="15" customHeight="1" x14ac:dyDescent="0.2">
      <c r="A12" s="1510" t="s">
        <v>278</v>
      </c>
      <c r="B12" s="1555"/>
      <c r="C12" s="1555"/>
      <c r="D12" s="1555"/>
      <c r="E12" s="1555"/>
      <c r="F12" s="806"/>
      <c r="H12" s="1429" t="s">
        <v>355</v>
      </c>
      <c r="I12" s="1430"/>
      <c r="J12" s="1430"/>
      <c r="K12" s="1431"/>
    </row>
    <row r="13" spans="1:12" customFormat="1" ht="15" customHeight="1" x14ac:dyDescent="0.2">
      <c r="A13" s="771"/>
      <c r="B13" s="657" t="s">
        <v>279</v>
      </c>
      <c r="C13" s="658"/>
      <c r="D13" s="658"/>
      <c r="E13" s="658"/>
      <c r="F13" s="559"/>
      <c r="H13" s="1415"/>
      <c r="I13" s="1432"/>
      <c r="J13" s="1432"/>
      <c r="K13" s="1433"/>
    </row>
    <row r="14" spans="1:12" customFormat="1" ht="15" customHeight="1" x14ac:dyDescent="0.2">
      <c r="A14" s="771"/>
      <c r="B14" s="657" t="str">
        <f>CONCATENATE("Age of Member at ")</f>
        <v xml:space="preserve">Age of Member at </v>
      </c>
      <c r="C14" s="202">
        <f>IF($B$3="Enter Date Here","",$B$3+1)</f>
        <v>43282</v>
      </c>
      <c r="D14" s="1662" t="str">
        <f>IF(F14="","",IF(F14&lt;60,"Under 60 - use worksheet SMSF47",""))</f>
        <v/>
      </c>
      <c r="E14" s="1662"/>
      <c r="F14" s="680" t="str">
        <f>IF(F13=0,"",DATEDIF(F13,C14,"Y"))</f>
        <v/>
      </c>
      <c r="H14" s="443"/>
      <c r="I14" s="444"/>
      <c r="J14" s="444"/>
      <c r="K14" s="445"/>
    </row>
    <row r="15" spans="1:12" customFormat="1" ht="15" customHeight="1" x14ac:dyDescent="0.2">
      <c r="A15" s="771"/>
      <c r="B15" s="657" t="s">
        <v>280</v>
      </c>
      <c r="C15" s="658"/>
      <c r="D15" s="658"/>
      <c r="E15" s="658"/>
      <c r="F15" s="559"/>
      <c r="H15" s="443"/>
      <c r="I15" s="444"/>
      <c r="J15" s="444"/>
      <c r="K15" s="445"/>
    </row>
    <row r="16" spans="1:12" customFormat="1" ht="15" customHeight="1" x14ac:dyDescent="0.2">
      <c r="A16" s="771"/>
      <c r="B16" s="1570" t="s">
        <v>281</v>
      </c>
      <c r="C16" s="1570"/>
      <c r="D16" s="1570"/>
      <c r="E16" s="658"/>
      <c r="F16" s="680" t="str">
        <f>IF(F15=0,"",DATEDIF(F13,F15,"Y"))</f>
        <v/>
      </c>
      <c r="H16" s="443"/>
      <c r="I16" s="444"/>
      <c r="J16" s="444"/>
      <c r="K16" s="445"/>
    </row>
    <row r="17" spans="1:11" customFormat="1" ht="15" customHeight="1" x14ac:dyDescent="0.2">
      <c r="A17" s="573"/>
      <c r="B17" s="1570" t="s">
        <v>220</v>
      </c>
      <c r="C17" s="1570"/>
      <c r="D17" s="1570"/>
      <c r="E17" s="658"/>
      <c r="F17" s="780"/>
      <c r="H17" s="443"/>
      <c r="I17" s="444"/>
      <c r="J17" s="444"/>
      <c r="K17" s="445"/>
    </row>
    <row r="18" spans="1:11" customFormat="1" ht="15" customHeight="1" x14ac:dyDescent="0.2">
      <c r="A18" s="573"/>
      <c r="B18" s="1521" t="s">
        <v>285</v>
      </c>
      <c r="C18" s="1521"/>
      <c r="D18" s="1521"/>
      <c r="E18" s="658"/>
      <c r="F18" s="488"/>
      <c r="H18" s="443"/>
      <c r="I18" s="444"/>
      <c r="J18" s="444"/>
      <c r="K18" s="445"/>
    </row>
    <row r="19" spans="1:11" customFormat="1" ht="3.75" customHeight="1" x14ac:dyDescent="0.2">
      <c r="A19" s="573"/>
      <c r="B19" s="657"/>
      <c r="C19" s="658"/>
      <c r="D19" s="658"/>
      <c r="E19" s="658"/>
      <c r="F19" s="803"/>
      <c r="H19" s="369"/>
      <c r="I19" s="369"/>
      <c r="J19" s="369"/>
      <c r="K19" s="369"/>
    </row>
    <row r="20" spans="1:11" customFormat="1" ht="15" customHeight="1" x14ac:dyDescent="0.2">
      <c r="A20" s="573"/>
      <c r="B20" s="1509" t="s">
        <v>324</v>
      </c>
      <c r="C20" s="1509"/>
      <c r="D20" s="658"/>
      <c r="E20" s="120"/>
      <c r="F20" s="807" t="str">
        <f>IF(F18=0,"",IF(F18="Yes",(0.1),"N/A"))</f>
        <v/>
      </c>
      <c r="H20" s="443"/>
      <c r="I20" s="444"/>
      <c r="J20" s="444"/>
      <c r="K20" s="445"/>
    </row>
    <row r="21" spans="1:11" customFormat="1" ht="15" customHeight="1" x14ac:dyDescent="0.2">
      <c r="A21" s="573"/>
      <c r="B21" s="1509" t="s">
        <v>325</v>
      </c>
      <c r="C21" s="1509"/>
      <c r="D21" s="658"/>
      <c r="E21" s="120"/>
      <c r="F21" s="807" t="str">
        <f>IF(F14="","",IF(F14&lt;65,0.04,IF(F14&lt;75,0.05,IF(F14&lt;80,0.06,IF(F14&lt;85,0.07,IF(F14&lt;90,0.09,IF(F14&lt;95,0.11,IF(F14&gt;95,0.14,0)))))))*IF(OR($D$9=40724,$D$9=40359,$D$9=39994),0.5,IF(OR($D$9=41090,$D$9=41455),0.75,1)))</f>
        <v/>
      </c>
      <c r="G21" s="131"/>
      <c r="H21" s="443"/>
      <c r="I21" s="444"/>
      <c r="J21" s="444"/>
      <c r="K21" s="445"/>
    </row>
    <row r="22" spans="1:11" customFormat="1" ht="3.75" customHeight="1" x14ac:dyDescent="0.2">
      <c r="A22" s="573"/>
      <c r="B22" s="657"/>
      <c r="C22" s="658"/>
      <c r="D22" s="658"/>
      <c r="E22" s="37"/>
      <c r="F22" s="808"/>
      <c r="H22" s="369"/>
      <c r="I22" s="369"/>
      <c r="J22" s="369"/>
      <c r="K22" s="369"/>
    </row>
    <row r="23" spans="1:11" customFormat="1" ht="15" customHeight="1" x14ac:dyDescent="0.2">
      <c r="A23" s="573"/>
      <c r="B23" s="657" t="s">
        <v>222</v>
      </c>
      <c r="C23" s="1521" t="s">
        <v>286</v>
      </c>
      <c r="D23" s="1521"/>
      <c r="E23" s="1606"/>
      <c r="F23" s="794" t="str">
        <f>IF(F18=0,"",IF(F20="N/A","N/A",IF(F15&gt;C14,ROUND((F17*F20)*($D$9-F15+1)/($D$9-C14+1),-1),ROUND(F17*F20,-1))))</f>
        <v/>
      </c>
      <c r="H23" s="443"/>
      <c r="I23" s="444"/>
      <c r="J23" s="444"/>
      <c r="K23" s="445"/>
    </row>
    <row r="24" spans="1:11" customFormat="1" ht="15" customHeight="1" x14ac:dyDescent="0.2">
      <c r="A24" s="573"/>
      <c r="B24" s="657" t="s">
        <v>221</v>
      </c>
      <c r="C24" s="1521" t="s">
        <v>286</v>
      </c>
      <c r="D24" s="1521"/>
      <c r="E24" s="1606"/>
      <c r="F24" s="795" t="str">
        <f>IF(F21="","",IF(F15&gt;C14,ROUND((F17*F21)*($D$9-F15+1)/($D$9-C14+1),-1),ROUND(F17*F21,-1)))</f>
        <v/>
      </c>
      <c r="H24" s="443"/>
      <c r="I24" s="444"/>
      <c r="J24" s="444"/>
      <c r="K24" s="445"/>
    </row>
    <row r="25" spans="1:11" ht="3.75" customHeight="1" x14ac:dyDescent="0.2">
      <c r="A25" s="779"/>
      <c r="B25" s="37"/>
      <c r="C25" s="316"/>
      <c r="D25" s="37"/>
      <c r="E25" s="37"/>
      <c r="F25" s="809"/>
      <c r="H25" s="369"/>
      <c r="I25" s="369"/>
      <c r="J25" s="369"/>
      <c r="K25" s="369"/>
    </row>
    <row r="26" spans="1:11" ht="15" customHeight="1" x14ac:dyDescent="0.2">
      <c r="A26" s="600"/>
      <c r="B26" s="655" t="s">
        <v>319</v>
      </c>
      <c r="C26" s="316"/>
      <c r="D26" s="316"/>
      <c r="E26" s="316"/>
      <c r="F26" s="780"/>
      <c r="H26" s="443"/>
      <c r="I26" s="444"/>
      <c r="J26" s="444"/>
      <c r="K26" s="445"/>
    </row>
    <row r="27" spans="1:11" ht="3.75" customHeight="1" x14ac:dyDescent="0.2">
      <c r="A27" s="600"/>
      <c r="B27" s="316"/>
      <c r="C27" s="316"/>
      <c r="D27" s="316"/>
      <c r="E27" s="316"/>
      <c r="F27" s="810"/>
      <c r="H27" s="369"/>
      <c r="I27" s="369"/>
      <c r="J27" s="369"/>
      <c r="K27" s="369"/>
    </row>
    <row r="28" spans="1:11" ht="15" customHeight="1" x14ac:dyDescent="0.2">
      <c r="A28" s="600"/>
      <c r="B28" s="1555" t="s">
        <v>287</v>
      </c>
      <c r="C28" s="1555"/>
      <c r="D28" s="1665"/>
      <c r="E28" s="241" t="str">
        <f>IF(F26=0,"",(F28/F26))</f>
        <v/>
      </c>
      <c r="F28" s="796"/>
      <c r="H28" s="443"/>
      <c r="I28" s="444"/>
      <c r="J28" s="444"/>
      <c r="K28" s="445"/>
    </row>
    <row r="29" spans="1:11" ht="3.75" customHeight="1" x14ac:dyDescent="0.2">
      <c r="A29" s="600"/>
      <c r="B29" s="316"/>
      <c r="C29" s="316"/>
      <c r="D29" s="316"/>
      <c r="E29" s="316"/>
      <c r="F29" s="811"/>
      <c r="H29" s="369"/>
      <c r="I29" s="369"/>
      <c r="J29" s="369"/>
      <c r="K29" s="369"/>
    </row>
    <row r="30" spans="1:11" s="14" customFormat="1" ht="15" customHeight="1" x14ac:dyDescent="0.2">
      <c r="A30" s="600"/>
      <c r="B30" s="1467" t="s">
        <v>288</v>
      </c>
      <c r="C30" s="1467"/>
      <c r="D30" s="1467"/>
      <c r="E30" s="241" t="str">
        <f>IF(F26=0,"",(F30/F26))</f>
        <v/>
      </c>
      <c r="F30" s="812"/>
      <c r="H30" s="443"/>
      <c r="I30" s="444"/>
      <c r="J30" s="444"/>
      <c r="K30" s="445"/>
    </row>
    <row r="31" spans="1:11" ht="3.75" customHeight="1" x14ac:dyDescent="0.2">
      <c r="A31" s="600"/>
      <c r="B31" s="655"/>
      <c r="C31" s="316"/>
      <c r="D31" s="316"/>
      <c r="E31" s="138"/>
      <c r="F31" s="798"/>
      <c r="H31" s="369"/>
      <c r="I31" s="369"/>
      <c r="J31" s="369"/>
      <c r="K31" s="369"/>
    </row>
    <row r="32" spans="1:11" ht="15" customHeight="1" x14ac:dyDescent="0.2">
      <c r="A32" s="600"/>
      <c r="B32" s="655"/>
      <c r="C32" s="316"/>
      <c r="D32" s="316"/>
      <c r="E32" s="241" t="str">
        <f>IF(AND(E28="",E30=""),"",(E28+E30))</f>
        <v/>
      </c>
      <c r="F32" s="799"/>
      <c r="H32" s="443"/>
      <c r="I32" s="444"/>
      <c r="J32" s="444"/>
      <c r="K32" s="445"/>
    </row>
    <row r="33" spans="1:11" ht="3.75" customHeight="1" x14ac:dyDescent="0.2">
      <c r="A33" s="600"/>
      <c r="B33" s="655"/>
      <c r="C33" s="316"/>
      <c r="D33" s="316"/>
      <c r="E33" s="316"/>
      <c r="F33" s="800"/>
      <c r="H33" s="369"/>
      <c r="I33" s="369"/>
      <c r="J33" s="369"/>
      <c r="K33" s="369"/>
    </row>
    <row r="34" spans="1:11" ht="15" customHeight="1" x14ac:dyDescent="0.2">
      <c r="A34" s="600"/>
      <c r="B34" s="1555" t="s">
        <v>329</v>
      </c>
      <c r="C34" s="1555"/>
      <c r="D34" s="1555"/>
      <c r="E34" s="140"/>
      <c r="F34" s="780"/>
      <c r="H34" s="443"/>
      <c r="I34" s="444"/>
      <c r="J34" s="444"/>
      <c r="K34" s="445"/>
    </row>
    <row r="35" spans="1:11" ht="3.75" customHeight="1" x14ac:dyDescent="0.2">
      <c r="A35" s="600"/>
      <c r="B35" s="655"/>
      <c r="C35" s="316"/>
      <c r="D35" s="316"/>
      <c r="E35" s="140"/>
      <c r="F35" s="800"/>
      <c r="H35" s="369"/>
      <c r="I35" s="369"/>
      <c r="J35" s="369"/>
      <c r="K35" s="369"/>
    </row>
    <row r="36" spans="1:11" ht="15" customHeight="1" x14ac:dyDescent="0.2">
      <c r="A36" s="600"/>
      <c r="B36" s="1467" t="s">
        <v>320</v>
      </c>
      <c r="C36" s="1467"/>
      <c r="D36" s="1467"/>
      <c r="E36" s="241" t="str">
        <f>E28</f>
        <v/>
      </c>
      <c r="F36" s="787" t="str">
        <f>IF(F34=0,"",IF(E36="",0,(F34*E36)))</f>
        <v/>
      </c>
      <c r="H36" s="443"/>
      <c r="I36" s="444"/>
      <c r="J36" s="444"/>
      <c r="K36" s="445"/>
    </row>
    <row r="37" spans="1:11" ht="3.75" customHeight="1" x14ac:dyDescent="0.2">
      <c r="A37" s="600"/>
      <c r="B37" s="139"/>
      <c r="C37" s="316"/>
      <c r="D37" s="316"/>
      <c r="E37" s="140"/>
      <c r="F37" s="801"/>
      <c r="H37" s="369"/>
      <c r="I37" s="369"/>
      <c r="J37" s="369"/>
      <c r="K37" s="369"/>
    </row>
    <row r="38" spans="1:11" ht="15" customHeight="1" x14ac:dyDescent="0.2">
      <c r="A38" s="600"/>
      <c r="B38" s="1467" t="s">
        <v>321</v>
      </c>
      <c r="C38" s="1467"/>
      <c r="D38" s="1467"/>
      <c r="E38" s="241" t="str">
        <f>E30</f>
        <v/>
      </c>
      <c r="F38" s="635" t="str">
        <f>IF(F34=0,"",IF(E38="",0,(F34*E38)))</f>
        <v/>
      </c>
      <c r="H38" s="443"/>
      <c r="I38" s="444"/>
      <c r="J38" s="444"/>
      <c r="K38" s="445"/>
    </row>
    <row r="39" spans="1:11" ht="3.75" customHeight="1" x14ac:dyDescent="0.2">
      <c r="A39" s="600"/>
      <c r="B39" s="139"/>
      <c r="C39" s="316"/>
      <c r="D39" s="316"/>
      <c r="E39" s="140"/>
      <c r="F39" s="800"/>
      <c r="H39" s="369"/>
      <c r="I39" s="369"/>
      <c r="J39" s="369"/>
      <c r="K39" s="369"/>
    </row>
    <row r="40" spans="1:11" ht="15" customHeight="1" x14ac:dyDescent="0.2">
      <c r="A40" s="600"/>
      <c r="B40" s="139"/>
      <c r="C40" s="316"/>
      <c r="D40" s="316"/>
      <c r="E40" s="241" t="str">
        <f>IF(F34=0,"",(E36+E38))</f>
        <v/>
      </c>
      <c r="F40" s="787" t="str">
        <f>IF(F34=0,"",(F36+F38))</f>
        <v/>
      </c>
      <c r="H40" s="443"/>
      <c r="I40" s="444"/>
      <c r="J40" s="444"/>
      <c r="K40" s="445"/>
    </row>
    <row r="41" spans="1:11" ht="3.75" customHeight="1" thickBot="1" x14ac:dyDescent="0.25">
      <c r="A41" s="600"/>
      <c r="B41" s="316"/>
      <c r="C41" s="316"/>
      <c r="D41" s="316"/>
      <c r="E41" s="316"/>
      <c r="F41" s="574"/>
      <c r="H41" s="369"/>
      <c r="I41" s="369"/>
      <c r="J41" s="369"/>
      <c r="K41" s="369"/>
    </row>
    <row r="42" spans="1:11" ht="3.75" customHeight="1" x14ac:dyDescent="0.2">
      <c r="A42" s="804"/>
      <c r="B42" s="625"/>
      <c r="C42" s="625"/>
      <c r="D42" s="625"/>
      <c r="E42" s="625"/>
      <c r="F42" s="805"/>
      <c r="H42" s="8"/>
      <c r="I42" s="8"/>
      <c r="J42" s="8"/>
      <c r="K42" s="8"/>
    </row>
    <row r="43" spans="1:11" customFormat="1" ht="20.100000000000001" customHeight="1" x14ac:dyDescent="0.2">
      <c r="A43" s="1397" t="s">
        <v>212</v>
      </c>
      <c r="B43" s="1398"/>
      <c r="C43" s="1413"/>
      <c r="D43" s="1413"/>
      <c r="E43" s="1413"/>
      <c r="F43" s="640"/>
      <c r="H43" s="369"/>
      <c r="I43" s="369"/>
      <c r="J43" s="369"/>
      <c r="K43" s="369"/>
    </row>
    <row r="44" spans="1:11" s="3" customFormat="1" ht="20.100000000000001" customHeight="1" x14ac:dyDescent="0.2">
      <c r="A44" s="1402" t="s">
        <v>112</v>
      </c>
      <c r="B44" s="1403"/>
      <c r="C44" s="1403"/>
      <c r="D44" s="1403"/>
      <c r="E44" s="1403"/>
      <c r="F44" s="653" t="s">
        <v>161</v>
      </c>
      <c r="H44" s="369"/>
      <c r="I44" s="369"/>
      <c r="J44" s="369"/>
      <c r="K44" s="369"/>
    </row>
    <row r="45" spans="1:11" s="119" customFormat="1" ht="20.100000000000001" customHeight="1" x14ac:dyDescent="0.2">
      <c r="A45" s="1510" t="s">
        <v>278</v>
      </c>
      <c r="B45" s="1555"/>
      <c r="C45" s="1555"/>
      <c r="D45" s="1555"/>
      <c r="E45" s="1555"/>
      <c r="F45" s="806"/>
      <c r="H45" s="369"/>
      <c r="I45" s="369"/>
      <c r="J45" s="369"/>
      <c r="K45" s="369"/>
    </row>
    <row r="46" spans="1:11" customFormat="1" ht="15" customHeight="1" x14ac:dyDescent="0.2">
      <c r="A46" s="771"/>
      <c r="B46" s="657" t="s">
        <v>279</v>
      </c>
      <c r="C46" s="658"/>
      <c r="D46" s="658"/>
      <c r="E46" s="658"/>
      <c r="F46" s="559"/>
      <c r="H46" s="443"/>
      <c r="I46" s="444"/>
      <c r="J46" s="444"/>
      <c r="K46" s="445"/>
    </row>
    <row r="47" spans="1:11" customFormat="1" ht="15" customHeight="1" x14ac:dyDescent="0.2">
      <c r="A47" s="771"/>
      <c r="B47" s="657" t="str">
        <f>CONCATENATE("Age of Member at ")</f>
        <v xml:space="preserve">Age of Member at </v>
      </c>
      <c r="C47" s="202">
        <f>IF($B$3="Enter Date Here","",$B$3+1)</f>
        <v>43282</v>
      </c>
      <c r="D47" s="1662" t="str">
        <f>IF(F47="","",IF(F47&lt;60,"Under 60 - use worksheet SMSF47",""))</f>
        <v/>
      </c>
      <c r="E47" s="1662"/>
      <c r="F47" s="680" t="str">
        <f>IF(F46=0,"",DATEDIF(F46,C47,"Y"))</f>
        <v/>
      </c>
      <c r="H47" s="443"/>
      <c r="I47" s="444"/>
      <c r="J47" s="444"/>
      <c r="K47" s="445"/>
    </row>
    <row r="48" spans="1:11" customFormat="1" ht="15" customHeight="1" x14ac:dyDescent="0.2">
      <c r="A48" s="771"/>
      <c r="B48" s="657" t="s">
        <v>280</v>
      </c>
      <c r="C48" s="658"/>
      <c r="D48" s="658"/>
      <c r="E48" s="658"/>
      <c r="F48" s="559"/>
      <c r="H48" s="443"/>
      <c r="I48" s="444"/>
      <c r="J48" s="444"/>
      <c r="K48" s="445"/>
    </row>
    <row r="49" spans="1:11" customFormat="1" ht="15" customHeight="1" x14ac:dyDescent="0.2">
      <c r="A49" s="771"/>
      <c r="B49" s="1509" t="s">
        <v>281</v>
      </c>
      <c r="C49" s="1509"/>
      <c r="D49" s="1509"/>
      <c r="E49" s="658"/>
      <c r="F49" s="680" t="str">
        <f>IF(F48=0,"",DATEDIF(F46,F48,"Y"))</f>
        <v/>
      </c>
      <c r="H49" s="443"/>
      <c r="I49" s="444"/>
      <c r="J49" s="444"/>
      <c r="K49" s="445"/>
    </row>
    <row r="50" spans="1:11" customFormat="1" ht="15" customHeight="1" x14ac:dyDescent="0.2">
      <c r="A50" s="573"/>
      <c r="B50" s="1509" t="s">
        <v>220</v>
      </c>
      <c r="C50" s="1509"/>
      <c r="D50" s="1509"/>
      <c r="E50" s="658"/>
      <c r="F50" s="780"/>
      <c r="H50" s="443"/>
      <c r="I50" s="444"/>
      <c r="J50" s="444"/>
      <c r="K50" s="445"/>
    </row>
    <row r="51" spans="1:11" customFormat="1" ht="15" customHeight="1" x14ac:dyDescent="0.2">
      <c r="A51" s="573"/>
      <c r="B51" s="1521" t="s">
        <v>285</v>
      </c>
      <c r="C51" s="1521"/>
      <c r="D51" s="1521"/>
      <c r="E51" s="658"/>
      <c r="F51" s="488"/>
      <c r="H51" s="443"/>
      <c r="I51" s="444"/>
      <c r="J51" s="444"/>
      <c r="K51" s="445"/>
    </row>
    <row r="52" spans="1:11" customFormat="1" ht="3.75" customHeight="1" x14ac:dyDescent="0.2">
      <c r="A52" s="573"/>
      <c r="B52" s="657"/>
      <c r="C52" s="658"/>
      <c r="D52" s="658"/>
      <c r="E52" s="658"/>
      <c r="F52" s="803"/>
      <c r="H52" s="369"/>
      <c r="I52" s="369"/>
      <c r="J52" s="369"/>
      <c r="K52" s="369"/>
    </row>
    <row r="53" spans="1:11" customFormat="1" ht="15" customHeight="1" x14ac:dyDescent="0.2">
      <c r="A53" s="573"/>
      <c r="B53" s="1509" t="s">
        <v>324</v>
      </c>
      <c r="C53" s="1509"/>
      <c r="D53" s="658"/>
      <c r="E53" s="120"/>
      <c r="F53" s="807" t="str">
        <f>IF(F51=0,"",IF(F51="Yes",(0.1),"N/A"))</f>
        <v/>
      </c>
      <c r="H53" s="443"/>
      <c r="I53" s="444"/>
      <c r="J53" s="444"/>
      <c r="K53" s="445"/>
    </row>
    <row r="54" spans="1:11" customFormat="1" ht="15" customHeight="1" x14ac:dyDescent="0.2">
      <c r="A54" s="573"/>
      <c r="B54" s="1509" t="s">
        <v>325</v>
      </c>
      <c r="C54" s="1509"/>
      <c r="D54" s="658"/>
      <c r="E54" s="120"/>
      <c r="F54" s="807" t="str">
        <f>IF(F47="","",IF(F47&lt;65,0.04,IF(F47&lt;75,0.05,IF(F47&lt;80,0.06,IF(F47&lt;85,0.07,IF(F47&lt;90,0.09,IF(F47&lt;95,0.11,IF(F47&gt;95,0.14,0)))))))*IF(OR($D$9=40724,$D$9=40359,$D$9=39994),0.5,IF(OR($D$9=41090,$D$9=41455),0.75,1)))</f>
        <v/>
      </c>
      <c r="H54" s="443"/>
      <c r="I54" s="444"/>
      <c r="J54" s="444"/>
      <c r="K54" s="445"/>
    </row>
    <row r="55" spans="1:11" customFormat="1" ht="3.75" customHeight="1" x14ac:dyDescent="0.2">
      <c r="A55" s="573"/>
      <c r="B55" s="657"/>
      <c r="C55" s="658"/>
      <c r="D55" s="658"/>
      <c r="E55" s="37"/>
      <c r="F55" s="808"/>
      <c r="H55" s="369"/>
      <c r="I55" s="369"/>
      <c r="J55" s="369"/>
      <c r="K55" s="369"/>
    </row>
    <row r="56" spans="1:11" customFormat="1" ht="15" customHeight="1" x14ac:dyDescent="0.2">
      <c r="A56" s="573"/>
      <c r="B56" s="657" t="s">
        <v>222</v>
      </c>
      <c r="C56" s="1521" t="s">
        <v>286</v>
      </c>
      <c r="D56" s="1521"/>
      <c r="E56" s="1606"/>
      <c r="F56" s="794" t="str">
        <f>IF(F51=0,"",IF(F53="N/A","N/A",IF(F48&gt;C47,ROUND((F50*F53)*($D$9-F48+1)/($D$9-C47+1),-1),ROUND(F50*F53,-1))))</f>
        <v/>
      </c>
      <c r="H56" s="443"/>
      <c r="I56" s="444"/>
      <c r="J56" s="444"/>
      <c r="K56" s="445"/>
    </row>
    <row r="57" spans="1:11" customFormat="1" ht="15" customHeight="1" x14ac:dyDescent="0.2">
      <c r="A57" s="573"/>
      <c r="B57" s="657" t="s">
        <v>221</v>
      </c>
      <c r="C57" s="1521" t="s">
        <v>286</v>
      </c>
      <c r="D57" s="1521"/>
      <c r="E57" s="1606"/>
      <c r="F57" s="795" t="str">
        <f>IF(F54="","",IF(F48&gt;C47,ROUND((F50*F54)*($D$9-F48+1)/($D$9-C47+1),-1),ROUND(F50*F54,-1)))</f>
        <v/>
      </c>
      <c r="H57" s="443"/>
      <c r="I57" s="444"/>
      <c r="J57" s="444"/>
      <c r="K57" s="445"/>
    </row>
    <row r="58" spans="1:11" ht="3.75" customHeight="1" x14ac:dyDescent="0.2">
      <c r="A58" s="779"/>
      <c r="B58" s="37"/>
      <c r="C58" s="316"/>
      <c r="D58" s="37"/>
      <c r="E58" s="37"/>
      <c r="F58" s="809"/>
      <c r="H58" s="369"/>
      <c r="I58" s="369"/>
      <c r="J58" s="369"/>
      <c r="K58" s="369"/>
    </row>
    <row r="59" spans="1:11" ht="15" customHeight="1" x14ac:dyDescent="0.2">
      <c r="A59" s="600"/>
      <c r="B59" s="655" t="s">
        <v>319</v>
      </c>
      <c r="C59" s="316"/>
      <c r="D59" s="316"/>
      <c r="E59" s="316"/>
      <c r="F59" s="780"/>
      <c r="H59" s="443"/>
      <c r="I59" s="444"/>
      <c r="J59" s="444"/>
      <c r="K59" s="445"/>
    </row>
    <row r="60" spans="1:11" ht="3.75" customHeight="1" x14ac:dyDescent="0.2">
      <c r="A60" s="600"/>
      <c r="B60" s="316"/>
      <c r="C60" s="316"/>
      <c r="D60" s="316"/>
      <c r="E60" s="316"/>
      <c r="F60" s="810"/>
      <c r="H60" s="369"/>
      <c r="I60" s="369"/>
      <c r="J60" s="369"/>
      <c r="K60" s="369"/>
    </row>
    <row r="61" spans="1:11" ht="15" customHeight="1" x14ac:dyDescent="0.2">
      <c r="A61" s="600"/>
      <c r="B61" s="1555" t="s">
        <v>287</v>
      </c>
      <c r="C61" s="1555"/>
      <c r="D61" s="1665"/>
      <c r="E61" s="241" t="str">
        <f>IF(F59=0,"",(F61/F59))</f>
        <v/>
      </c>
      <c r="F61" s="796"/>
      <c r="H61" s="443"/>
      <c r="I61" s="444"/>
      <c r="J61" s="444"/>
      <c r="K61" s="445"/>
    </row>
    <row r="62" spans="1:11" ht="3.75" customHeight="1" x14ac:dyDescent="0.2">
      <c r="A62" s="600"/>
      <c r="B62" s="316"/>
      <c r="C62" s="316"/>
      <c r="D62" s="316"/>
      <c r="E62" s="316"/>
      <c r="F62" s="811"/>
      <c r="H62" s="369"/>
      <c r="I62" s="369"/>
      <c r="J62" s="369"/>
      <c r="K62" s="369"/>
    </row>
    <row r="63" spans="1:11" s="14" customFormat="1" ht="15" customHeight="1" x14ac:dyDescent="0.2">
      <c r="A63" s="600"/>
      <c r="B63" s="1467" t="s">
        <v>288</v>
      </c>
      <c r="C63" s="1467"/>
      <c r="D63" s="1467"/>
      <c r="E63" s="241" t="str">
        <f>IF(F59=0,"",(F63/F59))</f>
        <v/>
      </c>
      <c r="F63" s="812"/>
      <c r="H63" s="443"/>
      <c r="I63" s="444"/>
      <c r="J63" s="444"/>
      <c r="K63" s="445"/>
    </row>
    <row r="64" spans="1:11" ht="3.75" customHeight="1" x14ac:dyDescent="0.2">
      <c r="A64" s="600"/>
      <c r="B64" s="655"/>
      <c r="C64" s="316"/>
      <c r="D64" s="316"/>
      <c r="E64" s="138"/>
      <c r="F64" s="798"/>
      <c r="H64" s="369"/>
      <c r="I64" s="369"/>
      <c r="J64" s="369"/>
      <c r="K64" s="369"/>
    </row>
    <row r="65" spans="1:11" ht="15" customHeight="1" x14ac:dyDescent="0.2">
      <c r="A65" s="600"/>
      <c r="B65" s="655"/>
      <c r="C65" s="316"/>
      <c r="D65" s="316"/>
      <c r="E65" s="241" t="str">
        <f>IF(AND(E61="",E63=""),"",(E61+E63))</f>
        <v/>
      </c>
      <c r="F65" s="799"/>
      <c r="H65" s="443"/>
      <c r="I65" s="444"/>
      <c r="J65" s="444"/>
      <c r="K65" s="445"/>
    </row>
    <row r="66" spans="1:11" ht="3.75" customHeight="1" x14ac:dyDescent="0.2">
      <c r="A66" s="600"/>
      <c r="B66" s="655"/>
      <c r="C66" s="316"/>
      <c r="D66" s="316"/>
      <c r="E66" s="316"/>
      <c r="F66" s="800"/>
      <c r="H66" s="369"/>
      <c r="I66" s="369"/>
      <c r="J66" s="369"/>
      <c r="K66" s="369"/>
    </row>
    <row r="67" spans="1:11" ht="15" customHeight="1" x14ac:dyDescent="0.2">
      <c r="A67" s="600"/>
      <c r="B67" s="1555" t="s">
        <v>329</v>
      </c>
      <c r="C67" s="1555"/>
      <c r="D67" s="1555"/>
      <c r="E67" s="140"/>
      <c r="F67" s="780"/>
      <c r="H67" s="443"/>
      <c r="I67" s="444"/>
      <c r="J67" s="444"/>
      <c r="K67" s="445"/>
    </row>
    <row r="68" spans="1:11" ht="3.75" customHeight="1" x14ac:dyDescent="0.2">
      <c r="A68" s="600"/>
      <c r="B68" s="655"/>
      <c r="C68" s="316"/>
      <c r="D68" s="316"/>
      <c r="E68" s="140"/>
      <c r="F68" s="800"/>
      <c r="H68" s="369"/>
      <c r="I68" s="369"/>
      <c r="J68" s="369"/>
      <c r="K68" s="369"/>
    </row>
    <row r="69" spans="1:11" ht="15" customHeight="1" x14ac:dyDescent="0.2">
      <c r="A69" s="600"/>
      <c r="B69" s="1467" t="s">
        <v>320</v>
      </c>
      <c r="C69" s="1467"/>
      <c r="D69" s="1467"/>
      <c r="E69" s="241" t="str">
        <f>E61</f>
        <v/>
      </c>
      <c r="F69" s="787" t="str">
        <f>IF(F67=0,"",IF(E69="",0,(F67*E69)))</f>
        <v/>
      </c>
      <c r="H69" s="443"/>
      <c r="I69" s="444"/>
      <c r="J69" s="444"/>
      <c r="K69" s="445"/>
    </row>
    <row r="70" spans="1:11" ht="3.75" customHeight="1" x14ac:dyDescent="0.2">
      <c r="A70" s="600"/>
      <c r="B70" s="139"/>
      <c r="C70" s="316"/>
      <c r="D70" s="316"/>
      <c r="E70" s="140"/>
      <c r="F70" s="801"/>
      <c r="H70" s="369"/>
      <c r="I70" s="369"/>
      <c r="J70" s="369"/>
      <c r="K70" s="369"/>
    </row>
    <row r="71" spans="1:11" ht="15" customHeight="1" x14ac:dyDescent="0.2">
      <c r="A71" s="600"/>
      <c r="B71" s="1467" t="s">
        <v>321</v>
      </c>
      <c r="C71" s="1467"/>
      <c r="D71" s="1467"/>
      <c r="E71" s="241" t="str">
        <f>E63</f>
        <v/>
      </c>
      <c r="F71" s="635" t="str">
        <f>IF(F67=0,"",IF(E71="",0,(F67*E71)))</f>
        <v/>
      </c>
      <c r="H71" s="443"/>
      <c r="I71" s="444"/>
      <c r="J71" s="444"/>
      <c r="K71" s="445"/>
    </row>
    <row r="72" spans="1:11" ht="3.75" customHeight="1" x14ac:dyDescent="0.2">
      <c r="A72" s="600"/>
      <c r="B72" s="139"/>
      <c r="C72" s="316"/>
      <c r="D72" s="316"/>
      <c r="E72" s="140"/>
      <c r="F72" s="800"/>
      <c r="H72" s="369"/>
      <c r="I72" s="369"/>
      <c r="J72" s="369"/>
      <c r="K72" s="369"/>
    </row>
    <row r="73" spans="1:11" ht="15" customHeight="1" x14ac:dyDescent="0.2">
      <c r="A73" s="600"/>
      <c r="B73" s="139"/>
      <c r="C73" s="316"/>
      <c r="D73" s="316"/>
      <c r="E73" s="241" t="str">
        <f>IF(F67=0,"",(E69+E71))</f>
        <v/>
      </c>
      <c r="F73" s="635" t="str">
        <f>IF(F67=0,"",(F69+F71))</f>
        <v/>
      </c>
      <c r="H73" s="443"/>
      <c r="I73" s="444"/>
      <c r="J73" s="444"/>
      <c r="K73" s="445"/>
    </row>
    <row r="74" spans="1:11" ht="3.75" customHeight="1" thickBot="1" x14ac:dyDescent="0.25">
      <c r="A74" s="600"/>
      <c r="B74" s="316"/>
      <c r="C74" s="316"/>
      <c r="D74" s="316"/>
      <c r="E74" s="316"/>
      <c r="F74" s="574"/>
      <c r="H74" s="369"/>
      <c r="I74" s="369"/>
      <c r="J74" s="369"/>
      <c r="K74" s="369"/>
    </row>
    <row r="75" spans="1:11" ht="3.75" customHeight="1" x14ac:dyDescent="0.2">
      <c r="A75" s="804"/>
      <c r="B75" s="625"/>
      <c r="C75" s="625"/>
      <c r="D75" s="625"/>
      <c r="E75" s="625"/>
      <c r="F75" s="805"/>
      <c r="H75" s="369"/>
      <c r="I75" s="369"/>
      <c r="J75" s="369"/>
      <c r="K75" s="369"/>
    </row>
    <row r="76" spans="1:11" customFormat="1" ht="20.100000000000001" customHeight="1" x14ac:dyDescent="0.2">
      <c r="A76" s="1397" t="s">
        <v>212</v>
      </c>
      <c r="B76" s="1398"/>
      <c r="C76" s="1413"/>
      <c r="D76" s="1413"/>
      <c r="E76" s="1413"/>
      <c r="F76" s="640"/>
      <c r="H76" s="369"/>
      <c r="I76" s="369"/>
      <c r="J76" s="369"/>
      <c r="K76" s="369"/>
    </row>
    <row r="77" spans="1:11" customFormat="1" ht="20.100000000000001" customHeight="1" x14ac:dyDescent="0.2">
      <c r="A77" s="1402" t="s">
        <v>112</v>
      </c>
      <c r="B77" s="1403"/>
      <c r="C77" s="1403"/>
      <c r="D77" s="1403"/>
      <c r="E77" s="1403"/>
      <c r="F77" s="653" t="s">
        <v>161</v>
      </c>
      <c r="H77" s="369"/>
      <c r="I77" s="369"/>
      <c r="J77" s="369"/>
      <c r="K77" s="369"/>
    </row>
    <row r="78" spans="1:11" s="119" customFormat="1" ht="20.100000000000001" customHeight="1" x14ac:dyDescent="0.2">
      <c r="A78" s="1510" t="s">
        <v>278</v>
      </c>
      <c r="B78" s="1555"/>
      <c r="C78" s="1555"/>
      <c r="D78" s="1555"/>
      <c r="E78" s="1555"/>
      <c r="F78" s="806"/>
      <c r="H78" s="369"/>
      <c r="I78" s="369"/>
      <c r="J78" s="369"/>
      <c r="K78" s="369"/>
    </row>
    <row r="79" spans="1:11" customFormat="1" ht="15" customHeight="1" x14ac:dyDescent="0.2">
      <c r="A79" s="771"/>
      <c r="B79" s="657" t="s">
        <v>279</v>
      </c>
      <c r="C79" s="658"/>
      <c r="D79" s="658"/>
      <c r="E79" s="658"/>
      <c r="F79" s="559"/>
      <c r="H79" s="443"/>
      <c r="I79" s="444"/>
      <c r="J79" s="444"/>
      <c r="K79" s="445"/>
    </row>
    <row r="80" spans="1:11" customFormat="1" ht="15" customHeight="1" x14ac:dyDescent="0.2">
      <c r="A80" s="771"/>
      <c r="B80" s="657" t="str">
        <f>CONCATENATE("Age of Member at ")</f>
        <v xml:space="preserve">Age of Member at </v>
      </c>
      <c r="C80" s="202">
        <f>IF($B$3="Enter Date Here","",$B$3+1)</f>
        <v>43282</v>
      </c>
      <c r="D80" s="1662" t="str">
        <f>IF(F80="","",IF(F80&lt;60,"Under 60 - use worksheet SMSF47",""))</f>
        <v/>
      </c>
      <c r="E80" s="1662"/>
      <c r="F80" s="680" t="str">
        <f>IF(F79=0,"",DATEDIF(F79,C80,"Y"))</f>
        <v/>
      </c>
      <c r="H80" s="443"/>
      <c r="I80" s="444"/>
      <c r="J80" s="444"/>
      <c r="K80" s="445"/>
    </row>
    <row r="81" spans="1:11" customFormat="1" ht="15" customHeight="1" x14ac:dyDescent="0.2">
      <c r="A81" s="771"/>
      <c r="B81" s="657" t="s">
        <v>280</v>
      </c>
      <c r="C81" s="657"/>
      <c r="D81" s="658"/>
      <c r="E81" s="658"/>
      <c r="F81" s="559"/>
      <c r="H81" s="443"/>
      <c r="I81" s="444"/>
      <c r="J81" s="444"/>
      <c r="K81" s="445"/>
    </row>
    <row r="82" spans="1:11" customFormat="1" ht="15" customHeight="1" x14ac:dyDescent="0.2">
      <c r="A82" s="771"/>
      <c r="B82" s="1509" t="s">
        <v>281</v>
      </c>
      <c r="C82" s="1509"/>
      <c r="D82" s="1509"/>
      <c r="E82" s="658"/>
      <c r="F82" s="680" t="str">
        <f>IF(F81=0,"",DATEDIF(F79,F81,"Y"))</f>
        <v/>
      </c>
      <c r="H82" s="443"/>
      <c r="I82" s="444"/>
      <c r="J82" s="444"/>
      <c r="K82" s="445"/>
    </row>
    <row r="83" spans="1:11" customFormat="1" ht="15" customHeight="1" x14ac:dyDescent="0.2">
      <c r="A83" s="573"/>
      <c r="B83" s="1509" t="s">
        <v>220</v>
      </c>
      <c r="C83" s="1509"/>
      <c r="D83" s="1509"/>
      <c r="E83" s="658"/>
      <c r="F83" s="780"/>
      <c r="H83" s="443"/>
      <c r="I83" s="444"/>
      <c r="J83" s="444"/>
      <c r="K83" s="445"/>
    </row>
    <row r="84" spans="1:11" customFormat="1" ht="15" customHeight="1" x14ac:dyDescent="0.2">
      <c r="A84" s="573"/>
      <c r="B84" s="1521" t="s">
        <v>285</v>
      </c>
      <c r="C84" s="1521"/>
      <c r="D84" s="1521"/>
      <c r="E84" s="658"/>
      <c r="F84" s="488"/>
      <c r="H84" s="443"/>
      <c r="I84" s="444"/>
      <c r="J84" s="444"/>
      <c r="K84" s="445"/>
    </row>
    <row r="85" spans="1:11" customFormat="1" ht="3.75" customHeight="1" x14ac:dyDescent="0.2">
      <c r="A85" s="573"/>
      <c r="B85" s="657"/>
      <c r="C85" s="658"/>
      <c r="D85" s="658"/>
      <c r="E85" s="658"/>
      <c r="F85" s="803"/>
      <c r="H85" s="369"/>
      <c r="I85" s="369"/>
      <c r="J85" s="369"/>
      <c r="K85" s="369"/>
    </row>
    <row r="86" spans="1:11" customFormat="1" ht="15" customHeight="1" x14ac:dyDescent="0.2">
      <c r="A86" s="573"/>
      <c r="B86" s="1509" t="s">
        <v>324</v>
      </c>
      <c r="C86" s="1509"/>
      <c r="D86" s="658"/>
      <c r="E86" s="120"/>
      <c r="F86" s="807" t="str">
        <f>IF(F84=0,"",IF(F84="Yes",(0.1),"N/A"))</f>
        <v/>
      </c>
      <c r="H86" s="443"/>
      <c r="I86" s="444"/>
      <c r="J86" s="444"/>
      <c r="K86" s="445"/>
    </row>
    <row r="87" spans="1:11" customFormat="1" ht="15" customHeight="1" x14ac:dyDescent="0.2">
      <c r="A87" s="573"/>
      <c r="B87" s="1509" t="s">
        <v>325</v>
      </c>
      <c r="C87" s="1509"/>
      <c r="D87" s="658"/>
      <c r="E87" s="120"/>
      <c r="F87" s="807" t="str">
        <f>IF(F80="","",IF(F80&lt;65,0.04,IF(F80&lt;75,0.05,IF(F80&lt;80,0.06,IF(F80&lt;85,0.07,IF(F80&lt;90,0.09,IF(F80&lt;95,0.11,IF(F80&gt;95,0.14,0)))))))*IF(OR($D$9=40724,$D$9=40359,$D$9=39994),0.5,IF(OR($D$9=41090,$D$9=41455),0.75,1)))</f>
        <v/>
      </c>
      <c r="H87" s="443"/>
      <c r="I87" s="444"/>
      <c r="J87" s="444"/>
      <c r="K87" s="445"/>
    </row>
    <row r="88" spans="1:11" customFormat="1" ht="3.75" customHeight="1" x14ac:dyDescent="0.2">
      <c r="A88" s="573"/>
      <c r="B88" s="657"/>
      <c r="C88" s="658"/>
      <c r="D88" s="658"/>
      <c r="E88" s="37"/>
      <c r="F88" s="808"/>
      <c r="H88" s="369"/>
      <c r="I88" s="369"/>
      <c r="J88" s="369"/>
      <c r="K88" s="369"/>
    </row>
    <row r="89" spans="1:11" customFormat="1" ht="15" customHeight="1" x14ac:dyDescent="0.2">
      <c r="A89" s="573"/>
      <c r="B89" s="657" t="s">
        <v>222</v>
      </c>
      <c r="C89" s="1521" t="s">
        <v>286</v>
      </c>
      <c r="D89" s="1521"/>
      <c r="E89" s="1606"/>
      <c r="F89" s="794" t="str">
        <f>IF(F84=0,"",IF(F86="N/A","N/A",IF(F81&gt;C80,ROUND((F83*F86)*($D$9-F81+1)/($D$9-C80+1),-1),ROUND(F83*F86,-1))))</f>
        <v/>
      </c>
      <c r="H89" s="443"/>
      <c r="I89" s="444"/>
      <c r="J89" s="444"/>
      <c r="K89" s="445"/>
    </row>
    <row r="90" spans="1:11" customFormat="1" ht="15" customHeight="1" x14ac:dyDescent="0.2">
      <c r="A90" s="573"/>
      <c r="B90" s="657" t="s">
        <v>221</v>
      </c>
      <c r="C90" s="1521" t="s">
        <v>286</v>
      </c>
      <c r="D90" s="1521"/>
      <c r="E90" s="1606"/>
      <c r="F90" s="795" t="str">
        <f>IF(F87="","",IF(F81&gt;C80,ROUND((F83*F87)*($D$9-F81+1)/($D$9-C80+1),-1),ROUND(F83*F87,-1)))</f>
        <v/>
      </c>
      <c r="H90" s="443"/>
      <c r="I90" s="444"/>
      <c r="J90" s="444"/>
      <c r="K90" s="445"/>
    </row>
    <row r="91" spans="1:11" ht="3.75" customHeight="1" x14ac:dyDescent="0.2">
      <c r="A91" s="779"/>
      <c r="B91" s="37"/>
      <c r="C91" s="316"/>
      <c r="D91" s="37"/>
      <c r="E91" s="37"/>
      <c r="F91" s="809"/>
      <c r="H91" s="369"/>
      <c r="I91" s="369"/>
      <c r="J91" s="369"/>
      <c r="K91" s="369"/>
    </row>
    <row r="92" spans="1:11" ht="15" customHeight="1" x14ac:dyDescent="0.2">
      <c r="A92" s="600"/>
      <c r="B92" s="655" t="s">
        <v>319</v>
      </c>
      <c r="C92" s="316"/>
      <c r="D92" s="316"/>
      <c r="E92" s="316"/>
      <c r="F92" s="780"/>
      <c r="H92" s="443"/>
      <c r="I92" s="444"/>
      <c r="J92" s="444"/>
      <c r="K92" s="445"/>
    </row>
    <row r="93" spans="1:11" ht="3.75" customHeight="1" x14ac:dyDescent="0.2">
      <c r="A93" s="600"/>
      <c r="B93" s="316"/>
      <c r="C93" s="316"/>
      <c r="D93" s="316"/>
      <c r="E93" s="316"/>
      <c r="F93" s="810"/>
      <c r="H93" s="369"/>
      <c r="I93" s="369"/>
      <c r="J93" s="369"/>
      <c r="K93" s="369"/>
    </row>
    <row r="94" spans="1:11" ht="15" customHeight="1" x14ac:dyDescent="0.2">
      <c r="A94" s="600"/>
      <c r="B94" s="1555" t="s">
        <v>287</v>
      </c>
      <c r="C94" s="1555"/>
      <c r="D94" s="1665"/>
      <c r="E94" s="241" t="str">
        <f>IF(F92=0,"",(F94/F92))</f>
        <v/>
      </c>
      <c r="F94" s="796"/>
      <c r="H94" s="443"/>
      <c r="I94" s="444"/>
      <c r="J94" s="444"/>
      <c r="K94" s="445"/>
    </row>
    <row r="95" spans="1:11" ht="3.75" customHeight="1" x14ac:dyDescent="0.2">
      <c r="A95" s="600"/>
      <c r="B95" s="316"/>
      <c r="C95" s="316"/>
      <c r="D95" s="316"/>
      <c r="E95" s="316"/>
      <c r="F95" s="811"/>
      <c r="H95" s="369"/>
      <c r="I95" s="369"/>
      <c r="J95" s="369"/>
      <c r="K95" s="369"/>
    </row>
    <row r="96" spans="1:11" s="14" customFormat="1" ht="15" customHeight="1" x14ac:dyDescent="0.2">
      <c r="A96" s="600"/>
      <c r="B96" s="1467" t="s">
        <v>288</v>
      </c>
      <c r="C96" s="1467"/>
      <c r="D96" s="1467"/>
      <c r="E96" s="241" t="str">
        <f>IF(F92=0,"",(F96/F92))</f>
        <v/>
      </c>
      <c r="F96" s="812"/>
      <c r="H96" s="443"/>
      <c r="I96" s="444"/>
      <c r="J96" s="444"/>
      <c r="K96" s="445"/>
    </row>
    <row r="97" spans="1:11" ht="3.75" customHeight="1" x14ac:dyDescent="0.2">
      <c r="A97" s="600"/>
      <c r="B97" s="655"/>
      <c r="C97" s="316"/>
      <c r="D97" s="316"/>
      <c r="E97" s="138"/>
      <c r="F97" s="798"/>
      <c r="H97" s="369"/>
      <c r="I97" s="369"/>
      <c r="J97" s="369"/>
      <c r="K97" s="369"/>
    </row>
    <row r="98" spans="1:11" ht="15" customHeight="1" x14ac:dyDescent="0.2">
      <c r="A98" s="600"/>
      <c r="B98" s="655"/>
      <c r="C98" s="316"/>
      <c r="D98" s="316"/>
      <c r="E98" s="241" t="str">
        <f>IF(AND(E94="",E96=""),"",(E94+E96))</f>
        <v/>
      </c>
      <c r="F98" s="799"/>
      <c r="H98" s="443"/>
      <c r="I98" s="444"/>
      <c r="J98" s="444"/>
      <c r="K98" s="445"/>
    </row>
    <row r="99" spans="1:11" ht="3.75" customHeight="1" x14ac:dyDescent="0.2">
      <c r="A99" s="600"/>
      <c r="B99" s="655"/>
      <c r="C99" s="316"/>
      <c r="D99" s="316"/>
      <c r="E99" s="316"/>
      <c r="F99" s="800"/>
      <c r="H99" s="369"/>
      <c r="I99" s="369"/>
      <c r="J99" s="369"/>
      <c r="K99" s="369"/>
    </row>
    <row r="100" spans="1:11" ht="15" customHeight="1" x14ac:dyDescent="0.2">
      <c r="A100" s="600"/>
      <c r="B100" s="1555" t="s">
        <v>329</v>
      </c>
      <c r="C100" s="1555"/>
      <c r="D100" s="1555"/>
      <c r="E100" s="140"/>
      <c r="F100" s="780"/>
      <c r="H100" s="443"/>
      <c r="I100" s="444"/>
      <c r="J100" s="444"/>
      <c r="K100" s="445"/>
    </row>
    <row r="101" spans="1:11" ht="3.75" customHeight="1" x14ac:dyDescent="0.2">
      <c r="A101" s="600"/>
      <c r="B101" s="655"/>
      <c r="C101" s="316"/>
      <c r="D101" s="316"/>
      <c r="E101" s="140"/>
      <c r="F101" s="800"/>
      <c r="H101" s="369"/>
      <c r="I101" s="369"/>
      <c r="J101" s="369"/>
      <c r="K101" s="369"/>
    </row>
    <row r="102" spans="1:11" ht="15" customHeight="1" x14ac:dyDescent="0.2">
      <c r="A102" s="600"/>
      <c r="B102" s="1467" t="s">
        <v>320</v>
      </c>
      <c r="C102" s="1467"/>
      <c r="D102" s="1467"/>
      <c r="E102" s="241" t="str">
        <f>E94</f>
        <v/>
      </c>
      <c r="F102" s="787" t="str">
        <f>IF(F100=0,"",IF(E102="",0,(F100*E102)))</f>
        <v/>
      </c>
      <c r="H102" s="443"/>
      <c r="I102" s="444"/>
      <c r="J102" s="444"/>
      <c r="K102" s="445"/>
    </row>
    <row r="103" spans="1:11" ht="3.75" customHeight="1" x14ac:dyDescent="0.2">
      <c r="A103" s="600"/>
      <c r="B103" s="139"/>
      <c r="C103" s="316"/>
      <c r="D103" s="316"/>
      <c r="E103" s="140"/>
      <c r="F103" s="801"/>
      <c r="H103" s="369"/>
      <c r="I103" s="369"/>
      <c r="J103" s="369"/>
      <c r="K103" s="369"/>
    </row>
    <row r="104" spans="1:11" ht="15" customHeight="1" x14ac:dyDescent="0.2">
      <c r="A104" s="600"/>
      <c r="B104" s="1467" t="s">
        <v>321</v>
      </c>
      <c r="C104" s="1467"/>
      <c r="D104" s="1467"/>
      <c r="E104" s="241" t="str">
        <f>E96</f>
        <v/>
      </c>
      <c r="F104" s="635" t="str">
        <f>IF(F100=0,"",IF(E104="",0,(F100*E104)))</f>
        <v/>
      </c>
      <c r="H104" s="443"/>
      <c r="I104" s="444"/>
      <c r="J104" s="444"/>
      <c r="K104" s="445"/>
    </row>
    <row r="105" spans="1:11" ht="3.75" customHeight="1" x14ac:dyDescent="0.2">
      <c r="A105" s="600"/>
      <c r="B105" s="139"/>
      <c r="C105" s="316"/>
      <c r="D105" s="316"/>
      <c r="E105" s="140"/>
      <c r="F105" s="800"/>
      <c r="H105" s="369"/>
      <c r="I105" s="369"/>
      <c r="J105" s="369"/>
      <c r="K105" s="369"/>
    </row>
    <row r="106" spans="1:11" ht="15" customHeight="1" x14ac:dyDescent="0.2">
      <c r="A106" s="600"/>
      <c r="B106" s="139"/>
      <c r="C106" s="316"/>
      <c r="D106" s="316"/>
      <c r="E106" s="241" t="str">
        <f>IF(F100=0,"",(E102+E104))</f>
        <v/>
      </c>
      <c r="F106" s="635" t="str">
        <f>IF(F100=0,"",(F102+F104))</f>
        <v/>
      </c>
      <c r="H106" s="443"/>
      <c r="I106" s="444"/>
      <c r="J106" s="444"/>
      <c r="K106" s="445"/>
    </row>
    <row r="107" spans="1:11" ht="3.75" customHeight="1" thickBot="1" x14ac:dyDescent="0.25">
      <c r="A107" s="600"/>
      <c r="B107" s="316"/>
      <c r="C107" s="316"/>
      <c r="D107" s="316"/>
      <c r="E107" s="316"/>
      <c r="F107" s="574"/>
      <c r="H107" s="369"/>
      <c r="I107" s="369"/>
      <c r="J107" s="369"/>
      <c r="K107" s="369"/>
    </row>
    <row r="108" spans="1:11" ht="4.5" customHeight="1" x14ac:dyDescent="0.2">
      <c r="A108" s="804"/>
      <c r="B108" s="625"/>
      <c r="C108" s="625"/>
      <c r="D108" s="625"/>
      <c r="E108" s="625"/>
      <c r="F108" s="805"/>
      <c r="H108" s="369"/>
      <c r="I108" s="369"/>
      <c r="J108" s="369"/>
      <c r="K108" s="369"/>
    </row>
    <row r="109" spans="1:11" customFormat="1" ht="20.100000000000001" customHeight="1" x14ac:dyDescent="0.2">
      <c r="A109" s="1397" t="s">
        <v>212</v>
      </c>
      <c r="B109" s="1398"/>
      <c r="C109" s="1413"/>
      <c r="D109" s="1413"/>
      <c r="E109" s="1413"/>
      <c r="F109" s="640"/>
      <c r="H109" s="369"/>
      <c r="I109" s="369"/>
      <c r="J109" s="369"/>
      <c r="K109" s="369"/>
    </row>
    <row r="110" spans="1:11" customFormat="1" ht="20.100000000000001" customHeight="1" x14ac:dyDescent="0.2">
      <c r="A110" s="1402" t="s">
        <v>112</v>
      </c>
      <c r="B110" s="1403"/>
      <c r="C110" s="1403"/>
      <c r="D110" s="1403"/>
      <c r="E110" s="1403"/>
      <c r="F110" s="653" t="s">
        <v>161</v>
      </c>
      <c r="H110" s="369"/>
      <c r="I110" s="369"/>
      <c r="J110" s="369"/>
      <c r="K110" s="369"/>
    </row>
    <row r="111" spans="1:11" s="119" customFormat="1" ht="20.100000000000001" customHeight="1" x14ac:dyDescent="0.2">
      <c r="A111" s="1510" t="s">
        <v>278</v>
      </c>
      <c r="B111" s="1555"/>
      <c r="C111" s="1555"/>
      <c r="D111" s="1555"/>
      <c r="E111" s="1555"/>
      <c r="F111" s="806"/>
      <c r="H111" s="369"/>
      <c r="I111" s="369"/>
      <c r="J111" s="369"/>
      <c r="K111" s="369"/>
    </row>
    <row r="112" spans="1:11" customFormat="1" ht="15" customHeight="1" x14ac:dyDescent="0.2">
      <c r="A112" s="771"/>
      <c r="B112" s="657" t="s">
        <v>279</v>
      </c>
      <c r="C112" s="658"/>
      <c r="D112" s="658"/>
      <c r="E112" s="658"/>
      <c r="F112" s="559"/>
      <c r="H112" s="443"/>
      <c r="I112" s="444"/>
      <c r="J112" s="444"/>
      <c r="K112" s="445"/>
    </row>
    <row r="113" spans="1:11" customFormat="1" ht="15" customHeight="1" x14ac:dyDescent="0.2">
      <c r="A113" s="771"/>
      <c r="B113" s="657" t="str">
        <f>CONCATENATE("Age of Member at ")</f>
        <v xml:space="preserve">Age of Member at </v>
      </c>
      <c r="C113" s="202">
        <f>IF($B$3="Enter Date Here","",$B$3+1)</f>
        <v>43282</v>
      </c>
      <c r="D113" s="1662" t="str">
        <f>IF(F113="","",IF(F113&lt;60,"Under 60 - use worksheet SMSF47",""))</f>
        <v/>
      </c>
      <c r="E113" s="1662"/>
      <c r="F113" s="680" t="str">
        <f>IF(F112=0,"",DATEDIF(F112,C113,"Y"))</f>
        <v/>
      </c>
      <c r="H113" s="443"/>
      <c r="I113" s="444"/>
      <c r="J113" s="444"/>
      <c r="K113" s="445"/>
    </row>
    <row r="114" spans="1:11" customFormat="1" ht="15" customHeight="1" x14ac:dyDescent="0.2">
      <c r="A114" s="771"/>
      <c r="B114" s="657" t="s">
        <v>280</v>
      </c>
      <c r="C114" s="658"/>
      <c r="D114" s="658"/>
      <c r="E114" s="658"/>
      <c r="F114" s="559"/>
      <c r="H114" s="443"/>
      <c r="I114" s="444"/>
      <c r="J114" s="444"/>
      <c r="K114" s="445"/>
    </row>
    <row r="115" spans="1:11" customFormat="1" ht="15" customHeight="1" x14ac:dyDescent="0.2">
      <c r="A115" s="771"/>
      <c r="B115" s="1509" t="s">
        <v>281</v>
      </c>
      <c r="C115" s="1509"/>
      <c r="D115" s="1509"/>
      <c r="E115" s="658"/>
      <c r="F115" s="680" t="str">
        <f>IF(F114=0,"",DATEDIF(F112,F114,"Y"))</f>
        <v/>
      </c>
      <c r="H115" s="443"/>
      <c r="I115" s="444"/>
      <c r="J115" s="444"/>
      <c r="K115" s="445"/>
    </row>
    <row r="116" spans="1:11" customFormat="1" ht="15" customHeight="1" x14ac:dyDescent="0.2">
      <c r="A116" s="573"/>
      <c r="B116" s="1509" t="s">
        <v>220</v>
      </c>
      <c r="C116" s="1509"/>
      <c r="D116" s="1509"/>
      <c r="E116" s="658"/>
      <c r="F116" s="780"/>
      <c r="H116" s="443"/>
      <c r="I116" s="444"/>
      <c r="J116" s="444"/>
      <c r="K116" s="445"/>
    </row>
    <row r="117" spans="1:11" customFormat="1" ht="15" customHeight="1" x14ac:dyDescent="0.2">
      <c r="A117" s="573"/>
      <c r="B117" s="1521" t="s">
        <v>285</v>
      </c>
      <c r="C117" s="1521"/>
      <c r="D117" s="1521"/>
      <c r="E117" s="658"/>
      <c r="F117" s="488"/>
      <c r="G117" s="6"/>
      <c r="H117" s="443"/>
      <c r="I117" s="444"/>
      <c r="J117" s="444"/>
      <c r="K117" s="445"/>
    </row>
    <row r="118" spans="1:11" customFormat="1" ht="3.75" customHeight="1" x14ac:dyDescent="0.2">
      <c r="A118" s="573"/>
      <c r="B118" s="657"/>
      <c r="C118" s="658"/>
      <c r="D118" s="658"/>
      <c r="E118" s="658"/>
      <c r="F118" s="803"/>
      <c r="H118" s="369"/>
      <c r="I118" s="369"/>
      <c r="J118" s="369"/>
      <c r="K118" s="369"/>
    </row>
    <row r="119" spans="1:11" customFormat="1" ht="15" customHeight="1" x14ac:dyDescent="0.2">
      <c r="A119" s="573"/>
      <c r="B119" s="1509" t="s">
        <v>324</v>
      </c>
      <c r="C119" s="1509"/>
      <c r="D119" s="658"/>
      <c r="E119" s="120"/>
      <c r="F119" s="807" t="str">
        <f>IF(F117=0,"",IF(F117="Yes",(0.1),"N/A"))</f>
        <v/>
      </c>
      <c r="H119" s="443"/>
      <c r="I119" s="444"/>
      <c r="J119" s="444"/>
      <c r="K119" s="445"/>
    </row>
    <row r="120" spans="1:11" customFormat="1" ht="15" customHeight="1" x14ac:dyDescent="0.2">
      <c r="A120" s="573"/>
      <c r="B120" s="1509" t="s">
        <v>325</v>
      </c>
      <c r="C120" s="1509"/>
      <c r="D120" s="658"/>
      <c r="E120" s="120"/>
      <c r="F120" s="807" t="str">
        <f>IF(F113="","",IF(F113&lt;65,0.04,IF(F113&lt;75,0.05,IF(F113&lt;80,0.06,IF(F113&lt;85,0.07,IF(F113&lt;90,0.09,IF(F113&lt;95,0.11,IF(F113&gt;95,0.14,0)))))))*IF(OR($D$9=40724,$D$9=40359,$D$9=39994),0.5,IF(OR($D$9=41090,$D$9=41455),0.75,1)))</f>
        <v/>
      </c>
      <c r="H120" s="443"/>
      <c r="I120" s="444"/>
      <c r="J120" s="444"/>
      <c r="K120" s="445"/>
    </row>
    <row r="121" spans="1:11" customFormat="1" ht="3.75" customHeight="1" x14ac:dyDescent="0.2">
      <c r="A121" s="573"/>
      <c r="B121" s="657"/>
      <c r="C121" s="658"/>
      <c r="D121" s="658"/>
      <c r="E121" s="37"/>
      <c r="F121" s="808"/>
      <c r="H121" s="369"/>
      <c r="I121" s="369"/>
      <c r="J121" s="369"/>
      <c r="K121" s="369"/>
    </row>
    <row r="122" spans="1:11" customFormat="1" ht="15" customHeight="1" x14ac:dyDescent="0.2">
      <c r="A122" s="573"/>
      <c r="B122" s="657" t="s">
        <v>222</v>
      </c>
      <c r="C122" s="1521" t="s">
        <v>286</v>
      </c>
      <c r="D122" s="1521"/>
      <c r="E122" s="1606"/>
      <c r="F122" s="794" t="str">
        <f>IF(F117=0,"",IF(F119="N/A","N/A",IF(F114&gt;C113,ROUND((F116*F119)*($D$9-F114+1)/($D$9-C113+1),-1),ROUND(F116*F119,-1))))</f>
        <v/>
      </c>
      <c r="H122" s="443"/>
      <c r="I122" s="444"/>
      <c r="J122" s="444"/>
      <c r="K122" s="445"/>
    </row>
    <row r="123" spans="1:11" customFormat="1" ht="15" customHeight="1" x14ac:dyDescent="0.2">
      <c r="A123" s="573"/>
      <c r="B123" s="657" t="s">
        <v>221</v>
      </c>
      <c r="C123" s="1521" t="s">
        <v>286</v>
      </c>
      <c r="D123" s="1521"/>
      <c r="E123" s="1606"/>
      <c r="F123" s="795" t="str">
        <f>IF(F120="","",IF(F114&gt;C113,ROUND((F116*F120)*($D$9-F114+1)/($D$9-C113+1),-1),ROUND(F116*F120,-1)))</f>
        <v/>
      </c>
      <c r="H123" s="443"/>
      <c r="I123" s="444"/>
      <c r="J123" s="444"/>
      <c r="K123" s="445"/>
    </row>
    <row r="124" spans="1:11" ht="3.75" customHeight="1" x14ac:dyDescent="0.2">
      <c r="A124" s="779"/>
      <c r="B124" s="37"/>
      <c r="C124" s="316"/>
      <c r="D124" s="37"/>
      <c r="E124" s="37"/>
      <c r="F124" s="809"/>
      <c r="H124" s="369"/>
      <c r="I124" s="369"/>
      <c r="J124" s="369"/>
      <c r="K124" s="369"/>
    </row>
    <row r="125" spans="1:11" ht="15" customHeight="1" x14ac:dyDescent="0.2">
      <c r="A125" s="600"/>
      <c r="B125" s="655" t="s">
        <v>319</v>
      </c>
      <c r="C125" s="316"/>
      <c r="D125" s="316"/>
      <c r="E125" s="316"/>
      <c r="F125" s="780"/>
      <c r="H125" s="443"/>
      <c r="I125" s="444"/>
      <c r="J125" s="444"/>
      <c r="K125" s="445"/>
    </row>
    <row r="126" spans="1:11" ht="3.75" customHeight="1" x14ac:dyDescent="0.2">
      <c r="A126" s="600"/>
      <c r="B126" s="316"/>
      <c r="C126" s="316"/>
      <c r="D126" s="316"/>
      <c r="E126" s="316"/>
      <c r="F126" s="810"/>
      <c r="H126" s="369"/>
      <c r="I126" s="369"/>
      <c r="J126" s="369"/>
      <c r="K126" s="369"/>
    </row>
    <row r="127" spans="1:11" ht="15" customHeight="1" x14ac:dyDescent="0.2">
      <c r="A127" s="600"/>
      <c r="B127" s="1555" t="s">
        <v>287</v>
      </c>
      <c r="C127" s="1555"/>
      <c r="D127" s="1665"/>
      <c r="E127" s="241" t="str">
        <f>IF(F125=0,"",(F127/F125))</f>
        <v/>
      </c>
      <c r="F127" s="796"/>
      <c r="H127" s="443"/>
      <c r="I127" s="444"/>
      <c r="J127" s="444"/>
      <c r="K127" s="445"/>
    </row>
    <row r="128" spans="1:11" ht="3.75" customHeight="1" x14ac:dyDescent="0.2">
      <c r="A128" s="600"/>
      <c r="B128" s="316"/>
      <c r="C128" s="316"/>
      <c r="D128" s="316"/>
      <c r="E128" s="316"/>
      <c r="F128" s="811"/>
      <c r="H128" s="369"/>
      <c r="I128" s="369"/>
      <c r="J128" s="369"/>
      <c r="K128" s="369"/>
    </row>
    <row r="129" spans="1:11" s="14" customFormat="1" ht="15" customHeight="1" x14ac:dyDescent="0.2">
      <c r="A129" s="600"/>
      <c r="B129" s="1467" t="s">
        <v>288</v>
      </c>
      <c r="C129" s="1467"/>
      <c r="D129" s="1467"/>
      <c r="E129" s="241" t="str">
        <f>IF(F125=0,"",(F129/F125))</f>
        <v/>
      </c>
      <c r="F129" s="812"/>
      <c r="H129" s="443"/>
      <c r="I129" s="444"/>
      <c r="J129" s="444"/>
      <c r="K129" s="445"/>
    </row>
    <row r="130" spans="1:11" ht="3.75" customHeight="1" x14ac:dyDescent="0.2">
      <c r="A130" s="600"/>
      <c r="B130" s="655"/>
      <c r="C130" s="316"/>
      <c r="D130" s="316"/>
      <c r="E130" s="138"/>
      <c r="F130" s="798"/>
      <c r="H130" s="369"/>
      <c r="I130" s="369"/>
      <c r="J130" s="369"/>
      <c r="K130" s="369"/>
    </row>
    <row r="131" spans="1:11" ht="15" customHeight="1" x14ac:dyDescent="0.2">
      <c r="A131" s="600"/>
      <c r="B131" s="655"/>
      <c r="C131" s="316"/>
      <c r="D131" s="316"/>
      <c r="E131" s="241" t="str">
        <f>IF(AND(E127="",E129=""),"",(E127+E129))</f>
        <v/>
      </c>
      <c r="F131" s="799"/>
      <c r="H131" s="443"/>
      <c r="I131" s="444"/>
      <c r="J131" s="444"/>
      <c r="K131" s="445"/>
    </row>
    <row r="132" spans="1:11" ht="3.75" customHeight="1" x14ac:dyDescent="0.2">
      <c r="A132" s="600"/>
      <c r="B132" s="655"/>
      <c r="C132" s="316"/>
      <c r="D132" s="316"/>
      <c r="E132" s="316"/>
      <c r="F132" s="800"/>
      <c r="H132" s="369"/>
      <c r="I132" s="369"/>
      <c r="J132" s="369"/>
      <c r="K132" s="369"/>
    </row>
    <row r="133" spans="1:11" ht="15" customHeight="1" x14ac:dyDescent="0.2">
      <c r="A133" s="600"/>
      <c r="B133" s="1555" t="s">
        <v>329</v>
      </c>
      <c r="C133" s="1555"/>
      <c r="D133" s="1555"/>
      <c r="E133" s="140"/>
      <c r="F133" s="780"/>
      <c r="H133" s="443"/>
      <c r="I133" s="444"/>
      <c r="J133" s="444"/>
      <c r="K133" s="445"/>
    </row>
    <row r="134" spans="1:11" ht="3.75" customHeight="1" x14ac:dyDescent="0.2">
      <c r="A134" s="600"/>
      <c r="B134" s="655"/>
      <c r="C134" s="316"/>
      <c r="D134" s="316"/>
      <c r="E134" s="140"/>
      <c r="F134" s="800"/>
      <c r="H134" s="369"/>
      <c r="I134" s="369"/>
      <c r="J134" s="369"/>
      <c r="K134" s="369"/>
    </row>
    <row r="135" spans="1:11" ht="15" customHeight="1" x14ac:dyDescent="0.2">
      <c r="A135" s="600"/>
      <c r="B135" s="1467" t="s">
        <v>320</v>
      </c>
      <c r="C135" s="1467"/>
      <c r="D135" s="1467"/>
      <c r="E135" s="241" t="str">
        <f>E127</f>
        <v/>
      </c>
      <c r="F135" s="787" t="str">
        <f>IF(F133=0,"",IF(E135="",0,(F133*E135)))</f>
        <v/>
      </c>
      <c r="H135" s="443"/>
      <c r="I135" s="444"/>
      <c r="J135" s="444"/>
      <c r="K135" s="445"/>
    </row>
    <row r="136" spans="1:11" ht="3.75" customHeight="1" x14ac:dyDescent="0.2">
      <c r="A136" s="600"/>
      <c r="B136" s="139"/>
      <c r="C136" s="316"/>
      <c r="D136" s="316"/>
      <c r="E136" s="140"/>
      <c r="F136" s="801"/>
      <c r="H136" s="369"/>
      <c r="I136" s="369"/>
      <c r="J136" s="369"/>
      <c r="K136" s="369"/>
    </row>
    <row r="137" spans="1:11" ht="15" customHeight="1" x14ac:dyDescent="0.2">
      <c r="A137" s="600"/>
      <c r="B137" s="1467" t="s">
        <v>321</v>
      </c>
      <c r="C137" s="1467"/>
      <c r="D137" s="1467"/>
      <c r="E137" s="241" t="str">
        <f>E129</f>
        <v/>
      </c>
      <c r="F137" s="635" t="str">
        <f>IF(F133=0,"",IF(E137="",0,(F133*E137)))</f>
        <v/>
      </c>
      <c r="H137" s="443"/>
      <c r="I137" s="444"/>
      <c r="J137" s="444"/>
      <c r="K137" s="445"/>
    </row>
    <row r="138" spans="1:11" ht="3.75" customHeight="1" x14ac:dyDescent="0.2">
      <c r="A138" s="600"/>
      <c r="B138" s="139"/>
      <c r="C138" s="316"/>
      <c r="D138" s="316"/>
      <c r="E138" s="140"/>
      <c r="F138" s="800"/>
      <c r="H138" s="369"/>
      <c r="I138" s="369"/>
      <c r="J138" s="369"/>
      <c r="K138" s="369"/>
    </row>
    <row r="139" spans="1:11" ht="15" customHeight="1" x14ac:dyDescent="0.2">
      <c r="A139" s="600"/>
      <c r="B139" s="139"/>
      <c r="C139" s="316"/>
      <c r="D139" s="316"/>
      <c r="E139" s="241" t="str">
        <f>IF(F133=0,"",(E135+E137))</f>
        <v/>
      </c>
      <c r="F139" s="635" t="str">
        <f>IF(F133=0,"",(F135+F137))</f>
        <v/>
      </c>
      <c r="H139" s="443"/>
      <c r="I139" s="444"/>
      <c r="J139" s="444"/>
      <c r="K139" s="445"/>
    </row>
    <row r="140" spans="1:11" ht="3.75" customHeight="1" thickBot="1" x14ac:dyDescent="0.25">
      <c r="A140" s="612"/>
      <c r="B140" s="613"/>
      <c r="C140" s="613"/>
      <c r="D140" s="613"/>
      <c r="E140" s="613"/>
      <c r="F140" s="585"/>
    </row>
    <row r="141" spans="1:11" ht="3.75" customHeight="1" x14ac:dyDescent="0.2">
      <c r="A141" s="133"/>
      <c r="B141" s="16"/>
      <c r="C141" s="16"/>
      <c r="D141" s="16"/>
      <c r="E141" s="16"/>
      <c r="F141" s="316"/>
    </row>
    <row r="142" spans="1:11" ht="12.75" customHeight="1" x14ac:dyDescent="0.2">
      <c r="B142" s="39"/>
      <c r="C142" s="39"/>
      <c r="D142" s="39"/>
      <c r="E142" s="39"/>
    </row>
    <row r="143" spans="1:11" hidden="1" x14ac:dyDescent="0.2">
      <c r="B143" s="39"/>
      <c r="C143" s="39"/>
      <c r="D143" s="39"/>
      <c r="E143" s="39"/>
    </row>
    <row r="144" spans="1:11" hidden="1" x14ac:dyDescent="0.2">
      <c r="A144" s="7" t="s">
        <v>207</v>
      </c>
      <c r="B144" s="39"/>
      <c r="C144" s="39"/>
      <c r="D144" s="39"/>
      <c r="E144" s="39"/>
      <c r="H144" s="1659"/>
      <c r="I144" s="1659"/>
      <c r="J144" s="1659"/>
      <c r="K144" s="1659"/>
    </row>
    <row r="145" spans="1:1" hidden="1" x14ac:dyDescent="0.2">
      <c r="A145" s="7" t="s">
        <v>25</v>
      </c>
    </row>
    <row r="146" spans="1:1" hidden="1" x14ac:dyDescent="0.2"/>
    <row r="147" spans="1:1" hidden="1" x14ac:dyDescent="0.2"/>
  </sheetData>
  <sheetProtection sheet="1" objects="1" scenarios="1" insertHyperlinks="0"/>
  <mergeCells count="82">
    <mergeCell ref="H144:K144"/>
    <mergeCell ref="B135:D135"/>
    <mergeCell ref="B137:D137"/>
    <mergeCell ref="B129:D129"/>
    <mergeCell ref="B133:D133"/>
    <mergeCell ref="B63:D63"/>
    <mergeCell ref="B67:D67"/>
    <mergeCell ref="B69:D69"/>
    <mergeCell ref="B71:D71"/>
    <mergeCell ref="A78:E78"/>
    <mergeCell ref="B96:D96"/>
    <mergeCell ref="C109:E109"/>
    <mergeCell ref="B102:D102"/>
    <mergeCell ref="B84:D84"/>
    <mergeCell ref="B82:D82"/>
    <mergeCell ref="B100:D100"/>
    <mergeCell ref="B86:C86"/>
    <mergeCell ref="B87:C87"/>
    <mergeCell ref="B83:D83"/>
    <mergeCell ref="B61:D61"/>
    <mergeCell ref="A111:E111"/>
    <mergeCell ref="B127:D127"/>
    <mergeCell ref="B120:C120"/>
    <mergeCell ref="C122:E122"/>
    <mergeCell ref="C123:E123"/>
    <mergeCell ref="B115:D115"/>
    <mergeCell ref="B117:D117"/>
    <mergeCell ref="B119:C119"/>
    <mergeCell ref="B104:D104"/>
    <mergeCell ref="A109:B109"/>
    <mergeCell ref="A110:E110"/>
    <mergeCell ref="B116:D116"/>
    <mergeCell ref="C89:E89"/>
    <mergeCell ref="C90:E90"/>
    <mergeCell ref="B94:D94"/>
    <mergeCell ref="C57:E57"/>
    <mergeCell ref="B50:D50"/>
    <mergeCell ref="B28:D28"/>
    <mergeCell ref="B30:D30"/>
    <mergeCell ref="B34:D34"/>
    <mergeCell ref="D47:E47"/>
    <mergeCell ref="B1:D1"/>
    <mergeCell ref="A11:E11"/>
    <mergeCell ref="A10:B10"/>
    <mergeCell ref="B18:D18"/>
    <mergeCell ref="B20:C20"/>
    <mergeCell ref="A6:F6"/>
    <mergeCell ref="B16:D16"/>
    <mergeCell ref="C10:E10"/>
    <mergeCell ref="A9:C9"/>
    <mergeCell ref="I4:I5"/>
    <mergeCell ref="J4:J5"/>
    <mergeCell ref="A77:E77"/>
    <mergeCell ref="K7:K9"/>
    <mergeCell ref="B53:C53"/>
    <mergeCell ref="B54:C54"/>
    <mergeCell ref="B51:D51"/>
    <mergeCell ref="A45:E45"/>
    <mergeCell ref="A12:E12"/>
    <mergeCell ref="C76:E76"/>
    <mergeCell ref="A76:B76"/>
    <mergeCell ref="K4:K5"/>
    <mergeCell ref="C43:E43"/>
    <mergeCell ref="A44:E44"/>
    <mergeCell ref="A43:B43"/>
    <mergeCell ref="H4:H5"/>
    <mergeCell ref="D80:E80"/>
    <mergeCell ref="D113:E113"/>
    <mergeCell ref="H7:H9"/>
    <mergeCell ref="I7:I9"/>
    <mergeCell ref="J7:J9"/>
    <mergeCell ref="B36:D36"/>
    <mergeCell ref="B38:D38"/>
    <mergeCell ref="D9:E9"/>
    <mergeCell ref="H12:K13"/>
    <mergeCell ref="C23:E23"/>
    <mergeCell ref="C24:E24"/>
    <mergeCell ref="B17:D17"/>
    <mergeCell ref="B21:C21"/>
    <mergeCell ref="D14:E14"/>
    <mergeCell ref="B49:D49"/>
    <mergeCell ref="C56:E56"/>
  </mergeCells>
  <phoneticPr fontId="0" type="noConversion"/>
  <dataValidations count="1">
    <dataValidation type="list" allowBlank="1" showInputMessage="1" showErrorMessage="1" sqref="F117 F18 F51 F84" xr:uid="{00000000-0002-0000-3200-000000000000}">
      <formula1>$A$144:$A$145</formula1>
    </dataValidation>
  </dataValidations>
  <printOptions horizontalCentered="1"/>
  <pageMargins left="0.39370078740157483" right="0.19685039370078741" top="0.39370078740157483" bottom="0.39370078740157483" header="0" footer="0.15748031496062992"/>
  <pageSetup paperSize="9" scale="85" fitToHeight="2" orientation="portrait" blackAndWhite="1" r:id="rId1"/>
  <headerFooter alignWithMargins="0">
    <oddFooter>&amp;L&amp;F
Copyright © 2003-Present Business Fitness Pty Ltd&amp;R&amp;A &amp;P</oddFooter>
  </headerFooter>
  <rowBreaks count="3" manualBreakCount="3">
    <brk id="41" max="5" man="1"/>
    <brk id="74" max="5" man="1"/>
    <brk id="107" max="5" man="1"/>
  </rowBreaks>
  <drawing r:id="rId2"/>
  <legacyDrawing r:id="rId3"/>
  <controls>
    <mc:AlternateContent xmlns:mc="http://schemas.openxmlformats.org/markup-compatibility/2006">
      <mc:Choice Requires="x14">
        <control shapeId="76290" r:id="rId4" name="FinalReviewChk">
          <controlPr defaultSize="0" autoLine="0" r:id="rId5">
            <anchor moveWithCells="1">
              <from>
                <xdr:col>7</xdr:col>
                <xdr:colOff>123825</xdr:colOff>
                <xdr:row>7</xdr:row>
                <xdr:rowOff>38100</xdr:rowOff>
              </from>
              <to>
                <xdr:col>7</xdr:col>
                <xdr:colOff>295275</xdr:colOff>
                <xdr:row>8</xdr:row>
                <xdr:rowOff>161925</xdr:rowOff>
              </to>
            </anchor>
          </controlPr>
        </control>
      </mc:Choice>
      <mc:Fallback>
        <control shapeId="76290" r:id="rId4" name="FinalReviewChk"/>
      </mc:Fallback>
    </mc:AlternateContent>
    <mc:AlternateContent xmlns:mc="http://schemas.openxmlformats.org/markup-compatibility/2006">
      <mc:Choice Requires="x14">
        <control shapeId="76200" r:id="rId6" name="ReworkCompleteChk">
          <controlPr defaultSize="0" autoLine="0" r:id="rId5">
            <anchor moveWithCells="1">
              <from>
                <xdr:col>7</xdr:col>
                <xdr:colOff>114300</xdr:colOff>
                <xdr:row>5</xdr:row>
                <xdr:rowOff>123825</xdr:rowOff>
              </from>
              <to>
                <xdr:col>7</xdr:col>
                <xdr:colOff>285750</xdr:colOff>
                <xdr:row>5</xdr:row>
                <xdr:rowOff>295275</xdr:rowOff>
              </to>
            </anchor>
          </controlPr>
        </control>
      </mc:Choice>
      <mc:Fallback>
        <control shapeId="76200" r:id="rId6" name="ReworkCompleteChk"/>
      </mc:Fallback>
    </mc:AlternateContent>
    <mc:AlternateContent xmlns:mc="http://schemas.openxmlformats.org/markup-compatibility/2006">
      <mc:Choice Requires="x14">
        <control shapeId="76199" r:id="rId7" name="ReviewedChk">
          <controlPr defaultSize="0" autoLine="0" r:id="rId5">
            <anchor moveWithCells="1">
              <from>
                <xdr:col>7</xdr:col>
                <xdr:colOff>114300</xdr:colOff>
                <xdr:row>2</xdr:row>
                <xdr:rowOff>57150</xdr:rowOff>
              </from>
              <to>
                <xdr:col>7</xdr:col>
                <xdr:colOff>285750</xdr:colOff>
                <xdr:row>2</xdr:row>
                <xdr:rowOff>228600</xdr:rowOff>
              </to>
            </anchor>
          </controlPr>
        </control>
      </mc:Choice>
      <mc:Fallback>
        <control shapeId="76199" r:id="rId7" name="ReviewedChk"/>
      </mc:Fallback>
    </mc:AlternateContent>
    <mc:AlternateContent xmlns:mc="http://schemas.openxmlformats.org/markup-compatibility/2006">
      <mc:Choice Requires="x14">
        <control shapeId="76197" r:id="rId8" name="ReworkRequiredChk">
          <controlPr defaultSize="0" autoLine="0" r:id="rId5">
            <anchor moveWithCells="1">
              <from>
                <xdr:col>7</xdr:col>
                <xdr:colOff>123825</xdr:colOff>
                <xdr:row>3</xdr:row>
                <xdr:rowOff>76200</xdr:rowOff>
              </from>
              <to>
                <xdr:col>7</xdr:col>
                <xdr:colOff>295275</xdr:colOff>
                <xdr:row>3</xdr:row>
                <xdr:rowOff>247650</xdr:rowOff>
              </to>
            </anchor>
          </controlPr>
        </control>
      </mc:Choice>
      <mc:Fallback>
        <control shapeId="76197" r:id="rId8" name="ReworkRequiredChk"/>
      </mc:Fallback>
    </mc:AlternateContent>
    <mc:AlternateContent xmlns:mc="http://schemas.openxmlformats.org/markup-compatibility/2006">
      <mc:Choice Requires="x14">
        <control shapeId="76196" r:id="rId9" name="AwaitingClientChk">
          <controlPr defaultSize="0" autoLine="0" r:id="rId5">
            <anchor moveWithCells="1">
              <from>
                <xdr:col>7</xdr:col>
                <xdr:colOff>123825</xdr:colOff>
                <xdr:row>1</xdr:row>
                <xdr:rowOff>76200</xdr:rowOff>
              </from>
              <to>
                <xdr:col>7</xdr:col>
                <xdr:colOff>295275</xdr:colOff>
                <xdr:row>1</xdr:row>
                <xdr:rowOff>247650</xdr:rowOff>
              </to>
            </anchor>
          </controlPr>
        </control>
      </mc:Choice>
      <mc:Fallback>
        <control shapeId="76196" r:id="rId9" name="AwaitingClientChk"/>
      </mc:Fallback>
    </mc:AlternateContent>
    <mc:AlternateContent xmlns:mc="http://schemas.openxmlformats.org/markup-compatibility/2006">
      <mc:Choice Requires="x14">
        <control shapeId="76195" r:id="rId10" name="WorksheetCompleteChk">
          <controlPr defaultSize="0" autoLine="0" r:id="rId5">
            <anchor moveWithCells="1">
              <from>
                <xdr:col>7</xdr:col>
                <xdr:colOff>133350</xdr:colOff>
                <xdr:row>0</xdr:row>
                <xdr:rowOff>66675</xdr:rowOff>
              </from>
              <to>
                <xdr:col>7</xdr:col>
                <xdr:colOff>304800</xdr:colOff>
                <xdr:row>0</xdr:row>
                <xdr:rowOff>238125</xdr:rowOff>
              </to>
            </anchor>
          </controlPr>
        </control>
      </mc:Choice>
      <mc:Fallback>
        <control shapeId="76195" r:id="rId10" name="WorksheetCompleteChk"/>
      </mc:Fallback>
    </mc:AlternateContent>
  </control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9.164062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66" t="e">
        <f>IF(AND('Index of Workpapers'!E67="",#REF!=""),'Index of Workpapers'!C67,IF('Index of Workpapers'!E67&lt;&gt;"",'Index of Workpapers'!E67,#REF!))</f>
        <v>#REF!</v>
      </c>
      <c r="H1" s="643"/>
      <c r="I1" s="644" t="s">
        <v>349</v>
      </c>
      <c r="J1" s="645" t="s">
        <v>63</v>
      </c>
      <c r="K1" s="646" t="s">
        <v>64</v>
      </c>
    </row>
    <row r="2" spans="1:11" ht="24.95" customHeight="1" x14ac:dyDescent="0.2">
      <c r="A2" s="145" t="s">
        <v>10</v>
      </c>
      <c r="B2" s="1426" t="str">
        <f>Home!$B$4</f>
        <v>MICINDA SUPERANNUATION FUND</v>
      </c>
      <c r="C2" s="1426"/>
      <c r="D2" s="24"/>
      <c r="E2" s="337" t="s">
        <v>63</v>
      </c>
      <c r="F2" s="337" t="s">
        <v>64</v>
      </c>
      <c r="H2" s="643"/>
      <c r="I2" s="644" t="s">
        <v>350</v>
      </c>
      <c r="J2" s="645" t="s">
        <v>63</v>
      </c>
      <c r="K2" s="646" t="s">
        <v>64</v>
      </c>
    </row>
    <row r="3" spans="1:11" ht="24.95" customHeight="1" x14ac:dyDescent="0.2">
      <c r="A3" s="145" t="s">
        <v>917</v>
      </c>
      <c r="B3" s="1427">
        <f>Home!$C$7</f>
        <v>43281</v>
      </c>
      <c r="C3" s="1427"/>
      <c r="D3" s="340" t="s">
        <v>55</v>
      </c>
      <c r="E3" s="106" t="str">
        <f>Home!$C$16</f>
        <v>TH</v>
      </c>
      <c r="F3" s="320">
        <f>Home!$C$17</f>
        <v>43521</v>
      </c>
      <c r="H3" s="643"/>
      <c r="I3" s="644" t="s">
        <v>94</v>
      </c>
      <c r="J3" s="645" t="s">
        <v>63</v>
      </c>
      <c r="K3" s="646" t="s">
        <v>64</v>
      </c>
    </row>
    <row r="4" spans="1:11" ht="24.95" customHeight="1" x14ac:dyDescent="0.3">
      <c r="A4" s="1496" t="str">
        <f>'Index of Workpapers'!B67</f>
        <v>Spare worksheet - enter name of worksheet here</v>
      </c>
      <c r="B4" s="1496"/>
      <c r="C4" s="1496"/>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30" customHeight="1" x14ac:dyDescent="0.2">
      <c r="A6" s="1414" t="s">
        <v>819</v>
      </c>
      <c r="B6" s="1414"/>
      <c r="C6" s="1414"/>
      <c r="D6" s="1414"/>
      <c r="E6" s="1414"/>
      <c r="F6" s="1414"/>
      <c r="H6" s="984"/>
      <c r="I6" s="976" t="s">
        <v>352</v>
      </c>
      <c r="J6" s="977" t="s">
        <v>63</v>
      </c>
      <c r="K6" s="978" t="s">
        <v>64</v>
      </c>
    </row>
    <row r="7" spans="1:11" ht="3.75" customHeight="1" thickBot="1" x14ac:dyDescent="0.25">
      <c r="A7" s="658"/>
      <c r="B7" s="658"/>
      <c r="C7" s="658"/>
      <c r="D7" s="658"/>
      <c r="E7" s="658"/>
      <c r="F7" s="658" t="s">
        <v>418</v>
      </c>
      <c r="H7" s="1481"/>
      <c r="I7" s="1484" t="s">
        <v>353</v>
      </c>
      <c r="J7" s="1487" t="s">
        <v>63</v>
      </c>
      <c r="K7" s="1490" t="s">
        <v>64</v>
      </c>
    </row>
    <row r="8" spans="1:11" ht="3.75" customHeight="1" x14ac:dyDescent="0.2">
      <c r="A8" s="483"/>
      <c r="B8" s="483"/>
      <c r="C8" s="483"/>
      <c r="D8" s="483"/>
      <c r="E8" s="483"/>
      <c r="F8" s="483"/>
      <c r="H8" s="1482"/>
      <c r="I8" s="1485"/>
      <c r="J8" s="1488"/>
      <c r="K8" s="1491"/>
    </row>
    <row r="9" spans="1:11" s="338" customFormat="1" ht="19.5" customHeight="1" x14ac:dyDescent="0.2">
      <c r="A9" s="647"/>
      <c r="B9" s="647"/>
      <c r="C9" s="647"/>
      <c r="D9" s="1428"/>
      <c r="E9" s="1428"/>
      <c r="F9" s="1428"/>
      <c r="H9" s="1497"/>
      <c r="I9" s="1498"/>
      <c r="J9" s="1499"/>
      <c r="K9" s="1500"/>
    </row>
    <row r="10" spans="1:11" s="341" customFormat="1" ht="15" customHeight="1" x14ac:dyDescent="0.2">
      <c r="A10" s="371"/>
      <c r="B10" s="371"/>
      <c r="C10" s="371"/>
      <c r="D10" s="1428"/>
      <c r="E10" s="1428"/>
      <c r="F10" s="1428"/>
      <c r="H10" s="530" t="s">
        <v>894</v>
      </c>
      <c r="I10" s="531"/>
      <c r="J10" s="531"/>
      <c r="K10" s="532"/>
    </row>
    <row r="11" spans="1:11" s="341" customFormat="1" ht="15" customHeight="1" x14ac:dyDescent="0.2">
      <c r="A11" s="371"/>
      <c r="B11" s="371"/>
      <c r="C11" s="386"/>
      <c r="D11" s="1428"/>
      <c r="E11" s="1428"/>
      <c r="F11" s="1428"/>
      <c r="H11" s="533"/>
      <c r="I11" s="534"/>
      <c r="J11" s="534"/>
      <c r="K11" s="535"/>
    </row>
    <row r="12" spans="1:11" s="341" customFormat="1" ht="15" customHeight="1" x14ac:dyDescent="0.2">
      <c r="A12" s="371"/>
      <c r="B12" s="371"/>
      <c r="C12" s="371"/>
      <c r="D12" s="1428"/>
      <c r="E12" s="1428"/>
      <c r="F12" s="1428"/>
      <c r="H12" s="1429" t="s">
        <v>355</v>
      </c>
      <c r="I12" s="1430"/>
      <c r="J12" s="1430"/>
      <c r="K12" s="1431"/>
    </row>
    <row r="13" spans="1:11" s="341" customFormat="1" ht="15" customHeight="1" x14ac:dyDescent="0.2">
      <c r="A13" s="371"/>
      <c r="B13" s="371"/>
      <c r="C13" s="371"/>
      <c r="D13" s="1428"/>
      <c r="E13" s="1428"/>
      <c r="F13" s="1428"/>
      <c r="H13" s="1415"/>
      <c r="I13" s="1432"/>
      <c r="J13" s="1432"/>
      <c r="K13" s="1433"/>
    </row>
    <row r="14" spans="1:11" s="341" customFormat="1" ht="15" customHeight="1" x14ac:dyDescent="0.2">
      <c r="A14" s="371"/>
      <c r="B14" s="371"/>
      <c r="C14" s="371"/>
      <c r="D14" s="1428"/>
      <c r="E14" s="1428"/>
      <c r="F14" s="1428"/>
      <c r="H14" s="443"/>
      <c r="I14" s="444"/>
      <c r="J14" s="444"/>
      <c r="K14" s="445"/>
    </row>
    <row r="15" spans="1:11" s="341" customFormat="1" ht="15" customHeight="1" x14ac:dyDescent="0.2">
      <c r="A15" s="371"/>
      <c r="B15" s="371"/>
      <c r="C15" s="371"/>
      <c r="D15" s="1428"/>
      <c r="E15" s="1428"/>
      <c r="F15" s="1428"/>
      <c r="H15" s="443"/>
      <c r="I15" s="444"/>
      <c r="J15" s="444"/>
      <c r="K15" s="445"/>
    </row>
    <row r="16" spans="1:11" s="341" customFormat="1" ht="15" customHeight="1" x14ac:dyDescent="0.2">
      <c r="A16" s="371"/>
      <c r="B16" s="371"/>
      <c r="C16" s="386"/>
      <c r="D16" s="1428"/>
      <c r="E16" s="1428"/>
      <c r="F16" s="1428"/>
      <c r="H16" s="443"/>
      <c r="I16" s="444"/>
      <c r="J16" s="444"/>
      <c r="K16" s="445"/>
    </row>
    <row r="17" spans="1:11" s="341" customFormat="1" ht="15" customHeight="1" x14ac:dyDescent="0.2">
      <c r="A17" s="371"/>
      <c r="B17" s="371"/>
      <c r="C17" s="371"/>
      <c r="D17" s="1428"/>
      <c r="E17" s="1428"/>
      <c r="F17" s="1428"/>
      <c r="H17" s="443"/>
      <c r="I17" s="444"/>
      <c r="J17" s="444"/>
      <c r="K17" s="445"/>
    </row>
    <row r="18" spans="1:11" s="341" customFormat="1" ht="15" customHeight="1" x14ac:dyDescent="0.2">
      <c r="A18" s="371"/>
      <c r="B18" s="371"/>
      <c r="C18" s="371"/>
      <c r="D18" s="1428"/>
      <c r="E18" s="1428"/>
      <c r="F18" s="1428"/>
      <c r="H18" s="443"/>
      <c r="I18" s="444"/>
      <c r="J18" s="444"/>
      <c r="K18" s="445"/>
    </row>
    <row r="19" spans="1:11" s="341" customFormat="1" ht="15" customHeight="1" x14ac:dyDescent="0.2">
      <c r="A19" s="371"/>
      <c r="B19" s="371"/>
      <c r="C19" s="371"/>
      <c r="D19" s="1428"/>
      <c r="E19" s="1428"/>
      <c r="F19" s="1428"/>
      <c r="H19" s="443"/>
      <c r="I19" s="444"/>
      <c r="J19" s="444"/>
      <c r="K19" s="445"/>
    </row>
    <row r="20" spans="1:11" s="341" customFormat="1" ht="15" customHeight="1" x14ac:dyDescent="0.2">
      <c r="A20" s="371"/>
      <c r="B20" s="371"/>
      <c r="C20" s="371"/>
      <c r="D20" s="1428"/>
      <c r="E20" s="1428"/>
      <c r="F20" s="1428"/>
      <c r="H20" s="443"/>
      <c r="I20" s="444"/>
      <c r="J20" s="444"/>
      <c r="K20" s="445"/>
    </row>
    <row r="21" spans="1:11" s="341" customFormat="1" ht="15" customHeight="1" x14ac:dyDescent="0.2">
      <c r="A21" s="371"/>
      <c r="B21" s="371"/>
      <c r="C21" s="371"/>
      <c r="D21" s="1428"/>
      <c r="E21" s="1428"/>
      <c r="F21" s="1428"/>
      <c r="H21" s="443"/>
      <c r="I21" s="444"/>
      <c r="J21" s="444"/>
      <c r="K21" s="445"/>
    </row>
    <row r="22" spans="1:11" s="341" customFormat="1" ht="15" customHeight="1" x14ac:dyDescent="0.2">
      <c r="A22" s="371"/>
      <c r="B22" s="371"/>
      <c r="C22" s="371"/>
      <c r="D22" s="1428"/>
      <c r="E22" s="1428"/>
      <c r="F22" s="1428"/>
      <c r="H22" s="443"/>
      <c r="I22" s="444"/>
      <c r="J22" s="444"/>
      <c r="K22" s="445"/>
    </row>
    <row r="23" spans="1:11" s="341" customFormat="1" ht="15" customHeight="1" x14ac:dyDescent="0.2">
      <c r="A23" s="371"/>
      <c r="B23" s="371"/>
      <c r="C23" s="371"/>
      <c r="D23" s="1428"/>
      <c r="E23" s="1428"/>
      <c r="F23" s="1428"/>
      <c r="H23" s="443"/>
      <c r="I23" s="444"/>
      <c r="J23" s="444"/>
      <c r="K23" s="445"/>
    </row>
    <row r="24" spans="1:11" s="341" customFormat="1" ht="15" customHeight="1" x14ac:dyDescent="0.2">
      <c r="A24" s="371"/>
      <c r="B24" s="371"/>
      <c r="C24" s="371"/>
      <c r="D24" s="1428"/>
      <c r="E24" s="1428"/>
      <c r="F24" s="1428"/>
      <c r="H24" s="443"/>
      <c r="I24" s="444"/>
      <c r="J24" s="444"/>
      <c r="K24" s="445"/>
    </row>
    <row r="25" spans="1:11" s="341" customFormat="1" ht="15" customHeight="1" x14ac:dyDescent="0.2">
      <c r="A25" s="371"/>
      <c r="B25" s="371"/>
      <c r="C25" s="371"/>
      <c r="D25" s="1428"/>
      <c r="E25" s="1428"/>
      <c r="F25" s="1428"/>
      <c r="H25" s="443"/>
      <c r="I25" s="444"/>
      <c r="J25" s="444"/>
      <c r="K25" s="445"/>
    </row>
    <row r="26" spans="1:11" s="341" customFormat="1" ht="15" customHeight="1" x14ac:dyDescent="0.2">
      <c r="A26" s="371"/>
      <c r="B26" s="371"/>
      <c r="C26" s="371"/>
      <c r="D26" s="1428"/>
      <c r="E26" s="1428"/>
      <c r="F26" s="1428"/>
      <c r="H26" s="443"/>
      <c r="I26" s="444"/>
      <c r="J26" s="444"/>
      <c r="K26" s="445"/>
    </row>
    <row r="27" spans="1:11" s="341" customFormat="1" ht="15" customHeight="1" x14ac:dyDescent="0.2">
      <c r="A27" s="371"/>
      <c r="B27" s="371"/>
      <c r="C27" s="371"/>
      <c r="D27" s="1428"/>
      <c r="E27" s="1428"/>
      <c r="F27" s="1428"/>
      <c r="H27" s="443"/>
      <c r="I27" s="444"/>
      <c r="J27" s="444"/>
      <c r="K27" s="445"/>
    </row>
    <row r="28" spans="1:11" s="341" customFormat="1" ht="15" customHeight="1" x14ac:dyDescent="0.2">
      <c r="A28" s="371"/>
      <c r="B28" s="371"/>
      <c r="C28" s="371"/>
      <c r="D28" s="1428"/>
      <c r="E28" s="1428"/>
      <c r="F28" s="1428"/>
      <c r="H28" s="443"/>
      <c r="I28" s="444"/>
      <c r="J28" s="444"/>
      <c r="K28" s="445"/>
    </row>
    <row r="29" spans="1:11" s="341" customFormat="1" ht="15" customHeight="1" x14ac:dyDescent="0.2">
      <c r="A29" s="371"/>
      <c r="B29" s="371"/>
      <c r="C29" s="371"/>
      <c r="D29" s="1428"/>
      <c r="E29" s="1428"/>
      <c r="F29" s="1428"/>
      <c r="H29" s="443"/>
      <c r="I29" s="444"/>
      <c r="J29" s="444"/>
      <c r="K29" s="445"/>
    </row>
    <row r="30" spans="1:11" s="341" customFormat="1" ht="15" customHeight="1" x14ac:dyDescent="0.2">
      <c r="A30" s="371"/>
      <c r="B30" s="371"/>
      <c r="C30" s="371"/>
      <c r="D30" s="1428"/>
      <c r="E30" s="1428"/>
      <c r="F30" s="1428"/>
      <c r="H30" s="443"/>
      <c r="I30" s="444"/>
      <c r="J30" s="444"/>
      <c r="K30" s="445"/>
    </row>
    <row r="31" spans="1:11" s="341" customFormat="1" ht="15" customHeight="1" x14ac:dyDescent="0.2">
      <c r="A31" s="371"/>
      <c r="B31" s="371"/>
      <c r="C31" s="371"/>
      <c r="D31" s="1428"/>
      <c r="E31" s="1428"/>
      <c r="F31" s="1428"/>
      <c r="H31" s="443"/>
      <c r="I31" s="444"/>
      <c r="J31" s="444"/>
      <c r="K31" s="445"/>
    </row>
    <row r="32" spans="1:11" s="341" customFormat="1" ht="15" customHeight="1" x14ac:dyDescent="0.2">
      <c r="A32" s="371"/>
      <c r="B32" s="371"/>
      <c r="C32" s="371"/>
      <c r="D32" s="1428"/>
      <c r="E32" s="1428"/>
      <c r="F32" s="1428"/>
      <c r="H32" s="443"/>
      <c r="I32" s="444"/>
      <c r="J32" s="444"/>
      <c r="K32" s="445"/>
    </row>
    <row r="33" spans="1:11" s="341" customFormat="1" ht="15" customHeight="1" x14ac:dyDescent="0.2">
      <c r="A33" s="371"/>
      <c r="B33" s="371"/>
      <c r="C33" s="371"/>
      <c r="D33" s="1428"/>
      <c r="E33" s="1428"/>
      <c r="F33" s="1428"/>
      <c r="H33" s="443"/>
      <c r="I33" s="444"/>
      <c r="J33" s="444"/>
      <c r="K33" s="445"/>
    </row>
    <row r="34" spans="1:11" s="341" customFormat="1" ht="15" customHeight="1" x14ac:dyDescent="0.2">
      <c r="A34" s="371"/>
      <c r="B34" s="371"/>
      <c r="C34" s="371"/>
      <c r="D34" s="1428"/>
      <c r="E34" s="1428"/>
      <c r="F34" s="1428"/>
      <c r="H34" s="443"/>
      <c r="I34" s="444"/>
      <c r="J34" s="444"/>
      <c r="K34" s="445"/>
    </row>
    <row r="35" spans="1:11" s="341" customFormat="1" ht="15" customHeight="1" x14ac:dyDescent="0.2">
      <c r="A35" s="371"/>
      <c r="B35" s="371"/>
      <c r="C35" s="371"/>
      <c r="D35" s="1428"/>
      <c r="E35" s="1428"/>
      <c r="F35" s="1428"/>
      <c r="H35" s="443"/>
      <c r="I35" s="444"/>
      <c r="J35" s="444"/>
      <c r="K35" s="445"/>
    </row>
    <row r="36" spans="1:11" s="341" customFormat="1" ht="15" customHeight="1" x14ac:dyDescent="0.2">
      <c r="A36" s="371"/>
      <c r="B36" s="371"/>
      <c r="C36" s="371"/>
      <c r="D36" s="1428"/>
      <c r="E36" s="1428"/>
      <c r="F36" s="1428"/>
      <c r="H36" s="443"/>
      <c r="I36" s="444"/>
      <c r="J36" s="444"/>
      <c r="K36" s="445"/>
    </row>
    <row r="37" spans="1:11" s="341" customFormat="1" ht="15" customHeight="1" x14ac:dyDescent="0.2">
      <c r="A37" s="371"/>
      <c r="B37" s="371"/>
      <c r="C37" s="371"/>
      <c r="D37" s="1428"/>
      <c r="E37" s="1428"/>
      <c r="F37" s="1428"/>
      <c r="H37" s="443"/>
      <c r="I37" s="444"/>
      <c r="J37" s="444"/>
      <c r="K37" s="445"/>
    </row>
    <row r="38" spans="1:11" s="341" customFormat="1" ht="15" customHeight="1" x14ac:dyDescent="0.2">
      <c r="A38" s="371"/>
      <c r="B38" s="371"/>
      <c r="C38" s="371"/>
      <c r="D38" s="1428"/>
      <c r="E38" s="1428"/>
      <c r="F38" s="1428"/>
      <c r="H38" s="443"/>
      <c r="I38" s="444"/>
      <c r="J38" s="444"/>
      <c r="K38" s="445"/>
    </row>
    <row r="39" spans="1:11" s="341" customFormat="1" ht="15" customHeight="1" x14ac:dyDescent="0.2">
      <c r="A39" s="371"/>
      <c r="B39" s="371"/>
      <c r="C39" s="371"/>
      <c r="D39" s="1428"/>
      <c r="E39" s="1428"/>
      <c r="F39" s="1428"/>
      <c r="H39" s="443"/>
      <c r="I39" s="444"/>
      <c r="J39" s="444"/>
      <c r="K39" s="445"/>
    </row>
    <row r="40" spans="1:11" s="341" customFormat="1" ht="15" customHeight="1" x14ac:dyDescent="0.2">
      <c r="A40" s="371"/>
      <c r="B40" s="371"/>
      <c r="C40" s="371"/>
      <c r="D40" s="1428"/>
      <c r="E40" s="1428"/>
      <c r="F40" s="1428"/>
      <c r="H40" s="443"/>
      <c r="I40" s="444"/>
      <c r="J40" s="444"/>
      <c r="K40" s="445"/>
    </row>
    <row r="41" spans="1:11" s="341" customFormat="1" ht="15" customHeight="1" x14ac:dyDescent="0.2">
      <c r="A41" s="371"/>
      <c r="B41" s="371"/>
      <c r="C41" s="371"/>
      <c r="D41" s="1428"/>
      <c r="E41" s="1428"/>
      <c r="F41" s="1428"/>
      <c r="H41" s="443"/>
      <c r="I41" s="444"/>
      <c r="J41" s="444"/>
      <c r="K41" s="445"/>
    </row>
    <row r="42" spans="1:11" s="341" customFormat="1" ht="15" customHeight="1" x14ac:dyDescent="0.2">
      <c r="A42" s="371"/>
      <c r="B42" s="371"/>
      <c r="C42" s="371"/>
      <c r="D42" s="1428"/>
      <c r="E42" s="1428"/>
      <c r="F42" s="1428"/>
      <c r="H42" s="443"/>
      <c r="I42" s="444"/>
      <c r="J42" s="444"/>
      <c r="K42" s="445"/>
    </row>
    <row r="43" spans="1:11" s="341" customFormat="1" ht="15" customHeight="1" x14ac:dyDescent="0.2">
      <c r="A43" s="371"/>
      <c r="B43" s="371"/>
      <c r="C43" s="371"/>
      <c r="D43" s="1428"/>
      <c r="E43" s="1428"/>
      <c r="F43" s="1428"/>
      <c r="H43" s="443"/>
      <c r="I43" s="444"/>
      <c r="J43" s="444"/>
      <c r="K43" s="445"/>
    </row>
    <row r="44" spans="1:11" s="341" customFormat="1" ht="15" customHeight="1" x14ac:dyDescent="0.2">
      <c r="A44" s="371"/>
      <c r="B44" s="371"/>
      <c r="C44" s="371"/>
      <c r="D44" s="1428"/>
      <c r="E44" s="1428"/>
      <c r="F44" s="1428"/>
      <c r="H44" s="443"/>
      <c r="I44" s="444"/>
      <c r="J44" s="444"/>
      <c r="K44" s="445"/>
    </row>
    <row r="45" spans="1:11" s="341" customFormat="1" ht="15" customHeight="1" x14ac:dyDescent="0.2">
      <c r="A45" s="371"/>
      <c r="B45" s="371"/>
      <c r="C45" s="371"/>
      <c r="D45" s="1428"/>
      <c r="E45" s="1428"/>
      <c r="F45" s="1428"/>
      <c r="H45" s="443"/>
      <c r="I45" s="444"/>
      <c r="J45" s="444"/>
      <c r="K45" s="445"/>
    </row>
    <row r="46" spans="1:11" s="341" customFormat="1" ht="15" customHeight="1" x14ac:dyDescent="0.2">
      <c r="A46" s="371"/>
      <c r="B46" s="371"/>
      <c r="C46" s="371"/>
      <c r="D46" s="371"/>
      <c r="E46" s="371"/>
      <c r="F46" s="371"/>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1:11" s="338" customFormat="1" ht="15.95" customHeight="1" x14ac:dyDescent="0.2">
      <c r="A257" s="334"/>
      <c r="B257" s="334"/>
      <c r="C257" s="334"/>
      <c r="D257" s="334"/>
      <c r="E257" s="334"/>
      <c r="F257" s="334"/>
      <c r="H257" s="19"/>
      <c r="I257" s="321"/>
      <c r="J257" s="321"/>
      <c r="K257" s="321"/>
    </row>
    <row r="258" spans="1:11" s="338" customFormat="1" ht="15.95" customHeight="1" x14ac:dyDescent="0.2">
      <c r="A258" s="334"/>
      <c r="B258" s="334"/>
      <c r="C258" s="334"/>
      <c r="D258" s="334"/>
      <c r="E258" s="334"/>
      <c r="F258" s="334"/>
      <c r="H258" s="19"/>
      <c r="I258" s="321"/>
      <c r="J258" s="321"/>
      <c r="K258" s="321"/>
    </row>
    <row r="259" spans="1:11" s="338" customFormat="1" ht="15.95" customHeight="1" x14ac:dyDescent="0.2">
      <c r="A259" s="334"/>
      <c r="B259" s="334"/>
      <c r="C259" s="334"/>
      <c r="D259" s="334"/>
      <c r="E259" s="334"/>
      <c r="F259" s="334"/>
      <c r="H259" s="19"/>
      <c r="I259" s="321"/>
      <c r="J259" s="321"/>
      <c r="K259" s="321"/>
    </row>
    <row r="260" spans="1:11" s="338" customFormat="1" ht="15.95" customHeight="1" x14ac:dyDescent="0.2">
      <c r="A260" s="334"/>
      <c r="B260" s="334"/>
      <c r="C260" s="334"/>
      <c r="D260" s="334"/>
      <c r="E260" s="334"/>
      <c r="F260" s="334"/>
      <c r="H260" s="19"/>
      <c r="I260" s="321"/>
      <c r="J260" s="321"/>
      <c r="K260" s="321"/>
    </row>
    <row r="261" spans="1:11" s="338" customFormat="1" ht="15.95" customHeight="1" x14ac:dyDescent="0.2">
      <c r="A261" s="334"/>
      <c r="B261" s="334"/>
      <c r="C261" s="334"/>
      <c r="D261" s="334"/>
      <c r="E261" s="334"/>
      <c r="F261" s="334"/>
      <c r="H261" s="19"/>
      <c r="I261" s="321"/>
      <c r="J261" s="321"/>
      <c r="K261" s="321"/>
    </row>
    <row r="262" spans="1:11" s="338" customFormat="1" ht="15.95" customHeight="1" x14ac:dyDescent="0.2">
      <c r="A262" s="334"/>
      <c r="B262" s="334"/>
      <c r="C262" s="334"/>
      <c r="D262" s="334"/>
      <c r="E262" s="334"/>
      <c r="F262" s="334"/>
      <c r="H262" s="19"/>
      <c r="I262" s="321"/>
      <c r="J262" s="321"/>
      <c r="K262" s="321"/>
    </row>
    <row r="263" spans="1:11" s="338" customFormat="1" ht="15.95" customHeight="1" x14ac:dyDescent="0.2">
      <c r="A263" s="334"/>
      <c r="B263" s="334"/>
      <c r="C263" s="334"/>
      <c r="D263" s="334"/>
      <c r="E263" s="334"/>
      <c r="F263" s="334"/>
      <c r="H263" s="19"/>
      <c r="I263" s="321"/>
      <c r="J263" s="321"/>
      <c r="K263" s="321"/>
    </row>
    <row r="264" spans="1:11" s="338" customFormat="1" ht="15.95" customHeight="1" x14ac:dyDescent="0.2">
      <c r="A264" s="334"/>
      <c r="B264" s="334"/>
      <c r="C264" s="334"/>
      <c r="D264" s="334"/>
      <c r="E264" s="334"/>
      <c r="F264" s="334"/>
      <c r="H264" s="19"/>
      <c r="I264" s="321"/>
      <c r="J264" s="321"/>
      <c r="K264" s="321"/>
    </row>
    <row r="265" spans="1:11" s="338" customFormat="1" ht="15.95" customHeight="1" x14ac:dyDescent="0.2">
      <c r="A265" s="334"/>
      <c r="B265" s="334"/>
      <c r="C265" s="334"/>
      <c r="D265" s="334"/>
      <c r="E265" s="334"/>
      <c r="F265" s="334"/>
      <c r="H265" s="19"/>
      <c r="I265" s="321"/>
      <c r="J265" s="321"/>
      <c r="K265" s="321"/>
    </row>
    <row r="266" spans="1:11" s="338" customFormat="1" ht="15.95" customHeight="1" x14ac:dyDescent="0.2">
      <c r="A266" s="334"/>
      <c r="B266" s="334"/>
      <c r="C266" s="334"/>
      <c r="D266" s="334"/>
      <c r="E266" s="334"/>
      <c r="F266" s="334"/>
      <c r="H266" s="19"/>
      <c r="I266" s="321"/>
      <c r="J266" s="321"/>
      <c r="K266" s="321"/>
    </row>
    <row r="267" spans="1:11" s="338" customFormat="1" ht="15.95" customHeight="1" x14ac:dyDescent="0.2">
      <c r="H267" s="19"/>
      <c r="I267" s="321"/>
      <c r="J267" s="321"/>
      <c r="K267" s="321"/>
    </row>
    <row r="268" spans="1:11" s="338" customFormat="1" ht="15.95" customHeight="1" x14ac:dyDescent="0.2">
      <c r="H268" s="19"/>
      <c r="I268" s="321"/>
      <c r="J268" s="321"/>
      <c r="K268" s="321"/>
    </row>
    <row r="269" spans="1:11" s="338" customFormat="1" ht="15.95" customHeight="1" x14ac:dyDescent="0.2">
      <c r="H269" s="19"/>
      <c r="I269" s="321"/>
      <c r="J269" s="321"/>
      <c r="K269" s="321"/>
    </row>
    <row r="270" spans="1:11" s="338" customFormat="1" ht="15.95" customHeight="1" x14ac:dyDescent="0.2">
      <c r="H270" s="19"/>
      <c r="I270" s="321"/>
      <c r="J270" s="321"/>
      <c r="K270" s="321"/>
    </row>
    <row r="271" spans="1:11" s="338" customFormat="1" ht="15.95" customHeight="1" x14ac:dyDescent="0.2">
      <c r="H271" s="19"/>
      <c r="I271" s="321"/>
      <c r="J271" s="321"/>
      <c r="K271" s="321"/>
    </row>
    <row r="272" spans="1: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79206"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79206" r:id="rId4" name="ReworkCompleteChk"/>
      </mc:Fallback>
    </mc:AlternateContent>
    <mc:AlternateContent xmlns:mc="http://schemas.openxmlformats.org/markup-compatibility/2006">
      <mc:Choice Requires="x14">
        <control shapeId="179205" r:id="rId6" name="FinalReviewChk">
          <controlPr defaultSize="0" autoLine="0" r:id="rId5">
            <anchor moveWithCells="1">
              <from>
                <xdr:col>7</xdr:col>
                <xdr:colOff>114300</xdr:colOff>
                <xdr:row>7</xdr:row>
                <xdr:rowOff>38100</xdr:rowOff>
              </from>
              <to>
                <xdr:col>7</xdr:col>
                <xdr:colOff>285750</xdr:colOff>
                <xdr:row>8</xdr:row>
                <xdr:rowOff>161925</xdr:rowOff>
              </to>
            </anchor>
          </controlPr>
        </control>
      </mc:Choice>
      <mc:Fallback>
        <control shapeId="179205" r:id="rId6" name="FinalReviewChk"/>
      </mc:Fallback>
    </mc:AlternateContent>
    <mc:AlternateContent xmlns:mc="http://schemas.openxmlformats.org/markup-compatibility/2006">
      <mc:Choice Requires="x14">
        <control shapeId="179204"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79204" r:id="rId7" name="ReworkRequiredChk"/>
      </mc:Fallback>
    </mc:AlternateContent>
    <mc:AlternateContent xmlns:mc="http://schemas.openxmlformats.org/markup-compatibility/2006">
      <mc:Choice Requires="x14">
        <control shapeId="17920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79203" r:id="rId8" name="ReviewedChk"/>
      </mc:Fallback>
    </mc:AlternateContent>
    <mc:AlternateContent xmlns:mc="http://schemas.openxmlformats.org/markup-compatibility/2006">
      <mc:Choice Requires="x14">
        <control shapeId="179202"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79202" r:id="rId9" name="AwaitingClientChk"/>
      </mc:Fallback>
    </mc:AlternateContent>
    <mc:AlternateContent xmlns:mc="http://schemas.openxmlformats.org/markup-compatibility/2006">
      <mc:Choice Requires="x14">
        <control shapeId="179201"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79201" r:id="rId10" name="WorksheetCompleteChk"/>
      </mc:Fallback>
    </mc:AlternateContent>
  </control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
    <tabColor rgb="FF8DC63F"/>
  </sheetPr>
  <dimension ref="A1:O297"/>
  <sheetViews>
    <sheetView showGridLines="0" zoomScaleNormal="100" zoomScaleSheetLayoutView="100" workbookViewId="0">
      <selection activeCell="B1" sqref="B1:D1"/>
    </sheetView>
  </sheetViews>
  <sheetFormatPr defaultColWidth="9.33203125" defaultRowHeight="12" x14ac:dyDescent="0.2"/>
  <cols>
    <col min="1" max="1" width="15.83203125" style="179" customWidth="1"/>
    <col min="2" max="2" width="27" style="179" customWidth="1"/>
    <col min="3" max="3" width="18.1640625" style="179" customWidth="1"/>
    <col min="4" max="10" width="18.33203125" style="179" customWidth="1"/>
    <col min="11" max="11" width="15.1640625" style="179" customWidth="1"/>
    <col min="12" max="12" width="6.33203125" style="179" customWidth="1"/>
    <col min="13" max="13" width="30.83203125" style="179" customWidth="1"/>
    <col min="14" max="16384" width="9.33203125" style="179"/>
  </cols>
  <sheetData>
    <row r="1" spans="1:15" ht="24.95" customHeight="1" x14ac:dyDescent="0.2">
      <c r="A1" s="145" t="s">
        <v>167</v>
      </c>
      <c r="B1" s="1426" t="str">
        <f>Home!$B$3</f>
        <v>MICI05</v>
      </c>
      <c r="C1" s="1426"/>
      <c r="D1" s="1426"/>
      <c r="E1" s="148"/>
      <c r="H1" s="196"/>
      <c r="I1" s="104" t="s">
        <v>58</v>
      </c>
      <c r="J1" s="1066" t="e">
        <f>IF(AND('Index of Workpapers'!E69="",#REF!=""),'Index of Workpapers'!C69,IF('Index of Workpapers'!E69&lt;&gt;"",'Index of Workpapers'!E69,#REF!))</f>
        <v>#REF!</v>
      </c>
      <c r="L1" s="703"/>
      <c r="M1" s="704" t="s">
        <v>349</v>
      </c>
      <c r="N1" s="705" t="s">
        <v>63</v>
      </c>
      <c r="O1" s="706" t="s">
        <v>64</v>
      </c>
    </row>
    <row r="2" spans="1:15" ht="24.95" customHeight="1" x14ac:dyDescent="0.25">
      <c r="A2" s="145" t="s">
        <v>10</v>
      </c>
      <c r="B2" s="971" t="str">
        <f>Home!$B$4</f>
        <v>MICINDA SUPERANNUATION FUND</v>
      </c>
      <c r="C2" s="200"/>
      <c r="D2" s="168"/>
      <c r="H2" s="196"/>
      <c r="I2" s="104" t="s">
        <v>63</v>
      </c>
      <c r="J2" s="104" t="s">
        <v>64</v>
      </c>
      <c r="L2" s="703"/>
      <c r="M2" s="704" t="s">
        <v>350</v>
      </c>
      <c r="N2" s="705" t="s">
        <v>63</v>
      </c>
      <c r="O2" s="706" t="s">
        <v>64</v>
      </c>
    </row>
    <row r="3" spans="1:15" ht="24.95" customHeight="1" x14ac:dyDescent="0.25">
      <c r="A3" s="145" t="s">
        <v>236</v>
      </c>
      <c r="B3" s="973">
        <f>Home!$C$7</f>
        <v>43281</v>
      </c>
      <c r="C3" s="200"/>
      <c r="D3" s="999"/>
      <c r="H3" s="142" t="s">
        <v>55</v>
      </c>
      <c r="I3" s="106" t="str">
        <f>Home!$C$16</f>
        <v>TH</v>
      </c>
      <c r="J3" s="238">
        <f>Home!$C$17</f>
        <v>43521</v>
      </c>
      <c r="L3" s="703"/>
      <c r="M3" s="704" t="s">
        <v>94</v>
      </c>
      <c r="N3" s="705" t="s">
        <v>63</v>
      </c>
      <c r="O3" s="706" t="s">
        <v>64</v>
      </c>
    </row>
    <row r="4" spans="1:15" ht="24.95" customHeight="1" x14ac:dyDescent="0.3">
      <c r="A4" s="1660" t="s">
        <v>466</v>
      </c>
      <c r="B4" s="1660"/>
      <c r="C4" s="1660"/>
      <c r="D4" s="195"/>
      <c r="H4" s="142" t="s">
        <v>56</v>
      </c>
      <c r="I4" s="106" t="str">
        <f>Home!$C$18</f>
        <v>Enter initials</v>
      </c>
      <c r="J4" s="238" t="str">
        <f>Home!$C$19</f>
        <v>Enter date</v>
      </c>
      <c r="L4" s="703"/>
      <c r="M4" s="704" t="s">
        <v>351</v>
      </c>
      <c r="N4" s="705" t="s">
        <v>63</v>
      </c>
      <c r="O4" s="706" t="s">
        <v>64</v>
      </c>
    </row>
    <row r="5" spans="1:15" ht="3.75" customHeight="1" x14ac:dyDescent="0.2">
      <c r="L5" s="1418"/>
      <c r="M5" s="1419" t="s">
        <v>352</v>
      </c>
      <c r="N5" s="1420" t="s">
        <v>63</v>
      </c>
      <c r="O5" s="1422" t="s">
        <v>64</v>
      </c>
    </row>
    <row r="6" spans="1:15" ht="15" customHeight="1" x14ac:dyDescent="0.2">
      <c r="A6" s="1414" t="s">
        <v>1027</v>
      </c>
      <c r="B6" s="1414"/>
      <c r="C6" s="1414"/>
      <c r="D6" s="1414"/>
      <c r="E6" s="1414"/>
      <c r="F6" s="1414"/>
      <c r="G6" s="1414"/>
      <c r="H6" s="1414"/>
      <c r="I6" s="1414"/>
      <c r="J6" s="1414"/>
      <c r="L6" s="1418"/>
      <c r="M6" s="1419"/>
      <c r="N6" s="1420"/>
      <c r="O6" s="1422"/>
    </row>
    <row r="7" spans="1:15" ht="15" customHeight="1" x14ac:dyDescent="0.2">
      <c r="A7" s="1414" t="s">
        <v>656</v>
      </c>
      <c r="B7" s="1414"/>
      <c r="C7" s="1414"/>
      <c r="D7" s="1414"/>
      <c r="E7" s="1414"/>
      <c r="F7" s="1414"/>
      <c r="G7" s="1414"/>
      <c r="H7" s="1414"/>
      <c r="I7" s="1414"/>
      <c r="J7" s="1414"/>
      <c r="L7" s="1418"/>
      <c r="M7" s="1419" t="s">
        <v>353</v>
      </c>
      <c r="N7" s="1420" t="s">
        <v>63</v>
      </c>
      <c r="O7" s="1422" t="s">
        <v>64</v>
      </c>
    </row>
    <row r="8" spans="1:15" ht="3.75" customHeight="1" thickBot="1" x14ac:dyDescent="0.25">
      <c r="A8"/>
      <c r="B8"/>
      <c r="C8"/>
      <c r="D8"/>
      <c r="E8"/>
      <c r="F8"/>
      <c r="G8"/>
      <c r="H8"/>
      <c r="I8"/>
      <c r="J8"/>
      <c r="L8" s="1418"/>
      <c r="M8" s="1419"/>
      <c r="N8" s="1420"/>
      <c r="O8" s="1422"/>
    </row>
    <row r="9" spans="1:15" ht="3.75" customHeight="1" x14ac:dyDescent="0.2">
      <c r="A9" s="482"/>
      <c r="B9" s="483"/>
      <c r="C9" s="483"/>
      <c r="D9" s="483"/>
      <c r="E9" s="483"/>
      <c r="F9" s="483"/>
      <c r="G9" s="483"/>
      <c r="H9" s="483"/>
      <c r="I9" s="483"/>
      <c r="J9" s="528"/>
      <c r="L9" s="1418"/>
      <c r="M9" s="1419"/>
      <c r="N9" s="1420"/>
      <c r="O9" s="1422"/>
    </row>
    <row r="10" spans="1:15" ht="19.5" customHeight="1" x14ac:dyDescent="0.2">
      <c r="A10" s="1397" t="s">
        <v>951</v>
      </c>
      <c r="B10" s="1398"/>
      <c r="C10" s="1398"/>
      <c r="D10" s="1398"/>
      <c r="E10" s="1398"/>
      <c r="F10" s="1398"/>
      <c r="G10" s="1398"/>
      <c r="H10" s="1398"/>
      <c r="I10" s="1398"/>
      <c r="J10" s="1399"/>
      <c r="L10" s="530" t="s">
        <v>902</v>
      </c>
      <c r="M10" s="531"/>
      <c r="N10" s="531"/>
      <c r="O10" s="532"/>
    </row>
    <row r="11" spans="1:15" ht="3.75" customHeight="1" x14ac:dyDescent="0.2">
      <c r="A11" s="1159"/>
      <c r="B11" s="1157"/>
      <c r="C11" s="1157"/>
      <c r="D11" s="1157"/>
      <c r="E11" s="1157"/>
      <c r="F11" s="1157"/>
      <c r="G11" s="1157"/>
      <c r="H11" s="1157"/>
      <c r="I11" s="1157"/>
      <c r="J11" s="1158"/>
      <c r="L11" s="533"/>
      <c r="M11" s="534"/>
      <c r="N11" s="534"/>
      <c r="O11" s="535"/>
    </row>
    <row r="12" spans="1:15" ht="35.1" customHeight="1" x14ac:dyDescent="0.2">
      <c r="A12" s="1159"/>
      <c r="B12" s="1403" t="s">
        <v>657</v>
      </c>
      <c r="C12" s="1403"/>
      <c r="D12" s="1150" t="s">
        <v>658</v>
      </c>
      <c r="E12" s="1150" t="s">
        <v>659</v>
      </c>
      <c r="F12" s="1150" t="s">
        <v>660</v>
      </c>
      <c r="G12" s="1150" t="s">
        <v>661</v>
      </c>
      <c r="H12" s="1150" t="s">
        <v>662</v>
      </c>
      <c r="I12" s="1156"/>
      <c r="J12" s="814"/>
      <c r="L12" s="1518" t="s">
        <v>355</v>
      </c>
      <c r="M12" s="1519"/>
      <c r="N12" s="1519"/>
      <c r="O12" s="1520"/>
    </row>
    <row r="13" spans="1:15" ht="3.75" customHeight="1" x14ac:dyDescent="0.2">
      <c r="A13" s="1159"/>
      <c r="B13" s="1638"/>
      <c r="C13" s="1638"/>
      <c r="D13" s="1638"/>
      <c r="E13" s="1157"/>
      <c r="F13" s="1157"/>
      <c r="G13" s="1157"/>
      <c r="H13" s="1157"/>
      <c r="I13" s="1156"/>
      <c r="J13" s="814"/>
      <c r="L13"/>
      <c r="M13"/>
      <c r="N13"/>
      <c r="O13"/>
    </row>
    <row r="14" spans="1:15" ht="15" customHeight="1" x14ac:dyDescent="0.2">
      <c r="A14" s="1159"/>
      <c r="B14" s="113" t="s">
        <v>663</v>
      </c>
      <c r="C14" s="1157"/>
      <c r="D14" s="260"/>
      <c r="E14" s="260"/>
      <c r="F14" s="260"/>
      <c r="G14" s="260"/>
      <c r="H14" s="437"/>
      <c r="I14" s="1156"/>
      <c r="J14" s="814"/>
      <c r="L14" s="443"/>
      <c r="M14" s="444"/>
      <c r="N14" s="444"/>
      <c r="O14" s="445"/>
    </row>
    <row r="15" spans="1:15" ht="3.75" customHeight="1" x14ac:dyDescent="0.2">
      <c r="A15" s="1159"/>
      <c r="B15" s="1638"/>
      <c r="C15" s="1638"/>
      <c r="D15" s="1638"/>
      <c r="E15" s="1157"/>
      <c r="F15" s="1157"/>
      <c r="G15" s="1157"/>
      <c r="H15" s="1157"/>
      <c r="I15" s="1156"/>
      <c r="J15" s="814"/>
      <c r="L15" s="369"/>
      <c r="M15" s="369"/>
      <c r="N15" s="369"/>
      <c r="O15" s="369"/>
    </row>
    <row r="16" spans="1:15" ht="15" customHeight="1" x14ac:dyDescent="0.2">
      <c r="A16" s="1159"/>
      <c r="B16" s="113" t="s">
        <v>664</v>
      </c>
      <c r="C16" s="1157"/>
      <c r="D16" s="907"/>
      <c r="E16" s="295">
        <f>IF(D16="Indexed Method",D79,0)</f>
        <v>0</v>
      </c>
      <c r="F16" s="295">
        <f>IF(D16="Other Method",F79,0)</f>
        <v>0</v>
      </c>
      <c r="G16" s="295">
        <f>IF(D16="Discount Method",H79,0)</f>
        <v>0</v>
      </c>
      <c r="H16" s="295">
        <f>IF(AND(D16="Loss",J79="Gain"),"Gain",IF(J79="Gain",0,J79))</f>
        <v>0</v>
      </c>
      <c r="I16" s="1156"/>
      <c r="J16" s="814"/>
      <c r="L16" s="443"/>
      <c r="M16" s="444"/>
      <c r="N16" s="444"/>
      <c r="O16" s="445"/>
    </row>
    <row r="17" spans="1:15" ht="15" customHeight="1" x14ac:dyDescent="0.2">
      <c r="A17" s="1159"/>
      <c r="B17" s="113" t="s">
        <v>665</v>
      </c>
      <c r="C17" s="1157"/>
      <c r="D17" s="907"/>
      <c r="E17" s="295">
        <f>IF(D17="Indexed Method",D112,0)</f>
        <v>0</v>
      </c>
      <c r="F17" s="295">
        <f>IF(D17="Other Method",F112,0)</f>
        <v>0</v>
      </c>
      <c r="G17" s="295">
        <f>IF(D17="Discount Method",H112,0)</f>
        <v>0</v>
      </c>
      <c r="H17" s="295">
        <f>IF(AND(D17="Loss",J112="Gain"),"Gain",IF(J112="Gain",0,J112))</f>
        <v>0</v>
      </c>
      <c r="I17" s="1156"/>
      <c r="J17" s="814"/>
      <c r="L17" s="443"/>
      <c r="M17" s="444"/>
      <c r="N17" s="444"/>
      <c r="O17" s="445"/>
    </row>
    <row r="18" spans="1:15" ht="15" customHeight="1" x14ac:dyDescent="0.2">
      <c r="A18" s="1159"/>
      <c r="B18" s="113" t="s">
        <v>666</v>
      </c>
      <c r="C18" s="1157"/>
      <c r="D18" s="907"/>
      <c r="E18" s="295">
        <f>IF(D18="Indexed Method",D145,0)</f>
        <v>0</v>
      </c>
      <c r="F18" s="295">
        <f>IF(D18="Other Method",F145,0)</f>
        <v>0</v>
      </c>
      <c r="G18" s="295">
        <f>IF(D18="Discount Method",H145,0)</f>
        <v>0</v>
      </c>
      <c r="H18" s="295">
        <f>IF(AND(D18="Loss",J145="Gain"),"Gain",IF(J145="Gain",0,J145))</f>
        <v>0</v>
      </c>
      <c r="I18" s="1156"/>
      <c r="J18" s="814"/>
      <c r="L18" s="443"/>
      <c r="M18" s="444"/>
      <c r="N18" s="444"/>
      <c r="O18" s="445"/>
    </row>
    <row r="19" spans="1:15" ht="15" customHeight="1" x14ac:dyDescent="0.2">
      <c r="A19" s="1159"/>
      <c r="B19" s="113" t="s">
        <v>667</v>
      </c>
      <c r="C19" s="1157"/>
      <c r="D19" s="907"/>
      <c r="E19" s="295">
        <f>IF(D19="Indexed Method",D178,0)</f>
        <v>0</v>
      </c>
      <c r="F19" s="295">
        <f>IF(D19="Other Method",F178,0)</f>
        <v>0</v>
      </c>
      <c r="G19" s="295">
        <f>IF(D19="Discount Method",H178,0)</f>
        <v>0</v>
      </c>
      <c r="H19" s="295">
        <f>IF(AND(D19="Loss",J178="Gain"),"Gain",IF(J178="Gain",0,J178))</f>
        <v>0</v>
      </c>
      <c r="I19" s="1156"/>
      <c r="J19" s="814"/>
      <c r="L19" s="443"/>
      <c r="M19" s="444"/>
      <c r="N19" s="444"/>
      <c r="O19" s="445"/>
    </row>
    <row r="20" spans="1:15" ht="15" customHeight="1" x14ac:dyDescent="0.2">
      <c r="A20" s="1159"/>
      <c r="B20" s="113" t="s">
        <v>668</v>
      </c>
      <c r="C20" s="1157"/>
      <c r="D20" s="907"/>
      <c r="E20" s="295">
        <f>IF(D20="Indexed Method",D211,0)</f>
        <v>0</v>
      </c>
      <c r="F20" s="295">
        <f>IF(D20="Other Method",F211,0)</f>
        <v>0</v>
      </c>
      <c r="G20" s="295">
        <f>IF(D20="Discount Method",H211,0)</f>
        <v>0</v>
      </c>
      <c r="H20" s="295">
        <f>IF(AND(D20="Loss",J211="Gain"),"Gain",IF(J211="Gain",0,J211))</f>
        <v>0</v>
      </c>
      <c r="I20" s="1156"/>
      <c r="J20" s="814"/>
      <c r="L20" s="443"/>
      <c r="M20" s="444"/>
      <c r="N20" s="444"/>
      <c r="O20" s="445"/>
    </row>
    <row r="21" spans="1:15" ht="15" customHeight="1" x14ac:dyDescent="0.2">
      <c r="A21" s="1159"/>
      <c r="B21" s="113" t="s">
        <v>669</v>
      </c>
      <c r="C21" s="1157"/>
      <c r="D21" s="907"/>
      <c r="E21" s="295">
        <f>IF(D21="Indexed Method",D244,0)</f>
        <v>0</v>
      </c>
      <c r="F21" s="295">
        <f>IF(D21="Other Method",F244,0)</f>
        <v>0</v>
      </c>
      <c r="G21" s="295">
        <f>IF(D21="Discount Method",H244,0)</f>
        <v>0</v>
      </c>
      <c r="H21" s="295">
        <f>IF(AND(D21="Loss",J244="Gain"),"Gain",IF(J244="Gain",0,J244))</f>
        <v>0</v>
      </c>
      <c r="I21" s="1156"/>
      <c r="J21" s="814"/>
      <c r="L21" s="443"/>
      <c r="M21" s="444"/>
      <c r="N21" s="444"/>
      <c r="O21" s="445"/>
    </row>
    <row r="22" spans="1:15" ht="15" customHeight="1" x14ac:dyDescent="0.2">
      <c r="A22" s="1159"/>
      <c r="B22" s="1669" t="s">
        <v>670</v>
      </c>
      <c r="C22" s="1669"/>
      <c r="D22" s="1671"/>
      <c r="E22" s="295">
        <f>'SMSF56 Pshps and Trusts'!D30</f>
        <v>0</v>
      </c>
      <c r="F22" s="295">
        <f>'SMSF56 Pshps and Trusts'!E30</f>
        <v>0</v>
      </c>
      <c r="G22" s="295">
        <f>'SMSF56 Pshps and Trusts'!F30</f>
        <v>0</v>
      </c>
      <c r="H22" s="1157"/>
      <c r="I22" s="1156"/>
      <c r="J22" s="814"/>
      <c r="L22" s="443"/>
      <c r="M22" s="444"/>
      <c r="N22" s="444"/>
      <c r="O22" s="445"/>
    </row>
    <row r="23" spans="1:15" ht="15" customHeight="1" x14ac:dyDescent="0.2">
      <c r="A23" s="1159"/>
      <c r="B23" s="1669" t="s">
        <v>671</v>
      </c>
      <c r="C23" s="1669"/>
      <c r="D23" s="1671"/>
      <c r="E23" s="295">
        <f>'SMSF57 Managed Funds'!D24</f>
        <v>0</v>
      </c>
      <c r="F23" s="295">
        <f>'SMSF57 Managed Funds'!D25</f>
        <v>0</v>
      </c>
      <c r="G23" s="295">
        <f>'SMSF57 Managed Funds'!D23</f>
        <v>0</v>
      </c>
      <c r="H23" s="1157"/>
      <c r="I23" s="1156"/>
      <c r="J23" s="814"/>
      <c r="L23" s="443"/>
      <c r="M23" s="444"/>
      <c r="N23" s="444"/>
      <c r="O23" s="445"/>
    </row>
    <row r="24" spans="1:15" ht="20.100000000000001" customHeight="1" x14ac:dyDescent="0.2">
      <c r="A24" s="1159"/>
      <c r="B24" s="1579" t="s">
        <v>672</v>
      </c>
      <c r="C24" s="1579"/>
      <c r="D24" s="1672"/>
      <c r="E24" s="317">
        <f>SUM(E16:E23)</f>
        <v>0</v>
      </c>
      <c r="F24" s="317">
        <f>SUM(F16:F23)</f>
        <v>0</v>
      </c>
      <c r="G24" s="317">
        <f>SUM(G16:G23)</f>
        <v>0</v>
      </c>
      <c r="H24" s="317">
        <f>SUM(H16:H21)</f>
        <v>0</v>
      </c>
      <c r="I24" s="1156"/>
      <c r="J24" s="814"/>
      <c r="L24" s="443"/>
      <c r="M24" s="444"/>
      <c r="N24" s="444"/>
      <c r="O24" s="445"/>
    </row>
    <row r="25" spans="1:15" ht="3.75" customHeight="1" x14ac:dyDescent="0.2">
      <c r="A25" s="1159"/>
      <c r="B25" s="1638"/>
      <c r="C25" s="1638"/>
      <c r="D25" s="1638"/>
      <c r="E25" s="1157"/>
      <c r="F25" s="1157"/>
      <c r="G25" s="1157"/>
      <c r="H25" s="1157"/>
      <c r="I25" s="1156"/>
      <c r="J25" s="814"/>
      <c r="L25" s="369"/>
      <c r="M25" s="369"/>
      <c r="N25" s="369"/>
      <c r="O25" s="369"/>
    </row>
    <row r="26" spans="1:15" ht="15" customHeight="1" x14ac:dyDescent="0.2">
      <c r="A26" s="1159"/>
      <c r="B26" s="1579" t="s">
        <v>673</v>
      </c>
      <c r="C26" s="1579"/>
      <c r="D26" s="1672"/>
      <c r="E26" s="437"/>
      <c r="F26" s="437"/>
      <c r="G26" s="437"/>
      <c r="H26" s="438">
        <f>-SUM(E26:G26)</f>
        <v>0</v>
      </c>
      <c r="I26" s="1156"/>
      <c r="J26" s="814"/>
      <c r="L26" s="443"/>
      <c r="M26" s="444"/>
      <c r="N26" s="444"/>
      <c r="O26" s="445"/>
    </row>
    <row r="27" spans="1:15" ht="3.75" customHeight="1" x14ac:dyDescent="0.2">
      <c r="A27" s="1159"/>
      <c r="B27" s="1638"/>
      <c r="C27" s="1638"/>
      <c r="D27" s="1638"/>
      <c r="E27" s="1157"/>
      <c r="F27" s="1157"/>
      <c r="G27" s="1157"/>
      <c r="H27" s="1157"/>
      <c r="I27" s="1156"/>
      <c r="J27" s="814"/>
      <c r="L27" s="369"/>
      <c r="M27" s="369"/>
      <c r="N27" s="369"/>
      <c r="O27" s="369"/>
    </row>
    <row r="28" spans="1:15" ht="20.100000000000001" customHeight="1" x14ac:dyDescent="0.2">
      <c r="A28" s="1159"/>
      <c r="B28" s="1669" t="s">
        <v>674</v>
      </c>
      <c r="C28" s="1669"/>
      <c r="D28" s="1671"/>
      <c r="E28" s="317">
        <f>SUM(E24:E26)</f>
        <v>0</v>
      </c>
      <c r="F28" s="317">
        <f>SUM(F24:F26)</f>
        <v>0</v>
      </c>
      <c r="G28" s="317">
        <f>SUM(G24:G26)</f>
        <v>0</v>
      </c>
      <c r="H28" s="317">
        <f>IF(H14+SUM(H24:H26)&gt;0,"Review losses",H14+SUM(H24:H26))</f>
        <v>0</v>
      </c>
      <c r="I28" s="1156"/>
      <c r="J28" s="814"/>
      <c r="K28" s="194"/>
      <c r="L28" s="443"/>
      <c r="M28" s="444"/>
      <c r="N28" s="444"/>
      <c r="O28" s="445"/>
    </row>
    <row r="29" spans="1:15" ht="15" customHeight="1" x14ac:dyDescent="0.2">
      <c r="A29" s="1159"/>
      <c r="B29" s="1669" t="s">
        <v>689</v>
      </c>
      <c r="C29" s="1669"/>
      <c r="D29" s="1669"/>
      <c r="E29" s="1156"/>
      <c r="F29" s="1156"/>
      <c r="G29" s="438">
        <f>-G28/3</f>
        <v>0</v>
      </c>
      <c r="H29" s="1160"/>
      <c r="I29" s="1156"/>
      <c r="J29" s="814"/>
      <c r="L29" s="443"/>
      <c r="M29" s="444"/>
      <c r="N29" s="444"/>
      <c r="O29" s="445"/>
    </row>
    <row r="30" spans="1:15" ht="20.100000000000001" customHeight="1" thickBot="1" x14ac:dyDescent="0.25">
      <c r="A30" s="1159"/>
      <c r="B30" s="1670" t="s">
        <v>675</v>
      </c>
      <c r="C30" s="1670"/>
      <c r="D30" s="815" t="s">
        <v>676</v>
      </c>
      <c r="E30" s="415">
        <f>SUM(E28:E29)</f>
        <v>0</v>
      </c>
      <c r="F30" s="415">
        <f>SUM(F28:F29)</f>
        <v>0</v>
      </c>
      <c r="G30" s="415">
        <f>SUM(G28:G29)</f>
        <v>0</v>
      </c>
      <c r="H30" s="297">
        <f>IF(AND(H28&lt;0,OR(E30&gt;0,F30&gt;0,G30&gt;0)),"Apply losses",H28)</f>
        <v>0</v>
      </c>
      <c r="I30" s="815" t="s">
        <v>677</v>
      </c>
      <c r="J30" s="816">
        <f>IF(OR(H30="Apply losses",H30="Review losses"),H30,SUM(E30:H30))</f>
        <v>0</v>
      </c>
      <c r="L30" s="443"/>
      <c r="M30" s="444"/>
      <c r="N30" s="444"/>
      <c r="O30" s="445"/>
    </row>
    <row r="31" spans="1:15" ht="3.75" customHeight="1" thickTop="1" thickBot="1" x14ac:dyDescent="0.25">
      <c r="A31" s="1159"/>
      <c r="B31" s="1157"/>
      <c r="C31" s="1157"/>
      <c r="D31" s="1157"/>
      <c r="E31" s="1157"/>
      <c r="F31" s="1157"/>
      <c r="G31" s="1157"/>
      <c r="H31" s="1157"/>
      <c r="I31" s="1157"/>
      <c r="J31" s="1158"/>
      <c r="L31" s="369"/>
      <c r="M31" s="369"/>
      <c r="N31" s="369"/>
      <c r="O31" s="369"/>
    </row>
    <row r="32" spans="1:15" ht="3.75" customHeight="1" x14ac:dyDescent="0.2">
      <c r="A32" s="482"/>
      <c r="B32" s="483"/>
      <c r="C32" s="483"/>
      <c r="D32" s="483"/>
      <c r="E32" s="483"/>
      <c r="F32" s="483"/>
      <c r="G32" s="483"/>
      <c r="H32" s="483"/>
      <c r="I32" s="483"/>
      <c r="J32" s="528"/>
      <c r="L32" s="369"/>
      <c r="M32" s="369"/>
      <c r="N32" s="369"/>
      <c r="O32" s="369"/>
    </row>
    <row r="33" spans="1:15" ht="19.5" customHeight="1" x14ac:dyDescent="0.2">
      <c r="A33" s="1397" t="s">
        <v>469</v>
      </c>
      <c r="B33" s="1398"/>
      <c r="C33" s="1398"/>
      <c r="D33" s="1398"/>
      <c r="E33" s="1398"/>
      <c r="F33" s="1398"/>
      <c r="G33" s="1398"/>
      <c r="H33" s="1398"/>
      <c r="I33" s="1398"/>
      <c r="J33" s="1399"/>
      <c r="L33" s="369"/>
      <c r="M33" s="369"/>
      <c r="N33" s="369"/>
      <c r="O33" s="369"/>
    </row>
    <row r="34" spans="1:15" ht="3.75" customHeight="1" x14ac:dyDescent="0.2">
      <c r="A34" s="1159"/>
      <c r="B34" s="1157"/>
      <c r="C34" s="1157"/>
      <c r="D34" s="1157"/>
      <c r="E34" s="1157"/>
      <c r="F34" s="1157"/>
      <c r="G34" s="1157"/>
      <c r="H34" s="1157"/>
      <c r="I34" s="1157"/>
      <c r="J34" s="1158"/>
      <c r="L34" s="369"/>
      <c r="M34" s="369"/>
      <c r="N34" s="369"/>
      <c r="O34" s="369"/>
    </row>
    <row r="35" spans="1:15" ht="15" customHeight="1" x14ac:dyDescent="0.2">
      <c r="A35" s="1154" t="s">
        <v>470</v>
      </c>
      <c r="B35" s="1155"/>
      <c r="C35" s="1157"/>
      <c r="D35" s="988">
        <f>E24</f>
        <v>0</v>
      </c>
      <c r="E35" s="290"/>
      <c r="F35" s="290"/>
      <c r="G35" s="1157"/>
      <c r="H35" s="1157"/>
      <c r="I35" s="1157"/>
      <c r="J35" s="1158"/>
      <c r="L35" s="443"/>
      <c r="M35" s="444"/>
      <c r="N35" s="444"/>
      <c r="O35" s="445"/>
    </row>
    <row r="36" spans="1:15" ht="15" customHeight="1" x14ac:dyDescent="0.2">
      <c r="A36" s="1154" t="s">
        <v>471</v>
      </c>
      <c r="B36" s="1155"/>
      <c r="C36" s="1157"/>
      <c r="D36" s="988">
        <f>F24</f>
        <v>0</v>
      </c>
      <c r="E36" s="290"/>
      <c r="F36" s="290"/>
      <c r="G36" s="1157"/>
      <c r="H36" s="1157"/>
      <c r="I36" s="1157"/>
      <c r="J36" s="1158"/>
      <c r="L36" s="443"/>
      <c r="M36" s="444"/>
      <c r="N36" s="444"/>
      <c r="O36" s="445"/>
    </row>
    <row r="37" spans="1:15" ht="15" customHeight="1" x14ac:dyDescent="0.2">
      <c r="A37" s="1504" t="s">
        <v>472</v>
      </c>
      <c r="B37" s="1505"/>
      <c r="C37" s="1157"/>
      <c r="D37" s="988">
        <f>G24</f>
        <v>0</v>
      </c>
      <c r="E37" s="290"/>
      <c r="F37" s="290"/>
      <c r="G37" s="1157"/>
      <c r="H37" s="1157"/>
      <c r="I37" s="1157"/>
      <c r="J37" s="1158"/>
      <c r="L37" s="443"/>
      <c r="M37" s="444"/>
      <c r="N37" s="444"/>
      <c r="O37" s="445"/>
    </row>
    <row r="38" spans="1:15" ht="20.100000000000001" customHeight="1" thickBot="1" x14ac:dyDescent="0.25">
      <c r="A38" s="1510" t="s">
        <v>469</v>
      </c>
      <c r="B38" s="1555"/>
      <c r="C38" s="1157"/>
      <c r="D38" s="989">
        <f>SUM(D35:D37)</f>
        <v>0</v>
      </c>
      <c r="E38" s="290"/>
      <c r="F38" s="290"/>
      <c r="G38" s="1157"/>
      <c r="H38" s="1157"/>
      <c r="I38" s="1157"/>
      <c r="J38" s="1158"/>
      <c r="L38" s="443"/>
      <c r="M38" s="444"/>
      <c r="N38" s="444"/>
      <c r="O38" s="445"/>
    </row>
    <row r="39" spans="1:15" ht="3.75" customHeight="1" thickTop="1" thickBot="1" x14ac:dyDescent="0.25">
      <c r="A39" s="1159"/>
      <c r="B39" s="1157"/>
      <c r="C39" s="1157"/>
      <c r="D39" s="1157"/>
      <c r="E39" s="1157"/>
      <c r="F39" s="1157"/>
      <c r="G39" s="1157"/>
      <c r="H39" s="1157"/>
      <c r="I39" s="1157"/>
      <c r="J39" s="1158"/>
      <c r="L39" s="369"/>
      <c r="M39" s="369"/>
      <c r="N39" s="369"/>
      <c r="O39" s="369"/>
    </row>
    <row r="40" spans="1:15" ht="3.75" customHeight="1" x14ac:dyDescent="0.2">
      <c r="A40" s="482"/>
      <c r="B40" s="483"/>
      <c r="C40" s="483"/>
      <c r="D40" s="483"/>
      <c r="E40" s="483"/>
      <c r="F40" s="483"/>
      <c r="G40" s="483"/>
      <c r="H40" s="483"/>
      <c r="I40" s="483"/>
      <c r="J40" s="528"/>
      <c r="L40" s="369"/>
      <c r="M40" s="369"/>
      <c r="N40" s="369"/>
      <c r="O40" s="369"/>
    </row>
    <row r="41" spans="1:15" ht="19.5" customHeight="1" x14ac:dyDescent="0.2">
      <c r="A41" s="1397" t="s">
        <v>473</v>
      </c>
      <c r="B41" s="1398"/>
      <c r="C41" s="1398"/>
      <c r="D41" s="1398"/>
      <c r="E41" s="1398"/>
      <c r="F41" s="1398"/>
      <c r="G41" s="1398"/>
      <c r="H41" s="1398"/>
      <c r="I41" s="1398"/>
      <c r="J41" s="1399"/>
      <c r="L41" s="369"/>
      <c r="M41" s="369"/>
      <c r="N41" s="369"/>
      <c r="O41" s="369"/>
    </row>
    <row r="42" spans="1:15" ht="3.75" customHeight="1" x14ac:dyDescent="0.2">
      <c r="A42" s="1159"/>
      <c r="B42" s="1157"/>
      <c r="C42" s="1157"/>
      <c r="D42" s="1157"/>
      <c r="E42" s="1157"/>
      <c r="F42" s="1157"/>
      <c r="G42" s="1157"/>
      <c r="H42" s="1157"/>
      <c r="I42" s="1157"/>
      <c r="J42" s="1158"/>
      <c r="L42" s="369"/>
      <c r="M42" s="369"/>
      <c r="N42" s="369"/>
      <c r="O42" s="369"/>
    </row>
    <row r="43" spans="1:15" ht="15" customHeight="1" x14ac:dyDescent="0.2">
      <c r="A43" s="1510" t="s">
        <v>474</v>
      </c>
      <c r="B43" s="1555"/>
      <c r="C43" s="1555"/>
      <c r="D43" s="988">
        <f>H14</f>
        <v>0</v>
      </c>
      <c r="E43" s="1157"/>
      <c r="F43" s="1157"/>
      <c r="G43" s="1157"/>
      <c r="H43" s="1157"/>
      <c r="I43" s="1157"/>
      <c r="J43" s="1158"/>
      <c r="L43" s="443"/>
      <c r="M43" s="444"/>
      <c r="N43" s="444"/>
      <c r="O43" s="445"/>
    </row>
    <row r="44" spans="1:15" ht="15" customHeight="1" x14ac:dyDescent="0.2">
      <c r="A44" s="1510" t="s">
        <v>475</v>
      </c>
      <c r="B44" s="1555"/>
      <c r="C44" s="1555"/>
      <c r="D44" s="988">
        <f>H24</f>
        <v>0</v>
      </c>
      <c r="E44" s="1157"/>
      <c r="F44" s="1157"/>
      <c r="G44" s="1157"/>
      <c r="H44" s="1157"/>
      <c r="I44" s="1157"/>
      <c r="J44" s="1158"/>
      <c r="L44" s="443"/>
      <c r="M44" s="444"/>
      <c r="N44" s="444"/>
      <c r="O44" s="445"/>
    </row>
    <row r="45" spans="1:15" ht="15" customHeight="1" x14ac:dyDescent="0.2">
      <c r="A45" s="1510" t="s">
        <v>476</v>
      </c>
      <c r="B45" s="1555"/>
      <c r="C45" s="1555"/>
      <c r="D45" s="988">
        <f>H26</f>
        <v>0</v>
      </c>
      <c r="E45" s="1157"/>
      <c r="F45" s="1157"/>
      <c r="G45" s="1157"/>
      <c r="H45" s="1157"/>
      <c r="I45" s="1157"/>
      <c r="J45" s="1158"/>
      <c r="L45" s="443"/>
      <c r="M45" s="444"/>
      <c r="N45" s="444"/>
      <c r="O45" s="445"/>
    </row>
    <row r="46" spans="1:15" ht="20.100000000000001" customHeight="1" thickBot="1" x14ac:dyDescent="0.25">
      <c r="A46" s="1510" t="s">
        <v>477</v>
      </c>
      <c r="B46" s="1555"/>
      <c r="C46" s="1555"/>
      <c r="D46" s="989">
        <f>SUM(D43:D45)</f>
        <v>0</v>
      </c>
      <c r="E46" s="1157"/>
      <c r="F46" s="1157"/>
      <c r="G46" s="1157"/>
      <c r="H46" s="1157"/>
      <c r="I46" s="1157"/>
      <c r="J46" s="1158"/>
      <c r="L46" s="443"/>
      <c r="M46" s="444"/>
      <c r="N46" s="444"/>
      <c r="O46" s="445"/>
    </row>
    <row r="47" spans="1:15" ht="3.75" customHeight="1" thickTop="1" thickBot="1" x14ac:dyDescent="0.25">
      <c r="A47" s="1151"/>
      <c r="B47" s="1152"/>
      <c r="C47" s="1157"/>
      <c r="D47" s="1157"/>
      <c r="E47" s="1157"/>
      <c r="F47" s="1157"/>
      <c r="G47" s="1157"/>
      <c r="H47" s="1157"/>
      <c r="I47" s="1157"/>
      <c r="J47" s="1158"/>
      <c r="L47" s="369"/>
      <c r="M47" s="369"/>
      <c r="N47" s="369"/>
      <c r="O47" s="369"/>
    </row>
    <row r="48" spans="1:15" ht="3.75" customHeight="1" x14ac:dyDescent="0.2">
      <c r="A48" s="482"/>
      <c r="B48" s="483"/>
      <c r="C48" s="483"/>
      <c r="D48" s="483"/>
      <c r="E48" s="483"/>
      <c r="F48" s="483"/>
      <c r="G48" s="483"/>
      <c r="H48" s="483"/>
      <c r="I48" s="483"/>
      <c r="J48" s="528"/>
      <c r="L48" s="369"/>
      <c r="M48" s="369"/>
      <c r="N48" s="369"/>
      <c r="O48" s="369"/>
    </row>
    <row r="49" spans="1:15" ht="19.5" customHeight="1" x14ac:dyDescent="0.2">
      <c r="A49" s="1397" t="s">
        <v>678</v>
      </c>
      <c r="B49" s="1398"/>
      <c r="C49" s="1398">
        <v>1</v>
      </c>
      <c r="D49" s="1398"/>
      <c r="E49" s="1398"/>
      <c r="F49" s="1398"/>
      <c r="G49" s="1398"/>
      <c r="H49" s="1398"/>
      <c r="I49" s="1398"/>
      <c r="J49" s="1399"/>
      <c r="L49" s="443"/>
      <c r="M49" s="444"/>
      <c r="N49" s="444"/>
      <c r="O49" s="445"/>
    </row>
    <row r="50" spans="1:15" ht="3.75" customHeight="1" x14ac:dyDescent="0.2">
      <c r="A50" s="1159"/>
      <c r="B50" s="1157"/>
      <c r="C50" s="1157"/>
      <c r="D50" s="1157"/>
      <c r="E50" s="1157"/>
      <c r="F50" s="1157"/>
      <c r="G50" s="1157"/>
      <c r="H50" s="1157"/>
      <c r="I50" s="1157"/>
      <c r="J50" s="1158"/>
      <c r="L50" s="369"/>
      <c r="M50" s="369"/>
      <c r="N50" s="369"/>
      <c r="O50" s="369"/>
    </row>
    <row r="51" spans="1:15" ht="15" customHeight="1" x14ac:dyDescent="0.2">
      <c r="A51" s="1510" t="s">
        <v>679</v>
      </c>
      <c r="B51" s="1665"/>
      <c r="C51" s="1413"/>
      <c r="D51" s="1413"/>
      <c r="E51" s="1170"/>
      <c r="F51" s="1170"/>
      <c r="G51" s="1157"/>
      <c r="H51" s="1157"/>
      <c r="I51" s="1157"/>
      <c r="J51" s="1158"/>
      <c r="L51" s="443"/>
      <c r="M51" s="444"/>
      <c r="N51" s="444"/>
      <c r="O51" s="445"/>
    </row>
    <row r="52" spans="1:15" s="192" customFormat="1" ht="15" customHeight="1" x14ac:dyDescent="0.2">
      <c r="A52" s="1466" t="s">
        <v>680</v>
      </c>
      <c r="B52" s="1668"/>
      <c r="C52" s="1412"/>
      <c r="D52" s="1413"/>
      <c r="E52" s="1413"/>
      <c r="F52" s="1413"/>
      <c r="G52" s="289"/>
      <c r="H52" s="1157"/>
      <c r="I52" s="1157"/>
      <c r="J52" s="1158"/>
      <c r="K52" s="193"/>
      <c r="L52" s="443"/>
      <c r="M52" s="444"/>
      <c r="N52" s="444"/>
      <c r="O52" s="445"/>
    </row>
    <row r="53" spans="1:15" s="190" customFormat="1" ht="15" customHeight="1" x14ac:dyDescent="0.2">
      <c r="A53" s="1510" t="s">
        <v>190</v>
      </c>
      <c r="B53" s="1665"/>
      <c r="C53" s="294"/>
      <c r="D53" s="1156"/>
      <c r="E53" s="288"/>
      <c r="F53" s="288"/>
      <c r="G53" s="288"/>
      <c r="H53" s="288"/>
      <c r="I53" s="288"/>
      <c r="J53" s="817"/>
      <c r="K53" s="191"/>
      <c r="L53" s="443"/>
      <c r="M53" s="444"/>
      <c r="N53" s="444"/>
      <c r="O53" s="445"/>
    </row>
    <row r="54" spans="1:15" s="189" customFormat="1" ht="15" customHeight="1" x14ac:dyDescent="0.2">
      <c r="A54" s="1510" t="s">
        <v>681</v>
      </c>
      <c r="B54" s="1665"/>
      <c r="C54" s="294"/>
      <c r="D54" s="1156"/>
      <c r="E54" s="288"/>
      <c r="F54" s="288"/>
      <c r="G54" s="288"/>
      <c r="H54" s="288"/>
      <c r="I54" s="288"/>
      <c r="J54" s="817"/>
      <c r="L54" s="443"/>
      <c r="M54" s="444"/>
      <c r="N54" s="444"/>
      <c r="O54" s="445"/>
    </row>
    <row r="55" spans="1:15" s="189" customFormat="1" ht="15" customHeight="1" x14ac:dyDescent="0.2">
      <c r="A55" s="1510" t="s">
        <v>682</v>
      </c>
      <c r="B55" s="1555"/>
      <c r="C55" s="437"/>
      <c r="D55" s="1156"/>
      <c r="E55" s="288"/>
      <c r="F55" s="288"/>
      <c r="G55" s="288"/>
      <c r="H55" s="288"/>
      <c r="I55" s="288"/>
      <c r="J55" s="817"/>
      <c r="L55" s="443"/>
      <c r="M55" s="444"/>
      <c r="N55" s="444"/>
      <c r="O55" s="445"/>
    </row>
    <row r="56" spans="1:15" s="189" customFormat="1" ht="3.75" customHeight="1" x14ac:dyDescent="0.2">
      <c r="A56" s="818"/>
      <c r="B56" s="287"/>
      <c r="C56" s="286"/>
      <c r="D56" s="288"/>
      <c r="E56" s="288"/>
      <c r="F56" s="288"/>
      <c r="G56" s="288"/>
      <c r="H56" s="288"/>
      <c r="I56" s="288"/>
      <c r="J56" s="819"/>
      <c r="L56" s="369"/>
      <c r="M56" s="369"/>
      <c r="N56" s="369"/>
      <c r="O56" s="369"/>
    </row>
    <row r="57" spans="1:15" s="189" customFormat="1" ht="39.950000000000003" customHeight="1" x14ac:dyDescent="0.2">
      <c r="A57" s="1402" t="s">
        <v>191</v>
      </c>
      <c r="B57" s="1403"/>
      <c r="C57" s="1150" t="s">
        <v>161</v>
      </c>
      <c r="D57" s="1150" t="s">
        <v>943</v>
      </c>
      <c r="E57" s="1150" t="s">
        <v>192</v>
      </c>
      <c r="F57" s="1150" t="s">
        <v>944</v>
      </c>
      <c r="G57" s="1150" t="s">
        <v>193</v>
      </c>
      <c r="H57" s="1150" t="s">
        <v>228</v>
      </c>
      <c r="I57" s="1150" t="s">
        <v>229</v>
      </c>
      <c r="J57" s="1153" t="s">
        <v>194</v>
      </c>
      <c r="L57" s="356"/>
      <c r="M57" s="356"/>
      <c r="N57" s="356"/>
      <c r="O57" s="356"/>
    </row>
    <row r="58" spans="1:15" s="189" customFormat="1" ht="3.75" customHeight="1" x14ac:dyDescent="0.2">
      <c r="A58" s="820"/>
      <c r="B58" s="285"/>
      <c r="C58" s="268"/>
      <c r="D58" s="284"/>
      <c r="E58" s="268"/>
      <c r="F58" s="284"/>
      <c r="G58" s="284"/>
      <c r="H58" s="284"/>
      <c r="I58" s="284"/>
      <c r="J58" s="821"/>
      <c r="L58" s="369"/>
      <c r="M58" s="369"/>
      <c r="N58" s="369"/>
      <c r="O58" s="369"/>
    </row>
    <row r="59" spans="1:15" s="189" customFormat="1" ht="15" customHeight="1" x14ac:dyDescent="0.2">
      <c r="A59" s="1508" t="s">
        <v>937</v>
      </c>
      <c r="B59" s="1666"/>
      <c r="C59" s="437"/>
      <c r="D59" s="437"/>
      <c r="E59" s="438">
        <f>SUM(C59:D59)</f>
        <v>0</v>
      </c>
      <c r="F59" s="437"/>
      <c r="G59" s="438">
        <f>SUM(C59,F59)</f>
        <v>0</v>
      </c>
      <c r="H59" s="440"/>
      <c r="I59" s="439">
        <v>68.7</v>
      </c>
      <c r="J59" s="571">
        <f>IF(C59=0,0,IF(C53&gt;DATE(1999,9,21),"Not Applicable",IF(H59=0,"Enter Index",ROUNDUP((E59*(I59/H59)),0))))</f>
        <v>0</v>
      </c>
      <c r="L59" s="443"/>
      <c r="M59" s="444"/>
      <c r="N59" s="444"/>
      <c r="O59" s="445"/>
    </row>
    <row r="60" spans="1:15" s="189" customFormat="1" ht="3.75" customHeight="1" x14ac:dyDescent="0.2">
      <c r="A60" s="822"/>
      <c r="B60" s="436"/>
      <c r="C60" s="283"/>
      <c r="D60" s="283"/>
      <c r="E60" s="282"/>
      <c r="F60" s="283"/>
      <c r="G60" s="283"/>
      <c r="H60" s="281"/>
      <c r="I60" s="280"/>
      <c r="J60" s="823"/>
      <c r="L60" s="369"/>
      <c r="M60" s="369"/>
      <c r="N60" s="369"/>
      <c r="O60" s="369"/>
    </row>
    <row r="61" spans="1:15" s="188" customFormat="1" ht="15" customHeight="1" x14ac:dyDescent="0.2">
      <c r="A61" s="1508" t="s">
        <v>938</v>
      </c>
      <c r="B61" s="1666"/>
      <c r="C61" s="437"/>
      <c r="D61" s="437"/>
      <c r="E61" s="438">
        <f>SUM(C61:D61)</f>
        <v>0</v>
      </c>
      <c r="F61" s="437"/>
      <c r="G61" s="438">
        <f>SUM(C61,F61)</f>
        <v>0</v>
      </c>
      <c r="H61" s="440"/>
      <c r="I61" s="439">
        <v>68.7</v>
      </c>
      <c r="J61" s="571">
        <f>IF(C61=0,0,IF(C53&gt;DATE(1999,9,21),"Not Applicable",IF(H61=0,"Enter Index",ROUNDUP((E61*(I61/H61)),0))))</f>
        <v>0</v>
      </c>
      <c r="L61" s="443"/>
      <c r="M61" s="444"/>
      <c r="N61" s="444"/>
      <c r="O61" s="445"/>
    </row>
    <row r="62" spans="1:15" s="189" customFormat="1" ht="3.75" customHeight="1" x14ac:dyDescent="0.2">
      <c r="A62" s="822"/>
      <c r="B62" s="436"/>
      <c r="C62" s="1171"/>
      <c r="D62" s="1171"/>
      <c r="E62" s="282"/>
      <c r="F62" s="283"/>
      <c r="G62" s="283"/>
      <c r="H62" s="281"/>
      <c r="I62" s="280"/>
      <c r="J62" s="1172"/>
      <c r="L62" s="369"/>
      <c r="M62" s="369"/>
      <c r="N62" s="369"/>
      <c r="O62" s="369"/>
    </row>
    <row r="63" spans="1:15" s="189" customFormat="1" ht="25.5" customHeight="1" x14ac:dyDescent="0.2">
      <c r="A63" s="1508" t="s">
        <v>939</v>
      </c>
      <c r="B63" s="1666"/>
      <c r="C63" s="437"/>
      <c r="D63" s="437"/>
      <c r="E63" s="438">
        <f>SUM(C63:D63)</f>
        <v>0</v>
      </c>
      <c r="F63" s="276"/>
      <c r="G63" s="435"/>
      <c r="H63" s="1157"/>
      <c r="I63" s="1157"/>
      <c r="J63" s="571">
        <f>IF(C63=0,0,IF(C53&gt;DATE(1999,9,21),"Not Applicable",E63))</f>
        <v>0</v>
      </c>
      <c r="L63" s="443"/>
      <c r="M63" s="444"/>
      <c r="N63" s="444"/>
      <c r="O63" s="445"/>
    </row>
    <row r="64" spans="1:15" s="189" customFormat="1" ht="3.75" customHeight="1" x14ac:dyDescent="0.2">
      <c r="A64" s="822"/>
      <c r="B64" s="436"/>
      <c r="C64" s="279"/>
      <c r="D64" s="279"/>
      <c r="E64" s="279"/>
      <c r="F64" s="279"/>
      <c r="G64" s="279"/>
      <c r="H64" s="278"/>
      <c r="I64" s="277"/>
      <c r="J64" s="824"/>
      <c r="L64" s="369"/>
      <c r="M64" s="369"/>
      <c r="N64" s="369"/>
      <c r="O64" s="369"/>
    </row>
    <row r="65" spans="1:15" s="187" customFormat="1" ht="25.5" customHeight="1" x14ac:dyDescent="0.2">
      <c r="A65" s="1508" t="s">
        <v>940</v>
      </c>
      <c r="B65" s="1509"/>
      <c r="C65" s="435"/>
      <c r="D65" s="435"/>
      <c r="E65" s="435"/>
      <c r="F65" s="825"/>
      <c r="G65" s="437"/>
      <c r="H65" s="276"/>
      <c r="I65" s="277"/>
      <c r="J65" s="824"/>
      <c r="L65" s="443"/>
      <c r="M65" s="444"/>
      <c r="N65" s="444"/>
      <c r="O65" s="445"/>
    </row>
    <row r="66" spans="1:15" s="204" customFormat="1" ht="3.75" customHeight="1" x14ac:dyDescent="0.2">
      <c r="A66" s="822"/>
      <c r="B66" s="436"/>
      <c r="C66" s="1157"/>
      <c r="D66" s="1173"/>
      <c r="E66" s="1173"/>
      <c r="F66" s="1173"/>
      <c r="G66" s="275"/>
      <c r="H66" s="1174"/>
      <c r="I66" s="1175"/>
      <c r="J66" s="1176"/>
      <c r="L66" s="369"/>
      <c r="M66" s="369"/>
      <c r="N66" s="369"/>
      <c r="O66" s="369"/>
    </row>
    <row r="67" spans="1:15" ht="15" customHeight="1" x14ac:dyDescent="0.2">
      <c r="A67" s="1506" t="s">
        <v>941</v>
      </c>
      <c r="B67" s="1667"/>
      <c r="C67" s="437"/>
      <c r="D67" s="437"/>
      <c r="E67" s="438">
        <f>SUM(C67:D67)</f>
        <v>0</v>
      </c>
      <c r="F67" s="437"/>
      <c r="G67" s="438">
        <f>SUM(C67,F67)</f>
        <v>0</v>
      </c>
      <c r="H67" s="440"/>
      <c r="I67" s="439">
        <v>68.7</v>
      </c>
      <c r="J67" s="571">
        <f>IF(C67=0,0,IF(C53&gt;DATE(1999,9,21),"Not Applicable",IF(H67=0,"Enter Index",ROUNDUP((E67*(I67/H67)),0))))</f>
        <v>0</v>
      </c>
      <c r="L67" s="443"/>
      <c r="M67" s="444"/>
      <c r="N67" s="444"/>
      <c r="O67" s="445"/>
    </row>
    <row r="68" spans="1:15" ht="3.75" customHeight="1" x14ac:dyDescent="0.2">
      <c r="A68" s="822"/>
      <c r="B68" s="436"/>
      <c r="C68" s="275"/>
      <c r="D68" s="275"/>
      <c r="E68" s="275"/>
      <c r="F68" s="275"/>
      <c r="G68" s="275"/>
      <c r="H68" s="274"/>
      <c r="I68" s="273"/>
      <c r="J68" s="826"/>
      <c r="L68" s="369"/>
      <c r="M68" s="369"/>
      <c r="N68" s="369"/>
      <c r="O68" s="369"/>
    </row>
    <row r="69" spans="1:15" ht="15" customHeight="1" x14ac:dyDescent="0.2">
      <c r="A69" s="1506" t="s">
        <v>942</v>
      </c>
      <c r="B69" s="1667"/>
      <c r="C69" s="437"/>
      <c r="D69" s="437"/>
      <c r="E69" s="438">
        <f>SUM(C69:D69)</f>
        <v>0</v>
      </c>
      <c r="F69" s="437"/>
      <c r="G69" s="438">
        <f>SUM(C69,F69)</f>
        <v>0</v>
      </c>
      <c r="H69" s="440"/>
      <c r="I69" s="439">
        <v>68.7</v>
      </c>
      <c r="J69" s="571">
        <f>IF(C69=0,0,IF(C53&gt;DATE(1999,9,21),"Not Applicable",IF(H69=0,"Enter Index",ROUNDUP((E69*(I69/H69)),0))))</f>
        <v>0</v>
      </c>
      <c r="L69" s="443"/>
      <c r="M69" s="444"/>
      <c r="N69" s="444"/>
      <c r="O69" s="445"/>
    </row>
    <row r="70" spans="1:15" ht="3.75" customHeight="1" x14ac:dyDescent="0.2">
      <c r="A70" s="1159"/>
      <c r="B70" s="1157"/>
      <c r="C70" s="272"/>
      <c r="D70" s="272"/>
      <c r="E70" s="272"/>
      <c r="F70" s="272"/>
      <c r="G70" s="272"/>
      <c r="H70" s="272"/>
      <c r="I70" s="271"/>
      <c r="J70" s="827"/>
      <c r="L70" s="369"/>
      <c r="M70" s="369"/>
      <c r="N70" s="369"/>
      <c r="O70" s="369"/>
    </row>
    <row r="71" spans="1:15" ht="20.100000000000001" customHeight="1" thickBot="1" x14ac:dyDescent="0.25">
      <c r="A71" s="1159"/>
      <c r="B71" s="1157"/>
      <c r="C71" s="270"/>
      <c r="D71" s="257" t="s">
        <v>195</v>
      </c>
      <c r="E71" s="415">
        <f>SUM(E59:E69)</f>
        <v>0</v>
      </c>
      <c r="F71" s="257" t="s">
        <v>193</v>
      </c>
      <c r="G71" s="415">
        <f>SUM(G59:G69)</f>
        <v>0</v>
      </c>
      <c r="H71" s="269"/>
      <c r="I71" s="257" t="s">
        <v>196</v>
      </c>
      <c r="J71" s="546">
        <f>IF(C53&gt;DATE(1999,9,21),"Not Applicable",SUM(J59:J69))</f>
        <v>0</v>
      </c>
      <c r="L71" s="443"/>
      <c r="M71" s="444"/>
      <c r="N71" s="444"/>
      <c r="O71" s="445"/>
    </row>
    <row r="72" spans="1:15" ht="3.75" customHeight="1" thickTop="1" thickBot="1" x14ac:dyDescent="0.25">
      <c r="A72" s="1159"/>
      <c r="B72" s="1157"/>
      <c r="C72" s="1157"/>
      <c r="D72" s="1157"/>
      <c r="E72" s="1157"/>
      <c r="F72" s="1157"/>
      <c r="G72" s="1157"/>
      <c r="H72" s="1157"/>
      <c r="I72" s="1157"/>
      <c r="J72" s="1158"/>
      <c r="L72" s="34"/>
      <c r="M72" s="34"/>
      <c r="N72" s="34"/>
      <c r="O72" s="34"/>
    </row>
    <row r="73" spans="1:15" ht="3.75" customHeight="1" x14ac:dyDescent="0.2">
      <c r="A73" s="836"/>
      <c r="B73" s="837"/>
      <c r="C73" s="837"/>
      <c r="D73" s="837"/>
      <c r="E73" s="837"/>
      <c r="F73" s="837"/>
      <c r="G73" s="837"/>
      <c r="H73" s="837"/>
      <c r="I73" s="837"/>
      <c r="J73" s="838"/>
      <c r="L73" s="34"/>
      <c r="M73" s="34"/>
      <c r="N73" s="34"/>
      <c r="O73" s="34"/>
    </row>
    <row r="74" spans="1:15" ht="30" customHeight="1" x14ac:dyDescent="0.2">
      <c r="A74" s="1402" t="s">
        <v>683</v>
      </c>
      <c r="B74" s="1403"/>
      <c r="C74" s="1403" t="s">
        <v>478</v>
      </c>
      <c r="D74" s="1403"/>
      <c r="E74" s="1403" t="s">
        <v>684</v>
      </c>
      <c r="F74" s="1403"/>
      <c r="G74" s="1403" t="s">
        <v>197</v>
      </c>
      <c r="H74" s="1403"/>
      <c r="I74" s="1403" t="s">
        <v>200</v>
      </c>
      <c r="J74" s="1457"/>
      <c r="L74" s="34"/>
      <c r="M74" s="34"/>
      <c r="N74" s="34"/>
      <c r="O74" s="34"/>
    </row>
    <row r="75" spans="1:15" ht="3.75" customHeight="1" x14ac:dyDescent="0.2">
      <c r="A75" s="820"/>
      <c r="B75" s="285"/>
      <c r="C75" s="268"/>
      <c r="D75" s="284"/>
      <c r="E75" s="284"/>
      <c r="F75" s="284"/>
      <c r="G75" s="268"/>
      <c r="H75" s="284"/>
      <c r="I75" s="284"/>
      <c r="J75" s="821"/>
      <c r="L75" s="369"/>
      <c r="M75" s="369"/>
      <c r="N75" s="369"/>
      <c r="O75" s="369"/>
    </row>
    <row r="76" spans="1:15" ht="15" customHeight="1" x14ac:dyDescent="0.2">
      <c r="A76" s="828"/>
      <c r="B76" s="332"/>
      <c r="C76" s="298" t="s">
        <v>198</v>
      </c>
      <c r="D76" s="295">
        <f>IF(C53&gt;DATE(1999,9,21),"Not Applicable",C55)</f>
        <v>0</v>
      </c>
      <c r="E76" s="298" t="s">
        <v>198</v>
      </c>
      <c r="F76" s="295">
        <f>IF(C53=0,0,IF(DATEDIF(C53+1,C54,"y")&gt;0,"Not Applicable",C55))</f>
        <v>0</v>
      </c>
      <c r="G76" s="298" t="s">
        <v>198</v>
      </c>
      <c r="H76" s="295">
        <f>IF(C53=0,0,IF(DATEDIF(C53+1,C54,"y")&lt;1,"Not Applicable",C55))</f>
        <v>0</v>
      </c>
      <c r="I76" s="298" t="s">
        <v>198</v>
      </c>
      <c r="J76" s="829">
        <f>C55</f>
        <v>0</v>
      </c>
      <c r="L76" s="443"/>
      <c r="M76" s="444"/>
      <c r="N76" s="444"/>
      <c r="O76" s="445"/>
    </row>
    <row r="77" spans="1:15" ht="15" customHeight="1" x14ac:dyDescent="0.2">
      <c r="A77" s="828"/>
      <c r="B77" s="332"/>
      <c r="C77" s="257" t="s">
        <v>685</v>
      </c>
      <c r="D77" s="1157"/>
      <c r="E77" s="257" t="s">
        <v>685</v>
      </c>
      <c r="F77" s="1157"/>
      <c r="G77" s="257" t="s">
        <v>685</v>
      </c>
      <c r="H77" s="1157"/>
      <c r="I77" s="257" t="s">
        <v>685</v>
      </c>
      <c r="J77" s="830"/>
      <c r="L77" s="34"/>
      <c r="M77" s="34"/>
      <c r="N77" s="34"/>
      <c r="O77" s="34"/>
    </row>
    <row r="78" spans="1:15" ht="15" customHeight="1" x14ac:dyDescent="0.2">
      <c r="A78" s="831"/>
      <c r="B78" s="266"/>
      <c r="C78" s="298" t="s">
        <v>686</v>
      </c>
      <c r="D78" s="296">
        <f>IF(C53&gt;DATE(1999,9,21),"Not Applicable",J71)</f>
        <v>0</v>
      </c>
      <c r="E78" s="299" t="s">
        <v>687</v>
      </c>
      <c r="F78" s="295">
        <f>IF(C53=0,0,IF(DATEDIF(C53+1,C54,"y")&gt;0,"Not Applicable",E71))</f>
        <v>0</v>
      </c>
      <c r="G78" s="298" t="s">
        <v>687</v>
      </c>
      <c r="H78" s="295">
        <f>IF(C53=0,0,IF(DATEDIF(C53+1,C54,"y")&lt;1,"Not Applicable",E71))</f>
        <v>0</v>
      </c>
      <c r="I78" s="298" t="s">
        <v>688</v>
      </c>
      <c r="J78" s="829">
        <f>G71</f>
        <v>0</v>
      </c>
      <c r="L78" s="443"/>
      <c r="M78" s="444"/>
      <c r="N78" s="444"/>
      <c r="O78" s="445"/>
    </row>
    <row r="79" spans="1:15" ht="20.100000000000001" customHeight="1" thickBot="1" x14ac:dyDescent="0.25">
      <c r="A79" s="1154"/>
      <c r="B79" s="267"/>
      <c r="C79" s="293" t="s">
        <v>199</v>
      </c>
      <c r="D79" s="297">
        <f>IF(C53&gt;DATE(1999,9,21),"Not Applicable",IF(C53=0,0,IF(D76&lt;D78,"Loss",D76-D78)))</f>
        <v>0</v>
      </c>
      <c r="E79" s="293" t="s">
        <v>199</v>
      </c>
      <c r="F79" s="297">
        <f>IF(C53=0,0,IF(DATEDIF(C53+1,C54,"y")&gt;0,"Not Applicable",IF(F76&lt;F78,"Loss",F76-F78)))</f>
        <v>0</v>
      </c>
      <c r="G79" s="293" t="s">
        <v>199</v>
      </c>
      <c r="H79" s="297">
        <f>IF(C53=0,0,IF(DATEDIF(C53+1,C54,"y")&lt;1,"Not Applicable",IF(H76&lt;H78,"Loss",H76-H78)))</f>
        <v>0</v>
      </c>
      <c r="I79" s="293" t="s">
        <v>200</v>
      </c>
      <c r="J79" s="816">
        <f>IF(C53=0,0,IF(J76&gt;J78,"Gain",J76-J78))</f>
        <v>0</v>
      </c>
      <c r="L79" s="443"/>
      <c r="M79" s="444"/>
      <c r="N79" s="444"/>
      <c r="O79" s="445"/>
    </row>
    <row r="80" spans="1:15" ht="3.75" customHeight="1" thickTop="1" thickBot="1" x14ac:dyDescent="0.25">
      <c r="A80" s="828"/>
      <c r="B80" s="332"/>
      <c r="C80" s="332"/>
      <c r="D80" s="332"/>
      <c r="E80" s="332"/>
      <c r="F80" s="259"/>
      <c r="G80" s="259"/>
      <c r="H80" s="259"/>
      <c r="I80" s="259"/>
      <c r="J80" s="839"/>
      <c r="L80" s="34"/>
      <c r="M80" s="34"/>
      <c r="N80" s="34"/>
      <c r="O80" s="34"/>
    </row>
    <row r="81" spans="1:15" ht="3.75" customHeight="1" x14ac:dyDescent="0.2">
      <c r="A81" s="840"/>
      <c r="B81" s="841"/>
      <c r="C81" s="841"/>
      <c r="D81" s="841"/>
      <c r="E81" s="841"/>
      <c r="F81" s="842"/>
      <c r="G81" s="842"/>
      <c r="H81" s="842"/>
      <c r="I81" s="842"/>
      <c r="J81" s="843"/>
      <c r="L81" s="34"/>
      <c r="M81" s="34"/>
      <c r="N81" s="34"/>
      <c r="O81" s="34"/>
    </row>
    <row r="82" spans="1:15" s="185" customFormat="1" ht="19.5" customHeight="1" x14ac:dyDescent="0.2">
      <c r="A82" s="1397" t="s">
        <v>678</v>
      </c>
      <c r="B82" s="1398"/>
      <c r="C82" s="1398" t="s">
        <v>365</v>
      </c>
      <c r="D82" s="1398"/>
      <c r="E82" s="1398"/>
      <c r="F82" s="1398"/>
      <c r="G82" s="1398"/>
      <c r="H82" s="1398"/>
      <c r="I82" s="1398"/>
      <c r="J82" s="1399"/>
      <c r="L82" s="443"/>
      <c r="M82" s="444"/>
      <c r="N82" s="444"/>
      <c r="O82" s="445"/>
    </row>
    <row r="83" spans="1:15" ht="3.75" customHeight="1" x14ac:dyDescent="0.2">
      <c r="A83" s="1159"/>
      <c r="B83" s="1157"/>
      <c r="C83" s="1157"/>
      <c r="D83" s="1157"/>
      <c r="E83" s="1157"/>
      <c r="F83" s="1157"/>
      <c r="G83" s="1157"/>
      <c r="H83" s="1157"/>
      <c r="I83" s="1157"/>
      <c r="J83" s="1158"/>
      <c r="L83" s="369"/>
      <c r="M83" s="369"/>
      <c r="N83" s="369"/>
      <c r="O83" s="369"/>
    </row>
    <row r="84" spans="1:15" ht="15" customHeight="1" x14ac:dyDescent="0.2">
      <c r="A84" s="1510" t="s">
        <v>679</v>
      </c>
      <c r="B84" s="1665"/>
      <c r="C84" s="1413"/>
      <c r="D84" s="1413"/>
      <c r="E84" s="1170"/>
      <c r="F84" s="1170"/>
      <c r="G84" s="1157"/>
      <c r="H84" s="1157"/>
      <c r="I84" s="1157"/>
      <c r="J84" s="1158"/>
      <c r="L84" s="443"/>
      <c r="M84" s="444"/>
      <c r="N84" s="444"/>
      <c r="O84" s="445"/>
    </row>
    <row r="85" spans="1:15" ht="15" customHeight="1" x14ac:dyDescent="0.2">
      <c r="A85" s="1466" t="s">
        <v>680</v>
      </c>
      <c r="B85" s="1668"/>
      <c r="C85" s="1413"/>
      <c r="D85" s="1413"/>
      <c r="E85" s="1413"/>
      <c r="F85" s="1413"/>
      <c r="G85" s="289"/>
      <c r="H85" s="1528"/>
      <c r="I85" s="1528"/>
      <c r="J85" s="1561"/>
      <c r="L85" s="443"/>
      <c r="M85" s="444"/>
      <c r="N85" s="444"/>
      <c r="O85" s="445"/>
    </row>
    <row r="86" spans="1:15" ht="15" customHeight="1" x14ac:dyDescent="0.2">
      <c r="A86" s="1510" t="s">
        <v>190</v>
      </c>
      <c r="B86" s="1665"/>
      <c r="C86" s="294"/>
      <c r="D86" s="1156"/>
      <c r="E86" s="288"/>
      <c r="F86" s="288"/>
      <c r="G86" s="288"/>
      <c r="H86" s="288"/>
      <c r="I86" s="288"/>
      <c r="J86" s="817"/>
      <c r="L86" s="443"/>
      <c r="M86" s="444"/>
      <c r="N86" s="444"/>
      <c r="O86" s="445"/>
    </row>
    <row r="87" spans="1:15" ht="15" customHeight="1" x14ac:dyDescent="0.2">
      <c r="A87" s="1510" t="s">
        <v>681</v>
      </c>
      <c r="B87" s="1665"/>
      <c r="C87" s="294"/>
      <c r="D87" s="1156"/>
      <c r="E87" s="288"/>
      <c r="F87" s="288"/>
      <c r="G87" s="288"/>
      <c r="H87" s="288"/>
      <c r="I87" s="288"/>
      <c r="J87" s="817"/>
      <c r="L87" s="443"/>
      <c r="M87" s="444"/>
      <c r="N87" s="444"/>
      <c r="O87" s="445"/>
    </row>
    <row r="88" spans="1:15" ht="15" customHeight="1" x14ac:dyDescent="0.2">
      <c r="A88" s="1510" t="s">
        <v>682</v>
      </c>
      <c r="B88" s="1555"/>
      <c r="C88" s="437"/>
      <c r="D88" s="1156"/>
      <c r="E88" s="288"/>
      <c r="F88" s="288"/>
      <c r="G88" s="288"/>
      <c r="H88" s="288"/>
      <c r="I88" s="288"/>
      <c r="J88" s="817"/>
      <c r="L88" s="443"/>
      <c r="M88" s="444"/>
      <c r="N88" s="444"/>
      <c r="O88" s="445"/>
    </row>
    <row r="89" spans="1:15" ht="3.75" customHeight="1" x14ac:dyDescent="0.2">
      <c r="A89" s="818"/>
      <c r="B89" s="287"/>
      <c r="C89" s="286"/>
      <c r="D89" s="288"/>
      <c r="E89" s="288"/>
      <c r="F89" s="288"/>
      <c r="G89" s="288"/>
      <c r="H89" s="288"/>
      <c r="I89" s="288"/>
      <c r="J89" s="819"/>
      <c r="L89" s="369"/>
      <c r="M89" s="369"/>
      <c r="N89" s="369"/>
      <c r="O89" s="369"/>
    </row>
    <row r="90" spans="1:15" ht="39.950000000000003" customHeight="1" x14ac:dyDescent="0.2">
      <c r="A90" s="1402" t="s">
        <v>191</v>
      </c>
      <c r="B90" s="1403"/>
      <c r="C90" s="1150" t="s">
        <v>161</v>
      </c>
      <c r="D90" s="1150" t="s">
        <v>943</v>
      </c>
      <c r="E90" s="1150" t="s">
        <v>192</v>
      </c>
      <c r="F90" s="1150" t="s">
        <v>944</v>
      </c>
      <c r="G90" s="1150" t="s">
        <v>193</v>
      </c>
      <c r="H90" s="1150" t="s">
        <v>228</v>
      </c>
      <c r="I90" s="1150" t="s">
        <v>229</v>
      </c>
      <c r="J90" s="1153" t="s">
        <v>194</v>
      </c>
      <c r="L90" s="356"/>
      <c r="M90" s="356"/>
      <c r="N90" s="356"/>
      <c r="O90" s="356"/>
    </row>
    <row r="91" spans="1:15" ht="3.75" customHeight="1" x14ac:dyDescent="0.2">
      <c r="A91" s="820"/>
      <c r="B91" s="285"/>
      <c r="C91" s="268"/>
      <c r="D91" s="284"/>
      <c r="E91" s="268"/>
      <c r="F91" s="284"/>
      <c r="G91" s="284"/>
      <c r="H91" s="284"/>
      <c r="I91" s="284"/>
      <c r="J91" s="821"/>
      <c r="L91" s="369"/>
      <c r="M91" s="369"/>
      <c r="N91" s="369"/>
      <c r="O91" s="369"/>
    </row>
    <row r="92" spans="1:15" ht="15" customHeight="1" x14ac:dyDescent="0.2">
      <c r="A92" s="1508" t="s">
        <v>937</v>
      </c>
      <c r="B92" s="1666"/>
      <c r="C92" s="437"/>
      <c r="D92" s="437"/>
      <c r="E92" s="438">
        <f>SUM(C92:D92)</f>
        <v>0</v>
      </c>
      <c r="F92" s="437"/>
      <c r="G92" s="438">
        <f>SUM(C92,F92)</f>
        <v>0</v>
      </c>
      <c r="H92" s="440"/>
      <c r="I92" s="439">
        <v>68.7</v>
      </c>
      <c r="J92" s="571">
        <f>IF(C92=0,0,IF(C86&gt;DATE(1999,9,21),"Not Applicable",IF(H92=0,"Enter Index",ROUNDUP((E92*(I92/H92)),0))))</f>
        <v>0</v>
      </c>
      <c r="L92" s="443"/>
      <c r="M92" s="444"/>
      <c r="N92" s="444"/>
      <c r="O92" s="445"/>
    </row>
    <row r="93" spans="1:15" ht="3.75" customHeight="1" x14ac:dyDescent="0.2">
      <c r="A93" s="822"/>
      <c r="B93" s="436"/>
      <c r="C93" s="283"/>
      <c r="D93" s="283"/>
      <c r="E93" s="282"/>
      <c r="F93" s="283"/>
      <c r="G93" s="283"/>
      <c r="H93" s="281"/>
      <c r="I93" s="280"/>
      <c r="J93" s="823"/>
      <c r="L93" s="34"/>
      <c r="M93" s="34"/>
      <c r="N93" s="34"/>
      <c r="O93" s="34"/>
    </row>
    <row r="94" spans="1:15" ht="15" customHeight="1" x14ac:dyDescent="0.2">
      <c r="A94" s="1508" t="s">
        <v>938</v>
      </c>
      <c r="B94" s="1666"/>
      <c r="C94" s="437"/>
      <c r="D94" s="437"/>
      <c r="E94" s="438">
        <f>SUM(C94:D94)</f>
        <v>0</v>
      </c>
      <c r="F94" s="437"/>
      <c r="G94" s="438">
        <f>SUM(C94,F94)</f>
        <v>0</v>
      </c>
      <c r="H94" s="440"/>
      <c r="I94" s="439">
        <v>68.7</v>
      </c>
      <c r="J94" s="571">
        <f>IF(C94=0,0,IF(C86&gt;DATE(1999,9,21),"Not Applicable",IF(H94=0,"Enter Index",ROUNDUP((E94*(I94/H94)),0))))</f>
        <v>0</v>
      </c>
      <c r="L94" s="443"/>
      <c r="M94" s="444"/>
      <c r="N94" s="444"/>
      <c r="O94" s="445"/>
    </row>
    <row r="95" spans="1:15" ht="3.75" customHeight="1" x14ac:dyDescent="0.2">
      <c r="A95" s="822"/>
      <c r="B95" s="436"/>
      <c r="C95" s="1171"/>
      <c r="D95" s="1171"/>
      <c r="E95" s="282"/>
      <c r="F95" s="283"/>
      <c r="G95" s="283"/>
      <c r="H95" s="281"/>
      <c r="I95" s="280"/>
      <c r="J95" s="1172"/>
      <c r="L95" s="34"/>
      <c r="M95" s="34"/>
      <c r="N95" s="34"/>
      <c r="O95" s="34"/>
    </row>
    <row r="96" spans="1:15" ht="25.5" customHeight="1" x14ac:dyDescent="0.2">
      <c r="A96" s="1508" t="s">
        <v>939</v>
      </c>
      <c r="B96" s="1666"/>
      <c r="C96" s="437"/>
      <c r="D96" s="437"/>
      <c r="E96" s="438">
        <f>SUM(C96:D96)</f>
        <v>0</v>
      </c>
      <c r="F96" s="276"/>
      <c r="G96" s="435"/>
      <c r="H96" s="1157"/>
      <c r="I96" s="1157"/>
      <c r="J96" s="571">
        <f>IF(C96=0,0,IF(C86&gt;DATE(1999,9,21),"Not Applicable",E96))</f>
        <v>0</v>
      </c>
      <c r="L96" s="443"/>
      <c r="M96" s="444"/>
      <c r="N96" s="444"/>
      <c r="O96" s="445"/>
    </row>
    <row r="97" spans="1:15" ht="3.75" customHeight="1" x14ac:dyDescent="0.2">
      <c r="A97" s="822"/>
      <c r="B97" s="436"/>
      <c r="C97" s="279"/>
      <c r="D97" s="279"/>
      <c r="E97" s="279"/>
      <c r="F97" s="279"/>
      <c r="G97" s="279"/>
      <c r="H97" s="278"/>
      <c r="I97" s="277"/>
      <c r="J97" s="824"/>
      <c r="L97" s="34"/>
      <c r="M97" s="34"/>
      <c r="N97" s="34"/>
      <c r="O97" s="34"/>
    </row>
    <row r="98" spans="1:15" ht="25.5" customHeight="1" x14ac:dyDescent="0.2">
      <c r="A98" s="1508" t="s">
        <v>940</v>
      </c>
      <c r="B98" s="1509"/>
      <c r="C98" s="435"/>
      <c r="D98" s="435"/>
      <c r="E98" s="435"/>
      <c r="F98" s="825"/>
      <c r="G98" s="437"/>
      <c r="H98" s="276"/>
      <c r="I98" s="277"/>
      <c r="J98" s="824"/>
      <c r="L98" s="443"/>
      <c r="M98" s="444"/>
      <c r="N98" s="444"/>
      <c r="O98" s="445"/>
    </row>
    <row r="99" spans="1:15" ht="3.75" customHeight="1" x14ac:dyDescent="0.2">
      <c r="A99" s="822"/>
      <c r="B99" s="436"/>
      <c r="C99" s="1157"/>
      <c r="D99" s="1173"/>
      <c r="E99" s="1173"/>
      <c r="F99" s="1173"/>
      <c r="G99" s="275"/>
      <c r="H99" s="1174"/>
      <c r="I99" s="1175"/>
      <c r="J99" s="1176"/>
      <c r="L99" s="34"/>
      <c r="M99" s="34"/>
      <c r="N99" s="34"/>
      <c r="O99" s="34"/>
    </row>
    <row r="100" spans="1:15" ht="15" customHeight="1" x14ac:dyDescent="0.2">
      <c r="A100" s="1506" t="s">
        <v>941</v>
      </c>
      <c r="B100" s="1667"/>
      <c r="C100" s="437"/>
      <c r="D100" s="437"/>
      <c r="E100" s="438">
        <f>SUM(C100:D100)</f>
        <v>0</v>
      </c>
      <c r="F100" s="437"/>
      <c r="G100" s="438">
        <f>SUM(C100,F100)</f>
        <v>0</v>
      </c>
      <c r="H100" s="440"/>
      <c r="I100" s="439">
        <v>68.7</v>
      </c>
      <c r="J100" s="571">
        <f>IF(C100=0,0,IF(C86&gt;DATE(1999,9,21),"Not Applicable",IF(H100=0,"Enter Index",ROUNDUP((E100*(I100/H100)),0))))</f>
        <v>0</v>
      </c>
      <c r="L100" s="443"/>
      <c r="M100" s="444"/>
      <c r="N100" s="444"/>
      <c r="O100" s="445"/>
    </row>
    <row r="101" spans="1:15" ht="3.75" customHeight="1" x14ac:dyDescent="0.2">
      <c r="A101" s="822"/>
      <c r="B101" s="436"/>
      <c r="C101" s="275"/>
      <c r="D101" s="275"/>
      <c r="E101" s="275"/>
      <c r="F101" s="275"/>
      <c r="G101" s="275"/>
      <c r="H101" s="274"/>
      <c r="I101" s="273"/>
      <c r="J101" s="826"/>
      <c r="L101" s="34"/>
      <c r="M101" s="34"/>
      <c r="N101" s="34"/>
      <c r="O101" s="34"/>
    </row>
    <row r="102" spans="1:15" ht="15" customHeight="1" x14ac:dyDescent="0.2">
      <c r="A102" s="1506" t="s">
        <v>942</v>
      </c>
      <c r="B102" s="1667"/>
      <c r="C102" s="437"/>
      <c r="D102" s="437"/>
      <c r="E102" s="438">
        <f>SUM(C102:D102)</f>
        <v>0</v>
      </c>
      <c r="F102" s="437"/>
      <c r="G102" s="438">
        <f>SUM(C102,F102)</f>
        <v>0</v>
      </c>
      <c r="H102" s="440"/>
      <c r="I102" s="439">
        <v>68.7</v>
      </c>
      <c r="J102" s="571">
        <f>IF(C102=0,0,IF(C86&gt;DATE(1999,9,21),"Not Applicable",IF(H102=0,"Enter Index",ROUNDUP((E102*(I102/H102)),0))))</f>
        <v>0</v>
      </c>
      <c r="L102" s="443"/>
      <c r="M102" s="444"/>
      <c r="N102" s="444"/>
      <c r="O102" s="445"/>
    </row>
    <row r="103" spans="1:15" s="192" customFormat="1" ht="3.75" customHeight="1" x14ac:dyDescent="0.2">
      <c r="A103" s="1159"/>
      <c r="B103" s="1157"/>
      <c r="C103" s="272"/>
      <c r="D103" s="272"/>
      <c r="E103" s="272"/>
      <c r="F103" s="272"/>
      <c r="G103" s="272"/>
      <c r="H103" s="272"/>
      <c r="I103" s="271"/>
      <c r="J103" s="827"/>
      <c r="K103" s="193"/>
      <c r="L103" s="34"/>
      <c r="M103" s="34"/>
      <c r="N103" s="34"/>
      <c r="O103" s="34"/>
    </row>
    <row r="104" spans="1:15" s="190" customFormat="1" ht="20.100000000000001" customHeight="1" thickBot="1" x14ac:dyDescent="0.25">
      <c r="A104" s="1159"/>
      <c r="B104" s="1157"/>
      <c r="C104" s="270"/>
      <c r="D104" s="257" t="s">
        <v>195</v>
      </c>
      <c r="E104" s="415">
        <f>SUM(E92:E102)</f>
        <v>0</v>
      </c>
      <c r="F104" s="257" t="s">
        <v>193</v>
      </c>
      <c r="G104" s="415">
        <f>SUM(G92:G102)</f>
        <v>0</v>
      </c>
      <c r="H104" s="269"/>
      <c r="I104" s="257" t="s">
        <v>196</v>
      </c>
      <c r="J104" s="546">
        <f>IF(C86&gt;DATE(1999,9,21),"Not Applicable",SUM(J92:J102))</f>
        <v>0</v>
      </c>
      <c r="K104" s="191"/>
      <c r="L104" s="443"/>
      <c r="M104" s="444"/>
      <c r="N104" s="444"/>
      <c r="O104" s="445"/>
    </row>
    <row r="105" spans="1:15" s="189" customFormat="1" ht="3.75" customHeight="1" thickTop="1" thickBot="1" x14ac:dyDescent="0.25">
      <c r="A105" s="1159"/>
      <c r="B105" s="1157"/>
      <c r="C105" s="1157"/>
      <c r="D105" s="1157"/>
      <c r="E105" s="1157"/>
      <c r="F105" s="1157"/>
      <c r="G105" s="1157"/>
      <c r="H105" s="1157"/>
      <c r="I105" s="1157"/>
      <c r="J105" s="1158"/>
      <c r="L105" s="34"/>
      <c r="M105" s="34"/>
      <c r="N105" s="34"/>
      <c r="O105" s="34"/>
    </row>
    <row r="106" spans="1:15" s="189" customFormat="1" ht="3.75" customHeight="1" x14ac:dyDescent="0.2">
      <c r="A106" s="836"/>
      <c r="B106" s="837"/>
      <c r="C106" s="837"/>
      <c r="D106" s="837"/>
      <c r="E106" s="837"/>
      <c r="F106" s="837"/>
      <c r="G106" s="837"/>
      <c r="H106" s="837"/>
      <c r="I106" s="837"/>
      <c r="J106" s="838"/>
      <c r="L106" s="34"/>
      <c r="M106" s="34"/>
      <c r="N106" s="34"/>
      <c r="O106" s="34"/>
    </row>
    <row r="107" spans="1:15" s="189" customFormat="1" ht="30" customHeight="1" x14ac:dyDescent="0.2">
      <c r="A107" s="1402" t="s">
        <v>683</v>
      </c>
      <c r="B107" s="1403"/>
      <c r="C107" s="1403" t="s">
        <v>478</v>
      </c>
      <c r="D107" s="1403"/>
      <c r="E107" s="1403" t="s">
        <v>684</v>
      </c>
      <c r="F107" s="1403"/>
      <c r="G107" s="1403" t="s">
        <v>197</v>
      </c>
      <c r="H107" s="1403"/>
      <c r="I107" s="1403" t="s">
        <v>200</v>
      </c>
      <c r="J107" s="1457"/>
      <c r="L107" s="34"/>
      <c r="M107" s="34"/>
      <c r="N107" s="34"/>
      <c r="O107" s="34"/>
    </row>
    <row r="108" spans="1:15" s="189" customFormat="1" ht="3.75" customHeight="1" x14ac:dyDescent="0.2">
      <c r="A108" s="820"/>
      <c r="B108" s="285"/>
      <c r="C108" s="268"/>
      <c r="D108" s="284"/>
      <c r="E108" s="284"/>
      <c r="F108" s="284"/>
      <c r="G108" s="268"/>
      <c r="H108" s="284"/>
      <c r="I108" s="284"/>
      <c r="J108" s="821"/>
      <c r="L108" s="369"/>
      <c r="M108" s="369"/>
      <c r="N108" s="369"/>
      <c r="O108" s="369"/>
    </row>
    <row r="109" spans="1:15" s="189" customFormat="1" ht="15" customHeight="1" x14ac:dyDescent="0.2">
      <c r="A109" s="828"/>
      <c r="B109" s="332"/>
      <c r="C109" s="298" t="s">
        <v>198</v>
      </c>
      <c r="D109" s="295">
        <f>IF(C86&gt;DATE(1999,9,21),"Not Applicable",C88)</f>
        <v>0</v>
      </c>
      <c r="E109" s="298" t="s">
        <v>198</v>
      </c>
      <c r="F109" s="295">
        <f>IF(C86=0,0,IF(DATEDIF(C86+1,C87,"y")&gt;0,"Not Applicable",C88))</f>
        <v>0</v>
      </c>
      <c r="G109" s="298" t="s">
        <v>198</v>
      </c>
      <c r="H109" s="295">
        <f>IF(C86=0,0,IF(DATEDIF(C86+1,C87,"y")&lt;1,"Not Applicable",C88))</f>
        <v>0</v>
      </c>
      <c r="I109" s="298" t="s">
        <v>198</v>
      </c>
      <c r="J109" s="829">
        <f>C88</f>
        <v>0</v>
      </c>
      <c r="L109" s="443"/>
      <c r="M109" s="444"/>
      <c r="N109" s="444"/>
      <c r="O109" s="445"/>
    </row>
    <row r="110" spans="1:15" s="189" customFormat="1" ht="15" customHeight="1" x14ac:dyDescent="0.2">
      <c r="A110" s="828"/>
      <c r="B110" s="332"/>
      <c r="C110" s="257" t="s">
        <v>685</v>
      </c>
      <c r="D110" s="1157"/>
      <c r="E110" s="257" t="s">
        <v>685</v>
      </c>
      <c r="F110" s="1157"/>
      <c r="G110" s="257" t="s">
        <v>685</v>
      </c>
      <c r="H110" s="1157"/>
      <c r="I110" s="257" t="s">
        <v>685</v>
      </c>
      <c r="J110" s="830"/>
      <c r="L110" s="34"/>
      <c r="M110" s="34"/>
      <c r="N110" s="34"/>
      <c r="O110" s="34"/>
    </row>
    <row r="111" spans="1:15" s="189" customFormat="1" ht="15" customHeight="1" x14ac:dyDescent="0.2">
      <c r="A111" s="831"/>
      <c r="B111" s="266"/>
      <c r="C111" s="298" t="s">
        <v>686</v>
      </c>
      <c r="D111" s="296">
        <f>IF(C86&gt;DATE(1999,9,21),"Not Applicable",J104)</f>
        <v>0</v>
      </c>
      <c r="E111" s="299" t="s">
        <v>687</v>
      </c>
      <c r="F111" s="295">
        <f>IF(C86=0,0,IF(DATEDIF(C86+1,C87,"y")&gt;0,"Not Applicable",E104))</f>
        <v>0</v>
      </c>
      <c r="G111" s="298" t="s">
        <v>687</v>
      </c>
      <c r="H111" s="295">
        <f>IF(C86=0,0,IF(DATEDIF(C86+1,C87,"y")&lt;1,"Not Applicable",E104))</f>
        <v>0</v>
      </c>
      <c r="I111" s="298" t="s">
        <v>688</v>
      </c>
      <c r="J111" s="829">
        <f>G104</f>
        <v>0</v>
      </c>
      <c r="L111" s="443"/>
      <c r="M111" s="444"/>
      <c r="N111" s="444"/>
      <c r="O111" s="445"/>
    </row>
    <row r="112" spans="1:15" s="188" customFormat="1" ht="20.100000000000001" customHeight="1" thickBot="1" x14ac:dyDescent="0.25">
      <c r="A112" s="1154"/>
      <c r="B112" s="267"/>
      <c r="C112" s="293" t="s">
        <v>199</v>
      </c>
      <c r="D112" s="297">
        <f>IF(C86&gt;DATE(1999,9,21),"Not Applicable",IF(C86=0,0,IF(D109&lt;D111,"Loss",D109-D111)))</f>
        <v>0</v>
      </c>
      <c r="E112" s="293" t="s">
        <v>199</v>
      </c>
      <c r="F112" s="297">
        <f>IF(C86=0,0,IF(DATEDIF(C86+1,C87,"y")&gt;0,"Not Applicable",IF(F109&lt;F111,"Loss",F109-F111)))</f>
        <v>0</v>
      </c>
      <c r="G112" s="293" t="s">
        <v>199</v>
      </c>
      <c r="H112" s="297">
        <f>IF(C86=0,0,IF(DATEDIF(C86+1,C87,"y")&lt;1,"Not Applicable",IF(H109&lt;H111,"Loss",H109-H111)))</f>
        <v>0</v>
      </c>
      <c r="I112" s="293" t="s">
        <v>200</v>
      </c>
      <c r="J112" s="816">
        <f>IF(C86=0,0,IF(J109&gt;J111,"Gain",J109-J111))</f>
        <v>0</v>
      </c>
      <c r="L112" s="443"/>
      <c r="M112" s="444"/>
      <c r="N112" s="444"/>
      <c r="O112" s="445"/>
    </row>
    <row r="113" spans="1:15" s="189" customFormat="1" ht="3.75" customHeight="1" thickTop="1" thickBot="1" x14ac:dyDescent="0.25">
      <c r="A113" s="828"/>
      <c r="B113" s="332"/>
      <c r="C113" s="332"/>
      <c r="D113" s="332"/>
      <c r="E113" s="332"/>
      <c r="F113" s="259"/>
      <c r="G113" s="259"/>
      <c r="H113" s="259"/>
      <c r="I113" s="259"/>
      <c r="J113" s="839"/>
      <c r="L113" s="34"/>
      <c r="M113" s="34"/>
      <c r="N113" s="34"/>
      <c r="O113" s="34"/>
    </row>
    <row r="114" spans="1:15" s="189" customFormat="1" ht="3.75" customHeight="1" x14ac:dyDescent="0.2">
      <c r="A114" s="840"/>
      <c r="B114" s="841"/>
      <c r="C114" s="841"/>
      <c r="D114" s="841"/>
      <c r="E114" s="841"/>
      <c r="F114" s="842"/>
      <c r="G114" s="842"/>
      <c r="H114" s="842"/>
      <c r="I114" s="842"/>
      <c r="J114" s="843"/>
      <c r="L114" s="34"/>
      <c r="M114" s="34"/>
      <c r="N114" s="34"/>
      <c r="O114" s="34"/>
    </row>
    <row r="115" spans="1:15" s="189" customFormat="1" ht="19.5" customHeight="1" x14ac:dyDescent="0.2">
      <c r="A115" s="1397" t="s">
        <v>678</v>
      </c>
      <c r="B115" s="1398"/>
      <c r="C115" s="1398" t="s">
        <v>480</v>
      </c>
      <c r="D115" s="1398"/>
      <c r="E115" s="1398"/>
      <c r="F115" s="1398"/>
      <c r="G115" s="1398"/>
      <c r="H115" s="1398"/>
      <c r="I115" s="1398"/>
      <c r="J115" s="1399"/>
      <c r="L115" s="443"/>
      <c r="M115" s="444"/>
      <c r="N115" s="444"/>
      <c r="O115" s="445"/>
    </row>
    <row r="116" spans="1:15" s="187" customFormat="1" ht="3.75" customHeight="1" x14ac:dyDescent="0.2">
      <c r="A116" s="1159"/>
      <c r="B116" s="1157"/>
      <c r="C116" s="1157"/>
      <c r="D116" s="1157"/>
      <c r="E116" s="1157"/>
      <c r="F116" s="1157"/>
      <c r="G116" s="1157"/>
      <c r="H116" s="1157"/>
      <c r="I116" s="1157"/>
      <c r="J116" s="1158"/>
      <c r="L116" s="369"/>
      <c r="M116" s="369"/>
      <c r="N116" s="369"/>
      <c r="O116" s="369"/>
    </row>
    <row r="117" spans="1:15" s="204" customFormat="1" ht="15" customHeight="1" x14ac:dyDescent="0.2">
      <c r="A117" s="1510" t="s">
        <v>679</v>
      </c>
      <c r="B117" s="1665"/>
      <c r="C117" s="1413"/>
      <c r="D117" s="1413"/>
      <c r="E117" s="1170"/>
      <c r="F117" s="1170"/>
      <c r="G117" s="1157"/>
      <c r="H117" s="1157"/>
      <c r="I117" s="1157"/>
      <c r="J117" s="1158"/>
      <c r="L117" s="443"/>
      <c r="M117" s="444"/>
      <c r="N117" s="444"/>
      <c r="O117" s="445"/>
    </row>
    <row r="118" spans="1:15" ht="15" customHeight="1" x14ac:dyDescent="0.2">
      <c r="A118" s="1466" t="s">
        <v>680</v>
      </c>
      <c r="B118" s="1668"/>
      <c r="C118" s="1413"/>
      <c r="D118" s="1413"/>
      <c r="E118" s="1413"/>
      <c r="F118" s="1413"/>
      <c r="G118" s="1157"/>
      <c r="H118" s="1528"/>
      <c r="I118" s="1528"/>
      <c r="J118" s="1561"/>
      <c r="L118" s="443"/>
      <c r="M118" s="444"/>
      <c r="N118" s="444"/>
      <c r="O118" s="445"/>
    </row>
    <row r="119" spans="1:15" ht="15" customHeight="1" x14ac:dyDescent="0.2">
      <c r="A119" s="1510" t="s">
        <v>190</v>
      </c>
      <c r="B119" s="1665"/>
      <c r="C119" s="294"/>
      <c r="D119" s="1156"/>
      <c r="E119" s="288"/>
      <c r="F119" s="288"/>
      <c r="G119" s="288"/>
      <c r="H119" s="288"/>
      <c r="I119" s="288"/>
      <c r="J119" s="817"/>
      <c r="L119" s="443"/>
      <c r="M119" s="444"/>
      <c r="N119" s="444"/>
      <c r="O119" s="445"/>
    </row>
    <row r="120" spans="1:15" ht="15" customHeight="1" x14ac:dyDescent="0.2">
      <c r="A120" s="1510" t="s">
        <v>681</v>
      </c>
      <c r="B120" s="1665"/>
      <c r="C120" s="294"/>
      <c r="D120" s="1156"/>
      <c r="E120" s="288"/>
      <c r="F120" s="288"/>
      <c r="G120" s="288"/>
      <c r="H120" s="288"/>
      <c r="I120" s="288"/>
      <c r="J120" s="817"/>
      <c r="L120" s="443"/>
      <c r="M120" s="444"/>
      <c r="N120" s="444"/>
      <c r="O120" s="445"/>
    </row>
    <row r="121" spans="1:15" ht="15" customHeight="1" x14ac:dyDescent="0.2">
      <c r="A121" s="1510" t="s">
        <v>682</v>
      </c>
      <c r="B121" s="1555"/>
      <c r="C121" s="437"/>
      <c r="D121" s="1156"/>
      <c r="E121" s="288"/>
      <c r="F121" s="288"/>
      <c r="G121" s="288"/>
      <c r="H121" s="288"/>
      <c r="I121" s="288"/>
      <c r="J121" s="817"/>
      <c r="L121" s="443"/>
      <c r="M121" s="444"/>
      <c r="N121" s="444"/>
      <c r="O121" s="445"/>
    </row>
    <row r="122" spans="1:15" ht="3.75" customHeight="1" x14ac:dyDescent="0.2">
      <c r="A122" s="818"/>
      <c r="B122" s="287"/>
      <c r="C122" s="286"/>
      <c r="D122" s="288"/>
      <c r="E122" s="288"/>
      <c r="F122" s="288"/>
      <c r="G122" s="288"/>
      <c r="H122" s="288"/>
      <c r="I122" s="288"/>
      <c r="J122" s="819"/>
      <c r="L122" s="369"/>
      <c r="M122" s="369"/>
      <c r="N122" s="369"/>
      <c r="O122" s="369"/>
    </row>
    <row r="123" spans="1:15" ht="39.950000000000003" customHeight="1" x14ac:dyDescent="0.2">
      <c r="A123" s="1402" t="s">
        <v>191</v>
      </c>
      <c r="B123" s="1403"/>
      <c r="C123" s="1150" t="s">
        <v>161</v>
      </c>
      <c r="D123" s="1150" t="s">
        <v>943</v>
      </c>
      <c r="E123" s="1150" t="s">
        <v>192</v>
      </c>
      <c r="F123" s="1150" t="s">
        <v>944</v>
      </c>
      <c r="G123" s="1150" t="s">
        <v>193</v>
      </c>
      <c r="H123" s="1150" t="s">
        <v>228</v>
      </c>
      <c r="I123" s="1150" t="s">
        <v>229</v>
      </c>
      <c r="J123" s="1153" t="s">
        <v>194</v>
      </c>
      <c r="L123" s="356"/>
      <c r="M123" s="356"/>
      <c r="N123" s="356"/>
      <c r="O123" s="356"/>
    </row>
    <row r="124" spans="1:15" ht="3.75" customHeight="1" x14ac:dyDescent="0.2">
      <c r="A124" s="820"/>
      <c r="B124" s="285"/>
      <c r="C124" s="268"/>
      <c r="D124" s="284"/>
      <c r="E124" s="268"/>
      <c r="F124" s="284"/>
      <c r="G124" s="284"/>
      <c r="H124" s="284"/>
      <c r="I124" s="284"/>
      <c r="J124" s="821"/>
      <c r="L124" s="369"/>
      <c r="M124" s="369"/>
      <c r="N124" s="369"/>
      <c r="O124" s="369"/>
    </row>
    <row r="125" spans="1:15" ht="15" customHeight="1" x14ac:dyDescent="0.2">
      <c r="A125" s="1508" t="s">
        <v>937</v>
      </c>
      <c r="B125" s="1666"/>
      <c r="C125" s="437"/>
      <c r="D125" s="437"/>
      <c r="E125" s="438">
        <f>SUM(C125:D125)</f>
        <v>0</v>
      </c>
      <c r="F125" s="437"/>
      <c r="G125" s="438">
        <f>SUM(C125,F125)</f>
        <v>0</v>
      </c>
      <c r="H125" s="440"/>
      <c r="I125" s="439">
        <v>68.7</v>
      </c>
      <c r="J125" s="571">
        <f>IF(C125=0,0,IF(C119&gt;DATE(1999,9,21),"Not Applicable",IF(H125=0,"Enter Index",ROUNDUP((E125*(I125/H125)),0))))</f>
        <v>0</v>
      </c>
      <c r="L125" s="443"/>
      <c r="M125" s="444"/>
      <c r="N125" s="444"/>
      <c r="O125" s="445"/>
    </row>
    <row r="126" spans="1:15" ht="3.75" customHeight="1" x14ac:dyDescent="0.2">
      <c r="A126" s="822"/>
      <c r="B126" s="436"/>
      <c r="C126" s="283"/>
      <c r="D126" s="283"/>
      <c r="E126" s="282"/>
      <c r="F126" s="283"/>
      <c r="G126" s="283"/>
      <c r="H126" s="281"/>
      <c r="I126" s="280"/>
      <c r="J126" s="823"/>
      <c r="L126" s="34"/>
      <c r="M126" s="34"/>
      <c r="N126" s="34"/>
      <c r="O126" s="34"/>
    </row>
    <row r="127" spans="1:15" ht="15" customHeight="1" x14ac:dyDescent="0.2">
      <c r="A127" s="1508" t="s">
        <v>938</v>
      </c>
      <c r="B127" s="1666"/>
      <c r="C127" s="437"/>
      <c r="D127" s="437"/>
      <c r="E127" s="438">
        <f>SUM(C127:D127)</f>
        <v>0</v>
      </c>
      <c r="F127" s="437"/>
      <c r="G127" s="438">
        <f>SUM(C127,F127)</f>
        <v>0</v>
      </c>
      <c r="H127" s="440"/>
      <c r="I127" s="439">
        <v>68.7</v>
      </c>
      <c r="J127" s="571">
        <f>IF(C127=0,0,IF(C119&gt;DATE(1999,9,21),"Not Applicable",IF(H127=0,"Enter Index",ROUNDUP((E127*(I127/H127)),0))))</f>
        <v>0</v>
      </c>
      <c r="L127" s="443"/>
      <c r="M127" s="444"/>
      <c r="N127" s="444"/>
      <c r="O127" s="445"/>
    </row>
    <row r="128" spans="1:15" ht="3.75" customHeight="1" x14ac:dyDescent="0.2">
      <c r="A128" s="822"/>
      <c r="B128" s="436"/>
      <c r="C128" s="1171"/>
      <c r="D128" s="1171"/>
      <c r="E128" s="282"/>
      <c r="F128" s="283"/>
      <c r="G128" s="283"/>
      <c r="H128" s="281"/>
      <c r="I128" s="280"/>
      <c r="J128" s="1172"/>
      <c r="L128" s="34"/>
      <c r="M128" s="34"/>
      <c r="N128" s="34"/>
      <c r="O128" s="34"/>
    </row>
    <row r="129" spans="1:15" ht="25.5" customHeight="1" x14ac:dyDescent="0.2">
      <c r="A129" s="1508" t="s">
        <v>939</v>
      </c>
      <c r="B129" s="1666"/>
      <c r="C129" s="437"/>
      <c r="D129" s="437"/>
      <c r="E129" s="438">
        <f>SUM(C129:D129)</f>
        <v>0</v>
      </c>
      <c r="F129" s="276"/>
      <c r="G129" s="435"/>
      <c r="H129" s="1157"/>
      <c r="I129" s="1157"/>
      <c r="J129" s="571">
        <f>IF(C129=0,0,IF(C119&gt;DATE(1999,9,21),"Not Applicable",E129))</f>
        <v>0</v>
      </c>
      <c r="L129" s="443"/>
      <c r="M129" s="444"/>
      <c r="N129" s="444"/>
      <c r="O129" s="445"/>
    </row>
    <row r="130" spans="1:15" ht="3.75" customHeight="1" x14ac:dyDescent="0.2">
      <c r="A130" s="822"/>
      <c r="B130" s="436"/>
      <c r="C130" s="279"/>
      <c r="D130" s="279"/>
      <c r="E130" s="279"/>
      <c r="F130" s="279"/>
      <c r="G130" s="279"/>
      <c r="H130" s="278"/>
      <c r="I130" s="277"/>
      <c r="J130" s="824"/>
      <c r="L130" s="34"/>
      <c r="M130" s="34"/>
      <c r="N130" s="34"/>
      <c r="O130" s="34"/>
    </row>
    <row r="131" spans="1:15" ht="25.5" customHeight="1" x14ac:dyDescent="0.2">
      <c r="A131" s="1508" t="s">
        <v>940</v>
      </c>
      <c r="B131" s="1509"/>
      <c r="C131" s="435"/>
      <c r="D131" s="435"/>
      <c r="E131" s="435"/>
      <c r="F131" s="825"/>
      <c r="G131" s="437"/>
      <c r="H131" s="276"/>
      <c r="I131" s="277"/>
      <c r="J131" s="824"/>
      <c r="L131" s="443"/>
      <c r="M131" s="444"/>
      <c r="N131" s="444"/>
      <c r="O131" s="445"/>
    </row>
    <row r="132" spans="1:15" ht="3.75" customHeight="1" x14ac:dyDescent="0.2">
      <c r="A132" s="822"/>
      <c r="B132" s="436"/>
      <c r="C132" s="1157"/>
      <c r="D132" s="1173"/>
      <c r="E132" s="1173"/>
      <c r="F132" s="1173"/>
      <c r="G132" s="275"/>
      <c r="H132" s="1174"/>
      <c r="I132" s="1175"/>
      <c r="J132" s="1176"/>
      <c r="L132" s="34"/>
      <c r="M132" s="34"/>
      <c r="N132" s="34"/>
      <c r="O132" s="34"/>
    </row>
    <row r="133" spans="1:15" s="185" customFormat="1" ht="15" customHeight="1" x14ac:dyDescent="0.2">
      <c r="A133" s="1506" t="s">
        <v>941</v>
      </c>
      <c r="B133" s="1667"/>
      <c r="C133" s="437"/>
      <c r="D133" s="437"/>
      <c r="E133" s="438">
        <f>SUM(C133:D133)</f>
        <v>0</v>
      </c>
      <c r="F133" s="437"/>
      <c r="G133" s="438">
        <f>SUM(C133,F133)</f>
        <v>0</v>
      </c>
      <c r="H133" s="440"/>
      <c r="I133" s="439">
        <v>68.7</v>
      </c>
      <c r="J133" s="571">
        <f>IF(C133=0,0,IF(C119&gt;DATE(1999,9,21),"Not Applicable",IF(H133=0,"Enter Index",ROUNDUP((E133*(I133/H133)),0))))</f>
        <v>0</v>
      </c>
      <c r="L133" s="443"/>
      <c r="M133" s="444"/>
      <c r="N133" s="444"/>
      <c r="O133" s="445"/>
    </row>
    <row r="134" spans="1:15" ht="3.75" customHeight="1" x14ac:dyDescent="0.2">
      <c r="A134" s="822"/>
      <c r="B134" s="436"/>
      <c r="C134" s="275"/>
      <c r="D134" s="275"/>
      <c r="E134" s="275"/>
      <c r="F134" s="275"/>
      <c r="G134" s="275"/>
      <c r="H134" s="274"/>
      <c r="I134" s="273"/>
      <c r="J134" s="826"/>
      <c r="L134" s="34"/>
      <c r="M134" s="34"/>
      <c r="N134" s="34"/>
      <c r="O134" s="34"/>
    </row>
    <row r="135" spans="1:15" ht="15" customHeight="1" x14ac:dyDescent="0.2">
      <c r="A135" s="1506" t="s">
        <v>942</v>
      </c>
      <c r="B135" s="1667"/>
      <c r="C135" s="437"/>
      <c r="D135" s="437"/>
      <c r="E135" s="438">
        <f>SUM(C135:D135)</f>
        <v>0</v>
      </c>
      <c r="F135" s="437"/>
      <c r="G135" s="438">
        <f>SUM(C135,F135)</f>
        <v>0</v>
      </c>
      <c r="H135" s="440"/>
      <c r="I135" s="439">
        <v>68.7</v>
      </c>
      <c r="J135" s="571">
        <f>IF(C135=0,0,IF(C119&gt;DATE(1999,9,21),"Not Applicable",IF(H135=0,"Enter Index",ROUNDUP((E135*(I135/H135)),0))))</f>
        <v>0</v>
      </c>
      <c r="L135" s="443"/>
      <c r="M135" s="444"/>
      <c r="N135" s="444"/>
      <c r="O135" s="445"/>
    </row>
    <row r="136" spans="1:15" ht="3.75" customHeight="1" x14ac:dyDescent="0.2">
      <c r="A136" s="1159"/>
      <c r="B136" s="1157"/>
      <c r="C136" s="272"/>
      <c r="D136" s="272"/>
      <c r="E136" s="272"/>
      <c r="F136" s="272"/>
      <c r="G136" s="272"/>
      <c r="H136" s="272"/>
      <c r="I136" s="271"/>
      <c r="J136" s="827"/>
      <c r="L136" s="34"/>
      <c r="M136" s="34"/>
      <c r="N136" s="34"/>
      <c r="O136" s="34"/>
    </row>
    <row r="137" spans="1:15" ht="20.100000000000001" customHeight="1" thickBot="1" x14ac:dyDescent="0.25">
      <c r="A137" s="1159"/>
      <c r="B137" s="1157"/>
      <c r="C137" s="270"/>
      <c r="D137" s="257" t="s">
        <v>195</v>
      </c>
      <c r="E137" s="415">
        <f>SUM(E125:E135)</f>
        <v>0</v>
      </c>
      <c r="F137" s="257" t="s">
        <v>193</v>
      </c>
      <c r="G137" s="415">
        <f>SUM(G125:G135)</f>
        <v>0</v>
      </c>
      <c r="H137" s="269"/>
      <c r="I137" s="257" t="s">
        <v>196</v>
      </c>
      <c r="J137" s="546">
        <f>IF(C119&gt;DATE(1999,9,21),"Not Applicable",SUM(J125:J135))</f>
        <v>0</v>
      </c>
      <c r="L137" s="443"/>
      <c r="M137" s="444"/>
      <c r="N137" s="444"/>
      <c r="O137" s="445"/>
    </row>
    <row r="138" spans="1:15" ht="3.75" customHeight="1" thickTop="1" thickBot="1" x14ac:dyDescent="0.25">
      <c r="A138" s="1159"/>
      <c r="B138" s="1157"/>
      <c r="C138" s="1157"/>
      <c r="D138" s="1157"/>
      <c r="E138" s="1157"/>
      <c r="F138" s="1157"/>
      <c r="G138" s="1157"/>
      <c r="H138" s="1157"/>
      <c r="I138" s="1157"/>
      <c r="J138" s="1158"/>
      <c r="L138" s="34"/>
      <c r="M138" s="34"/>
      <c r="N138" s="34"/>
      <c r="O138" s="34"/>
    </row>
    <row r="139" spans="1:15" ht="3.75" customHeight="1" x14ac:dyDescent="0.2">
      <c r="A139" s="836"/>
      <c r="B139" s="837"/>
      <c r="C139" s="837"/>
      <c r="D139" s="837"/>
      <c r="E139" s="837"/>
      <c r="F139" s="837"/>
      <c r="G139" s="837"/>
      <c r="H139" s="837"/>
      <c r="I139" s="837"/>
      <c r="J139" s="838"/>
      <c r="L139" s="34"/>
      <c r="M139" s="34"/>
      <c r="N139" s="34"/>
      <c r="O139" s="34"/>
    </row>
    <row r="140" spans="1:15" ht="30" customHeight="1" x14ac:dyDescent="0.2">
      <c r="A140" s="1402" t="s">
        <v>683</v>
      </c>
      <c r="B140" s="1403"/>
      <c r="C140" s="1403" t="s">
        <v>478</v>
      </c>
      <c r="D140" s="1403"/>
      <c r="E140" s="1403" t="s">
        <v>684</v>
      </c>
      <c r="F140" s="1403"/>
      <c r="G140" s="1403" t="s">
        <v>197</v>
      </c>
      <c r="H140" s="1403"/>
      <c r="I140" s="1403" t="s">
        <v>200</v>
      </c>
      <c r="J140" s="1457"/>
      <c r="L140" s="34"/>
      <c r="M140" s="34"/>
      <c r="N140" s="34"/>
      <c r="O140" s="34"/>
    </row>
    <row r="141" spans="1:15" ht="3.75" customHeight="1" x14ac:dyDescent="0.2">
      <c r="A141" s="820"/>
      <c r="B141" s="285"/>
      <c r="C141" s="268"/>
      <c r="D141" s="284"/>
      <c r="E141" s="284"/>
      <c r="F141" s="284"/>
      <c r="G141" s="268"/>
      <c r="H141" s="284"/>
      <c r="I141" s="284"/>
      <c r="J141" s="821"/>
      <c r="L141" s="369"/>
      <c r="M141" s="369"/>
      <c r="N141" s="369"/>
      <c r="O141" s="369"/>
    </row>
    <row r="142" spans="1:15" ht="15" customHeight="1" x14ac:dyDescent="0.2">
      <c r="A142" s="828"/>
      <c r="B142" s="332"/>
      <c r="C142" s="298" t="s">
        <v>198</v>
      </c>
      <c r="D142" s="295">
        <f>IF(C119&gt;DATE(1999,9,21),"Not Applicable",C121)</f>
        <v>0</v>
      </c>
      <c r="E142" s="298" t="s">
        <v>198</v>
      </c>
      <c r="F142" s="295">
        <f>IF(C119=0,0,IF(DATEDIF(C119+1,C120,"y")&gt;0,"Not Applicable",C121))</f>
        <v>0</v>
      </c>
      <c r="G142" s="298" t="s">
        <v>198</v>
      </c>
      <c r="H142" s="295">
        <f>IF(C119=0,0,IF(DATEDIF(C119+1,C120,"y")&lt;1,"Not Applicable",C121))</f>
        <v>0</v>
      </c>
      <c r="I142" s="298" t="s">
        <v>198</v>
      </c>
      <c r="J142" s="829">
        <f>C121</f>
        <v>0</v>
      </c>
      <c r="L142" s="443"/>
      <c r="M142" s="444"/>
      <c r="N142" s="444"/>
      <c r="O142" s="445"/>
    </row>
    <row r="143" spans="1:15" ht="15" customHeight="1" x14ac:dyDescent="0.2">
      <c r="A143" s="828"/>
      <c r="B143" s="332"/>
      <c r="C143" s="257" t="s">
        <v>685</v>
      </c>
      <c r="D143" s="1157"/>
      <c r="E143" s="257" t="s">
        <v>685</v>
      </c>
      <c r="F143" s="1157"/>
      <c r="G143" s="257" t="s">
        <v>685</v>
      </c>
      <c r="H143" s="1157"/>
      <c r="I143" s="257" t="s">
        <v>685</v>
      </c>
      <c r="J143" s="830"/>
      <c r="L143" s="34"/>
      <c r="M143" s="34"/>
      <c r="N143" s="34"/>
      <c r="O143" s="34"/>
    </row>
    <row r="144" spans="1:15" ht="15" customHeight="1" x14ac:dyDescent="0.2">
      <c r="A144" s="831"/>
      <c r="B144" s="266"/>
      <c r="C144" s="298" t="s">
        <v>686</v>
      </c>
      <c r="D144" s="296">
        <f>IF(C119&gt;DATE(1999,9,21),"Not Applicable",J137)</f>
        <v>0</v>
      </c>
      <c r="E144" s="299" t="s">
        <v>687</v>
      </c>
      <c r="F144" s="295">
        <f>IF(C119=0,0,IF(DATEDIF(C119+1,C120,"y")&gt;0,"Not Applicable",E137))</f>
        <v>0</v>
      </c>
      <c r="G144" s="298" t="s">
        <v>687</v>
      </c>
      <c r="H144" s="295">
        <f>IF(C119=0,0,IF(DATEDIF(C119+1,C120,"y")&lt;1,"Not Applicable",E137))</f>
        <v>0</v>
      </c>
      <c r="I144" s="298" t="s">
        <v>688</v>
      </c>
      <c r="J144" s="829">
        <f>G137</f>
        <v>0</v>
      </c>
      <c r="L144" s="443"/>
      <c r="M144" s="444"/>
      <c r="N144" s="444"/>
      <c r="O144" s="445"/>
    </row>
    <row r="145" spans="1:15" ht="20.100000000000001" customHeight="1" thickBot="1" x14ac:dyDescent="0.25">
      <c r="A145" s="1154"/>
      <c r="B145" s="267"/>
      <c r="C145" s="293" t="s">
        <v>199</v>
      </c>
      <c r="D145" s="297">
        <f>IF(C119&gt;DATE(1999,9,21),"Not Applicable",IF(C119=0,0,IF(D142&lt;D144,"Loss",D142-D144)))</f>
        <v>0</v>
      </c>
      <c r="E145" s="293" t="s">
        <v>199</v>
      </c>
      <c r="F145" s="297">
        <f>IF(C119=0,0,IF(DATEDIF(C119+1,C120,"y")&gt;0,"Not Applicable",IF(F142&lt;F144,"Loss",F142-F144)))</f>
        <v>0</v>
      </c>
      <c r="G145" s="293" t="s">
        <v>199</v>
      </c>
      <c r="H145" s="297">
        <f>IF(C119=0,0,IF(DATEDIF(C119+1,C120,"y")&lt;1,"Not Applicable",IF(H142&lt;H144,"Loss",H142-H144)))</f>
        <v>0</v>
      </c>
      <c r="I145" s="293" t="s">
        <v>200</v>
      </c>
      <c r="J145" s="816">
        <f>IF(C119=0,0,IF(J142&gt;J144,"Gain",J142-J144))</f>
        <v>0</v>
      </c>
      <c r="L145" s="443"/>
      <c r="M145" s="444"/>
      <c r="N145" s="444"/>
      <c r="O145" s="445"/>
    </row>
    <row r="146" spans="1:15" ht="3.75" customHeight="1" thickTop="1" thickBot="1" x14ac:dyDescent="0.25">
      <c r="A146" s="1159"/>
      <c r="B146" s="1157"/>
      <c r="C146" s="1157"/>
      <c r="D146" s="1157"/>
      <c r="E146" s="1157"/>
      <c r="F146" s="1157"/>
      <c r="G146" s="1157"/>
      <c r="H146" s="1157"/>
      <c r="I146" s="1157"/>
      <c r="J146" s="1158"/>
      <c r="L146" s="369"/>
      <c r="M146" s="369"/>
      <c r="N146" s="369"/>
      <c r="O146" s="369"/>
    </row>
    <row r="147" spans="1:15" ht="3.75" customHeight="1" x14ac:dyDescent="0.2">
      <c r="A147" s="840"/>
      <c r="B147" s="841"/>
      <c r="C147" s="841"/>
      <c r="D147" s="841"/>
      <c r="E147" s="841"/>
      <c r="F147" s="842"/>
      <c r="G147" s="842"/>
      <c r="H147" s="842"/>
      <c r="I147" s="842"/>
      <c r="J147" s="843"/>
      <c r="L147" s="369"/>
      <c r="M147" s="369"/>
      <c r="N147" s="369"/>
      <c r="O147" s="369"/>
    </row>
    <row r="148" spans="1:15" ht="19.5" customHeight="1" x14ac:dyDescent="0.2">
      <c r="A148" s="1397" t="s">
        <v>678</v>
      </c>
      <c r="B148" s="1398"/>
      <c r="C148" s="1398">
        <v>4</v>
      </c>
      <c r="D148" s="1398"/>
      <c r="E148" s="1398"/>
      <c r="F148" s="1398"/>
      <c r="G148" s="1398"/>
      <c r="H148" s="1398"/>
      <c r="I148" s="1398"/>
      <c r="J148" s="1399"/>
      <c r="L148" s="443"/>
      <c r="M148" s="444"/>
      <c r="N148" s="444"/>
      <c r="O148" s="445"/>
    </row>
    <row r="149" spans="1:15" ht="3.75" customHeight="1" x14ac:dyDescent="0.2">
      <c r="A149" s="1159"/>
      <c r="B149" s="1157"/>
      <c r="C149" s="1157"/>
      <c r="D149" s="1157"/>
      <c r="E149" s="1157"/>
      <c r="F149" s="1157"/>
      <c r="G149" s="1157"/>
      <c r="H149" s="1157"/>
      <c r="I149" s="1157"/>
      <c r="J149" s="1158"/>
      <c r="L149" s="369"/>
      <c r="M149" s="369"/>
      <c r="N149" s="369"/>
      <c r="O149" s="369"/>
    </row>
    <row r="150" spans="1:15" ht="15" customHeight="1" x14ac:dyDescent="0.2">
      <c r="A150" s="1510" t="s">
        <v>679</v>
      </c>
      <c r="B150" s="1665"/>
      <c r="C150" s="1413"/>
      <c r="D150" s="1413"/>
      <c r="E150" s="1170"/>
      <c r="F150" s="1170"/>
      <c r="G150" s="1157"/>
      <c r="H150" s="1157"/>
      <c r="I150" s="1157"/>
      <c r="J150" s="1158"/>
      <c r="L150" s="443"/>
      <c r="M150" s="444"/>
      <c r="N150" s="444"/>
      <c r="O150" s="445"/>
    </row>
    <row r="151" spans="1:15" ht="15" customHeight="1" x14ac:dyDescent="0.2">
      <c r="A151" s="1466" t="s">
        <v>680</v>
      </c>
      <c r="B151" s="1668"/>
      <c r="C151" s="1413"/>
      <c r="D151" s="1413"/>
      <c r="E151" s="1413"/>
      <c r="F151" s="1413"/>
      <c r="G151" s="289"/>
      <c r="H151" s="1528"/>
      <c r="I151" s="1528"/>
      <c r="J151" s="1561"/>
      <c r="L151" s="443"/>
      <c r="M151" s="444"/>
      <c r="N151" s="444"/>
      <c r="O151" s="445"/>
    </row>
    <row r="152" spans="1:15" ht="15" customHeight="1" x14ac:dyDescent="0.2">
      <c r="A152" s="1510" t="s">
        <v>190</v>
      </c>
      <c r="B152" s="1665"/>
      <c r="C152" s="294"/>
      <c r="D152" s="1156"/>
      <c r="E152" s="288"/>
      <c r="F152" s="288"/>
      <c r="G152" s="288"/>
      <c r="H152" s="288"/>
      <c r="I152" s="288"/>
      <c r="J152" s="817"/>
      <c r="L152" s="443"/>
      <c r="M152" s="444"/>
      <c r="N152" s="444"/>
      <c r="O152" s="445"/>
    </row>
    <row r="153" spans="1:15" s="192" customFormat="1" ht="15" customHeight="1" x14ac:dyDescent="0.2">
      <c r="A153" s="1510" t="s">
        <v>681</v>
      </c>
      <c r="B153" s="1665"/>
      <c r="C153" s="294"/>
      <c r="D153" s="1156"/>
      <c r="E153" s="288"/>
      <c r="F153" s="288"/>
      <c r="G153" s="288"/>
      <c r="H153" s="288"/>
      <c r="I153" s="288"/>
      <c r="J153" s="817"/>
      <c r="K153" s="193"/>
      <c r="L153" s="443"/>
      <c r="M153" s="444"/>
      <c r="N153" s="444"/>
      <c r="O153" s="445"/>
    </row>
    <row r="154" spans="1:15" s="190" customFormat="1" ht="15" customHeight="1" x14ac:dyDescent="0.2">
      <c r="A154" s="1510" t="s">
        <v>682</v>
      </c>
      <c r="B154" s="1555"/>
      <c r="C154" s="437"/>
      <c r="D154" s="1156"/>
      <c r="E154" s="288"/>
      <c r="F154" s="288"/>
      <c r="G154" s="288"/>
      <c r="H154" s="288"/>
      <c r="I154" s="288"/>
      <c r="J154" s="817"/>
      <c r="K154" s="191"/>
      <c r="L154" s="443"/>
      <c r="M154" s="444"/>
      <c r="N154" s="444"/>
      <c r="O154" s="445"/>
    </row>
    <row r="155" spans="1:15" s="189" customFormat="1" ht="3.75" customHeight="1" x14ac:dyDescent="0.2">
      <c r="A155" s="818"/>
      <c r="B155" s="287"/>
      <c r="C155" s="286"/>
      <c r="D155" s="288"/>
      <c r="E155" s="288"/>
      <c r="F155" s="288"/>
      <c r="G155" s="288"/>
      <c r="H155" s="288"/>
      <c r="I155" s="288"/>
      <c r="J155" s="819"/>
      <c r="L155" s="369"/>
      <c r="M155" s="369"/>
      <c r="N155" s="369"/>
      <c r="O155" s="369"/>
    </row>
    <row r="156" spans="1:15" s="189" customFormat="1" ht="39.950000000000003" customHeight="1" x14ac:dyDescent="0.2">
      <c r="A156" s="1402" t="s">
        <v>191</v>
      </c>
      <c r="B156" s="1403"/>
      <c r="C156" s="1150" t="s">
        <v>161</v>
      </c>
      <c r="D156" s="1150" t="s">
        <v>943</v>
      </c>
      <c r="E156" s="1150" t="s">
        <v>192</v>
      </c>
      <c r="F156" s="1150" t="s">
        <v>944</v>
      </c>
      <c r="G156" s="1150" t="s">
        <v>193</v>
      </c>
      <c r="H156" s="1150" t="s">
        <v>228</v>
      </c>
      <c r="I156" s="1150" t="s">
        <v>229</v>
      </c>
      <c r="J156" s="1153" t="s">
        <v>194</v>
      </c>
      <c r="L156" s="356"/>
      <c r="M156" s="356"/>
      <c r="N156" s="356"/>
      <c r="O156" s="356"/>
    </row>
    <row r="157" spans="1:15" s="189" customFormat="1" ht="3.75" customHeight="1" x14ac:dyDescent="0.2">
      <c r="A157" s="820"/>
      <c r="B157" s="285"/>
      <c r="C157" s="268"/>
      <c r="D157" s="284"/>
      <c r="E157" s="268"/>
      <c r="F157" s="284"/>
      <c r="G157" s="284"/>
      <c r="H157" s="284"/>
      <c r="I157" s="284"/>
      <c r="J157" s="821"/>
      <c r="L157" s="369"/>
      <c r="M157" s="369"/>
      <c r="N157" s="369"/>
      <c r="O157" s="369"/>
    </row>
    <row r="158" spans="1:15" s="189" customFormat="1" ht="15" customHeight="1" x14ac:dyDescent="0.2">
      <c r="A158" s="1508" t="s">
        <v>937</v>
      </c>
      <c r="B158" s="1666"/>
      <c r="C158" s="437"/>
      <c r="D158" s="437"/>
      <c r="E158" s="438">
        <f>SUM(C158:D158)</f>
        <v>0</v>
      </c>
      <c r="F158" s="437"/>
      <c r="G158" s="438">
        <f>SUM(C158,F158)</f>
        <v>0</v>
      </c>
      <c r="H158" s="440"/>
      <c r="I158" s="439">
        <v>68.7</v>
      </c>
      <c r="J158" s="571">
        <f>IF(C158=0,0,IF(C152&gt;DATE(1999,9,21),"Not Applicable",IF(H158=0,"Enter Index",ROUNDUP((E158*(I158/H158)),0))))</f>
        <v>0</v>
      </c>
      <c r="L158" s="443"/>
      <c r="M158" s="444"/>
      <c r="N158" s="444"/>
      <c r="O158" s="445"/>
    </row>
    <row r="159" spans="1:15" s="189" customFormat="1" ht="3.75" customHeight="1" x14ac:dyDescent="0.2">
      <c r="A159" s="822"/>
      <c r="B159" s="436"/>
      <c r="C159" s="283"/>
      <c r="D159" s="283"/>
      <c r="E159" s="282"/>
      <c r="F159" s="283"/>
      <c r="G159" s="283"/>
      <c r="H159" s="281"/>
      <c r="I159" s="280"/>
      <c r="J159" s="823"/>
      <c r="L159" s="369"/>
      <c r="M159" s="369"/>
      <c r="N159" s="369"/>
      <c r="O159" s="369"/>
    </row>
    <row r="160" spans="1:15" s="189" customFormat="1" ht="15" customHeight="1" x14ac:dyDescent="0.2">
      <c r="A160" s="1508" t="s">
        <v>938</v>
      </c>
      <c r="B160" s="1666"/>
      <c r="C160" s="437"/>
      <c r="D160" s="437"/>
      <c r="E160" s="438">
        <f>SUM(C160:D160)</f>
        <v>0</v>
      </c>
      <c r="F160" s="437"/>
      <c r="G160" s="438">
        <f>SUM(C160,F160)</f>
        <v>0</v>
      </c>
      <c r="H160" s="440"/>
      <c r="I160" s="439">
        <v>68.7</v>
      </c>
      <c r="J160" s="571">
        <f>IF(C160=0,0,IF(C152&gt;DATE(1999,9,21),"Not Applicable",IF(H160=0,"Enter Index",ROUNDUP((E160*(I160/H160)),0))))</f>
        <v>0</v>
      </c>
      <c r="L160" s="443"/>
      <c r="M160" s="444"/>
      <c r="N160" s="444"/>
      <c r="O160" s="445"/>
    </row>
    <row r="161" spans="1:15" s="189" customFormat="1" ht="3.75" customHeight="1" x14ac:dyDescent="0.2">
      <c r="A161" s="822"/>
      <c r="B161" s="436"/>
      <c r="C161" s="1171"/>
      <c r="D161" s="1171"/>
      <c r="E161" s="282"/>
      <c r="F161" s="283"/>
      <c r="G161" s="283"/>
      <c r="H161" s="281"/>
      <c r="I161" s="280"/>
      <c r="J161" s="1172"/>
      <c r="L161" s="369"/>
      <c r="M161" s="369"/>
      <c r="N161" s="369"/>
      <c r="O161" s="369"/>
    </row>
    <row r="162" spans="1:15" s="188" customFormat="1" ht="25.5" customHeight="1" x14ac:dyDescent="0.2">
      <c r="A162" s="1508" t="s">
        <v>939</v>
      </c>
      <c r="B162" s="1666"/>
      <c r="C162" s="437"/>
      <c r="D162" s="437"/>
      <c r="E162" s="438">
        <f>SUM(C162:D162)</f>
        <v>0</v>
      </c>
      <c r="F162" s="276"/>
      <c r="G162" s="435"/>
      <c r="H162" s="1157"/>
      <c r="I162" s="1157"/>
      <c r="J162" s="571">
        <f>IF(C162=0,0,IF(C152&gt;DATE(1999,9,21),"Not Applicable",E162))</f>
        <v>0</v>
      </c>
      <c r="L162" s="443"/>
      <c r="M162" s="444"/>
      <c r="N162" s="444"/>
      <c r="O162" s="445"/>
    </row>
    <row r="163" spans="1:15" s="189" customFormat="1" ht="3.75" customHeight="1" x14ac:dyDescent="0.2">
      <c r="A163" s="822"/>
      <c r="B163" s="436"/>
      <c r="C163" s="279"/>
      <c r="D163" s="279"/>
      <c r="E163" s="279"/>
      <c r="F163" s="279"/>
      <c r="G163" s="279"/>
      <c r="H163" s="278"/>
      <c r="I163" s="277"/>
      <c r="J163" s="824"/>
      <c r="L163" s="369"/>
      <c r="M163" s="369"/>
      <c r="N163" s="369"/>
      <c r="O163" s="369"/>
    </row>
    <row r="164" spans="1:15" s="189" customFormat="1" ht="25.5" customHeight="1" x14ac:dyDescent="0.2">
      <c r="A164" s="1508" t="s">
        <v>940</v>
      </c>
      <c r="B164" s="1509"/>
      <c r="C164" s="435"/>
      <c r="D164" s="435"/>
      <c r="E164" s="435"/>
      <c r="F164" s="825"/>
      <c r="G164" s="437"/>
      <c r="H164" s="276"/>
      <c r="I164" s="277"/>
      <c r="J164" s="824"/>
      <c r="L164" s="443"/>
      <c r="M164" s="444"/>
      <c r="N164" s="444"/>
      <c r="O164" s="445"/>
    </row>
    <row r="165" spans="1:15" s="189" customFormat="1" ht="3.75" customHeight="1" x14ac:dyDescent="0.2">
      <c r="A165" s="822"/>
      <c r="B165" s="436"/>
      <c r="C165" s="1157"/>
      <c r="D165" s="1173"/>
      <c r="E165" s="1173"/>
      <c r="F165" s="1173"/>
      <c r="G165" s="275"/>
      <c r="H165" s="1174"/>
      <c r="I165" s="1175"/>
      <c r="J165" s="1176"/>
      <c r="L165" s="369"/>
      <c r="M165" s="369"/>
      <c r="N165" s="369"/>
      <c r="O165" s="369"/>
    </row>
    <row r="166" spans="1:15" s="187" customFormat="1" ht="15" customHeight="1" x14ac:dyDescent="0.2">
      <c r="A166" s="1506" t="s">
        <v>941</v>
      </c>
      <c r="B166" s="1667"/>
      <c r="C166" s="437"/>
      <c r="D166" s="437"/>
      <c r="E166" s="438">
        <f>SUM(C166:D166)</f>
        <v>0</v>
      </c>
      <c r="F166" s="437"/>
      <c r="G166" s="438">
        <f>SUM(C166,F166)</f>
        <v>0</v>
      </c>
      <c r="H166" s="440"/>
      <c r="I166" s="439">
        <v>68.7</v>
      </c>
      <c r="J166" s="571">
        <f>IF(C166=0,0,IF(C152&gt;DATE(1999,9,21),"Not Applicable",IF(H166=0,"Enter Index",ROUNDUP((E166*(I166/H166)),0))))</f>
        <v>0</v>
      </c>
      <c r="L166" s="443"/>
      <c r="M166" s="444"/>
      <c r="N166" s="444"/>
      <c r="O166" s="445"/>
    </row>
    <row r="167" spans="1:15" s="204" customFormat="1" ht="3.75" customHeight="1" x14ac:dyDescent="0.2">
      <c r="A167" s="822"/>
      <c r="B167" s="436"/>
      <c r="C167" s="275"/>
      <c r="D167" s="275"/>
      <c r="E167" s="275"/>
      <c r="F167" s="275"/>
      <c r="G167" s="275"/>
      <c r="H167" s="274"/>
      <c r="I167" s="273"/>
      <c r="J167" s="826"/>
      <c r="L167" s="369"/>
      <c r="M167" s="369"/>
      <c r="N167" s="369"/>
      <c r="O167" s="369"/>
    </row>
    <row r="168" spans="1:15" ht="15" customHeight="1" x14ac:dyDescent="0.2">
      <c r="A168" s="1506" t="s">
        <v>942</v>
      </c>
      <c r="B168" s="1667"/>
      <c r="C168" s="437"/>
      <c r="D168" s="437"/>
      <c r="E168" s="438">
        <f>SUM(C168:D168)</f>
        <v>0</v>
      </c>
      <c r="F168" s="437"/>
      <c r="G168" s="438">
        <f>SUM(C168,F168)</f>
        <v>0</v>
      </c>
      <c r="H168" s="440"/>
      <c r="I168" s="439">
        <v>68.7</v>
      </c>
      <c r="J168" s="571">
        <f>IF(C168=0,0,IF(C152&gt;DATE(1999,9,21),"Not Applicable",IF(H168=0,"Enter Index",ROUNDUP((E168*(I168/H168)),0))))</f>
        <v>0</v>
      </c>
      <c r="L168" s="443"/>
      <c r="M168" s="444"/>
      <c r="N168" s="444"/>
      <c r="O168" s="445"/>
    </row>
    <row r="169" spans="1:15" ht="3.75" customHeight="1" x14ac:dyDescent="0.2">
      <c r="A169" s="1159"/>
      <c r="B169" s="1157"/>
      <c r="C169" s="272"/>
      <c r="D169" s="272"/>
      <c r="E169" s="272"/>
      <c r="F169" s="272"/>
      <c r="G169" s="272"/>
      <c r="H169" s="272"/>
      <c r="I169" s="271"/>
      <c r="J169" s="827"/>
      <c r="L169" s="369"/>
      <c r="M169" s="369"/>
      <c r="N169" s="369"/>
      <c r="O169" s="369"/>
    </row>
    <row r="170" spans="1:15" ht="20.100000000000001" customHeight="1" thickBot="1" x14ac:dyDescent="0.25">
      <c r="A170" s="1159"/>
      <c r="B170" s="1157"/>
      <c r="C170" s="270"/>
      <c r="D170" s="257" t="s">
        <v>195</v>
      </c>
      <c r="E170" s="415">
        <f>SUM(E158:E168)</f>
        <v>0</v>
      </c>
      <c r="F170" s="257" t="s">
        <v>193</v>
      </c>
      <c r="G170" s="415">
        <f>SUM(G158:G168)</f>
        <v>0</v>
      </c>
      <c r="H170" s="269"/>
      <c r="I170" s="257" t="s">
        <v>196</v>
      </c>
      <c r="J170" s="546">
        <f>IF(C152&gt;DATE(1999,9,21),"Not Applicable",SUM(J158:J168))</f>
        <v>0</v>
      </c>
      <c r="L170" s="443"/>
      <c r="M170" s="444"/>
      <c r="N170" s="444"/>
      <c r="O170" s="445"/>
    </row>
    <row r="171" spans="1:15" ht="3.75" customHeight="1" thickTop="1" thickBot="1" x14ac:dyDescent="0.25">
      <c r="A171" s="1159"/>
      <c r="B171" s="1157"/>
      <c r="C171" s="1157"/>
      <c r="D171" s="1157"/>
      <c r="E171" s="1157"/>
      <c r="F171" s="1157"/>
      <c r="G171" s="1157"/>
      <c r="H171" s="1157"/>
      <c r="I171" s="1157"/>
      <c r="J171" s="1158"/>
      <c r="L171" s="369"/>
      <c r="M171" s="369"/>
      <c r="N171" s="369"/>
      <c r="O171" s="369"/>
    </row>
    <row r="172" spans="1:15" ht="3.75" customHeight="1" x14ac:dyDescent="0.2">
      <c r="A172" s="836"/>
      <c r="B172" s="837"/>
      <c r="C172" s="837"/>
      <c r="D172" s="837"/>
      <c r="E172" s="837"/>
      <c r="F172" s="837"/>
      <c r="G172" s="837"/>
      <c r="H172" s="837"/>
      <c r="I172" s="837"/>
      <c r="J172" s="838"/>
      <c r="L172" s="369"/>
      <c r="M172" s="369"/>
      <c r="N172" s="369"/>
      <c r="O172" s="369"/>
    </row>
    <row r="173" spans="1:15" ht="30" customHeight="1" x14ac:dyDescent="0.2">
      <c r="A173" s="1402" t="s">
        <v>683</v>
      </c>
      <c r="B173" s="1403"/>
      <c r="C173" s="1403" t="s">
        <v>478</v>
      </c>
      <c r="D173" s="1403"/>
      <c r="E173" s="1403" t="s">
        <v>684</v>
      </c>
      <c r="F173" s="1403"/>
      <c r="G173" s="1403" t="s">
        <v>197</v>
      </c>
      <c r="H173" s="1403"/>
      <c r="I173" s="1403" t="s">
        <v>200</v>
      </c>
      <c r="J173" s="1457"/>
      <c r="L173" s="369"/>
      <c r="M173" s="369"/>
      <c r="N173" s="369"/>
      <c r="O173" s="369"/>
    </row>
    <row r="174" spans="1:15" ht="3.75" customHeight="1" x14ac:dyDescent="0.2">
      <c r="A174" s="820"/>
      <c r="B174" s="285"/>
      <c r="C174" s="268"/>
      <c r="D174" s="284"/>
      <c r="E174" s="284"/>
      <c r="F174" s="284"/>
      <c r="G174" s="268"/>
      <c r="H174" s="284"/>
      <c r="I174" s="284"/>
      <c r="J174" s="821"/>
      <c r="L174" s="369"/>
      <c r="M174" s="369"/>
      <c r="N174" s="369"/>
      <c r="O174" s="369"/>
    </row>
    <row r="175" spans="1:15" ht="15" customHeight="1" x14ac:dyDescent="0.2">
      <c r="A175" s="828"/>
      <c r="B175" s="332"/>
      <c r="C175" s="298" t="s">
        <v>198</v>
      </c>
      <c r="D175" s="295">
        <f>IF(C152&gt;DATE(1999,9,21),"Not Applicable",C154)</f>
        <v>0</v>
      </c>
      <c r="E175" s="298" t="s">
        <v>198</v>
      </c>
      <c r="F175" s="295">
        <f>IF(C152=0,0,IF(DATEDIF(C152+1,C153,"y")&gt;0,"Not Applicable",C154))</f>
        <v>0</v>
      </c>
      <c r="G175" s="298" t="s">
        <v>198</v>
      </c>
      <c r="H175" s="295">
        <f>IF(C152=0,0,IF(DATEDIF(C152+1,C153,"y")&lt;1,"Not Applicable",C154))</f>
        <v>0</v>
      </c>
      <c r="I175" s="298" t="s">
        <v>198</v>
      </c>
      <c r="J175" s="829">
        <f>C154</f>
        <v>0</v>
      </c>
      <c r="L175" s="369"/>
      <c r="M175" s="369"/>
      <c r="N175" s="369"/>
      <c r="O175" s="369"/>
    </row>
    <row r="176" spans="1:15" ht="15" customHeight="1" x14ac:dyDescent="0.2">
      <c r="A176" s="828"/>
      <c r="B176" s="332"/>
      <c r="C176" s="257" t="s">
        <v>685</v>
      </c>
      <c r="D176" s="1157"/>
      <c r="E176" s="257" t="s">
        <v>685</v>
      </c>
      <c r="F176" s="1157"/>
      <c r="G176" s="257" t="s">
        <v>685</v>
      </c>
      <c r="H176" s="1157"/>
      <c r="I176" s="257" t="s">
        <v>685</v>
      </c>
      <c r="J176" s="830"/>
      <c r="L176" s="443"/>
      <c r="M176" s="444"/>
      <c r="N176" s="444"/>
      <c r="O176" s="445"/>
    </row>
    <row r="177" spans="1:15" ht="15" customHeight="1" x14ac:dyDescent="0.2">
      <c r="A177" s="831"/>
      <c r="B177" s="266"/>
      <c r="C177" s="298" t="s">
        <v>686</v>
      </c>
      <c r="D177" s="296">
        <f>IF(C152&gt;DATE(1999,9,21),"Not Applicable",J170)</f>
        <v>0</v>
      </c>
      <c r="E177" s="299" t="s">
        <v>687</v>
      </c>
      <c r="F177" s="295">
        <f>IF(C152=0,0,IF(DATEDIF(C152+1,C153,"y")&gt;0,"Not Applicable",E170))</f>
        <v>0</v>
      </c>
      <c r="G177" s="298" t="s">
        <v>687</v>
      </c>
      <c r="H177" s="295">
        <f>IF(C152=0,0,IF(DATEDIF(C152+1,C153,"y")&lt;1,"Not Applicable",E170))</f>
        <v>0</v>
      </c>
      <c r="I177" s="298" t="s">
        <v>688</v>
      </c>
      <c r="J177" s="829">
        <f>G170</f>
        <v>0</v>
      </c>
      <c r="L177" s="443"/>
      <c r="M177" s="444"/>
      <c r="N177" s="444"/>
      <c r="O177" s="445"/>
    </row>
    <row r="178" spans="1:15" ht="20.100000000000001" customHeight="1" thickBot="1" x14ac:dyDescent="0.25">
      <c r="A178" s="1154"/>
      <c r="B178" s="267"/>
      <c r="C178" s="293" t="s">
        <v>199</v>
      </c>
      <c r="D178" s="297">
        <f>IF(C152&gt;DATE(1999,9,21),"Not Applicable",IF(C152=0,0,IF(D175&lt;D177,"Loss",D175-D177)))</f>
        <v>0</v>
      </c>
      <c r="E178" s="293" t="s">
        <v>199</v>
      </c>
      <c r="F178" s="297">
        <f>IF(C152=0,0,IF(DATEDIF(C152+1,C153,"y")&gt;0,"Not Applicable",IF(F175&lt;F177,"Loss",F175-F177)))</f>
        <v>0</v>
      </c>
      <c r="G178" s="293" t="s">
        <v>199</v>
      </c>
      <c r="H178" s="297">
        <f>IF(C152=0,0,IF(DATEDIF(C152+1,C153,"y")&lt;1,"Not Applicable",IF(H175&lt;H177,"Loss",H175-H177)))</f>
        <v>0</v>
      </c>
      <c r="I178" s="293" t="s">
        <v>200</v>
      </c>
      <c r="J178" s="816">
        <f>IF(C152=0,0,IF(J175&gt;J177,"Gain",J175-J177))</f>
        <v>0</v>
      </c>
      <c r="L178" s="443"/>
      <c r="M178" s="444"/>
      <c r="N178" s="444"/>
      <c r="O178" s="445"/>
    </row>
    <row r="179" spans="1:15" ht="3.75" customHeight="1" thickTop="1" thickBot="1" x14ac:dyDescent="0.25">
      <c r="A179" s="1159"/>
      <c r="B179" s="1157"/>
      <c r="C179" s="1157"/>
      <c r="D179" s="1157"/>
      <c r="E179" s="1157"/>
      <c r="F179" s="1157"/>
      <c r="G179" s="1157"/>
      <c r="H179" s="1157"/>
      <c r="I179" s="1157"/>
      <c r="J179" s="1158"/>
      <c r="L179" s="369"/>
      <c r="M179" s="369"/>
      <c r="N179" s="369"/>
      <c r="O179" s="369"/>
    </row>
    <row r="180" spans="1:15" ht="3.75" customHeight="1" x14ac:dyDescent="0.2">
      <c r="A180" s="840"/>
      <c r="B180" s="841"/>
      <c r="C180" s="841"/>
      <c r="D180" s="841"/>
      <c r="E180" s="841"/>
      <c r="F180" s="842"/>
      <c r="G180" s="842"/>
      <c r="H180" s="842"/>
      <c r="I180" s="842"/>
      <c r="J180" s="843"/>
      <c r="L180" s="369"/>
      <c r="M180" s="369"/>
      <c r="N180" s="369"/>
      <c r="O180" s="369"/>
    </row>
    <row r="181" spans="1:15" ht="19.5" customHeight="1" x14ac:dyDescent="0.2">
      <c r="A181" s="1397" t="s">
        <v>678</v>
      </c>
      <c r="B181" s="1398"/>
      <c r="C181" s="1398" t="s">
        <v>481</v>
      </c>
      <c r="D181" s="1398"/>
      <c r="E181" s="1398"/>
      <c r="F181" s="1398"/>
      <c r="G181" s="1398"/>
      <c r="H181" s="1398"/>
      <c r="I181" s="1398"/>
      <c r="J181" s="1399"/>
      <c r="L181" s="443"/>
      <c r="M181" s="444"/>
      <c r="N181" s="444"/>
      <c r="O181" s="445"/>
    </row>
    <row r="182" spans="1:15" ht="3.75" customHeight="1" x14ac:dyDescent="0.2">
      <c r="A182" s="1159"/>
      <c r="B182" s="1157"/>
      <c r="C182" s="1157"/>
      <c r="D182" s="1157"/>
      <c r="E182" s="1157"/>
      <c r="F182" s="1157"/>
      <c r="G182" s="1157"/>
      <c r="H182" s="1157"/>
      <c r="I182" s="1157"/>
      <c r="J182" s="1158"/>
      <c r="L182" s="369"/>
      <c r="M182" s="369"/>
      <c r="N182" s="369"/>
      <c r="O182" s="369"/>
    </row>
    <row r="183" spans="1:15" s="185" customFormat="1" ht="15" customHeight="1" x14ac:dyDescent="0.2">
      <c r="A183" s="1510" t="s">
        <v>679</v>
      </c>
      <c r="B183" s="1665"/>
      <c r="C183" s="1413"/>
      <c r="D183" s="1413"/>
      <c r="E183" s="1170"/>
      <c r="F183" s="1170"/>
      <c r="G183" s="1157"/>
      <c r="H183" s="1157"/>
      <c r="I183" s="1157"/>
      <c r="J183" s="1158"/>
      <c r="L183" s="443"/>
      <c r="M183" s="444"/>
      <c r="N183" s="444"/>
      <c r="O183" s="445"/>
    </row>
    <row r="184" spans="1:15" ht="15" customHeight="1" x14ac:dyDescent="0.2">
      <c r="A184" s="1466" t="s">
        <v>680</v>
      </c>
      <c r="B184" s="1668"/>
      <c r="C184" s="1413"/>
      <c r="D184" s="1413"/>
      <c r="E184" s="1413"/>
      <c r="F184" s="1413"/>
      <c r="G184" s="289"/>
      <c r="H184" s="1528"/>
      <c r="I184" s="1528"/>
      <c r="J184" s="1561"/>
      <c r="L184" s="443"/>
      <c r="M184" s="444"/>
      <c r="N184" s="444"/>
      <c r="O184" s="445"/>
    </row>
    <row r="185" spans="1:15" ht="15" customHeight="1" x14ac:dyDescent="0.2">
      <c r="A185" s="1510" t="s">
        <v>190</v>
      </c>
      <c r="B185" s="1665"/>
      <c r="C185" s="294"/>
      <c r="D185" s="1156"/>
      <c r="E185" s="288"/>
      <c r="F185" s="288"/>
      <c r="G185" s="288"/>
      <c r="H185" s="288"/>
      <c r="I185" s="288"/>
      <c r="J185" s="817"/>
      <c r="L185" s="443"/>
      <c r="M185" s="444"/>
      <c r="N185" s="444"/>
      <c r="O185" s="445"/>
    </row>
    <row r="186" spans="1:15" ht="15" customHeight="1" x14ac:dyDescent="0.2">
      <c r="A186" s="1510" t="s">
        <v>681</v>
      </c>
      <c r="B186" s="1665"/>
      <c r="C186" s="294"/>
      <c r="D186" s="1156"/>
      <c r="E186" s="288"/>
      <c r="F186" s="288"/>
      <c r="G186" s="288"/>
      <c r="H186" s="288"/>
      <c r="I186" s="288"/>
      <c r="J186" s="817"/>
      <c r="L186" s="443"/>
      <c r="M186" s="444"/>
      <c r="N186" s="444"/>
      <c r="O186" s="445"/>
    </row>
    <row r="187" spans="1:15" ht="15" customHeight="1" x14ac:dyDescent="0.2">
      <c r="A187" s="1510" t="s">
        <v>682</v>
      </c>
      <c r="B187" s="1555"/>
      <c r="C187" s="437"/>
      <c r="D187" s="1156"/>
      <c r="E187" s="288"/>
      <c r="F187" s="288"/>
      <c r="G187" s="288"/>
      <c r="H187" s="288"/>
      <c r="I187" s="288"/>
      <c r="J187" s="817"/>
      <c r="L187" s="443"/>
      <c r="M187" s="444"/>
      <c r="N187" s="444"/>
      <c r="O187" s="445"/>
    </row>
    <row r="188" spans="1:15" ht="3.75" customHeight="1" x14ac:dyDescent="0.2">
      <c r="A188" s="818"/>
      <c r="B188" s="287"/>
      <c r="C188" s="286"/>
      <c r="D188" s="288"/>
      <c r="E188" s="288"/>
      <c r="F188" s="288"/>
      <c r="G188" s="288"/>
      <c r="H188" s="288"/>
      <c r="I188" s="288"/>
      <c r="J188" s="819"/>
      <c r="L188" s="369"/>
      <c r="M188" s="369"/>
      <c r="N188" s="369"/>
      <c r="O188" s="369"/>
    </row>
    <row r="189" spans="1:15" ht="39.950000000000003" customHeight="1" x14ac:dyDescent="0.2">
      <c r="A189" s="1402" t="s">
        <v>191</v>
      </c>
      <c r="B189" s="1403"/>
      <c r="C189" s="1150" t="s">
        <v>161</v>
      </c>
      <c r="D189" s="1150" t="s">
        <v>943</v>
      </c>
      <c r="E189" s="1150" t="s">
        <v>192</v>
      </c>
      <c r="F189" s="1150" t="s">
        <v>944</v>
      </c>
      <c r="G189" s="1150" t="s">
        <v>193</v>
      </c>
      <c r="H189" s="1150" t="s">
        <v>228</v>
      </c>
      <c r="I189" s="1150" t="s">
        <v>229</v>
      </c>
      <c r="J189" s="1153" t="s">
        <v>194</v>
      </c>
      <c r="L189" s="356"/>
      <c r="M189" s="356"/>
      <c r="N189" s="356"/>
      <c r="O189" s="356"/>
    </row>
    <row r="190" spans="1:15" ht="3.75" customHeight="1" x14ac:dyDescent="0.2">
      <c r="A190" s="820"/>
      <c r="B190" s="285"/>
      <c r="C190" s="268"/>
      <c r="D190" s="284"/>
      <c r="E190" s="268"/>
      <c r="F190" s="284"/>
      <c r="G190" s="284"/>
      <c r="H190" s="284"/>
      <c r="I190" s="284"/>
      <c r="J190" s="821"/>
      <c r="L190" s="369"/>
      <c r="M190" s="369"/>
      <c r="N190" s="369"/>
      <c r="O190" s="369"/>
    </row>
    <row r="191" spans="1:15" ht="15" customHeight="1" x14ac:dyDescent="0.2">
      <c r="A191" s="1508" t="s">
        <v>937</v>
      </c>
      <c r="B191" s="1666"/>
      <c r="C191" s="437"/>
      <c r="D191" s="437"/>
      <c r="E191" s="438">
        <f>SUM(C191:D191)</f>
        <v>0</v>
      </c>
      <c r="F191" s="437"/>
      <c r="G191" s="438">
        <f>SUM(C191,F191)</f>
        <v>0</v>
      </c>
      <c r="H191" s="440"/>
      <c r="I191" s="439">
        <v>68.7</v>
      </c>
      <c r="J191" s="571">
        <f>IF(C191=0,0,IF(C185&gt;DATE(1999,9,21),"Not Applicable",IF(H191=0,"Enter Index",ROUNDUP((E191*(I191/H191)),0))))</f>
        <v>0</v>
      </c>
      <c r="L191" s="443"/>
      <c r="M191" s="444"/>
      <c r="N191" s="444"/>
      <c r="O191" s="445"/>
    </row>
    <row r="192" spans="1:15" ht="3.75" customHeight="1" x14ac:dyDescent="0.2">
      <c r="A192" s="822"/>
      <c r="B192" s="436"/>
      <c r="C192" s="283"/>
      <c r="D192" s="283"/>
      <c r="E192" s="282"/>
      <c r="F192" s="283"/>
      <c r="G192" s="283"/>
      <c r="H192" s="281"/>
      <c r="I192" s="280"/>
      <c r="J192" s="823"/>
      <c r="L192" s="369"/>
      <c r="M192" s="369"/>
      <c r="N192" s="369"/>
      <c r="O192" s="369"/>
    </row>
    <row r="193" spans="1:15" ht="15" customHeight="1" x14ac:dyDescent="0.2">
      <c r="A193" s="1508" t="s">
        <v>938</v>
      </c>
      <c r="B193" s="1666"/>
      <c r="C193" s="437"/>
      <c r="D193" s="437"/>
      <c r="E193" s="438">
        <f>SUM(C193:D193)</f>
        <v>0</v>
      </c>
      <c r="F193" s="437"/>
      <c r="G193" s="438">
        <f>SUM(C193,F193)</f>
        <v>0</v>
      </c>
      <c r="H193" s="440"/>
      <c r="I193" s="439">
        <v>68.7</v>
      </c>
      <c r="J193" s="571">
        <f>IF(C193=0,0,IF(C185&gt;DATE(1999,9,21),"Not Applicable",IF(H193=0,"Enter Index",ROUNDUP((E193*(I193/H193)),0))))</f>
        <v>0</v>
      </c>
      <c r="L193" s="443"/>
      <c r="M193" s="444"/>
      <c r="N193" s="444"/>
      <c r="O193" s="445"/>
    </row>
    <row r="194" spans="1:15" ht="3.75" customHeight="1" x14ac:dyDescent="0.2">
      <c r="A194" s="822"/>
      <c r="B194" s="436"/>
      <c r="C194" s="1171"/>
      <c r="D194" s="1171"/>
      <c r="E194" s="282"/>
      <c r="F194" s="283"/>
      <c r="G194" s="283"/>
      <c r="H194" s="281"/>
      <c r="I194" s="280"/>
      <c r="J194" s="1172"/>
      <c r="L194" s="369"/>
      <c r="M194" s="369"/>
      <c r="N194" s="369"/>
      <c r="O194" s="369"/>
    </row>
    <row r="195" spans="1:15" ht="25.5" customHeight="1" x14ac:dyDescent="0.2">
      <c r="A195" s="1508" t="s">
        <v>939</v>
      </c>
      <c r="B195" s="1666"/>
      <c r="C195" s="437"/>
      <c r="D195" s="437"/>
      <c r="E195" s="438">
        <f>SUM(C195:D195)</f>
        <v>0</v>
      </c>
      <c r="F195" s="276"/>
      <c r="G195" s="435"/>
      <c r="H195" s="1157"/>
      <c r="I195" s="1157"/>
      <c r="J195" s="571">
        <f>IF(C195=0,0,IF(C185&gt;DATE(1999,9,21),"Not Applicable",E195))</f>
        <v>0</v>
      </c>
      <c r="L195" s="443"/>
      <c r="M195" s="444"/>
      <c r="N195" s="444"/>
      <c r="O195" s="445"/>
    </row>
    <row r="196" spans="1:15" ht="3.75" customHeight="1" x14ac:dyDescent="0.2">
      <c r="A196" s="822"/>
      <c r="B196" s="436"/>
      <c r="C196" s="279"/>
      <c r="D196" s="279"/>
      <c r="E196" s="279"/>
      <c r="F196" s="279"/>
      <c r="G196" s="279"/>
      <c r="H196" s="278"/>
      <c r="I196" s="277"/>
      <c r="J196" s="824"/>
      <c r="L196" s="369"/>
      <c r="M196" s="369"/>
      <c r="N196" s="369"/>
      <c r="O196" s="369"/>
    </row>
    <row r="197" spans="1:15" ht="25.5" customHeight="1" x14ac:dyDescent="0.2">
      <c r="A197" s="1508" t="s">
        <v>940</v>
      </c>
      <c r="B197" s="1509"/>
      <c r="C197" s="435"/>
      <c r="D197" s="435"/>
      <c r="E197" s="435"/>
      <c r="F197" s="825"/>
      <c r="G197" s="437"/>
      <c r="H197" s="276"/>
      <c r="I197" s="277"/>
      <c r="J197" s="824"/>
      <c r="L197" s="443"/>
      <c r="M197" s="444"/>
      <c r="N197" s="444"/>
      <c r="O197" s="445"/>
    </row>
    <row r="198" spans="1:15" ht="3.75" customHeight="1" x14ac:dyDescent="0.2">
      <c r="A198" s="822"/>
      <c r="B198" s="436"/>
      <c r="C198" s="1157"/>
      <c r="D198" s="1173"/>
      <c r="E198" s="1173"/>
      <c r="F198" s="1173"/>
      <c r="G198" s="275"/>
      <c r="H198" s="1174"/>
      <c r="I198" s="1175"/>
      <c r="J198" s="1176"/>
      <c r="L198" s="369"/>
      <c r="M198" s="369"/>
      <c r="N198" s="369"/>
      <c r="O198" s="369"/>
    </row>
    <row r="199" spans="1:15" ht="15" customHeight="1" x14ac:dyDescent="0.2">
      <c r="A199" s="1506" t="s">
        <v>941</v>
      </c>
      <c r="B199" s="1667"/>
      <c r="C199" s="437"/>
      <c r="D199" s="437"/>
      <c r="E199" s="438">
        <f>SUM(C199:D199)</f>
        <v>0</v>
      </c>
      <c r="F199" s="437"/>
      <c r="G199" s="438">
        <f>SUM(C199,F199)</f>
        <v>0</v>
      </c>
      <c r="H199" s="440"/>
      <c r="I199" s="439">
        <v>68.7</v>
      </c>
      <c r="J199" s="571">
        <f>IF(C199=0,0,IF(C185&gt;DATE(1999,9,21),"Not Applicable",IF(H199=0,"Enter Index",ROUNDUP((E199*(I199/H199)),0))))</f>
        <v>0</v>
      </c>
      <c r="L199" s="443"/>
      <c r="M199" s="444"/>
      <c r="N199" s="444"/>
      <c r="O199" s="445"/>
    </row>
    <row r="200" spans="1:15" ht="3.75" customHeight="1" x14ac:dyDescent="0.2">
      <c r="A200" s="822"/>
      <c r="B200" s="436"/>
      <c r="C200" s="275"/>
      <c r="D200" s="275"/>
      <c r="E200" s="275"/>
      <c r="F200" s="275"/>
      <c r="G200" s="275"/>
      <c r="H200" s="274"/>
      <c r="I200" s="273"/>
      <c r="J200" s="826"/>
      <c r="L200" s="369"/>
      <c r="M200" s="369"/>
      <c r="N200" s="369"/>
      <c r="O200" s="369"/>
    </row>
    <row r="201" spans="1:15" ht="15" customHeight="1" x14ac:dyDescent="0.2">
      <c r="A201" s="1506" t="s">
        <v>942</v>
      </c>
      <c r="B201" s="1667"/>
      <c r="C201" s="437"/>
      <c r="D201" s="437"/>
      <c r="E201" s="438">
        <f>SUM(C201:D201)</f>
        <v>0</v>
      </c>
      <c r="F201" s="437"/>
      <c r="G201" s="438">
        <f>SUM(C201,F201)</f>
        <v>0</v>
      </c>
      <c r="H201" s="440"/>
      <c r="I201" s="439">
        <v>68.7</v>
      </c>
      <c r="J201" s="571">
        <f>IF(C201=0,0,IF(C185&gt;DATE(1999,9,21),"Not Applicable",IF(H201=0,"Enter Index",ROUNDUP((E201*(I201/H201)),0))))</f>
        <v>0</v>
      </c>
      <c r="L201" s="443"/>
      <c r="M201" s="444"/>
      <c r="N201" s="444"/>
      <c r="O201" s="445"/>
    </row>
    <row r="202" spans="1:15" ht="3.75" customHeight="1" x14ac:dyDescent="0.2">
      <c r="A202" s="1159"/>
      <c r="B202" s="1157"/>
      <c r="C202" s="272"/>
      <c r="D202" s="272"/>
      <c r="E202" s="272"/>
      <c r="F202" s="272"/>
      <c r="G202" s="272"/>
      <c r="H202" s="272"/>
      <c r="I202" s="271"/>
      <c r="J202" s="827"/>
      <c r="L202" s="369"/>
      <c r="M202" s="369"/>
      <c r="N202" s="369"/>
      <c r="O202" s="369"/>
    </row>
    <row r="203" spans="1:15" s="192" customFormat="1" ht="20.100000000000001" customHeight="1" thickBot="1" x14ac:dyDescent="0.25">
      <c r="A203" s="1159"/>
      <c r="B203" s="1157"/>
      <c r="C203" s="270"/>
      <c r="D203" s="257" t="s">
        <v>195</v>
      </c>
      <c r="E203" s="415">
        <f>SUM(E191:E201)</f>
        <v>0</v>
      </c>
      <c r="F203" s="257" t="s">
        <v>193</v>
      </c>
      <c r="G203" s="415">
        <f>SUM(G191:G201)</f>
        <v>0</v>
      </c>
      <c r="H203" s="269"/>
      <c r="I203" s="257" t="s">
        <v>196</v>
      </c>
      <c r="J203" s="546">
        <f>IF(C185&gt;DATE(1999,9,21),"Not Applicable",SUM(J191:J201))</f>
        <v>0</v>
      </c>
      <c r="K203" s="193"/>
      <c r="L203" s="443"/>
      <c r="M203" s="444"/>
      <c r="N203" s="444"/>
      <c r="O203" s="445"/>
    </row>
    <row r="204" spans="1:15" s="190" customFormat="1" ht="3.75" customHeight="1" thickTop="1" thickBot="1" x14ac:dyDescent="0.25">
      <c r="A204" s="1159"/>
      <c r="B204" s="1157"/>
      <c r="C204" s="1157"/>
      <c r="D204" s="1157"/>
      <c r="E204" s="1157"/>
      <c r="F204" s="1157"/>
      <c r="G204" s="1157"/>
      <c r="H204" s="1157"/>
      <c r="I204" s="1157"/>
      <c r="J204" s="1158"/>
      <c r="K204" s="191"/>
      <c r="L204" s="369"/>
      <c r="M204" s="369"/>
      <c r="N204" s="369"/>
      <c r="O204" s="369"/>
    </row>
    <row r="205" spans="1:15" s="189" customFormat="1" ht="3.75" customHeight="1" x14ac:dyDescent="0.2">
      <c r="A205" s="836"/>
      <c r="B205" s="837"/>
      <c r="C205" s="837"/>
      <c r="D205" s="837"/>
      <c r="E205" s="837"/>
      <c r="F205" s="837"/>
      <c r="G205" s="837"/>
      <c r="H205" s="837"/>
      <c r="I205" s="837"/>
      <c r="J205" s="838"/>
      <c r="L205" s="369"/>
      <c r="M205" s="369"/>
      <c r="N205" s="369"/>
      <c r="O205" s="369"/>
    </row>
    <row r="206" spans="1:15" s="189" customFormat="1" ht="30" customHeight="1" x14ac:dyDescent="0.2">
      <c r="A206" s="1402" t="s">
        <v>683</v>
      </c>
      <c r="B206" s="1403"/>
      <c r="C206" s="1403" t="s">
        <v>478</v>
      </c>
      <c r="D206" s="1403"/>
      <c r="E206" s="1403" t="s">
        <v>684</v>
      </c>
      <c r="F206" s="1403"/>
      <c r="G206" s="1403" t="s">
        <v>197</v>
      </c>
      <c r="H206" s="1403"/>
      <c r="I206" s="1403" t="s">
        <v>200</v>
      </c>
      <c r="J206" s="1457"/>
      <c r="L206" s="369"/>
      <c r="M206" s="369"/>
      <c r="N206" s="369"/>
      <c r="O206" s="369"/>
    </row>
    <row r="207" spans="1:15" s="189" customFormat="1" ht="3.75" customHeight="1" x14ac:dyDescent="0.2">
      <c r="A207" s="820"/>
      <c r="B207" s="285"/>
      <c r="C207" s="268"/>
      <c r="D207" s="284"/>
      <c r="E207" s="284"/>
      <c r="F207" s="284"/>
      <c r="G207" s="268"/>
      <c r="H207" s="284"/>
      <c r="I207" s="284"/>
      <c r="J207" s="821"/>
      <c r="L207" s="369"/>
      <c r="M207" s="369"/>
      <c r="N207" s="369"/>
      <c r="O207" s="369"/>
    </row>
    <row r="208" spans="1:15" s="189" customFormat="1" ht="15" customHeight="1" x14ac:dyDescent="0.2">
      <c r="A208" s="828"/>
      <c r="B208" s="332"/>
      <c r="C208" s="298" t="s">
        <v>198</v>
      </c>
      <c r="D208" s="295">
        <f>IF(C185&gt;DATE(1999,9,21),"Not Applicable",C187)</f>
        <v>0</v>
      </c>
      <c r="E208" s="298" t="s">
        <v>198</v>
      </c>
      <c r="F208" s="295">
        <f>IF(C185=0,0,IF(DATEDIF(C185+1,C186,"y")&gt;0,"Not Applicable",C187))</f>
        <v>0</v>
      </c>
      <c r="G208" s="298" t="s">
        <v>198</v>
      </c>
      <c r="H208" s="295">
        <f>IF(C185=0,0,IF(DATEDIF(C185+1,C186,"y")&lt;1,"Not Applicable",C187))</f>
        <v>0</v>
      </c>
      <c r="I208" s="298" t="s">
        <v>198</v>
      </c>
      <c r="J208" s="829">
        <f>C187</f>
        <v>0</v>
      </c>
      <c r="L208" s="443"/>
      <c r="M208" s="444"/>
      <c r="N208" s="444"/>
      <c r="O208" s="445"/>
    </row>
    <row r="209" spans="1:15" s="189" customFormat="1" ht="15" customHeight="1" x14ac:dyDescent="0.2">
      <c r="A209" s="828"/>
      <c r="B209" s="332"/>
      <c r="C209" s="257" t="s">
        <v>685</v>
      </c>
      <c r="D209" s="1157"/>
      <c r="E209" s="257" t="s">
        <v>685</v>
      </c>
      <c r="F209" s="1157"/>
      <c r="G209" s="257" t="s">
        <v>685</v>
      </c>
      <c r="H209" s="1157"/>
      <c r="I209" s="257" t="s">
        <v>685</v>
      </c>
      <c r="J209" s="830"/>
      <c r="L209" s="369"/>
      <c r="M209" s="369"/>
      <c r="N209" s="369"/>
      <c r="O209" s="369"/>
    </row>
    <row r="210" spans="1:15" s="189" customFormat="1" ht="15" customHeight="1" x14ac:dyDescent="0.2">
      <c r="A210" s="831"/>
      <c r="B210" s="266"/>
      <c r="C210" s="298" t="s">
        <v>686</v>
      </c>
      <c r="D210" s="296">
        <f>IF(C185&gt;DATE(1999,9,21),"Not Applicable",J203)</f>
        <v>0</v>
      </c>
      <c r="E210" s="299" t="s">
        <v>687</v>
      </c>
      <c r="F210" s="295">
        <f>IF(C185=0,0,IF(DATEDIF(C185+1,C186,"y")&gt;0,"Not Applicable",E203))</f>
        <v>0</v>
      </c>
      <c r="G210" s="298" t="s">
        <v>687</v>
      </c>
      <c r="H210" s="295">
        <f>IF(C185=0,0,IF(DATEDIF(C185+1,C186,"y")&lt;1,"Not Applicable",E203))</f>
        <v>0</v>
      </c>
      <c r="I210" s="298" t="s">
        <v>688</v>
      </c>
      <c r="J210" s="829">
        <f>G203</f>
        <v>0</v>
      </c>
      <c r="L210" s="443"/>
      <c r="M210" s="444"/>
      <c r="N210" s="444"/>
      <c r="O210" s="445"/>
    </row>
    <row r="211" spans="1:15" s="189" customFormat="1" ht="20.100000000000001" customHeight="1" thickBot="1" x14ac:dyDescent="0.25">
      <c r="A211" s="1154"/>
      <c r="B211" s="267"/>
      <c r="C211" s="293" t="s">
        <v>199</v>
      </c>
      <c r="D211" s="297">
        <f>IF(C185&gt;DATE(1999,9,21),"Not Applicable",IF(C185=0,0,IF(D208&lt;D210,"Loss",D208-D210)))</f>
        <v>0</v>
      </c>
      <c r="E211" s="293" t="s">
        <v>199</v>
      </c>
      <c r="F211" s="297">
        <f>IF(C185=0,0,IF(DATEDIF(C185+1,C186,"y")&gt;0,"Not Applicable",IF(F208&lt;F210,"Loss",F208-F210)))</f>
        <v>0</v>
      </c>
      <c r="G211" s="293" t="s">
        <v>199</v>
      </c>
      <c r="H211" s="297">
        <f>IF(C185=0,0,IF(DATEDIF(C185+1,C186,"y")&lt;1,"Not Applicable",IF(H208&lt;H210,"Loss",H208-H210)))</f>
        <v>0</v>
      </c>
      <c r="I211" s="293" t="s">
        <v>200</v>
      </c>
      <c r="J211" s="816">
        <f>IF(C185=0,0,IF(J208&gt;J210,"Gain",J208-J210))</f>
        <v>0</v>
      </c>
      <c r="L211" s="443"/>
      <c r="M211" s="444"/>
      <c r="N211" s="444"/>
      <c r="O211" s="445"/>
    </row>
    <row r="212" spans="1:15" s="188" customFormat="1" ht="3.75" customHeight="1" thickTop="1" thickBot="1" x14ac:dyDescent="0.25">
      <c r="A212" s="1159"/>
      <c r="B212" s="1157"/>
      <c r="C212" s="1157"/>
      <c r="D212" s="1157"/>
      <c r="E212" s="1157"/>
      <c r="F212" s="1157"/>
      <c r="G212" s="1157"/>
      <c r="H212" s="1157"/>
      <c r="I212" s="1157"/>
      <c r="J212" s="1158"/>
      <c r="L212" s="369"/>
      <c r="M212" s="369"/>
      <c r="N212" s="369"/>
      <c r="O212" s="369"/>
    </row>
    <row r="213" spans="1:15" s="189" customFormat="1" ht="3.75" customHeight="1" x14ac:dyDescent="0.2">
      <c r="A213" s="840"/>
      <c r="B213" s="841"/>
      <c r="C213" s="841"/>
      <c r="D213" s="841"/>
      <c r="E213" s="841"/>
      <c r="F213" s="842"/>
      <c r="G213" s="842"/>
      <c r="H213" s="842"/>
      <c r="I213" s="842"/>
      <c r="J213" s="843"/>
      <c r="L213" s="369"/>
      <c r="M213" s="369"/>
      <c r="N213" s="369"/>
      <c r="O213" s="369"/>
    </row>
    <row r="214" spans="1:15" s="189" customFormat="1" ht="19.5" customHeight="1" x14ac:dyDescent="0.2">
      <c r="A214" s="1397" t="s">
        <v>678</v>
      </c>
      <c r="B214" s="1398"/>
      <c r="C214" s="1398" t="s">
        <v>482</v>
      </c>
      <c r="D214" s="1398"/>
      <c r="E214" s="1398"/>
      <c r="F214" s="1398"/>
      <c r="G214" s="1398"/>
      <c r="H214" s="1398"/>
      <c r="I214" s="1398"/>
      <c r="J214" s="1399"/>
      <c r="L214" s="443"/>
      <c r="M214" s="444"/>
      <c r="N214" s="444"/>
      <c r="O214" s="445"/>
    </row>
    <row r="215" spans="1:15" s="189" customFormat="1" ht="3.75" customHeight="1" x14ac:dyDescent="0.2">
      <c r="A215" s="1159"/>
      <c r="B215" s="1157"/>
      <c r="C215" s="1157"/>
      <c r="D215" s="1157"/>
      <c r="E215" s="1157"/>
      <c r="F215" s="1157"/>
      <c r="G215" s="1157"/>
      <c r="H215" s="1157"/>
      <c r="I215" s="1157"/>
      <c r="J215" s="1158"/>
      <c r="L215" s="369"/>
      <c r="M215" s="369"/>
      <c r="N215" s="369"/>
      <c r="O215" s="369"/>
    </row>
    <row r="216" spans="1:15" s="187" customFormat="1" ht="15" customHeight="1" x14ac:dyDescent="0.2">
      <c r="A216" s="1510" t="s">
        <v>679</v>
      </c>
      <c r="B216" s="1665"/>
      <c r="C216" s="1413"/>
      <c r="D216" s="1413"/>
      <c r="E216" s="1170"/>
      <c r="F216" s="1170"/>
      <c r="G216" s="1157"/>
      <c r="H216" s="1157"/>
      <c r="I216" s="1157"/>
      <c r="J216" s="1158"/>
      <c r="L216" s="443"/>
      <c r="M216" s="444"/>
      <c r="N216" s="444"/>
      <c r="O216" s="445"/>
    </row>
    <row r="217" spans="1:15" s="204" customFormat="1" ht="15" customHeight="1" x14ac:dyDescent="0.2">
      <c r="A217" s="1466" t="s">
        <v>680</v>
      </c>
      <c r="B217" s="1668"/>
      <c r="C217" s="1413"/>
      <c r="D217" s="1413"/>
      <c r="E217" s="1413"/>
      <c r="F217" s="1413"/>
      <c r="G217" s="289"/>
      <c r="H217" s="1528"/>
      <c r="I217" s="1528"/>
      <c r="J217" s="1561"/>
      <c r="L217" s="443"/>
      <c r="M217" s="444"/>
      <c r="N217" s="444"/>
      <c r="O217" s="445"/>
    </row>
    <row r="218" spans="1:15" ht="15" customHeight="1" x14ac:dyDescent="0.2">
      <c r="A218" s="1510" t="s">
        <v>190</v>
      </c>
      <c r="B218" s="1665"/>
      <c r="C218" s="294"/>
      <c r="D218" s="1156"/>
      <c r="E218" s="288"/>
      <c r="F218" s="288"/>
      <c r="G218" s="288"/>
      <c r="H218" s="288"/>
      <c r="I218" s="288"/>
      <c r="J218" s="817"/>
      <c r="L218" s="443"/>
      <c r="M218" s="444"/>
      <c r="N218" s="444"/>
      <c r="O218" s="445"/>
    </row>
    <row r="219" spans="1:15" ht="15" customHeight="1" x14ac:dyDescent="0.2">
      <c r="A219" s="1510" t="s">
        <v>681</v>
      </c>
      <c r="B219" s="1665"/>
      <c r="C219" s="294"/>
      <c r="D219" s="1156"/>
      <c r="E219" s="288"/>
      <c r="F219" s="288"/>
      <c r="G219" s="288"/>
      <c r="H219" s="288"/>
      <c r="I219" s="288"/>
      <c r="J219" s="817"/>
      <c r="L219" s="443"/>
      <c r="M219" s="444"/>
      <c r="N219" s="444"/>
      <c r="O219" s="445"/>
    </row>
    <row r="220" spans="1:15" ht="15" customHeight="1" x14ac:dyDescent="0.2">
      <c r="A220" s="1510" t="s">
        <v>682</v>
      </c>
      <c r="B220" s="1555"/>
      <c r="C220" s="437"/>
      <c r="D220" s="1156"/>
      <c r="E220" s="288"/>
      <c r="F220" s="288"/>
      <c r="G220" s="288"/>
      <c r="H220" s="288"/>
      <c r="I220" s="288"/>
      <c r="J220" s="817"/>
      <c r="L220" s="443"/>
      <c r="M220" s="444"/>
      <c r="N220" s="444"/>
      <c r="O220" s="445"/>
    </row>
    <row r="221" spans="1:15" ht="3.75" customHeight="1" x14ac:dyDescent="0.2">
      <c r="A221" s="818"/>
      <c r="B221" s="287"/>
      <c r="C221" s="286"/>
      <c r="D221" s="288"/>
      <c r="E221" s="288"/>
      <c r="F221" s="288"/>
      <c r="G221" s="288"/>
      <c r="H221" s="288"/>
      <c r="I221" s="288"/>
      <c r="J221" s="819"/>
      <c r="L221" s="369"/>
      <c r="M221" s="369"/>
      <c r="N221" s="369"/>
      <c r="O221" s="369"/>
    </row>
    <row r="222" spans="1:15" ht="39.950000000000003" customHeight="1" x14ac:dyDescent="0.2">
      <c r="A222" s="1402" t="s">
        <v>191</v>
      </c>
      <c r="B222" s="1403"/>
      <c r="C222" s="1150" t="s">
        <v>161</v>
      </c>
      <c r="D222" s="1150" t="s">
        <v>943</v>
      </c>
      <c r="E222" s="1150" t="s">
        <v>192</v>
      </c>
      <c r="F222" s="1150" t="s">
        <v>944</v>
      </c>
      <c r="G222" s="1150" t="s">
        <v>193</v>
      </c>
      <c r="H222" s="1150" t="s">
        <v>228</v>
      </c>
      <c r="I222" s="1150" t="s">
        <v>229</v>
      </c>
      <c r="J222" s="1153" t="s">
        <v>194</v>
      </c>
      <c r="L222" s="356"/>
      <c r="M222" s="356"/>
      <c r="N222" s="356"/>
      <c r="O222" s="356"/>
    </row>
    <row r="223" spans="1:15" ht="3.75" customHeight="1" x14ac:dyDescent="0.2">
      <c r="A223" s="820"/>
      <c r="B223" s="285"/>
      <c r="C223" s="268"/>
      <c r="D223" s="284"/>
      <c r="E223" s="268"/>
      <c r="F223" s="284"/>
      <c r="G223" s="284"/>
      <c r="H223" s="284"/>
      <c r="I223" s="284"/>
      <c r="J223" s="821"/>
      <c r="L223" s="369"/>
      <c r="M223" s="369"/>
      <c r="N223" s="369"/>
      <c r="O223" s="369"/>
    </row>
    <row r="224" spans="1:15" ht="15" customHeight="1" x14ac:dyDescent="0.2">
      <c r="A224" s="1508" t="s">
        <v>937</v>
      </c>
      <c r="B224" s="1666"/>
      <c r="C224" s="437"/>
      <c r="D224" s="437"/>
      <c r="E224" s="438">
        <f>SUM(C224:D224)</f>
        <v>0</v>
      </c>
      <c r="F224" s="437"/>
      <c r="G224" s="438">
        <f>SUM(C224,F224)</f>
        <v>0</v>
      </c>
      <c r="H224" s="440"/>
      <c r="I224" s="439">
        <v>68.7</v>
      </c>
      <c r="J224" s="571">
        <f>IF(C224=0,0,IF(C218&gt;DATE(1999,9,21),"Not Applicable",IF(H224=0,"Enter Index",ROUNDUP((E224*(I224/H224)),0))))</f>
        <v>0</v>
      </c>
      <c r="L224" s="443"/>
      <c r="M224" s="444"/>
      <c r="N224" s="444"/>
      <c r="O224" s="445"/>
    </row>
    <row r="225" spans="1:15" ht="3.75" customHeight="1" x14ac:dyDescent="0.2">
      <c r="A225" s="822"/>
      <c r="B225" s="436"/>
      <c r="C225" s="283"/>
      <c r="D225" s="283"/>
      <c r="E225" s="282"/>
      <c r="F225" s="283"/>
      <c r="G225" s="283"/>
      <c r="H225" s="281"/>
      <c r="I225" s="280"/>
      <c r="J225" s="823"/>
      <c r="L225" s="369"/>
      <c r="M225" s="369"/>
      <c r="N225" s="369"/>
      <c r="O225" s="369"/>
    </row>
    <row r="226" spans="1:15" ht="15" customHeight="1" x14ac:dyDescent="0.2">
      <c r="A226" s="1508" t="s">
        <v>938</v>
      </c>
      <c r="B226" s="1666"/>
      <c r="C226" s="437"/>
      <c r="D226" s="437"/>
      <c r="E226" s="438">
        <f>SUM(C226:D226)</f>
        <v>0</v>
      </c>
      <c r="F226" s="437"/>
      <c r="G226" s="438">
        <f>SUM(C226,F226)</f>
        <v>0</v>
      </c>
      <c r="H226" s="440"/>
      <c r="I226" s="439">
        <v>68.7</v>
      </c>
      <c r="J226" s="571">
        <f>IF(C226=0,0,IF(C218&gt;DATE(1999,9,21),"Not Applicable",IF(H226=0,"Enter Index",ROUNDUP((E226*(I226/H226)),0))))</f>
        <v>0</v>
      </c>
      <c r="L226" s="443"/>
      <c r="M226" s="444"/>
      <c r="N226" s="444"/>
      <c r="O226" s="445"/>
    </row>
    <row r="227" spans="1:15" ht="3.75" customHeight="1" x14ac:dyDescent="0.2">
      <c r="A227" s="822"/>
      <c r="B227" s="436"/>
      <c r="C227" s="1171"/>
      <c r="D227" s="1171"/>
      <c r="E227" s="282"/>
      <c r="F227" s="283"/>
      <c r="G227" s="283"/>
      <c r="H227" s="281"/>
      <c r="I227" s="280"/>
      <c r="J227" s="1172"/>
      <c r="L227" s="369"/>
      <c r="M227" s="369"/>
      <c r="N227" s="369"/>
      <c r="O227" s="369"/>
    </row>
    <row r="228" spans="1:15" ht="25.5" customHeight="1" x14ac:dyDescent="0.2">
      <c r="A228" s="1508" t="s">
        <v>939</v>
      </c>
      <c r="B228" s="1666"/>
      <c r="C228" s="437"/>
      <c r="D228" s="437"/>
      <c r="E228" s="438">
        <f>SUM(C228:D228)</f>
        <v>0</v>
      </c>
      <c r="F228" s="276"/>
      <c r="G228" s="435"/>
      <c r="H228" s="1157"/>
      <c r="I228" s="1157"/>
      <c r="J228" s="571">
        <f>IF(C228=0,0,IF(C218&gt;DATE(1999,9,21),"Not Applicable",E228))</f>
        <v>0</v>
      </c>
      <c r="L228" s="443"/>
      <c r="M228" s="444"/>
      <c r="N228" s="444"/>
      <c r="O228" s="445"/>
    </row>
    <row r="229" spans="1:15" ht="3.75" customHeight="1" x14ac:dyDescent="0.2">
      <c r="A229" s="822"/>
      <c r="B229" s="436"/>
      <c r="C229" s="279"/>
      <c r="D229" s="279"/>
      <c r="E229" s="279"/>
      <c r="F229" s="279"/>
      <c r="G229" s="279"/>
      <c r="H229" s="278"/>
      <c r="I229" s="277"/>
      <c r="J229" s="824"/>
      <c r="L229" s="369"/>
      <c r="M229" s="369"/>
      <c r="N229" s="369"/>
      <c r="O229" s="369"/>
    </row>
    <row r="230" spans="1:15" ht="25.5" customHeight="1" x14ac:dyDescent="0.2">
      <c r="A230" s="1508" t="s">
        <v>940</v>
      </c>
      <c r="B230" s="1509"/>
      <c r="C230" s="435"/>
      <c r="D230" s="435"/>
      <c r="E230" s="435"/>
      <c r="F230" s="825"/>
      <c r="G230" s="437"/>
      <c r="H230" s="276"/>
      <c r="I230" s="277"/>
      <c r="J230" s="824"/>
      <c r="L230" s="443"/>
      <c r="M230" s="444"/>
      <c r="N230" s="444"/>
      <c r="O230" s="445"/>
    </row>
    <row r="231" spans="1:15" ht="3.75" customHeight="1" x14ac:dyDescent="0.2">
      <c r="A231" s="822"/>
      <c r="B231" s="436"/>
      <c r="C231" s="1157"/>
      <c r="D231" s="1173"/>
      <c r="E231" s="1173"/>
      <c r="F231" s="1173"/>
      <c r="G231" s="275"/>
      <c r="H231" s="1174"/>
      <c r="I231" s="1175"/>
      <c r="J231" s="1176"/>
      <c r="L231" s="369"/>
      <c r="M231" s="369"/>
      <c r="N231" s="369"/>
      <c r="O231" s="369"/>
    </row>
    <row r="232" spans="1:15" ht="15" customHeight="1" x14ac:dyDescent="0.2">
      <c r="A232" s="1506" t="s">
        <v>941</v>
      </c>
      <c r="B232" s="1667"/>
      <c r="C232" s="437"/>
      <c r="D232" s="437"/>
      <c r="E232" s="438">
        <f>SUM(C232:D232)</f>
        <v>0</v>
      </c>
      <c r="F232" s="437"/>
      <c r="G232" s="438">
        <f>SUM(C232,F232)</f>
        <v>0</v>
      </c>
      <c r="H232" s="440"/>
      <c r="I232" s="439">
        <v>68.7</v>
      </c>
      <c r="J232" s="571">
        <f>IF(C232=0,0,IF(C218&gt;DATE(1999,9,21),"Not Applicable",IF(H232=0,"Enter Index",ROUNDUP((E232*(I232/H232)),0))))</f>
        <v>0</v>
      </c>
      <c r="L232" s="443"/>
      <c r="M232" s="444"/>
      <c r="N232" s="444"/>
      <c r="O232" s="445"/>
    </row>
    <row r="233" spans="1:15" s="185" customFormat="1" ht="3.75" customHeight="1" x14ac:dyDescent="0.2">
      <c r="A233" s="822"/>
      <c r="B233" s="436"/>
      <c r="C233" s="275"/>
      <c r="D233" s="275"/>
      <c r="E233" s="275"/>
      <c r="F233" s="275"/>
      <c r="G233" s="275"/>
      <c r="H233" s="274"/>
      <c r="I233" s="273"/>
      <c r="J233" s="826"/>
      <c r="L233" s="369"/>
      <c r="M233" s="369"/>
      <c r="N233" s="369"/>
      <c r="O233" s="369"/>
    </row>
    <row r="234" spans="1:15" ht="15" customHeight="1" x14ac:dyDescent="0.2">
      <c r="A234" s="1506" t="s">
        <v>942</v>
      </c>
      <c r="B234" s="1667"/>
      <c r="C234" s="437"/>
      <c r="D234" s="437"/>
      <c r="E234" s="438">
        <f>SUM(C234:D234)</f>
        <v>0</v>
      </c>
      <c r="F234" s="437"/>
      <c r="G234" s="438">
        <f>SUM(C234,F234)</f>
        <v>0</v>
      </c>
      <c r="H234" s="440"/>
      <c r="I234" s="439">
        <v>68.7</v>
      </c>
      <c r="J234" s="571">
        <f>IF(C234=0,0,IF(C218&gt;DATE(1999,9,21),"Not Applicable",IF(H234=0,"Enter Index",ROUNDUP((E234*(I234/H234)),0))))</f>
        <v>0</v>
      </c>
      <c r="L234" s="443"/>
      <c r="M234" s="444"/>
      <c r="N234" s="444"/>
      <c r="O234" s="445"/>
    </row>
    <row r="235" spans="1:15" ht="3.75" customHeight="1" x14ac:dyDescent="0.2">
      <c r="A235" s="1159"/>
      <c r="B235" s="1157"/>
      <c r="C235" s="272"/>
      <c r="D235" s="272"/>
      <c r="E235" s="272"/>
      <c r="F235" s="272"/>
      <c r="G235" s="272"/>
      <c r="H235" s="272"/>
      <c r="I235" s="271"/>
      <c r="J235" s="827"/>
      <c r="L235" s="369"/>
      <c r="M235" s="369"/>
      <c r="N235" s="369"/>
      <c r="O235" s="369"/>
    </row>
    <row r="236" spans="1:15" ht="20.100000000000001" customHeight="1" thickBot="1" x14ac:dyDescent="0.25">
      <c r="A236" s="1159"/>
      <c r="B236" s="1157"/>
      <c r="C236" s="270"/>
      <c r="D236" s="257" t="s">
        <v>195</v>
      </c>
      <c r="E236" s="415">
        <f>SUM(E224:E234)</f>
        <v>0</v>
      </c>
      <c r="F236" s="257" t="s">
        <v>193</v>
      </c>
      <c r="G236" s="415">
        <f>SUM(G224:G234)</f>
        <v>0</v>
      </c>
      <c r="H236" s="269"/>
      <c r="I236" s="257" t="s">
        <v>196</v>
      </c>
      <c r="J236" s="546">
        <f>IF(C218&gt;DATE(1999,9,21),"Not Applicable",SUM(J224:J234))</f>
        <v>0</v>
      </c>
      <c r="L236" s="443"/>
      <c r="M236" s="444"/>
      <c r="N236" s="444"/>
      <c r="O236" s="445"/>
    </row>
    <row r="237" spans="1:15" ht="3.75" customHeight="1" thickTop="1" thickBot="1" x14ac:dyDescent="0.25">
      <c r="A237" s="1159"/>
      <c r="B237" s="1157"/>
      <c r="C237" s="1157"/>
      <c r="D237" s="1157"/>
      <c r="E237" s="1157"/>
      <c r="F237" s="1157"/>
      <c r="G237" s="1157"/>
      <c r="H237" s="1157"/>
      <c r="I237" s="1157"/>
      <c r="J237" s="1158"/>
      <c r="L237" s="369"/>
      <c r="M237" s="369"/>
      <c r="N237" s="369"/>
      <c r="O237" s="369"/>
    </row>
    <row r="238" spans="1:15" ht="3.75" customHeight="1" x14ac:dyDescent="0.2">
      <c r="A238" s="836"/>
      <c r="B238" s="837"/>
      <c r="C238" s="837"/>
      <c r="D238" s="837"/>
      <c r="E238" s="837"/>
      <c r="F238" s="837"/>
      <c r="G238" s="837"/>
      <c r="H238" s="837"/>
      <c r="I238" s="837"/>
      <c r="J238" s="838"/>
      <c r="L238" s="369"/>
      <c r="M238" s="369"/>
      <c r="N238" s="369"/>
      <c r="O238" s="369"/>
    </row>
    <row r="239" spans="1:15" ht="30" customHeight="1" x14ac:dyDescent="0.2">
      <c r="A239" s="1402" t="s">
        <v>683</v>
      </c>
      <c r="B239" s="1403"/>
      <c r="C239" s="1403" t="s">
        <v>478</v>
      </c>
      <c r="D239" s="1403"/>
      <c r="E239" s="1403" t="s">
        <v>684</v>
      </c>
      <c r="F239" s="1403"/>
      <c r="G239" s="1403" t="s">
        <v>197</v>
      </c>
      <c r="H239" s="1403"/>
      <c r="I239" s="1403" t="s">
        <v>200</v>
      </c>
      <c r="J239" s="1457"/>
      <c r="L239" s="369"/>
      <c r="M239" s="369"/>
      <c r="N239" s="369"/>
      <c r="O239" s="369"/>
    </row>
    <row r="240" spans="1:15" ht="3.75" customHeight="1" x14ac:dyDescent="0.2">
      <c r="A240" s="820"/>
      <c r="B240" s="285"/>
      <c r="C240" s="268"/>
      <c r="D240" s="284"/>
      <c r="E240" s="284"/>
      <c r="F240" s="284"/>
      <c r="G240" s="268"/>
      <c r="H240" s="284"/>
      <c r="I240" s="284"/>
      <c r="J240" s="821"/>
      <c r="L240" s="369"/>
      <c r="M240" s="369"/>
      <c r="N240" s="369"/>
      <c r="O240" s="369"/>
    </row>
    <row r="241" spans="1:15" ht="15" customHeight="1" x14ac:dyDescent="0.2">
      <c r="A241" s="828"/>
      <c r="B241" s="332"/>
      <c r="C241" s="298" t="s">
        <v>198</v>
      </c>
      <c r="D241" s="295">
        <f>IF(C218&gt;DATE(1999,9,21),"Not Applicable",C220)</f>
        <v>0</v>
      </c>
      <c r="E241" s="298" t="s">
        <v>198</v>
      </c>
      <c r="F241" s="295">
        <f>IF(C218=0,0,IF(DATEDIF(C218+1,C219,"y")&gt;0,"Not Applicable",C220))</f>
        <v>0</v>
      </c>
      <c r="G241" s="298" t="s">
        <v>198</v>
      </c>
      <c r="H241" s="295">
        <f>IF(C218=0,0,IF(DATEDIF(C218+1,C219,"y")&lt;1,"Not Applicable",C220))</f>
        <v>0</v>
      </c>
      <c r="I241" s="298" t="s">
        <v>198</v>
      </c>
      <c r="J241" s="829">
        <f>C220</f>
        <v>0</v>
      </c>
      <c r="L241" s="443"/>
      <c r="M241" s="444"/>
      <c r="N241" s="444"/>
      <c r="O241" s="445"/>
    </row>
    <row r="242" spans="1:15" ht="15" customHeight="1" x14ac:dyDescent="0.2">
      <c r="A242" s="828"/>
      <c r="B242" s="332"/>
      <c r="C242" s="257" t="s">
        <v>685</v>
      </c>
      <c r="D242" s="1157"/>
      <c r="E242" s="257" t="s">
        <v>685</v>
      </c>
      <c r="F242" s="1157"/>
      <c r="G242" s="257" t="s">
        <v>685</v>
      </c>
      <c r="H242" s="1157"/>
      <c r="I242" s="257" t="s">
        <v>685</v>
      </c>
      <c r="J242" s="830"/>
      <c r="L242" s="369"/>
      <c r="M242" s="369"/>
      <c r="N242" s="369"/>
      <c r="O242" s="369"/>
    </row>
    <row r="243" spans="1:15" ht="15" customHeight="1" x14ac:dyDescent="0.2">
      <c r="A243" s="831"/>
      <c r="B243" s="266"/>
      <c r="C243" s="298" t="s">
        <v>686</v>
      </c>
      <c r="D243" s="296">
        <f>IF(C218&gt;DATE(1999,9,21),"Not Applicable",J236)</f>
        <v>0</v>
      </c>
      <c r="E243" s="299" t="s">
        <v>687</v>
      </c>
      <c r="F243" s="295">
        <f>IF(C218=0,0,IF(DATEDIF(C218+1,C219,"y")&gt;0,"Not Applicable",E236))</f>
        <v>0</v>
      </c>
      <c r="G243" s="298" t="s">
        <v>687</v>
      </c>
      <c r="H243" s="295">
        <f>IF(C218=0,0,IF(DATEDIF(C218+1,C219,"y")&lt;1,"Not Applicable",E236))</f>
        <v>0</v>
      </c>
      <c r="I243" s="298" t="s">
        <v>688</v>
      </c>
      <c r="J243" s="829">
        <f>G236</f>
        <v>0</v>
      </c>
      <c r="L243" s="443"/>
      <c r="M243" s="444"/>
      <c r="N243" s="444"/>
      <c r="O243" s="445"/>
    </row>
    <row r="244" spans="1:15" ht="20.100000000000001" customHeight="1" thickBot="1" x14ac:dyDescent="0.25">
      <c r="A244" s="1154"/>
      <c r="B244" s="267"/>
      <c r="C244" s="293" t="s">
        <v>199</v>
      </c>
      <c r="D244" s="297">
        <f>IF(C218&gt;DATE(1999,9,21),"Not Applicable",IF(C218=0,0,IF(D241&lt;D243,"Loss",D241-D243)))</f>
        <v>0</v>
      </c>
      <c r="E244" s="293" t="s">
        <v>199</v>
      </c>
      <c r="F244" s="297">
        <f>IF(C218=0,0,IF(DATEDIF(C218+1,C219,"y")&gt;0,"Not Applicable",IF(F241&lt;F243,"Loss",F241-F243)))</f>
        <v>0</v>
      </c>
      <c r="G244" s="293" t="s">
        <v>199</v>
      </c>
      <c r="H244" s="297">
        <f>IF(C218=0,0,IF(DATEDIF(C218+1,C219,"y")&lt;1,"Not Applicable",IF(H241&lt;H243,"Loss",H241-H243)))</f>
        <v>0</v>
      </c>
      <c r="I244" s="293" t="s">
        <v>200</v>
      </c>
      <c r="J244" s="816">
        <f>IF(C218=0,0,IF(J241&gt;J243,"Gain",J241-J243))</f>
        <v>0</v>
      </c>
      <c r="L244" s="443"/>
      <c r="M244" s="444"/>
      <c r="N244" s="444"/>
      <c r="O244" s="445"/>
    </row>
    <row r="245" spans="1:15" ht="3.75" customHeight="1" thickTop="1" thickBot="1" x14ac:dyDescent="0.25">
      <c r="A245" s="832"/>
      <c r="B245" s="833"/>
      <c r="C245" s="833"/>
      <c r="D245" s="833"/>
      <c r="E245" s="833"/>
      <c r="F245" s="834"/>
      <c r="G245" s="834"/>
      <c r="H245" s="834"/>
      <c r="I245" s="834"/>
      <c r="J245" s="835"/>
      <c r="L245" s="1493"/>
      <c r="M245" s="1493"/>
      <c r="N245" s="1493"/>
      <c r="O245" s="1493"/>
    </row>
    <row r="246" spans="1:15" ht="12" customHeight="1" x14ac:dyDescent="0.2">
      <c r="A246"/>
      <c r="B246"/>
      <c r="C246"/>
      <c r="D246"/>
      <c r="E246"/>
      <c r="F246"/>
      <c r="G246"/>
      <c r="H246"/>
      <c r="I246"/>
      <c r="J246"/>
      <c r="L246" s="1493"/>
      <c r="M246" s="1493"/>
      <c r="N246" s="1493"/>
      <c r="O246" s="1493"/>
    </row>
    <row r="247" spans="1:15" ht="12" hidden="1" customHeight="1" x14ac:dyDescent="0.2">
      <c r="A247" s="1673" t="s">
        <v>201</v>
      </c>
      <c r="B247" s="1673"/>
      <c r="C247"/>
      <c r="D247"/>
      <c r="E247"/>
      <c r="F247"/>
      <c r="G247"/>
      <c r="H247"/>
      <c r="I247"/>
      <c r="J247"/>
      <c r="L247" s="1675"/>
      <c r="M247" s="1675"/>
      <c r="N247" s="1675"/>
      <c r="O247" s="1675"/>
    </row>
    <row r="248" spans="1:15" ht="12" hidden="1" customHeight="1" x14ac:dyDescent="0.2">
      <c r="A248" s="1673" t="s">
        <v>202</v>
      </c>
      <c r="B248" s="1673"/>
      <c r="C248"/>
      <c r="D248"/>
      <c r="E248"/>
      <c r="F248"/>
      <c r="G248"/>
      <c r="H248"/>
      <c r="I248"/>
      <c r="J248"/>
      <c r="L248" s="1675"/>
      <c r="M248" s="1675"/>
      <c r="N248" s="1675"/>
      <c r="O248" s="1675"/>
    </row>
    <row r="249" spans="1:15" ht="12" hidden="1" customHeight="1" x14ac:dyDescent="0.2">
      <c r="A249" s="1673" t="s">
        <v>203</v>
      </c>
      <c r="B249" s="1673"/>
      <c r="C249"/>
      <c r="D249"/>
      <c r="E249"/>
      <c r="F249"/>
      <c r="G249"/>
      <c r="H249"/>
      <c r="I249"/>
      <c r="J249"/>
      <c r="L249" s="1675"/>
      <c r="M249" s="1675"/>
      <c r="N249" s="1675"/>
      <c r="O249" s="1675"/>
    </row>
    <row r="250" spans="1:15" ht="12" hidden="1" customHeight="1" x14ac:dyDescent="0.2">
      <c r="A250" s="1673" t="s">
        <v>204</v>
      </c>
      <c r="B250" s="1673"/>
      <c r="C250"/>
      <c r="D250"/>
      <c r="E250"/>
      <c r="F250"/>
      <c r="G250"/>
      <c r="H250"/>
      <c r="I250"/>
      <c r="J250"/>
      <c r="K250" s="205"/>
      <c r="L250" s="1674"/>
      <c r="M250" s="1674"/>
      <c r="N250" s="1674"/>
      <c r="O250" s="1674"/>
    </row>
    <row r="251" spans="1:15" ht="12" hidden="1" customHeight="1" x14ac:dyDescent="0.2">
      <c r="A251" s="1673" t="s">
        <v>483</v>
      </c>
      <c r="B251" s="1673"/>
      <c r="C251"/>
      <c r="D251"/>
      <c r="E251"/>
      <c r="F251"/>
      <c r="G251"/>
      <c r="H251"/>
      <c r="I251"/>
      <c r="J251"/>
      <c r="K251" s="205"/>
      <c r="L251" s="1674"/>
      <c r="M251" s="1674"/>
      <c r="N251" s="1674"/>
      <c r="O251" s="1674"/>
    </row>
    <row r="252" spans="1:15" ht="12" hidden="1" customHeight="1" x14ac:dyDescent="0.2">
      <c r="A252" s="1673" t="s">
        <v>479</v>
      </c>
      <c r="B252" s="1673"/>
      <c r="C252"/>
      <c r="D252"/>
      <c r="E252"/>
      <c r="F252"/>
      <c r="G252"/>
      <c r="H252"/>
      <c r="I252"/>
      <c r="J252"/>
      <c r="K252" s="205"/>
      <c r="L252" s="1674"/>
      <c r="M252" s="1674"/>
      <c r="N252" s="1674"/>
      <c r="O252" s="1674"/>
    </row>
    <row r="253" spans="1:15" s="192" customFormat="1" ht="12" hidden="1" customHeight="1" x14ac:dyDescent="0.2">
      <c r="A253" s="1673" t="s">
        <v>197</v>
      </c>
      <c r="B253" s="1673"/>
      <c r="C253"/>
      <c r="D253"/>
      <c r="E253"/>
      <c r="F253"/>
      <c r="G253"/>
      <c r="H253"/>
      <c r="I253"/>
      <c r="J253"/>
      <c r="K253" s="292"/>
      <c r="L253" s="1676"/>
      <c r="M253" s="1676"/>
      <c r="N253" s="1676"/>
      <c r="O253" s="1676"/>
    </row>
    <row r="254" spans="1:15" s="190" customFormat="1" ht="12" hidden="1" customHeight="1" x14ac:dyDescent="0.2">
      <c r="A254" s="1673" t="s">
        <v>484</v>
      </c>
      <c r="B254" s="1673"/>
      <c r="C254"/>
      <c r="D254"/>
      <c r="E254"/>
      <c r="F254"/>
      <c r="G254"/>
      <c r="H254"/>
      <c r="I254"/>
      <c r="J254"/>
      <c r="K254" s="291"/>
      <c r="L254" s="1674"/>
      <c r="M254" s="1674"/>
      <c r="N254" s="1674"/>
      <c r="O254" s="1674"/>
    </row>
    <row r="255" spans="1:15" x14ac:dyDescent="0.2">
      <c r="A255"/>
      <c r="B255"/>
      <c r="C255"/>
      <c r="D255"/>
      <c r="E255"/>
      <c r="F255"/>
      <c r="G255"/>
      <c r="H255"/>
      <c r="I255"/>
      <c r="J255"/>
      <c r="K255" s="205"/>
      <c r="L255" s="1674"/>
      <c r="M255" s="1674"/>
      <c r="N255" s="1674"/>
      <c r="O255" s="1674"/>
    </row>
    <row r="256" spans="1:15" x14ac:dyDescent="0.2">
      <c r="A256"/>
      <c r="B256"/>
      <c r="C256"/>
      <c r="D256"/>
      <c r="E256"/>
      <c r="F256"/>
      <c r="G256"/>
      <c r="H256"/>
      <c r="I256"/>
      <c r="J256"/>
    </row>
    <row r="257" spans="1:10" x14ac:dyDescent="0.2">
      <c r="A257"/>
      <c r="B257"/>
      <c r="C257"/>
      <c r="D257"/>
      <c r="E257"/>
      <c r="F257"/>
      <c r="G257"/>
      <c r="H257"/>
      <c r="I257"/>
      <c r="J257"/>
    </row>
    <row r="258" spans="1:10" x14ac:dyDescent="0.2">
      <c r="A258"/>
      <c r="B258"/>
      <c r="C258"/>
      <c r="D258"/>
      <c r="E258"/>
      <c r="F258"/>
      <c r="G258"/>
      <c r="H258"/>
      <c r="I258"/>
      <c r="J258"/>
    </row>
    <row r="259" spans="1:10" x14ac:dyDescent="0.2">
      <c r="A259"/>
      <c r="B259"/>
      <c r="C259"/>
      <c r="D259"/>
      <c r="E259"/>
      <c r="F259"/>
      <c r="G259"/>
      <c r="H259"/>
      <c r="I259"/>
      <c r="J259"/>
    </row>
    <row r="260" spans="1:10" x14ac:dyDescent="0.2">
      <c r="A260"/>
      <c r="B260"/>
      <c r="C260"/>
      <c r="D260"/>
      <c r="E260"/>
      <c r="F260"/>
      <c r="G260"/>
      <c r="H260"/>
      <c r="I260"/>
      <c r="J260"/>
    </row>
    <row r="261" spans="1:10" x14ac:dyDescent="0.2">
      <c r="A261"/>
      <c r="B261"/>
      <c r="C261"/>
      <c r="D261"/>
      <c r="E261"/>
      <c r="F261"/>
      <c r="G261"/>
      <c r="H261"/>
      <c r="I261"/>
      <c r="J261"/>
    </row>
    <row r="262" spans="1:10" x14ac:dyDescent="0.2">
      <c r="A262"/>
      <c r="B262"/>
      <c r="C262"/>
      <c r="D262"/>
      <c r="E262"/>
      <c r="F262"/>
      <c r="G262"/>
      <c r="H262"/>
      <c r="I262"/>
      <c r="J262"/>
    </row>
    <row r="263" spans="1:10" x14ac:dyDescent="0.2">
      <c r="A263"/>
      <c r="B263"/>
      <c r="C263"/>
      <c r="D263"/>
      <c r="E263"/>
      <c r="F263"/>
      <c r="G263"/>
      <c r="H263"/>
      <c r="I263"/>
      <c r="J263"/>
    </row>
    <row r="264" spans="1:10" x14ac:dyDescent="0.2">
      <c r="A264"/>
      <c r="B264"/>
      <c r="C264"/>
      <c r="D264"/>
      <c r="E264"/>
      <c r="F264"/>
      <c r="G264"/>
      <c r="H264"/>
      <c r="I264"/>
      <c r="J264"/>
    </row>
    <row r="265" spans="1:10" x14ac:dyDescent="0.2">
      <c r="A265"/>
      <c r="B265"/>
      <c r="C265"/>
      <c r="D265"/>
      <c r="E265"/>
      <c r="F265"/>
      <c r="G265"/>
      <c r="H265"/>
      <c r="I265"/>
      <c r="J265"/>
    </row>
    <row r="266" spans="1:10" x14ac:dyDescent="0.2">
      <c r="A266"/>
      <c r="B266"/>
      <c r="C266"/>
      <c r="D266"/>
      <c r="E266"/>
      <c r="F266"/>
      <c r="G266"/>
      <c r="H266"/>
      <c r="I266"/>
      <c r="J266"/>
    </row>
    <row r="267" spans="1:10" x14ac:dyDescent="0.2">
      <c r="A267"/>
      <c r="B267"/>
      <c r="C267"/>
      <c r="D267"/>
      <c r="E267"/>
      <c r="F267"/>
      <c r="G267"/>
      <c r="H267"/>
      <c r="I267"/>
      <c r="J267"/>
    </row>
    <row r="268" spans="1:10" x14ac:dyDescent="0.2">
      <c r="A268"/>
      <c r="B268"/>
      <c r="C268"/>
      <c r="D268"/>
      <c r="E268"/>
      <c r="F268"/>
      <c r="G268"/>
      <c r="H268"/>
      <c r="I268"/>
      <c r="J268"/>
    </row>
    <row r="269" spans="1:10" x14ac:dyDescent="0.2">
      <c r="A269"/>
      <c r="B269"/>
      <c r="C269"/>
      <c r="D269"/>
      <c r="E269"/>
      <c r="F269"/>
      <c r="G269"/>
      <c r="H269"/>
      <c r="I269"/>
      <c r="J269"/>
    </row>
    <row r="270" spans="1:10" x14ac:dyDescent="0.2">
      <c r="A270"/>
      <c r="B270"/>
      <c r="C270"/>
      <c r="D270"/>
      <c r="E270"/>
      <c r="F270"/>
      <c r="G270"/>
      <c r="H270"/>
      <c r="I270"/>
      <c r="J270"/>
    </row>
    <row r="271" spans="1:10" x14ac:dyDescent="0.2">
      <c r="A271"/>
      <c r="B271"/>
      <c r="C271"/>
      <c r="D271"/>
      <c r="E271"/>
      <c r="F271"/>
      <c r="G271"/>
      <c r="H271"/>
      <c r="I271"/>
      <c r="J271"/>
    </row>
    <row r="272" spans="1:10" x14ac:dyDescent="0.2">
      <c r="A272"/>
      <c r="B272"/>
      <c r="C272"/>
      <c r="D272"/>
      <c r="E272"/>
      <c r="F272"/>
      <c r="G272"/>
      <c r="H272"/>
      <c r="I272"/>
      <c r="J272"/>
    </row>
    <row r="273" spans="1:10" x14ac:dyDescent="0.2">
      <c r="A273"/>
      <c r="B273"/>
      <c r="C273"/>
      <c r="D273"/>
      <c r="E273"/>
      <c r="F273"/>
      <c r="G273"/>
      <c r="H273"/>
      <c r="I273"/>
      <c r="J273"/>
    </row>
    <row r="274" spans="1:10" x14ac:dyDescent="0.2">
      <c r="A274"/>
      <c r="B274"/>
      <c r="C274"/>
      <c r="D274"/>
      <c r="E274"/>
      <c r="F274"/>
      <c r="G274"/>
      <c r="H274"/>
      <c r="I274"/>
      <c r="J274"/>
    </row>
    <row r="275" spans="1:10" x14ac:dyDescent="0.2">
      <c r="A275"/>
      <c r="B275"/>
      <c r="C275"/>
      <c r="D275"/>
      <c r="E275"/>
      <c r="F275"/>
      <c r="G275"/>
      <c r="H275"/>
      <c r="I275"/>
      <c r="J275"/>
    </row>
    <row r="276" spans="1:10" x14ac:dyDescent="0.2">
      <c r="A276"/>
      <c r="B276"/>
      <c r="C276"/>
      <c r="D276"/>
      <c r="E276"/>
      <c r="F276"/>
      <c r="G276"/>
      <c r="H276"/>
      <c r="I276"/>
      <c r="J276"/>
    </row>
    <row r="277" spans="1:10" x14ac:dyDescent="0.2">
      <c r="A277"/>
      <c r="B277"/>
      <c r="C277"/>
      <c r="D277"/>
      <c r="E277"/>
      <c r="F277"/>
      <c r="G277"/>
      <c r="H277"/>
      <c r="I277"/>
      <c r="J277"/>
    </row>
    <row r="278" spans="1:10" x14ac:dyDescent="0.2">
      <c r="A278"/>
      <c r="B278"/>
      <c r="C278"/>
      <c r="D278"/>
      <c r="E278"/>
      <c r="F278"/>
      <c r="G278"/>
      <c r="H278"/>
      <c r="I278"/>
      <c r="J278"/>
    </row>
    <row r="279" spans="1:10" x14ac:dyDescent="0.2">
      <c r="A279"/>
      <c r="B279"/>
      <c r="C279"/>
      <c r="D279"/>
      <c r="E279"/>
      <c r="F279"/>
      <c r="G279"/>
      <c r="H279"/>
      <c r="I279"/>
      <c r="J279"/>
    </row>
    <row r="280" spans="1:10" x14ac:dyDescent="0.2">
      <c r="A280"/>
      <c r="B280"/>
      <c r="C280"/>
      <c r="D280"/>
      <c r="E280"/>
      <c r="F280"/>
      <c r="G280"/>
      <c r="H280"/>
      <c r="I280"/>
      <c r="J280"/>
    </row>
    <row r="281" spans="1:10" x14ac:dyDescent="0.2">
      <c r="A281"/>
      <c r="B281"/>
      <c r="C281"/>
      <c r="D281"/>
      <c r="E281"/>
      <c r="F281"/>
      <c r="G281"/>
      <c r="H281"/>
      <c r="I281"/>
      <c r="J281"/>
    </row>
    <row r="282" spans="1:10" x14ac:dyDescent="0.2">
      <c r="A282"/>
      <c r="B282"/>
      <c r="C282"/>
      <c r="D282"/>
      <c r="E282"/>
      <c r="F282"/>
      <c r="G282"/>
      <c r="H282"/>
      <c r="I282"/>
      <c r="J282"/>
    </row>
    <row r="283" spans="1:10" x14ac:dyDescent="0.2">
      <c r="A283"/>
      <c r="B283"/>
      <c r="C283"/>
      <c r="D283"/>
      <c r="E283"/>
      <c r="F283"/>
      <c r="G283"/>
      <c r="H283"/>
      <c r="I283"/>
      <c r="J283"/>
    </row>
    <row r="284" spans="1:10" x14ac:dyDescent="0.2">
      <c r="A284"/>
      <c r="B284"/>
      <c r="C284"/>
      <c r="D284"/>
      <c r="E284"/>
      <c r="F284"/>
      <c r="G284"/>
      <c r="H284"/>
      <c r="I284"/>
      <c r="J284"/>
    </row>
    <row r="285" spans="1:10" x14ac:dyDescent="0.2">
      <c r="A285"/>
      <c r="B285"/>
      <c r="C285"/>
      <c r="D285"/>
      <c r="E285"/>
      <c r="F285"/>
      <c r="G285"/>
      <c r="H285"/>
      <c r="I285"/>
      <c r="J285"/>
    </row>
    <row r="286" spans="1:10" x14ac:dyDescent="0.2">
      <c r="A286"/>
      <c r="B286"/>
      <c r="C286"/>
      <c r="D286"/>
      <c r="E286"/>
      <c r="F286"/>
      <c r="G286"/>
      <c r="H286"/>
      <c r="I286"/>
      <c r="J286"/>
    </row>
    <row r="287" spans="1:10" x14ac:dyDescent="0.2">
      <c r="A287"/>
      <c r="B287"/>
      <c r="C287"/>
      <c r="D287"/>
      <c r="E287"/>
      <c r="F287"/>
      <c r="G287"/>
      <c r="H287"/>
      <c r="I287"/>
      <c r="J287"/>
    </row>
    <row r="288" spans="1:10" x14ac:dyDescent="0.2">
      <c r="A288"/>
      <c r="B288"/>
      <c r="C288"/>
      <c r="D288"/>
      <c r="E288"/>
      <c r="F288"/>
      <c r="G288"/>
      <c r="H288"/>
      <c r="I288"/>
      <c r="J288"/>
    </row>
    <row r="289" spans="1:10" x14ac:dyDescent="0.2">
      <c r="A289"/>
      <c r="B289"/>
      <c r="C289"/>
      <c r="D289"/>
      <c r="E289"/>
      <c r="F289"/>
      <c r="G289"/>
      <c r="H289"/>
      <c r="I289"/>
      <c r="J289"/>
    </row>
    <row r="290" spans="1:10" x14ac:dyDescent="0.2">
      <c r="A290"/>
      <c r="B290"/>
      <c r="C290"/>
      <c r="D290"/>
      <c r="E290"/>
      <c r="F290"/>
      <c r="G290"/>
      <c r="H290"/>
      <c r="I290"/>
      <c r="J290"/>
    </row>
    <row r="291" spans="1:10" x14ac:dyDescent="0.2">
      <c r="A291"/>
      <c r="B291"/>
      <c r="C291"/>
      <c r="D291"/>
      <c r="E291"/>
      <c r="F291"/>
      <c r="G291"/>
      <c r="H291"/>
      <c r="I291"/>
      <c r="J291"/>
    </row>
    <row r="292" spans="1:10" x14ac:dyDescent="0.2">
      <c r="A292"/>
      <c r="B292"/>
      <c r="C292"/>
      <c r="D292"/>
      <c r="E292"/>
      <c r="F292"/>
      <c r="G292"/>
      <c r="H292"/>
      <c r="I292"/>
      <c r="J292"/>
    </row>
    <row r="293" spans="1:10" x14ac:dyDescent="0.2">
      <c r="A293"/>
      <c r="B293"/>
      <c r="C293"/>
      <c r="D293"/>
      <c r="E293"/>
      <c r="F293"/>
      <c r="G293"/>
      <c r="H293"/>
      <c r="I293"/>
      <c r="J293"/>
    </row>
    <row r="294" spans="1:10" x14ac:dyDescent="0.2">
      <c r="A294"/>
      <c r="B294"/>
      <c r="C294"/>
      <c r="D294"/>
      <c r="E294"/>
      <c r="F294"/>
      <c r="G294"/>
      <c r="H294"/>
      <c r="I294"/>
      <c r="J294"/>
    </row>
    <row r="295" spans="1:10" x14ac:dyDescent="0.2">
      <c r="A295"/>
      <c r="B295"/>
      <c r="C295"/>
      <c r="D295"/>
      <c r="E295"/>
      <c r="F295"/>
      <c r="G295"/>
      <c r="H295"/>
      <c r="I295"/>
      <c r="J295"/>
    </row>
    <row r="296" spans="1:10" x14ac:dyDescent="0.2">
      <c r="A296"/>
      <c r="B296"/>
      <c r="C296"/>
      <c r="D296"/>
      <c r="E296"/>
      <c r="F296"/>
      <c r="G296"/>
      <c r="H296"/>
      <c r="I296"/>
      <c r="J296"/>
    </row>
    <row r="297" spans="1:10" x14ac:dyDescent="0.2">
      <c r="A297"/>
      <c r="B297"/>
      <c r="C297"/>
      <c r="D297"/>
      <c r="E297"/>
      <c r="F297"/>
      <c r="G297"/>
      <c r="H297"/>
      <c r="I297"/>
      <c r="J297"/>
    </row>
  </sheetData>
  <sheetProtection sheet="1" objects="1" scenarios="1" insertHyperlinks="0"/>
  <mergeCells count="184">
    <mergeCell ref="L255:O255"/>
    <mergeCell ref="L254:O254"/>
    <mergeCell ref="L248:O248"/>
    <mergeCell ref="L249:O249"/>
    <mergeCell ref="L250:O250"/>
    <mergeCell ref="L251:O251"/>
    <mergeCell ref="L252:O252"/>
    <mergeCell ref="L253:O253"/>
    <mergeCell ref="L245:O245"/>
    <mergeCell ref="L246:O246"/>
    <mergeCell ref="L247:O247"/>
    <mergeCell ref="A253:B253"/>
    <mergeCell ref="A254:B254"/>
    <mergeCell ref="A249:B249"/>
    <mergeCell ref="A239:B239"/>
    <mergeCell ref="A166:B166"/>
    <mergeCell ref="A86:B86"/>
    <mergeCell ref="C118:F118"/>
    <mergeCell ref="I107:J107"/>
    <mergeCell ref="E107:F107"/>
    <mergeCell ref="A107:B107"/>
    <mergeCell ref="A100:B100"/>
    <mergeCell ref="G173:H173"/>
    <mergeCell ref="A183:B183"/>
    <mergeCell ref="A193:B193"/>
    <mergeCell ref="A216:B216"/>
    <mergeCell ref="A214:B214"/>
    <mergeCell ref="A226:B226"/>
    <mergeCell ref="C239:D239"/>
    <mergeCell ref="A232:B232"/>
    <mergeCell ref="A234:B234"/>
    <mergeCell ref="A220:B220"/>
    <mergeCell ref="E206:F206"/>
    <mergeCell ref="E239:F239"/>
    <mergeCell ref="A187:B187"/>
    <mergeCell ref="A250:B250"/>
    <mergeCell ref="A248:B248"/>
    <mergeCell ref="A247:B247"/>
    <mergeCell ref="A230:B230"/>
    <mergeCell ref="A222:B222"/>
    <mergeCell ref="A228:B228"/>
    <mergeCell ref="A224:B224"/>
    <mergeCell ref="A251:B251"/>
    <mergeCell ref="A252:B252"/>
    <mergeCell ref="G239:H239"/>
    <mergeCell ref="G206:H206"/>
    <mergeCell ref="H217:J217"/>
    <mergeCell ref="I239:J239"/>
    <mergeCell ref="A168:B168"/>
    <mergeCell ref="A189:B189"/>
    <mergeCell ref="A191:B191"/>
    <mergeCell ref="A201:B201"/>
    <mergeCell ref="A219:B219"/>
    <mergeCell ref="A217:B217"/>
    <mergeCell ref="A218:B218"/>
    <mergeCell ref="A206:B206"/>
    <mergeCell ref="A197:B197"/>
    <mergeCell ref="A199:B199"/>
    <mergeCell ref="I206:J206"/>
    <mergeCell ref="C206:D206"/>
    <mergeCell ref="A181:B181"/>
    <mergeCell ref="A184:B184"/>
    <mergeCell ref="E173:F173"/>
    <mergeCell ref="A185:B185"/>
    <mergeCell ref="C183:D183"/>
    <mergeCell ref="C184:F184"/>
    <mergeCell ref="C217:F217"/>
    <mergeCell ref="A195:B195"/>
    <mergeCell ref="C117:D117"/>
    <mergeCell ref="G140:H140"/>
    <mergeCell ref="C148:J148"/>
    <mergeCell ref="A102:B102"/>
    <mergeCell ref="I140:J140"/>
    <mergeCell ref="A120:B120"/>
    <mergeCell ref="A140:B140"/>
    <mergeCell ref="A127:B127"/>
    <mergeCell ref="A129:B129"/>
    <mergeCell ref="A131:B131"/>
    <mergeCell ref="A125:B125"/>
    <mergeCell ref="A123:B123"/>
    <mergeCell ref="A148:B148"/>
    <mergeCell ref="A133:B133"/>
    <mergeCell ref="A115:B115"/>
    <mergeCell ref="A117:B117"/>
    <mergeCell ref="C115:J115"/>
    <mergeCell ref="C107:D107"/>
    <mergeCell ref="H118:J118"/>
    <mergeCell ref="E140:F140"/>
    <mergeCell ref="A118:B118"/>
    <mergeCell ref="A119:B119"/>
    <mergeCell ref="A135:B135"/>
    <mergeCell ref="G107:H107"/>
    <mergeCell ref="C216:D216"/>
    <mergeCell ref="C214:J214"/>
    <mergeCell ref="A164:B164"/>
    <mergeCell ref="A162:B162"/>
    <mergeCell ref="A121:B121"/>
    <mergeCell ref="C150:D150"/>
    <mergeCell ref="A158:B158"/>
    <mergeCell ref="A160:B160"/>
    <mergeCell ref="C140:D140"/>
    <mergeCell ref="A153:B153"/>
    <mergeCell ref="C151:F151"/>
    <mergeCell ref="A154:B154"/>
    <mergeCell ref="A150:B150"/>
    <mergeCell ref="A156:B156"/>
    <mergeCell ref="A151:B151"/>
    <mergeCell ref="A152:B152"/>
    <mergeCell ref="H151:J151"/>
    <mergeCell ref="A186:B186"/>
    <mergeCell ref="C181:J181"/>
    <mergeCell ref="C173:D173"/>
    <mergeCell ref="I173:J173"/>
    <mergeCell ref="A173:B173"/>
    <mergeCell ref="H184:J184"/>
    <mergeCell ref="C52:F52"/>
    <mergeCell ref="C51:D51"/>
    <mergeCell ref="A51:B51"/>
    <mergeCell ref="E74:F74"/>
    <mergeCell ref="A74:B74"/>
    <mergeCell ref="A82:B82"/>
    <mergeCell ref="A98:B98"/>
    <mergeCell ref="A85:B85"/>
    <mergeCell ref="A87:B87"/>
    <mergeCell ref="A55:B55"/>
    <mergeCell ref="A54:B54"/>
    <mergeCell ref="A84:B84"/>
    <mergeCell ref="A92:B92"/>
    <mergeCell ref="A94:B94"/>
    <mergeCell ref="A90:B90"/>
    <mergeCell ref="A96:B96"/>
    <mergeCell ref="C82:J82"/>
    <mergeCell ref="C84:D84"/>
    <mergeCell ref="I74:J74"/>
    <mergeCell ref="C74:D74"/>
    <mergeCell ref="H85:J85"/>
    <mergeCell ref="A88:B88"/>
    <mergeCell ref="G74:H74"/>
    <mergeCell ref="C85:F85"/>
    <mergeCell ref="A44:C44"/>
    <mergeCell ref="A46:C46"/>
    <mergeCell ref="C49:J49"/>
    <mergeCell ref="A45:C45"/>
    <mergeCell ref="A49:B49"/>
    <mergeCell ref="B1:D1"/>
    <mergeCell ref="A4:C4"/>
    <mergeCell ref="A6:J6"/>
    <mergeCell ref="A10:J10"/>
    <mergeCell ref="B15:D15"/>
    <mergeCell ref="B27:D27"/>
    <mergeCell ref="B29:D29"/>
    <mergeCell ref="B30:C30"/>
    <mergeCell ref="B22:D22"/>
    <mergeCell ref="B23:D23"/>
    <mergeCell ref="B26:D26"/>
    <mergeCell ref="B28:D28"/>
    <mergeCell ref="A7:J7"/>
    <mergeCell ref="B12:C12"/>
    <mergeCell ref="B13:D13"/>
    <mergeCell ref="B24:D24"/>
    <mergeCell ref="A65:B65"/>
    <mergeCell ref="A63:B63"/>
    <mergeCell ref="A61:B61"/>
    <mergeCell ref="A59:B59"/>
    <mergeCell ref="A67:B67"/>
    <mergeCell ref="A69:B69"/>
    <mergeCell ref="O5:O6"/>
    <mergeCell ref="N7:N9"/>
    <mergeCell ref="O7:O9"/>
    <mergeCell ref="L12:O12"/>
    <mergeCell ref="A33:J33"/>
    <mergeCell ref="B25:D25"/>
    <mergeCell ref="A38:B38"/>
    <mergeCell ref="A41:J41"/>
    <mergeCell ref="L5:L6"/>
    <mergeCell ref="M5:M6"/>
    <mergeCell ref="L7:L9"/>
    <mergeCell ref="M7:M9"/>
    <mergeCell ref="N5:N6"/>
    <mergeCell ref="A37:B37"/>
    <mergeCell ref="A43:C43"/>
    <mergeCell ref="A53:B53"/>
    <mergeCell ref="A57:B57"/>
    <mergeCell ref="A52:B52"/>
  </mergeCells>
  <dataValidations count="2">
    <dataValidation type="list" showInputMessage="1" showErrorMessage="1" sqref="C216 C51 C117 C84 C150 C183" xr:uid="{00000000-0002-0000-3400-000000000000}">
      <formula1>$A$247:$A$250</formula1>
    </dataValidation>
    <dataValidation type="list" allowBlank="1" showInputMessage="1" showErrorMessage="1" sqref="D16:D21" xr:uid="{00000000-0002-0000-3400-000001000000}">
      <formula1>$A$251:$A$254</formula1>
    </dataValidation>
  </dataValidations>
  <hyperlinks>
    <hyperlink ref="H57" r:id="rId1" xr:uid="{00000000-0004-0000-3400-000000000000}"/>
    <hyperlink ref="H90" r:id="rId2" xr:uid="{00000000-0004-0000-3400-000001000000}"/>
    <hyperlink ref="H123" r:id="rId3" xr:uid="{00000000-0004-0000-3400-000002000000}"/>
    <hyperlink ref="H156" r:id="rId4" xr:uid="{00000000-0004-0000-3400-000003000000}"/>
    <hyperlink ref="H189" r:id="rId5" xr:uid="{00000000-0004-0000-3400-000004000000}"/>
    <hyperlink ref="H222" r:id="rId6" xr:uid="{00000000-0004-0000-3400-000005000000}"/>
  </hyperlinks>
  <printOptions horizontalCentered="1"/>
  <pageMargins left="0.39370078740157483" right="0.19685039370078741" top="0.39370078740157483" bottom="0.39370078740157483" header="0" footer="0.15748031496062992"/>
  <pageSetup paperSize="9" scale="59" fitToHeight="5" orientation="portrait" blackAndWhite="1" r:id="rId7"/>
  <headerFooter alignWithMargins="0">
    <oddFooter>&amp;L&amp;F
Copyright © 2003-Present Business Fitness Pty Ltd&amp;R&amp;A &amp;P</oddFooter>
  </headerFooter>
  <rowBreaks count="2" manualBreakCount="2">
    <brk id="81" max="9" man="1"/>
    <brk id="180" max="9" man="1"/>
  </rowBreaks>
  <ignoredErrors>
    <ignoredError sqref="C82 C115 C181 C214" numberStoredAsText="1"/>
  </ignoredErrors>
  <drawing r:id="rId8"/>
  <legacyDrawing r:id="rId9"/>
  <controls>
    <mc:AlternateContent xmlns:mc="http://schemas.openxmlformats.org/markup-compatibility/2006">
      <mc:Choice Requires="x14">
        <control shapeId="102406" r:id="rId10" name="FinalReviewChk">
          <controlPr defaultSize="0" autoLine="0" r:id="rId11">
            <anchor moveWithCells="1">
              <from>
                <xdr:col>11</xdr:col>
                <xdr:colOff>104775</xdr:colOff>
                <xdr:row>6</xdr:row>
                <xdr:rowOff>66675</xdr:rowOff>
              </from>
              <to>
                <xdr:col>11</xdr:col>
                <xdr:colOff>276225</xdr:colOff>
                <xdr:row>8</xdr:row>
                <xdr:rowOff>0</xdr:rowOff>
              </to>
            </anchor>
          </controlPr>
        </control>
      </mc:Choice>
      <mc:Fallback>
        <control shapeId="102406" r:id="rId10" name="FinalReviewChk"/>
      </mc:Fallback>
    </mc:AlternateContent>
    <mc:AlternateContent xmlns:mc="http://schemas.openxmlformats.org/markup-compatibility/2006">
      <mc:Choice Requires="x14">
        <control shapeId="102405" r:id="rId12" name="ReworkCompleteChk">
          <controlPr defaultSize="0" autoLine="0" r:id="rId13">
            <anchor moveWithCells="1">
              <from>
                <xdr:col>11</xdr:col>
                <xdr:colOff>104775</xdr:colOff>
                <xdr:row>4</xdr:row>
                <xdr:rowOff>38100</xdr:rowOff>
              </from>
              <to>
                <xdr:col>11</xdr:col>
                <xdr:colOff>276225</xdr:colOff>
                <xdr:row>5</xdr:row>
                <xdr:rowOff>161925</xdr:rowOff>
              </to>
            </anchor>
          </controlPr>
        </control>
      </mc:Choice>
      <mc:Fallback>
        <control shapeId="102405" r:id="rId12" name="ReworkCompleteChk"/>
      </mc:Fallback>
    </mc:AlternateContent>
    <mc:AlternateContent xmlns:mc="http://schemas.openxmlformats.org/markup-compatibility/2006">
      <mc:Choice Requires="x14">
        <control shapeId="102404" r:id="rId14" name="ReworkRequiredChk">
          <controlPr defaultSize="0" autoLine="0" r:id="rId15">
            <anchor moveWithCells="1">
              <from>
                <xdr:col>11</xdr:col>
                <xdr:colOff>104775</xdr:colOff>
                <xdr:row>3</xdr:row>
                <xdr:rowOff>76200</xdr:rowOff>
              </from>
              <to>
                <xdr:col>11</xdr:col>
                <xdr:colOff>276225</xdr:colOff>
                <xdr:row>3</xdr:row>
                <xdr:rowOff>247650</xdr:rowOff>
              </to>
            </anchor>
          </controlPr>
        </control>
      </mc:Choice>
      <mc:Fallback>
        <control shapeId="102404" r:id="rId14" name="ReworkRequiredChk"/>
      </mc:Fallback>
    </mc:AlternateContent>
    <mc:AlternateContent xmlns:mc="http://schemas.openxmlformats.org/markup-compatibility/2006">
      <mc:Choice Requires="x14">
        <control shapeId="102403" r:id="rId16" name="ReviewedChk">
          <controlPr defaultSize="0" autoLine="0" r:id="rId17">
            <anchor moveWithCells="1">
              <from>
                <xdr:col>11</xdr:col>
                <xdr:colOff>104775</xdr:colOff>
                <xdr:row>2</xdr:row>
                <xdr:rowOff>66675</xdr:rowOff>
              </from>
              <to>
                <xdr:col>11</xdr:col>
                <xdr:colOff>276225</xdr:colOff>
                <xdr:row>2</xdr:row>
                <xdr:rowOff>238125</xdr:rowOff>
              </to>
            </anchor>
          </controlPr>
        </control>
      </mc:Choice>
      <mc:Fallback>
        <control shapeId="102403" r:id="rId16" name="ReviewedChk"/>
      </mc:Fallback>
    </mc:AlternateContent>
    <mc:AlternateContent xmlns:mc="http://schemas.openxmlformats.org/markup-compatibility/2006">
      <mc:Choice Requires="x14">
        <control shapeId="102402" r:id="rId18" name="AwaitingClientChk">
          <controlPr defaultSize="0" autoLine="0" r:id="rId19">
            <anchor moveWithCells="1">
              <from>
                <xdr:col>11</xdr:col>
                <xdr:colOff>104775</xdr:colOff>
                <xdr:row>1</xdr:row>
                <xdr:rowOff>57150</xdr:rowOff>
              </from>
              <to>
                <xdr:col>11</xdr:col>
                <xdr:colOff>276225</xdr:colOff>
                <xdr:row>1</xdr:row>
                <xdr:rowOff>228600</xdr:rowOff>
              </to>
            </anchor>
          </controlPr>
        </control>
      </mc:Choice>
      <mc:Fallback>
        <control shapeId="102402" r:id="rId18" name="AwaitingClientChk"/>
      </mc:Fallback>
    </mc:AlternateContent>
    <mc:AlternateContent xmlns:mc="http://schemas.openxmlformats.org/markup-compatibility/2006">
      <mc:Choice Requires="x14">
        <control shapeId="102401" r:id="rId20" name="WorksheetCompleteChk">
          <controlPr defaultSize="0" autoLine="0" r:id="rId21">
            <anchor moveWithCells="1">
              <from>
                <xdr:col>11</xdr:col>
                <xdr:colOff>104775</xdr:colOff>
                <xdr:row>0</xdr:row>
                <xdr:rowOff>47625</xdr:rowOff>
              </from>
              <to>
                <xdr:col>11</xdr:col>
                <xdr:colOff>276225</xdr:colOff>
                <xdr:row>0</xdr:row>
                <xdr:rowOff>219075</xdr:rowOff>
              </to>
            </anchor>
          </controlPr>
        </control>
      </mc:Choice>
      <mc:Fallback>
        <control shapeId="102401" r:id="rId20" name="WorksheetCompleteChk"/>
      </mc:Fallback>
    </mc:AlternateContent>
  </control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1">
    <tabColor rgb="FF8DC63F"/>
    <pageSetUpPr fitToPage="1"/>
  </sheetPr>
  <dimension ref="A1:K380"/>
  <sheetViews>
    <sheetView showGridLines="0" zoomScaleNormal="100" workbookViewId="0">
      <selection activeCell="B1" sqref="B1:D1"/>
    </sheetView>
  </sheetViews>
  <sheetFormatPr defaultRowHeight="12" x14ac:dyDescent="0.2"/>
  <cols>
    <col min="1" max="1" width="12.83203125" customWidth="1"/>
    <col min="2" max="2" width="36.6640625" customWidth="1"/>
    <col min="3" max="6" width="16.6640625" customWidth="1"/>
    <col min="7" max="7" width="15.1640625" customWidth="1"/>
    <col min="8" max="8" width="6.33203125" style="179" customWidth="1"/>
    <col min="9" max="9" width="30.83203125" style="179" customWidth="1"/>
    <col min="10" max="11" width="9.33203125" style="179"/>
  </cols>
  <sheetData>
    <row r="1" spans="1:11" ht="24.95" customHeight="1" x14ac:dyDescent="0.2">
      <c r="A1" s="145" t="s">
        <v>167</v>
      </c>
      <c r="B1" s="1426" t="str">
        <f>Home!$B$3</f>
        <v>MICI05</v>
      </c>
      <c r="C1" s="1426"/>
      <c r="D1" s="1426"/>
      <c r="E1" s="104" t="s">
        <v>58</v>
      </c>
      <c r="F1" s="1066" t="e">
        <f>IF(AND('Index of Workpapers'!E70="",#REF!=""),'Index of Workpapers'!C70,IF('Index of Workpapers'!E70&lt;&gt;"",'Index of Workpapers'!E70,#REF!))</f>
        <v>#REF!</v>
      </c>
      <c r="H1" s="643"/>
      <c r="I1" s="644" t="s">
        <v>349</v>
      </c>
      <c r="J1" s="645" t="s">
        <v>63</v>
      </c>
      <c r="K1" s="646" t="s">
        <v>64</v>
      </c>
    </row>
    <row r="2" spans="1:11" ht="24.95" customHeight="1" x14ac:dyDescent="0.25">
      <c r="A2" s="145" t="s">
        <v>10</v>
      </c>
      <c r="B2" s="971" t="str">
        <f>Home!$B$4</f>
        <v>MICINDA SUPERANNUATION FUND</v>
      </c>
      <c r="C2" s="200"/>
      <c r="D2" s="168"/>
      <c r="E2" s="104" t="s">
        <v>63</v>
      </c>
      <c r="F2" s="104" t="s">
        <v>64</v>
      </c>
      <c r="H2" s="643"/>
      <c r="I2" s="644" t="s">
        <v>350</v>
      </c>
      <c r="J2" s="645" t="s">
        <v>63</v>
      </c>
      <c r="K2" s="646" t="s">
        <v>64</v>
      </c>
    </row>
    <row r="3" spans="1:11" ht="24.95" customHeight="1" x14ac:dyDescent="0.25">
      <c r="A3" s="145" t="s">
        <v>236</v>
      </c>
      <c r="B3" s="973">
        <f>Home!$C$7</f>
        <v>43281</v>
      </c>
      <c r="C3" s="200"/>
      <c r="D3" s="142" t="s">
        <v>381</v>
      </c>
      <c r="E3" s="106" t="str">
        <f>Home!$C$16</f>
        <v>TH</v>
      </c>
      <c r="F3" s="238">
        <f>Home!$C$17</f>
        <v>43521</v>
      </c>
      <c r="H3" s="643"/>
      <c r="I3" s="644" t="s">
        <v>94</v>
      </c>
      <c r="J3" s="645" t="s">
        <v>63</v>
      </c>
      <c r="K3" s="646" t="s">
        <v>64</v>
      </c>
    </row>
    <row r="4" spans="1:11" ht="24.95" customHeight="1" x14ac:dyDescent="0.3">
      <c r="A4" s="105" t="s">
        <v>558</v>
      </c>
      <c r="B4" s="105"/>
      <c r="C4" s="24"/>
      <c r="D4" s="142" t="s">
        <v>56</v>
      </c>
      <c r="E4" s="106" t="str">
        <f>Home!$C$18</f>
        <v>Enter initials</v>
      </c>
      <c r="F4" s="238" t="str">
        <f>Home!$C$19</f>
        <v>Enter date</v>
      </c>
      <c r="H4" s="643"/>
      <c r="I4" s="644" t="s">
        <v>351</v>
      </c>
      <c r="J4" s="645" t="s">
        <v>63</v>
      </c>
      <c r="K4" s="646" t="s">
        <v>64</v>
      </c>
    </row>
    <row r="5" spans="1:11" ht="3.75" customHeight="1" x14ac:dyDescent="0.2">
      <c r="A5" s="135"/>
      <c r="B5" s="23"/>
      <c r="C5" s="23"/>
      <c r="D5" s="23"/>
      <c r="E5" s="23"/>
      <c r="H5" s="1418"/>
      <c r="I5" s="1419" t="s">
        <v>352</v>
      </c>
      <c r="J5" s="1420" t="s">
        <v>63</v>
      </c>
      <c r="K5" s="1422" t="s">
        <v>64</v>
      </c>
    </row>
    <row r="6" spans="1:11" ht="19.5" customHeight="1" x14ac:dyDescent="0.2">
      <c r="A6" s="1414" t="s">
        <v>690</v>
      </c>
      <c r="B6" s="1414"/>
      <c r="C6" s="1414"/>
      <c r="D6" s="1414"/>
      <c r="E6" s="1414"/>
      <c r="F6" s="1414"/>
      <c r="H6" s="1418"/>
      <c r="I6" s="1419"/>
      <c r="J6" s="1420"/>
      <c r="K6" s="1422"/>
    </row>
    <row r="7" spans="1:11" ht="3.75" customHeight="1" thickBot="1" x14ac:dyDescent="0.25">
      <c r="A7" s="151"/>
      <c r="B7" s="147"/>
      <c r="C7" s="147"/>
      <c r="D7" s="147"/>
      <c r="E7" s="147"/>
      <c r="F7" s="4"/>
      <c r="H7" s="1418"/>
      <c r="I7" s="1419"/>
      <c r="J7" s="1420"/>
      <c r="K7" s="1422"/>
    </row>
    <row r="8" spans="1:11" ht="3.75" customHeight="1" x14ac:dyDescent="0.2">
      <c r="A8" s="844"/>
      <c r="B8" s="845"/>
      <c r="C8" s="845"/>
      <c r="D8" s="845"/>
      <c r="E8" s="845"/>
      <c r="F8" s="528"/>
      <c r="H8" s="1418"/>
      <c r="I8" s="1419" t="s">
        <v>353</v>
      </c>
      <c r="J8" s="1420" t="s">
        <v>63</v>
      </c>
      <c r="K8" s="1422" t="s">
        <v>64</v>
      </c>
    </row>
    <row r="9" spans="1:11" ht="39.950000000000003" customHeight="1" x14ac:dyDescent="0.2">
      <c r="A9" s="1025" t="s">
        <v>0</v>
      </c>
      <c r="B9" s="1026" t="s">
        <v>93</v>
      </c>
      <c r="C9" s="1026" t="s">
        <v>659</v>
      </c>
      <c r="D9" s="1026" t="s">
        <v>1002</v>
      </c>
      <c r="E9" s="1026" t="s">
        <v>661</v>
      </c>
      <c r="F9" s="1031" t="s">
        <v>557</v>
      </c>
      <c r="H9" s="1418"/>
      <c r="I9" s="1419"/>
      <c r="J9" s="1420"/>
      <c r="K9" s="1422"/>
    </row>
    <row r="10" spans="1:11" ht="15" customHeight="1" x14ac:dyDescent="0.2">
      <c r="A10" s="507"/>
      <c r="B10" s="113" t="s">
        <v>663</v>
      </c>
      <c r="C10" s="1032"/>
      <c r="D10" s="1032"/>
      <c r="E10" s="1032"/>
      <c r="F10" s="545"/>
      <c r="H10" s="530" t="s">
        <v>902</v>
      </c>
      <c r="I10" s="711"/>
      <c r="J10" s="711"/>
      <c r="K10" s="712"/>
    </row>
    <row r="11" spans="1:11" ht="15" customHeight="1" x14ac:dyDescent="0.2">
      <c r="A11" s="507"/>
      <c r="B11" s="1027"/>
      <c r="C11" s="437"/>
      <c r="D11" s="437"/>
      <c r="E11" s="437"/>
      <c r="F11" s="545"/>
      <c r="H11" s="713"/>
      <c r="I11" s="714"/>
      <c r="J11" s="714"/>
      <c r="K11" s="715"/>
    </row>
    <row r="12" spans="1:11" ht="15" customHeight="1" x14ac:dyDescent="0.2">
      <c r="A12" s="507"/>
      <c r="B12" s="1027"/>
      <c r="C12" s="437"/>
      <c r="D12" s="437"/>
      <c r="E12" s="437"/>
      <c r="F12" s="545"/>
      <c r="H12" s="1429" t="s">
        <v>468</v>
      </c>
      <c r="I12" s="1430"/>
      <c r="J12" s="1430"/>
      <c r="K12" s="1431"/>
    </row>
    <row r="13" spans="1:11" ht="15" customHeight="1" x14ac:dyDescent="0.2">
      <c r="A13" s="507"/>
      <c r="B13" s="1027"/>
      <c r="C13" s="437"/>
      <c r="D13" s="437"/>
      <c r="E13" s="437"/>
      <c r="F13" s="545"/>
      <c r="H13" s="1415"/>
      <c r="I13" s="1432"/>
      <c r="J13" s="1432"/>
      <c r="K13" s="1433"/>
    </row>
    <row r="14" spans="1:11" ht="15" customHeight="1" x14ac:dyDescent="0.2">
      <c r="A14" s="507"/>
      <c r="B14" s="1027"/>
      <c r="C14" s="437"/>
      <c r="D14" s="437"/>
      <c r="E14" s="437"/>
      <c r="F14" s="545"/>
      <c r="H14" s="443"/>
      <c r="I14" s="444"/>
      <c r="J14" s="444"/>
      <c r="K14" s="445"/>
    </row>
    <row r="15" spans="1:11" ht="15" customHeight="1" x14ac:dyDescent="0.2">
      <c r="A15" s="507"/>
      <c r="B15" s="1027"/>
      <c r="C15" s="437"/>
      <c r="D15" s="437"/>
      <c r="E15" s="437"/>
      <c r="F15" s="545"/>
      <c r="H15" s="443"/>
      <c r="I15" s="444"/>
      <c r="J15" s="444"/>
      <c r="K15" s="445"/>
    </row>
    <row r="16" spans="1:11" ht="15" customHeight="1" x14ac:dyDescent="0.2">
      <c r="A16" s="507"/>
      <c r="B16" s="1027"/>
      <c r="C16" s="437"/>
      <c r="D16" s="437"/>
      <c r="E16" s="437"/>
      <c r="F16" s="545"/>
      <c r="H16" s="443"/>
      <c r="I16" s="444"/>
      <c r="J16" s="444"/>
      <c r="K16" s="445"/>
    </row>
    <row r="17" spans="1:11" ht="15" customHeight="1" x14ac:dyDescent="0.2">
      <c r="A17" s="507"/>
      <c r="B17" s="1027"/>
      <c r="C17" s="437"/>
      <c r="D17" s="437"/>
      <c r="E17" s="437"/>
      <c r="F17" s="545"/>
      <c r="H17" s="443"/>
      <c r="I17" s="444"/>
      <c r="J17" s="444"/>
      <c r="K17" s="445"/>
    </row>
    <row r="18" spans="1:11" ht="15" customHeight="1" x14ac:dyDescent="0.2">
      <c r="A18" s="507"/>
      <c r="B18" s="1027"/>
      <c r="C18" s="437"/>
      <c r="D18" s="437"/>
      <c r="E18" s="437"/>
      <c r="F18" s="545"/>
      <c r="H18" s="443"/>
      <c r="I18" s="444"/>
      <c r="J18" s="444"/>
      <c r="K18" s="445"/>
    </row>
    <row r="19" spans="1:11" ht="15" customHeight="1" x14ac:dyDescent="0.2">
      <c r="A19" s="507"/>
      <c r="B19" s="1027"/>
      <c r="C19" s="437"/>
      <c r="D19" s="437"/>
      <c r="E19" s="437"/>
      <c r="F19" s="545"/>
      <c r="H19" s="443"/>
      <c r="I19" s="444"/>
      <c r="J19" s="444"/>
      <c r="K19" s="445"/>
    </row>
    <row r="20" spans="1:11" ht="15" customHeight="1" x14ac:dyDescent="0.2">
      <c r="A20" s="507"/>
      <c r="B20" s="1027"/>
      <c r="C20" s="437"/>
      <c r="D20" s="437"/>
      <c r="E20" s="437"/>
      <c r="F20" s="545"/>
      <c r="H20" s="443"/>
      <c r="I20" s="444"/>
      <c r="J20" s="444"/>
      <c r="K20" s="445"/>
    </row>
    <row r="21" spans="1:11" ht="15" customHeight="1" x14ac:dyDescent="0.2">
      <c r="A21" s="507"/>
      <c r="B21" s="1027"/>
      <c r="C21" s="437"/>
      <c r="D21" s="437"/>
      <c r="E21" s="437"/>
      <c r="F21" s="545"/>
      <c r="H21" s="443"/>
      <c r="I21" s="444"/>
      <c r="J21" s="444"/>
      <c r="K21" s="445"/>
    </row>
    <row r="22" spans="1:11" ht="15" customHeight="1" x14ac:dyDescent="0.2">
      <c r="A22" s="507"/>
      <c r="B22" s="1027"/>
      <c r="C22" s="437"/>
      <c r="D22" s="437"/>
      <c r="E22" s="437"/>
      <c r="F22" s="545"/>
      <c r="H22" s="443"/>
      <c r="I22" s="444"/>
      <c r="J22" s="444"/>
      <c r="K22" s="445"/>
    </row>
    <row r="23" spans="1:11" ht="15" customHeight="1" x14ac:dyDescent="0.2">
      <c r="A23" s="507"/>
      <c r="B23" s="1027"/>
      <c r="C23" s="437"/>
      <c r="D23" s="437"/>
      <c r="E23" s="437"/>
      <c r="F23" s="545"/>
      <c r="H23" s="443"/>
      <c r="I23" s="444"/>
      <c r="J23" s="444"/>
      <c r="K23" s="445"/>
    </row>
    <row r="24" spans="1:11" ht="15" customHeight="1" x14ac:dyDescent="0.2">
      <c r="A24" s="507"/>
      <c r="B24" s="1027"/>
      <c r="C24" s="437"/>
      <c r="D24" s="437"/>
      <c r="E24" s="437"/>
      <c r="F24" s="545"/>
      <c r="H24" s="443"/>
      <c r="I24" s="444"/>
      <c r="J24" s="444"/>
      <c r="K24" s="445"/>
    </row>
    <row r="25" spans="1:11" ht="15" customHeight="1" x14ac:dyDescent="0.2">
      <c r="A25" s="507"/>
      <c r="B25" s="1027"/>
      <c r="C25" s="437"/>
      <c r="D25" s="437"/>
      <c r="E25" s="437"/>
      <c r="F25" s="545"/>
      <c r="H25" s="443"/>
      <c r="I25" s="444"/>
      <c r="J25" s="444"/>
      <c r="K25" s="445"/>
    </row>
    <row r="26" spans="1:11" ht="15" customHeight="1" x14ac:dyDescent="0.2">
      <c r="A26" s="507"/>
      <c r="B26" s="1027"/>
      <c r="C26" s="437"/>
      <c r="D26" s="437"/>
      <c r="E26" s="437"/>
      <c r="F26" s="545"/>
      <c r="H26" s="443"/>
      <c r="I26" s="444"/>
      <c r="J26" s="444"/>
      <c r="K26" s="445"/>
    </row>
    <row r="27" spans="1:11" ht="15" customHeight="1" x14ac:dyDescent="0.2">
      <c r="A27" s="507"/>
      <c r="B27" s="1027"/>
      <c r="C27" s="437"/>
      <c r="D27" s="437"/>
      <c r="E27" s="437"/>
      <c r="F27" s="545"/>
      <c r="H27" s="443"/>
      <c r="I27" s="444"/>
      <c r="J27" s="444"/>
      <c r="K27" s="445"/>
    </row>
    <row r="28" spans="1:11" ht="15" customHeight="1" x14ac:dyDescent="0.2">
      <c r="A28" s="507"/>
      <c r="B28" s="1027"/>
      <c r="C28" s="437"/>
      <c r="D28" s="437"/>
      <c r="E28" s="437"/>
      <c r="F28" s="545"/>
      <c r="H28" s="443"/>
      <c r="I28" s="444"/>
      <c r="J28" s="444"/>
      <c r="K28" s="445"/>
    </row>
    <row r="29" spans="1:11" ht="15" customHeight="1" x14ac:dyDescent="0.2">
      <c r="A29" s="507"/>
      <c r="B29" s="1027"/>
      <c r="C29" s="437"/>
      <c r="D29" s="437"/>
      <c r="E29" s="437"/>
      <c r="F29" s="545"/>
      <c r="H29" s="443"/>
      <c r="I29" s="444"/>
      <c r="J29" s="444"/>
      <c r="K29" s="445"/>
    </row>
    <row r="30" spans="1:11" ht="15" customHeight="1" x14ac:dyDescent="0.2">
      <c r="A30" s="507"/>
      <c r="B30" s="1027"/>
      <c r="C30" s="437"/>
      <c r="D30" s="437"/>
      <c r="E30" s="437"/>
      <c r="F30" s="545"/>
      <c r="H30" s="443"/>
      <c r="I30" s="444"/>
      <c r="J30" s="444"/>
      <c r="K30" s="445"/>
    </row>
    <row r="31" spans="1:11" ht="15" customHeight="1" x14ac:dyDescent="0.2">
      <c r="A31" s="507"/>
      <c r="B31" s="1027"/>
      <c r="C31" s="437"/>
      <c r="D31" s="437"/>
      <c r="E31" s="437"/>
      <c r="F31" s="545"/>
      <c r="H31" s="443"/>
      <c r="I31" s="444"/>
      <c r="J31" s="444"/>
      <c r="K31" s="445"/>
    </row>
    <row r="32" spans="1:11" ht="15" customHeight="1" x14ac:dyDescent="0.2">
      <c r="A32" s="507"/>
      <c r="B32" s="1027"/>
      <c r="C32" s="437"/>
      <c r="D32" s="437"/>
      <c r="E32" s="437"/>
      <c r="F32" s="545"/>
      <c r="H32" s="443"/>
      <c r="I32" s="444"/>
      <c r="J32" s="444"/>
      <c r="K32" s="445"/>
    </row>
    <row r="33" spans="1:11" ht="15" customHeight="1" x14ac:dyDescent="0.2">
      <c r="A33" s="507"/>
      <c r="B33" s="1027"/>
      <c r="C33" s="437"/>
      <c r="D33" s="437"/>
      <c r="E33" s="437"/>
      <c r="F33" s="545"/>
      <c r="H33" s="443"/>
      <c r="I33" s="444"/>
      <c r="J33" s="444"/>
      <c r="K33" s="445"/>
    </row>
    <row r="34" spans="1:11" ht="15" customHeight="1" x14ac:dyDescent="0.2">
      <c r="A34" s="507"/>
      <c r="B34" s="1027"/>
      <c r="C34" s="437"/>
      <c r="D34" s="437"/>
      <c r="E34" s="437"/>
      <c r="F34" s="545"/>
      <c r="H34" s="443"/>
      <c r="I34" s="444"/>
      <c r="J34" s="444"/>
      <c r="K34" s="445"/>
    </row>
    <row r="35" spans="1:11" ht="20.100000000000001" customHeight="1" x14ac:dyDescent="0.2">
      <c r="A35" s="1677" t="s">
        <v>672</v>
      </c>
      <c r="B35" s="1678"/>
      <c r="C35" s="360">
        <f>SUM(C11:C34)</f>
        <v>0</v>
      </c>
      <c r="D35" s="360">
        <f t="shared" ref="D35:F35" si="0">SUM(D11:D34)</f>
        <v>0</v>
      </c>
      <c r="E35" s="360">
        <f t="shared" si="0"/>
        <v>0</v>
      </c>
      <c r="F35" s="1033">
        <f t="shared" si="0"/>
        <v>0</v>
      </c>
      <c r="H35" s="443"/>
      <c r="I35" s="444"/>
      <c r="J35" s="444"/>
      <c r="K35" s="445"/>
    </row>
    <row r="36" spans="1:11" s="1030" customFormat="1" ht="3.75" customHeight="1" x14ac:dyDescent="0.2">
      <c r="A36" s="1029"/>
      <c r="B36" s="1028"/>
      <c r="C36" s="1028"/>
      <c r="D36" s="1028"/>
      <c r="E36" s="1028"/>
      <c r="F36" s="1035"/>
    </row>
    <row r="37" spans="1:11" s="1030" customFormat="1" ht="15" customHeight="1" x14ac:dyDescent="0.2">
      <c r="A37" s="1510" t="s">
        <v>1003</v>
      </c>
      <c r="B37" s="1679"/>
      <c r="C37" s="437"/>
      <c r="D37" s="437"/>
      <c r="E37" s="437"/>
      <c r="F37" s="829">
        <f>-SUM(C37:E37)</f>
        <v>0</v>
      </c>
      <c r="H37" s="443"/>
      <c r="I37" s="444"/>
      <c r="J37" s="444"/>
      <c r="K37" s="445"/>
    </row>
    <row r="38" spans="1:11" s="1030" customFormat="1" ht="3.75" customHeight="1" x14ac:dyDescent="0.2">
      <c r="A38" s="1029"/>
      <c r="B38" s="1028"/>
      <c r="C38" s="1028"/>
      <c r="D38" s="1028"/>
      <c r="E38" s="1028"/>
      <c r="F38" s="1035"/>
    </row>
    <row r="39" spans="1:11" s="1030" customFormat="1" ht="20.100000000000001" customHeight="1" x14ac:dyDescent="0.2">
      <c r="A39" s="1510" t="s">
        <v>1004</v>
      </c>
      <c r="B39" s="1679"/>
      <c r="C39" s="1040">
        <f>SUM(C35:C37)</f>
        <v>0</v>
      </c>
      <c r="D39" s="1040">
        <f t="shared" ref="D39:E39" si="1">SUM(D35:D37)</f>
        <v>0</v>
      </c>
      <c r="E39" s="1040">
        <f t="shared" si="1"/>
        <v>0</v>
      </c>
      <c r="F39" s="1039">
        <f>IF(F10+SUM(F35:F37)&gt;0,"Review losses",F10+SUM(F35:F37))</f>
        <v>0</v>
      </c>
      <c r="H39" s="443"/>
      <c r="I39" s="444"/>
      <c r="J39" s="444"/>
      <c r="K39" s="445"/>
    </row>
    <row r="40" spans="1:11" s="1030" customFormat="1" ht="15" customHeight="1" x14ac:dyDescent="0.2">
      <c r="A40" s="1510" t="s">
        <v>689</v>
      </c>
      <c r="B40" s="1434"/>
      <c r="C40" s="1034"/>
      <c r="D40" s="1028"/>
      <c r="E40" s="295">
        <f>-E39/3</f>
        <v>0</v>
      </c>
      <c r="F40" s="1035"/>
      <c r="H40" s="443"/>
      <c r="I40" s="444"/>
      <c r="J40" s="444"/>
      <c r="K40" s="445"/>
    </row>
    <row r="41" spans="1:11" s="1030" customFormat="1" ht="20.100000000000001" customHeight="1" thickBot="1" x14ac:dyDescent="0.25">
      <c r="A41" s="1510" t="s">
        <v>1005</v>
      </c>
      <c r="B41" s="1679"/>
      <c r="C41" s="297">
        <f>SUM(C39:C40)</f>
        <v>0</v>
      </c>
      <c r="D41" s="297">
        <f t="shared" ref="D41:E41" si="2">SUM(D39:D40)</f>
        <v>0</v>
      </c>
      <c r="E41" s="297">
        <f t="shared" si="2"/>
        <v>0</v>
      </c>
      <c r="F41" s="816">
        <f>IF(AND(F39&lt;0,OR(C41&gt;0,D41&gt;0,E41&gt;0)),"Apply losses",F39)</f>
        <v>0</v>
      </c>
      <c r="H41" s="443"/>
      <c r="I41" s="444"/>
      <c r="J41" s="444"/>
      <c r="K41" s="445"/>
    </row>
    <row r="42" spans="1:11" s="1030" customFormat="1" ht="3.75" customHeight="1" thickTop="1" x14ac:dyDescent="0.2">
      <c r="A42" s="1029"/>
      <c r="B42" s="1028"/>
      <c r="C42" s="1028"/>
      <c r="D42" s="1028"/>
      <c r="E42" s="1028"/>
      <c r="F42" s="1035"/>
    </row>
    <row r="43" spans="1:11" s="1030" customFormat="1" ht="20.100000000000001" customHeight="1" thickBot="1" x14ac:dyDescent="0.25">
      <c r="A43" s="1510" t="s">
        <v>1006</v>
      </c>
      <c r="B43" s="1434"/>
      <c r="C43" s="1028"/>
      <c r="D43" s="1028"/>
      <c r="E43" s="1028"/>
      <c r="F43" s="1038">
        <f>IF(OR(F41="Apply losses",F41="Review losses"),F41,SUM(C41:F41))</f>
        <v>0</v>
      </c>
      <c r="H43" s="443"/>
      <c r="I43" s="444"/>
      <c r="J43" s="444"/>
      <c r="K43" s="445"/>
    </row>
    <row r="44" spans="1:11" s="1030" customFormat="1" ht="3.75" customHeight="1" thickTop="1" thickBot="1" x14ac:dyDescent="0.25">
      <c r="A44" s="1036"/>
      <c r="B44" s="631"/>
      <c r="C44" s="631"/>
      <c r="D44" s="631"/>
      <c r="E44" s="631"/>
      <c r="F44" s="1037"/>
    </row>
    <row r="45" spans="1:11" s="1030" customFormat="1" ht="15" customHeight="1" x14ac:dyDescent="0.2">
      <c r="A45" s="1047"/>
      <c r="B45" s="1028"/>
      <c r="C45" s="1028"/>
      <c r="D45" s="1028"/>
      <c r="E45" s="1028"/>
      <c r="F45" s="1028"/>
    </row>
    <row r="46" spans="1:11" s="1030" customFormat="1" ht="15" customHeight="1" x14ac:dyDescent="0.2">
      <c r="A46" s="1041"/>
      <c r="B46" s="1028"/>
      <c r="C46" s="1028"/>
      <c r="D46" s="1028"/>
      <c r="E46" s="1028"/>
      <c r="F46" s="1028"/>
    </row>
    <row r="47" spans="1:11" s="1030" customFormat="1" ht="15" customHeight="1" x14ac:dyDescent="0.2">
      <c r="A47" s="1041"/>
      <c r="B47" s="1028"/>
      <c r="C47" s="1028"/>
      <c r="D47" s="1028"/>
      <c r="E47" s="1028"/>
      <c r="F47" s="1028"/>
    </row>
    <row r="48" spans="1:11" s="1030" customFormat="1" ht="15" customHeight="1" x14ac:dyDescent="0.2">
      <c r="A48" s="1041"/>
      <c r="B48" s="1028"/>
      <c r="C48" s="1028"/>
      <c r="D48" s="1028"/>
      <c r="E48" s="1028"/>
      <c r="F48" s="1028"/>
    </row>
    <row r="49" spans="1:11" s="1030" customFormat="1" ht="15" customHeight="1" x14ac:dyDescent="0.2">
      <c r="A49" s="1041"/>
      <c r="B49" s="1028"/>
      <c r="C49" s="1028"/>
      <c r="D49" s="1028"/>
      <c r="E49" s="1028"/>
      <c r="F49" s="1028"/>
    </row>
    <row r="50" spans="1:11" ht="15" customHeight="1" x14ac:dyDescent="0.2">
      <c r="A50" s="147"/>
      <c r="B50" s="147"/>
      <c r="C50" s="1028"/>
      <c r="D50" s="1028"/>
      <c r="E50" s="1028"/>
      <c r="F50" s="1028"/>
      <c r="H50"/>
      <c r="I50"/>
      <c r="J50"/>
      <c r="K50"/>
    </row>
    <row r="51" spans="1:11" s="1030" customFormat="1" ht="15" customHeight="1" x14ac:dyDescent="0.2">
      <c r="A51" s="147"/>
      <c r="B51" s="147"/>
      <c r="C51" s="147"/>
      <c r="D51" s="147"/>
      <c r="E51" s="147"/>
      <c r="F51" s="1032"/>
    </row>
    <row r="52" spans="1:11" x14ac:dyDescent="0.2">
      <c r="A52" s="1043"/>
      <c r="H52"/>
      <c r="I52"/>
      <c r="J52"/>
      <c r="K52"/>
    </row>
    <row r="53" spans="1:11" x14ac:dyDescent="0.2">
      <c r="A53" s="1043"/>
      <c r="H53"/>
      <c r="I53"/>
      <c r="J53"/>
      <c r="K53"/>
    </row>
    <row r="54" spans="1:11" x14ac:dyDescent="0.2">
      <c r="A54" s="1043"/>
      <c r="H54"/>
      <c r="I54"/>
      <c r="J54"/>
      <c r="K54"/>
    </row>
    <row r="55" spans="1:11" x14ac:dyDescent="0.2">
      <c r="A55" s="1043"/>
      <c r="H55"/>
      <c r="I55"/>
      <c r="J55"/>
      <c r="K55"/>
    </row>
    <row r="56" spans="1:11" x14ac:dyDescent="0.2">
      <c r="A56" s="1043"/>
      <c r="H56"/>
      <c r="I56"/>
      <c r="J56"/>
      <c r="K56"/>
    </row>
    <row r="57" spans="1:11" x14ac:dyDescent="0.2">
      <c r="A57" s="1043"/>
      <c r="H57"/>
      <c r="I57"/>
      <c r="J57"/>
      <c r="K57"/>
    </row>
    <row r="58" spans="1:11" x14ac:dyDescent="0.2">
      <c r="A58" s="1043"/>
      <c r="H58"/>
      <c r="I58"/>
      <c r="J58"/>
      <c r="K58"/>
    </row>
    <row r="59" spans="1:11" x14ac:dyDescent="0.2">
      <c r="A59" s="1043"/>
      <c r="H59"/>
      <c r="I59"/>
      <c r="J59"/>
      <c r="K59"/>
    </row>
    <row r="60" spans="1:11" x14ac:dyDescent="0.2">
      <c r="A60" s="1043"/>
      <c r="H60"/>
      <c r="I60"/>
      <c r="J60"/>
      <c r="K60"/>
    </row>
    <row r="61" spans="1:11" x14ac:dyDescent="0.2">
      <c r="H61"/>
      <c r="I61"/>
      <c r="J61"/>
      <c r="K61"/>
    </row>
    <row r="62" spans="1:11" x14ac:dyDescent="0.2">
      <c r="H62"/>
      <c r="I62"/>
      <c r="J62"/>
      <c r="K62"/>
    </row>
    <row r="63" spans="1:11" x14ac:dyDescent="0.2">
      <c r="H63"/>
      <c r="I63"/>
      <c r="J63"/>
      <c r="K63"/>
    </row>
    <row r="64" spans="1:11" x14ac:dyDescent="0.2">
      <c r="H64"/>
      <c r="I64"/>
      <c r="J64"/>
      <c r="K64"/>
    </row>
    <row r="65" spans="8:11" x14ac:dyDescent="0.2">
      <c r="H65"/>
      <c r="I65"/>
      <c r="J65"/>
      <c r="K65"/>
    </row>
    <row r="66" spans="8:11" x14ac:dyDescent="0.2">
      <c r="H66"/>
      <c r="I66"/>
      <c r="J66"/>
      <c r="K66"/>
    </row>
    <row r="67" spans="8:11" x14ac:dyDescent="0.2">
      <c r="H67"/>
      <c r="I67"/>
      <c r="J67"/>
      <c r="K67"/>
    </row>
    <row r="68" spans="8:11" x14ac:dyDescent="0.2">
      <c r="H68"/>
      <c r="I68"/>
      <c r="J68"/>
      <c r="K68"/>
    </row>
    <row r="69" spans="8:11" x14ac:dyDescent="0.2">
      <c r="H69"/>
      <c r="I69"/>
      <c r="J69"/>
      <c r="K69"/>
    </row>
    <row r="70" spans="8:11" x14ac:dyDescent="0.2">
      <c r="H70"/>
      <c r="I70"/>
      <c r="J70"/>
      <c r="K70"/>
    </row>
    <row r="71" spans="8:11" x14ac:dyDescent="0.2">
      <c r="H71"/>
      <c r="I71"/>
      <c r="J71"/>
      <c r="K71"/>
    </row>
    <row r="72" spans="8:11" x14ac:dyDescent="0.2">
      <c r="H72"/>
      <c r="I72"/>
      <c r="J72"/>
      <c r="K72"/>
    </row>
    <row r="73" spans="8:11" x14ac:dyDescent="0.2">
      <c r="H73"/>
      <c r="I73"/>
      <c r="J73"/>
      <c r="K73"/>
    </row>
    <row r="74" spans="8:11" x14ac:dyDescent="0.2">
      <c r="H74"/>
      <c r="I74"/>
      <c r="J74"/>
      <c r="K74"/>
    </row>
    <row r="75" spans="8:11" x14ac:dyDescent="0.2">
      <c r="H75"/>
      <c r="I75"/>
      <c r="J75"/>
      <c r="K75"/>
    </row>
    <row r="76" spans="8:11" x14ac:dyDescent="0.2">
      <c r="H76"/>
      <c r="I76"/>
      <c r="J76"/>
      <c r="K76"/>
    </row>
    <row r="77" spans="8:11" x14ac:dyDescent="0.2">
      <c r="H77"/>
      <c r="I77"/>
      <c r="J77"/>
      <c r="K77"/>
    </row>
    <row r="78" spans="8:11" x14ac:dyDescent="0.2">
      <c r="H78"/>
      <c r="I78"/>
      <c r="J78"/>
      <c r="K78"/>
    </row>
    <row r="79" spans="8:11" x14ac:dyDescent="0.2">
      <c r="H79"/>
      <c r="I79"/>
      <c r="J79"/>
      <c r="K79"/>
    </row>
    <row r="80" spans="8:11" x14ac:dyDescent="0.2">
      <c r="H80"/>
      <c r="I80"/>
      <c r="J80"/>
      <c r="K80"/>
    </row>
    <row r="81" spans="8:11" x14ac:dyDescent="0.2">
      <c r="H81"/>
      <c r="I81"/>
      <c r="J81"/>
      <c r="K81"/>
    </row>
    <row r="82" spans="8:11" x14ac:dyDescent="0.2">
      <c r="H82"/>
      <c r="I82"/>
      <c r="J82"/>
      <c r="K82"/>
    </row>
    <row r="83" spans="8:11" x14ac:dyDescent="0.2">
      <c r="H83"/>
      <c r="I83"/>
      <c r="J83"/>
      <c r="K83"/>
    </row>
    <row r="84" spans="8:11" x14ac:dyDescent="0.2">
      <c r="H84"/>
      <c r="I84"/>
      <c r="J84"/>
      <c r="K84"/>
    </row>
    <row r="85" spans="8:11" x14ac:dyDescent="0.2">
      <c r="H85"/>
      <c r="I85"/>
      <c r="J85"/>
      <c r="K85"/>
    </row>
    <row r="86" spans="8:11" x14ac:dyDescent="0.2">
      <c r="H86"/>
      <c r="I86"/>
      <c r="J86"/>
      <c r="K86"/>
    </row>
    <row r="87" spans="8:11" x14ac:dyDescent="0.2">
      <c r="H87"/>
      <c r="I87"/>
      <c r="J87"/>
      <c r="K87"/>
    </row>
    <row r="88" spans="8:11" x14ac:dyDescent="0.2">
      <c r="H88"/>
      <c r="I88"/>
      <c r="J88"/>
      <c r="K88"/>
    </row>
    <row r="89" spans="8:11" x14ac:dyDescent="0.2">
      <c r="H89"/>
      <c r="I89"/>
      <c r="J89"/>
      <c r="K89"/>
    </row>
    <row r="90" spans="8:11" x14ac:dyDescent="0.2">
      <c r="H90"/>
      <c r="I90"/>
      <c r="J90"/>
      <c r="K90"/>
    </row>
    <row r="91" spans="8:11" x14ac:dyDescent="0.2">
      <c r="H91"/>
      <c r="I91"/>
      <c r="J91"/>
      <c r="K91"/>
    </row>
    <row r="92" spans="8:11" x14ac:dyDescent="0.2">
      <c r="H92"/>
      <c r="I92"/>
      <c r="J92"/>
      <c r="K92"/>
    </row>
    <row r="93" spans="8:11" x14ac:dyDescent="0.2">
      <c r="H93"/>
      <c r="I93"/>
      <c r="J93"/>
      <c r="K93"/>
    </row>
    <row r="94" spans="8:11" x14ac:dyDescent="0.2">
      <c r="H94"/>
      <c r="I94"/>
      <c r="J94"/>
      <c r="K94"/>
    </row>
    <row r="95" spans="8:11" x14ac:dyDescent="0.2">
      <c r="H95"/>
      <c r="I95"/>
      <c r="J95"/>
      <c r="K95"/>
    </row>
    <row r="96" spans="8:11" x14ac:dyDescent="0.2">
      <c r="H96"/>
      <c r="I96"/>
      <c r="J96"/>
      <c r="K96"/>
    </row>
    <row r="97" spans="8:11" x14ac:dyDescent="0.2">
      <c r="H97"/>
      <c r="I97"/>
      <c r="J97"/>
      <c r="K97"/>
    </row>
    <row r="98" spans="8:11" x14ac:dyDescent="0.2">
      <c r="H98"/>
      <c r="I98"/>
      <c r="J98"/>
      <c r="K98"/>
    </row>
    <row r="99" spans="8:11" x14ac:dyDescent="0.2">
      <c r="H99"/>
      <c r="I99"/>
      <c r="J99"/>
      <c r="K99"/>
    </row>
    <row r="100" spans="8:11" x14ac:dyDescent="0.2">
      <c r="H100"/>
      <c r="I100"/>
      <c r="J100"/>
      <c r="K100"/>
    </row>
    <row r="101" spans="8:11" x14ac:dyDescent="0.2">
      <c r="H101"/>
      <c r="I101"/>
      <c r="J101"/>
      <c r="K101"/>
    </row>
    <row r="102" spans="8:11" x14ac:dyDescent="0.2">
      <c r="H102"/>
      <c r="I102"/>
      <c r="J102"/>
      <c r="K102"/>
    </row>
    <row r="103" spans="8:11" x14ac:dyDescent="0.2">
      <c r="H103"/>
      <c r="I103"/>
      <c r="J103"/>
      <c r="K103"/>
    </row>
    <row r="104" spans="8:11" x14ac:dyDescent="0.2">
      <c r="H104"/>
      <c r="I104"/>
      <c r="J104"/>
      <c r="K104"/>
    </row>
    <row r="105" spans="8:11" x14ac:dyDescent="0.2">
      <c r="H105"/>
      <c r="I105"/>
      <c r="J105"/>
      <c r="K105"/>
    </row>
    <row r="106" spans="8:11" x14ac:dyDescent="0.2">
      <c r="H106"/>
      <c r="I106"/>
      <c r="J106"/>
      <c r="K106"/>
    </row>
    <row r="107" spans="8:11" x14ac:dyDescent="0.2">
      <c r="H107"/>
      <c r="I107"/>
      <c r="J107"/>
      <c r="K107"/>
    </row>
    <row r="108" spans="8:11" x14ac:dyDescent="0.2">
      <c r="H108"/>
      <c r="I108"/>
      <c r="J108"/>
      <c r="K108"/>
    </row>
    <row r="109" spans="8:11" x14ac:dyDescent="0.2">
      <c r="H109"/>
      <c r="I109"/>
      <c r="J109"/>
      <c r="K109"/>
    </row>
    <row r="110" spans="8:11" x14ac:dyDescent="0.2">
      <c r="H110"/>
      <c r="I110"/>
      <c r="J110"/>
      <c r="K110"/>
    </row>
    <row r="111" spans="8:11" x14ac:dyDescent="0.2">
      <c r="H111"/>
      <c r="I111"/>
      <c r="J111"/>
      <c r="K111"/>
    </row>
    <row r="112" spans="8:11" x14ac:dyDescent="0.2">
      <c r="H112"/>
      <c r="I112"/>
      <c r="J112"/>
      <c r="K112"/>
    </row>
    <row r="113" spans="8:11" x14ac:dyDescent="0.2">
      <c r="H113"/>
      <c r="I113"/>
      <c r="J113"/>
      <c r="K113"/>
    </row>
    <row r="114" spans="8:11" x14ac:dyDescent="0.2">
      <c r="H114"/>
      <c r="I114"/>
      <c r="J114"/>
      <c r="K114"/>
    </row>
    <row r="115" spans="8:11" x14ac:dyDescent="0.2">
      <c r="H115"/>
      <c r="I115"/>
      <c r="J115"/>
      <c r="K115"/>
    </row>
    <row r="116" spans="8:11" x14ac:dyDescent="0.2">
      <c r="H116"/>
      <c r="I116"/>
      <c r="J116"/>
      <c r="K116"/>
    </row>
    <row r="117" spans="8:11" x14ac:dyDescent="0.2">
      <c r="H117"/>
      <c r="I117"/>
      <c r="J117"/>
      <c r="K117"/>
    </row>
    <row r="118" spans="8:11" x14ac:dyDescent="0.2">
      <c r="H118"/>
      <c r="I118"/>
      <c r="J118"/>
      <c r="K118"/>
    </row>
    <row r="119" spans="8:11" x14ac:dyDescent="0.2">
      <c r="H119"/>
      <c r="I119"/>
      <c r="J119"/>
      <c r="K119"/>
    </row>
    <row r="120" spans="8:11" x14ac:dyDescent="0.2">
      <c r="H120"/>
      <c r="I120"/>
      <c r="J120"/>
      <c r="K120"/>
    </row>
    <row r="121" spans="8:11" x14ac:dyDescent="0.2">
      <c r="H121"/>
      <c r="I121"/>
      <c r="J121"/>
      <c r="K121"/>
    </row>
    <row r="122" spans="8:11" x14ac:dyDescent="0.2">
      <c r="H122"/>
      <c r="I122"/>
      <c r="J122"/>
      <c r="K122"/>
    </row>
    <row r="123" spans="8:11" x14ac:dyDescent="0.2">
      <c r="H123"/>
      <c r="I123"/>
      <c r="J123"/>
      <c r="K123"/>
    </row>
    <row r="124" spans="8:11" x14ac:dyDescent="0.2">
      <c r="H124"/>
      <c r="I124"/>
      <c r="J124"/>
      <c r="K124"/>
    </row>
    <row r="125" spans="8:11" x14ac:dyDescent="0.2">
      <c r="H125"/>
      <c r="I125"/>
      <c r="J125"/>
      <c r="K125"/>
    </row>
    <row r="126" spans="8:11" x14ac:dyDescent="0.2">
      <c r="H126"/>
      <c r="I126"/>
      <c r="J126"/>
      <c r="K126"/>
    </row>
    <row r="127" spans="8:11" x14ac:dyDescent="0.2">
      <c r="H127"/>
      <c r="I127"/>
      <c r="J127"/>
      <c r="K127"/>
    </row>
    <row r="128" spans="8:11" x14ac:dyDescent="0.2">
      <c r="H128"/>
      <c r="I128"/>
      <c r="J128"/>
      <c r="K128"/>
    </row>
    <row r="129" spans="8:11" x14ac:dyDescent="0.2">
      <c r="H129"/>
      <c r="I129"/>
      <c r="J129"/>
      <c r="K129"/>
    </row>
    <row r="130" spans="8:11" x14ac:dyDescent="0.2">
      <c r="H130"/>
      <c r="I130"/>
      <c r="J130"/>
      <c r="K130"/>
    </row>
    <row r="131" spans="8:11" x14ac:dyDescent="0.2">
      <c r="H131"/>
      <c r="I131"/>
      <c r="J131"/>
      <c r="K131"/>
    </row>
    <row r="132" spans="8:11" x14ac:dyDescent="0.2">
      <c r="H132"/>
      <c r="I132"/>
      <c r="J132"/>
      <c r="K132"/>
    </row>
    <row r="133" spans="8:11" x14ac:dyDescent="0.2">
      <c r="H133"/>
      <c r="I133"/>
      <c r="J133"/>
      <c r="K133"/>
    </row>
    <row r="134" spans="8:11" x14ac:dyDescent="0.2">
      <c r="H134"/>
      <c r="I134"/>
      <c r="J134"/>
      <c r="K134"/>
    </row>
    <row r="135" spans="8:11" x14ac:dyDescent="0.2">
      <c r="H135"/>
      <c r="I135"/>
      <c r="J135"/>
      <c r="K135"/>
    </row>
    <row r="136" spans="8:11" x14ac:dyDescent="0.2">
      <c r="H136"/>
      <c r="I136"/>
      <c r="J136"/>
      <c r="K136"/>
    </row>
    <row r="137" spans="8:11" x14ac:dyDescent="0.2">
      <c r="H137"/>
      <c r="I137"/>
      <c r="J137"/>
      <c r="K137"/>
    </row>
    <row r="138" spans="8:11" x14ac:dyDescent="0.2">
      <c r="H138"/>
      <c r="I138"/>
      <c r="J138"/>
      <c r="K138"/>
    </row>
    <row r="139" spans="8:11" x14ac:dyDescent="0.2">
      <c r="H139"/>
      <c r="I139"/>
      <c r="J139"/>
      <c r="K139"/>
    </row>
    <row r="140" spans="8:11" x14ac:dyDescent="0.2">
      <c r="H140"/>
      <c r="I140"/>
      <c r="J140"/>
      <c r="K140"/>
    </row>
    <row r="141" spans="8:11" x14ac:dyDescent="0.2">
      <c r="H141"/>
      <c r="I141"/>
      <c r="J141"/>
      <c r="K141"/>
    </row>
    <row r="142" spans="8:11" x14ac:dyDescent="0.2">
      <c r="H142"/>
      <c r="I142"/>
      <c r="J142"/>
      <c r="K142"/>
    </row>
    <row r="143" spans="8:11" x14ac:dyDescent="0.2">
      <c r="H143"/>
      <c r="I143"/>
      <c r="J143"/>
      <c r="K143"/>
    </row>
    <row r="144" spans="8:11" x14ac:dyDescent="0.2">
      <c r="H144"/>
      <c r="I144"/>
      <c r="J144"/>
      <c r="K144"/>
    </row>
    <row r="145" spans="8:11" x14ac:dyDescent="0.2">
      <c r="H145"/>
      <c r="I145"/>
      <c r="J145"/>
      <c r="K145"/>
    </row>
    <row r="146" spans="8:11" x14ac:dyDescent="0.2">
      <c r="H146"/>
      <c r="I146"/>
      <c r="J146"/>
      <c r="K146"/>
    </row>
    <row r="147" spans="8:11" x14ac:dyDescent="0.2">
      <c r="H147"/>
      <c r="I147"/>
      <c r="J147"/>
      <c r="K147"/>
    </row>
    <row r="148" spans="8:11" x14ac:dyDescent="0.2">
      <c r="H148"/>
      <c r="I148"/>
      <c r="J148"/>
      <c r="K148"/>
    </row>
    <row r="149" spans="8:11" x14ac:dyDescent="0.2">
      <c r="H149"/>
      <c r="I149"/>
      <c r="J149"/>
      <c r="K149"/>
    </row>
    <row r="150" spans="8:11" x14ac:dyDescent="0.2">
      <c r="H150"/>
      <c r="I150"/>
      <c r="J150"/>
      <c r="K150"/>
    </row>
    <row r="151" spans="8:11" x14ac:dyDescent="0.2">
      <c r="H151"/>
      <c r="I151"/>
      <c r="J151"/>
      <c r="K151"/>
    </row>
    <row r="152" spans="8:11" x14ac:dyDescent="0.2">
      <c r="H152"/>
      <c r="I152"/>
      <c r="J152"/>
      <c r="K152"/>
    </row>
    <row r="153" spans="8:11" x14ac:dyDescent="0.2">
      <c r="H153"/>
      <c r="I153"/>
      <c r="J153"/>
      <c r="K153"/>
    </row>
    <row r="154" spans="8:11" x14ac:dyDescent="0.2">
      <c r="H154"/>
      <c r="I154"/>
      <c r="J154"/>
      <c r="K154"/>
    </row>
    <row r="155" spans="8:11" x14ac:dyDescent="0.2">
      <c r="H155"/>
      <c r="I155"/>
      <c r="J155"/>
      <c r="K155"/>
    </row>
    <row r="156" spans="8:11" x14ac:dyDescent="0.2">
      <c r="H156"/>
      <c r="I156"/>
      <c r="J156"/>
      <c r="K156"/>
    </row>
    <row r="157" spans="8:11" x14ac:dyDescent="0.2">
      <c r="H157"/>
      <c r="I157"/>
      <c r="J157"/>
      <c r="K157"/>
    </row>
    <row r="158" spans="8:11" x14ac:dyDescent="0.2">
      <c r="H158"/>
      <c r="I158"/>
      <c r="J158"/>
      <c r="K158"/>
    </row>
    <row r="159" spans="8:11" x14ac:dyDescent="0.2">
      <c r="H159"/>
      <c r="I159"/>
      <c r="J159"/>
      <c r="K159"/>
    </row>
    <row r="160" spans="8:11" x14ac:dyDescent="0.2">
      <c r="H160"/>
      <c r="I160"/>
      <c r="J160"/>
      <c r="K160"/>
    </row>
    <row r="161" spans="8:11" x14ac:dyDescent="0.2">
      <c r="H161"/>
      <c r="I161"/>
      <c r="J161"/>
      <c r="K161"/>
    </row>
    <row r="162" spans="8:11" x14ac:dyDescent="0.2">
      <c r="H162"/>
      <c r="I162"/>
      <c r="J162"/>
      <c r="K162"/>
    </row>
    <row r="163" spans="8:11" x14ac:dyDescent="0.2">
      <c r="H163"/>
      <c r="I163"/>
      <c r="J163"/>
      <c r="K163"/>
    </row>
    <row r="164" spans="8:11" x14ac:dyDescent="0.2">
      <c r="H164"/>
      <c r="I164"/>
      <c r="J164"/>
      <c r="K164"/>
    </row>
    <row r="165" spans="8:11" x14ac:dyDescent="0.2">
      <c r="H165"/>
      <c r="I165"/>
      <c r="J165"/>
      <c r="K165"/>
    </row>
    <row r="166" spans="8:11" x14ac:dyDescent="0.2">
      <c r="H166"/>
      <c r="I166"/>
      <c r="J166"/>
      <c r="K166"/>
    </row>
    <row r="167" spans="8:11" x14ac:dyDescent="0.2">
      <c r="H167"/>
      <c r="I167"/>
      <c r="J167"/>
      <c r="K167"/>
    </row>
    <row r="168" spans="8:11" x14ac:dyDescent="0.2">
      <c r="H168"/>
      <c r="I168"/>
      <c r="J168"/>
      <c r="K168"/>
    </row>
    <row r="169" spans="8:11" x14ac:dyDescent="0.2">
      <c r="H169"/>
      <c r="I169"/>
      <c r="J169"/>
      <c r="K169"/>
    </row>
    <row r="170" spans="8:11" x14ac:dyDescent="0.2">
      <c r="H170"/>
      <c r="I170"/>
      <c r="J170"/>
      <c r="K170"/>
    </row>
    <row r="171" spans="8:11" x14ac:dyDescent="0.2">
      <c r="H171"/>
      <c r="I171"/>
      <c r="J171"/>
      <c r="K171"/>
    </row>
    <row r="172" spans="8:11" x14ac:dyDescent="0.2">
      <c r="H172"/>
      <c r="I172"/>
      <c r="J172"/>
      <c r="K172"/>
    </row>
    <row r="173" spans="8:11" x14ac:dyDescent="0.2">
      <c r="H173"/>
      <c r="I173"/>
      <c r="J173"/>
      <c r="K173"/>
    </row>
    <row r="174" spans="8:11" x14ac:dyDescent="0.2">
      <c r="H174"/>
      <c r="I174"/>
      <c r="J174"/>
      <c r="K174"/>
    </row>
    <row r="175" spans="8:11" x14ac:dyDescent="0.2">
      <c r="H175"/>
      <c r="I175"/>
      <c r="J175"/>
      <c r="K175"/>
    </row>
    <row r="176" spans="8:11" x14ac:dyDescent="0.2">
      <c r="H176"/>
      <c r="I176"/>
      <c r="J176"/>
      <c r="K176"/>
    </row>
    <row r="177" spans="8:11" x14ac:dyDescent="0.2">
      <c r="H177"/>
      <c r="I177"/>
      <c r="J177"/>
      <c r="K177"/>
    </row>
    <row r="178" spans="8:11" x14ac:dyDescent="0.2">
      <c r="H178"/>
      <c r="I178"/>
      <c r="J178"/>
      <c r="K178"/>
    </row>
    <row r="179" spans="8:11" x14ac:dyDescent="0.2">
      <c r="H179"/>
      <c r="I179"/>
      <c r="J179"/>
      <c r="K179"/>
    </row>
    <row r="180" spans="8:11" x14ac:dyDescent="0.2">
      <c r="H180"/>
      <c r="I180"/>
      <c r="J180"/>
      <c r="K180"/>
    </row>
    <row r="181" spans="8:11" x14ac:dyDescent="0.2">
      <c r="H181"/>
      <c r="I181"/>
      <c r="J181"/>
      <c r="K181"/>
    </row>
    <row r="182" spans="8:11" x14ac:dyDescent="0.2">
      <c r="H182"/>
      <c r="I182"/>
      <c r="J182"/>
      <c r="K182"/>
    </row>
    <row r="183" spans="8:11" x14ac:dyDescent="0.2">
      <c r="H183"/>
      <c r="I183"/>
      <c r="J183"/>
      <c r="K183"/>
    </row>
    <row r="184" spans="8:11" x14ac:dyDescent="0.2">
      <c r="H184"/>
      <c r="I184"/>
      <c r="J184"/>
      <c r="K184"/>
    </row>
    <row r="185" spans="8:11" x14ac:dyDescent="0.2">
      <c r="H185"/>
      <c r="I185"/>
      <c r="J185"/>
      <c r="K185"/>
    </row>
    <row r="186" spans="8:11" x14ac:dyDescent="0.2">
      <c r="H186"/>
      <c r="I186"/>
      <c r="J186"/>
      <c r="K186"/>
    </row>
    <row r="187" spans="8:11" x14ac:dyDescent="0.2">
      <c r="H187"/>
      <c r="I187"/>
      <c r="J187"/>
      <c r="K187"/>
    </row>
    <row r="188" spans="8:11" x14ac:dyDescent="0.2">
      <c r="H188"/>
      <c r="I188"/>
      <c r="J188"/>
      <c r="K188"/>
    </row>
    <row r="189" spans="8:11" x14ac:dyDescent="0.2">
      <c r="H189"/>
      <c r="I189"/>
      <c r="J189"/>
      <c r="K189"/>
    </row>
    <row r="190" spans="8:11" x14ac:dyDescent="0.2">
      <c r="H190"/>
      <c r="I190"/>
      <c r="J190"/>
      <c r="K190"/>
    </row>
    <row r="191" spans="8:11" x14ac:dyDescent="0.2">
      <c r="H191"/>
      <c r="I191"/>
      <c r="J191"/>
      <c r="K191"/>
    </row>
    <row r="192" spans="8:11" x14ac:dyDescent="0.2">
      <c r="H192"/>
      <c r="I192"/>
      <c r="J192"/>
      <c r="K192"/>
    </row>
    <row r="193" spans="8:11" x14ac:dyDescent="0.2">
      <c r="H193"/>
      <c r="I193"/>
      <c r="J193"/>
      <c r="K193"/>
    </row>
    <row r="194" spans="8:11" x14ac:dyDescent="0.2">
      <c r="H194"/>
      <c r="I194"/>
      <c r="J194"/>
      <c r="K194"/>
    </row>
    <row r="195" spans="8:11" x14ac:dyDescent="0.2">
      <c r="H195"/>
      <c r="I195"/>
      <c r="J195"/>
      <c r="K195"/>
    </row>
    <row r="196" spans="8:11" x14ac:dyDescent="0.2">
      <c r="H196"/>
      <c r="I196"/>
      <c r="J196"/>
      <c r="K196"/>
    </row>
    <row r="197" spans="8:11" x14ac:dyDescent="0.2">
      <c r="H197"/>
      <c r="I197"/>
      <c r="J197"/>
      <c r="K197"/>
    </row>
    <row r="198" spans="8:11" x14ac:dyDescent="0.2">
      <c r="H198"/>
      <c r="I198"/>
      <c r="J198"/>
      <c r="K198"/>
    </row>
    <row r="199" spans="8:11" x14ac:dyDescent="0.2">
      <c r="H199"/>
      <c r="I199"/>
      <c r="J199"/>
      <c r="K199"/>
    </row>
    <row r="200" spans="8:11" x14ac:dyDescent="0.2">
      <c r="H200"/>
      <c r="I200"/>
      <c r="J200"/>
      <c r="K200"/>
    </row>
    <row r="201" spans="8:11" x14ac:dyDescent="0.2">
      <c r="H201"/>
      <c r="I201"/>
      <c r="J201"/>
      <c r="K201"/>
    </row>
    <row r="202" spans="8:11" x14ac:dyDescent="0.2">
      <c r="H202"/>
      <c r="I202"/>
      <c r="J202"/>
      <c r="K202"/>
    </row>
    <row r="203" spans="8:11" x14ac:dyDescent="0.2">
      <c r="H203"/>
      <c r="I203"/>
      <c r="J203"/>
      <c r="K203"/>
    </row>
    <row r="204" spans="8:11" x14ac:dyDescent="0.2">
      <c r="H204"/>
      <c r="I204"/>
      <c r="J204"/>
      <c r="K204"/>
    </row>
    <row r="205" spans="8:11" x14ac:dyDescent="0.2">
      <c r="H205"/>
      <c r="I205"/>
      <c r="J205"/>
      <c r="K205"/>
    </row>
    <row r="206" spans="8:11" x14ac:dyDescent="0.2">
      <c r="H206"/>
      <c r="I206"/>
      <c r="J206"/>
      <c r="K206"/>
    </row>
    <row r="207" spans="8:11" x14ac:dyDescent="0.2">
      <c r="H207"/>
      <c r="I207"/>
      <c r="J207"/>
      <c r="K207"/>
    </row>
    <row r="208" spans="8:11" x14ac:dyDescent="0.2">
      <c r="H208"/>
      <c r="I208"/>
      <c r="J208"/>
      <c r="K208"/>
    </row>
    <row r="209" spans="8:11" x14ac:dyDescent="0.2">
      <c r="H209"/>
      <c r="I209"/>
      <c r="J209"/>
      <c r="K209"/>
    </row>
    <row r="210" spans="8:11" x14ac:dyDescent="0.2">
      <c r="H210"/>
      <c r="I210"/>
      <c r="J210"/>
      <c r="K210"/>
    </row>
    <row r="211" spans="8:11" x14ac:dyDescent="0.2">
      <c r="H211"/>
      <c r="I211"/>
      <c r="J211"/>
      <c r="K211"/>
    </row>
    <row r="212" spans="8:11" x14ac:dyDescent="0.2">
      <c r="H212"/>
      <c r="I212"/>
      <c r="J212"/>
      <c r="K212"/>
    </row>
    <row r="213" spans="8:11" x14ac:dyDescent="0.2">
      <c r="H213"/>
      <c r="I213"/>
      <c r="J213"/>
      <c r="K213"/>
    </row>
    <row r="214" spans="8:11" x14ac:dyDescent="0.2">
      <c r="H214"/>
      <c r="I214"/>
      <c r="J214"/>
      <c r="K214"/>
    </row>
    <row r="215" spans="8:11" x14ac:dyDescent="0.2">
      <c r="H215"/>
      <c r="I215"/>
      <c r="J215"/>
      <c r="K215"/>
    </row>
    <row r="216" spans="8:11" x14ac:dyDescent="0.2">
      <c r="H216"/>
      <c r="I216"/>
      <c r="J216"/>
      <c r="K216"/>
    </row>
    <row r="217" spans="8:11" x14ac:dyDescent="0.2">
      <c r="H217"/>
      <c r="I217"/>
      <c r="J217"/>
      <c r="K217"/>
    </row>
    <row r="218" spans="8:11" x14ac:dyDescent="0.2">
      <c r="H218"/>
      <c r="I218"/>
      <c r="J218"/>
      <c r="K218"/>
    </row>
    <row r="219" spans="8:11" x14ac:dyDescent="0.2">
      <c r="H219"/>
      <c r="I219"/>
      <c r="J219"/>
      <c r="K219"/>
    </row>
    <row r="220" spans="8:11" x14ac:dyDescent="0.2">
      <c r="H220"/>
      <c r="I220"/>
      <c r="J220"/>
      <c r="K220"/>
    </row>
    <row r="221" spans="8:11" x14ac:dyDescent="0.2">
      <c r="H221"/>
      <c r="I221"/>
      <c r="J221"/>
      <c r="K221"/>
    </row>
    <row r="222" spans="8:11" x14ac:dyDescent="0.2">
      <c r="H222"/>
      <c r="I222"/>
      <c r="J222"/>
      <c r="K222"/>
    </row>
    <row r="223" spans="8:11" x14ac:dyDescent="0.2">
      <c r="H223"/>
      <c r="I223"/>
      <c r="J223"/>
      <c r="K223"/>
    </row>
    <row r="224" spans="8:11" x14ac:dyDescent="0.2">
      <c r="H224"/>
      <c r="I224"/>
      <c r="J224"/>
      <c r="K224"/>
    </row>
    <row r="225" spans="8:11" x14ac:dyDescent="0.2">
      <c r="H225"/>
      <c r="I225"/>
      <c r="J225"/>
      <c r="K225"/>
    </row>
    <row r="226" spans="8:11" x14ac:dyDescent="0.2">
      <c r="H226"/>
      <c r="I226"/>
      <c r="J226"/>
      <c r="K226"/>
    </row>
    <row r="227" spans="8:11" x14ac:dyDescent="0.2">
      <c r="H227"/>
      <c r="I227"/>
      <c r="J227"/>
      <c r="K227"/>
    </row>
    <row r="228" spans="8:11" x14ac:dyDescent="0.2">
      <c r="H228"/>
      <c r="I228"/>
      <c r="J228"/>
      <c r="K228"/>
    </row>
    <row r="229" spans="8:11" x14ac:dyDescent="0.2">
      <c r="H229"/>
      <c r="I229"/>
      <c r="J229"/>
      <c r="K229"/>
    </row>
    <row r="230" spans="8:11" x14ac:dyDescent="0.2">
      <c r="H230"/>
      <c r="I230"/>
      <c r="J230"/>
      <c r="K230"/>
    </row>
    <row r="231" spans="8:11" x14ac:dyDescent="0.2">
      <c r="H231"/>
      <c r="I231"/>
      <c r="J231"/>
      <c r="K231"/>
    </row>
    <row r="232" spans="8:11" x14ac:dyDescent="0.2">
      <c r="H232"/>
      <c r="I232"/>
      <c r="J232"/>
      <c r="K232"/>
    </row>
    <row r="233" spans="8:11" x14ac:dyDescent="0.2">
      <c r="H233"/>
      <c r="I233"/>
      <c r="J233"/>
      <c r="K233"/>
    </row>
    <row r="234" spans="8:11" x14ac:dyDescent="0.2">
      <c r="H234"/>
      <c r="I234"/>
      <c r="J234"/>
      <c r="K234"/>
    </row>
    <row r="235" spans="8:11" x14ac:dyDescent="0.2">
      <c r="H235"/>
      <c r="I235"/>
      <c r="J235"/>
      <c r="K235"/>
    </row>
    <row r="236" spans="8:11" x14ac:dyDescent="0.2">
      <c r="H236"/>
      <c r="I236"/>
      <c r="J236"/>
      <c r="K236"/>
    </row>
    <row r="237" spans="8:11" x14ac:dyDescent="0.2">
      <c r="H237"/>
      <c r="I237"/>
      <c r="J237"/>
      <c r="K237"/>
    </row>
    <row r="238" spans="8:11" x14ac:dyDescent="0.2">
      <c r="H238"/>
      <c r="I238"/>
      <c r="J238"/>
      <c r="K238"/>
    </row>
    <row r="239" spans="8:11" x14ac:dyDescent="0.2">
      <c r="H239"/>
      <c r="I239"/>
      <c r="J239"/>
      <c r="K239"/>
    </row>
    <row r="240" spans="8:11" x14ac:dyDescent="0.2">
      <c r="H240"/>
      <c r="I240"/>
      <c r="J240"/>
      <c r="K240"/>
    </row>
    <row r="241" spans="8:11" x14ac:dyDescent="0.2">
      <c r="H241"/>
      <c r="I241"/>
      <c r="J241"/>
      <c r="K241"/>
    </row>
    <row r="242" spans="8:11" x14ac:dyDescent="0.2">
      <c r="H242"/>
      <c r="I242"/>
      <c r="J242"/>
      <c r="K242"/>
    </row>
    <row r="243" spans="8:11" x14ac:dyDescent="0.2">
      <c r="H243"/>
      <c r="I243"/>
      <c r="J243"/>
      <c r="K243"/>
    </row>
    <row r="244" spans="8:11" x14ac:dyDescent="0.2">
      <c r="H244"/>
      <c r="I244"/>
      <c r="J244"/>
      <c r="K244"/>
    </row>
    <row r="245" spans="8:11" x14ac:dyDescent="0.2">
      <c r="H245"/>
      <c r="I245"/>
      <c r="J245"/>
      <c r="K245"/>
    </row>
    <row r="246" spans="8:11" x14ac:dyDescent="0.2">
      <c r="H246"/>
      <c r="I246"/>
      <c r="J246"/>
      <c r="K246"/>
    </row>
    <row r="247" spans="8:11" x14ac:dyDescent="0.2">
      <c r="H247"/>
      <c r="I247"/>
      <c r="J247"/>
      <c r="K247"/>
    </row>
    <row r="248" spans="8:11" x14ac:dyDescent="0.2">
      <c r="H248"/>
      <c r="I248"/>
      <c r="J248"/>
      <c r="K248"/>
    </row>
    <row r="249" spans="8:11" x14ac:dyDescent="0.2">
      <c r="H249"/>
      <c r="I249"/>
      <c r="J249"/>
      <c r="K249"/>
    </row>
    <row r="250" spans="8:11" x14ac:dyDescent="0.2">
      <c r="H250"/>
      <c r="I250"/>
      <c r="J250"/>
      <c r="K250"/>
    </row>
    <row r="251" spans="8:11" x14ac:dyDescent="0.2">
      <c r="H251"/>
      <c r="I251"/>
      <c r="J251"/>
      <c r="K251"/>
    </row>
    <row r="252" spans="8:11" x14ac:dyDescent="0.2">
      <c r="H252"/>
      <c r="I252"/>
      <c r="J252"/>
      <c r="K252"/>
    </row>
    <row r="253" spans="8:11" x14ac:dyDescent="0.2">
      <c r="H253"/>
      <c r="I253"/>
      <c r="J253"/>
      <c r="K253"/>
    </row>
    <row r="254" spans="8:11" x14ac:dyDescent="0.2">
      <c r="H254"/>
      <c r="I254"/>
      <c r="J254"/>
      <c r="K254"/>
    </row>
    <row r="255" spans="8:11" x14ac:dyDescent="0.2">
      <c r="H255"/>
      <c r="I255"/>
      <c r="J255"/>
      <c r="K255"/>
    </row>
    <row r="256" spans="8:11" x14ac:dyDescent="0.2">
      <c r="H256"/>
      <c r="I256"/>
      <c r="J256"/>
      <c r="K256"/>
    </row>
    <row r="257" spans="8:11" x14ac:dyDescent="0.2">
      <c r="H257"/>
      <c r="I257"/>
      <c r="J257"/>
      <c r="K257"/>
    </row>
    <row r="258" spans="8:11" x14ac:dyDescent="0.2">
      <c r="H258"/>
      <c r="I258"/>
      <c r="J258"/>
      <c r="K258"/>
    </row>
    <row r="259" spans="8:11" x14ac:dyDescent="0.2">
      <c r="H259"/>
      <c r="I259"/>
      <c r="J259"/>
      <c r="K259"/>
    </row>
    <row r="260" spans="8:11" x14ac:dyDescent="0.2">
      <c r="H260"/>
      <c r="I260"/>
      <c r="J260"/>
      <c r="K260"/>
    </row>
    <row r="261" spans="8:11" x14ac:dyDescent="0.2">
      <c r="H261"/>
      <c r="I261"/>
      <c r="J261"/>
      <c r="K261"/>
    </row>
    <row r="262" spans="8:11" x14ac:dyDescent="0.2">
      <c r="H262"/>
      <c r="I262"/>
      <c r="J262"/>
      <c r="K262"/>
    </row>
    <row r="263" spans="8:11" x14ac:dyDescent="0.2">
      <c r="H263"/>
      <c r="I263"/>
      <c r="J263"/>
      <c r="K263"/>
    </row>
    <row r="264" spans="8:11" x14ac:dyDescent="0.2">
      <c r="H264"/>
      <c r="I264"/>
      <c r="J264"/>
      <c r="K264"/>
    </row>
    <row r="265" spans="8:11" x14ac:dyDescent="0.2">
      <c r="H265"/>
      <c r="I265"/>
      <c r="J265"/>
      <c r="K265"/>
    </row>
    <row r="266" spans="8:11" x14ac:dyDescent="0.2">
      <c r="H266"/>
      <c r="I266"/>
      <c r="J266"/>
      <c r="K266"/>
    </row>
    <row r="267" spans="8:11" x14ac:dyDescent="0.2">
      <c r="H267"/>
      <c r="I267"/>
      <c r="J267"/>
      <c r="K267"/>
    </row>
    <row r="268" spans="8:11" x14ac:dyDescent="0.2">
      <c r="H268"/>
      <c r="I268"/>
      <c r="J268"/>
      <c r="K268"/>
    </row>
    <row r="269" spans="8:11" x14ac:dyDescent="0.2">
      <c r="H269"/>
      <c r="I269"/>
      <c r="J269"/>
      <c r="K269"/>
    </row>
    <row r="270" spans="8:11" x14ac:dyDescent="0.2">
      <c r="H270"/>
      <c r="I270"/>
      <c r="J270"/>
      <c r="K270"/>
    </row>
    <row r="271" spans="8:11" x14ac:dyDescent="0.2">
      <c r="H271"/>
      <c r="I271"/>
      <c r="J271"/>
      <c r="K271"/>
    </row>
    <row r="272" spans="8:11" x14ac:dyDescent="0.2">
      <c r="H272"/>
      <c r="I272"/>
      <c r="J272"/>
      <c r="K272"/>
    </row>
    <row r="273" spans="8:11" x14ac:dyDescent="0.2">
      <c r="H273"/>
      <c r="I273"/>
      <c r="J273"/>
      <c r="K273"/>
    </row>
    <row r="274" spans="8:11" x14ac:dyDescent="0.2">
      <c r="H274"/>
      <c r="I274"/>
      <c r="J274"/>
      <c r="K274"/>
    </row>
    <row r="275" spans="8:11" x14ac:dyDescent="0.2">
      <c r="H275"/>
      <c r="I275"/>
      <c r="J275"/>
      <c r="K275"/>
    </row>
    <row r="276" spans="8:11" x14ac:dyDescent="0.2">
      <c r="H276"/>
      <c r="I276"/>
      <c r="J276"/>
      <c r="K276"/>
    </row>
    <row r="277" spans="8:11" x14ac:dyDescent="0.2">
      <c r="H277"/>
      <c r="I277"/>
      <c r="J277"/>
      <c r="K277"/>
    </row>
    <row r="278" spans="8:11" x14ac:dyDescent="0.2">
      <c r="H278"/>
      <c r="I278"/>
      <c r="J278"/>
      <c r="K278"/>
    </row>
    <row r="279" spans="8:11" x14ac:dyDescent="0.2">
      <c r="H279"/>
      <c r="I279"/>
      <c r="J279"/>
      <c r="K279"/>
    </row>
    <row r="280" spans="8:11" x14ac:dyDescent="0.2">
      <c r="H280"/>
      <c r="I280"/>
      <c r="J280"/>
      <c r="K280"/>
    </row>
    <row r="281" spans="8:11" x14ac:dyDescent="0.2">
      <c r="H281"/>
      <c r="I281"/>
      <c r="J281"/>
      <c r="K281"/>
    </row>
    <row r="282" spans="8:11" x14ac:dyDescent="0.2">
      <c r="H282"/>
      <c r="I282"/>
      <c r="J282"/>
      <c r="K282"/>
    </row>
    <row r="283" spans="8:11" x14ac:dyDescent="0.2">
      <c r="H283"/>
      <c r="I283"/>
      <c r="J283"/>
      <c r="K283"/>
    </row>
    <row r="284" spans="8:11" x14ac:dyDescent="0.2">
      <c r="H284"/>
      <c r="I284"/>
      <c r="J284"/>
      <c r="K284"/>
    </row>
    <row r="285" spans="8:11" x14ac:dyDescent="0.2">
      <c r="H285"/>
      <c r="I285"/>
      <c r="J285"/>
      <c r="K285"/>
    </row>
    <row r="286" spans="8:11" x14ac:dyDescent="0.2">
      <c r="H286"/>
      <c r="I286"/>
      <c r="J286"/>
      <c r="K286"/>
    </row>
    <row r="287" spans="8:11" x14ac:dyDescent="0.2">
      <c r="H287"/>
      <c r="I287"/>
      <c r="J287"/>
      <c r="K287"/>
    </row>
    <row r="288" spans="8:11" x14ac:dyDescent="0.2">
      <c r="H288"/>
      <c r="I288"/>
      <c r="J288"/>
      <c r="K288"/>
    </row>
    <row r="289" spans="8:11" x14ac:dyDescent="0.2">
      <c r="H289"/>
      <c r="I289"/>
      <c r="J289"/>
      <c r="K289"/>
    </row>
    <row r="290" spans="8:11" x14ac:dyDescent="0.2">
      <c r="H290"/>
      <c r="I290"/>
      <c r="J290"/>
      <c r="K290"/>
    </row>
    <row r="291" spans="8:11" x14ac:dyDescent="0.2">
      <c r="H291"/>
      <c r="I291"/>
      <c r="J291"/>
      <c r="K291"/>
    </row>
    <row r="292" spans="8:11" x14ac:dyDescent="0.2">
      <c r="H292"/>
      <c r="I292"/>
      <c r="J292"/>
      <c r="K292"/>
    </row>
    <row r="293" spans="8:11" x14ac:dyDescent="0.2">
      <c r="H293"/>
      <c r="I293"/>
      <c r="J293"/>
      <c r="K293"/>
    </row>
    <row r="294" spans="8:11" x14ac:dyDescent="0.2">
      <c r="H294"/>
      <c r="I294"/>
      <c r="J294"/>
      <c r="K294"/>
    </row>
    <row r="295" spans="8:11" x14ac:dyDescent="0.2">
      <c r="H295"/>
      <c r="I295"/>
      <c r="J295"/>
      <c r="K295"/>
    </row>
    <row r="296" spans="8:11" x14ac:dyDescent="0.2">
      <c r="H296"/>
      <c r="I296"/>
      <c r="J296"/>
      <c r="K296"/>
    </row>
    <row r="297" spans="8:11" x14ac:dyDescent="0.2">
      <c r="H297"/>
      <c r="I297"/>
      <c r="J297"/>
      <c r="K297"/>
    </row>
    <row r="298" spans="8:11" x14ac:dyDescent="0.2">
      <c r="H298"/>
      <c r="I298"/>
      <c r="J298"/>
      <c r="K298"/>
    </row>
    <row r="299" spans="8:11" x14ac:dyDescent="0.2">
      <c r="H299"/>
      <c r="I299"/>
      <c r="J299"/>
      <c r="K299"/>
    </row>
    <row r="300" spans="8:11" x14ac:dyDescent="0.2">
      <c r="H300"/>
      <c r="I300"/>
      <c r="J300"/>
      <c r="K300"/>
    </row>
    <row r="301" spans="8:11" x14ac:dyDescent="0.2">
      <c r="H301"/>
      <c r="I301"/>
      <c r="J301"/>
      <c r="K301"/>
    </row>
    <row r="302" spans="8:11" x14ac:dyDescent="0.2">
      <c r="H302"/>
      <c r="I302"/>
      <c r="J302"/>
      <c r="K302"/>
    </row>
    <row r="303" spans="8:11" x14ac:dyDescent="0.2">
      <c r="H303"/>
      <c r="I303"/>
      <c r="J303"/>
      <c r="K303"/>
    </row>
    <row r="304" spans="8:11" x14ac:dyDescent="0.2">
      <c r="H304"/>
      <c r="I304"/>
      <c r="J304"/>
      <c r="K304"/>
    </row>
    <row r="305" spans="8:11" x14ac:dyDescent="0.2">
      <c r="H305"/>
      <c r="I305"/>
      <c r="J305"/>
      <c r="K305"/>
    </row>
    <row r="306" spans="8:11" x14ac:dyDescent="0.2">
      <c r="H306"/>
      <c r="I306"/>
      <c r="J306"/>
      <c r="K306"/>
    </row>
    <row r="307" spans="8:11" x14ac:dyDescent="0.2">
      <c r="H307"/>
      <c r="I307"/>
      <c r="J307"/>
      <c r="K307"/>
    </row>
    <row r="308" spans="8:11" x14ac:dyDescent="0.2">
      <c r="H308"/>
      <c r="I308"/>
      <c r="J308"/>
      <c r="K308"/>
    </row>
    <row r="309" spans="8:11" x14ac:dyDescent="0.2">
      <c r="H309"/>
      <c r="I309"/>
      <c r="J309"/>
      <c r="K309"/>
    </row>
    <row r="310" spans="8:11" x14ac:dyDescent="0.2">
      <c r="H310"/>
      <c r="I310"/>
      <c r="J310"/>
      <c r="K310"/>
    </row>
    <row r="311" spans="8:11" x14ac:dyDescent="0.2">
      <c r="H311"/>
      <c r="I311"/>
      <c r="J311"/>
      <c r="K311"/>
    </row>
    <row r="312" spans="8:11" x14ac:dyDescent="0.2">
      <c r="H312"/>
      <c r="I312"/>
      <c r="J312"/>
      <c r="K312"/>
    </row>
    <row r="313" spans="8:11" x14ac:dyDescent="0.2">
      <c r="H313"/>
      <c r="I313"/>
      <c r="J313"/>
      <c r="K313"/>
    </row>
    <row r="314" spans="8:11" x14ac:dyDescent="0.2">
      <c r="H314"/>
      <c r="I314"/>
      <c r="J314"/>
      <c r="K314"/>
    </row>
    <row r="315" spans="8:11" x14ac:dyDescent="0.2">
      <c r="H315"/>
      <c r="I315"/>
      <c r="J315"/>
      <c r="K315"/>
    </row>
    <row r="316" spans="8:11" x14ac:dyDescent="0.2">
      <c r="H316"/>
      <c r="I316"/>
      <c r="J316"/>
      <c r="K316"/>
    </row>
    <row r="317" spans="8:11" x14ac:dyDescent="0.2">
      <c r="H317"/>
      <c r="I317"/>
      <c r="J317"/>
      <c r="K317"/>
    </row>
    <row r="318" spans="8:11" x14ac:dyDescent="0.2">
      <c r="H318"/>
      <c r="I318"/>
      <c r="J318"/>
      <c r="K318"/>
    </row>
    <row r="319" spans="8:11" x14ac:dyDescent="0.2">
      <c r="H319"/>
      <c r="I319"/>
      <c r="J319"/>
      <c r="K319"/>
    </row>
    <row r="320" spans="8:11" x14ac:dyDescent="0.2">
      <c r="H320"/>
      <c r="I320"/>
      <c r="J320"/>
      <c r="K320"/>
    </row>
    <row r="321" spans="8:11" x14ac:dyDescent="0.2">
      <c r="H321"/>
      <c r="I321"/>
      <c r="J321"/>
      <c r="K321"/>
    </row>
    <row r="322" spans="8:11" x14ac:dyDescent="0.2">
      <c r="H322"/>
      <c r="I322"/>
      <c r="J322"/>
      <c r="K322"/>
    </row>
    <row r="323" spans="8:11" x14ac:dyDescent="0.2">
      <c r="H323"/>
      <c r="I323"/>
      <c r="J323"/>
      <c r="K323"/>
    </row>
    <row r="324" spans="8:11" x14ac:dyDescent="0.2">
      <c r="H324"/>
      <c r="I324"/>
      <c r="J324"/>
      <c r="K324"/>
    </row>
    <row r="325" spans="8:11" x14ac:dyDescent="0.2">
      <c r="H325"/>
      <c r="I325"/>
      <c r="J325"/>
      <c r="K325"/>
    </row>
    <row r="326" spans="8:11" x14ac:dyDescent="0.2">
      <c r="H326"/>
      <c r="I326"/>
      <c r="J326"/>
      <c r="K326"/>
    </row>
    <row r="327" spans="8:11" x14ac:dyDescent="0.2">
      <c r="H327"/>
      <c r="I327"/>
      <c r="J327"/>
      <c r="K327"/>
    </row>
    <row r="328" spans="8:11" x14ac:dyDescent="0.2">
      <c r="H328"/>
      <c r="I328"/>
      <c r="J328"/>
      <c r="K328"/>
    </row>
    <row r="329" spans="8:11" x14ac:dyDescent="0.2">
      <c r="H329"/>
      <c r="I329"/>
      <c r="J329"/>
      <c r="K329"/>
    </row>
    <row r="330" spans="8:11" x14ac:dyDescent="0.2">
      <c r="H330"/>
      <c r="I330"/>
      <c r="J330"/>
      <c r="K330"/>
    </row>
    <row r="331" spans="8:11" x14ac:dyDescent="0.2">
      <c r="H331"/>
      <c r="I331"/>
      <c r="J331"/>
      <c r="K331"/>
    </row>
    <row r="332" spans="8:11" x14ac:dyDescent="0.2">
      <c r="H332"/>
      <c r="I332"/>
      <c r="J332"/>
      <c r="K332"/>
    </row>
    <row r="333" spans="8:11" x14ac:dyDescent="0.2">
      <c r="H333"/>
      <c r="I333"/>
      <c r="J333"/>
      <c r="K333"/>
    </row>
    <row r="334" spans="8:11" x14ac:dyDescent="0.2">
      <c r="H334"/>
      <c r="I334"/>
      <c r="J334"/>
      <c r="K334"/>
    </row>
    <row r="335" spans="8:11" x14ac:dyDescent="0.2">
      <c r="H335"/>
      <c r="I335"/>
      <c r="J335"/>
      <c r="K335"/>
    </row>
    <row r="336" spans="8:11" x14ac:dyDescent="0.2">
      <c r="H336"/>
      <c r="I336"/>
      <c r="J336"/>
      <c r="K336"/>
    </row>
    <row r="337" spans="8:11" x14ac:dyDescent="0.2">
      <c r="H337"/>
      <c r="I337"/>
      <c r="J337"/>
      <c r="K337"/>
    </row>
    <row r="338" spans="8:11" x14ac:dyDescent="0.2">
      <c r="H338"/>
      <c r="I338"/>
      <c r="J338"/>
      <c r="K338"/>
    </row>
    <row r="339" spans="8:11" x14ac:dyDescent="0.2">
      <c r="H339"/>
      <c r="I339"/>
      <c r="J339"/>
      <c r="K339"/>
    </row>
    <row r="340" spans="8:11" x14ac:dyDescent="0.2">
      <c r="H340"/>
      <c r="I340"/>
      <c r="J340"/>
      <c r="K340"/>
    </row>
    <row r="341" spans="8:11" x14ac:dyDescent="0.2">
      <c r="H341"/>
      <c r="I341"/>
      <c r="J341"/>
      <c r="K341"/>
    </row>
    <row r="342" spans="8:11" x14ac:dyDescent="0.2">
      <c r="H342"/>
      <c r="I342"/>
      <c r="J342"/>
      <c r="K342"/>
    </row>
    <row r="343" spans="8:11" x14ac:dyDescent="0.2">
      <c r="H343"/>
      <c r="I343"/>
      <c r="J343"/>
      <c r="K343"/>
    </row>
    <row r="344" spans="8:11" x14ac:dyDescent="0.2">
      <c r="H344"/>
      <c r="I344"/>
      <c r="J344"/>
      <c r="K344"/>
    </row>
    <row r="345" spans="8:11" x14ac:dyDescent="0.2">
      <c r="H345"/>
      <c r="I345"/>
      <c r="J345"/>
      <c r="K345"/>
    </row>
    <row r="346" spans="8:11" x14ac:dyDescent="0.2">
      <c r="H346"/>
      <c r="I346"/>
      <c r="J346"/>
      <c r="K346"/>
    </row>
    <row r="347" spans="8:11" x14ac:dyDescent="0.2">
      <c r="H347"/>
      <c r="I347"/>
      <c r="J347"/>
      <c r="K347"/>
    </row>
    <row r="348" spans="8:11" x14ac:dyDescent="0.2">
      <c r="H348"/>
      <c r="I348"/>
      <c r="J348"/>
      <c r="K348"/>
    </row>
    <row r="349" spans="8:11" x14ac:dyDescent="0.2">
      <c r="H349"/>
      <c r="I349"/>
      <c r="J349"/>
      <c r="K349"/>
    </row>
    <row r="350" spans="8:11" x14ac:dyDescent="0.2">
      <c r="H350"/>
      <c r="I350"/>
      <c r="J350"/>
      <c r="K350"/>
    </row>
    <row r="351" spans="8:11" x14ac:dyDescent="0.2">
      <c r="H351"/>
      <c r="I351"/>
      <c r="J351"/>
      <c r="K351"/>
    </row>
    <row r="352" spans="8:11" x14ac:dyDescent="0.2">
      <c r="H352"/>
      <c r="I352"/>
      <c r="J352"/>
      <c r="K352"/>
    </row>
    <row r="353" spans="8:11" x14ac:dyDescent="0.2">
      <c r="H353"/>
      <c r="I353"/>
      <c r="J353"/>
      <c r="K353"/>
    </row>
    <row r="354" spans="8:11" x14ac:dyDescent="0.2">
      <c r="H354"/>
      <c r="I354"/>
      <c r="J354"/>
      <c r="K354"/>
    </row>
    <row r="355" spans="8:11" x14ac:dyDescent="0.2">
      <c r="H355"/>
      <c r="I355"/>
      <c r="J355"/>
      <c r="K355"/>
    </row>
    <row r="356" spans="8:11" x14ac:dyDescent="0.2">
      <c r="H356"/>
      <c r="I356"/>
      <c r="J356"/>
      <c r="K356"/>
    </row>
    <row r="357" spans="8:11" x14ac:dyDescent="0.2">
      <c r="H357"/>
      <c r="I357"/>
      <c r="J357"/>
      <c r="K357"/>
    </row>
    <row r="358" spans="8:11" x14ac:dyDescent="0.2">
      <c r="H358"/>
      <c r="I358"/>
      <c r="J358"/>
      <c r="K358"/>
    </row>
    <row r="359" spans="8:11" x14ac:dyDescent="0.2">
      <c r="H359"/>
      <c r="I359"/>
      <c r="J359"/>
      <c r="K359"/>
    </row>
    <row r="360" spans="8:11" x14ac:dyDescent="0.2">
      <c r="H360"/>
      <c r="I360"/>
      <c r="J360"/>
      <c r="K360"/>
    </row>
    <row r="361" spans="8:11" x14ac:dyDescent="0.2">
      <c r="H361"/>
      <c r="I361"/>
      <c r="J361"/>
      <c r="K361"/>
    </row>
    <row r="362" spans="8:11" x14ac:dyDescent="0.2">
      <c r="H362"/>
      <c r="I362"/>
      <c r="J362"/>
      <c r="K362"/>
    </row>
    <row r="363" spans="8:11" x14ac:dyDescent="0.2">
      <c r="H363"/>
      <c r="I363"/>
      <c r="J363"/>
      <c r="K363"/>
    </row>
    <row r="364" spans="8:11" x14ac:dyDescent="0.2">
      <c r="H364"/>
      <c r="I364"/>
      <c r="J364"/>
      <c r="K364"/>
    </row>
    <row r="365" spans="8:11" x14ac:dyDescent="0.2">
      <c r="H365"/>
      <c r="I365"/>
      <c r="J365"/>
      <c r="K365"/>
    </row>
    <row r="366" spans="8:11" x14ac:dyDescent="0.2">
      <c r="H366"/>
      <c r="I366"/>
      <c r="J366"/>
      <c r="K366"/>
    </row>
    <row r="367" spans="8:11" x14ac:dyDescent="0.2">
      <c r="H367"/>
      <c r="I367"/>
      <c r="J367"/>
      <c r="K367"/>
    </row>
    <row r="368" spans="8:11" x14ac:dyDescent="0.2">
      <c r="H368"/>
      <c r="I368"/>
      <c r="J368"/>
      <c r="K368"/>
    </row>
    <row r="369" spans="8:11" x14ac:dyDescent="0.2">
      <c r="H369"/>
      <c r="I369"/>
      <c r="J369"/>
      <c r="K369"/>
    </row>
    <row r="370" spans="8:11" x14ac:dyDescent="0.2">
      <c r="H370"/>
      <c r="I370"/>
      <c r="J370"/>
      <c r="K370"/>
    </row>
    <row r="371" spans="8:11" x14ac:dyDescent="0.2">
      <c r="H371"/>
      <c r="I371"/>
      <c r="J371"/>
      <c r="K371"/>
    </row>
    <row r="372" spans="8:11" x14ac:dyDescent="0.2">
      <c r="H372"/>
      <c r="I372"/>
      <c r="J372"/>
      <c r="K372"/>
    </row>
    <row r="373" spans="8:11" x14ac:dyDescent="0.2">
      <c r="H373"/>
      <c r="I373"/>
      <c r="J373"/>
      <c r="K373"/>
    </row>
    <row r="374" spans="8:11" x14ac:dyDescent="0.2">
      <c r="H374"/>
      <c r="I374"/>
      <c r="J374"/>
      <c r="K374"/>
    </row>
    <row r="375" spans="8:11" x14ac:dyDescent="0.2">
      <c r="H375"/>
      <c r="I375"/>
      <c r="J375"/>
      <c r="K375"/>
    </row>
    <row r="376" spans="8:11" x14ac:dyDescent="0.2">
      <c r="H376"/>
      <c r="I376"/>
      <c r="J376"/>
      <c r="K376"/>
    </row>
    <row r="377" spans="8:11" x14ac:dyDescent="0.2">
      <c r="H377"/>
      <c r="I377"/>
      <c r="J377"/>
      <c r="K377"/>
    </row>
    <row r="378" spans="8:11" x14ac:dyDescent="0.2">
      <c r="H378"/>
      <c r="I378"/>
      <c r="J378"/>
      <c r="K378"/>
    </row>
    <row r="379" spans="8:11" x14ac:dyDescent="0.2">
      <c r="H379"/>
      <c r="I379"/>
      <c r="J379"/>
      <c r="K379"/>
    </row>
    <row r="380" spans="8:11" x14ac:dyDescent="0.2">
      <c r="H380"/>
      <c r="I380"/>
      <c r="J380"/>
      <c r="K380"/>
    </row>
  </sheetData>
  <sheetProtection sheet="1" objects="1" scenarios="1" insertHyperlinks="0"/>
  <mergeCells count="17">
    <mergeCell ref="A43:B43"/>
    <mergeCell ref="A35:B35"/>
    <mergeCell ref="A37:B37"/>
    <mergeCell ref="A39:B39"/>
    <mergeCell ref="A40:B40"/>
    <mergeCell ref="A41:B41"/>
    <mergeCell ref="I8:I9"/>
    <mergeCell ref="J8:J9"/>
    <mergeCell ref="K8:K9"/>
    <mergeCell ref="H12:K13"/>
    <mergeCell ref="B1:D1"/>
    <mergeCell ref="A6:F6"/>
    <mergeCell ref="H5:H7"/>
    <mergeCell ref="H8:H9"/>
    <mergeCell ref="J5:J7"/>
    <mergeCell ref="K5:K7"/>
    <mergeCell ref="I5:I7"/>
  </mergeCells>
  <phoneticPr fontId="22" type="noConversion"/>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ignoredErrors>
    <ignoredError sqref="F35" formulaRange="1"/>
  </ignoredErrors>
  <drawing r:id="rId2"/>
  <legacyDrawing r:id="rId3"/>
  <controls>
    <mc:AlternateContent xmlns:mc="http://schemas.openxmlformats.org/markup-compatibility/2006">
      <mc:Choice Requires="x14">
        <control shapeId="91431" r:id="rId4" name="FinalReviewChk">
          <controlPr defaultSize="0" autoLine="0" r:id="rId5">
            <anchor moveWithCells="1">
              <from>
                <xdr:col>7</xdr:col>
                <xdr:colOff>104775</xdr:colOff>
                <xdr:row>8</xdr:row>
                <xdr:rowOff>142875</xdr:rowOff>
              </from>
              <to>
                <xdr:col>7</xdr:col>
                <xdr:colOff>276225</xdr:colOff>
                <xdr:row>8</xdr:row>
                <xdr:rowOff>314325</xdr:rowOff>
              </to>
            </anchor>
          </controlPr>
        </control>
      </mc:Choice>
      <mc:Fallback>
        <control shapeId="91431" r:id="rId4" name="FinalReviewChk"/>
      </mc:Fallback>
    </mc:AlternateContent>
    <mc:AlternateContent xmlns:mc="http://schemas.openxmlformats.org/markup-compatibility/2006">
      <mc:Choice Requires="x14">
        <control shapeId="91430" r:id="rId6" name="ReworkCompleteChk">
          <controlPr defaultSize="0" autoLine="0" r:id="rId7">
            <anchor moveWithCells="1">
              <from>
                <xdr:col>7</xdr:col>
                <xdr:colOff>104775</xdr:colOff>
                <xdr:row>5</xdr:row>
                <xdr:rowOff>66675</xdr:rowOff>
              </from>
              <to>
                <xdr:col>7</xdr:col>
                <xdr:colOff>276225</xdr:colOff>
                <xdr:row>5</xdr:row>
                <xdr:rowOff>238125</xdr:rowOff>
              </to>
            </anchor>
          </controlPr>
        </control>
      </mc:Choice>
      <mc:Fallback>
        <control shapeId="91430" r:id="rId6" name="ReworkCompleteChk"/>
      </mc:Fallback>
    </mc:AlternateContent>
    <mc:AlternateContent xmlns:mc="http://schemas.openxmlformats.org/markup-compatibility/2006">
      <mc:Choice Requires="x14">
        <control shapeId="91429" r:id="rId8" name="ReworkRequiredChk">
          <controlPr defaultSize="0" autoLine="0" r:id="rId9">
            <anchor moveWithCells="1">
              <from>
                <xdr:col>7</xdr:col>
                <xdr:colOff>104775</xdr:colOff>
                <xdr:row>3</xdr:row>
                <xdr:rowOff>76200</xdr:rowOff>
              </from>
              <to>
                <xdr:col>7</xdr:col>
                <xdr:colOff>276225</xdr:colOff>
                <xdr:row>3</xdr:row>
                <xdr:rowOff>247650</xdr:rowOff>
              </to>
            </anchor>
          </controlPr>
        </control>
      </mc:Choice>
      <mc:Fallback>
        <control shapeId="91429" r:id="rId8" name="ReworkRequiredChk"/>
      </mc:Fallback>
    </mc:AlternateContent>
    <mc:AlternateContent xmlns:mc="http://schemas.openxmlformats.org/markup-compatibility/2006">
      <mc:Choice Requires="x14">
        <control shapeId="91428" r:id="rId10" name="ReviewedChk">
          <controlPr defaultSize="0" autoLine="0" r:id="rId11">
            <anchor moveWithCells="1">
              <from>
                <xdr:col>7</xdr:col>
                <xdr:colOff>104775</xdr:colOff>
                <xdr:row>2</xdr:row>
                <xdr:rowOff>66675</xdr:rowOff>
              </from>
              <to>
                <xdr:col>7</xdr:col>
                <xdr:colOff>276225</xdr:colOff>
                <xdr:row>2</xdr:row>
                <xdr:rowOff>238125</xdr:rowOff>
              </to>
            </anchor>
          </controlPr>
        </control>
      </mc:Choice>
      <mc:Fallback>
        <control shapeId="91428" r:id="rId10" name="ReviewedChk"/>
      </mc:Fallback>
    </mc:AlternateContent>
    <mc:AlternateContent xmlns:mc="http://schemas.openxmlformats.org/markup-compatibility/2006">
      <mc:Choice Requires="x14">
        <control shapeId="91427" r:id="rId12" name="AwaitingClientChk">
          <controlPr defaultSize="0" autoLine="0" r:id="rId13">
            <anchor moveWithCells="1">
              <from>
                <xdr:col>7</xdr:col>
                <xdr:colOff>104775</xdr:colOff>
                <xdr:row>1</xdr:row>
                <xdr:rowOff>57150</xdr:rowOff>
              </from>
              <to>
                <xdr:col>7</xdr:col>
                <xdr:colOff>276225</xdr:colOff>
                <xdr:row>1</xdr:row>
                <xdr:rowOff>228600</xdr:rowOff>
              </to>
            </anchor>
          </controlPr>
        </control>
      </mc:Choice>
      <mc:Fallback>
        <control shapeId="91427" r:id="rId12" name="AwaitingClientChk"/>
      </mc:Fallback>
    </mc:AlternateContent>
    <mc:AlternateContent xmlns:mc="http://schemas.openxmlformats.org/markup-compatibility/2006">
      <mc:Choice Requires="x14">
        <control shapeId="91426" r:id="rId14" name="WorksheetCompleteChk">
          <controlPr defaultSize="0" autoLine="0" r:id="rId15">
            <anchor moveWithCells="1">
              <from>
                <xdr:col>7</xdr:col>
                <xdr:colOff>104775</xdr:colOff>
                <xdr:row>0</xdr:row>
                <xdr:rowOff>47625</xdr:rowOff>
              </from>
              <to>
                <xdr:col>7</xdr:col>
                <xdr:colOff>276225</xdr:colOff>
                <xdr:row>0</xdr:row>
                <xdr:rowOff>219075</xdr:rowOff>
              </to>
            </anchor>
          </controlPr>
        </control>
      </mc:Choice>
      <mc:Fallback>
        <control shapeId="91426" r:id="rId14" name="WorksheetCompleteChk"/>
      </mc:Fallback>
    </mc:AlternateContent>
  </control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6">
    <tabColor rgb="FF8DC63F"/>
    <pageSetUpPr fitToPage="1"/>
  </sheetPr>
  <dimension ref="A1:K1452"/>
  <sheetViews>
    <sheetView showGridLines="0" zoomScaleNormal="100" workbookViewId="0">
      <selection activeCell="A12" sqref="A12"/>
    </sheetView>
  </sheetViews>
  <sheetFormatPr defaultColWidth="9.33203125" defaultRowHeight="12" x14ac:dyDescent="0.2"/>
  <cols>
    <col min="1" max="1" width="14.83203125" style="179" customWidth="1"/>
    <col min="2" max="2" width="43.33203125" style="179" customWidth="1"/>
    <col min="3" max="3" width="18.33203125" style="179" customWidth="1"/>
    <col min="4" max="6" width="15.83203125" style="179" customWidth="1"/>
    <col min="7" max="7" width="15.1640625" style="179" customWidth="1"/>
    <col min="8" max="8" width="6.33203125" style="179" customWidth="1"/>
    <col min="9" max="9" width="30.83203125" style="179" customWidth="1"/>
    <col min="10" max="16384" width="9.33203125" style="179"/>
  </cols>
  <sheetData>
    <row r="1" spans="1:11" ht="24.95" customHeight="1" x14ac:dyDescent="0.2">
      <c r="A1" s="997" t="s">
        <v>167</v>
      </c>
      <c r="B1" s="1426" t="str">
        <f>Home!$B$3</f>
        <v>MICI05</v>
      </c>
      <c r="C1" s="1426"/>
      <c r="D1" s="436"/>
      <c r="E1" s="474" t="s">
        <v>58</v>
      </c>
      <c r="F1" s="1066" t="e">
        <f>IF(AND('Index of Workpapers'!E71="",#REF!=""),'Index of Workpapers'!C71,IF('Index of Workpapers'!E71&lt;&gt;"",'Index of Workpapers'!E71,#REF!))</f>
        <v>#REF!</v>
      </c>
      <c r="H1" s="703"/>
      <c r="I1" s="704" t="s">
        <v>349</v>
      </c>
      <c r="J1" s="705" t="s">
        <v>63</v>
      </c>
      <c r="K1" s="706" t="s">
        <v>64</v>
      </c>
    </row>
    <row r="2" spans="1:11" ht="24.95" customHeight="1" x14ac:dyDescent="0.25">
      <c r="A2" s="997" t="s">
        <v>10</v>
      </c>
      <c r="B2" s="971" t="str">
        <f>Home!$B$4</f>
        <v>MICINDA SUPERANNUATION FUND</v>
      </c>
      <c r="C2" s="168"/>
      <c r="D2" s="180"/>
      <c r="E2" s="474" t="s">
        <v>63</v>
      </c>
      <c r="F2" s="474" t="s">
        <v>64</v>
      </c>
      <c r="H2" s="703"/>
      <c r="I2" s="704" t="s">
        <v>350</v>
      </c>
      <c r="J2" s="705" t="s">
        <v>63</v>
      </c>
      <c r="K2" s="706" t="s">
        <v>64</v>
      </c>
    </row>
    <row r="3" spans="1:11" ht="24.95" customHeight="1" x14ac:dyDescent="0.2">
      <c r="A3" s="997" t="s">
        <v>236</v>
      </c>
      <c r="B3" s="973">
        <f>Home!$C$7</f>
        <v>43281</v>
      </c>
      <c r="C3" s="999"/>
      <c r="D3" s="207" t="s">
        <v>55</v>
      </c>
      <c r="E3" s="855" t="str">
        <f>Home!$C$16</f>
        <v>TH</v>
      </c>
      <c r="F3" s="856">
        <f>Home!$C$17</f>
        <v>43521</v>
      </c>
      <c r="H3" s="703"/>
      <c r="I3" s="704" t="s">
        <v>94</v>
      </c>
      <c r="J3" s="705" t="s">
        <v>63</v>
      </c>
      <c r="K3" s="706" t="s">
        <v>64</v>
      </c>
    </row>
    <row r="4" spans="1:11" ht="24.95" customHeight="1" x14ac:dyDescent="0.3">
      <c r="A4" s="1680" t="s">
        <v>189</v>
      </c>
      <c r="B4" s="1680"/>
      <c r="C4" s="180"/>
      <c r="D4" s="207" t="s">
        <v>56</v>
      </c>
      <c r="E4" s="106" t="str">
        <f>Home!$C$18</f>
        <v>Enter initials</v>
      </c>
      <c r="F4" s="238" t="str">
        <f>Home!$C$19</f>
        <v>Enter date</v>
      </c>
      <c r="H4" s="703"/>
      <c r="I4" s="704" t="s">
        <v>351</v>
      </c>
      <c r="J4" s="705" t="s">
        <v>63</v>
      </c>
      <c r="K4" s="706" t="s">
        <v>64</v>
      </c>
    </row>
    <row r="5" spans="1:11" ht="3.75" customHeight="1" x14ac:dyDescent="0.25">
      <c r="A5" s="208"/>
      <c r="B5" s="208"/>
      <c r="C5" s="208"/>
      <c r="D5" s="208"/>
      <c r="E5" s="208"/>
      <c r="F5" s="208"/>
      <c r="G5" s="209"/>
      <c r="H5" s="1418"/>
      <c r="I5" s="1419" t="s">
        <v>352</v>
      </c>
      <c r="J5" s="1420" t="s">
        <v>63</v>
      </c>
      <c r="K5" s="1422" t="s">
        <v>64</v>
      </c>
    </row>
    <row r="6" spans="1:11" ht="19.5" customHeight="1" x14ac:dyDescent="0.2">
      <c r="A6" s="1414" t="s">
        <v>485</v>
      </c>
      <c r="B6" s="1414"/>
      <c r="C6" s="1414"/>
      <c r="D6" s="1414"/>
      <c r="E6" s="1414"/>
      <c r="F6" s="1414"/>
      <c r="G6" s="180"/>
      <c r="H6" s="1418"/>
      <c r="I6" s="1419"/>
      <c r="J6" s="1420"/>
      <c r="K6" s="1422"/>
    </row>
    <row r="7" spans="1:11" ht="3.75" customHeight="1" thickBot="1" x14ac:dyDescent="0.3">
      <c r="A7" s="208"/>
      <c r="B7" s="208"/>
      <c r="C7" s="208"/>
      <c r="D7" s="208"/>
      <c r="E7" s="208"/>
      <c r="F7" s="208"/>
      <c r="H7" s="1418"/>
      <c r="I7" s="1419" t="s">
        <v>353</v>
      </c>
      <c r="J7" s="1420" t="s">
        <v>63</v>
      </c>
      <c r="K7" s="1422" t="s">
        <v>64</v>
      </c>
    </row>
    <row r="8" spans="1:11" ht="3.75" customHeight="1" x14ac:dyDescent="0.25">
      <c r="A8" s="846"/>
      <c r="B8" s="847"/>
      <c r="C8" s="847"/>
      <c r="D8" s="847"/>
      <c r="E8" s="847"/>
      <c r="F8" s="848"/>
      <c r="H8" s="1418"/>
      <c r="I8" s="1419"/>
      <c r="J8" s="1420"/>
      <c r="K8" s="1422"/>
    </row>
    <row r="9" spans="1:11" s="211" customFormat="1" ht="19.5" customHeight="1" x14ac:dyDescent="0.2">
      <c r="A9" s="1397" t="s">
        <v>330</v>
      </c>
      <c r="B9" s="1398"/>
      <c r="C9" s="1398"/>
      <c r="D9" s="1398"/>
      <c r="E9" s="1398"/>
      <c r="F9" s="1399"/>
      <c r="G9" s="210"/>
      <c r="H9" s="1418"/>
      <c r="I9" s="1419"/>
      <c r="J9" s="1420"/>
      <c r="K9" s="1422"/>
    </row>
    <row r="10" spans="1:11" s="213" customFormat="1" ht="3.75" customHeight="1" x14ac:dyDescent="0.2">
      <c r="A10" s="822"/>
      <c r="B10" s="436"/>
      <c r="C10" s="436"/>
      <c r="D10" s="436"/>
      <c r="E10" s="436"/>
      <c r="F10" s="767"/>
      <c r="G10" s="212"/>
      <c r="H10" s="1418"/>
      <c r="I10" s="1419"/>
      <c r="J10" s="1420"/>
      <c r="K10" s="1422"/>
    </row>
    <row r="11" spans="1:11" s="215" customFormat="1" ht="24.95" customHeight="1" x14ac:dyDescent="0.2">
      <c r="A11" s="641" t="s">
        <v>64</v>
      </c>
      <c r="B11" s="1403" t="s">
        <v>76</v>
      </c>
      <c r="C11" s="1403"/>
      <c r="D11" s="642" t="s">
        <v>74</v>
      </c>
      <c r="E11" s="642" t="s">
        <v>75</v>
      </c>
      <c r="F11" s="653" t="s">
        <v>571</v>
      </c>
      <c r="G11" s="214"/>
      <c r="H11" s="515" t="s">
        <v>902</v>
      </c>
      <c r="I11" s="516"/>
      <c r="J11" s="516"/>
      <c r="K11" s="517"/>
    </row>
    <row r="12" spans="1:11" s="211" customFormat="1" ht="15" customHeight="1" x14ac:dyDescent="0.2">
      <c r="A12" s="629"/>
      <c r="B12" s="1412"/>
      <c r="C12" s="1413"/>
      <c r="D12" s="311"/>
      <c r="E12" s="437"/>
      <c r="F12" s="545"/>
      <c r="G12" s="210"/>
      <c r="H12" s="1429" t="s">
        <v>468</v>
      </c>
      <c r="I12" s="1430"/>
      <c r="J12" s="1430"/>
      <c r="K12" s="1431"/>
    </row>
    <row r="13" spans="1:11" s="211" customFormat="1" ht="15" customHeight="1" x14ac:dyDescent="0.2">
      <c r="A13" s="629"/>
      <c r="B13" s="1413"/>
      <c r="C13" s="1413"/>
      <c r="D13" s="239"/>
      <c r="E13" s="437"/>
      <c r="F13" s="545"/>
      <c r="G13" s="210"/>
      <c r="H13" s="1415"/>
      <c r="I13" s="1432"/>
      <c r="J13" s="1432"/>
      <c r="K13" s="1433"/>
    </row>
    <row r="14" spans="1:11" s="211" customFormat="1" ht="15" customHeight="1" x14ac:dyDescent="0.2">
      <c r="A14" s="629"/>
      <c r="B14" s="1413"/>
      <c r="C14" s="1413"/>
      <c r="D14" s="239"/>
      <c r="E14" s="437"/>
      <c r="F14" s="545"/>
      <c r="G14" s="210"/>
      <c r="H14" s="443"/>
      <c r="I14" s="444"/>
      <c r="J14" s="444"/>
      <c r="K14" s="445"/>
    </row>
    <row r="15" spans="1:11" s="211" customFormat="1" ht="15" customHeight="1" x14ac:dyDescent="0.2">
      <c r="A15" s="629"/>
      <c r="B15" s="1413"/>
      <c r="C15" s="1413"/>
      <c r="D15" s="239"/>
      <c r="E15" s="437"/>
      <c r="F15" s="545"/>
      <c r="G15" s="210"/>
      <c r="H15" s="443"/>
      <c r="I15" s="444"/>
      <c r="J15" s="444"/>
      <c r="K15" s="445"/>
    </row>
    <row r="16" spans="1:11" s="211" customFormat="1" ht="15" customHeight="1" x14ac:dyDescent="0.2">
      <c r="A16" s="629"/>
      <c r="B16" s="1413"/>
      <c r="C16" s="1413"/>
      <c r="D16" s="239"/>
      <c r="E16" s="437"/>
      <c r="F16" s="545"/>
      <c r="G16" s="210"/>
      <c r="H16" s="443"/>
      <c r="I16" s="444"/>
      <c r="J16" s="444"/>
      <c r="K16" s="445"/>
    </row>
    <row r="17" spans="1:11" s="211" customFormat="1" ht="15" customHeight="1" x14ac:dyDescent="0.2">
      <c r="A17" s="629"/>
      <c r="B17" s="1413"/>
      <c r="C17" s="1413"/>
      <c r="D17" s="239"/>
      <c r="E17" s="437"/>
      <c r="F17" s="545"/>
      <c r="G17" s="210"/>
      <c r="H17" s="443"/>
      <c r="I17" s="444"/>
      <c r="J17" s="444"/>
      <c r="K17" s="445"/>
    </row>
    <row r="18" spans="1:11" s="211" customFormat="1" ht="15" customHeight="1" x14ac:dyDescent="0.2">
      <c r="A18" s="629"/>
      <c r="B18" s="1413"/>
      <c r="C18" s="1413"/>
      <c r="D18" s="239"/>
      <c r="E18" s="437"/>
      <c r="F18" s="545"/>
      <c r="G18" s="210"/>
      <c r="H18" s="443"/>
      <c r="I18" s="444"/>
      <c r="J18" s="444"/>
      <c r="K18" s="445"/>
    </row>
    <row r="19" spans="1:11" s="211" customFormat="1" ht="15" customHeight="1" x14ac:dyDescent="0.2">
      <c r="A19" s="629"/>
      <c r="B19" s="1413"/>
      <c r="C19" s="1413"/>
      <c r="D19" s="239"/>
      <c r="E19" s="437"/>
      <c r="F19" s="545"/>
      <c r="G19" s="210"/>
      <c r="H19" s="443"/>
      <c r="I19" s="444"/>
      <c r="J19" s="444"/>
      <c r="K19" s="445"/>
    </row>
    <row r="20" spans="1:11" s="211" customFormat="1" ht="15" customHeight="1" x14ac:dyDescent="0.2">
      <c r="A20" s="629"/>
      <c r="B20" s="1413"/>
      <c r="C20" s="1413"/>
      <c r="D20" s="239"/>
      <c r="E20" s="437"/>
      <c r="F20" s="545"/>
      <c r="G20" s="210"/>
      <c r="H20" s="443"/>
      <c r="I20" s="444"/>
      <c r="J20" s="444"/>
      <c r="K20" s="445"/>
    </row>
    <row r="21" spans="1:11" s="211" customFormat="1" ht="15" customHeight="1" x14ac:dyDescent="0.2">
      <c r="A21" s="629"/>
      <c r="B21" s="1413"/>
      <c r="C21" s="1413"/>
      <c r="D21" s="239"/>
      <c r="E21" s="437"/>
      <c r="F21" s="545"/>
      <c r="G21" s="210"/>
      <c r="H21" s="443"/>
      <c r="I21" s="444"/>
      <c r="J21" s="444"/>
      <c r="K21" s="445"/>
    </row>
    <row r="22" spans="1:11" s="211" customFormat="1" ht="15" customHeight="1" x14ac:dyDescent="0.2">
      <c r="A22" s="629"/>
      <c r="B22" s="1413"/>
      <c r="C22" s="1413"/>
      <c r="D22" s="239"/>
      <c r="E22" s="437"/>
      <c r="F22" s="545"/>
      <c r="G22" s="210"/>
      <c r="H22" s="443"/>
      <c r="I22" s="444"/>
      <c r="J22" s="444"/>
      <c r="K22" s="445"/>
    </row>
    <row r="23" spans="1:11" s="211" customFormat="1" ht="15" customHeight="1" x14ac:dyDescent="0.2">
      <c r="A23" s="629"/>
      <c r="B23" s="1413"/>
      <c r="C23" s="1413"/>
      <c r="D23" s="239"/>
      <c r="E23" s="437"/>
      <c r="F23" s="545"/>
      <c r="G23" s="210"/>
      <c r="H23" s="443"/>
      <c r="I23" s="444"/>
      <c r="J23" s="444"/>
      <c r="K23" s="445"/>
    </row>
    <row r="24" spans="1:11" s="211" customFormat="1" ht="15" customHeight="1" x14ac:dyDescent="0.2">
      <c r="A24" s="629"/>
      <c r="B24" s="1413"/>
      <c r="C24" s="1413"/>
      <c r="D24" s="239"/>
      <c r="E24" s="437"/>
      <c r="F24" s="545"/>
      <c r="G24" s="210"/>
      <c r="H24" s="443"/>
      <c r="I24" s="444"/>
      <c r="J24" s="444"/>
      <c r="K24" s="445"/>
    </row>
    <row r="25" spans="1:11" s="211" customFormat="1" ht="15" customHeight="1" x14ac:dyDescent="0.2">
      <c r="A25" s="629"/>
      <c r="B25" s="1413"/>
      <c r="C25" s="1413"/>
      <c r="D25" s="239"/>
      <c r="E25" s="437"/>
      <c r="F25" s="545"/>
      <c r="G25" s="210"/>
      <c r="H25" s="443"/>
      <c r="I25" s="444"/>
      <c r="J25" s="444"/>
      <c r="K25" s="445"/>
    </row>
    <row r="26" spans="1:11" s="211" customFormat="1" ht="15" customHeight="1" x14ac:dyDescent="0.2">
      <c r="A26" s="629"/>
      <c r="B26" s="1413"/>
      <c r="C26" s="1413"/>
      <c r="D26" s="239"/>
      <c r="E26" s="437"/>
      <c r="F26" s="545"/>
      <c r="G26" s="210"/>
      <c r="H26" s="443"/>
      <c r="I26" s="444"/>
      <c r="J26" s="444"/>
      <c r="K26" s="445"/>
    </row>
    <row r="27" spans="1:11" s="211" customFormat="1" ht="15" customHeight="1" x14ac:dyDescent="0.2">
      <c r="A27" s="629"/>
      <c r="B27" s="1413"/>
      <c r="C27" s="1413"/>
      <c r="D27" s="239"/>
      <c r="E27" s="437"/>
      <c r="F27" s="545"/>
      <c r="G27" s="210"/>
      <c r="H27" s="443"/>
      <c r="I27" s="444"/>
      <c r="J27" s="444"/>
      <c r="K27" s="445"/>
    </row>
    <row r="28" spans="1:11" s="211" customFormat="1" ht="15" customHeight="1" x14ac:dyDescent="0.2">
      <c r="A28" s="629"/>
      <c r="B28" s="1413"/>
      <c r="C28" s="1413"/>
      <c r="D28" s="239"/>
      <c r="E28" s="437"/>
      <c r="F28" s="545"/>
      <c r="G28" s="210"/>
      <c r="H28" s="443"/>
      <c r="I28" s="444"/>
      <c r="J28" s="444"/>
      <c r="K28" s="445"/>
    </row>
    <row r="29" spans="1:11" s="211" customFormat="1" ht="15" customHeight="1" x14ac:dyDescent="0.2">
      <c r="A29" s="629"/>
      <c r="B29" s="1413"/>
      <c r="C29" s="1413"/>
      <c r="D29" s="239"/>
      <c r="E29" s="437"/>
      <c r="F29" s="545"/>
      <c r="G29" s="210"/>
      <c r="H29" s="443"/>
      <c r="I29" s="444"/>
      <c r="J29" s="444"/>
      <c r="K29" s="445"/>
    </row>
    <row r="30" spans="1:11" s="211" customFormat="1" ht="15" customHeight="1" x14ac:dyDescent="0.2">
      <c r="A30" s="629"/>
      <c r="B30" s="1413"/>
      <c r="C30" s="1413"/>
      <c r="D30" s="239"/>
      <c r="E30" s="437"/>
      <c r="F30" s="545"/>
      <c r="G30" s="210"/>
      <c r="H30" s="443"/>
      <c r="I30" s="444"/>
      <c r="J30" s="444"/>
      <c r="K30" s="445"/>
    </row>
    <row r="31" spans="1:11" s="211" customFormat="1" ht="15" customHeight="1" x14ac:dyDescent="0.2">
      <c r="A31" s="629"/>
      <c r="B31" s="1413"/>
      <c r="C31" s="1413"/>
      <c r="D31" s="239"/>
      <c r="E31" s="437"/>
      <c r="F31" s="545"/>
      <c r="G31" s="210"/>
      <c r="H31" s="443"/>
      <c r="I31" s="444"/>
      <c r="J31" s="444"/>
      <c r="K31" s="445"/>
    </row>
    <row r="32" spans="1:11" s="211" customFormat="1" ht="15" customHeight="1" x14ac:dyDescent="0.2">
      <c r="A32" s="629"/>
      <c r="B32" s="1413"/>
      <c r="C32" s="1413"/>
      <c r="D32" s="239"/>
      <c r="E32" s="437"/>
      <c r="F32" s="545"/>
      <c r="G32" s="210"/>
      <c r="H32" s="443"/>
      <c r="I32" s="444"/>
      <c r="J32" s="444"/>
      <c r="K32" s="445"/>
    </row>
    <row r="33" spans="1:11" s="211" customFormat="1" ht="15" customHeight="1" x14ac:dyDescent="0.2">
      <c r="A33" s="629"/>
      <c r="B33" s="1413"/>
      <c r="C33" s="1413"/>
      <c r="D33" s="239"/>
      <c r="E33" s="437"/>
      <c r="F33" s="545"/>
      <c r="G33" s="210"/>
      <c r="H33" s="443"/>
      <c r="I33" s="444"/>
      <c r="J33" s="444"/>
      <c r="K33" s="445"/>
    </row>
    <row r="34" spans="1:11" s="211" customFormat="1" ht="15" customHeight="1" x14ac:dyDescent="0.2">
      <c r="A34" s="629"/>
      <c r="B34" s="1413"/>
      <c r="C34" s="1413"/>
      <c r="D34" s="239"/>
      <c r="E34" s="437"/>
      <c r="F34" s="545"/>
      <c r="G34" s="210"/>
      <c r="H34" s="443"/>
      <c r="I34" s="444"/>
      <c r="J34" s="444"/>
      <c r="K34" s="445"/>
    </row>
    <row r="35" spans="1:11" s="211" customFormat="1" ht="15" customHeight="1" x14ac:dyDescent="0.2">
      <c r="A35" s="629"/>
      <c r="B35" s="1413"/>
      <c r="C35" s="1413"/>
      <c r="D35" s="239"/>
      <c r="E35" s="437"/>
      <c r="F35" s="545"/>
      <c r="G35" s="210"/>
      <c r="H35" s="443"/>
      <c r="I35" s="444"/>
      <c r="J35" s="444"/>
      <c r="K35" s="445"/>
    </row>
    <row r="36" spans="1:11" s="211" customFormat="1" ht="15" customHeight="1" x14ac:dyDescent="0.2">
      <c r="A36" s="629"/>
      <c r="B36" s="1413"/>
      <c r="C36" s="1413"/>
      <c r="D36" s="239"/>
      <c r="E36" s="437"/>
      <c r="F36" s="545"/>
      <c r="G36" s="210"/>
      <c r="H36" s="443"/>
      <c r="I36" s="444"/>
      <c r="J36" s="444"/>
      <c r="K36" s="445"/>
    </row>
    <row r="37" spans="1:11" s="211" customFormat="1" ht="15" customHeight="1" x14ac:dyDescent="0.2">
      <c r="A37" s="629"/>
      <c r="B37" s="1413"/>
      <c r="C37" s="1413"/>
      <c r="D37" s="239"/>
      <c r="E37" s="437"/>
      <c r="F37" s="545"/>
      <c r="G37" s="210"/>
      <c r="H37" s="443"/>
      <c r="I37" s="444"/>
      <c r="J37" s="444"/>
      <c r="K37" s="445"/>
    </row>
    <row r="38" spans="1:11" s="211" customFormat="1" ht="15" customHeight="1" x14ac:dyDescent="0.2">
      <c r="A38" s="629"/>
      <c r="B38" s="1413"/>
      <c r="C38" s="1413"/>
      <c r="D38" s="239"/>
      <c r="E38" s="437"/>
      <c r="F38" s="545"/>
      <c r="G38" s="210"/>
      <c r="H38" s="443"/>
      <c r="I38" s="444"/>
      <c r="J38" s="444"/>
      <c r="K38" s="445"/>
    </row>
    <row r="39" spans="1:11" s="211" customFormat="1" ht="15" customHeight="1" x14ac:dyDescent="0.2">
      <c r="A39" s="629"/>
      <c r="B39" s="1413"/>
      <c r="C39" s="1413"/>
      <c r="D39" s="239"/>
      <c r="E39" s="437"/>
      <c r="F39" s="545"/>
      <c r="G39" s="210"/>
      <c r="H39" s="443"/>
      <c r="I39" s="444"/>
      <c r="J39" s="444"/>
      <c r="K39" s="445"/>
    </row>
    <row r="40" spans="1:11" s="211" customFormat="1" ht="15" customHeight="1" x14ac:dyDescent="0.2">
      <c r="A40" s="629"/>
      <c r="B40" s="1413"/>
      <c r="C40" s="1413"/>
      <c r="D40" s="239"/>
      <c r="E40" s="437"/>
      <c r="F40" s="545"/>
      <c r="G40" s="210"/>
      <c r="H40" s="443"/>
      <c r="I40" s="444"/>
      <c r="J40" s="444"/>
      <c r="K40" s="445"/>
    </row>
    <row r="41" spans="1:11" s="211" customFormat="1" ht="15" customHeight="1" x14ac:dyDescent="0.2">
      <c r="A41" s="629"/>
      <c r="B41" s="1413"/>
      <c r="C41" s="1413"/>
      <c r="D41" s="239"/>
      <c r="E41" s="437"/>
      <c r="F41" s="545"/>
      <c r="G41" s="210"/>
      <c r="H41" s="443"/>
      <c r="I41" s="444"/>
      <c r="J41" s="444"/>
      <c r="K41" s="445"/>
    </row>
    <row r="42" spans="1:11" s="211" customFormat="1" ht="20.100000000000001" customHeight="1" thickBot="1" x14ac:dyDescent="0.25">
      <c r="A42" s="849"/>
      <c r="B42" s="655" t="s">
        <v>78</v>
      </c>
      <c r="C42" s="213"/>
      <c r="D42" s="658"/>
      <c r="E42" s="415">
        <f>SUM(E12:E41)</f>
        <v>0</v>
      </c>
      <c r="F42" s="546">
        <f>SUM(F12:F41)</f>
        <v>0</v>
      </c>
      <c r="G42" s="210"/>
      <c r="H42" s="375"/>
      <c r="I42" s="375"/>
      <c r="J42" s="375"/>
      <c r="K42" s="375"/>
    </row>
    <row r="43" spans="1:11" s="213" customFormat="1" ht="3.75" customHeight="1" thickTop="1" x14ac:dyDescent="0.2">
      <c r="A43" s="850"/>
      <c r="B43" s="216"/>
      <c r="C43" s="216"/>
      <c r="D43" s="216"/>
      <c r="E43" s="212"/>
      <c r="F43" s="851"/>
      <c r="G43" s="212"/>
      <c r="H43" s="375"/>
      <c r="I43" s="375"/>
      <c r="J43" s="375"/>
      <c r="K43" s="375"/>
    </row>
    <row r="44" spans="1:11" s="211" customFormat="1" ht="19.5" customHeight="1" x14ac:dyDescent="0.2">
      <c r="A44" s="1397" t="s">
        <v>79</v>
      </c>
      <c r="B44" s="1398"/>
      <c r="C44" s="1398"/>
      <c r="D44" s="1398"/>
      <c r="E44" s="1398"/>
      <c r="F44" s="1399"/>
      <c r="G44" s="210"/>
      <c r="H44" s="375"/>
      <c r="I44" s="375"/>
      <c r="J44" s="375"/>
      <c r="K44" s="375"/>
    </row>
    <row r="45" spans="1:11" s="213" customFormat="1" ht="3.75" customHeight="1" x14ac:dyDescent="0.2">
      <c r="A45" s="850"/>
      <c r="B45" s="216"/>
      <c r="C45" s="216"/>
      <c r="D45" s="216"/>
      <c r="E45" s="212"/>
      <c r="F45" s="851"/>
      <c r="G45" s="212"/>
      <c r="H45" s="375"/>
      <c r="I45" s="375"/>
      <c r="J45" s="375"/>
      <c r="K45" s="375"/>
    </row>
    <row r="46" spans="1:11" s="215" customFormat="1" ht="30" customHeight="1" x14ac:dyDescent="0.2">
      <c r="A46" s="641" t="s">
        <v>64</v>
      </c>
      <c r="B46" s="1403" t="s">
        <v>112</v>
      </c>
      <c r="C46" s="1403"/>
      <c r="D46" s="642" t="s">
        <v>74</v>
      </c>
      <c r="E46" s="642" t="s">
        <v>75</v>
      </c>
      <c r="F46" s="653" t="s">
        <v>571</v>
      </c>
      <c r="G46" s="214"/>
      <c r="H46" s="375"/>
      <c r="I46" s="375"/>
      <c r="J46" s="375"/>
      <c r="K46" s="375"/>
    </row>
    <row r="47" spans="1:11" s="211" customFormat="1" ht="15" customHeight="1" x14ac:dyDescent="0.2">
      <c r="A47" s="629"/>
      <c r="B47" s="1681"/>
      <c r="C47" s="1682"/>
      <c r="D47" s="437"/>
      <c r="E47" s="437"/>
      <c r="F47" s="545"/>
      <c r="G47" s="210"/>
      <c r="H47" s="443"/>
      <c r="I47" s="444"/>
      <c r="J47" s="444"/>
      <c r="K47" s="445"/>
    </row>
    <row r="48" spans="1:11" s="211" customFormat="1" ht="15" customHeight="1" x14ac:dyDescent="0.2">
      <c r="A48" s="629"/>
      <c r="B48" s="1683"/>
      <c r="C48" s="1684"/>
      <c r="D48" s="437"/>
      <c r="E48" s="437"/>
      <c r="F48" s="545"/>
      <c r="G48" s="210"/>
      <c r="H48" s="443"/>
      <c r="I48" s="444"/>
      <c r="J48" s="444"/>
      <c r="K48" s="445"/>
    </row>
    <row r="49" spans="1:11" s="211" customFormat="1" ht="15" customHeight="1" x14ac:dyDescent="0.2">
      <c r="A49" s="629"/>
      <c r="B49" s="1683"/>
      <c r="C49" s="1684"/>
      <c r="D49" s="437"/>
      <c r="E49" s="437"/>
      <c r="F49" s="545"/>
      <c r="G49" s="210"/>
      <c r="H49" s="443"/>
      <c r="I49" s="444"/>
      <c r="J49" s="444"/>
      <c r="K49" s="445"/>
    </row>
    <row r="50" spans="1:11" s="211" customFormat="1" ht="15" customHeight="1" x14ac:dyDescent="0.2">
      <c r="A50" s="629"/>
      <c r="B50" s="1683"/>
      <c r="C50" s="1684"/>
      <c r="D50" s="437"/>
      <c r="E50" s="437"/>
      <c r="F50" s="545"/>
      <c r="G50" s="210"/>
      <c r="H50" s="443"/>
      <c r="I50" s="444"/>
      <c r="J50" s="444"/>
      <c r="K50" s="445"/>
    </row>
    <row r="51" spans="1:11" s="211" customFormat="1" ht="15" customHeight="1" x14ac:dyDescent="0.2">
      <c r="A51" s="629"/>
      <c r="B51" s="1683"/>
      <c r="C51" s="1684"/>
      <c r="D51" s="437"/>
      <c r="E51" s="437"/>
      <c r="F51" s="545"/>
      <c r="G51" s="210"/>
      <c r="H51" s="443"/>
      <c r="I51" s="444"/>
      <c r="J51" s="444"/>
      <c r="K51" s="445"/>
    </row>
    <row r="52" spans="1:11" s="211" customFormat="1" ht="15" customHeight="1" x14ac:dyDescent="0.2">
      <c r="A52" s="629"/>
      <c r="B52" s="1683"/>
      <c r="C52" s="1684"/>
      <c r="D52" s="437"/>
      <c r="E52" s="437"/>
      <c r="F52" s="545"/>
      <c r="G52" s="210"/>
      <c r="H52" s="443"/>
      <c r="I52" s="444"/>
      <c r="J52" s="444"/>
      <c r="K52" s="445"/>
    </row>
    <row r="53" spans="1:11" s="211" customFormat="1" ht="15" customHeight="1" x14ac:dyDescent="0.2">
      <c r="A53" s="629"/>
      <c r="B53" s="1683"/>
      <c r="C53" s="1684"/>
      <c r="D53" s="437"/>
      <c r="E53" s="437"/>
      <c r="F53" s="545"/>
      <c r="G53" s="210"/>
      <c r="H53" s="443"/>
      <c r="I53" s="444"/>
      <c r="J53" s="444"/>
      <c r="K53" s="445"/>
    </row>
    <row r="54" spans="1:11" s="211" customFormat="1" ht="20.100000000000001" customHeight="1" thickBot="1" x14ac:dyDescent="0.25">
      <c r="A54" s="822"/>
      <c r="B54" s="655" t="s">
        <v>80</v>
      </c>
      <c r="C54" s="436"/>
      <c r="D54" s="436"/>
      <c r="E54" s="415">
        <f>SUM(E47:E53)</f>
        <v>0</v>
      </c>
      <c r="F54" s="546">
        <f>SUM(F47:F53)</f>
        <v>0</v>
      </c>
      <c r="G54" s="210"/>
      <c r="H54" s="443"/>
      <c r="I54" s="444"/>
      <c r="J54" s="444"/>
      <c r="K54" s="445"/>
    </row>
    <row r="55" spans="1:11" ht="3.75" customHeight="1" thickTop="1" x14ac:dyDescent="0.2">
      <c r="A55" s="822"/>
      <c r="B55" s="436"/>
      <c r="C55" s="436"/>
      <c r="D55" s="436"/>
      <c r="E55" s="436"/>
      <c r="F55" s="767"/>
      <c r="H55" s="375"/>
      <c r="I55" s="375"/>
      <c r="J55" s="375"/>
      <c r="K55" s="375"/>
    </row>
    <row r="56" spans="1:11" s="189" customFormat="1" ht="20.100000000000001" customHeight="1" thickBot="1" x14ac:dyDescent="0.25">
      <c r="A56" s="1466" t="s">
        <v>78</v>
      </c>
      <c r="B56" s="1467"/>
      <c r="C56" s="1467"/>
      <c r="D56" s="436"/>
      <c r="E56" s="415">
        <f>SUM(E42+E54)</f>
        <v>0</v>
      </c>
      <c r="F56" s="546">
        <f>SUM(F42+F54)</f>
        <v>0</v>
      </c>
      <c r="H56" s="443"/>
      <c r="I56" s="444"/>
      <c r="J56" s="444"/>
      <c r="K56" s="445"/>
    </row>
    <row r="57" spans="1:11" s="189" customFormat="1" ht="3.75" customHeight="1" thickTop="1" thickBot="1" x14ac:dyDescent="0.25">
      <c r="A57" s="852"/>
      <c r="B57" s="853"/>
      <c r="C57" s="853"/>
      <c r="D57" s="853"/>
      <c r="E57" s="853"/>
      <c r="F57" s="854"/>
      <c r="H57" s="1675"/>
      <c r="I57" s="1675"/>
      <c r="J57" s="1675"/>
      <c r="K57" s="1675"/>
    </row>
    <row r="58" spans="1:11" s="189" customFormat="1" ht="15.95" customHeight="1" x14ac:dyDescent="0.2">
      <c r="H58" s="1675"/>
      <c r="I58" s="1675"/>
      <c r="J58" s="1675"/>
      <c r="K58" s="1675"/>
    </row>
    <row r="59" spans="1:11" s="189" customFormat="1" ht="15.95" customHeight="1" x14ac:dyDescent="0.2">
      <c r="H59" s="1675"/>
      <c r="I59" s="1675"/>
      <c r="J59" s="1675"/>
      <c r="K59" s="1675"/>
    </row>
    <row r="60" spans="1:11" s="189" customFormat="1" ht="15.95" customHeight="1" x14ac:dyDescent="0.2">
      <c r="H60" s="1675"/>
      <c r="I60" s="1675"/>
      <c r="J60" s="1675"/>
      <c r="K60" s="1675"/>
    </row>
    <row r="61" spans="1:11" s="189" customFormat="1" ht="15.95" customHeight="1" x14ac:dyDescent="0.2">
      <c r="H61" s="1675"/>
      <c r="I61" s="1675"/>
      <c r="J61" s="1675"/>
      <c r="K61" s="1675"/>
    </row>
    <row r="62" spans="1:11" s="189" customFormat="1" ht="15.95" customHeight="1" x14ac:dyDescent="0.2">
      <c r="H62" s="1675"/>
      <c r="I62" s="1675"/>
      <c r="J62" s="1675"/>
      <c r="K62" s="1675"/>
    </row>
    <row r="63" spans="1:11" s="189" customFormat="1" ht="15.75" customHeight="1" x14ac:dyDescent="0.2">
      <c r="H63" s="1675"/>
      <c r="I63" s="1675"/>
      <c r="J63" s="1675"/>
      <c r="K63" s="1675"/>
    </row>
    <row r="64" spans="1:11" s="189" customFormat="1" ht="15.95" hidden="1" customHeight="1" x14ac:dyDescent="0.2">
      <c r="A64" s="189" t="s">
        <v>207</v>
      </c>
      <c r="H64" s="1675"/>
      <c r="I64" s="1675"/>
      <c r="J64" s="1675"/>
      <c r="K64" s="1675"/>
    </row>
    <row r="65" spans="1:11" s="189" customFormat="1" ht="15.95" hidden="1" customHeight="1" x14ac:dyDescent="0.2">
      <c r="A65" s="189" t="s">
        <v>25</v>
      </c>
      <c r="H65" s="1675"/>
      <c r="I65" s="1675"/>
      <c r="J65" s="1675"/>
      <c r="K65" s="1675"/>
    </row>
    <row r="66" spans="1:11" s="189" customFormat="1" ht="15.95" customHeight="1" x14ac:dyDescent="0.2">
      <c r="H66" s="1675"/>
      <c r="I66" s="1675"/>
      <c r="J66" s="1675"/>
      <c r="K66" s="1675"/>
    </row>
    <row r="67" spans="1:11" s="189" customFormat="1" ht="15.95" customHeight="1" x14ac:dyDescent="0.2">
      <c r="H67" s="1675"/>
      <c r="I67" s="1675"/>
      <c r="J67" s="1675"/>
      <c r="K67" s="1675"/>
    </row>
    <row r="68" spans="1:11" s="189" customFormat="1" ht="15.95" customHeight="1" x14ac:dyDescent="0.2">
      <c r="H68" s="1675"/>
      <c r="I68" s="1675"/>
      <c r="J68" s="1675"/>
      <c r="K68" s="1675"/>
    </row>
    <row r="69" spans="1:11" s="189" customFormat="1" ht="15.95" customHeight="1" x14ac:dyDescent="0.2">
      <c r="H69" s="1675"/>
      <c r="I69" s="1675"/>
      <c r="J69" s="1675"/>
      <c r="K69" s="1675"/>
    </row>
    <row r="70" spans="1:11" s="189" customFormat="1" ht="15.95" customHeight="1" x14ac:dyDescent="0.2">
      <c r="H70" s="1675"/>
      <c r="I70" s="1675"/>
      <c r="J70" s="1675"/>
      <c r="K70" s="1675"/>
    </row>
    <row r="71" spans="1:11" s="189" customFormat="1" ht="15.95" customHeight="1" x14ac:dyDescent="0.2">
      <c r="H71" s="1675"/>
      <c r="I71" s="1675"/>
      <c r="J71" s="1675"/>
      <c r="K71" s="1675"/>
    </row>
    <row r="72" spans="1:11" s="189" customFormat="1" ht="15.95" customHeight="1" x14ac:dyDescent="0.2">
      <c r="H72" s="1675"/>
      <c r="I72" s="1675"/>
      <c r="J72" s="1675"/>
      <c r="K72" s="1675"/>
    </row>
    <row r="73" spans="1:11" s="189" customFormat="1" ht="15.95" customHeight="1" x14ac:dyDescent="0.2">
      <c r="H73" s="1675"/>
      <c r="I73" s="1675"/>
      <c r="J73" s="1675"/>
      <c r="K73" s="1675"/>
    </row>
    <row r="74" spans="1:11" s="189" customFormat="1" ht="15.95" customHeight="1" x14ac:dyDescent="0.2">
      <c r="H74" s="1675"/>
      <c r="I74" s="1675"/>
      <c r="J74" s="1675"/>
      <c r="K74" s="1675"/>
    </row>
    <row r="75" spans="1:11" s="189" customFormat="1" ht="15.95" customHeight="1" x14ac:dyDescent="0.2">
      <c r="H75" s="1675"/>
      <c r="I75" s="1675"/>
      <c r="J75" s="1675"/>
      <c r="K75" s="1675"/>
    </row>
    <row r="76" spans="1:11" s="189" customFormat="1" ht="15.95" customHeight="1" x14ac:dyDescent="0.2">
      <c r="H76" s="1675"/>
      <c r="I76" s="1675"/>
      <c r="J76" s="1675"/>
      <c r="K76" s="1675"/>
    </row>
    <row r="77" spans="1:11" s="189" customFormat="1" ht="15.95" customHeight="1" x14ac:dyDescent="0.2">
      <c r="H77" s="1675"/>
      <c r="I77" s="1675"/>
      <c r="J77" s="1675"/>
      <c r="K77" s="1675"/>
    </row>
    <row r="78" spans="1:11" s="189" customFormat="1" ht="15.95" customHeight="1" x14ac:dyDescent="0.2">
      <c r="H78" s="1675"/>
      <c r="I78" s="1675"/>
      <c r="J78" s="1675"/>
      <c r="K78" s="1675"/>
    </row>
    <row r="79" spans="1:11" s="189" customFormat="1" ht="15.95" customHeight="1" x14ac:dyDescent="0.2">
      <c r="H79" s="1675"/>
      <c r="I79" s="1675"/>
      <c r="J79" s="1675"/>
      <c r="K79" s="1675"/>
    </row>
    <row r="80" spans="1:11" s="189" customFormat="1" ht="15.95" customHeight="1" x14ac:dyDescent="0.2">
      <c r="H80" s="1675"/>
      <c r="I80" s="1675"/>
      <c r="J80" s="1675"/>
      <c r="K80" s="1675"/>
    </row>
    <row r="81" spans="8:11" s="189" customFormat="1" ht="15.95" customHeight="1" x14ac:dyDescent="0.2">
      <c r="H81" s="1675"/>
      <c r="I81" s="1675"/>
      <c r="J81" s="1675"/>
      <c r="K81" s="1675"/>
    </row>
    <row r="82" spans="8:11" s="189" customFormat="1" ht="15.95" customHeight="1" x14ac:dyDescent="0.2">
      <c r="H82" s="1675"/>
      <c r="I82" s="1675"/>
      <c r="J82" s="1675"/>
      <c r="K82" s="1675"/>
    </row>
    <row r="83" spans="8:11" s="189" customFormat="1" ht="15.95" customHeight="1" x14ac:dyDescent="0.2">
      <c r="H83" s="1675"/>
      <c r="I83" s="1675"/>
      <c r="J83" s="1675"/>
      <c r="K83" s="1675"/>
    </row>
    <row r="84" spans="8:11" s="189" customFormat="1" ht="15.95" customHeight="1" x14ac:dyDescent="0.2">
      <c r="H84" s="1675"/>
      <c r="I84" s="1675"/>
      <c r="J84" s="1675"/>
      <c r="K84" s="1675"/>
    </row>
    <row r="85" spans="8:11" s="189" customFormat="1" ht="15.95" customHeight="1" x14ac:dyDescent="0.2">
      <c r="H85" s="1675"/>
      <c r="I85" s="1675"/>
      <c r="J85" s="1675"/>
      <c r="K85" s="1675"/>
    </row>
    <row r="86" spans="8:11" s="189" customFormat="1" ht="15.95" customHeight="1" x14ac:dyDescent="0.2">
      <c r="H86" s="1675"/>
      <c r="I86" s="1675"/>
      <c r="J86" s="1675"/>
      <c r="K86" s="1675"/>
    </row>
    <row r="87" spans="8:11" s="189" customFormat="1" ht="15.95" customHeight="1" x14ac:dyDescent="0.2">
      <c r="H87" s="1675"/>
      <c r="I87" s="1675"/>
      <c r="J87" s="1675"/>
      <c r="K87" s="1675"/>
    </row>
    <row r="88" spans="8:11" s="189" customFormat="1" ht="15.95" customHeight="1" x14ac:dyDescent="0.2">
      <c r="H88" s="1675"/>
      <c r="I88" s="1675"/>
      <c r="J88" s="1675"/>
      <c r="K88" s="1675"/>
    </row>
    <row r="89" spans="8:11" s="189" customFormat="1" ht="15.95" customHeight="1" x14ac:dyDescent="0.2">
      <c r="H89" s="1675"/>
      <c r="I89" s="1675"/>
      <c r="J89" s="1675"/>
      <c r="K89" s="1675"/>
    </row>
    <row r="90" spans="8:11" s="189" customFormat="1" ht="15.95" customHeight="1" x14ac:dyDescent="0.2">
      <c r="H90" s="1675"/>
      <c r="I90" s="1675"/>
      <c r="J90" s="1675"/>
      <c r="K90" s="1675"/>
    </row>
    <row r="91" spans="8:11" s="189" customFormat="1" ht="15.95" customHeight="1" x14ac:dyDescent="0.2">
      <c r="H91" s="1675"/>
      <c r="I91" s="1675"/>
      <c r="J91" s="1675"/>
      <c r="K91" s="1675"/>
    </row>
    <row r="92" spans="8:11" s="189" customFormat="1" ht="15.95" customHeight="1" x14ac:dyDescent="0.2">
      <c r="H92" s="1675"/>
      <c r="I92" s="1675"/>
      <c r="J92" s="1675"/>
      <c r="K92" s="1675"/>
    </row>
    <row r="93" spans="8:11" s="189" customFormat="1" ht="15.95" customHeight="1" x14ac:dyDescent="0.2">
      <c r="H93" s="1675"/>
      <c r="I93" s="1675"/>
      <c r="J93" s="1675"/>
      <c r="K93" s="1675"/>
    </row>
    <row r="94" spans="8:11" s="189" customFormat="1" ht="15.95" customHeight="1" x14ac:dyDescent="0.2">
      <c r="H94" s="1675"/>
      <c r="I94" s="1675"/>
      <c r="J94" s="1675"/>
      <c r="K94" s="1675"/>
    </row>
    <row r="95" spans="8:11" s="189" customFormat="1" ht="15.95" customHeight="1" x14ac:dyDescent="0.2">
      <c r="H95" s="1675"/>
      <c r="I95" s="1675"/>
      <c r="J95" s="1675"/>
      <c r="K95" s="1675"/>
    </row>
    <row r="96" spans="8:11" s="189" customFormat="1" ht="15.95" customHeight="1" x14ac:dyDescent="0.2">
      <c r="H96" s="1675"/>
      <c r="I96" s="1675"/>
      <c r="J96" s="1675"/>
      <c r="K96" s="1675"/>
    </row>
    <row r="97" spans="8:11" s="189" customFormat="1" ht="15.95" customHeight="1" x14ac:dyDescent="0.2">
      <c r="H97" s="1675"/>
      <c r="I97" s="1675"/>
      <c r="J97" s="1675"/>
      <c r="K97" s="1675"/>
    </row>
    <row r="98" spans="8:11" s="189" customFormat="1" ht="15.95" customHeight="1" x14ac:dyDescent="0.2">
      <c r="H98" s="1675"/>
      <c r="I98" s="1675"/>
      <c r="J98" s="1675"/>
      <c r="K98" s="1675"/>
    </row>
    <row r="99" spans="8:11" s="189" customFormat="1" ht="15.95" customHeight="1" x14ac:dyDescent="0.2">
      <c r="H99" s="1675"/>
      <c r="I99" s="1675"/>
      <c r="J99" s="1675"/>
      <c r="K99" s="1675"/>
    </row>
    <row r="100" spans="8:11" s="189" customFormat="1" ht="15.95" customHeight="1" x14ac:dyDescent="0.2">
      <c r="H100" s="1675"/>
      <c r="I100" s="1675"/>
      <c r="J100" s="1675"/>
      <c r="K100" s="1675"/>
    </row>
    <row r="101" spans="8:11" s="189" customFormat="1" ht="15.95" customHeight="1" x14ac:dyDescent="0.2">
      <c r="H101" s="1675"/>
      <c r="I101" s="1675"/>
      <c r="J101" s="1675"/>
      <c r="K101" s="1675"/>
    </row>
    <row r="102" spans="8:11" s="189" customFormat="1" ht="15.95" customHeight="1" x14ac:dyDescent="0.2">
      <c r="H102" s="1675"/>
      <c r="I102" s="1675"/>
      <c r="J102" s="1675"/>
      <c r="K102" s="1675"/>
    </row>
    <row r="103" spans="8:11" s="189" customFormat="1" ht="15.95" customHeight="1" x14ac:dyDescent="0.2">
      <c r="H103" s="1675"/>
      <c r="I103" s="1675"/>
      <c r="J103" s="1675"/>
      <c r="K103" s="1675"/>
    </row>
    <row r="104" spans="8:11" s="189" customFormat="1" ht="15.95" customHeight="1" x14ac:dyDescent="0.2">
      <c r="H104" s="1675"/>
      <c r="I104" s="1675"/>
      <c r="J104" s="1675"/>
      <c r="K104" s="1675"/>
    </row>
    <row r="105" spans="8:11" s="189" customFormat="1" ht="15.95" customHeight="1" x14ac:dyDescent="0.2">
      <c r="H105" s="1675"/>
      <c r="I105" s="1675"/>
      <c r="J105" s="1675"/>
      <c r="K105" s="1675"/>
    </row>
    <row r="106" spans="8:11" s="189" customFormat="1" ht="15.95" customHeight="1" x14ac:dyDescent="0.2">
      <c r="H106" s="1675"/>
      <c r="I106" s="1675"/>
      <c r="J106" s="1675"/>
      <c r="K106" s="1675"/>
    </row>
    <row r="107" spans="8:11" s="189" customFormat="1" ht="15.95" customHeight="1" x14ac:dyDescent="0.2">
      <c r="H107" s="1675"/>
      <c r="I107" s="1675"/>
      <c r="J107" s="1675"/>
      <c r="K107" s="1675"/>
    </row>
    <row r="108" spans="8:11" s="189" customFormat="1" ht="15.95" customHeight="1" x14ac:dyDescent="0.2">
      <c r="H108" s="1675"/>
      <c r="I108" s="1675"/>
      <c r="J108" s="1675"/>
      <c r="K108" s="1675"/>
    </row>
    <row r="109" spans="8:11" s="189" customFormat="1" ht="15.95" customHeight="1" x14ac:dyDescent="0.2">
      <c r="H109" s="1675"/>
      <c r="I109" s="1675"/>
      <c r="J109" s="1675"/>
      <c r="K109" s="1675"/>
    </row>
    <row r="110" spans="8:11" s="189" customFormat="1" ht="15.95" customHeight="1" x14ac:dyDescent="0.2">
      <c r="H110" s="1675"/>
      <c r="I110" s="1675"/>
      <c r="J110" s="1675"/>
      <c r="K110" s="1675"/>
    </row>
    <row r="111" spans="8:11" s="189" customFormat="1" ht="15.95" customHeight="1" x14ac:dyDescent="0.2">
      <c r="H111" s="1675"/>
      <c r="I111" s="1675"/>
      <c r="J111" s="1675"/>
      <c r="K111" s="1675"/>
    </row>
    <row r="112" spans="8:11" s="189" customFormat="1" ht="15.95" customHeight="1" x14ac:dyDescent="0.2">
      <c r="H112" s="1675"/>
      <c r="I112" s="1675"/>
      <c r="J112" s="1675"/>
      <c r="K112" s="1675"/>
    </row>
    <row r="113" spans="8:11" s="189" customFormat="1" ht="15.95" customHeight="1" x14ac:dyDescent="0.2">
      <c r="H113" s="1675"/>
      <c r="I113" s="1675"/>
      <c r="J113" s="1675"/>
      <c r="K113" s="1675"/>
    </row>
    <row r="114" spans="8:11" s="189" customFormat="1" ht="15.95" customHeight="1" x14ac:dyDescent="0.2">
      <c r="H114" s="1675"/>
      <c r="I114" s="1675"/>
      <c r="J114" s="1675"/>
      <c r="K114" s="1675"/>
    </row>
    <row r="115" spans="8:11" s="189" customFormat="1" ht="15.95" customHeight="1" x14ac:dyDescent="0.2">
      <c r="H115" s="1675"/>
      <c r="I115" s="1675"/>
      <c r="J115" s="1675"/>
      <c r="K115" s="1675"/>
    </row>
    <row r="116" spans="8:11" s="189" customFormat="1" ht="15.95" customHeight="1" x14ac:dyDescent="0.2">
      <c r="H116" s="1675"/>
      <c r="I116" s="1675"/>
      <c r="J116" s="1675"/>
      <c r="K116" s="1675"/>
    </row>
    <row r="117" spans="8:11" s="189" customFormat="1" ht="15.95" customHeight="1" x14ac:dyDescent="0.2">
      <c r="H117" s="1675"/>
      <c r="I117" s="1675"/>
      <c r="J117" s="1675"/>
      <c r="K117" s="1675"/>
    </row>
    <row r="118" spans="8:11" s="189" customFormat="1" ht="15.95" customHeight="1" x14ac:dyDescent="0.2">
      <c r="H118" s="1675"/>
      <c r="I118" s="1675"/>
      <c r="J118" s="1675"/>
      <c r="K118" s="1675"/>
    </row>
    <row r="119" spans="8:11" s="189" customFormat="1" ht="15.95" customHeight="1" x14ac:dyDescent="0.2">
      <c r="H119" s="1675"/>
      <c r="I119" s="1675"/>
      <c r="J119" s="1675"/>
      <c r="K119" s="1675"/>
    </row>
    <row r="120" spans="8:11" s="189" customFormat="1" ht="15.95" customHeight="1" x14ac:dyDescent="0.2">
      <c r="H120" s="1675"/>
      <c r="I120" s="1675"/>
      <c r="J120" s="1675"/>
      <c r="K120" s="1675"/>
    </row>
    <row r="121" spans="8:11" s="189" customFormat="1" ht="15.95" customHeight="1" x14ac:dyDescent="0.2">
      <c r="H121" s="1675"/>
      <c r="I121" s="1675"/>
      <c r="J121" s="1675"/>
      <c r="K121" s="1675"/>
    </row>
    <row r="122" spans="8:11" s="189" customFormat="1" ht="15.95" customHeight="1" x14ac:dyDescent="0.2">
      <c r="H122" s="1675"/>
      <c r="I122" s="1675"/>
      <c r="J122" s="1675"/>
      <c r="K122" s="1675"/>
    </row>
    <row r="123" spans="8:11" s="189" customFormat="1" ht="15.95" customHeight="1" x14ac:dyDescent="0.2">
      <c r="H123" s="1675"/>
      <c r="I123" s="1675"/>
      <c r="J123" s="1675"/>
      <c r="K123" s="1675"/>
    </row>
    <row r="124" spans="8:11" s="189" customFormat="1" ht="15.95" customHeight="1" x14ac:dyDescent="0.2">
      <c r="H124" s="1675"/>
      <c r="I124" s="1675"/>
      <c r="J124" s="1675"/>
      <c r="K124" s="1675"/>
    </row>
    <row r="125" spans="8:11" s="189" customFormat="1" ht="15.95" customHeight="1" x14ac:dyDescent="0.2">
      <c r="H125" s="1675"/>
      <c r="I125" s="1675"/>
      <c r="J125" s="1675"/>
      <c r="K125" s="1675"/>
    </row>
    <row r="126" spans="8:11" s="189" customFormat="1" ht="15.95" customHeight="1" x14ac:dyDescent="0.2">
      <c r="H126" s="1675"/>
      <c r="I126" s="1675"/>
      <c r="J126" s="1675"/>
      <c r="K126" s="1675"/>
    </row>
    <row r="127" spans="8:11" s="189" customFormat="1" ht="15.95" customHeight="1" x14ac:dyDescent="0.2">
      <c r="H127" s="1675"/>
      <c r="I127" s="1675"/>
      <c r="J127" s="1675"/>
      <c r="K127" s="1675"/>
    </row>
    <row r="128" spans="8:11" s="189" customFormat="1" ht="15.95" customHeight="1" x14ac:dyDescent="0.2">
      <c r="H128" s="1675"/>
      <c r="I128" s="1675"/>
      <c r="J128" s="1675"/>
      <c r="K128" s="1675"/>
    </row>
    <row r="129" spans="8:11" s="189" customFormat="1" ht="15.95" customHeight="1" x14ac:dyDescent="0.2">
      <c r="H129" s="1675"/>
      <c r="I129" s="1675"/>
      <c r="J129" s="1675"/>
      <c r="K129" s="1675"/>
    </row>
    <row r="130" spans="8:11" s="189" customFormat="1" ht="15.95" customHeight="1" x14ac:dyDescent="0.2">
      <c r="H130" s="1675"/>
      <c r="I130" s="1675"/>
      <c r="J130" s="1675"/>
      <c r="K130" s="1675"/>
    </row>
    <row r="131" spans="8:11" s="189" customFormat="1" ht="15.95" customHeight="1" x14ac:dyDescent="0.2">
      <c r="H131" s="1675"/>
      <c r="I131" s="1675"/>
      <c r="J131" s="1675"/>
      <c r="K131" s="1675"/>
    </row>
    <row r="132" spans="8:11" s="189" customFormat="1" ht="15.95" customHeight="1" x14ac:dyDescent="0.2">
      <c r="H132" s="1675"/>
      <c r="I132" s="1675"/>
      <c r="J132" s="1675"/>
      <c r="K132" s="1675"/>
    </row>
    <row r="133" spans="8:11" s="189" customFormat="1" ht="15.95" customHeight="1" x14ac:dyDescent="0.2">
      <c r="H133" s="1675"/>
      <c r="I133" s="1675"/>
      <c r="J133" s="1675"/>
      <c r="K133" s="1675"/>
    </row>
    <row r="134" spans="8:11" s="189" customFormat="1" ht="15.95" customHeight="1" x14ac:dyDescent="0.2">
      <c r="H134" s="1675"/>
      <c r="I134" s="1675"/>
      <c r="J134" s="1675"/>
      <c r="K134" s="1675"/>
    </row>
    <row r="135" spans="8:11" s="189" customFormat="1" ht="15.95" customHeight="1" x14ac:dyDescent="0.2">
      <c r="H135" s="1675"/>
      <c r="I135" s="1675"/>
      <c r="J135" s="1675"/>
      <c r="K135" s="1675"/>
    </row>
    <row r="136" spans="8:11" s="189" customFormat="1" ht="15.95" customHeight="1" x14ac:dyDescent="0.2">
      <c r="H136" s="1675"/>
      <c r="I136" s="1675"/>
      <c r="J136" s="1675"/>
      <c r="K136" s="1675"/>
    </row>
    <row r="137" spans="8:11" s="189" customFormat="1" ht="15.95" customHeight="1" x14ac:dyDescent="0.2">
      <c r="H137" s="1675"/>
      <c r="I137" s="1675"/>
      <c r="J137" s="1675"/>
      <c r="K137" s="1675"/>
    </row>
    <row r="138" spans="8:11" s="189" customFormat="1" ht="15.95" customHeight="1" x14ac:dyDescent="0.2">
      <c r="H138" s="1675"/>
      <c r="I138" s="1675"/>
      <c r="J138" s="1675"/>
      <c r="K138" s="1675"/>
    </row>
    <row r="139" spans="8:11" s="189" customFormat="1" ht="15.95" customHeight="1" x14ac:dyDescent="0.2">
      <c r="H139" s="1675"/>
      <c r="I139" s="1675"/>
      <c r="J139" s="1675"/>
      <c r="K139" s="1675"/>
    </row>
    <row r="140" spans="8:11" s="189" customFormat="1" ht="15.95" customHeight="1" x14ac:dyDescent="0.2">
      <c r="H140" s="1675"/>
      <c r="I140" s="1675"/>
      <c r="J140" s="1675"/>
      <c r="K140" s="1675"/>
    </row>
    <row r="141" spans="8:11" s="189" customFormat="1" ht="15.95" customHeight="1" x14ac:dyDescent="0.2">
      <c r="H141" s="1675"/>
      <c r="I141" s="1675"/>
      <c r="J141" s="1675"/>
      <c r="K141" s="1675"/>
    </row>
    <row r="142" spans="8:11" s="189" customFormat="1" ht="15.95" customHeight="1" x14ac:dyDescent="0.2">
      <c r="H142" s="1675"/>
      <c r="I142" s="1675"/>
      <c r="J142" s="1675"/>
      <c r="K142" s="1675"/>
    </row>
    <row r="143" spans="8:11" s="189" customFormat="1" ht="15.95" customHeight="1" x14ac:dyDescent="0.2">
      <c r="H143" s="1675"/>
      <c r="I143" s="1675"/>
      <c r="J143" s="1675"/>
      <c r="K143" s="1675"/>
    </row>
    <row r="144" spans="8:11" s="189" customFormat="1" ht="15.95" customHeight="1" x14ac:dyDescent="0.2">
      <c r="H144" s="1675"/>
      <c r="I144" s="1675"/>
      <c r="J144" s="1675"/>
      <c r="K144" s="1675"/>
    </row>
    <row r="145" spans="8:11" s="189" customFormat="1" ht="15.95" customHeight="1" x14ac:dyDescent="0.2">
      <c r="H145" s="1675"/>
      <c r="I145" s="1675"/>
      <c r="J145" s="1675"/>
      <c r="K145" s="1675"/>
    </row>
    <row r="146" spans="8:11" s="189" customFormat="1" ht="15.95" customHeight="1" x14ac:dyDescent="0.2">
      <c r="H146" s="1675"/>
      <c r="I146" s="1675"/>
      <c r="J146" s="1675"/>
      <c r="K146" s="1675"/>
    </row>
    <row r="147" spans="8:11" s="189" customFormat="1" ht="15.95" customHeight="1" x14ac:dyDescent="0.2">
      <c r="H147" s="1675"/>
      <c r="I147" s="1675"/>
      <c r="J147" s="1675"/>
      <c r="K147" s="1675"/>
    </row>
    <row r="148" spans="8:11" s="189" customFormat="1" ht="15.95" customHeight="1" x14ac:dyDescent="0.2">
      <c r="H148" s="1675"/>
      <c r="I148" s="1675"/>
      <c r="J148" s="1675"/>
      <c r="K148" s="1675"/>
    </row>
    <row r="149" spans="8:11" s="189" customFormat="1" ht="15.95" customHeight="1" x14ac:dyDescent="0.2">
      <c r="H149" s="1675"/>
      <c r="I149" s="1675"/>
      <c r="J149" s="1675"/>
      <c r="K149" s="1675"/>
    </row>
    <row r="150" spans="8:11" s="189" customFormat="1" ht="15.95" customHeight="1" x14ac:dyDescent="0.2">
      <c r="H150" s="1675"/>
      <c r="I150" s="1675"/>
      <c r="J150" s="1675"/>
      <c r="K150" s="1675"/>
    </row>
    <row r="151" spans="8:11" s="189" customFormat="1" ht="15.95" customHeight="1" x14ac:dyDescent="0.2">
      <c r="H151" s="1675"/>
      <c r="I151" s="1675"/>
      <c r="J151" s="1675"/>
      <c r="K151" s="1675"/>
    </row>
    <row r="152" spans="8:11" s="189" customFormat="1" ht="15.95" customHeight="1" x14ac:dyDescent="0.2">
      <c r="H152" s="1675"/>
      <c r="I152" s="1675"/>
      <c r="J152" s="1675"/>
      <c r="K152" s="1675"/>
    </row>
    <row r="153" spans="8:11" s="189" customFormat="1" ht="15.95" customHeight="1" x14ac:dyDescent="0.2">
      <c r="H153" s="1675"/>
      <c r="I153" s="1675"/>
      <c r="J153" s="1675"/>
      <c r="K153" s="1675"/>
    </row>
    <row r="154" spans="8:11" s="189" customFormat="1" ht="15.95" customHeight="1" x14ac:dyDescent="0.2">
      <c r="H154" s="1675"/>
      <c r="I154" s="1675"/>
      <c r="J154" s="1675"/>
      <c r="K154" s="1675"/>
    </row>
    <row r="155" spans="8:11" s="189" customFormat="1" ht="15.95" customHeight="1" x14ac:dyDescent="0.2">
      <c r="H155" s="1675"/>
      <c r="I155" s="1675"/>
      <c r="J155" s="1675"/>
      <c r="K155" s="1675"/>
    </row>
    <row r="156" spans="8:11" s="189" customFormat="1" ht="15.95" customHeight="1" x14ac:dyDescent="0.2">
      <c r="H156" s="1675"/>
      <c r="I156" s="1675"/>
      <c r="J156" s="1675"/>
      <c r="K156" s="1675"/>
    </row>
    <row r="157" spans="8:11" s="189" customFormat="1" ht="15.95" customHeight="1" x14ac:dyDescent="0.2">
      <c r="H157" s="1675"/>
      <c r="I157" s="1675"/>
      <c r="J157" s="1675"/>
      <c r="K157" s="1675"/>
    </row>
    <row r="158" spans="8:11" s="189" customFormat="1" ht="15.95" customHeight="1" x14ac:dyDescent="0.2">
      <c r="H158" s="1675"/>
      <c r="I158" s="1675"/>
      <c r="J158" s="1675"/>
      <c r="K158" s="1675"/>
    </row>
    <row r="159" spans="8:11" s="189" customFormat="1" ht="15.95" customHeight="1" x14ac:dyDescent="0.2">
      <c r="H159" s="1675"/>
      <c r="I159" s="1675"/>
      <c r="J159" s="1675"/>
      <c r="K159" s="1675"/>
    </row>
    <row r="160" spans="8:11" s="189" customFormat="1" ht="15.95" customHeight="1" x14ac:dyDescent="0.2">
      <c r="H160" s="1675"/>
      <c r="I160" s="1675"/>
      <c r="J160" s="1675"/>
      <c r="K160" s="1675"/>
    </row>
    <row r="161" spans="8:11" s="189" customFormat="1" ht="15.95" customHeight="1" x14ac:dyDescent="0.2">
      <c r="H161" s="1675"/>
      <c r="I161" s="1675"/>
      <c r="J161" s="1675"/>
      <c r="K161" s="1675"/>
    </row>
    <row r="162" spans="8:11" s="189" customFormat="1" ht="15.95" customHeight="1" x14ac:dyDescent="0.2">
      <c r="H162" s="1675"/>
      <c r="I162" s="1675"/>
      <c r="J162" s="1675"/>
      <c r="K162" s="1675"/>
    </row>
    <row r="163" spans="8:11" s="189" customFormat="1" ht="15.95" customHeight="1" x14ac:dyDescent="0.2">
      <c r="H163" s="1675"/>
      <c r="I163" s="1675"/>
      <c r="J163" s="1675"/>
      <c r="K163" s="1675"/>
    </row>
    <row r="164" spans="8:11" s="189" customFormat="1" ht="15.95" customHeight="1" x14ac:dyDescent="0.2">
      <c r="H164" s="1675"/>
      <c r="I164" s="1675"/>
      <c r="J164" s="1675"/>
      <c r="K164" s="1675"/>
    </row>
    <row r="165" spans="8:11" s="189" customFormat="1" ht="15.95" customHeight="1" x14ac:dyDescent="0.2">
      <c r="H165" s="1675"/>
      <c r="I165" s="1675"/>
      <c r="J165" s="1675"/>
      <c r="K165" s="1675"/>
    </row>
    <row r="166" spans="8:11" s="189" customFormat="1" ht="15.95" customHeight="1" x14ac:dyDescent="0.2">
      <c r="H166" s="1675"/>
      <c r="I166" s="1675"/>
      <c r="J166" s="1675"/>
      <c r="K166" s="1675"/>
    </row>
    <row r="167" spans="8:11" s="189" customFormat="1" ht="15.95" customHeight="1" x14ac:dyDescent="0.2">
      <c r="H167" s="1675"/>
      <c r="I167" s="1675"/>
      <c r="J167" s="1675"/>
      <c r="K167" s="1675"/>
    </row>
    <row r="168" spans="8:11" s="189" customFormat="1" ht="15.95" customHeight="1" x14ac:dyDescent="0.2">
      <c r="H168" s="1675"/>
      <c r="I168" s="1675"/>
      <c r="J168" s="1675"/>
      <c r="K168" s="1675"/>
    </row>
    <row r="169" spans="8:11" s="189" customFormat="1" ht="15.95" customHeight="1" x14ac:dyDescent="0.2">
      <c r="H169" s="1675"/>
      <c r="I169" s="1675"/>
      <c r="J169" s="1675"/>
      <c r="K169" s="1675"/>
    </row>
    <row r="170" spans="8:11" s="189" customFormat="1" ht="15.95" customHeight="1" x14ac:dyDescent="0.2">
      <c r="H170" s="1675"/>
      <c r="I170" s="1675"/>
      <c r="J170" s="1675"/>
      <c r="K170" s="1675"/>
    </row>
    <row r="171" spans="8:11" s="189" customFormat="1" ht="15.95" customHeight="1" x14ac:dyDescent="0.2">
      <c r="H171" s="1675"/>
      <c r="I171" s="1675"/>
      <c r="J171" s="1675"/>
      <c r="K171" s="1675"/>
    </row>
    <row r="172" spans="8:11" s="189" customFormat="1" ht="15.95" customHeight="1" x14ac:dyDescent="0.2">
      <c r="H172" s="1675"/>
      <c r="I172" s="1675"/>
      <c r="J172" s="1675"/>
      <c r="K172" s="1675"/>
    </row>
    <row r="173" spans="8:11" s="189" customFormat="1" ht="15.95" customHeight="1" x14ac:dyDescent="0.2">
      <c r="H173" s="1675"/>
      <c r="I173" s="1675"/>
      <c r="J173" s="1675"/>
      <c r="K173" s="1675"/>
    </row>
    <row r="174" spans="8:11" s="189" customFormat="1" ht="15.95" customHeight="1" x14ac:dyDescent="0.2">
      <c r="H174" s="1675"/>
      <c r="I174" s="1675"/>
      <c r="J174" s="1675"/>
      <c r="K174" s="1675"/>
    </row>
    <row r="175" spans="8:11" s="189" customFormat="1" ht="15.95" customHeight="1" x14ac:dyDescent="0.2">
      <c r="H175" s="1675"/>
      <c r="I175" s="1675"/>
      <c r="J175" s="1675"/>
      <c r="K175" s="1675"/>
    </row>
    <row r="176" spans="8:11" s="189" customFormat="1" ht="15.95" customHeight="1" x14ac:dyDescent="0.2">
      <c r="H176" s="1675"/>
      <c r="I176" s="1675"/>
      <c r="J176" s="1675"/>
      <c r="K176" s="1675"/>
    </row>
    <row r="177" spans="8:11" s="189" customFormat="1" ht="15.95" customHeight="1" x14ac:dyDescent="0.2">
      <c r="H177" s="1675"/>
      <c r="I177" s="1675"/>
      <c r="J177" s="1675"/>
      <c r="K177" s="1675"/>
    </row>
    <row r="178" spans="8:11" s="189" customFormat="1" ht="15.95" customHeight="1" x14ac:dyDescent="0.2">
      <c r="H178" s="1675"/>
      <c r="I178" s="1675"/>
      <c r="J178" s="1675"/>
      <c r="K178" s="1675"/>
    </row>
    <row r="179" spans="8:11" s="189" customFormat="1" ht="15.95" customHeight="1" x14ac:dyDescent="0.2">
      <c r="H179" s="1675"/>
      <c r="I179" s="1675"/>
      <c r="J179" s="1675"/>
      <c r="K179" s="1675"/>
    </row>
    <row r="180" spans="8:11" s="189" customFormat="1" ht="15.95" customHeight="1" x14ac:dyDescent="0.2">
      <c r="H180" s="1675"/>
      <c r="I180" s="1675"/>
      <c r="J180" s="1675"/>
      <c r="K180" s="1675"/>
    </row>
    <row r="181" spans="8:11" s="189" customFormat="1" ht="15.95" customHeight="1" x14ac:dyDescent="0.2">
      <c r="H181" s="1675"/>
      <c r="I181" s="1675"/>
      <c r="J181" s="1675"/>
      <c r="K181" s="1675"/>
    </row>
    <row r="182" spans="8:11" s="189" customFormat="1" ht="15.95" customHeight="1" x14ac:dyDescent="0.2">
      <c r="H182" s="1675"/>
      <c r="I182" s="1675"/>
      <c r="J182" s="1675"/>
      <c r="K182" s="1675"/>
    </row>
    <row r="183" spans="8:11" s="189" customFormat="1" ht="15.95" customHeight="1" x14ac:dyDescent="0.2">
      <c r="H183" s="1675"/>
      <c r="I183" s="1675"/>
      <c r="J183" s="1675"/>
      <c r="K183" s="1675"/>
    </row>
    <row r="184" spans="8:11" s="189" customFormat="1" ht="15.95" customHeight="1" x14ac:dyDescent="0.2">
      <c r="H184" s="1675"/>
      <c r="I184" s="1675"/>
      <c r="J184" s="1675"/>
      <c r="K184" s="1675"/>
    </row>
    <row r="185" spans="8:11" s="189" customFormat="1" ht="15.95" customHeight="1" x14ac:dyDescent="0.2">
      <c r="H185" s="1675"/>
      <c r="I185" s="1675"/>
      <c r="J185" s="1675"/>
      <c r="K185" s="1675"/>
    </row>
    <row r="186" spans="8:11" s="189" customFormat="1" ht="15.95" customHeight="1" x14ac:dyDescent="0.2">
      <c r="H186" s="1675"/>
      <c r="I186" s="1675"/>
      <c r="J186" s="1675"/>
      <c r="K186" s="1675"/>
    </row>
    <row r="187" spans="8:11" s="189" customFormat="1" ht="15.95" customHeight="1" x14ac:dyDescent="0.2">
      <c r="H187" s="1675"/>
      <c r="I187" s="1675"/>
      <c r="J187" s="1675"/>
      <c r="K187" s="1675"/>
    </row>
    <row r="188" spans="8:11" s="189" customFormat="1" ht="15.95" customHeight="1" x14ac:dyDescent="0.2">
      <c r="H188" s="1675"/>
      <c r="I188" s="1675"/>
      <c r="J188" s="1675"/>
      <c r="K188" s="1675"/>
    </row>
    <row r="189" spans="8:11" s="189" customFormat="1" ht="15.95" customHeight="1" x14ac:dyDescent="0.2">
      <c r="H189" s="1675"/>
      <c r="I189" s="1675"/>
      <c r="J189" s="1675"/>
      <c r="K189" s="1675"/>
    </row>
    <row r="190" spans="8:11" s="189" customFormat="1" ht="15.95" customHeight="1" x14ac:dyDescent="0.2">
      <c r="H190" s="1675"/>
      <c r="I190" s="1675"/>
      <c r="J190" s="1675"/>
      <c r="K190" s="1675"/>
    </row>
    <row r="191" spans="8:11" s="189" customFormat="1" ht="15.95" customHeight="1" x14ac:dyDescent="0.2">
      <c r="H191" s="1675"/>
      <c r="I191" s="1675"/>
      <c r="J191" s="1675"/>
      <c r="K191" s="1675"/>
    </row>
    <row r="192" spans="8:11" s="189" customFormat="1" ht="15.95" customHeight="1" x14ac:dyDescent="0.2">
      <c r="H192" s="1675"/>
      <c r="I192" s="1675"/>
      <c r="J192" s="1675"/>
      <c r="K192" s="1675"/>
    </row>
    <row r="193" spans="8:11" s="189" customFormat="1" ht="15.95" customHeight="1" x14ac:dyDescent="0.2">
      <c r="H193" s="1675"/>
      <c r="I193" s="1675"/>
      <c r="J193" s="1675"/>
      <c r="K193" s="1675"/>
    </row>
    <row r="194" spans="8:11" s="189" customFormat="1" ht="15.95" customHeight="1" x14ac:dyDescent="0.2">
      <c r="H194" s="1675"/>
      <c r="I194" s="1675"/>
      <c r="J194" s="1675"/>
      <c r="K194" s="1675"/>
    </row>
    <row r="195" spans="8:11" s="189" customFormat="1" ht="15.95" customHeight="1" x14ac:dyDescent="0.2">
      <c r="H195" s="1675"/>
      <c r="I195" s="1675"/>
      <c r="J195" s="1675"/>
      <c r="K195" s="1675"/>
    </row>
    <row r="196" spans="8:11" s="189" customFormat="1" ht="15.95" customHeight="1" x14ac:dyDescent="0.2">
      <c r="H196" s="1675"/>
      <c r="I196" s="1675"/>
      <c r="J196" s="1675"/>
      <c r="K196" s="1675"/>
    </row>
    <row r="197" spans="8:11" s="189" customFormat="1" ht="15.95" customHeight="1" x14ac:dyDescent="0.2">
      <c r="H197" s="1675"/>
      <c r="I197" s="1675"/>
      <c r="J197" s="1675"/>
      <c r="K197" s="1675"/>
    </row>
    <row r="198" spans="8:11" s="189" customFormat="1" ht="15.95" customHeight="1" x14ac:dyDescent="0.2">
      <c r="H198" s="1675"/>
      <c r="I198" s="1675"/>
      <c r="J198" s="1675"/>
      <c r="K198" s="1675"/>
    </row>
    <row r="199" spans="8:11" s="189" customFormat="1" ht="15.95" customHeight="1" x14ac:dyDescent="0.2">
      <c r="H199" s="1675"/>
      <c r="I199" s="1675"/>
      <c r="J199" s="1675"/>
      <c r="K199" s="1675"/>
    </row>
    <row r="200" spans="8:11" s="189" customFormat="1" ht="15.95" customHeight="1" x14ac:dyDescent="0.2">
      <c r="H200" s="1675"/>
      <c r="I200" s="1675"/>
      <c r="J200" s="1675"/>
      <c r="K200" s="1675"/>
    </row>
    <row r="201" spans="8:11" s="189" customFormat="1" ht="15.95" customHeight="1" x14ac:dyDescent="0.2">
      <c r="H201" s="1675"/>
      <c r="I201" s="1675"/>
      <c r="J201" s="1675"/>
      <c r="K201" s="1675"/>
    </row>
    <row r="202" spans="8:11" s="189" customFormat="1" ht="15.95" customHeight="1" x14ac:dyDescent="0.2">
      <c r="H202" s="1675"/>
      <c r="I202" s="1675"/>
      <c r="J202" s="1675"/>
      <c r="K202" s="1675"/>
    </row>
    <row r="203" spans="8:11" s="189" customFormat="1" ht="15.95" customHeight="1" x14ac:dyDescent="0.2">
      <c r="H203" s="1675"/>
      <c r="I203" s="1675"/>
      <c r="J203" s="1675"/>
      <c r="K203" s="1675"/>
    </row>
    <row r="204" spans="8:11" s="189" customFormat="1" ht="15.95" customHeight="1" x14ac:dyDescent="0.2">
      <c r="H204" s="1675"/>
      <c r="I204" s="1675"/>
      <c r="J204" s="1675"/>
      <c r="K204" s="1675"/>
    </row>
    <row r="205" spans="8:11" s="189" customFormat="1" ht="15.95" customHeight="1" x14ac:dyDescent="0.2">
      <c r="H205" s="1675"/>
      <c r="I205" s="1675"/>
      <c r="J205" s="1675"/>
      <c r="K205" s="1675"/>
    </row>
    <row r="206" spans="8:11" s="189" customFormat="1" ht="15.95" customHeight="1" x14ac:dyDescent="0.2">
      <c r="H206" s="1675"/>
      <c r="I206" s="1675"/>
      <c r="J206" s="1675"/>
      <c r="K206" s="1675"/>
    </row>
    <row r="207" spans="8:11" s="189" customFormat="1" ht="15.95" customHeight="1" x14ac:dyDescent="0.2">
      <c r="H207" s="1675"/>
      <c r="I207" s="1675"/>
      <c r="J207" s="1675"/>
      <c r="K207" s="1675"/>
    </row>
    <row r="208" spans="8:11" s="189" customFormat="1" ht="15.95" customHeight="1" x14ac:dyDescent="0.2">
      <c r="H208" s="1675"/>
      <c r="I208" s="1675"/>
      <c r="J208" s="1675"/>
      <c r="K208" s="1675"/>
    </row>
    <row r="209" spans="8:11" s="189" customFormat="1" ht="15.95" customHeight="1" x14ac:dyDescent="0.2">
      <c r="H209" s="1675"/>
      <c r="I209" s="1675"/>
      <c r="J209" s="1675"/>
      <c r="K209" s="1675"/>
    </row>
    <row r="210" spans="8:11" s="189" customFormat="1" ht="15.95" customHeight="1" x14ac:dyDescent="0.2">
      <c r="H210" s="1675"/>
      <c r="I210" s="1675"/>
      <c r="J210" s="1675"/>
      <c r="K210" s="1675"/>
    </row>
    <row r="211" spans="8:11" s="189" customFormat="1" ht="15.95" customHeight="1" x14ac:dyDescent="0.2">
      <c r="H211" s="1675"/>
      <c r="I211" s="1675"/>
      <c r="J211" s="1675"/>
      <c r="K211" s="1675"/>
    </row>
    <row r="212" spans="8:11" s="189" customFormat="1" ht="15.95" customHeight="1" x14ac:dyDescent="0.2">
      <c r="H212" s="1675"/>
      <c r="I212" s="1675"/>
      <c r="J212" s="1675"/>
      <c r="K212" s="1675"/>
    </row>
    <row r="213" spans="8:11" s="189" customFormat="1" ht="15.95" customHeight="1" x14ac:dyDescent="0.2">
      <c r="H213" s="1675"/>
      <c r="I213" s="1675"/>
      <c r="J213" s="1675"/>
      <c r="K213" s="1675"/>
    </row>
    <row r="214" spans="8:11" s="189" customFormat="1" ht="15.95" customHeight="1" x14ac:dyDescent="0.2">
      <c r="H214" s="1675"/>
      <c r="I214" s="1675"/>
      <c r="J214" s="1675"/>
      <c r="K214" s="1675"/>
    </row>
    <row r="215" spans="8:11" s="189" customFormat="1" ht="15.95" customHeight="1" x14ac:dyDescent="0.2">
      <c r="H215" s="1675"/>
      <c r="I215" s="1675"/>
      <c r="J215" s="1675"/>
      <c r="K215" s="1675"/>
    </row>
    <row r="216" spans="8:11" s="189" customFormat="1" ht="15.95" customHeight="1" x14ac:dyDescent="0.2">
      <c r="H216" s="1675"/>
      <c r="I216" s="1675"/>
      <c r="J216" s="1675"/>
      <c r="K216" s="1675"/>
    </row>
    <row r="217" spans="8:11" s="189" customFormat="1" ht="15.95" customHeight="1" x14ac:dyDescent="0.2">
      <c r="H217" s="1675"/>
      <c r="I217" s="1675"/>
      <c r="J217" s="1675"/>
      <c r="K217" s="1675"/>
    </row>
    <row r="218" spans="8:11" s="189" customFormat="1" ht="15.95" customHeight="1" x14ac:dyDescent="0.2">
      <c r="H218" s="1675"/>
      <c r="I218" s="1675"/>
      <c r="J218" s="1675"/>
      <c r="K218" s="1675"/>
    </row>
    <row r="219" spans="8:11" s="189" customFormat="1" ht="15.95" customHeight="1" x14ac:dyDescent="0.2">
      <c r="H219" s="1675"/>
      <c r="I219" s="1675"/>
      <c r="J219" s="1675"/>
      <c r="K219" s="1675"/>
    </row>
    <row r="220" spans="8:11" s="189" customFormat="1" ht="15.95" customHeight="1" x14ac:dyDescent="0.2">
      <c r="H220" s="1675"/>
      <c r="I220" s="1675"/>
      <c r="J220" s="1675"/>
      <c r="K220" s="1675"/>
    </row>
    <row r="221" spans="8:11" s="189" customFormat="1" ht="15.95" customHeight="1" x14ac:dyDescent="0.2">
      <c r="H221" s="1675"/>
      <c r="I221" s="1675"/>
      <c r="J221" s="1675"/>
      <c r="K221" s="1675"/>
    </row>
    <row r="222" spans="8:11" s="189" customFormat="1" ht="15.95" customHeight="1" x14ac:dyDescent="0.2">
      <c r="H222" s="1675"/>
      <c r="I222" s="1675"/>
      <c r="J222" s="1675"/>
      <c r="K222" s="1675"/>
    </row>
    <row r="223" spans="8:11" s="189" customFormat="1" ht="15.95" customHeight="1" x14ac:dyDescent="0.2">
      <c r="H223" s="1675"/>
      <c r="I223" s="1675"/>
      <c r="J223" s="1675"/>
      <c r="K223" s="1675"/>
    </row>
    <row r="224" spans="8:11" s="189" customFormat="1" ht="15.95" customHeight="1" x14ac:dyDescent="0.2">
      <c r="H224" s="1675"/>
      <c r="I224" s="1675"/>
      <c r="J224" s="1675"/>
      <c r="K224" s="1675"/>
    </row>
    <row r="225" spans="8:11" s="189" customFormat="1" ht="15.95" customHeight="1" x14ac:dyDescent="0.2">
      <c r="H225" s="1675"/>
      <c r="I225" s="1675"/>
      <c r="J225" s="1675"/>
      <c r="K225" s="1675"/>
    </row>
    <row r="226" spans="8:11" s="189" customFormat="1" ht="15.95" customHeight="1" x14ac:dyDescent="0.2">
      <c r="H226" s="1675"/>
      <c r="I226" s="1675"/>
      <c r="J226" s="1675"/>
      <c r="K226" s="1675"/>
    </row>
    <row r="227" spans="8:11" s="189" customFormat="1" ht="15.95" customHeight="1" x14ac:dyDescent="0.2">
      <c r="H227" s="1675"/>
      <c r="I227" s="1675"/>
      <c r="J227" s="1675"/>
      <c r="K227" s="1675"/>
    </row>
    <row r="228" spans="8:11" s="189" customFormat="1" ht="15.95" customHeight="1" x14ac:dyDescent="0.2">
      <c r="H228" s="1675"/>
      <c r="I228" s="1675"/>
      <c r="J228" s="1675"/>
      <c r="K228" s="1675"/>
    </row>
    <row r="229" spans="8:11" s="189" customFormat="1" ht="15.95" customHeight="1" x14ac:dyDescent="0.2">
      <c r="H229" s="1675"/>
      <c r="I229" s="1675"/>
      <c r="J229" s="1675"/>
      <c r="K229" s="1675"/>
    </row>
    <row r="230" spans="8:11" s="189" customFormat="1" ht="15.95" customHeight="1" x14ac:dyDescent="0.2">
      <c r="H230" s="1675"/>
      <c r="I230" s="1675"/>
      <c r="J230" s="1675"/>
      <c r="K230" s="1675"/>
    </row>
    <row r="231" spans="8:11" s="189" customFormat="1" ht="15.95" customHeight="1" x14ac:dyDescent="0.2">
      <c r="H231" s="1675"/>
      <c r="I231" s="1675"/>
      <c r="J231" s="1675"/>
      <c r="K231" s="1675"/>
    </row>
    <row r="232" spans="8:11" s="189" customFormat="1" ht="15.95" customHeight="1" x14ac:dyDescent="0.2">
      <c r="H232" s="1675"/>
      <c r="I232" s="1675"/>
      <c r="J232" s="1675"/>
      <c r="K232" s="1675"/>
    </row>
    <row r="233" spans="8:11" s="189" customFormat="1" ht="15.95" customHeight="1" x14ac:dyDescent="0.2">
      <c r="H233" s="1675"/>
      <c r="I233" s="1675"/>
      <c r="J233" s="1675"/>
      <c r="K233" s="1675"/>
    </row>
    <row r="234" spans="8:11" s="189" customFormat="1" ht="15.95" customHeight="1" x14ac:dyDescent="0.2">
      <c r="H234" s="1675"/>
      <c r="I234" s="1675"/>
      <c r="J234" s="1675"/>
      <c r="K234" s="1675"/>
    </row>
    <row r="235" spans="8:11" s="189" customFormat="1" ht="15.95" customHeight="1" x14ac:dyDescent="0.2">
      <c r="H235" s="1675"/>
      <c r="I235" s="1675"/>
      <c r="J235" s="1675"/>
      <c r="K235" s="1675"/>
    </row>
    <row r="236" spans="8:11" s="189" customFormat="1" ht="15.95" customHeight="1" x14ac:dyDescent="0.2">
      <c r="H236" s="1675"/>
      <c r="I236" s="1675"/>
      <c r="J236" s="1675"/>
      <c r="K236" s="1675"/>
    </row>
    <row r="237" spans="8:11" s="189" customFormat="1" ht="15.95" customHeight="1" x14ac:dyDescent="0.2">
      <c r="H237" s="1675"/>
      <c r="I237" s="1675"/>
      <c r="J237" s="1675"/>
      <c r="K237" s="1675"/>
    </row>
    <row r="238" spans="8:11" s="189" customFormat="1" ht="15.95" customHeight="1" x14ac:dyDescent="0.2">
      <c r="H238" s="1675"/>
      <c r="I238" s="1675"/>
      <c r="J238" s="1675"/>
      <c r="K238" s="1675"/>
    </row>
    <row r="239" spans="8:11" s="189" customFormat="1" ht="15.95" customHeight="1" x14ac:dyDescent="0.2">
      <c r="H239" s="1675"/>
      <c r="I239" s="1675"/>
      <c r="J239" s="1675"/>
      <c r="K239" s="1675"/>
    </row>
    <row r="240" spans="8:11" s="189" customFormat="1" ht="15.95" customHeight="1" x14ac:dyDescent="0.2">
      <c r="H240" s="1675"/>
      <c r="I240" s="1675"/>
      <c r="J240" s="1675"/>
      <c r="K240" s="1675"/>
    </row>
    <row r="241" spans="8:11" s="189" customFormat="1" ht="15.95" customHeight="1" x14ac:dyDescent="0.2">
      <c r="H241" s="1675"/>
      <c r="I241" s="1675"/>
      <c r="J241" s="1675"/>
      <c r="K241" s="1675"/>
    </row>
    <row r="242" spans="8:11" s="189" customFormat="1" ht="15.95" customHeight="1" x14ac:dyDescent="0.2">
      <c r="H242" s="1675"/>
      <c r="I242" s="1675"/>
      <c r="J242" s="1675"/>
      <c r="K242" s="1675"/>
    </row>
    <row r="243" spans="8:11" s="189" customFormat="1" ht="15.95" customHeight="1" x14ac:dyDescent="0.2">
      <c r="H243" s="1675"/>
      <c r="I243" s="1675"/>
      <c r="J243" s="1675"/>
      <c r="K243" s="1675"/>
    </row>
    <row r="244" spans="8:11" s="189" customFormat="1" ht="15.95" customHeight="1" x14ac:dyDescent="0.2">
      <c r="H244" s="1675"/>
      <c r="I244" s="1675"/>
      <c r="J244" s="1675"/>
      <c r="K244" s="1675"/>
    </row>
    <row r="245" spans="8:11" s="189" customFormat="1" ht="15.95" customHeight="1" x14ac:dyDescent="0.2">
      <c r="H245" s="1675"/>
      <c r="I245" s="1675"/>
      <c r="J245" s="1675"/>
      <c r="K245" s="1675"/>
    </row>
    <row r="246" spans="8:11" s="189" customFormat="1" ht="15.95" customHeight="1" x14ac:dyDescent="0.2">
      <c r="H246" s="1675"/>
      <c r="I246" s="1675"/>
      <c r="J246" s="1675"/>
      <c r="K246" s="1675"/>
    </row>
    <row r="247" spans="8:11" s="189" customFormat="1" ht="15.95" customHeight="1" x14ac:dyDescent="0.2">
      <c r="H247" s="1675"/>
      <c r="I247" s="1675"/>
      <c r="J247" s="1675"/>
      <c r="K247" s="1675"/>
    </row>
    <row r="248" spans="8:11" s="189" customFormat="1" ht="15.95" customHeight="1" x14ac:dyDescent="0.2">
      <c r="H248" s="1675"/>
      <c r="I248" s="1675"/>
      <c r="J248" s="1675"/>
      <c r="K248" s="1675"/>
    </row>
    <row r="249" spans="8:11" s="189" customFormat="1" ht="15.95" customHeight="1" x14ac:dyDescent="0.2">
      <c r="H249" s="1675"/>
      <c r="I249" s="1675"/>
      <c r="J249" s="1675"/>
      <c r="K249" s="1675"/>
    </row>
    <row r="250" spans="8:11" s="189" customFormat="1" ht="15.95" customHeight="1" x14ac:dyDescent="0.2">
      <c r="H250" s="1675"/>
      <c r="I250" s="1675"/>
      <c r="J250" s="1675"/>
      <c r="K250" s="1675"/>
    </row>
    <row r="251" spans="8:11" s="189" customFormat="1" ht="15.95" customHeight="1" x14ac:dyDescent="0.2">
      <c r="H251" s="1675"/>
      <c r="I251" s="1675"/>
      <c r="J251" s="1675"/>
      <c r="K251" s="1675"/>
    </row>
    <row r="252" spans="8:11" s="189" customFormat="1" ht="15.95" customHeight="1" x14ac:dyDescent="0.2">
      <c r="H252" s="1675"/>
      <c r="I252" s="1675"/>
      <c r="J252" s="1675"/>
      <c r="K252" s="1675"/>
    </row>
    <row r="253" spans="8:11" s="189" customFormat="1" ht="15.95" customHeight="1" x14ac:dyDescent="0.2">
      <c r="H253" s="1675"/>
      <c r="I253" s="1675"/>
      <c r="J253" s="1675"/>
      <c r="K253" s="1675"/>
    </row>
    <row r="254" spans="8:11" s="189" customFormat="1" ht="15.95" customHeight="1" x14ac:dyDescent="0.2">
      <c r="H254" s="1675"/>
      <c r="I254" s="1675"/>
      <c r="J254" s="1675"/>
      <c r="K254" s="1675"/>
    </row>
    <row r="255" spans="8:11" s="189" customFormat="1" ht="15.95" customHeight="1" x14ac:dyDescent="0.2">
      <c r="H255" s="1675"/>
      <c r="I255" s="1675"/>
      <c r="J255" s="1675"/>
      <c r="K255" s="1675"/>
    </row>
    <row r="256" spans="8:11" s="189" customFormat="1" ht="15.95" customHeight="1" x14ac:dyDescent="0.2">
      <c r="H256" s="1675"/>
      <c r="I256" s="1675"/>
      <c r="J256" s="1675"/>
      <c r="K256" s="1675"/>
    </row>
    <row r="257" spans="8:11" s="189" customFormat="1" ht="15.95" customHeight="1" x14ac:dyDescent="0.2">
      <c r="H257" s="1675"/>
      <c r="I257" s="1675"/>
      <c r="J257" s="1675"/>
      <c r="K257" s="1675"/>
    </row>
    <row r="258" spans="8:11" s="189" customFormat="1" ht="15.95" customHeight="1" x14ac:dyDescent="0.2">
      <c r="H258" s="1675"/>
      <c r="I258" s="1675"/>
      <c r="J258" s="1675"/>
      <c r="K258" s="1675"/>
    </row>
    <row r="259" spans="8:11" s="189" customFormat="1" ht="15.95" customHeight="1" x14ac:dyDescent="0.2">
      <c r="H259" s="1675"/>
      <c r="I259" s="1675"/>
      <c r="J259" s="1675"/>
      <c r="K259" s="1675"/>
    </row>
    <row r="260" spans="8:11" s="189" customFormat="1" ht="15.95" customHeight="1" x14ac:dyDescent="0.2">
      <c r="H260" s="1675"/>
      <c r="I260" s="1675"/>
      <c r="J260" s="1675"/>
      <c r="K260" s="1675"/>
    </row>
    <row r="261" spans="8:11" s="189" customFormat="1" ht="15.95" customHeight="1" x14ac:dyDescent="0.2">
      <c r="H261" s="1675"/>
      <c r="I261" s="1675"/>
      <c r="J261" s="1675"/>
      <c r="K261" s="1675"/>
    </row>
    <row r="262" spans="8:11" s="189" customFormat="1" ht="15.95" customHeight="1" x14ac:dyDescent="0.2">
      <c r="H262" s="1675"/>
      <c r="I262" s="1675"/>
      <c r="J262" s="1675"/>
      <c r="K262" s="1675"/>
    </row>
    <row r="263" spans="8:11" s="189" customFormat="1" ht="15.95" customHeight="1" x14ac:dyDescent="0.2">
      <c r="H263" s="1675"/>
      <c r="I263" s="1675"/>
      <c r="J263" s="1675"/>
      <c r="K263" s="1675"/>
    </row>
    <row r="264" spans="8:11" s="189" customFormat="1" ht="15.95" customHeight="1" x14ac:dyDescent="0.2">
      <c r="H264" s="1675"/>
      <c r="I264" s="1675"/>
      <c r="J264" s="1675"/>
      <c r="K264" s="1675"/>
    </row>
    <row r="265" spans="8:11" s="189" customFormat="1" ht="15.95" customHeight="1" x14ac:dyDescent="0.2">
      <c r="H265" s="1675"/>
      <c r="I265" s="1675"/>
      <c r="J265" s="1675"/>
      <c r="K265" s="1675"/>
    </row>
    <row r="266" spans="8:11" s="189" customFormat="1" ht="15.95" customHeight="1" x14ac:dyDescent="0.2">
      <c r="H266" s="1675"/>
      <c r="I266" s="1675"/>
      <c r="J266" s="1675"/>
      <c r="K266" s="1675"/>
    </row>
    <row r="267" spans="8:11" s="189" customFormat="1" ht="15.95" customHeight="1" x14ac:dyDescent="0.2">
      <c r="H267" s="1675"/>
      <c r="I267" s="1675"/>
      <c r="J267" s="1675"/>
      <c r="K267" s="1675"/>
    </row>
    <row r="268" spans="8:11" s="189" customFormat="1" ht="15.95" customHeight="1" x14ac:dyDescent="0.2">
      <c r="H268" s="1675"/>
      <c r="I268" s="1675"/>
      <c r="J268" s="1675"/>
      <c r="K268" s="1675"/>
    </row>
    <row r="269" spans="8:11" s="189" customFormat="1" ht="15.95" customHeight="1" x14ac:dyDescent="0.2">
      <c r="H269" s="1675"/>
      <c r="I269" s="1675"/>
      <c r="J269" s="1675"/>
      <c r="K269" s="1675"/>
    </row>
    <row r="270" spans="8:11" s="189" customFormat="1" ht="15.95" customHeight="1" x14ac:dyDescent="0.2">
      <c r="H270" s="1675"/>
      <c r="I270" s="1675"/>
      <c r="J270" s="1675"/>
      <c r="K270" s="1675"/>
    </row>
    <row r="271" spans="8:11" s="189" customFormat="1" ht="15.95" customHeight="1" x14ac:dyDescent="0.2">
      <c r="H271" s="1675"/>
      <c r="I271" s="1675"/>
      <c r="J271" s="1675"/>
      <c r="K271" s="1675"/>
    </row>
    <row r="272" spans="8:11" s="189" customFormat="1" ht="15.95" customHeight="1" x14ac:dyDescent="0.2">
      <c r="H272" s="1675"/>
      <c r="I272" s="1675"/>
      <c r="J272" s="1675"/>
      <c r="K272" s="1675"/>
    </row>
    <row r="273" spans="8:11" s="189" customFormat="1" ht="15.95" customHeight="1" x14ac:dyDescent="0.2">
      <c r="H273" s="1675"/>
      <c r="I273" s="1675"/>
      <c r="J273" s="1675"/>
      <c r="K273" s="1675"/>
    </row>
    <row r="274" spans="8:11" s="189" customFormat="1" ht="15.95" customHeight="1" x14ac:dyDescent="0.2">
      <c r="H274" s="1675"/>
      <c r="I274" s="1675"/>
      <c r="J274" s="1675"/>
      <c r="K274" s="1675"/>
    </row>
    <row r="275" spans="8:11" s="189" customFormat="1" ht="15.95" customHeight="1" x14ac:dyDescent="0.2">
      <c r="H275" s="1675"/>
      <c r="I275" s="1675"/>
      <c r="J275" s="1675"/>
      <c r="K275" s="1675"/>
    </row>
    <row r="276" spans="8:11" s="189" customFormat="1" ht="15.95" customHeight="1" x14ac:dyDescent="0.2">
      <c r="H276" s="1675"/>
      <c r="I276" s="1675"/>
      <c r="J276" s="1675"/>
      <c r="K276" s="1675"/>
    </row>
    <row r="277" spans="8:11" s="189" customFormat="1" ht="15.95" customHeight="1" x14ac:dyDescent="0.2">
      <c r="H277" s="1675"/>
      <c r="I277" s="1675"/>
      <c r="J277" s="1675"/>
      <c r="K277" s="1675"/>
    </row>
    <row r="278" spans="8:11" s="189" customFormat="1" ht="15.95" customHeight="1" x14ac:dyDescent="0.2">
      <c r="H278" s="1675"/>
      <c r="I278" s="1675"/>
      <c r="J278" s="1675"/>
      <c r="K278" s="1675"/>
    </row>
    <row r="279" spans="8:11" s="189" customFormat="1" ht="15.95" customHeight="1" x14ac:dyDescent="0.2">
      <c r="H279" s="1675"/>
      <c r="I279" s="1675"/>
      <c r="J279" s="1675"/>
      <c r="K279" s="1675"/>
    </row>
    <row r="280" spans="8:11" s="189" customFormat="1" ht="15.95" customHeight="1" x14ac:dyDescent="0.2">
      <c r="H280" s="1675"/>
      <c r="I280" s="1675"/>
      <c r="J280" s="1675"/>
      <c r="K280" s="1675"/>
    </row>
    <row r="281" spans="8:11" s="189" customFormat="1" ht="15.95" customHeight="1" x14ac:dyDescent="0.2">
      <c r="H281" s="1675"/>
      <c r="I281" s="1675"/>
      <c r="J281" s="1675"/>
      <c r="K281" s="1675"/>
    </row>
    <row r="282" spans="8:11" s="189" customFormat="1" ht="15.95" customHeight="1" x14ac:dyDescent="0.2">
      <c r="H282" s="1675"/>
      <c r="I282" s="1675"/>
      <c r="J282" s="1675"/>
      <c r="K282" s="1675"/>
    </row>
    <row r="283" spans="8:11" s="189" customFormat="1" ht="15.95" customHeight="1" x14ac:dyDescent="0.2">
      <c r="H283" s="1675"/>
      <c r="I283" s="1675"/>
      <c r="J283" s="1675"/>
      <c r="K283" s="1675"/>
    </row>
    <row r="284" spans="8:11" s="189" customFormat="1" ht="15.95" customHeight="1" x14ac:dyDescent="0.2">
      <c r="H284" s="1675"/>
      <c r="I284" s="1675"/>
      <c r="J284" s="1675"/>
      <c r="K284" s="1675"/>
    </row>
    <row r="285" spans="8:11" s="189" customFormat="1" ht="15.95" customHeight="1" x14ac:dyDescent="0.2">
      <c r="H285" s="1675"/>
      <c r="I285" s="1675"/>
      <c r="J285" s="1675"/>
      <c r="K285" s="1675"/>
    </row>
    <row r="286" spans="8:11" s="189" customFormat="1" ht="15.95" customHeight="1" x14ac:dyDescent="0.2">
      <c r="H286" s="1675"/>
      <c r="I286" s="1675"/>
      <c r="J286" s="1675"/>
      <c r="K286" s="1675"/>
    </row>
    <row r="287" spans="8:11" s="189" customFormat="1" ht="15.95" customHeight="1" x14ac:dyDescent="0.2">
      <c r="H287" s="1675"/>
      <c r="I287" s="1675"/>
      <c r="J287" s="1675"/>
      <c r="K287" s="1675"/>
    </row>
    <row r="288" spans="8:11" s="189" customFormat="1" ht="15.95" customHeight="1" x14ac:dyDescent="0.2">
      <c r="H288" s="1675"/>
      <c r="I288" s="1675"/>
      <c r="J288" s="1675"/>
      <c r="K288" s="1675"/>
    </row>
    <row r="289" spans="8:11" s="189" customFormat="1" ht="15.95" customHeight="1" x14ac:dyDescent="0.2">
      <c r="H289" s="1675"/>
      <c r="I289" s="1675"/>
      <c r="J289" s="1675"/>
      <c r="K289" s="1675"/>
    </row>
    <row r="290" spans="8:11" s="189" customFormat="1" ht="15.95" customHeight="1" x14ac:dyDescent="0.2">
      <c r="H290" s="1675"/>
      <c r="I290" s="1675"/>
      <c r="J290" s="1675"/>
      <c r="K290" s="1675"/>
    </row>
    <row r="291" spans="8:11" s="189" customFormat="1" ht="15.95" customHeight="1" x14ac:dyDescent="0.2">
      <c r="H291" s="1675"/>
      <c r="I291" s="1675"/>
      <c r="J291" s="1675"/>
      <c r="K291" s="1675"/>
    </row>
    <row r="292" spans="8:11" s="189" customFormat="1" ht="15.95" customHeight="1" x14ac:dyDescent="0.2">
      <c r="H292" s="1675"/>
      <c r="I292" s="1675"/>
      <c r="J292" s="1675"/>
      <c r="K292" s="1675"/>
    </row>
    <row r="293" spans="8:11" s="189" customFormat="1" ht="15.95" customHeight="1" x14ac:dyDescent="0.2">
      <c r="H293" s="1675"/>
      <c r="I293" s="1675"/>
      <c r="J293" s="1675"/>
      <c r="K293" s="1675"/>
    </row>
    <row r="294" spans="8:11" s="189" customFormat="1" ht="15.95" customHeight="1" x14ac:dyDescent="0.2">
      <c r="H294" s="1675"/>
      <c r="I294" s="1675"/>
      <c r="J294" s="1675"/>
      <c r="K294" s="1675"/>
    </row>
    <row r="295" spans="8:11" s="189" customFormat="1" ht="15.95" customHeight="1" x14ac:dyDescent="0.2">
      <c r="H295" s="1675"/>
      <c r="I295" s="1675"/>
      <c r="J295" s="1675"/>
      <c r="K295" s="1675"/>
    </row>
    <row r="296" spans="8:11" s="189" customFormat="1" ht="15.95" customHeight="1" x14ac:dyDescent="0.2">
      <c r="H296" s="1675"/>
      <c r="I296" s="1675"/>
      <c r="J296" s="1675"/>
      <c r="K296" s="1675"/>
    </row>
    <row r="297" spans="8:11" s="189" customFormat="1" ht="15.95" customHeight="1" x14ac:dyDescent="0.2">
      <c r="H297" s="1675"/>
      <c r="I297" s="1675"/>
      <c r="J297" s="1675"/>
      <c r="K297" s="1675"/>
    </row>
    <row r="298" spans="8:11" s="189" customFormat="1" ht="15.95" customHeight="1" x14ac:dyDescent="0.2">
      <c r="H298" s="1675"/>
      <c r="I298" s="1675"/>
      <c r="J298" s="1675"/>
      <c r="K298" s="1675"/>
    </row>
    <row r="299" spans="8:11" s="189" customFormat="1" ht="15.95" customHeight="1" x14ac:dyDescent="0.2">
      <c r="H299" s="1675"/>
      <c r="I299" s="1675"/>
      <c r="J299" s="1675"/>
      <c r="K299" s="1675"/>
    </row>
    <row r="300" spans="8:11" s="189" customFormat="1" ht="15.95" customHeight="1" x14ac:dyDescent="0.2">
      <c r="H300" s="1675"/>
      <c r="I300" s="1675"/>
      <c r="J300" s="1675"/>
      <c r="K300" s="1675"/>
    </row>
    <row r="301" spans="8:11" s="189" customFormat="1" ht="15.95" customHeight="1" x14ac:dyDescent="0.2">
      <c r="H301" s="1675"/>
      <c r="I301" s="1675"/>
      <c r="J301" s="1675"/>
      <c r="K301" s="1675"/>
    </row>
    <row r="302" spans="8:11" s="189" customFormat="1" ht="15.95" customHeight="1" x14ac:dyDescent="0.2">
      <c r="H302" s="1675"/>
      <c r="I302" s="1675"/>
      <c r="J302" s="1675"/>
      <c r="K302" s="1675"/>
    </row>
    <row r="303" spans="8:11" s="189" customFormat="1" ht="15.95" customHeight="1" x14ac:dyDescent="0.2">
      <c r="H303" s="1675"/>
      <c r="I303" s="1675"/>
      <c r="J303" s="1675"/>
      <c r="K303" s="1675"/>
    </row>
    <row r="304" spans="8:11" s="189" customFormat="1" ht="15.95" customHeight="1" x14ac:dyDescent="0.2">
      <c r="H304" s="1675"/>
      <c r="I304" s="1675"/>
      <c r="J304" s="1675"/>
      <c r="K304" s="1675"/>
    </row>
    <row r="305" spans="8:11" s="189" customFormat="1" ht="15.95" customHeight="1" x14ac:dyDescent="0.2">
      <c r="H305" s="1675"/>
      <c r="I305" s="1675"/>
      <c r="J305" s="1675"/>
      <c r="K305" s="1675"/>
    </row>
    <row r="306" spans="8:11" s="189" customFormat="1" ht="15.95" customHeight="1" x14ac:dyDescent="0.2">
      <c r="H306" s="1675"/>
      <c r="I306" s="1675"/>
      <c r="J306" s="1675"/>
      <c r="K306" s="1675"/>
    </row>
    <row r="307" spans="8:11" s="189" customFormat="1" ht="15.95" customHeight="1" x14ac:dyDescent="0.2">
      <c r="H307" s="1675"/>
      <c r="I307" s="1675"/>
      <c r="J307" s="1675"/>
      <c r="K307" s="1675"/>
    </row>
    <row r="308" spans="8:11" s="189" customFormat="1" ht="15.95" customHeight="1" x14ac:dyDescent="0.2">
      <c r="H308" s="1675"/>
      <c r="I308" s="1675"/>
      <c r="J308" s="1675"/>
      <c r="K308" s="1675"/>
    </row>
    <row r="309" spans="8:11" s="189" customFormat="1" ht="15.95" customHeight="1" x14ac:dyDescent="0.2">
      <c r="H309" s="1675"/>
      <c r="I309" s="1675"/>
      <c r="J309" s="1675"/>
      <c r="K309" s="1675"/>
    </row>
    <row r="310" spans="8:11" s="189" customFormat="1" ht="15.95" customHeight="1" x14ac:dyDescent="0.2">
      <c r="H310" s="1675"/>
      <c r="I310" s="1675"/>
      <c r="J310" s="1675"/>
      <c r="K310" s="1675"/>
    </row>
    <row r="311" spans="8:11" s="189" customFormat="1" ht="15.95" customHeight="1" x14ac:dyDescent="0.2">
      <c r="H311" s="1675"/>
      <c r="I311" s="1675"/>
      <c r="J311" s="1675"/>
      <c r="K311" s="1675"/>
    </row>
    <row r="312" spans="8:11" s="189" customFormat="1" ht="15.95" customHeight="1" x14ac:dyDescent="0.2">
      <c r="H312" s="1675"/>
      <c r="I312" s="1675"/>
      <c r="J312" s="1675"/>
      <c r="K312" s="1675"/>
    </row>
    <row r="313" spans="8:11" s="189" customFormat="1" ht="15.95" customHeight="1" x14ac:dyDescent="0.2">
      <c r="H313" s="1675"/>
      <c r="I313" s="1675"/>
      <c r="J313" s="1675"/>
      <c r="K313" s="1675"/>
    </row>
    <row r="314" spans="8:11" s="189" customFormat="1" ht="15.95" customHeight="1" x14ac:dyDescent="0.2">
      <c r="H314" s="1675"/>
      <c r="I314" s="1675"/>
      <c r="J314" s="1675"/>
      <c r="K314" s="1675"/>
    </row>
    <row r="315" spans="8:11" s="189" customFormat="1" ht="15.95" customHeight="1" x14ac:dyDescent="0.2">
      <c r="H315" s="1675"/>
      <c r="I315" s="1675"/>
      <c r="J315" s="1675"/>
      <c r="K315" s="1675"/>
    </row>
    <row r="316" spans="8:11" s="189" customFormat="1" ht="15.95" customHeight="1" x14ac:dyDescent="0.2">
      <c r="H316" s="1675"/>
      <c r="I316" s="1675"/>
      <c r="J316" s="1675"/>
      <c r="K316" s="1675"/>
    </row>
    <row r="317" spans="8:11" s="189" customFormat="1" ht="15.95" customHeight="1" x14ac:dyDescent="0.2">
      <c r="H317" s="1675"/>
      <c r="I317" s="1675"/>
      <c r="J317" s="1675"/>
      <c r="K317" s="1675"/>
    </row>
    <row r="318" spans="8:11" s="189" customFormat="1" ht="15.95" customHeight="1" x14ac:dyDescent="0.2">
      <c r="H318" s="1675"/>
      <c r="I318" s="1675"/>
      <c r="J318" s="1675"/>
      <c r="K318" s="1675"/>
    </row>
    <row r="319" spans="8:11" s="189" customFormat="1" ht="15.95" customHeight="1" x14ac:dyDescent="0.2">
      <c r="H319" s="1675"/>
      <c r="I319" s="1675"/>
      <c r="J319" s="1675"/>
      <c r="K319" s="1675"/>
    </row>
    <row r="320" spans="8:11" s="189" customFormat="1" ht="15.95" customHeight="1" x14ac:dyDescent="0.2">
      <c r="H320" s="1675"/>
      <c r="I320" s="1675"/>
      <c r="J320" s="1675"/>
      <c r="K320" s="1675"/>
    </row>
    <row r="321" spans="8:11" s="189" customFormat="1" ht="15.95" customHeight="1" x14ac:dyDescent="0.2">
      <c r="H321" s="1675"/>
      <c r="I321" s="1675"/>
      <c r="J321" s="1675"/>
      <c r="K321" s="1675"/>
    </row>
    <row r="322" spans="8:11" s="189" customFormat="1" ht="15.95" customHeight="1" x14ac:dyDescent="0.2">
      <c r="H322" s="1675"/>
      <c r="I322" s="1675"/>
      <c r="J322" s="1675"/>
      <c r="K322" s="1675"/>
    </row>
    <row r="323" spans="8:11" s="189" customFormat="1" ht="15.95" customHeight="1" x14ac:dyDescent="0.2">
      <c r="H323" s="1675"/>
      <c r="I323" s="1675"/>
      <c r="J323" s="1675"/>
      <c r="K323" s="1675"/>
    </row>
    <row r="324" spans="8:11" s="189" customFormat="1" ht="15.95" customHeight="1" x14ac:dyDescent="0.2">
      <c r="H324" s="1675"/>
      <c r="I324" s="1675"/>
      <c r="J324" s="1675"/>
      <c r="K324" s="1675"/>
    </row>
    <row r="325" spans="8:11" s="189" customFormat="1" ht="15.95" customHeight="1" x14ac:dyDescent="0.2">
      <c r="H325" s="179"/>
      <c r="I325" s="179"/>
      <c r="J325" s="179"/>
      <c r="K325" s="179"/>
    </row>
    <row r="326" spans="8:11" s="189" customFormat="1" ht="15.95" customHeight="1" x14ac:dyDescent="0.2">
      <c r="H326" s="179"/>
      <c r="I326" s="179"/>
      <c r="J326" s="179"/>
      <c r="K326" s="179"/>
    </row>
    <row r="327" spans="8:11" s="189" customFormat="1" ht="15.95" customHeight="1" x14ac:dyDescent="0.2">
      <c r="H327" s="179"/>
      <c r="I327" s="179"/>
      <c r="J327" s="179"/>
      <c r="K327" s="179"/>
    </row>
    <row r="328" spans="8:11" s="189" customFormat="1" ht="15.95" customHeight="1" x14ac:dyDescent="0.2">
      <c r="H328" s="179"/>
      <c r="I328" s="179"/>
      <c r="J328" s="179"/>
      <c r="K328" s="179"/>
    </row>
    <row r="329" spans="8:11" s="189" customFormat="1" ht="15.95" customHeight="1" x14ac:dyDescent="0.2">
      <c r="H329" s="179"/>
      <c r="I329" s="179"/>
      <c r="J329" s="179"/>
      <c r="K329" s="179"/>
    </row>
    <row r="330" spans="8:11" s="189" customFormat="1" ht="15.95" customHeight="1" x14ac:dyDescent="0.2">
      <c r="H330" s="179"/>
      <c r="I330" s="179"/>
      <c r="J330" s="179"/>
      <c r="K330" s="179"/>
    </row>
    <row r="331" spans="8:11" s="189" customFormat="1" ht="15.95" customHeight="1" x14ac:dyDescent="0.2">
      <c r="H331" s="179"/>
      <c r="I331" s="179"/>
      <c r="J331" s="179"/>
      <c r="K331" s="179"/>
    </row>
    <row r="332" spans="8:11" s="189" customFormat="1" ht="15.95" customHeight="1" x14ac:dyDescent="0.2">
      <c r="H332" s="179"/>
      <c r="I332" s="179"/>
      <c r="J332" s="179"/>
      <c r="K332" s="179"/>
    </row>
    <row r="333" spans="8:11" s="189" customFormat="1" ht="15.95" customHeight="1" x14ac:dyDescent="0.2">
      <c r="H333" s="179"/>
      <c r="I333" s="179"/>
      <c r="J333" s="179"/>
      <c r="K333" s="179"/>
    </row>
    <row r="334" spans="8:11" s="189" customFormat="1" ht="15.95" customHeight="1" x14ac:dyDescent="0.2">
      <c r="H334" s="179"/>
      <c r="I334" s="179"/>
      <c r="J334" s="179"/>
      <c r="K334" s="179"/>
    </row>
    <row r="335" spans="8:11" s="189" customFormat="1" ht="15.95" customHeight="1" x14ac:dyDescent="0.2">
      <c r="H335" s="179"/>
      <c r="I335" s="179"/>
      <c r="J335" s="179"/>
      <c r="K335" s="179"/>
    </row>
    <row r="336" spans="8:11" s="189" customFormat="1" ht="15.95" customHeight="1" x14ac:dyDescent="0.2">
      <c r="H336" s="179"/>
      <c r="I336" s="179"/>
      <c r="J336" s="179"/>
      <c r="K336" s="179"/>
    </row>
    <row r="337" spans="8:11" s="189" customFormat="1" ht="15.95" customHeight="1" x14ac:dyDescent="0.2">
      <c r="H337" s="179"/>
      <c r="I337" s="179"/>
      <c r="J337" s="179"/>
      <c r="K337" s="179"/>
    </row>
    <row r="338" spans="8:11" s="189" customFormat="1" ht="15.95" customHeight="1" x14ac:dyDescent="0.2">
      <c r="H338" s="179"/>
      <c r="I338" s="179"/>
      <c r="J338" s="179"/>
      <c r="K338" s="179"/>
    </row>
    <row r="339" spans="8:11" s="189" customFormat="1" ht="15.95" customHeight="1" x14ac:dyDescent="0.2">
      <c r="H339" s="179"/>
      <c r="I339" s="179"/>
      <c r="J339" s="179"/>
      <c r="K339" s="179"/>
    </row>
    <row r="340" spans="8:11" s="189" customFormat="1" ht="15.95" customHeight="1" x14ac:dyDescent="0.2">
      <c r="H340" s="179"/>
      <c r="I340" s="179"/>
      <c r="J340" s="179"/>
      <c r="K340" s="179"/>
    </row>
    <row r="341" spans="8:11" s="189" customFormat="1" ht="15.95" customHeight="1" x14ac:dyDescent="0.2">
      <c r="H341" s="179"/>
      <c r="I341" s="179"/>
      <c r="J341" s="179"/>
      <c r="K341" s="179"/>
    </row>
    <row r="342" spans="8:11" s="189" customFormat="1" ht="15.95" customHeight="1" x14ac:dyDescent="0.2">
      <c r="H342" s="179"/>
      <c r="I342" s="179"/>
      <c r="J342" s="179"/>
      <c r="K342" s="179"/>
    </row>
    <row r="343" spans="8:11" s="189" customFormat="1" ht="15.95" customHeight="1" x14ac:dyDescent="0.2">
      <c r="H343" s="179"/>
      <c r="I343" s="179"/>
      <c r="J343" s="179"/>
      <c r="K343" s="179"/>
    </row>
    <row r="344" spans="8:11" s="189" customFormat="1" ht="15.95" customHeight="1" x14ac:dyDescent="0.2">
      <c r="H344" s="179"/>
      <c r="I344" s="179"/>
      <c r="J344" s="179"/>
      <c r="K344" s="179"/>
    </row>
    <row r="345" spans="8:11" s="189" customFormat="1" ht="15.95" customHeight="1" x14ac:dyDescent="0.2">
      <c r="H345" s="179"/>
      <c r="I345" s="179"/>
      <c r="J345" s="179"/>
      <c r="K345" s="179"/>
    </row>
    <row r="346" spans="8:11" s="189" customFormat="1" ht="15.95" customHeight="1" x14ac:dyDescent="0.2">
      <c r="H346" s="179"/>
      <c r="I346" s="179"/>
      <c r="J346" s="179"/>
      <c r="K346" s="179"/>
    </row>
    <row r="347" spans="8:11" s="189" customFormat="1" ht="15.95" customHeight="1" x14ac:dyDescent="0.2">
      <c r="H347" s="179"/>
      <c r="I347" s="179"/>
      <c r="J347" s="179"/>
      <c r="K347" s="179"/>
    </row>
    <row r="348" spans="8:11" s="189" customFormat="1" ht="15.95" customHeight="1" x14ac:dyDescent="0.2">
      <c r="H348" s="179"/>
      <c r="I348" s="179"/>
      <c r="J348" s="179"/>
      <c r="K348" s="179"/>
    </row>
    <row r="349" spans="8:11" s="189" customFormat="1" ht="15.95" customHeight="1" x14ac:dyDescent="0.2">
      <c r="H349" s="179"/>
      <c r="I349" s="179"/>
      <c r="J349" s="179"/>
      <c r="K349" s="179"/>
    </row>
    <row r="350" spans="8:11" s="189" customFormat="1" ht="15.95" customHeight="1" x14ac:dyDescent="0.2">
      <c r="H350" s="179"/>
      <c r="I350" s="179"/>
      <c r="J350" s="179"/>
      <c r="K350" s="179"/>
    </row>
    <row r="351" spans="8:11" s="189" customFormat="1" ht="15.95" customHeight="1" x14ac:dyDescent="0.2">
      <c r="H351" s="179"/>
      <c r="I351" s="179"/>
      <c r="J351" s="179"/>
      <c r="K351" s="179"/>
    </row>
    <row r="352" spans="8:11" s="189" customFormat="1" ht="15.95" customHeight="1" x14ac:dyDescent="0.2">
      <c r="H352" s="179"/>
      <c r="I352" s="179"/>
      <c r="J352" s="179"/>
      <c r="K352" s="179"/>
    </row>
    <row r="353" spans="8:11" s="189" customFormat="1" ht="15.95" customHeight="1" x14ac:dyDescent="0.2">
      <c r="H353" s="179"/>
      <c r="I353" s="179"/>
      <c r="J353" s="179"/>
      <c r="K353" s="179"/>
    </row>
    <row r="354" spans="8:11" s="189" customFormat="1" ht="15.95" customHeight="1" x14ac:dyDescent="0.2">
      <c r="H354" s="179"/>
      <c r="I354" s="179"/>
      <c r="J354" s="179"/>
      <c r="K354" s="179"/>
    </row>
    <row r="355" spans="8:11" s="189" customFormat="1" ht="15.95" customHeight="1" x14ac:dyDescent="0.2">
      <c r="H355" s="179"/>
      <c r="I355" s="179"/>
      <c r="J355" s="179"/>
      <c r="K355" s="179"/>
    </row>
    <row r="356" spans="8:11" s="189" customFormat="1" ht="15.95" customHeight="1" x14ac:dyDescent="0.2">
      <c r="H356" s="179"/>
      <c r="I356" s="179"/>
      <c r="J356" s="179"/>
      <c r="K356" s="179"/>
    </row>
    <row r="357" spans="8:11" s="189" customFormat="1" ht="15.95" customHeight="1" x14ac:dyDescent="0.2">
      <c r="H357" s="179"/>
      <c r="I357" s="179"/>
      <c r="J357" s="179"/>
      <c r="K357" s="179"/>
    </row>
    <row r="358" spans="8:11" s="189" customFormat="1" ht="15.95" customHeight="1" x14ac:dyDescent="0.2">
      <c r="H358" s="179"/>
      <c r="I358" s="179"/>
      <c r="J358" s="179"/>
      <c r="K358" s="179"/>
    </row>
    <row r="359" spans="8:11" s="189" customFormat="1" ht="15.95" customHeight="1" x14ac:dyDescent="0.2">
      <c r="H359" s="179"/>
      <c r="I359" s="179"/>
      <c r="J359" s="179"/>
      <c r="K359" s="179"/>
    </row>
    <row r="360" spans="8:11" s="189" customFormat="1" ht="15.95" customHeight="1" x14ac:dyDescent="0.2">
      <c r="H360" s="179"/>
      <c r="I360" s="179"/>
      <c r="J360" s="179"/>
      <c r="K360" s="179"/>
    </row>
    <row r="361" spans="8:11" s="189" customFormat="1" ht="15.95" customHeight="1" x14ac:dyDescent="0.2">
      <c r="H361" s="179"/>
      <c r="I361" s="179"/>
      <c r="J361" s="179"/>
      <c r="K361" s="179"/>
    </row>
    <row r="362" spans="8:11" s="189" customFormat="1" ht="15.95" customHeight="1" x14ac:dyDescent="0.2">
      <c r="H362" s="179"/>
      <c r="I362" s="179"/>
      <c r="J362" s="179"/>
      <c r="K362" s="179"/>
    </row>
    <row r="363" spans="8:11" s="189" customFormat="1" ht="15.95" customHeight="1" x14ac:dyDescent="0.2">
      <c r="H363" s="179"/>
      <c r="I363" s="179"/>
      <c r="J363" s="179"/>
      <c r="K363" s="179"/>
    </row>
    <row r="364" spans="8:11" s="189" customFormat="1" ht="15.95" customHeight="1" x14ac:dyDescent="0.2">
      <c r="H364" s="179"/>
      <c r="I364" s="179"/>
      <c r="J364" s="179"/>
      <c r="K364" s="179"/>
    </row>
    <row r="365" spans="8:11" s="189" customFormat="1" ht="15.95" customHeight="1" x14ac:dyDescent="0.2">
      <c r="H365" s="179"/>
      <c r="I365" s="179"/>
      <c r="J365" s="179"/>
      <c r="K365" s="179"/>
    </row>
    <row r="366" spans="8:11" s="189" customFormat="1" ht="15.95" customHeight="1" x14ac:dyDescent="0.2">
      <c r="H366" s="179"/>
      <c r="I366" s="179"/>
      <c r="J366" s="179"/>
      <c r="K366" s="179"/>
    </row>
    <row r="367" spans="8:11" s="189" customFormat="1" ht="15.95" customHeight="1" x14ac:dyDescent="0.2">
      <c r="H367" s="179"/>
      <c r="I367" s="179"/>
      <c r="J367" s="179"/>
      <c r="K367" s="179"/>
    </row>
    <row r="368" spans="8:11" s="189" customFormat="1" ht="15.95" customHeight="1" x14ac:dyDescent="0.2">
      <c r="H368" s="179"/>
      <c r="I368" s="179"/>
      <c r="J368" s="179"/>
      <c r="K368" s="179"/>
    </row>
    <row r="369" spans="8:11" s="189" customFormat="1" ht="15.95" customHeight="1" x14ac:dyDescent="0.2">
      <c r="H369" s="179"/>
      <c r="I369" s="179"/>
      <c r="J369" s="179"/>
      <c r="K369" s="179"/>
    </row>
    <row r="370" spans="8:11" s="189" customFormat="1" ht="15.95" customHeight="1" x14ac:dyDescent="0.2">
      <c r="H370" s="179"/>
      <c r="I370" s="179"/>
      <c r="J370" s="179"/>
      <c r="K370" s="179"/>
    </row>
    <row r="371" spans="8:11" s="189" customFormat="1" ht="15.95" customHeight="1" x14ac:dyDescent="0.2">
      <c r="H371" s="179"/>
      <c r="I371" s="179"/>
      <c r="J371" s="179"/>
      <c r="K371" s="179"/>
    </row>
    <row r="372" spans="8:11" s="189" customFormat="1" ht="15.95" customHeight="1" x14ac:dyDescent="0.2">
      <c r="H372" s="179"/>
      <c r="I372" s="179"/>
      <c r="J372" s="179"/>
      <c r="K372" s="179"/>
    </row>
    <row r="373" spans="8:11" s="189" customFormat="1" ht="15.95" customHeight="1" x14ac:dyDescent="0.2">
      <c r="H373" s="179"/>
      <c r="I373" s="179"/>
      <c r="J373" s="179"/>
      <c r="K373" s="179"/>
    </row>
    <row r="374" spans="8:11" s="189" customFormat="1" ht="15.95" customHeight="1" x14ac:dyDescent="0.2">
      <c r="H374" s="179"/>
      <c r="I374" s="179"/>
      <c r="J374" s="179"/>
      <c r="K374" s="179"/>
    </row>
    <row r="375" spans="8:11" s="189" customFormat="1" ht="15.95" customHeight="1" x14ac:dyDescent="0.2">
      <c r="H375" s="179"/>
      <c r="I375" s="179"/>
      <c r="J375" s="179"/>
      <c r="K375" s="179"/>
    </row>
    <row r="376" spans="8:11" s="189" customFormat="1" ht="15.95" customHeight="1" x14ac:dyDescent="0.2">
      <c r="H376" s="179"/>
      <c r="I376" s="179"/>
      <c r="J376" s="179"/>
      <c r="K376" s="179"/>
    </row>
    <row r="377" spans="8:11" s="189" customFormat="1" ht="15.95" customHeight="1" x14ac:dyDescent="0.2">
      <c r="H377" s="179"/>
      <c r="I377" s="179"/>
      <c r="J377" s="179"/>
      <c r="K377" s="179"/>
    </row>
    <row r="378" spans="8:11" s="189" customFormat="1" ht="15.95" customHeight="1" x14ac:dyDescent="0.2">
      <c r="H378" s="179"/>
      <c r="I378" s="179"/>
      <c r="J378" s="179"/>
      <c r="K378" s="179"/>
    </row>
    <row r="379" spans="8:11" s="189" customFormat="1" ht="15.95" customHeight="1" x14ac:dyDescent="0.2">
      <c r="H379" s="179"/>
      <c r="I379" s="179"/>
      <c r="J379" s="179"/>
      <c r="K379" s="179"/>
    </row>
    <row r="380" spans="8:11" s="189" customFormat="1" ht="15.95" customHeight="1" x14ac:dyDescent="0.2">
      <c r="H380" s="179"/>
      <c r="I380" s="179"/>
      <c r="J380" s="179"/>
      <c r="K380" s="179"/>
    </row>
    <row r="381" spans="8:11" s="189" customFormat="1" ht="15.95" customHeight="1" x14ac:dyDescent="0.2">
      <c r="H381" s="179"/>
      <c r="I381" s="179"/>
      <c r="J381" s="179"/>
      <c r="K381" s="179"/>
    </row>
    <row r="382" spans="8:11" s="189" customFormat="1" ht="15.95" customHeight="1" x14ac:dyDescent="0.2">
      <c r="H382" s="179"/>
      <c r="I382" s="179"/>
      <c r="J382" s="179"/>
      <c r="K382" s="179"/>
    </row>
    <row r="383" spans="8:11" s="189" customFormat="1" ht="15.95" customHeight="1" x14ac:dyDescent="0.2">
      <c r="H383" s="179"/>
      <c r="I383" s="179"/>
      <c r="J383" s="179"/>
      <c r="K383" s="179"/>
    </row>
    <row r="384" spans="8:11" s="189" customFormat="1" ht="15.95" customHeight="1" x14ac:dyDescent="0.2">
      <c r="H384" s="179"/>
      <c r="I384" s="179"/>
      <c r="J384" s="179"/>
      <c r="K384" s="179"/>
    </row>
    <row r="385" spans="8:11" s="189" customFormat="1" ht="15.95" customHeight="1" x14ac:dyDescent="0.2">
      <c r="H385" s="179"/>
      <c r="I385" s="179"/>
      <c r="J385" s="179"/>
      <c r="K385" s="179"/>
    </row>
    <row r="386" spans="8:11" s="189" customFormat="1" ht="15.95" customHeight="1" x14ac:dyDescent="0.2">
      <c r="H386" s="179"/>
      <c r="I386" s="179"/>
      <c r="J386" s="179"/>
      <c r="K386" s="179"/>
    </row>
    <row r="387" spans="8:11" s="189" customFormat="1" ht="15.95" customHeight="1" x14ac:dyDescent="0.2">
      <c r="H387" s="179"/>
      <c r="I387" s="179"/>
      <c r="J387" s="179"/>
      <c r="K387" s="179"/>
    </row>
    <row r="388" spans="8:11" s="189" customFormat="1" ht="15.95" customHeight="1" x14ac:dyDescent="0.2">
      <c r="H388" s="179"/>
      <c r="I388" s="179"/>
      <c r="J388" s="179"/>
      <c r="K388" s="179"/>
    </row>
    <row r="389" spans="8:11" s="189" customFormat="1" ht="15.95" customHeight="1" x14ac:dyDescent="0.2">
      <c r="H389" s="179"/>
      <c r="I389" s="179"/>
      <c r="J389" s="179"/>
      <c r="K389" s="179"/>
    </row>
    <row r="390" spans="8:11" s="189" customFormat="1" ht="15.95" customHeight="1" x14ac:dyDescent="0.2">
      <c r="H390" s="179"/>
      <c r="I390" s="179"/>
      <c r="J390" s="179"/>
      <c r="K390" s="179"/>
    </row>
    <row r="391" spans="8:11" s="189" customFormat="1" ht="15.95" customHeight="1" x14ac:dyDescent="0.2">
      <c r="H391" s="179"/>
      <c r="I391" s="179"/>
      <c r="J391" s="179"/>
      <c r="K391" s="179"/>
    </row>
    <row r="392" spans="8:11" s="189" customFormat="1" ht="15.95" customHeight="1" x14ac:dyDescent="0.2">
      <c r="H392" s="179"/>
      <c r="I392" s="179"/>
      <c r="J392" s="179"/>
      <c r="K392" s="179"/>
    </row>
    <row r="393" spans="8:11" s="189" customFormat="1" ht="15.95" customHeight="1" x14ac:dyDescent="0.2">
      <c r="H393" s="179"/>
      <c r="I393" s="179"/>
      <c r="J393" s="179"/>
      <c r="K393" s="179"/>
    </row>
    <row r="394" spans="8:11" s="189" customFormat="1" ht="15.95" customHeight="1" x14ac:dyDescent="0.2">
      <c r="H394" s="179"/>
      <c r="I394" s="179"/>
      <c r="J394" s="179"/>
      <c r="K394" s="179"/>
    </row>
    <row r="395" spans="8:11" s="189" customFormat="1" ht="15.95" customHeight="1" x14ac:dyDescent="0.2">
      <c r="H395" s="179"/>
      <c r="I395" s="179"/>
      <c r="J395" s="179"/>
      <c r="K395" s="179"/>
    </row>
    <row r="396" spans="8:11" s="189" customFormat="1" ht="15.95" customHeight="1" x14ac:dyDescent="0.2">
      <c r="H396" s="179"/>
      <c r="I396" s="179"/>
      <c r="J396" s="179"/>
      <c r="K396" s="179"/>
    </row>
    <row r="397" spans="8:11" s="189" customFormat="1" ht="15.95" customHeight="1" x14ac:dyDescent="0.2">
      <c r="H397" s="179"/>
      <c r="I397" s="179"/>
      <c r="J397" s="179"/>
      <c r="K397" s="179"/>
    </row>
    <row r="398" spans="8:11" s="189" customFormat="1" ht="15.95" customHeight="1" x14ac:dyDescent="0.2">
      <c r="H398" s="179"/>
      <c r="I398" s="179"/>
      <c r="J398" s="179"/>
      <c r="K398" s="179"/>
    </row>
    <row r="399" spans="8:11" s="189" customFormat="1" ht="15.95" customHeight="1" x14ac:dyDescent="0.2">
      <c r="H399" s="179"/>
      <c r="I399" s="179"/>
      <c r="J399" s="179"/>
      <c r="K399" s="179"/>
    </row>
    <row r="400" spans="8:11" s="189" customFormat="1" ht="15.95" customHeight="1" x14ac:dyDescent="0.2">
      <c r="H400" s="179"/>
      <c r="I400" s="179"/>
      <c r="J400" s="179"/>
      <c r="K400" s="179"/>
    </row>
    <row r="401" spans="8:11" s="189" customFormat="1" ht="15.95" customHeight="1" x14ac:dyDescent="0.2">
      <c r="H401" s="179"/>
      <c r="I401" s="179"/>
      <c r="J401" s="179"/>
      <c r="K401" s="179"/>
    </row>
    <row r="402" spans="8:11" s="189" customFormat="1" ht="15.95" customHeight="1" x14ac:dyDescent="0.2">
      <c r="H402" s="179"/>
      <c r="I402" s="179"/>
      <c r="J402" s="179"/>
      <c r="K402" s="179"/>
    </row>
    <row r="403" spans="8:11" s="189" customFormat="1" ht="15.95" customHeight="1" x14ac:dyDescent="0.2">
      <c r="H403" s="179"/>
      <c r="I403" s="179"/>
      <c r="J403" s="179"/>
      <c r="K403" s="179"/>
    </row>
    <row r="404" spans="8:11" s="189" customFormat="1" ht="15.95" customHeight="1" x14ac:dyDescent="0.2">
      <c r="H404" s="179"/>
      <c r="I404" s="179"/>
      <c r="J404" s="179"/>
      <c r="K404" s="179"/>
    </row>
    <row r="405" spans="8:11" s="189" customFormat="1" ht="15.95" customHeight="1" x14ac:dyDescent="0.2">
      <c r="H405" s="179"/>
      <c r="I405" s="179"/>
      <c r="J405" s="179"/>
      <c r="K405" s="179"/>
    </row>
    <row r="406" spans="8:11" s="189" customFormat="1" ht="15.95" customHeight="1" x14ac:dyDescent="0.2">
      <c r="H406" s="179"/>
      <c r="I406" s="179"/>
      <c r="J406" s="179"/>
      <c r="K406" s="179"/>
    </row>
    <row r="407" spans="8:11" s="189" customFormat="1" ht="15.95" customHeight="1" x14ac:dyDescent="0.2">
      <c r="H407" s="179"/>
      <c r="I407" s="179"/>
      <c r="J407" s="179"/>
      <c r="K407" s="179"/>
    </row>
    <row r="408" spans="8:11" s="189" customFormat="1" ht="15.95" customHeight="1" x14ac:dyDescent="0.2">
      <c r="H408" s="179"/>
      <c r="I408" s="179"/>
      <c r="J408" s="179"/>
      <c r="K408" s="179"/>
    </row>
    <row r="409" spans="8:11" s="189" customFormat="1" ht="15.95" customHeight="1" x14ac:dyDescent="0.2">
      <c r="H409" s="179"/>
      <c r="I409" s="179"/>
      <c r="J409" s="179"/>
      <c r="K409" s="179"/>
    </row>
    <row r="410" spans="8:11" s="189" customFormat="1" ht="15.95" customHeight="1" x14ac:dyDescent="0.2">
      <c r="H410" s="179"/>
      <c r="I410" s="179"/>
      <c r="J410" s="179"/>
      <c r="K410" s="179"/>
    </row>
    <row r="411" spans="8:11" s="189" customFormat="1" ht="15.95" customHeight="1" x14ac:dyDescent="0.2">
      <c r="H411" s="179"/>
      <c r="I411" s="179"/>
      <c r="J411" s="179"/>
      <c r="K411" s="179"/>
    </row>
    <row r="412" spans="8:11" s="189" customFormat="1" ht="15.95" customHeight="1" x14ac:dyDescent="0.2">
      <c r="H412" s="179"/>
      <c r="I412" s="179"/>
      <c r="J412" s="179"/>
      <c r="K412" s="179"/>
    </row>
    <row r="413" spans="8:11" s="189" customFormat="1" ht="15.95" customHeight="1" x14ac:dyDescent="0.2">
      <c r="H413" s="179"/>
      <c r="I413" s="179"/>
      <c r="J413" s="179"/>
      <c r="K413" s="179"/>
    </row>
    <row r="414" spans="8:11" s="189" customFormat="1" ht="15.95" customHeight="1" x14ac:dyDescent="0.2">
      <c r="H414" s="179"/>
      <c r="I414" s="179"/>
      <c r="J414" s="179"/>
      <c r="K414" s="179"/>
    </row>
    <row r="415" spans="8:11" s="189" customFormat="1" ht="15.95" customHeight="1" x14ac:dyDescent="0.2">
      <c r="H415" s="179"/>
      <c r="I415" s="179"/>
      <c r="J415" s="179"/>
      <c r="K415" s="179"/>
    </row>
    <row r="416" spans="8:11" s="189" customFormat="1" ht="15.95" customHeight="1" x14ac:dyDescent="0.2">
      <c r="H416" s="179"/>
      <c r="I416" s="179"/>
      <c r="J416" s="179"/>
      <c r="K416" s="179"/>
    </row>
    <row r="417" spans="8:11" s="189" customFormat="1" ht="15.95" customHeight="1" x14ac:dyDescent="0.2">
      <c r="H417" s="179"/>
      <c r="I417" s="179"/>
      <c r="J417" s="179"/>
      <c r="K417" s="179"/>
    </row>
    <row r="418" spans="8:11" s="189" customFormat="1" ht="15.95" customHeight="1" x14ac:dyDescent="0.2">
      <c r="H418" s="179"/>
      <c r="I418" s="179"/>
      <c r="J418" s="179"/>
      <c r="K418" s="179"/>
    </row>
    <row r="419" spans="8:11" s="189" customFormat="1" ht="15.95" customHeight="1" x14ac:dyDescent="0.2">
      <c r="H419" s="179"/>
      <c r="I419" s="179"/>
      <c r="J419" s="179"/>
      <c r="K419" s="179"/>
    </row>
    <row r="420" spans="8:11" s="189" customFormat="1" ht="15.95" customHeight="1" x14ac:dyDescent="0.2">
      <c r="H420" s="179"/>
      <c r="I420" s="179"/>
      <c r="J420" s="179"/>
      <c r="K420" s="179"/>
    </row>
    <row r="421" spans="8:11" s="189" customFormat="1" ht="15.95" customHeight="1" x14ac:dyDescent="0.2">
      <c r="H421" s="179"/>
      <c r="I421" s="179"/>
      <c r="J421" s="179"/>
      <c r="K421" s="179"/>
    </row>
    <row r="422" spans="8:11" s="189" customFormat="1" ht="15.95" customHeight="1" x14ac:dyDescent="0.2">
      <c r="H422" s="179"/>
      <c r="I422" s="179"/>
      <c r="J422" s="179"/>
      <c r="K422" s="179"/>
    </row>
    <row r="423" spans="8:11" s="189" customFormat="1" ht="15.95" customHeight="1" x14ac:dyDescent="0.2">
      <c r="H423" s="179"/>
      <c r="I423" s="179"/>
      <c r="J423" s="179"/>
      <c r="K423" s="179"/>
    </row>
    <row r="424" spans="8:11" s="189" customFormat="1" ht="15.95" customHeight="1" x14ac:dyDescent="0.2">
      <c r="H424" s="179"/>
      <c r="I424" s="179"/>
      <c r="J424" s="179"/>
      <c r="K424" s="179"/>
    </row>
    <row r="425" spans="8:11" s="189" customFormat="1" ht="15.95" customHeight="1" x14ac:dyDescent="0.2">
      <c r="H425" s="179"/>
      <c r="I425" s="179"/>
      <c r="J425" s="179"/>
      <c r="K425" s="179"/>
    </row>
    <row r="426" spans="8:11" s="189" customFormat="1" ht="15.95" customHeight="1" x14ac:dyDescent="0.2">
      <c r="H426" s="179"/>
      <c r="I426" s="179"/>
      <c r="J426" s="179"/>
      <c r="K426" s="179"/>
    </row>
    <row r="427" spans="8:11" s="189" customFormat="1" ht="15.95" customHeight="1" x14ac:dyDescent="0.2">
      <c r="H427" s="179"/>
      <c r="I427" s="179"/>
      <c r="J427" s="179"/>
      <c r="K427" s="179"/>
    </row>
    <row r="428" spans="8:11" s="189" customFormat="1" x14ac:dyDescent="0.2">
      <c r="H428" s="179"/>
      <c r="I428" s="179"/>
      <c r="J428" s="179"/>
      <c r="K428" s="179"/>
    </row>
    <row r="429" spans="8:11" s="189" customFormat="1" x14ac:dyDescent="0.2">
      <c r="H429" s="179"/>
      <c r="I429" s="179"/>
      <c r="J429" s="179"/>
      <c r="K429" s="179"/>
    </row>
    <row r="430" spans="8:11" s="189" customFormat="1" x14ac:dyDescent="0.2">
      <c r="H430" s="179"/>
      <c r="I430" s="179"/>
      <c r="J430" s="179"/>
      <c r="K430" s="179"/>
    </row>
    <row r="431" spans="8:11" s="189" customFormat="1" x14ac:dyDescent="0.2">
      <c r="H431" s="179"/>
      <c r="I431" s="179"/>
      <c r="J431" s="179"/>
      <c r="K431" s="179"/>
    </row>
    <row r="432" spans="8:11" s="189" customFormat="1" x14ac:dyDescent="0.2">
      <c r="H432" s="179"/>
      <c r="I432" s="179"/>
      <c r="J432" s="179"/>
      <c r="K432" s="179"/>
    </row>
    <row r="433" spans="8:11" s="189" customFormat="1" x14ac:dyDescent="0.2">
      <c r="H433" s="179"/>
      <c r="I433" s="179"/>
      <c r="J433" s="179"/>
      <c r="K433" s="179"/>
    </row>
    <row r="434" spans="8:11" s="189" customFormat="1" x14ac:dyDescent="0.2">
      <c r="H434" s="179"/>
      <c r="I434" s="179"/>
      <c r="J434" s="179"/>
      <c r="K434" s="179"/>
    </row>
    <row r="435" spans="8:11" s="189" customFormat="1" x14ac:dyDescent="0.2">
      <c r="H435" s="179"/>
      <c r="I435" s="179"/>
      <c r="J435" s="179"/>
      <c r="K435" s="179"/>
    </row>
    <row r="436" spans="8:11" s="189" customFormat="1" x14ac:dyDescent="0.2">
      <c r="H436" s="179"/>
      <c r="I436" s="179"/>
      <c r="J436" s="179"/>
      <c r="K436" s="179"/>
    </row>
    <row r="437" spans="8:11" s="189" customFormat="1" x14ac:dyDescent="0.2">
      <c r="H437" s="179"/>
      <c r="I437" s="179"/>
      <c r="J437" s="179"/>
      <c r="K437" s="179"/>
    </row>
    <row r="438" spans="8:11" s="189" customFormat="1" x14ac:dyDescent="0.2">
      <c r="H438" s="179"/>
      <c r="I438" s="179"/>
      <c r="J438" s="179"/>
      <c r="K438" s="179"/>
    </row>
    <row r="439" spans="8:11" s="189" customFormat="1" x14ac:dyDescent="0.2">
      <c r="H439" s="179"/>
      <c r="I439" s="179"/>
      <c r="J439" s="179"/>
      <c r="K439" s="179"/>
    </row>
    <row r="440" spans="8:11" s="189" customFormat="1" x14ac:dyDescent="0.2">
      <c r="H440" s="179"/>
      <c r="I440" s="179"/>
      <c r="J440" s="179"/>
      <c r="K440" s="179"/>
    </row>
    <row r="441" spans="8:11" s="189" customFormat="1" x14ac:dyDescent="0.2">
      <c r="H441" s="179"/>
      <c r="I441" s="179"/>
      <c r="J441" s="179"/>
      <c r="K441" s="179"/>
    </row>
    <row r="442" spans="8:11" s="189" customFormat="1" x14ac:dyDescent="0.2">
      <c r="H442" s="179"/>
      <c r="I442" s="179"/>
      <c r="J442" s="179"/>
      <c r="K442" s="179"/>
    </row>
    <row r="443" spans="8:11" s="189" customFormat="1" x14ac:dyDescent="0.2">
      <c r="H443" s="179"/>
      <c r="I443" s="179"/>
      <c r="J443" s="179"/>
      <c r="K443" s="179"/>
    </row>
    <row r="444" spans="8:11" s="189" customFormat="1" x14ac:dyDescent="0.2">
      <c r="H444" s="179"/>
      <c r="I444" s="179"/>
      <c r="J444" s="179"/>
      <c r="K444" s="179"/>
    </row>
    <row r="445" spans="8:11" s="189" customFormat="1" x14ac:dyDescent="0.2">
      <c r="H445" s="179"/>
      <c r="I445" s="179"/>
      <c r="J445" s="179"/>
      <c r="K445" s="179"/>
    </row>
    <row r="446" spans="8:11" s="189" customFormat="1" x14ac:dyDescent="0.2">
      <c r="H446" s="179"/>
      <c r="I446" s="179"/>
      <c r="J446" s="179"/>
      <c r="K446" s="179"/>
    </row>
    <row r="447" spans="8:11" s="189" customFormat="1" x14ac:dyDescent="0.2">
      <c r="H447" s="179"/>
      <c r="I447" s="179"/>
      <c r="J447" s="179"/>
      <c r="K447" s="179"/>
    </row>
    <row r="448" spans="8:11" s="189" customFormat="1" x14ac:dyDescent="0.2">
      <c r="H448" s="179"/>
      <c r="I448" s="179"/>
      <c r="J448" s="179"/>
      <c r="K448" s="179"/>
    </row>
    <row r="449" spans="8:11" s="189" customFormat="1" x14ac:dyDescent="0.2">
      <c r="H449" s="179"/>
      <c r="I449" s="179"/>
      <c r="J449" s="179"/>
      <c r="K449" s="179"/>
    </row>
    <row r="450" spans="8:11" s="189" customFormat="1" x14ac:dyDescent="0.2">
      <c r="H450" s="179"/>
      <c r="I450" s="179"/>
      <c r="J450" s="179"/>
      <c r="K450" s="179"/>
    </row>
    <row r="451" spans="8:11" s="189" customFormat="1" x14ac:dyDescent="0.2">
      <c r="H451" s="179"/>
      <c r="I451" s="179"/>
      <c r="J451" s="179"/>
      <c r="K451" s="179"/>
    </row>
    <row r="452" spans="8:11" s="189" customFormat="1" x14ac:dyDescent="0.2">
      <c r="H452" s="179"/>
      <c r="I452" s="179"/>
      <c r="J452" s="179"/>
      <c r="K452" s="179"/>
    </row>
    <row r="453" spans="8:11" s="189" customFormat="1" x14ac:dyDescent="0.2">
      <c r="H453" s="179"/>
      <c r="I453" s="179"/>
      <c r="J453" s="179"/>
      <c r="K453" s="179"/>
    </row>
    <row r="454" spans="8:11" s="189" customFormat="1" x14ac:dyDescent="0.2">
      <c r="H454" s="179"/>
      <c r="I454" s="179"/>
      <c r="J454" s="179"/>
      <c r="K454" s="179"/>
    </row>
    <row r="455" spans="8:11" s="189" customFormat="1" x14ac:dyDescent="0.2">
      <c r="H455" s="179"/>
      <c r="I455" s="179"/>
      <c r="J455" s="179"/>
      <c r="K455" s="179"/>
    </row>
    <row r="456" spans="8:11" s="189" customFormat="1" x14ac:dyDescent="0.2">
      <c r="H456" s="179"/>
      <c r="I456" s="179"/>
      <c r="J456" s="179"/>
      <c r="K456" s="179"/>
    </row>
    <row r="457" spans="8:11" s="189" customFormat="1" x14ac:dyDescent="0.2">
      <c r="H457" s="179"/>
      <c r="I457" s="179"/>
      <c r="J457" s="179"/>
      <c r="K457" s="179"/>
    </row>
    <row r="458" spans="8:11" s="189" customFormat="1" x14ac:dyDescent="0.2">
      <c r="H458" s="179"/>
      <c r="I458" s="179"/>
      <c r="J458" s="179"/>
      <c r="K458" s="179"/>
    </row>
    <row r="459" spans="8:11" s="189" customFormat="1" x14ac:dyDescent="0.2">
      <c r="H459" s="179"/>
      <c r="I459" s="179"/>
      <c r="J459" s="179"/>
      <c r="K459" s="179"/>
    </row>
    <row r="460" spans="8:11" s="189" customFormat="1" x14ac:dyDescent="0.2">
      <c r="H460" s="179"/>
      <c r="I460" s="179"/>
      <c r="J460" s="179"/>
      <c r="K460" s="179"/>
    </row>
    <row r="461" spans="8:11" s="189" customFormat="1" x14ac:dyDescent="0.2">
      <c r="H461" s="179"/>
      <c r="I461" s="179"/>
      <c r="J461" s="179"/>
      <c r="K461" s="179"/>
    </row>
    <row r="462" spans="8:11" s="189" customFormat="1" x14ac:dyDescent="0.2">
      <c r="H462" s="179"/>
      <c r="I462" s="179"/>
      <c r="J462" s="179"/>
      <c r="K462" s="179"/>
    </row>
    <row r="463" spans="8:11" s="189" customFormat="1" x14ac:dyDescent="0.2">
      <c r="H463" s="179"/>
      <c r="I463" s="179"/>
      <c r="J463" s="179"/>
      <c r="K463" s="179"/>
    </row>
    <row r="464" spans="8:11" s="189" customFormat="1" x14ac:dyDescent="0.2">
      <c r="H464" s="179"/>
      <c r="I464" s="179"/>
      <c r="J464" s="179"/>
      <c r="K464" s="179"/>
    </row>
    <row r="465" spans="8:11" s="189" customFormat="1" x14ac:dyDescent="0.2">
      <c r="H465" s="179"/>
      <c r="I465" s="179"/>
      <c r="J465" s="179"/>
      <c r="K465" s="179"/>
    </row>
    <row r="466" spans="8:11" s="189" customFormat="1" x14ac:dyDescent="0.2">
      <c r="H466" s="179"/>
      <c r="I466" s="179"/>
      <c r="J466" s="179"/>
      <c r="K466" s="179"/>
    </row>
    <row r="467" spans="8:11" s="189" customFormat="1" x14ac:dyDescent="0.2">
      <c r="H467" s="179"/>
      <c r="I467" s="179"/>
      <c r="J467" s="179"/>
      <c r="K467" s="179"/>
    </row>
    <row r="468" spans="8:11" s="189" customFormat="1" x14ac:dyDescent="0.2">
      <c r="H468" s="179"/>
      <c r="I468" s="179"/>
      <c r="J468" s="179"/>
      <c r="K468" s="179"/>
    </row>
    <row r="469" spans="8:11" s="189" customFormat="1" x14ac:dyDescent="0.2">
      <c r="H469" s="179"/>
      <c r="I469" s="179"/>
      <c r="J469" s="179"/>
      <c r="K469" s="179"/>
    </row>
    <row r="470" spans="8:11" s="189" customFormat="1" x14ac:dyDescent="0.2">
      <c r="H470" s="179"/>
      <c r="I470" s="179"/>
      <c r="J470" s="179"/>
      <c r="K470" s="179"/>
    </row>
    <row r="471" spans="8:11" s="189" customFormat="1" x14ac:dyDescent="0.2">
      <c r="H471" s="179"/>
      <c r="I471" s="179"/>
      <c r="J471" s="179"/>
      <c r="K471" s="179"/>
    </row>
    <row r="472" spans="8:11" s="189" customFormat="1" x14ac:dyDescent="0.2">
      <c r="H472" s="179"/>
      <c r="I472" s="179"/>
      <c r="J472" s="179"/>
      <c r="K472" s="179"/>
    </row>
    <row r="473" spans="8:11" s="189" customFormat="1" x14ac:dyDescent="0.2">
      <c r="H473" s="179"/>
      <c r="I473" s="179"/>
      <c r="J473" s="179"/>
      <c r="K473" s="179"/>
    </row>
    <row r="474" spans="8:11" s="189" customFormat="1" x14ac:dyDescent="0.2">
      <c r="H474" s="179"/>
      <c r="I474" s="179"/>
      <c r="J474" s="179"/>
      <c r="K474" s="179"/>
    </row>
    <row r="475" spans="8:11" s="189" customFormat="1" x14ac:dyDescent="0.2">
      <c r="H475" s="179"/>
      <c r="I475" s="179"/>
      <c r="J475" s="179"/>
      <c r="K475" s="179"/>
    </row>
    <row r="476" spans="8:11" s="189" customFormat="1" x14ac:dyDescent="0.2">
      <c r="H476" s="179"/>
      <c r="I476" s="179"/>
      <c r="J476" s="179"/>
      <c r="K476" s="179"/>
    </row>
    <row r="477" spans="8:11" s="189" customFormat="1" x14ac:dyDescent="0.2">
      <c r="H477" s="179"/>
      <c r="I477" s="179"/>
      <c r="J477" s="179"/>
      <c r="K477" s="179"/>
    </row>
    <row r="478" spans="8:11" s="189" customFormat="1" x14ac:dyDescent="0.2">
      <c r="H478" s="179"/>
      <c r="I478" s="179"/>
      <c r="J478" s="179"/>
      <c r="K478" s="179"/>
    </row>
    <row r="479" spans="8:11" s="189" customFormat="1" x14ac:dyDescent="0.2">
      <c r="H479" s="179"/>
      <c r="I479" s="179"/>
      <c r="J479" s="179"/>
      <c r="K479" s="179"/>
    </row>
    <row r="480" spans="8:11" s="189" customFormat="1" x14ac:dyDescent="0.2">
      <c r="H480" s="179"/>
      <c r="I480" s="179"/>
      <c r="J480" s="179"/>
      <c r="K480" s="179"/>
    </row>
    <row r="481" spans="8:11" s="189" customFormat="1" x14ac:dyDescent="0.2">
      <c r="H481" s="179"/>
      <c r="I481" s="179"/>
      <c r="J481" s="179"/>
      <c r="K481" s="179"/>
    </row>
    <row r="482" spans="8:11" s="189" customFormat="1" x14ac:dyDescent="0.2">
      <c r="H482" s="179"/>
      <c r="I482" s="179"/>
      <c r="J482" s="179"/>
      <c r="K482" s="179"/>
    </row>
    <row r="483" spans="8:11" s="189" customFormat="1" x14ac:dyDescent="0.2">
      <c r="H483" s="179"/>
      <c r="I483" s="179"/>
      <c r="J483" s="179"/>
      <c r="K483" s="179"/>
    </row>
    <row r="484" spans="8:11" s="189" customFormat="1" x14ac:dyDescent="0.2">
      <c r="H484" s="179"/>
      <c r="I484" s="179"/>
      <c r="J484" s="179"/>
      <c r="K484" s="179"/>
    </row>
    <row r="485" spans="8:11" s="189" customFormat="1" x14ac:dyDescent="0.2">
      <c r="H485" s="179"/>
      <c r="I485" s="179"/>
      <c r="J485" s="179"/>
      <c r="K485" s="179"/>
    </row>
    <row r="486" spans="8:11" s="189" customFormat="1" x14ac:dyDescent="0.2">
      <c r="H486" s="179"/>
      <c r="I486" s="179"/>
      <c r="J486" s="179"/>
      <c r="K486" s="179"/>
    </row>
    <row r="487" spans="8:11" s="189" customFormat="1" x14ac:dyDescent="0.2">
      <c r="H487" s="179"/>
      <c r="I487" s="179"/>
      <c r="J487" s="179"/>
      <c r="K487" s="179"/>
    </row>
    <row r="488" spans="8:11" s="189" customFormat="1" x14ac:dyDescent="0.2">
      <c r="H488" s="179"/>
      <c r="I488" s="179"/>
      <c r="J488" s="179"/>
      <c r="K488" s="179"/>
    </row>
    <row r="489" spans="8:11" s="189" customFormat="1" x14ac:dyDescent="0.2">
      <c r="H489" s="179"/>
      <c r="I489" s="179"/>
      <c r="J489" s="179"/>
      <c r="K489" s="179"/>
    </row>
    <row r="490" spans="8:11" s="189" customFormat="1" x14ac:dyDescent="0.2">
      <c r="H490" s="179"/>
      <c r="I490" s="179"/>
      <c r="J490" s="179"/>
      <c r="K490" s="179"/>
    </row>
    <row r="491" spans="8:11" s="189" customFormat="1" x14ac:dyDescent="0.2">
      <c r="H491" s="179"/>
      <c r="I491" s="179"/>
      <c r="J491" s="179"/>
      <c r="K491" s="179"/>
    </row>
    <row r="492" spans="8:11" s="189" customFormat="1" x14ac:dyDescent="0.2">
      <c r="H492" s="179"/>
      <c r="I492" s="179"/>
      <c r="J492" s="179"/>
      <c r="K492" s="179"/>
    </row>
    <row r="493" spans="8:11" s="189" customFormat="1" x14ac:dyDescent="0.2">
      <c r="H493" s="179"/>
      <c r="I493" s="179"/>
      <c r="J493" s="179"/>
      <c r="K493" s="179"/>
    </row>
    <row r="494" spans="8:11" s="189" customFormat="1" x14ac:dyDescent="0.2">
      <c r="H494" s="179"/>
      <c r="I494" s="179"/>
      <c r="J494" s="179"/>
      <c r="K494" s="179"/>
    </row>
    <row r="495" spans="8:11" s="189" customFormat="1" x14ac:dyDescent="0.2">
      <c r="H495" s="179"/>
      <c r="I495" s="179"/>
      <c r="J495" s="179"/>
      <c r="K495" s="179"/>
    </row>
    <row r="496" spans="8:11" s="189" customFormat="1" x14ac:dyDescent="0.2">
      <c r="H496" s="179"/>
      <c r="I496" s="179"/>
      <c r="J496" s="179"/>
      <c r="K496" s="179"/>
    </row>
    <row r="497" spans="8:11" s="189" customFormat="1" x14ac:dyDescent="0.2">
      <c r="H497" s="179"/>
      <c r="I497" s="179"/>
      <c r="J497" s="179"/>
      <c r="K497" s="179"/>
    </row>
    <row r="498" spans="8:11" s="189" customFormat="1" x14ac:dyDescent="0.2">
      <c r="H498" s="179"/>
      <c r="I498" s="179"/>
      <c r="J498" s="179"/>
      <c r="K498" s="179"/>
    </row>
    <row r="499" spans="8:11" s="189" customFormat="1" x14ac:dyDescent="0.2">
      <c r="H499" s="179"/>
      <c r="I499" s="179"/>
      <c r="J499" s="179"/>
      <c r="K499" s="179"/>
    </row>
    <row r="500" spans="8:11" s="189" customFormat="1" x14ac:dyDescent="0.2">
      <c r="H500" s="179"/>
      <c r="I500" s="179"/>
      <c r="J500" s="179"/>
      <c r="K500" s="179"/>
    </row>
    <row r="501" spans="8:11" s="189" customFormat="1" x14ac:dyDescent="0.2">
      <c r="H501" s="179"/>
      <c r="I501" s="179"/>
      <c r="J501" s="179"/>
      <c r="K501" s="179"/>
    </row>
    <row r="502" spans="8:11" s="189" customFormat="1" x14ac:dyDescent="0.2">
      <c r="H502" s="179"/>
      <c r="I502" s="179"/>
      <c r="J502" s="179"/>
      <c r="K502" s="179"/>
    </row>
    <row r="503" spans="8:11" s="189" customFormat="1" x14ac:dyDescent="0.2">
      <c r="H503" s="179"/>
      <c r="I503" s="179"/>
      <c r="J503" s="179"/>
      <c r="K503" s="179"/>
    </row>
    <row r="504" spans="8:11" s="189" customFormat="1" x14ac:dyDescent="0.2">
      <c r="H504" s="179"/>
      <c r="I504" s="179"/>
      <c r="J504" s="179"/>
      <c r="K504" s="179"/>
    </row>
    <row r="505" spans="8:11" s="189" customFormat="1" x14ac:dyDescent="0.2">
      <c r="H505" s="179"/>
      <c r="I505" s="179"/>
      <c r="J505" s="179"/>
      <c r="K505" s="179"/>
    </row>
    <row r="506" spans="8:11" s="189" customFormat="1" x14ac:dyDescent="0.2">
      <c r="H506" s="179"/>
      <c r="I506" s="179"/>
      <c r="J506" s="179"/>
      <c r="K506" s="179"/>
    </row>
    <row r="507" spans="8:11" s="189" customFormat="1" x14ac:dyDescent="0.2">
      <c r="H507" s="179"/>
      <c r="I507" s="179"/>
      <c r="J507" s="179"/>
      <c r="K507" s="179"/>
    </row>
    <row r="508" spans="8:11" s="189" customFormat="1" x14ac:dyDescent="0.2">
      <c r="H508" s="179"/>
      <c r="I508" s="179"/>
      <c r="J508" s="179"/>
      <c r="K508" s="179"/>
    </row>
    <row r="509" spans="8:11" s="189" customFormat="1" x14ac:dyDescent="0.2">
      <c r="H509" s="179"/>
      <c r="I509" s="179"/>
      <c r="J509" s="179"/>
      <c r="K509" s="179"/>
    </row>
    <row r="510" spans="8:11" s="189" customFormat="1" x14ac:dyDescent="0.2">
      <c r="H510" s="179"/>
      <c r="I510" s="179"/>
      <c r="J510" s="179"/>
      <c r="K510" s="179"/>
    </row>
    <row r="511" spans="8:11" s="189" customFormat="1" x14ac:dyDescent="0.2">
      <c r="H511" s="179"/>
      <c r="I511" s="179"/>
      <c r="J511" s="179"/>
      <c r="K511" s="179"/>
    </row>
    <row r="512" spans="8:11" s="189" customFormat="1" x14ac:dyDescent="0.2">
      <c r="H512" s="179"/>
      <c r="I512" s="179"/>
      <c r="J512" s="179"/>
      <c r="K512" s="179"/>
    </row>
    <row r="513" spans="8:11" s="189" customFormat="1" x14ac:dyDescent="0.2">
      <c r="H513" s="179"/>
      <c r="I513" s="179"/>
      <c r="J513" s="179"/>
      <c r="K513" s="179"/>
    </row>
    <row r="514" spans="8:11" s="189" customFormat="1" x14ac:dyDescent="0.2">
      <c r="H514" s="179"/>
      <c r="I514" s="179"/>
      <c r="J514" s="179"/>
      <c r="K514" s="179"/>
    </row>
    <row r="515" spans="8:11" s="189" customFormat="1" x14ac:dyDescent="0.2">
      <c r="H515" s="179"/>
      <c r="I515" s="179"/>
      <c r="J515" s="179"/>
      <c r="K515" s="179"/>
    </row>
    <row r="516" spans="8:11" s="189" customFormat="1" x14ac:dyDescent="0.2">
      <c r="H516" s="179"/>
      <c r="I516" s="179"/>
      <c r="J516" s="179"/>
      <c r="K516" s="179"/>
    </row>
    <row r="517" spans="8:11" s="189" customFormat="1" x14ac:dyDescent="0.2">
      <c r="H517" s="179"/>
      <c r="I517" s="179"/>
      <c r="J517" s="179"/>
      <c r="K517" s="179"/>
    </row>
    <row r="518" spans="8:11" s="189" customFormat="1" x14ac:dyDescent="0.2">
      <c r="H518" s="179"/>
      <c r="I518" s="179"/>
      <c r="J518" s="179"/>
      <c r="K518" s="179"/>
    </row>
    <row r="519" spans="8:11" s="189" customFormat="1" x14ac:dyDescent="0.2">
      <c r="H519" s="179"/>
      <c r="I519" s="179"/>
      <c r="J519" s="179"/>
      <c r="K519" s="179"/>
    </row>
    <row r="520" spans="8:11" s="189" customFormat="1" x14ac:dyDescent="0.2">
      <c r="H520" s="179"/>
      <c r="I520" s="179"/>
      <c r="J520" s="179"/>
      <c r="K520" s="179"/>
    </row>
    <row r="521" spans="8:11" s="189" customFormat="1" x14ac:dyDescent="0.2">
      <c r="H521" s="179"/>
      <c r="I521" s="179"/>
      <c r="J521" s="179"/>
      <c r="K521" s="179"/>
    </row>
    <row r="522" spans="8:11" s="189" customFormat="1" x14ac:dyDescent="0.2">
      <c r="H522" s="179"/>
      <c r="I522" s="179"/>
      <c r="J522" s="179"/>
      <c r="K522" s="179"/>
    </row>
    <row r="523" spans="8:11" s="189" customFormat="1" x14ac:dyDescent="0.2">
      <c r="H523" s="179"/>
      <c r="I523" s="179"/>
      <c r="J523" s="179"/>
      <c r="K523" s="179"/>
    </row>
    <row r="524" spans="8:11" s="189" customFormat="1" x14ac:dyDescent="0.2">
      <c r="H524" s="179"/>
      <c r="I524" s="179"/>
      <c r="J524" s="179"/>
      <c r="K524" s="179"/>
    </row>
    <row r="525" spans="8:11" s="189" customFormat="1" x14ac:dyDescent="0.2">
      <c r="H525" s="179"/>
      <c r="I525" s="179"/>
      <c r="J525" s="179"/>
      <c r="K525" s="179"/>
    </row>
    <row r="526" spans="8:11" s="189" customFormat="1" x14ac:dyDescent="0.2">
      <c r="H526" s="179"/>
      <c r="I526" s="179"/>
      <c r="J526" s="179"/>
      <c r="K526" s="179"/>
    </row>
    <row r="527" spans="8:11" s="189" customFormat="1" x14ac:dyDescent="0.2">
      <c r="H527" s="179"/>
      <c r="I527" s="179"/>
      <c r="J527" s="179"/>
      <c r="K527" s="179"/>
    </row>
    <row r="528" spans="8:11" s="189" customFormat="1" x14ac:dyDescent="0.2">
      <c r="H528" s="179"/>
      <c r="I528" s="179"/>
      <c r="J528" s="179"/>
      <c r="K528" s="179"/>
    </row>
    <row r="529" spans="8:11" s="189" customFormat="1" x14ac:dyDescent="0.2">
      <c r="H529" s="179"/>
      <c r="I529" s="179"/>
      <c r="J529" s="179"/>
      <c r="K529" s="179"/>
    </row>
    <row r="530" spans="8:11" s="189" customFormat="1" x14ac:dyDescent="0.2">
      <c r="H530" s="179"/>
      <c r="I530" s="179"/>
      <c r="J530" s="179"/>
      <c r="K530" s="179"/>
    </row>
    <row r="531" spans="8:11" s="189" customFormat="1" x14ac:dyDescent="0.2">
      <c r="H531" s="179"/>
      <c r="I531" s="179"/>
      <c r="J531" s="179"/>
      <c r="K531" s="179"/>
    </row>
    <row r="532" spans="8:11" s="189" customFormat="1" x14ac:dyDescent="0.2">
      <c r="H532" s="179"/>
      <c r="I532" s="179"/>
      <c r="J532" s="179"/>
      <c r="K532" s="179"/>
    </row>
    <row r="533" spans="8:11" s="189" customFormat="1" x14ac:dyDescent="0.2">
      <c r="H533" s="179"/>
      <c r="I533" s="179"/>
      <c r="J533" s="179"/>
      <c r="K533" s="179"/>
    </row>
    <row r="534" spans="8:11" s="189" customFormat="1" x14ac:dyDescent="0.2">
      <c r="H534" s="179"/>
      <c r="I534" s="179"/>
      <c r="J534" s="179"/>
      <c r="K534" s="179"/>
    </row>
    <row r="535" spans="8:11" s="189" customFormat="1" x14ac:dyDescent="0.2">
      <c r="H535" s="179"/>
      <c r="I535" s="179"/>
      <c r="J535" s="179"/>
      <c r="K535" s="179"/>
    </row>
    <row r="536" spans="8:11" s="189" customFormat="1" x14ac:dyDescent="0.2">
      <c r="H536" s="179"/>
      <c r="I536" s="179"/>
      <c r="J536" s="179"/>
      <c r="K536" s="179"/>
    </row>
    <row r="537" spans="8:11" s="189" customFormat="1" x14ac:dyDescent="0.2">
      <c r="H537" s="179"/>
      <c r="I537" s="179"/>
      <c r="J537" s="179"/>
      <c r="K537" s="179"/>
    </row>
    <row r="538" spans="8:11" s="189" customFormat="1" x14ac:dyDescent="0.2">
      <c r="H538" s="179"/>
      <c r="I538" s="179"/>
      <c r="J538" s="179"/>
      <c r="K538" s="179"/>
    </row>
    <row r="539" spans="8:11" s="189" customFormat="1" x14ac:dyDescent="0.2">
      <c r="H539" s="179"/>
      <c r="I539" s="179"/>
      <c r="J539" s="179"/>
      <c r="K539" s="179"/>
    </row>
    <row r="540" spans="8:11" s="189" customFormat="1" x14ac:dyDescent="0.2">
      <c r="H540" s="179"/>
      <c r="I540" s="179"/>
      <c r="J540" s="179"/>
      <c r="K540" s="179"/>
    </row>
    <row r="541" spans="8:11" s="189" customFormat="1" x14ac:dyDescent="0.2">
      <c r="H541" s="179"/>
      <c r="I541" s="179"/>
      <c r="J541" s="179"/>
      <c r="K541" s="179"/>
    </row>
    <row r="542" spans="8:11" s="189" customFormat="1" x14ac:dyDescent="0.2">
      <c r="H542" s="179"/>
      <c r="I542" s="179"/>
      <c r="J542" s="179"/>
      <c r="K542" s="179"/>
    </row>
    <row r="543" spans="8:11" s="189" customFormat="1" x14ac:dyDescent="0.2">
      <c r="H543" s="179"/>
      <c r="I543" s="179"/>
      <c r="J543" s="179"/>
      <c r="K543" s="179"/>
    </row>
    <row r="544" spans="8:11" s="189" customFormat="1" x14ac:dyDescent="0.2">
      <c r="H544" s="179"/>
      <c r="I544" s="179"/>
      <c r="J544" s="179"/>
      <c r="K544" s="179"/>
    </row>
    <row r="545" spans="8:11" s="189" customFormat="1" x14ac:dyDescent="0.2">
      <c r="H545" s="179"/>
      <c r="I545" s="179"/>
      <c r="J545" s="179"/>
      <c r="K545" s="179"/>
    </row>
    <row r="546" spans="8:11" s="189" customFormat="1" x14ac:dyDescent="0.2">
      <c r="H546" s="179"/>
      <c r="I546" s="179"/>
      <c r="J546" s="179"/>
      <c r="K546" s="179"/>
    </row>
    <row r="547" spans="8:11" s="189" customFormat="1" x14ac:dyDescent="0.2">
      <c r="H547" s="179"/>
      <c r="I547" s="179"/>
      <c r="J547" s="179"/>
      <c r="K547" s="179"/>
    </row>
    <row r="548" spans="8:11" s="189" customFormat="1" x14ac:dyDescent="0.2">
      <c r="H548" s="179"/>
      <c r="I548" s="179"/>
      <c r="J548" s="179"/>
      <c r="K548" s="179"/>
    </row>
    <row r="549" spans="8:11" s="189" customFormat="1" x14ac:dyDescent="0.2">
      <c r="H549" s="179"/>
      <c r="I549" s="179"/>
      <c r="J549" s="179"/>
      <c r="K549" s="179"/>
    </row>
    <row r="550" spans="8:11" s="189" customFormat="1" x14ac:dyDescent="0.2">
      <c r="H550" s="179"/>
      <c r="I550" s="179"/>
      <c r="J550" s="179"/>
      <c r="K550" s="179"/>
    </row>
    <row r="551" spans="8:11" s="189" customFormat="1" x14ac:dyDescent="0.2">
      <c r="H551" s="179"/>
      <c r="I551" s="179"/>
      <c r="J551" s="179"/>
      <c r="K551" s="179"/>
    </row>
    <row r="552" spans="8:11" s="189" customFormat="1" x14ac:dyDescent="0.2">
      <c r="H552" s="179"/>
      <c r="I552" s="179"/>
      <c r="J552" s="179"/>
      <c r="K552" s="179"/>
    </row>
    <row r="553" spans="8:11" s="189" customFormat="1" x14ac:dyDescent="0.2">
      <c r="H553" s="179"/>
      <c r="I553" s="179"/>
      <c r="J553" s="179"/>
      <c r="K553" s="179"/>
    </row>
    <row r="554" spans="8:11" s="189" customFormat="1" x14ac:dyDescent="0.2">
      <c r="H554" s="179"/>
      <c r="I554" s="179"/>
      <c r="J554" s="179"/>
      <c r="K554" s="179"/>
    </row>
    <row r="555" spans="8:11" s="189" customFormat="1" x14ac:dyDescent="0.2">
      <c r="H555" s="179"/>
      <c r="I555" s="179"/>
      <c r="J555" s="179"/>
      <c r="K555" s="179"/>
    </row>
    <row r="556" spans="8:11" s="189" customFormat="1" x14ac:dyDescent="0.2">
      <c r="H556" s="179"/>
      <c r="I556" s="179"/>
      <c r="J556" s="179"/>
      <c r="K556" s="179"/>
    </row>
    <row r="557" spans="8:11" s="189" customFormat="1" x14ac:dyDescent="0.2">
      <c r="H557" s="179"/>
      <c r="I557" s="179"/>
      <c r="J557" s="179"/>
      <c r="K557" s="179"/>
    </row>
    <row r="558" spans="8:11" s="189" customFormat="1" x14ac:dyDescent="0.2">
      <c r="H558" s="179"/>
      <c r="I558" s="179"/>
      <c r="J558" s="179"/>
      <c r="K558" s="179"/>
    </row>
    <row r="559" spans="8:11" s="189" customFormat="1" x14ac:dyDescent="0.2">
      <c r="H559" s="179"/>
      <c r="I559" s="179"/>
      <c r="J559" s="179"/>
      <c r="K559" s="179"/>
    </row>
    <row r="560" spans="8:11" s="189" customFormat="1" x14ac:dyDescent="0.2">
      <c r="H560" s="179"/>
      <c r="I560" s="179"/>
      <c r="J560" s="179"/>
      <c r="K560" s="179"/>
    </row>
    <row r="561" spans="8:11" s="189" customFormat="1" x14ac:dyDescent="0.2">
      <c r="H561" s="179"/>
      <c r="I561" s="179"/>
      <c r="J561" s="179"/>
      <c r="K561" s="179"/>
    </row>
    <row r="562" spans="8:11" s="189" customFormat="1" x14ac:dyDescent="0.2">
      <c r="H562" s="179"/>
      <c r="I562" s="179"/>
      <c r="J562" s="179"/>
      <c r="K562" s="179"/>
    </row>
    <row r="563" spans="8:11" s="189" customFormat="1" x14ac:dyDescent="0.2">
      <c r="H563" s="179"/>
      <c r="I563" s="179"/>
      <c r="J563" s="179"/>
      <c r="K563" s="179"/>
    </row>
    <row r="564" spans="8:11" s="189" customFormat="1" x14ac:dyDescent="0.2">
      <c r="H564" s="179"/>
      <c r="I564" s="179"/>
      <c r="J564" s="179"/>
      <c r="K564" s="179"/>
    </row>
    <row r="565" spans="8:11" s="189" customFormat="1" x14ac:dyDescent="0.2">
      <c r="H565" s="179"/>
      <c r="I565" s="179"/>
      <c r="J565" s="179"/>
      <c r="K565" s="179"/>
    </row>
    <row r="566" spans="8:11" s="189" customFormat="1" x14ac:dyDescent="0.2">
      <c r="H566" s="179"/>
      <c r="I566" s="179"/>
      <c r="J566" s="179"/>
      <c r="K566" s="179"/>
    </row>
    <row r="567" spans="8:11" s="189" customFormat="1" x14ac:dyDescent="0.2">
      <c r="H567" s="179"/>
      <c r="I567" s="179"/>
      <c r="J567" s="179"/>
      <c r="K567" s="179"/>
    </row>
    <row r="568" spans="8:11" s="189" customFormat="1" x14ac:dyDescent="0.2">
      <c r="H568" s="179"/>
      <c r="I568" s="179"/>
      <c r="J568" s="179"/>
      <c r="K568" s="179"/>
    </row>
    <row r="569" spans="8:11" s="189" customFormat="1" x14ac:dyDescent="0.2">
      <c r="H569" s="179"/>
      <c r="I569" s="179"/>
      <c r="J569" s="179"/>
      <c r="K569" s="179"/>
    </row>
    <row r="570" spans="8:11" s="189" customFormat="1" x14ac:dyDescent="0.2">
      <c r="H570" s="179"/>
      <c r="I570" s="179"/>
      <c r="J570" s="179"/>
      <c r="K570" s="179"/>
    </row>
    <row r="571" spans="8:11" s="189" customFormat="1" x14ac:dyDescent="0.2">
      <c r="H571" s="179"/>
      <c r="I571" s="179"/>
      <c r="J571" s="179"/>
      <c r="K571" s="179"/>
    </row>
    <row r="572" spans="8:11" s="189" customFormat="1" x14ac:dyDescent="0.2">
      <c r="H572" s="179"/>
      <c r="I572" s="179"/>
      <c r="J572" s="179"/>
      <c r="K572" s="179"/>
    </row>
    <row r="573" spans="8:11" s="189" customFormat="1" x14ac:dyDescent="0.2">
      <c r="H573" s="179"/>
      <c r="I573" s="179"/>
      <c r="J573" s="179"/>
      <c r="K573" s="179"/>
    </row>
    <row r="574" spans="8:11" s="189" customFormat="1" x14ac:dyDescent="0.2">
      <c r="H574" s="179"/>
      <c r="I574" s="179"/>
      <c r="J574" s="179"/>
      <c r="K574" s="179"/>
    </row>
    <row r="575" spans="8:11" s="189" customFormat="1" x14ac:dyDescent="0.2">
      <c r="H575" s="179"/>
      <c r="I575" s="179"/>
      <c r="J575" s="179"/>
      <c r="K575" s="179"/>
    </row>
    <row r="576" spans="8:11" s="189" customFormat="1" x14ac:dyDescent="0.2">
      <c r="H576" s="179"/>
      <c r="I576" s="179"/>
      <c r="J576" s="179"/>
      <c r="K576" s="179"/>
    </row>
    <row r="577" spans="8:11" s="189" customFormat="1" x14ac:dyDescent="0.2">
      <c r="H577" s="179"/>
      <c r="I577" s="179"/>
      <c r="J577" s="179"/>
      <c r="K577" s="179"/>
    </row>
    <row r="578" spans="8:11" s="189" customFormat="1" x14ac:dyDescent="0.2">
      <c r="H578" s="179"/>
      <c r="I578" s="179"/>
      <c r="J578" s="179"/>
      <c r="K578" s="179"/>
    </row>
    <row r="579" spans="8:11" s="189" customFormat="1" x14ac:dyDescent="0.2">
      <c r="H579" s="179"/>
      <c r="I579" s="179"/>
      <c r="J579" s="179"/>
      <c r="K579" s="179"/>
    </row>
    <row r="580" spans="8:11" s="189" customFormat="1" x14ac:dyDescent="0.2">
      <c r="H580" s="179"/>
      <c r="I580" s="179"/>
      <c r="J580" s="179"/>
      <c r="K580" s="179"/>
    </row>
    <row r="581" spans="8:11" s="189" customFormat="1" x14ac:dyDescent="0.2">
      <c r="H581" s="179"/>
      <c r="I581" s="179"/>
      <c r="J581" s="179"/>
      <c r="K581" s="179"/>
    </row>
    <row r="582" spans="8:11" s="189" customFormat="1" x14ac:dyDescent="0.2">
      <c r="H582" s="179"/>
      <c r="I582" s="179"/>
      <c r="J582" s="179"/>
      <c r="K582" s="179"/>
    </row>
    <row r="583" spans="8:11" s="189" customFormat="1" x14ac:dyDescent="0.2">
      <c r="H583" s="179"/>
      <c r="I583" s="179"/>
      <c r="J583" s="179"/>
      <c r="K583" s="179"/>
    </row>
    <row r="584" spans="8:11" s="189" customFormat="1" x14ac:dyDescent="0.2">
      <c r="H584" s="179"/>
      <c r="I584" s="179"/>
      <c r="J584" s="179"/>
      <c r="K584" s="179"/>
    </row>
    <row r="585" spans="8:11" s="189" customFormat="1" x14ac:dyDescent="0.2">
      <c r="H585" s="179"/>
      <c r="I585" s="179"/>
      <c r="J585" s="179"/>
      <c r="K585" s="179"/>
    </row>
    <row r="586" spans="8:11" s="189" customFormat="1" x14ac:dyDescent="0.2">
      <c r="H586" s="179"/>
      <c r="I586" s="179"/>
      <c r="J586" s="179"/>
      <c r="K586" s="179"/>
    </row>
    <row r="587" spans="8:11" s="189" customFormat="1" x14ac:dyDescent="0.2">
      <c r="H587" s="179"/>
      <c r="I587" s="179"/>
      <c r="J587" s="179"/>
      <c r="K587" s="179"/>
    </row>
    <row r="588" spans="8:11" s="189" customFormat="1" x14ac:dyDescent="0.2">
      <c r="H588" s="179"/>
      <c r="I588" s="179"/>
      <c r="J588" s="179"/>
      <c r="K588" s="179"/>
    </row>
    <row r="589" spans="8:11" s="189" customFormat="1" x14ac:dyDescent="0.2">
      <c r="H589" s="179"/>
      <c r="I589" s="179"/>
      <c r="J589" s="179"/>
      <c r="K589" s="179"/>
    </row>
    <row r="590" spans="8:11" s="189" customFormat="1" x14ac:dyDescent="0.2">
      <c r="H590" s="179"/>
      <c r="I590" s="179"/>
      <c r="J590" s="179"/>
      <c r="K590" s="179"/>
    </row>
    <row r="591" spans="8:11" s="189" customFormat="1" x14ac:dyDescent="0.2">
      <c r="H591" s="179"/>
      <c r="I591" s="179"/>
      <c r="J591" s="179"/>
      <c r="K591" s="179"/>
    </row>
    <row r="592" spans="8:11" s="189" customFormat="1" x14ac:dyDescent="0.2">
      <c r="H592" s="179"/>
      <c r="I592" s="179"/>
      <c r="J592" s="179"/>
      <c r="K592" s="179"/>
    </row>
    <row r="593" spans="8:11" s="189" customFormat="1" x14ac:dyDescent="0.2">
      <c r="H593" s="179"/>
      <c r="I593" s="179"/>
      <c r="J593" s="179"/>
      <c r="K593" s="179"/>
    </row>
    <row r="594" spans="8:11" s="189" customFormat="1" x14ac:dyDescent="0.2">
      <c r="H594" s="179"/>
      <c r="I594" s="179"/>
      <c r="J594" s="179"/>
      <c r="K594" s="179"/>
    </row>
    <row r="595" spans="8:11" s="189" customFormat="1" x14ac:dyDescent="0.2">
      <c r="H595" s="179"/>
      <c r="I595" s="179"/>
      <c r="J595" s="179"/>
      <c r="K595" s="179"/>
    </row>
    <row r="596" spans="8:11" s="189" customFormat="1" x14ac:dyDescent="0.2">
      <c r="H596" s="179"/>
      <c r="I596" s="179"/>
      <c r="J596" s="179"/>
      <c r="K596" s="179"/>
    </row>
    <row r="597" spans="8:11" s="189" customFormat="1" x14ac:dyDescent="0.2">
      <c r="H597" s="179"/>
      <c r="I597" s="179"/>
      <c r="J597" s="179"/>
      <c r="K597" s="179"/>
    </row>
    <row r="598" spans="8:11" s="189" customFormat="1" x14ac:dyDescent="0.2">
      <c r="H598" s="179"/>
      <c r="I598" s="179"/>
      <c r="J598" s="179"/>
      <c r="K598" s="179"/>
    </row>
    <row r="599" spans="8:11" s="189" customFormat="1" x14ac:dyDescent="0.2">
      <c r="H599" s="179"/>
      <c r="I599" s="179"/>
      <c r="J599" s="179"/>
      <c r="K599" s="179"/>
    </row>
    <row r="600" spans="8:11" s="189" customFormat="1" x14ac:dyDescent="0.2">
      <c r="H600" s="179"/>
      <c r="I600" s="179"/>
      <c r="J600" s="179"/>
      <c r="K600" s="179"/>
    </row>
    <row r="601" spans="8:11" s="189" customFormat="1" x14ac:dyDescent="0.2">
      <c r="H601" s="179"/>
      <c r="I601" s="179"/>
      <c r="J601" s="179"/>
      <c r="K601" s="179"/>
    </row>
    <row r="602" spans="8:11" s="189" customFormat="1" x14ac:dyDescent="0.2">
      <c r="H602" s="179"/>
      <c r="I602" s="179"/>
      <c r="J602" s="179"/>
      <c r="K602" s="179"/>
    </row>
    <row r="603" spans="8:11" s="189" customFormat="1" x14ac:dyDescent="0.2">
      <c r="H603" s="179"/>
      <c r="I603" s="179"/>
      <c r="J603" s="179"/>
      <c r="K603" s="179"/>
    </row>
    <row r="604" spans="8:11" s="189" customFormat="1" x14ac:dyDescent="0.2">
      <c r="H604" s="179"/>
      <c r="I604" s="179"/>
      <c r="J604" s="179"/>
      <c r="K604" s="179"/>
    </row>
    <row r="605" spans="8:11" s="189" customFormat="1" x14ac:dyDescent="0.2">
      <c r="H605" s="179"/>
      <c r="I605" s="179"/>
      <c r="J605" s="179"/>
      <c r="K605" s="179"/>
    </row>
    <row r="606" spans="8:11" s="189" customFormat="1" x14ac:dyDescent="0.2">
      <c r="H606" s="179"/>
      <c r="I606" s="179"/>
      <c r="J606" s="179"/>
      <c r="K606" s="179"/>
    </row>
    <row r="607" spans="8:11" s="189" customFormat="1" x14ac:dyDescent="0.2">
      <c r="H607" s="179"/>
      <c r="I607" s="179"/>
      <c r="J607" s="179"/>
      <c r="K607" s="179"/>
    </row>
    <row r="608" spans="8:11" s="189" customFormat="1" x14ac:dyDescent="0.2">
      <c r="H608" s="179"/>
      <c r="I608" s="179"/>
      <c r="J608" s="179"/>
      <c r="K608" s="179"/>
    </row>
    <row r="609" spans="8:11" s="189" customFormat="1" x14ac:dyDescent="0.2">
      <c r="H609" s="179"/>
      <c r="I609" s="179"/>
      <c r="J609" s="179"/>
      <c r="K609" s="179"/>
    </row>
    <row r="610" spans="8:11" s="189" customFormat="1" x14ac:dyDescent="0.2">
      <c r="H610" s="179"/>
      <c r="I610" s="179"/>
      <c r="J610" s="179"/>
      <c r="K610" s="179"/>
    </row>
    <row r="611" spans="8:11" s="189" customFormat="1" x14ac:dyDescent="0.2">
      <c r="H611" s="179"/>
      <c r="I611" s="179"/>
      <c r="J611" s="179"/>
      <c r="K611" s="179"/>
    </row>
    <row r="612" spans="8:11" s="189" customFormat="1" x14ac:dyDescent="0.2">
      <c r="H612" s="179"/>
      <c r="I612" s="179"/>
      <c r="J612" s="179"/>
      <c r="K612" s="179"/>
    </row>
    <row r="613" spans="8:11" s="189" customFormat="1" x14ac:dyDescent="0.2">
      <c r="H613" s="179"/>
      <c r="I613" s="179"/>
      <c r="J613" s="179"/>
      <c r="K613" s="179"/>
    </row>
    <row r="614" spans="8:11" s="189" customFormat="1" x14ac:dyDescent="0.2">
      <c r="H614" s="179"/>
      <c r="I614" s="179"/>
      <c r="J614" s="179"/>
      <c r="K614" s="179"/>
    </row>
    <row r="615" spans="8:11" s="189" customFormat="1" x14ac:dyDescent="0.2">
      <c r="H615" s="179"/>
      <c r="I615" s="179"/>
      <c r="J615" s="179"/>
      <c r="K615" s="179"/>
    </row>
    <row r="616" spans="8:11" s="189" customFormat="1" x14ac:dyDescent="0.2">
      <c r="H616" s="179"/>
      <c r="I616" s="179"/>
      <c r="J616" s="179"/>
      <c r="K616" s="179"/>
    </row>
    <row r="617" spans="8:11" s="189" customFormat="1" x14ac:dyDescent="0.2">
      <c r="H617" s="179"/>
      <c r="I617" s="179"/>
      <c r="J617" s="179"/>
      <c r="K617" s="179"/>
    </row>
    <row r="618" spans="8:11" s="189" customFormat="1" x14ac:dyDescent="0.2">
      <c r="H618" s="179"/>
      <c r="I618" s="179"/>
      <c r="J618" s="179"/>
      <c r="K618" s="179"/>
    </row>
    <row r="619" spans="8:11" s="189" customFormat="1" x14ac:dyDescent="0.2">
      <c r="H619" s="179"/>
      <c r="I619" s="179"/>
      <c r="J619" s="179"/>
      <c r="K619" s="179"/>
    </row>
    <row r="620" spans="8:11" s="189" customFormat="1" x14ac:dyDescent="0.2">
      <c r="H620" s="179"/>
      <c r="I620" s="179"/>
      <c r="J620" s="179"/>
      <c r="K620" s="179"/>
    </row>
    <row r="621" spans="8:11" s="189" customFormat="1" x14ac:dyDescent="0.2">
      <c r="H621" s="179"/>
      <c r="I621" s="179"/>
      <c r="J621" s="179"/>
      <c r="K621" s="179"/>
    </row>
    <row r="622" spans="8:11" s="189" customFormat="1" x14ac:dyDescent="0.2">
      <c r="H622" s="179"/>
      <c r="I622" s="179"/>
      <c r="J622" s="179"/>
      <c r="K622" s="179"/>
    </row>
    <row r="623" spans="8:11" s="189" customFormat="1" x14ac:dyDescent="0.2">
      <c r="H623" s="179"/>
      <c r="I623" s="179"/>
      <c r="J623" s="179"/>
      <c r="K623" s="179"/>
    </row>
    <row r="624" spans="8:11" s="189" customFormat="1" x14ac:dyDescent="0.2">
      <c r="H624" s="179"/>
      <c r="I624" s="179"/>
      <c r="J624" s="179"/>
      <c r="K624" s="179"/>
    </row>
    <row r="625" spans="8:11" s="189" customFormat="1" x14ac:dyDescent="0.2">
      <c r="H625" s="179"/>
      <c r="I625" s="179"/>
      <c r="J625" s="179"/>
      <c r="K625" s="179"/>
    </row>
    <row r="626" spans="8:11" s="189" customFormat="1" x14ac:dyDescent="0.2">
      <c r="H626" s="179"/>
      <c r="I626" s="179"/>
      <c r="J626" s="179"/>
      <c r="K626" s="179"/>
    </row>
    <row r="627" spans="8:11" s="189" customFormat="1" x14ac:dyDescent="0.2">
      <c r="H627" s="179"/>
      <c r="I627" s="179"/>
      <c r="J627" s="179"/>
      <c r="K627" s="179"/>
    </row>
    <row r="628" spans="8:11" s="189" customFormat="1" x14ac:dyDescent="0.2">
      <c r="H628" s="179"/>
      <c r="I628" s="179"/>
      <c r="J628" s="179"/>
      <c r="K628" s="179"/>
    </row>
    <row r="629" spans="8:11" s="189" customFormat="1" x14ac:dyDescent="0.2">
      <c r="H629" s="179"/>
      <c r="I629" s="179"/>
      <c r="J629" s="179"/>
      <c r="K629" s="179"/>
    </row>
    <row r="630" spans="8:11" s="189" customFormat="1" x14ac:dyDescent="0.2">
      <c r="H630" s="179"/>
      <c r="I630" s="179"/>
      <c r="J630" s="179"/>
      <c r="K630" s="179"/>
    </row>
    <row r="631" spans="8:11" s="189" customFormat="1" x14ac:dyDescent="0.2">
      <c r="H631" s="179"/>
      <c r="I631" s="179"/>
      <c r="J631" s="179"/>
      <c r="K631" s="179"/>
    </row>
    <row r="632" spans="8:11" s="189" customFormat="1" x14ac:dyDescent="0.2">
      <c r="H632" s="179"/>
      <c r="I632" s="179"/>
      <c r="J632" s="179"/>
      <c r="K632" s="179"/>
    </row>
    <row r="633" spans="8:11" s="189" customFormat="1" x14ac:dyDescent="0.2">
      <c r="H633" s="179"/>
      <c r="I633" s="179"/>
      <c r="J633" s="179"/>
      <c r="K633" s="179"/>
    </row>
    <row r="634" spans="8:11" s="189" customFormat="1" x14ac:dyDescent="0.2">
      <c r="H634" s="179"/>
      <c r="I634" s="179"/>
      <c r="J634" s="179"/>
      <c r="K634" s="179"/>
    </row>
    <row r="635" spans="8:11" s="189" customFormat="1" x14ac:dyDescent="0.2">
      <c r="H635" s="179"/>
      <c r="I635" s="179"/>
      <c r="J635" s="179"/>
      <c r="K635" s="179"/>
    </row>
    <row r="636" spans="8:11" s="189" customFormat="1" x14ac:dyDescent="0.2">
      <c r="H636" s="179"/>
      <c r="I636" s="179"/>
      <c r="J636" s="179"/>
      <c r="K636" s="179"/>
    </row>
    <row r="637" spans="8:11" s="189" customFormat="1" x14ac:dyDescent="0.2">
      <c r="H637" s="179"/>
      <c r="I637" s="179"/>
      <c r="J637" s="179"/>
      <c r="K637" s="179"/>
    </row>
    <row r="638" spans="8:11" s="189" customFormat="1" x14ac:dyDescent="0.2">
      <c r="H638" s="179"/>
      <c r="I638" s="179"/>
      <c r="J638" s="179"/>
      <c r="K638" s="179"/>
    </row>
    <row r="639" spans="8:11" s="189" customFormat="1" x14ac:dyDescent="0.2">
      <c r="H639" s="179"/>
      <c r="I639" s="179"/>
      <c r="J639" s="179"/>
      <c r="K639" s="179"/>
    </row>
    <row r="640" spans="8:11" s="189" customFormat="1" x14ac:dyDescent="0.2">
      <c r="H640" s="179"/>
      <c r="I640" s="179"/>
      <c r="J640" s="179"/>
      <c r="K640" s="179"/>
    </row>
    <row r="641" spans="8:11" s="189" customFormat="1" x14ac:dyDescent="0.2">
      <c r="H641" s="179"/>
      <c r="I641" s="179"/>
      <c r="J641" s="179"/>
      <c r="K641" s="179"/>
    </row>
    <row r="642" spans="8:11" s="189" customFormat="1" x14ac:dyDescent="0.2">
      <c r="H642" s="179"/>
      <c r="I642" s="179"/>
      <c r="J642" s="179"/>
      <c r="K642" s="179"/>
    </row>
    <row r="643" spans="8:11" s="189" customFormat="1" x14ac:dyDescent="0.2">
      <c r="H643" s="179"/>
      <c r="I643" s="179"/>
      <c r="J643" s="179"/>
      <c r="K643" s="179"/>
    </row>
    <row r="644" spans="8:11" s="189" customFormat="1" x14ac:dyDescent="0.2">
      <c r="H644" s="179"/>
      <c r="I644" s="179"/>
      <c r="J644" s="179"/>
      <c r="K644" s="179"/>
    </row>
    <row r="645" spans="8:11" s="189" customFormat="1" x14ac:dyDescent="0.2">
      <c r="H645" s="179"/>
      <c r="I645" s="179"/>
      <c r="J645" s="179"/>
      <c r="K645" s="179"/>
    </row>
    <row r="646" spans="8:11" s="189" customFormat="1" x14ac:dyDescent="0.2">
      <c r="H646" s="179"/>
      <c r="I646" s="179"/>
      <c r="J646" s="179"/>
      <c r="K646" s="179"/>
    </row>
    <row r="647" spans="8:11" s="189" customFormat="1" x14ac:dyDescent="0.2">
      <c r="H647" s="179"/>
      <c r="I647" s="179"/>
      <c r="J647" s="179"/>
      <c r="K647" s="179"/>
    </row>
    <row r="648" spans="8:11" s="189" customFormat="1" x14ac:dyDescent="0.2">
      <c r="H648" s="179"/>
      <c r="I648" s="179"/>
      <c r="J648" s="179"/>
      <c r="K648" s="179"/>
    </row>
    <row r="649" spans="8:11" s="189" customFormat="1" x14ac:dyDescent="0.2">
      <c r="H649" s="179"/>
      <c r="I649" s="179"/>
      <c r="J649" s="179"/>
      <c r="K649" s="179"/>
    </row>
    <row r="650" spans="8:11" s="189" customFormat="1" x14ac:dyDescent="0.2">
      <c r="H650" s="179"/>
      <c r="I650" s="179"/>
      <c r="J650" s="179"/>
      <c r="K650" s="179"/>
    </row>
    <row r="651" spans="8:11" s="189" customFormat="1" x14ac:dyDescent="0.2">
      <c r="H651" s="179"/>
      <c r="I651" s="179"/>
      <c r="J651" s="179"/>
      <c r="K651" s="179"/>
    </row>
    <row r="652" spans="8:11" s="189" customFormat="1" x14ac:dyDescent="0.2">
      <c r="H652" s="179"/>
      <c r="I652" s="179"/>
      <c r="J652" s="179"/>
      <c r="K652" s="179"/>
    </row>
    <row r="653" spans="8:11" s="189" customFormat="1" x14ac:dyDescent="0.2">
      <c r="H653" s="179"/>
      <c r="I653" s="179"/>
      <c r="J653" s="179"/>
      <c r="K653" s="179"/>
    </row>
    <row r="654" spans="8:11" s="189" customFormat="1" x14ac:dyDescent="0.2">
      <c r="H654" s="179"/>
      <c r="I654" s="179"/>
      <c r="J654" s="179"/>
      <c r="K654" s="179"/>
    </row>
    <row r="655" spans="8:11" s="189" customFormat="1" x14ac:dyDescent="0.2">
      <c r="H655" s="179"/>
      <c r="I655" s="179"/>
      <c r="J655" s="179"/>
      <c r="K655" s="179"/>
    </row>
    <row r="656" spans="8:11" s="189" customFormat="1" x14ac:dyDescent="0.2">
      <c r="H656" s="179"/>
      <c r="I656" s="179"/>
      <c r="J656" s="179"/>
      <c r="K656" s="179"/>
    </row>
    <row r="657" spans="8:11" s="189" customFormat="1" x14ac:dyDescent="0.2">
      <c r="H657" s="179"/>
      <c r="I657" s="179"/>
      <c r="J657" s="179"/>
      <c r="K657" s="179"/>
    </row>
    <row r="658" spans="8:11" s="189" customFormat="1" x14ac:dyDescent="0.2">
      <c r="H658" s="179"/>
      <c r="I658" s="179"/>
      <c r="J658" s="179"/>
      <c r="K658" s="179"/>
    </row>
    <row r="659" spans="8:11" s="189" customFormat="1" x14ac:dyDescent="0.2">
      <c r="H659" s="179"/>
      <c r="I659" s="179"/>
      <c r="J659" s="179"/>
      <c r="K659" s="179"/>
    </row>
    <row r="660" spans="8:11" s="189" customFormat="1" x14ac:dyDescent="0.2">
      <c r="H660" s="179"/>
      <c r="I660" s="179"/>
      <c r="J660" s="179"/>
      <c r="K660" s="179"/>
    </row>
    <row r="661" spans="8:11" s="189" customFormat="1" x14ac:dyDescent="0.2">
      <c r="H661" s="179"/>
      <c r="I661" s="179"/>
      <c r="J661" s="179"/>
      <c r="K661" s="179"/>
    </row>
    <row r="662" spans="8:11" s="189" customFormat="1" x14ac:dyDescent="0.2">
      <c r="H662" s="179"/>
      <c r="I662" s="179"/>
      <c r="J662" s="179"/>
      <c r="K662" s="179"/>
    </row>
    <row r="663" spans="8:11" s="189" customFormat="1" x14ac:dyDescent="0.2">
      <c r="H663" s="179"/>
      <c r="I663" s="179"/>
      <c r="J663" s="179"/>
      <c r="K663" s="179"/>
    </row>
    <row r="664" spans="8:11" s="189" customFormat="1" x14ac:dyDescent="0.2">
      <c r="H664" s="179"/>
      <c r="I664" s="179"/>
      <c r="J664" s="179"/>
      <c r="K664" s="179"/>
    </row>
    <row r="665" spans="8:11" s="189" customFormat="1" x14ac:dyDescent="0.2">
      <c r="H665" s="179"/>
      <c r="I665" s="179"/>
      <c r="J665" s="179"/>
      <c r="K665" s="179"/>
    </row>
    <row r="666" spans="8:11" s="189" customFormat="1" x14ac:dyDescent="0.2">
      <c r="H666" s="179"/>
      <c r="I666" s="179"/>
      <c r="J666" s="179"/>
      <c r="K666" s="179"/>
    </row>
    <row r="667" spans="8:11" s="189" customFormat="1" x14ac:dyDescent="0.2">
      <c r="H667" s="179"/>
      <c r="I667" s="179"/>
      <c r="J667" s="179"/>
      <c r="K667" s="179"/>
    </row>
    <row r="668" spans="8:11" s="189" customFormat="1" x14ac:dyDescent="0.2">
      <c r="H668" s="179"/>
      <c r="I668" s="179"/>
      <c r="J668" s="179"/>
      <c r="K668" s="179"/>
    </row>
    <row r="669" spans="8:11" s="189" customFormat="1" x14ac:dyDescent="0.2">
      <c r="H669" s="179"/>
      <c r="I669" s="179"/>
      <c r="J669" s="179"/>
      <c r="K669" s="179"/>
    </row>
    <row r="670" spans="8:11" s="189" customFormat="1" x14ac:dyDescent="0.2">
      <c r="H670" s="179"/>
      <c r="I670" s="179"/>
      <c r="J670" s="179"/>
      <c r="K670" s="179"/>
    </row>
    <row r="671" spans="8:11" s="189" customFormat="1" x14ac:dyDescent="0.2">
      <c r="H671" s="179"/>
      <c r="I671" s="179"/>
      <c r="J671" s="179"/>
      <c r="K671" s="179"/>
    </row>
    <row r="672" spans="8:11" s="189" customFormat="1" x14ac:dyDescent="0.2">
      <c r="H672" s="179"/>
      <c r="I672" s="179"/>
      <c r="J672" s="179"/>
      <c r="K672" s="179"/>
    </row>
    <row r="673" spans="8:11" s="189" customFormat="1" x14ac:dyDescent="0.2">
      <c r="H673" s="179"/>
      <c r="I673" s="179"/>
      <c r="J673" s="179"/>
      <c r="K673" s="179"/>
    </row>
    <row r="674" spans="8:11" s="189" customFormat="1" x14ac:dyDescent="0.2">
      <c r="H674" s="179"/>
      <c r="I674" s="179"/>
      <c r="J674" s="179"/>
      <c r="K674" s="179"/>
    </row>
    <row r="675" spans="8:11" s="189" customFormat="1" x14ac:dyDescent="0.2">
      <c r="H675" s="179"/>
      <c r="I675" s="179"/>
      <c r="J675" s="179"/>
      <c r="K675" s="179"/>
    </row>
    <row r="676" spans="8:11" s="189" customFormat="1" x14ac:dyDescent="0.2">
      <c r="H676" s="179"/>
      <c r="I676" s="179"/>
      <c r="J676" s="179"/>
      <c r="K676" s="179"/>
    </row>
    <row r="677" spans="8:11" s="189" customFormat="1" x14ac:dyDescent="0.2">
      <c r="H677" s="179"/>
      <c r="I677" s="179"/>
      <c r="J677" s="179"/>
      <c r="K677" s="179"/>
    </row>
    <row r="678" spans="8:11" s="189" customFormat="1" x14ac:dyDescent="0.2">
      <c r="H678" s="179"/>
      <c r="I678" s="179"/>
      <c r="J678" s="179"/>
      <c r="K678" s="179"/>
    </row>
    <row r="679" spans="8:11" s="189" customFormat="1" x14ac:dyDescent="0.2">
      <c r="H679" s="179"/>
      <c r="I679" s="179"/>
      <c r="J679" s="179"/>
      <c r="K679" s="179"/>
    </row>
    <row r="680" spans="8:11" s="189" customFormat="1" x14ac:dyDescent="0.2">
      <c r="H680" s="179"/>
      <c r="I680" s="179"/>
      <c r="J680" s="179"/>
      <c r="K680" s="179"/>
    </row>
    <row r="681" spans="8:11" s="189" customFormat="1" x14ac:dyDescent="0.2">
      <c r="H681" s="179"/>
      <c r="I681" s="179"/>
      <c r="J681" s="179"/>
      <c r="K681" s="179"/>
    </row>
    <row r="682" spans="8:11" s="189" customFormat="1" x14ac:dyDescent="0.2">
      <c r="H682" s="179"/>
      <c r="I682" s="179"/>
      <c r="J682" s="179"/>
      <c r="K682" s="179"/>
    </row>
    <row r="683" spans="8:11" s="189" customFormat="1" x14ac:dyDescent="0.2">
      <c r="H683" s="179"/>
      <c r="I683" s="179"/>
      <c r="J683" s="179"/>
      <c r="K683" s="179"/>
    </row>
    <row r="684" spans="8:11" s="189" customFormat="1" x14ac:dyDescent="0.2">
      <c r="H684" s="179"/>
      <c r="I684" s="179"/>
      <c r="J684" s="179"/>
      <c r="K684" s="179"/>
    </row>
    <row r="685" spans="8:11" s="189" customFormat="1" x14ac:dyDescent="0.2">
      <c r="H685" s="179"/>
      <c r="I685" s="179"/>
      <c r="J685" s="179"/>
      <c r="K685" s="179"/>
    </row>
    <row r="686" spans="8:11" s="189" customFormat="1" x14ac:dyDescent="0.2">
      <c r="H686" s="179"/>
      <c r="I686" s="179"/>
      <c r="J686" s="179"/>
      <c r="K686" s="179"/>
    </row>
    <row r="687" spans="8:11" s="189" customFormat="1" x14ac:dyDescent="0.2">
      <c r="H687" s="179"/>
      <c r="I687" s="179"/>
      <c r="J687" s="179"/>
      <c r="K687" s="179"/>
    </row>
    <row r="688" spans="8:11" s="189" customFormat="1" x14ac:dyDescent="0.2">
      <c r="H688" s="179"/>
      <c r="I688" s="179"/>
      <c r="J688" s="179"/>
      <c r="K688" s="179"/>
    </row>
    <row r="689" spans="8:11" s="189" customFormat="1" x14ac:dyDescent="0.2">
      <c r="H689" s="179"/>
      <c r="I689" s="179"/>
      <c r="J689" s="179"/>
      <c r="K689" s="179"/>
    </row>
    <row r="690" spans="8:11" s="189" customFormat="1" x14ac:dyDescent="0.2">
      <c r="H690" s="179"/>
      <c r="I690" s="179"/>
      <c r="J690" s="179"/>
      <c r="K690" s="179"/>
    </row>
    <row r="691" spans="8:11" s="189" customFormat="1" x14ac:dyDescent="0.2">
      <c r="H691" s="179"/>
      <c r="I691" s="179"/>
      <c r="J691" s="179"/>
      <c r="K691" s="179"/>
    </row>
    <row r="692" spans="8:11" s="189" customFormat="1" x14ac:dyDescent="0.2">
      <c r="H692" s="179"/>
      <c r="I692" s="179"/>
      <c r="J692" s="179"/>
      <c r="K692" s="179"/>
    </row>
    <row r="693" spans="8:11" s="189" customFormat="1" x14ac:dyDescent="0.2">
      <c r="H693" s="179"/>
      <c r="I693" s="179"/>
      <c r="J693" s="179"/>
      <c r="K693" s="179"/>
    </row>
    <row r="694" spans="8:11" s="189" customFormat="1" x14ac:dyDescent="0.2">
      <c r="H694" s="179"/>
      <c r="I694" s="179"/>
      <c r="J694" s="179"/>
      <c r="K694" s="179"/>
    </row>
    <row r="695" spans="8:11" s="189" customFormat="1" x14ac:dyDescent="0.2">
      <c r="H695" s="179"/>
      <c r="I695" s="179"/>
      <c r="J695" s="179"/>
      <c r="K695" s="179"/>
    </row>
    <row r="696" spans="8:11" s="189" customFormat="1" x14ac:dyDescent="0.2">
      <c r="H696" s="179"/>
      <c r="I696" s="179"/>
      <c r="J696" s="179"/>
      <c r="K696" s="179"/>
    </row>
    <row r="697" spans="8:11" s="189" customFormat="1" x14ac:dyDescent="0.2">
      <c r="H697" s="179"/>
      <c r="I697" s="179"/>
      <c r="J697" s="179"/>
      <c r="K697" s="179"/>
    </row>
    <row r="698" spans="8:11" s="189" customFormat="1" x14ac:dyDescent="0.2">
      <c r="H698" s="179"/>
      <c r="I698" s="179"/>
      <c r="J698" s="179"/>
      <c r="K698" s="179"/>
    </row>
    <row r="699" spans="8:11" s="189" customFormat="1" x14ac:dyDescent="0.2">
      <c r="H699" s="179"/>
      <c r="I699" s="179"/>
      <c r="J699" s="179"/>
      <c r="K699" s="179"/>
    </row>
    <row r="700" spans="8:11" s="189" customFormat="1" x14ac:dyDescent="0.2">
      <c r="H700" s="179"/>
      <c r="I700" s="179"/>
      <c r="J700" s="179"/>
      <c r="K700" s="179"/>
    </row>
    <row r="701" spans="8:11" s="189" customFormat="1" x14ac:dyDescent="0.2">
      <c r="H701" s="179"/>
      <c r="I701" s="179"/>
      <c r="J701" s="179"/>
      <c r="K701" s="179"/>
    </row>
    <row r="702" spans="8:11" s="189" customFormat="1" x14ac:dyDescent="0.2">
      <c r="H702" s="179"/>
      <c r="I702" s="179"/>
      <c r="J702" s="179"/>
      <c r="K702" s="179"/>
    </row>
    <row r="703" spans="8:11" s="189" customFormat="1" x14ac:dyDescent="0.2">
      <c r="H703" s="179"/>
      <c r="I703" s="179"/>
      <c r="J703" s="179"/>
      <c r="K703" s="179"/>
    </row>
    <row r="704" spans="8:11" s="189" customFormat="1" x14ac:dyDescent="0.2">
      <c r="H704" s="179"/>
      <c r="I704" s="179"/>
      <c r="J704" s="179"/>
      <c r="K704" s="179"/>
    </row>
    <row r="705" spans="8:11" s="189" customFormat="1" x14ac:dyDescent="0.2">
      <c r="H705" s="179"/>
      <c r="I705" s="179"/>
      <c r="J705" s="179"/>
      <c r="K705" s="179"/>
    </row>
    <row r="706" spans="8:11" s="189" customFormat="1" x14ac:dyDescent="0.2">
      <c r="H706" s="179"/>
      <c r="I706" s="179"/>
      <c r="J706" s="179"/>
      <c r="K706" s="179"/>
    </row>
    <row r="707" spans="8:11" s="189" customFormat="1" x14ac:dyDescent="0.2">
      <c r="H707" s="179"/>
      <c r="I707" s="179"/>
      <c r="J707" s="179"/>
      <c r="K707" s="179"/>
    </row>
    <row r="708" spans="8:11" s="189" customFormat="1" x14ac:dyDescent="0.2">
      <c r="H708" s="179"/>
      <c r="I708" s="179"/>
      <c r="J708" s="179"/>
      <c r="K708" s="179"/>
    </row>
    <row r="709" spans="8:11" s="189" customFormat="1" x14ac:dyDescent="0.2">
      <c r="H709" s="179"/>
      <c r="I709" s="179"/>
      <c r="J709" s="179"/>
      <c r="K709" s="179"/>
    </row>
    <row r="710" spans="8:11" s="189" customFormat="1" x14ac:dyDescent="0.2">
      <c r="H710" s="179"/>
      <c r="I710" s="179"/>
      <c r="J710" s="179"/>
      <c r="K710" s="179"/>
    </row>
    <row r="711" spans="8:11" s="189" customFormat="1" x14ac:dyDescent="0.2">
      <c r="H711" s="179"/>
      <c r="I711" s="179"/>
      <c r="J711" s="179"/>
      <c r="K711" s="179"/>
    </row>
    <row r="712" spans="8:11" s="189" customFormat="1" x14ac:dyDescent="0.2">
      <c r="H712" s="179"/>
      <c r="I712" s="179"/>
      <c r="J712" s="179"/>
      <c r="K712" s="179"/>
    </row>
    <row r="713" spans="8:11" s="189" customFormat="1" x14ac:dyDescent="0.2">
      <c r="H713" s="179"/>
      <c r="I713" s="179"/>
      <c r="J713" s="179"/>
      <c r="K713" s="179"/>
    </row>
    <row r="714" spans="8:11" s="189" customFormat="1" x14ac:dyDescent="0.2">
      <c r="H714" s="179"/>
      <c r="I714" s="179"/>
      <c r="J714" s="179"/>
      <c r="K714" s="179"/>
    </row>
    <row r="715" spans="8:11" s="189" customFormat="1" x14ac:dyDescent="0.2">
      <c r="H715" s="179"/>
      <c r="I715" s="179"/>
      <c r="J715" s="179"/>
      <c r="K715" s="179"/>
    </row>
    <row r="716" spans="8:11" s="189" customFormat="1" x14ac:dyDescent="0.2">
      <c r="H716" s="179"/>
      <c r="I716" s="179"/>
      <c r="J716" s="179"/>
      <c r="K716" s="179"/>
    </row>
    <row r="717" spans="8:11" s="189" customFormat="1" x14ac:dyDescent="0.2">
      <c r="H717" s="179"/>
      <c r="I717" s="179"/>
      <c r="J717" s="179"/>
      <c r="K717" s="179"/>
    </row>
    <row r="718" spans="8:11" s="189" customFormat="1" x14ac:dyDescent="0.2">
      <c r="H718" s="179"/>
      <c r="I718" s="179"/>
      <c r="J718" s="179"/>
      <c r="K718" s="179"/>
    </row>
    <row r="719" spans="8:11" s="189" customFormat="1" x14ac:dyDescent="0.2">
      <c r="H719" s="179"/>
      <c r="I719" s="179"/>
      <c r="J719" s="179"/>
      <c r="K719" s="179"/>
    </row>
    <row r="720" spans="8:11" s="189" customFormat="1" x14ac:dyDescent="0.2">
      <c r="H720" s="179"/>
      <c r="I720" s="179"/>
      <c r="J720" s="179"/>
      <c r="K720" s="179"/>
    </row>
    <row r="721" spans="8:11" s="189" customFormat="1" x14ac:dyDescent="0.2">
      <c r="H721" s="179"/>
      <c r="I721" s="179"/>
      <c r="J721" s="179"/>
      <c r="K721" s="179"/>
    </row>
    <row r="722" spans="8:11" s="189" customFormat="1" x14ac:dyDescent="0.2">
      <c r="H722" s="179"/>
      <c r="I722" s="179"/>
      <c r="J722" s="179"/>
      <c r="K722" s="179"/>
    </row>
    <row r="723" spans="8:11" s="189" customFormat="1" x14ac:dyDescent="0.2">
      <c r="H723" s="179"/>
      <c r="I723" s="179"/>
      <c r="J723" s="179"/>
      <c r="K723" s="179"/>
    </row>
    <row r="724" spans="8:11" s="189" customFormat="1" x14ac:dyDescent="0.2">
      <c r="H724" s="179"/>
      <c r="I724" s="179"/>
      <c r="J724" s="179"/>
      <c r="K724" s="179"/>
    </row>
    <row r="725" spans="8:11" s="189" customFormat="1" x14ac:dyDescent="0.2">
      <c r="H725" s="179"/>
      <c r="I725" s="179"/>
      <c r="J725" s="179"/>
      <c r="K725" s="179"/>
    </row>
    <row r="726" spans="8:11" s="189" customFormat="1" x14ac:dyDescent="0.2">
      <c r="H726" s="179"/>
      <c r="I726" s="179"/>
      <c r="J726" s="179"/>
      <c r="K726" s="179"/>
    </row>
    <row r="727" spans="8:11" s="189" customFormat="1" x14ac:dyDescent="0.2">
      <c r="H727" s="179"/>
      <c r="I727" s="179"/>
      <c r="J727" s="179"/>
      <c r="K727" s="179"/>
    </row>
    <row r="728" spans="8:11" s="189" customFormat="1" x14ac:dyDescent="0.2">
      <c r="H728" s="179"/>
      <c r="I728" s="179"/>
      <c r="J728" s="179"/>
      <c r="K728" s="179"/>
    </row>
    <row r="729" spans="8:11" s="189" customFormat="1" x14ac:dyDescent="0.2">
      <c r="H729" s="179"/>
      <c r="I729" s="179"/>
      <c r="J729" s="179"/>
      <c r="K729" s="179"/>
    </row>
    <row r="730" spans="8:11" s="189" customFormat="1" x14ac:dyDescent="0.2">
      <c r="H730" s="179"/>
      <c r="I730" s="179"/>
      <c r="J730" s="179"/>
      <c r="K730" s="179"/>
    </row>
    <row r="731" spans="8:11" s="189" customFormat="1" x14ac:dyDescent="0.2">
      <c r="H731" s="179"/>
      <c r="I731" s="179"/>
      <c r="J731" s="179"/>
      <c r="K731" s="179"/>
    </row>
    <row r="732" spans="8:11" s="189" customFormat="1" x14ac:dyDescent="0.2">
      <c r="H732" s="179"/>
      <c r="I732" s="179"/>
      <c r="J732" s="179"/>
      <c r="K732" s="179"/>
    </row>
    <row r="733" spans="8:11" s="189" customFormat="1" x14ac:dyDescent="0.2">
      <c r="H733" s="179"/>
      <c r="I733" s="179"/>
      <c r="J733" s="179"/>
      <c r="K733" s="179"/>
    </row>
    <row r="734" spans="8:11" s="189" customFormat="1" x14ac:dyDescent="0.2">
      <c r="H734" s="179"/>
      <c r="I734" s="179"/>
      <c r="J734" s="179"/>
      <c r="K734" s="179"/>
    </row>
    <row r="735" spans="8:11" s="189" customFormat="1" x14ac:dyDescent="0.2">
      <c r="H735" s="179"/>
      <c r="I735" s="179"/>
      <c r="J735" s="179"/>
      <c r="K735" s="179"/>
    </row>
    <row r="736" spans="8:11" s="189" customFormat="1" x14ac:dyDescent="0.2">
      <c r="H736" s="179"/>
      <c r="I736" s="179"/>
      <c r="J736" s="179"/>
      <c r="K736" s="179"/>
    </row>
    <row r="737" spans="8:11" s="189" customFormat="1" x14ac:dyDescent="0.2">
      <c r="H737" s="179"/>
      <c r="I737" s="179"/>
      <c r="J737" s="179"/>
      <c r="K737" s="179"/>
    </row>
    <row r="738" spans="8:11" s="189" customFormat="1" x14ac:dyDescent="0.2">
      <c r="H738" s="179"/>
      <c r="I738" s="179"/>
      <c r="J738" s="179"/>
      <c r="K738" s="179"/>
    </row>
    <row r="739" spans="8:11" s="189" customFormat="1" x14ac:dyDescent="0.2">
      <c r="H739" s="179"/>
      <c r="I739" s="179"/>
      <c r="J739" s="179"/>
      <c r="K739" s="179"/>
    </row>
    <row r="740" spans="8:11" s="189" customFormat="1" x14ac:dyDescent="0.2">
      <c r="H740" s="179"/>
      <c r="I740" s="179"/>
      <c r="J740" s="179"/>
      <c r="K740" s="179"/>
    </row>
    <row r="741" spans="8:11" s="189" customFormat="1" x14ac:dyDescent="0.2">
      <c r="H741" s="179"/>
      <c r="I741" s="179"/>
      <c r="J741" s="179"/>
      <c r="K741" s="179"/>
    </row>
    <row r="742" spans="8:11" s="189" customFormat="1" x14ac:dyDescent="0.2">
      <c r="H742" s="179"/>
      <c r="I742" s="179"/>
      <c r="J742" s="179"/>
      <c r="K742" s="179"/>
    </row>
    <row r="743" spans="8:11" s="189" customFormat="1" x14ac:dyDescent="0.2">
      <c r="H743" s="179"/>
      <c r="I743" s="179"/>
      <c r="J743" s="179"/>
      <c r="K743" s="179"/>
    </row>
    <row r="744" spans="8:11" s="189" customFormat="1" x14ac:dyDescent="0.2">
      <c r="H744" s="179"/>
      <c r="I744" s="179"/>
      <c r="J744" s="179"/>
      <c r="K744" s="179"/>
    </row>
    <row r="745" spans="8:11" s="189" customFormat="1" x14ac:dyDescent="0.2">
      <c r="H745" s="179"/>
      <c r="I745" s="179"/>
      <c r="J745" s="179"/>
      <c r="K745" s="179"/>
    </row>
    <row r="746" spans="8:11" s="189" customFormat="1" x14ac:dyDescent="0.2">
      <c r="H746" s="179"/>
      <c r="I746" s="179"/>
      <c r="J746" s="179"/>
      <c r="K746" s="179"/>
    </row>
    <row r="747" spans="8:11" s="189" customFormat="1" x14ac:dyDescent="0.2">
      <c r="H747" s="179"/>
      <c r="I747" s="179"/>
      <c r="J747" s="179"/>
      <c r="K747" s="179"/>
    </row>
    <row r="748" spans="8:11" s="189" customFormat="1" x14ac:dyDescent="0.2">
      <c r="H748" s="179"/>
      <c r="I748" s="179"/>
      <c r="J748" s="179"/>
      <c r="K748" s="179"/>
    </row>
    <row r="749" spans="8:11" s="189" customFormat="1" x14ac:dyDescent="0.2">
      <c r="H749" s="179"/>
      <c r="I749" s="179"/>
      <c r="J749" s="179"/>
      <c r="K749" s="179"/>
    </row>
    <row r="750" spans="8:11" s="189" customFormat="1" x14ac:dyDescent="0.2">
      <c r="H750" s="179"/>
      <c r="I750" s="179"/>
      <c r="J750" s="179"/>
      <c r="K750" s="179"/>
    </row>
    <row r="751" spans="8:11" s="189" customFormat="1" x14ac:dyDescent="0.2">
      <c r="H751" s="179"/>
      <c r="I751" s="179"/>
      <c r="J751" s="179"/>
      <c r="K751" s="179"/>
    </row>
    <row r="752" spans="8:11" s="189" customFormat="1" x14ac:dyDescent="0.2">
      <c r="H752" s="179"/>
      <c r="I752" s="179"/>
      <c r="J752" s="179"/>
      <c r="K752" s="179"/>
    </row>
    <row r="753" spans="8:11" s="189" customFormat="1" x14ac:dyDescent="0.2">
      <c r="H753" s="179"/>
      <c r="I753" s="179"/>
      <c r="J753" s="179"/>
      <c r="K753" s="179"/>
    </row>
    <row r="754" spans="8:11" s="189" customFormat="1" x14ac:dyDescent="0.2">
      <c r="H754" s="179"/>
      <c r="I754" s="179"/>
      <c r="J754" s="179"/>
      <c r="K754" s="179"/>
    </row>
    <row r="755" spans="8:11" s="189" customFormat="1" x14ac:dyDescent="0.2">
      <c r="H755" s="179"/>
      <c r="I755" s="179"/>
      <c r="J755" s="179"/>
      <c r="K755" s="179"/>
    </row>
    <row r="756" spans="8:11" s="189" customFormat="1" x14ac:dyDescent="0.2">
      <c r="H756" s="179"/>
      <c r="I756" s="179"/>
      <c r="J756" s="179"/>
      <c r="K756" s="179"/>
    </row>
    <row r="757" spans="8:11" s="189" customFormat="1" x14ac:dyDescent="0.2">
      <c r="H757" s="179"/>
      <c r="I757" s="179"/>
      <c r="J757" s="179"/>
      <c r="K757" s="179"/>
    </row>
    <row r="758" spans="8:11" s="189" customFormat="1" x14ac:dyDescent="0.2">
      <c r="H758" s="179"/>
      <c r="I758" s="179"/>
      <c r="J758" s="179"/>
      <c r="K758" s="179"/>
    </row>
    <row r="759" spans="8:11" s="189" customFormat="1" x14ac:dyDescent="0.2">
      <c r="H759" s="179"/>
      <c r="I759" s="179"/>
      <c r="J759" s="179"/>
      <c r="K759" s="179"/>
    </row>
    <row r="760" spans="8:11" s="189" customFormat="1" x14ac:dyDescent="0.2">
      <c r="H760" s="179"/>
      <c r="I760" s="179"/>
      <c r="J760" s="179"/>
      <c r="K760" s="179"/>
    </row>
    <row r="761" spans="8:11" s="189" customFormat="1" x14ac:dyDescent="0.2">
      <c r="H761" s="179"/>
      <c r="I761" s="179"/>
      <c r="J761" s="179"/>
      <c r="K761" s="179"/>
    </row>
    <row r="762" spans="8:11" s="189" customFormat="1" x14ac:dyDescent="0.2">
      <c r="H762" s="179"/>
      <c r="I762" s="179"/>
      <c r="J762" s="179"/>
      <c r="K762" s="179"/>
    </row>
    <row r="763" spans="8:11" s="189" customFormat="1" x14ac:dyDescent="0.2">
      <c r="H763" s="179"/>
      <c r="I763" s="179"/>
      <c r="J763" s="179"/>
      <c r="K763" s="179"/>
    </row>
    <row r="764" spans="8:11" s="189" customFormat="1" x14ac:dyDescent="0.2">
      <c r="H764" s="179"/>
      <c r="I764" s="179"/>
      <c r="J764" s="179"/>
      <c r="K764" s="179"/>
    </row>
    <row r="765" spans="8:11" s="189" customFormat="1" x14ac:dyDescent="0.2">
      <c r="H765" s="179"/>
      <c r="I765" s="179"/>
      <c r="J765" s="179"/>
      <c r="K765" s="179"/>
    </row>
    <row r="766" spans="8:11" s="189" customFormat="1" x14ac:dyDescent="0.2">
      <c r="H766" s="179"/>
      <c r="I766" s="179"/>
      <c r="J766" s="179"/>
      <c r="K766" s="179"/>
    </row>
    <row r="767" spans="8:11" s="189" customFormat="1" x14ac:dyDescent="0.2">
      <c r="H767" s="179"/>
      <c r="I767" s="179"/>
      <c r="J767" s="179"/>
      <c r="K767" s="179"/>
    </row>
    <row r="768" spans="8:11" s="189" customFormat="1" x14ac:dyDescent="0.2">
      <c r="H768" s="179"/>
      <c r="I768" s="179"/>
      <c r="J768" s="179"/>
      <c r="K768" s="179"/>
    </row>
    <row r="769" spans="8:11" s="189" customFormat="1" x14ac:dyDescent="0.2">
      <c r="H769" s="179"/>
      <c r="I769" s="179"/>
      <c r="J769" s="179"/>
      <c r="K769" s="179"/>
    </row>
    <row r="770" spans="8:11" s="189" customFormat="1" x14ac:dyDescent="0.2">
      <c r="H770" s="179"/>
      <c r="I770" s="179"/>
      <c r="J770" s="179"/>
      <c r="K770" s="179"/>
    </row>
    <row r="771" spans="8:11" s="189" customFormat="1" x14ac:dyDescent="0.2">
      <c r="H771" s="179"/>
      <c r="I771" s="179"/>
      <c r="J771" s="179"/>
      <c r="K771" s="179"/>
    </row>
    <row r="772" spans="8:11" s="189" customFormat="1" x14ac:dyDescent="0.2">
      <c r="H772" s="179"/>
      <c r="I772" s="179"/>
      <c r="J772" s="179"/>
      <c r="K772" s="179"/>
    </row>
    <row r="773" spans="8:11" s="189" customFormat="1" x14ac:dyDescent="0.2">
      <c r="H773" s="179"/>
      <c r="I773" s="179"/>
      <c r="J773" s="179"/>
      <c r="K773" s="179"/>
    </row>
    <row r="774" spans="8:11" s="189" customFormat="1" x14ac:dyDescent="0.2">
      <c r="H774" s="179"/>
      <c r="I774" s="179"/>
      <c r="J774" s="179"/>
      <c r="K774" s="179"/>
    </row>
    <row r="775" spans="8:11" s="189" customFormat="1" x14ac:dyDescent="0.2">
      <c r="H775" s="179"/>
      <c r="I775" s="179"/>
      <c r="J775" s="179"/>
      <c r="K775" s="179"/>
    </row>
    <row r="776" spans="8:11" s="189" customFormat="1" x14ac:dyDescent="0.2">
      <c r="H776" s="179"/>
      <c r="I776" s="179"/>
      <c r="J776" s="179"/>
      <c r="K776" s="179"/>
    </row>
    <row r="777" spans="8:11" s="189" customFormat="1" x14ac:dyDescent="0.2">
      <c r="H777" s="179"/>
      <c r="I777" s="179"/>
      <c r="J777" s="179"/>
      <c r="K777" s="179"/>
    </row>
    <row r="778" spans="8:11" s="189" customFormat="1" x14ac:dyDescent="0.2">
      <c r="H778" s="179"/>
      <c r="I778" s="179"/>
      <c r="J778" s="179"/>
      <c r="K778" s="179"/>
    </row>
    <row r="779" spans="8:11" s="189" customFormat="1" x14ac:dyDescent="0.2">
      <c r="H779" s="179"/>
      <c r="I779" s="179"/>
      <c r="J779" s="179"/>
      <c r="K779" s="179"/>
    </row>
    <row r="780" spans="8:11" s="189" customFormat="1" x14ac:dyDescent="0.2">
      <c r="H780" s="179"/>
      <c r="I780" s="179"/>
      <c r="J780" s="179"/>
      <c r="K780" s="179"/>
    </row>
    <row r="781" spans="8:11" s="189" customFormat="1" x14ac:dyDescent="0.2">
      <c r="H781" s="179"/>
      <c r="I781" s="179"/>
      <c r="J781" s="179"/>
      <c r="K781" s="179"/>
    </row>
    <row r="782" spans="8:11" s="189" customFormat="1" x14ac:dyDescent="0.2">
      <c r="H782" s="179"/>
      <c r="I782" s="179"/>
      <c r="J782" s="179"/>
      <c r="K782" s="179"/>
    </row>
    <row r="783" spans="8:11" s="189" customFormat="1" x14ac:dyDescent="0.2">
      <c r="H783" s="179"/>
      <c r="I783" s="179"/>
      <c r="J783" s="179"/>
      <c r="K783" s="179"/>
    </row>
    <row r="784" spans="8:11" s="189" customFormat="1" x14ac:dyDescent="0.2">
      <c r="H784" s="179"/>
      <c r="I784" s="179"/>
      <c r="J784" s="179"/>
      <c r="K784" s="179"/>
    </row>
    <row r="785" spans="8:11" s="189" customFormat="1" x14ac:dyDescent="0.2">
      <c r="H785" s="179"/>
      <c r="I785" s="179"/>
      <c r="J785" s="179"/>
      <c r="K785" s="179"/>
    </row>
    <row r="786" spans="8:11" s="189" customFormat="1" x14ac:dyDescent="0.2">
      <c r="H786" s="179"/>
      <c r="I786" s="179"/>
      <c r="J786" s="179"/>
      <c r="K786" s="179"/>
    </row>
    <row r="787" spans="8:11" s="189" customFormat="1" x14ac:dyDescent="0.2">
      <c r="H787" s="179"/>
      <c r="I787" s="179"/>
      <c r="J787" s="179"/>
      <c r="K787" s="179"/>
    </row>
    <row r="788" spans="8:11" s="189" customFormat="1" x14ac:dyDescent="0.2">
      <c r="H788" s="179"/>
      <c r="I788" s="179"/>
      <c r="J788" s="179"/>
      <c r="K788" s="179"/>
    </row>
    <row r="789" spans="8:11" s="189" customFormat="1" x14ac:dyDescent="0.2">
      <c r="H789" s="179"/>
      <c r="I789" s="179"/>
      <c r="J789" s="179"/>
      <c r="K789" s="179"/>
    </row>
    <row r="790" spans="8:11" s="189" customFormat="1" x14ac:dyDescent="0.2">
      <c r="H790" s="179"/>
      <c r="I790" s="179"/>
      <c r="J790" s="179"/>
      <c r="K790" s="179"/>
    </row>
    <row r="791" spans="8:11" s="189" customFormat="1" x14ac:dyDescent="0.2">
      <c r="H791" s="179"/>
      <c r="I791" s="179"/>
      <c r="J791" s="179"/>
      <c r="K791" s="179"/>
    </row>
    <row r="792" spans="8:11" s="189" customFormat="1" x14ac:dyDescent="0.2">
      <c r="H792" s="179"/>
      <c r="I792" s="179"/>
      <c r="J792" s="179"/>
      <c r="K792" s="179"/>
    </row>
    <row r="793" spans="8:11" s="189" customFormat="1" x14ac:dyDescent="0.2">
      <c r="H793" s="179"/>
      <c r="I793" s="179"/>
      <c r="J793" s="179"/>
      <c r="K793" s="179"/>
    </row>
    <row r="794" spans="8:11" s="189" customFormat="1" x14ac:dyDescent="0.2">
      <c r="H794" s="179"/>
      <c r="I794" s="179"/>
      <c r="J794" s="179"/>
      <c r="K794" s="179"/>
    </row>
    <row r="795" spans="8:11" s="189" customFormat="1" x14ac:dyDescent="0.2">
      <c r="H795" s="179"/>
      <c r="I795" s="179"/>
      <c r="J795" s="179"/>
      <c r="K795" s="179"/>
    </row>
    <row r="796" spans="8:11" s="189" customFormat="1" x14ac:dyDescent="0.2">
      <c r="H796" s="179"/>
      <c r="I796" s="179"/>
      <c r="J796" s="179"/>
      <c r="K796" s="179"/>
    </row>
    <row r="797" spans="8:11" s="189" customFormat="1" x14ac:dyDescent="0.2">
      <c r="H797" s="179"/>
      <c r="I797" s="179"/>
      <c r="J797" s="179"/>
      <c r="K797" s="179"/>
    </row>
    <row r="798" spans="8:11" s="189" customFormat="1" x14ac:dyDescent="0.2">
      <c r="H798" s="179"/>
      <c r="I798" s="179"/>
      <c r="J798" s="179"/>
      <c r="K798" s="179"/>
    </row>
    <row r="799" spans="8:11" s="189" customFormat="1" x14ac:dyDescent="0.2">
      <c r="H799" s="179"/>
      <c r="I799" s="179"/>
      <c r="J799" s="179"/>
      <c r="K799" s="179"/>
    </row>
    <row r="800" spans="8:11" s="189" customFormat="1" x14ac:dyDescent="0.2">
      <c r="H800" s="179"/>
      <c r="I800" s="179"/>
      <c r="J800" s="179"/>
      <c r="K800" s="179"/>
    </row>
    <row r="801" spans="8:11" s="189" customFormat="1" x14ac:dyDescent="0.2">
      <c r="H801" s="179"/>
      <c r="I801" s="179"/>
      <c r="J801" s="179"/>
      <c r="K801" s="179"/>
    </row>
    <row r="802" spans="8:11" s="189" customFormat="1" x14ac:dyDescent="0.2">
      <c r="H802" s="179"/>
      <c r="I802" s="179"/>
      <c r="J802" s="179"/>
      <c r="K802" s="179"/>
    </row>
    <row r="803" spans="8:11" s="189" customFormat="1" x14ac:dyDescent="0.2">
      <c r="H803" s="179"/>
      <c r="I803" s="179"/>
      <c r="J803" s="179"/>
      <c r="K803" s="179"/>
    </row>
    <row r="804" spans="8:11" s="189" customFormat="1" x14ac:dyDescent="0.2">
      <c r="H804" s="179"/>
      <c r="I804" s="179"/>
      <c r="J804" s="179"/>
      <c r="K804" s="179"/>
    </row>
    <row r="805" spans="8:11" s="189" customFormat="1" x14ac:dyDescent="0.2">
      <c r="H805" s="179"/>
      <c r="I805" s="179"/>
      <c r="J805" s="179"/>
      <c r="K805" s="179"/>
    </row>
    <row r="806" spans="8:11" s="189" customFormat="1" x14ac:dyDescent="0.2">
      <c r="H806" s="179"/>
      <c r="I806" s="179"/>
      <c r="J806" s="179"/>
      <c r="K806" s="179"/>
    </row>
    <row r="807" spans="8:11" s="189" customFormat="1" x14ac:dyDescent="0.2">
      <c r="H807" s="179"/>
      <c r="I807" s="179"/>
      <c r="J807" s="179"/>
      <c r="K807" s="179"/>
    </row>
    <row r="808" spans="8:11" s="189" customFormat="1" x14ac:dyDescent="0.2">
      <c r="H808" s="179"/>
      <c r="I808" s="179"/>
      <c r="J808" s="179"/>
      <c r="K808" s="179"/>
    </row>
    <row r="809" spans="8:11" s="189" customFormat="1" x14ac:dyDescent="0.2">
      <c r="H809" s="179"/>
      <c r="I809" s="179"/>
      <c r="J809" s="179"/>
      <c r="K809" s="179"/>
    </row>
    <row r="810" spans="8:11" s="189" customFormat="1" x14ac:dyDescent="0.2">
      <c r="H810" s="179"/>
      <c r="I810" s="179"/>
      <c r="J810" s="179"/>
      <c r="K810" s="179"/>
    </row>
    <row r="811" spans="8:11" s="189" customFormat="1" x14ac:dyDescent="0.2">
      <c r="H811" s="179"/>
      <c r="I811" s="179"/>
      <c r="J811" s="179"/>
      <c r="K811" s="179"/>
    </row>
    <row r="812" spans="8:11" s="189" customFormat="1" x14ac:dyDescent="0.2">
      <c r="H812" s="179"/>
      <c r="I812" s="179"/>
      <c r="J812" s="179"/>
      <c r="K812" s="179"/>
    </row>
    <row r="813" spans="8:11" s="189" customFormat="1" x14ac:dyDescent="0.2">
      <c r="H813" s="179"/>
      <c r="I813" s="179"/>
      <c r="J813" s="179"/>
      <c r="K813" s="179"/>
    </row>
    <row r="814" spans="8:11" s="189" customFormat="1" x14ac:dyDescent="0.2">
      <c r="H814" s="179"/>
      <c r="I814" s="179"/>
      <c r="J814" s="179"/>
      <c r="K814" s="179"/>
    </row>
    <row r="815" spans="8:11" s="189" customFormat="1" x14ac:dyDescent="0.2">
      <c r="H815" s="179"/>
      <c r="I815" s="179"/>
      <c r="J815" s="179"/>
      <c r="K815" s="179"/>
    </row>
    <row r="816" spans="8:11" s="189" customFormat="1" x14ac:dyDescent="0.2">
      <c r="H816" s="179"/>
      <c r="I816" s="179"/>
      <c r="J816" s="179"/>
      <c r="K816" s="179"/>
    </row>
    <row r="817" spans="8:11" s="189" customFormat="1" x14ac:dyDescent="0.2">
      <c r="H817" s="179"/>
      <c r="I817" s="179"/>
      <c r="J817" s="179"/>
      <c r="K817" s="179"/>
    </row>
    <row r="818" spans="8:11" s="189" customFormat="1" x14ac:dyDescent="0.2">
      <c r="H818" s="179"/>
      <c r="I818" s="179"/>
      <c r="J818" s="179"/>
      <c r="K818" s="179"/>
    </row>
    <row r="819" spans="8:11" s="189" customFormat="1" x14ac:dyDescent="0.2">
      <c r="H819" s="179"/>
      <c r="I819" s="179"/>
      <c r="J819" s="179"/>
      <c r="K819" s="179"/>
    </row>
    <row r="820" spans="8:11" s="189" customFormat="1" x14ac:dyDescent="0.2">
      <c r="H820" s="179"/>
      <c r="I820" s="179"/>
      <c r="J820" s="179"/>
      <c r="K820" s="179"/>
    </row>
    <row r="821" spans="8:11" s="189" customFormat="1" x14ac:dyDescent="0.2">
      <c r="H821" s="179"/>
      <c r="I821" s="179"/>
      <c r="J821" s="179"/>
      <c r="K821" s="179"/>
    </row>
    <row r="822" spans="8:11" s="189" customFormat="1" x14ac:dyDescent="0.2">
      <c r="H822" s="179"/>
      <c r="I822" s="179"/>
      <c r="J822" s="179"/>
      <c r="K822" s="179"/>
    </row>
    <row r="823" spans="8:11" s="189" customFormat="1" x14ac:dyDescent="0.2">
      <c r="H823" s="179"/>
      <c r="I823" s="179"/>
      <c r="J823" s="179"/>
      <c r="K823" s="179"/>
    </row>
    <row r="824" spans="8:11" s="189" customFormat="1" x14ac:dyDescent="0.2">
      <c r="H824" s="179"/>
      <c r="I824" s="179"/>
      <c r="J824" s="179"/>
      <c r="K824" s="179"/>
    </row>
    <row r="825" spans="8:11" s="189" customFormat="1" x14ac:dyDescent="0.2">
      <c r="H825" s="179"/>
      <c r="I825" s="179"/>
      <c r="J825" s="179"/>
      <c r="K825" s="179"/>
    </row>
    <row r="826" spans="8:11" s="189" customFormat="1" x14ac:dyDescent="0.2">
      <c r="H826" s="179"/>
      <c r="I826" s="179"/>
      <c r="J826" s="179"/>
      <c r="K826" s="179"/>
    </row>
    <row r="827" spans="8:11" s="189" customFormat="1" x14ac:dyDescent="0.2">
      <c r="H827" s="179"/>
      <c r="I827" s="179"/>
      <c r="J827" s="179"/>
      <c r="K827" s="179"/>
    </row>
    <row r="828" spans="8:11" s="189" customFormat="1" x14ac:dyDescent="0.2">
      <c r="H828" s="179"/>
      <c r="I828" s="179"/>
      <c r="J828" s="179"/>
      <c r="K828" s="179"/>
    </row>
    <row r="829" spans="8:11" s="189" customFormat="1" x14ac:dyDescent="0.2">
      <c r="H829" s="179"/>
      <c r="I829" s="179"/>
      <c r="J829" s="179"/>
      <c r="K829" s="179"/>
    </row>
    <row r="830" spans="8:11" s="189" customFormat="1" x14ac:dyDescent="0.2">
      <c r="H830" s="179"/>
      <c r="I830" s="179"/>
      <c r="J830" s="179"/>
      <c r="K830" s="179"/>
    </row>
    <row r="831" spans="8:11" s="189" customFormat="1" x14ac:dyDescent="0.2">
      <c r="H831" s="179"/>
      <c r="I831" s="179"/>
      <c r="J831" s="179"/>
      <c r="K831" s="179"/>
    </row>
    <row r="832" spans="8:11" s="189" customFormat="1" x14ac:dyDescent="0.2">
      <c r="H832" s="179"/>
      <c r="I832" s="179"/>
      <c r="J832" s="179"/>
      <c r="K832" s="179"/>
    </row>
    <row r="833" spans="8:11" s="189" customFormat="1" x14ac:dyDescent="0.2">
      <c r="H833" s="179"/>
      <c r="I833" s="179"/>
      <c r="J833" s="179"/>
      <c r="K833" s="179"/>
    </row>
    <row r="834" spans="8:11" s="189" customFormat="1" x14ac:dyDescent="0.2">
      <c r="H834" s="179"/>
      <c r="I834" s="179"/>
      <c r="J834" s="179"/>
      <c r="K834" s="179"/>
    </row>
    <row r="835" spans="8:11" s="189" customFormat="1" x14ac:dyDescent="0.2">
      <c r="H835" s="179"/>
      <c r="I835" s="179"/>
      <c r="J835" s="179"/>
      <c r="K835" s="179"/>
    </row>
    <row r="836" spans="8:11" s="189" customFormat="1" x14ac:dyDescent="0.2">
      <c r="H836" s="179"/>
      <c r="I836" s="179"/>
      <c r="J836" s="179"/>
      <c r="K836" s="179"/>
    </row>
    <row r="837" spans="8:11" s="189" customFormat="1" x14ac:dyDescent="0.2">
      <c r="H837" s="179"/>
      <c r="I837" s="179"/>
      <c r="J837" s="179"/>
      <c r="K837" s="179"/>
    </row>
    <row r="838" spans="8:11" s="189" customFormat="1" x14ac:dyDescent="0.2">
      <c r="H838" s="179"/>
      <c r="I838" s="179"/>
      <c r="J838" s="179"/>
      <c r="K838" s="179"/>
    </row>
    <row r="839" spans="8:11" s="189" customFormat="1" x14ac:dyDescent="0.2">
      <c r="H839" s="179"/>
      <c r="I839" s="179"/>
      <c r="J839" s="179"/>
      <c r="K839" s="179"/>
    </row>
    <row r="840" spans="8:11" s="189" customFormat="1" x14ac:dyDescent="0.2">
      <c r="H840" s="179"/>
      <c r="I840" s="179"/>
      <c r="J840" s="179"/>
      <c r="K840" s="179"/>
    </row>
    <row r="841" spans="8:11" s="189" customFormat="1" x14ac:dyDescent="0.2">
      <c r="H841" s="179"/>
      <c r="I841" s="179"/>
      <c r="J841" s="179"/>
      <c r="K841" s="179"/>
    </row>
    <row r="842" spans="8:11" s="189" customFormat="1" x14ac:dyDescent="0.2">
      <c r="H842" s="179"/>
      <c r="I842" s="179"/>
      <c r="J842" s="179"/>
      <c r="K842" s="179"/>
    </row>
    <row r="843" spans="8:11" s="189" customFormat="1" x14ac:dyDescent="0.2">
      <c r="H843" s="179"/>
      <c r="I843" s="179"/>
      <c r="J843" s="179"/>
      <c r="K843" s="179"/>
    </row>
    <row r="844" spans="8:11" s="189" customFormat="1" x14ac:dyDescent="0.2">
      <c r="H844" s="179"/>
      <c r="I844" s="179"/>
      <c r="J844" s="179"/>
      <c r="K844" s="179"/>
    </row>
    <row r="845" spans="8:11" s="189" customFormat="1" x14ac:dyDescent="0.2">
      <c r="H845" s="179"/>
      <c r="I845" s="179"/>
      <c r="J845" s="179"/>
      <c r="K845" s="179"/>
    </row>
    <row r="846" spans="8:11" s="189" customFormat="1" x14ac:dyDescent="0.2">
      <c r="H846" s="179"/>
      <c r="I846" s="179"/>
      <c r="J846" s="179"/>
      <c r="K846" s="179"/>
    </row>
    <row r="847" spans="8:11" s="189" customFormat="1" x14ac:dyDescent="0.2">
      <c r="H847" s="179"/>
      <c r="I847" s="179"/>
      <c r="J847" s="179"/>
      <c r="K847" s="179"/>
    </row>
    <row r="848" spans="8:11" s="189" customFormat="1" x14ac:dyDescent="0.2">
      <c r="H848" s="179"/>
      <c r="I848" s="179"/>
      <c r="J848" s="179"/>
      <c r="K848" s="179"/>
    </row>
    <row r="849" spans="8:11" s="189" customFormat="1" x14ac:dyDescent="0.2">
      <c r="H849" s="179"/>
      <c r="I849" s="179"/>
      <c r="J849" s="179"/>
      <c r="K849" s="179"/>
    </row>
    <row r="850" spans="8:11" s="189" customFormat="1" x14ac:dyDescent="0.2">
      <c r="H850" s="179"/>
      <c r="I850" s="179"/>
      <c r="J850" s="179"/>
      <c r="K850" s="179"/>
    </row>
    <row r="851" spans="8:11" s="189" customFormat="1" x14ac:dyDescent="0.2">
      <c r="H851" s="179"/>
      <c r="I851" s="179"/>
      <c r="J851" s="179"/>
      <c r="K851" s="179"/>
    </row>
    <row r="852" spans="8:11" s="189" customFormat="1" x14ac:dyDescent="0.2">
      <c r="H852" s="179"/>
      <c r="I852" s="179"/>
      <c r="J852" s="179"/>
      <c r="K852" s="179"/>
    </row>
    <row r="853" spans="8:11" s="189" customFormat="1" x14ac:dyDescent="0.2">
      <c r="H853" s="179"/>
      <c r="I853" s="179"/>
      <c r="J853" s="179"/>
      <c r="K853" s="179"/>
    </row>
    <row r="854" spans="8:11" s="189" customFormat="1" x14ac:dyDescent="0.2">
      <c r="H854" s="179"/>
      <c r="I854" s="179"/>
      <c r="J854" s="179"/>
      <c r="K854" s="179"/>
    </row>
    <row r="855" spans="8:11" s="189" customFormat="1" x14ac:dyDescent="0.2">
      <c r="H855" s="179"/>
      <c r="I855" s="179"/>
      <c r="J855" s="179"/>
      <c r="K855" s="179"/>
    </row>
    <row r="856" spans="8:11" s="189" customFormat="1" x14ac:dyDescent="0.2">
      <c r="H856" s="179"/>
      <c r="I856" s="179"/>
      <c r="J856" s="179"/>
      <c r="K856" s="179"/>
    </row>
    <row r="857" spans="8:11" s="189" customFormat="1" x14ac:dyDescent="0.2">
      <c r="H857" s="179"/>
      <c r="I857" s="179"/>
      <c r="J857" s="179"/>
      <c r="K857" s="179"/>
    </row>
    <row r="858" spans="8:11" s="189" customFormat="1" x14ac:dyDescent="0.2">
      <c r="H858" s="179"/>
      <c r="I858" s="179"/>
      <c r="J858" s="179"/>
      <c r="K858" s="179"/>
    </row>
    <row r="859" spans="8:11" s="189" customFormat="1" x14ac:dyDescent="0.2">
      <c r="H859" s="179"/>
      <c r="I859" s="179"/>
      <c r="J859" s="179"/>
      <c r="K859" s="179"/>
    </row>
    <row r="860" spans="8:11" s="189" customFormat="1" x14ac:dyDescent="0.2">
      <c r="H860" s="179"/>
      <c r="I860" s="179"/>
      <c r="J860" s="179"/>
      <c r="K860" s="179"/>
    </row>
    <row r="861" spans="8:11" s="189" customFormat="1" x14ac:dyDescent="0.2">
      <c r="H861" s="179"/>
      <c r="I861" s="179"/>
      <c r="J861" s="179"/>
      <c r="K861" s="179"/>
    </row>
    <row r="862" spans="8:11" s="189" customFormat="1" x14ac:dyDescent="0.2">
      <c r="H862" s="179"/>
      <c r="I862" s="179"/>
      <c r="J862" s="179"/>
      <c r="K862" s="179"/>
    </row>
    <row r="863" spans="8:11" s="189" customFormat="1" x14ac:dyDescent="0.2">
      <c r="H863" s="179"/>
      <c r="I863" s="179"/>
      <c r="J863" s="179"/>
      <c r="K863" s="179"/>
    </row>
    <row r="864" spans="8:11" s="189" customFormat="1" x14ac:dyDescent="0.2">
      <c r="H864" s="179"/>
      <c r="I864" s="179"/>
      <c r="J864" s="179"/>
      <c r="K864" s="179"/>
    </row>
    <row r="865" spans="8:11" s="189" customFormat="1" x14ac:dyDescent="0.2">
      <c r="H865" s="179"/>
      <c r="I865" s="179"/>
      <c r="J865" s="179"/>
      <c r="K865" s="179"/>
    </row>
    <row r="866" spans="8:11" s="189" customFormat="1" x14ac:dyDescent="0.2">
      <c r="H866" s="179"/>
      <c r="I866" s="179"/>
      <c r="J866" s="179"/>
      <c r="K866" s="179"/>
    </row>
    <row r="867" spans="8:11" s="189" customFormat="1" x14ac:dyDescent="0.2">
      <c r="H867" s="179"/>
      <c r="I867" s="179"/>
      <c r="J867" s="179"/>
      <c r="K867" s="179"/>
    </row>
    <row r="868" spans="8:11" s="189" customFormat="1" x14ac:dyDescent="0.2">
      <c r="H868" s="179"/>
      <c r="I868" s="179"/>
      <c r="J868" s="179"/>
      <c r="K868" s="179"/>
    </row>
    <row r="869" spans="8:11" s="189" customFormat="1" x14ac:dyDescent="0.2">
      <c r="H869" s="179"/>
      <c r="I869" s="179"/>
      <c r="J869" s="179"/>
      <c r="K869" s="179"/>
    </row>
    <row r="870" spans="8:11" s="189" customFormat="1" x14ac:dyDescent="0.2">
      <c r="H870" s="179"/>
      <c r="I870" s="179"/>
      <c r="J870" s="179"/>
      <c r="K870" s="179"/>
    </row>
    <row r="871" spans="8:11" s="189" customFormat="1" x14ac:dyDescent="0.2">
      <c r="H871" s="179"/>
      <c r="I871" s="179"/>
      <c r="J871" s="179"/>
      <c r="K871" s="179"/>
    </row>
    <row r="872" spans="8:11" s="189" customFormat="1" x14ac:dyDescent="0.2">
      <c r="H872" s="179"/>
      <c r="I872" s="179"/>
      <c r="J872" s="179"/>
      <c r="K872" s="179"/>
    </row>
    <row r="873" spans="8:11" s="189" customFormat="1" x14ac:dyDescent="0.2">
      <c r="H873" s="179"/>
      <c r="I873" s="179"/>
      <c r="J873" s="179"/>
      <c r="K873" s="179"/>
    </row>
    <row r="874" spans="8:11" s="189" customFormat="1" x14ac:dyDescent="0.2">
      <c r="H874" s="179"/>
      <c r="I874" s="179"/>
      <c r="J874" s="179"/>
      <c r="K874" s="179"/>
    </row>
    <row r="875" spans="8:11" s="189" customFormat="1" x14ac:dyDescent="0.2">
      <c r="H875" s="179"/>
      <c r="I875" s="179"/>
      <c r="J875" s="179"/>
      <c r="K875" s="179"/>
    </row>
    <row r="876" spans="8:11" s="189" customFormat="1" x14ac:dyDescent="0.2">
      <c r="H876" s="179"/>
      <c r="I876" s="179"/>
      <c r="J876" s="179"/>
      <c r="K876" s="179"/>
    </row>
    <row r="877" spans="8:11" s="189" customFormat="1" x14ac:dyDescent="0.2">
      <c r="H877" s="179"/>
      <c r="I877" s="179"/>
      <c r="J877" s="179"/>
      <c r="K877" s="179"/>
    </row>
    <row r="878" spans="8:11" s="189" customFormat="1" x14ac:dyDescent="0.2">
      <c r="H878" s="179"/>
      <c r="I878" s="179"/>
      <c r="J878" s="179"/>
      <c r="K878" s="179"/>
    </row>
    <row r="879" spans="8:11" s="189" customFormat="1" x14ac:dyDescent="0.2">
      <c r="H879" s="179"/>
      <c r="I879" s="179"/>
      <c r="J879" s="179"/>
      <c r="K879" s="179"/>
    </row>
    <row r="880" spans="8:11" s="189" customFormat="1" x14ac:dyDescent="0.2">
      <c r="H880" s="179"/>
      <c r="I880" s="179"/>
      <c r="J880" s="179"/>
      <c r="K880" s="179"/>
    </row>
    <row r="881" spans="8:11" s="189" customFormat="1" x14ac:dyDescent="0.2">
      <c r="H881" s="179"/>
      <c r="I881" s="179"/>
      <c r="J881" s="179"/>
      <c r="K881" s="179"/>
    </row>
    <row r="882" spans="8:11" s="189" customFormat="1" x14ac:dyDescent="0.2">
      <c r="H882" s="179"/>
      <c r="I882" s="179"/>
      <c r="J882" s="179"/>
      <c r="K882" s="179"/>
    </row>
    <row r="883" spans="8:11" s="189" customFormat="1" x14ac:dyDescent="0.2">
      <c r="H883" s="179"/>
      <c r="I883" s="179"/>
      <c r="J883" s="179"/>
      <c r="K883" s="179"/>
    </row>
    <row r="884" spans="8:11" s="189" customFormat="1" x14ac:dyDescent="0.2">
      <c r="H884" s="179"/>
      <c r="I884" s="179"/>
      <c r="J884" s="179"/>
      <c r="K884" s="179"/>
    </row>
    <row r="885" spans="8:11" s="189" customFormat="1" x14ac:dyDescent="0.2">
      <c r="H885" s="179"/>
      <c r="I885" s="179"/>
      <c r="J885" s="179"/>
      <c r="K885" s="179"/>
    </row>
    <row r="886" spans="8:11" s="189" customFormat="1" x14ac:dyDescent="0.2">
      <c r="H886" s="179"/>
      <c r="I886" s="179"/>
      <c r="J886" s="179"/>
      <c r="K886" s="179"/>
    </row>
    <row r="887" spans="8:11" s="189" customFormat="1" x14ac:dyDescent="0.2">
      <c r="H887" s="179"/>
      <c r="I887" s="179"/>
      <c r="J887" s="179"/>
      <c r="K887" s="179"/>
    </row>
    <row r="888" spans="8:11" s="189" customFormat="1" x14ac:dyDescent="0.2">
      <c r="H888" s="179"/>
      <c r="I888" s="179"/>
      <c r="J888" s="179"/>
      <c r="K888" s="179"/>
    </row>
    <row r="889" spans="8:11" s="189" customFormat="1" x14ac:dyDescent="0.2">
      <c r="H889" s="179"/>
      <c r="I889" s="179"/>
      <c r="J889" s="179"/>
      <c r="K889" s="179"/>
    </row>
    <row r="890" spans="8:11" s="189" customFormat="1" x14ac:dyDescent="0.2">
      <c r="H890" s="179"/>
      <c r="I890" s="179"/>
      <c r="J890" s="179"/>
      <c r="K890" s="179"/>
    </row>
    <row r="891" spans="8:11" s="189" customFormat="1" x14ac:dyDescent="0.2">
      <c r="H891" s="179"/>
      <c r="I891" s="179"/>
      <c r="J891" s="179"/>
      <c r="K891" s="179"/>
    </row>
    <row r="892" spans="8:11" s="189" customFormat="1" x14ac:dyDescent="0.2">
      <c r="H892" s="179"/>
      <c r="I892" s="179"/>
      <c r="J892" s="179"/>
      <c r="K892" s="179"/>
    </row>
    <row r="893" spans="8:11" s="189" customFormat="1" x14ac:dyDescent="0.2">
      <c r="H893" s="179"/>
      <c r="I893" s="179"/>
      <c r="J893" s="179"/>
      <c r="K893" s="179"/>
    </row>
    <row r="894" spans="8:11" s="189" customFormat="1" x14ac:dyDescent="0.2">
      <c r="H894" s="179"/>
      <c r="I894" s="179"/>
      <c r="J894" s="179"/>
      <c r="K894" s="179"/>
    </row>
    <row r="895" spans="8:11" s="189" customFormat="1" x14ac:dyDescent="0.2">
      <c r="H895" s="179"/>
      <c r="I895" s="179"/>
      <c r="J895" s="179"/>
      <c r="K895" s="179"/>
    </row>
    <row r="896" spans="8:11" s="189" customFormat="1" x14ac:dyDescent="0.2">
      <c r="H896" s="179"/>
      <c r="I896" s="179"/>
      <c r="J896" s="179"/>
      <c r="K896" s="179"/>
    </row>
    <row r="897" spans="8:11" s="189" customFormat="1" x14ac:dyDescent="0.2">
      <c r="H897" s="179"/>
      <c r="I897" s="179"/>
      <c r="J897" s="179"/>
      <c r="K897" s="179"/>
    </row>
    <row r="898" spans="8:11" s="189" customFormat="1" x14ac:dyDescent="0.2">
      <c r="H898" s="179"/>
      <c r="I898" s="179"/>
      <c r="J898" s="179"/>
      <c r="K898" s="179"/>
    </row>
    <row r="899" spans="8:11" s="189" customFormat="1" x14ac:dyDescent="0.2">
      <c r="H899" s="179"/>
      <c r="I899" s="179"/>
      <c r="J899" s="179"/>
      <c r="K899" s="179"/>
    </row>
    <row r="900" spans="8:11" s="189" customFormat="1" x14ac:dyDescent="0.2">
      <c r="H900" s="179"/>
      <c r="I900" s="179"/>
      <c r="J900" s="179"/>
      <c r="K900" s="179"/>
    </row>
    <row r="901" spans="8:11" s="189" customFormat="1" x14ac:dyDescent="0.2">
      <c r="H901" s="179"/>
      <c r="I901" s="179"/>
      <c r="J901" s="179"/>
      <c r="K901" s="179"/>
    </row>
    <row r="902" spans="8:11" s="189" customFormat="1" x14ac:dyDescent="0.2">
      <c r="H902" s="179"/>
      <c r="I902" s="179"/>
      <c r="J902" s="179"/>
      <c r="K902" s="179"/>
    </row>
    <row r="903" spans="8:11" s="189" customFormat="1" x14ac:dyDescent="0.2">
      <c r="H903" s="179"/>
      <c r="I903" s="179"/>
      <c r="J903" s="179"/>
      <c r="K903" s="179"/>
    </row>
    <row r="904" spans="8:11" s="189" customFormat="1" x14ac:dyDescent="0.2">
      <c r="H904" s="179"/>
      <c r="I904" s="179"/>
      <c r="J904" s="179"/>
      <c r="K904" s="179"/>
    </row>
    <row r="905" spans="8:11" s="189" customFormat="1" x14ac:dyDescent="0.2">
      <c r="H905" s="179"/>
      <c r="I905" s="179"/>
      <c r="J905" s="179"/>
      <c r="K905" s="179"/>
    </row>
    <row r="906" spans="8:11" s="189" customFormat="1" x14ac:dyDescent="0.2">
      <c r="H906" s="179"/>
      <c r="I906" s="179"/>
      <c r="J906" s="179"/>
      <c r="K906" s="179"/>
    </row>
    <row r="907" spans="8:11" s="189" customFormat="1" x14ac:dyDescent="0.2">
      <c r="H907" s="179"/>
      <c r="I907" s="179"/>
      <c r="J907" s="179"/>
      <c r="K907" s="179"/>
    </row>
    <row r="908" spans="8:11" s="189" customFormat="1" x14ac:dyDescent="0.2">
      <c r="H908" s="179"/>
      <c r="I908" s="179"/>
      <c r="J908" s="179"/>
      <c r="K908" s="179"/>
    </row>
    <row r="909" spans="8:11" s="189" customFormat="1" x14ac:dyDescent="0.2">
      <c r="H909" s="179"/>
      <c r="I909" s="179"/>
      <c r="J909" s="179"/>
      <c r="K909" s="179"/>
    </row>
    <row r="910" spans="8:11" s="189" customFormat="1" x14ac:dyDescent="0.2">
      <c r="H910" s="179"/>
      <c r="I910" s="179"/>
      <c r="J910" s="179"/>
      <c r="K910" s="179"/>
    </row>
    <row r="911" spans="8:11" s="189" customFormat="1" x14ac:dyDescent="0.2">
      <c r="H911" s="179"/>
      <c r="I911" s="179"/>
      <c r="J911" s="179"/>
      <c r="K911" s="179"/>
    </row>
    <row r="912" spans="8:11" s="189" customFormat="1" x14ac:dyDescent="0.2">
      <c r="H912" s="179"/>
      <c r="I912" s="179"/>
      <c r="J912" s="179"/>
      <c r="K912" s="179"/>
    </row>
    <row r="913" spans="8:11" s="189" customFormat="1" x14ac:dyDescent="0.2">
      <c r="H913" s="179"/>
      <c r="I913" s="179"/>
      <c r="J913" s="179"/>
      <c r="K913" s="179"/>
    </row>
    <row r="914" spans="8:11" s="189" customFormat="1" x14ac:dyDescent="0.2">
      <c r="H914" s="179"/>
      <c r="I914" s="179"/>
      <c r="J914" s="179"/>
      <c r="K914" s="179"/>
    </row>
    <row r="915" spans="8:11" s="189" customFormat="1" x14ac:dyDescent="0.2">
      <c r="H915" s="179"/>
      <c r="I915" s="179"/>
      <c r="J915" s="179"/>
      <c r="K915" s="179"/>
    </row>
    <row r="916" spans="8:11" s="189" customFormat="1" x14ac:dyDescent="0.2">
      <c r="H916" s="179"/>
      <c r="I916" s="179"/>
      <c r="J916" s="179"/>
      <c r="K916" s="179"/>
    </row>
    <row r="917" spans="8:11" s="189" customFormat="1" x14ac:dyDescent="0.2">
      <c r="H917" s="179"/>
      <c r="I917" s="179"/>
      <c r="J917" s="179"/>
      <c r="K917" s="179"/>
    </row>
    <row r="918" spans="8:11" s="189" customFormat="1" x14ac:dyDescent="0.2">
      <c r="H918" s="179"/>
      <c r="I918" s="179"/>
      <c r="J918" s="179"/>
      <c r="K918" s="179"/>
    </row>
    <row r="919" spans="8:11" s="189" customFormat="1" x14ac:dyDescent="0.2">
      <c r="H919" s="179"/>
      <c r="I919" s="179"/>
      <c r="J919" s="179"/>
      <c r="K919" s="179"/>
    </row>
    <row r="920" spans="8:11" s="189" customFormat="1" x14ac:dyDescent="0.2">
      <c r="H920" s="179"/>
      <c r="I920" s="179"/>
      <c r="J920" s="179"/>
      <c r="K920" s="179"/>
    </row>
    <row r="921" spans="8:11" s="189" customFormat="1" x14ac:dyDescent="0.2">
      <c r="H921" s="179"/>
      <c r="I921" s="179"/>
      <c r="J921" s="179"/>
      <c r="K921" s="179"/>
    </row>
    <row r="922" spans="8:11" s="189" customFormat="1" x14ac:dyDescent="0.2">
      <c r="H922" s="179"/>
      <c r="I922" s="179"/>
      <c r="J922" s="179"/>
      <c r="K922" s="179"/>
    </row>
    <row r="923" spans="8:11" s="189" customFormat="1" x14ac:dyDescent="0.2">
      <c r="H923" s="179"/>
      <c r="I923" s="179"/>
      <c r="J923" s="179"/>
      <c r="K923" s="179"/>
    </row>
    <row r="924" spans="8:11" s="189" customFormat="1" x14ac:dyDescent="0.2">
      <c r="H924" s="179"/>
      <c r="I924" s="179"/>
      <c r="J924" s="179"/>
      <c r="K924" s="179"/>
    </row>
    <row r="925" spans="8:11" s="189" customFormat="1" x14ac:dyDescent="0.2">
      <c r="H925" s="179"/>
      <c r="I925" s="179"/>
      <c r="J925" s="179"/>
      <c r="K925" s="179"/>
    </row>
    <row r="926" spans="8:11" s="189" customFormat="1" x14ac:dyDescent="0.2">
      <c r="H926" s="179"/>
      <c r="I926" s="179"/>
      <c r="J926" s="179"/>
      <c r="K926" s="179"/>
    </row>
    <row r="927" spans="8:11" s="189" customFormat="1" x14ac:dyDescent="0.2">
      <c r="H927" s="179"/>
      <c r="I927" s="179"/>
      <c r="J927" s="179"/>
      <c r="K927" s="179"/>
    </row>
    <row r="928" spans="8:11" s="189" customFormat="1" x14ac:dyDescent="0.2">
      <c r="H928" s="179"/>
      <c r="I928" s="179"/>
      <c r="J928" s="179"/>
      <c r="K928" s="179"/>
    </row>
    <row r="929" spans="8:11" s="189" customFormat="1" x14ac:dyDescent="0.2">
      <c r="H929" s="179"/>
      <c r="I929" s="179"/>
      <c r="J929" s="179"/>
      <c r="K929" s="179"/>
    </row>
    <row r="930" spans="8:11" s="189" customFormat="1" x14ac:dyDescent="0.2">
      <c r="H930" s="179"/>
      <c r="I930" s="179"/>
      <c r="J930" s="179"/>
      <c r="K930" s="179"/>
    </row>
    <row r="931" spans="8:11" s="189" customFormat="1" x14ac:dyDescent="0.2">
      <c r="H931" s="179"/>
      <c r="I931" s="179"/>
      <c r="J931" s="179"/>
      <c r="K931" s="179"/>
    </row>
    <row r="932" spans="8:11" s="189" customFormat="1" x14ac:dyDescent="0.2">
      <c r="H932" s="179"/>
      <c r="I932" s="179"/>
      <c r="J932" s="179"/>
      <c r="K932" s="179"/>
    </row>
    <row r="933" spans="8:11" s="189" customFormat="1" x14ac:dyDescent="0.2">
      <c r="H933" s="179"/>
      <c r="I933" s="179"/>
      <c r="J933" s="179"/>
      <c r="K933" s="179"/>
    </row>
    <row r="934" spans="8:11" s="189" customFormat="1" x14ac:dyDescent="0.2">
      <c r="H934" s="179"/>
      <c r="I934" s="179"/>
      <c r="J934" s="179"/>
      <c r="K934" s="179"/>
    </row>
    <row r="935" spans="8:11" s="189" customFormat="1" x14ac:dyDescent="0.2">
      <c r="H935" s="179"/>
      <c r="I935" s="179"/>
      <c r="J935" s="179"/>
      <c r="K935" s="179"/>
    </row>
    <row r="936" spans="8:11" s="189" customFormat="1" x14ac:dyDescent="0.2">
      <c r="H936" s="179"/>
      <c r="I936" s="179"/>
      <c r="J936" s="179"/>
      <c r="K936" s="179"/>
    </row>
    <row r="937" spans="8:11" s="189" customFormat="1" x14ac:dyDescent="0.2">
      <c r="H937" s="179"/>
      <c r="I937" s="179"/>
      <c r="J937" s="179"/>
      <c r="K937" s="179"/>
    </row>
    <row r="938" spans="8:11" s="189" customFormat="1" x14ac:dyDescent="0.2">
      <c r="H938" s="179"/>
      <c r="I938" s="179"/>
      <c r="J938" s="179"/>
      <c r="K938" s="179"/>
    </row>
    <row r="939" spans="8:11" s="189" customFormat="1" x14ac:dyDescent="0.2">
      <c r="H939" s="179"/>
      <c r="I939" s="179"/>
      <c r="J939" s="179"/>
      <c r="K939" s="179"/>
    </row>
    <row r="940" spans="8:11" s="189" customFormat="1" x14ac:dyDescent="0.2">
      <c r="H940" s="179"/>
      <c r="I940" s="179"/>
      <c r="J940" s="179"/>
      <c r="K940" s="179"/>
    </row>
    <row r="941" spans="8:11" s="189" customFormat="1" x14ac:dyDescent="0.2">
      <c r="H941" s="179"/>
      <c r="I941" s="179"/>
      <c r="J941" s="179"/>
      <c r="K941" s="179"/>
    </row>
    <row r="942" spans="8:11" s="189" customFormat="1" x14ac:dyDescent="0.2">
      <c r="H942" s="179"/>
      <c r="I942" s="179"/>
      <c r="J942" s="179"/>
      <c r="K942" s="179"/>
    </row>
    <row r="943" spans="8:11" s="189" customFormat="1" x14ac:dyDescent="0.2">
      <c r="H943" s="179"/>
      <c r="I943" s="179"/>
      <c r="J943" s="179"/>
      <c r="K943" s="179"/>
    </row>
    <row r="944" spans="8:11" s="189" customFormat="1" x14ac:dyDescent="0.2">
      <c r="H944" s="179"/>
      <c r="I944" s="179"/>
      <c r="J944" s="179"/>
      <c r="K944" s="179"/>
    </row>
    <row r="945" spans="8:11" s="189" customFormat="1" x14ac:dyDescent="0.2">
      <c r="H945" s="179"/>
      <c r="I945" s="179"/>
      <c r="J945" s="179"/>
      <c r="K945" s="179"/>
    </row>
    <row r="946" spans="8:11" s="189" customFormat="1" x14ac:dyDescent="0.2">
      <c r="H946" s="179"/>
      <c r="I946" s="179"/>
      <c r="J946" s="179"/>
      <c r="K946" s="179"/>
    </row>
    <row r="947" spans="8:11" s="189" customFormat="1" x14ac:dyDescent="0.2">
      <c r="H947" s="179"/>
      <c r="I947" s="179"/>
      <c r="J947" s="179"/>
      <c r="K947" s="179"/>
    </row>
    <row r="948" spans="8:11" s="189" customFormat="1" x14ac:dyDescent="0.2">
      <c r="H948" s="179"/>
      <c r="I948" s="179"/>
      <c r="J948" s="179"/>
      <c r="K948" s="179"/>
    </row>
    <row r="949" spans="8:11" s="189" customFormat="1" x14ac:dyDescent="0.2">
      <c r="H949" s="179"/>
      <c r="I949" s="179"/>
      <c r="J949" s="179"/>
      <c r="K949" s="179"/>
    </row>
    <row r="950" spans="8:11" s="189" customFormat="1" x14ac:dyDescent="0.2">
      <c r="H950" s="179"/>
      <c r="I950" s="179"/>
      <c r="J950" s="179"/>
      <c r="K950" s="179"/>
    </row>
    <row r="951" spans="8:11" s="189" customFormat="1" x14ac:dyDescent="0.2">
      <c r="H951" s="179"/>
      <c r="I951" s="179"/>
      <c r="J951" s="179"/>
      <c r="K951" s="179"/>
    </row>
    <row r="952" spans="8:11" s="189" customFormat="1" x14ac:dyDescent="0.2">
      <c r="H952" s="179"/>
      <c r="I952" s="179"/>
      <c r="J952" s="179"/>
      <c r="K952" s="179"/>
    </row>
    <row r="953" spans="8:11" s="189" customFormat="1" x14ac:dyDescent="0.2">
      <c r="H953" s="179"/>
      <c r="I953" s="179"/>
      <c r="J953" s="179"/>
      <c r="K953" s="179"/>
    </row>
    <row r="954" spans="8:11" s="189" customFormat="1" x14ac:dyDescent="0.2">
      <c r="H954" s="179"/>
      <c r="I954" s="179"/>
      <c r="J954" s="179"/>
      <c r="K954" s="179"/>
    </row>
    <row r="955" spans="8:11" s="189" customFormat="1" x14ac:dyDescent="0.2">
      <c r="H955" s="179"/>
      <c r="I955" s="179"/>
      <c r="J955" s="179"/>
      <c r="K955" s="179"/>
    </row>
    <row r="956" spans="8:11" s="189" customFormat="1" x14ac:dyDescent="0.2">
      <c r="H956" s="179"/>
      <c r="I956" s="179"/>
      <c r="J956" s="179"/>
      <c r="K956" s="179"/>
    </row>
    <row r="957" spans="8:11" s="189" customFormat="1" x14ac:dyDescent="0.2">
      <c r="H957" s="179"/>
      <c r="I957" s="179"/>
      <c r="J957" s="179"/>
      <c r="K957" s="179"/>
    </row>
    <row r="958" spans="8:11" s="189" customFormat="1" x14ac:dyDescent="0.2">
      <c r="H958" s="179"/>
      <c r="I958" s="179"/>
      <c r="J958" s="179"/>
      <c r="K958" s="179"/>
    </row>
    <row r="959" spans="8:11" s="189" customFormat="1" x14ac:dyDescent="0.2">
      <c r="H959" s="179"/>
      <c r="I959" s="179"/>
      <c r="J959" s="179"/>
      <c r="K959" s="179"/>
    </row>
    <row r="960" spans="8:11" s="189" customFormat="1" x14ac:dyDescent="0.2">
      <c r="H960" s="179"/>
      <c r="I960" s="179"/>
      <c r="J960" s="179"/>
      <c r="K960" s="179"/>
    </row>
    <row r="961" spans="8:11" s="189" customFormat="1" x14ac:dyDescent="0.2">
      <c r="H961" s="179"/>
      <c r="I961" s="179"/>
      <c r="J961" s="179"/>
      <c r="K961" s="179"/>
    </row>
    <row r="962" spans="8:11" s="189" customFormat="1" x14ac:dyDescent="0.2">
      <c r="H962" s="179"/>
      <c r="I962" s="179"/>
      <c r="J962" s="179"/>
      <c r="K962" s="179"/>
    </row>
    <row r="963" spans="8:11" s="189" customFormat="1" x14ac:dyDescent="0.2">
      <c r="H963" s="179"/>
      <c r="I963" s="179"/>
      <c r="J963" s="179"/>
      <c r="K963" s="179"/>
    </row>
    <row r="964" spans="8:11" s="189" customFormat="1" x14ac:dyDescent="0.2">
      <c r="H964" s="179"/>
      <c r="I964" s="179"/>
      <c r="J964" s="179"/>
      <c r="K964" s="179"/>
    </row>
    <row r="965" spans="8:11" s="189" customFormat="1" x14ac:dyDescent="0.2">
      <c r="H965" s="179"/>
      <c r="I965" s="179"/>
      <c r="J965" s="179"/>
      <c r="K965" s="179"/>
    </row>
    <row r="966" spans="8:11" s="189" customFormat="1" x14ac:dyDescent="0.2">
      <c r="H966" s="179"/>
      <c r="I966" s="179"/>
      <c r="J966" s="179"/>
      <c r="K966" s="179"/>
    </row>
    <row r="967" spans="8:11" s="189" customFormat="1" x14ac:dyDescent="0.2">
      <c r="H967" s="179"/>
      <c r="I967" s="179"/>
      <c r="J967" s="179"/>
      <c r="K967" s="179"/>
    </row>
    <row r="968" spans="8:11" s="189" customFormat="1" x14ac:dyDescent="0.2">
      <c r="H968" s="179"/>
      <c r="I968" s="179"/>
      <c r="J968" s="179"/>
      <c r="K968" s="179"/>
    </row>
    <row r="969" spans="8:11" s="189" customFormat="1" x14ac:dyDescent="0.2">
      <c r="H969" s="179"/>
      <c r="I969" s="179"/>
      <c r="J969" s="179"/>
      <c r="K969" s="179"/>
    </row>
    <row r="970" spans="8:11" s="189" customFormat="1" x14ac:dyDescent="0.2">
      <c r="H970" s="179"/>
      <c r="I970" s="179"/>
      <c r="J970" s="179"/>
      <c r="K970" s="179"/>
    </row>
    <row r="971" spans="8:11" s="189" customFormat="1" x14ac:dyDescent="0.2">
      <c r="H971" s="179"/>
      <c r="I971" s="179"/>
      <c r="J971" s="179"/>
      <c r="K971" s="179"/>
    </row>
    <row r="972" spans="8:11" s="189" customFormat="1" x14ac:dyDescent="0.2">
      <c r="H972" s="179"/>
      <c r="I972" s="179"/>
      <c r="J972" s="179"/>
      <c r="K972" s="179"/>
    </row>
    <row r="973" spans="8:11" s="189" customFormat="1" x14ac:dyDescent="0.2">
      <c r="H973" s="179"/>
      <c r="I973" s="179"/>
      <c r="J973" s="179"/>
      <c r="K973" s="179"/>
    </row>
    <row r="974" spans="8:11" s="189" customFormat="1" x14ac:dyDescent="0.2">
      <c r="H974" s="179"/>
      <c r="I974" s="179"/>
      <c r="J974" s="179"/>
      <c r="K974" s="179"/>
    </row>
    <row r="975" spans="8:11" s="189" customFormat="1" x14ac:dyDescent="0.2">
      <c r="H975" s="179"/>
      <c r="I975" s="179"/>
      <c r="J975" s="179"/>
      <c r="K975" s="179"/>
    </row>
    <row r="976" spans="8:11" s="189" customFormat="1" x14ac:dyDescent="0.2">
      <c r="H976" s="179"/>
      <c r="I976" s="179"/>
      <c r="J976" s="179"/>
      <c r="K976" s="179"/>
    </row>
    <row r="977" spans="8:11" s="189" customFormat="1" x14ac:dyDescent="0.2">
      <c r="H977" s="179"/>
      <c r="I977" s="179"/>
      <c r="J977" s="179"/>
      <c r="K977" s="179"/>
    </row>
    <row r="978" spans="8:11" s="189" customFormat="1" x14ac:dyDescent="0.2">
      <c r="H978" s="179"/>
      <c r="I978" s="179"/>
      <c r="J978" s="179"/>
      <c r="K978" s="179"/>
    </row>
    <row r="979" spans="8:11" s="189" customFormat="1" x14ac:dyDescent="0.2">
      <c r="H979" s="179"/>
      <c r="I979" s="179"/>
      <c r="J979" s="179"/>
      <c r="K979" s="179"/>
    </row>
    <row r="980" spans="8:11" s="189" customFormat="1" x14ac:dyDescent="0.2">
      <c r="H980" s="179"/>
      <c r="I980" s="179"/>
      <c r="J980" s="179"/>
      <c r="K980" s="179"/>
    </row>
    <row r="981" spans="8:11" s="189" customFormat="1" x14ac:dyDescent="0.2">
      <c r="H981" s="179"/>
      <c r="I981" s="179"/>
      <c r="J981" s="179"/>
      <c r="K981" s="179"/>
    </row>
    <row r="982" spans="8:11" s="189" customFormat="1" x14ac:dyDescent="0.2">
      <c r="H982" s="179"/>
      <c r="I982" s="179"/>
      <c r="J982" s="179"/>
      <c r="K982" s="179"/>
    </row>
    <row r="983" spans="8:11" s="189" customFormat="1" x14ac:dyDescent="0.2">
      <c r="H983" s="179"/>
      <c r="I983" s="179"/>
      <c r="J983" s="179"/>
      <c r="K983" s="179"/>
    </row>
    <row r="984" spans="8:11" s="189" customFormat="1" x14ac:dyDescent="0.2">
      <c r="H984" s="179"/>
      <c r="I984" s="179"/>
      <c r="J984" s="179"/>
      <c r="K984" s="179"/>
    </row>
    <row r="985" spans="8:11" s="189" customFormat="1" x14ac:dyDescent="0.2">
      <c r="H985" s="179"/>
      <c r="I985" s="179"/>
      <c r="J985" s="179"/>
      <c r="K985" s="179"/>
    </row>
    <row r="986" spans="8:11" s="189" customFormat="1" x14ac:dyDescent="0.2">
      <c r="H986" s="179"/>
      <c r="I986" s="179"/>
      <c r="J986" s="179"/>
      <c r="K986" s="179"/>
    </row>
    <row r="987" spans="8:11" s="189" customFormat="1" x14ac:dyDescent="0.2">
      <c r="H987" s="179"/>
      <c r="I987" s="179"/>
      <c r="J987" s="179"/>
      <c r="K987" s="179"/>
    </row>
    <row r="988" spans="8:11" s="189" customFormat="1" x14ac:dyDescent="0.2">
      <c r="H988" s="179"/>
      <c r="I988" s="179"/>
      <c r="J988" s="179"/>
      <c r="K988" s="179"/>
    </row>
    <row r="989" spans="8:11" s="189" customFormat="1" x14ac:dyDescent="0.2">
      <c r="H989" s="179"/>
      <c r="I989" s="179"/>
      <c r="J989" s="179"/>
      <c r="K989" s="179"/>
    </row>
    <row r="990" spans="8:11" s="189" customFormat="1" x14ac:dyDescent="0.2">
      <c r="H990" s="179"/>
      <c r="I990" s="179"/>
      <c r="J990" s="179"/>
      <c r="K990" s="179"/>
    </row>
    <row r="991" spans="8:11" s="189" customFormat="1" x14ac:dyDescent="0.2">
      <c r="H991" s="179"/>
      <c r="I991" s="179"/>
      <c r="J991" s="179"/>
      <c r="K991" s="179"/>
    </row>
    <row r="992" spans="8:11" s="189" customFormat="1" x14ac:dyDescent="0.2">
      <c r="H992" s="179"/>
      <c r="I992" s="179"/>
      <c r="J992" s="179"/>
      <c r="K992" s="179"/>
    </row>
    <row r="993" spans="8:11" s="189" customFormat="1" x14ac:dyDescent="0.2">
      <c r="H993" s="179"/>
      <c r="I993" s="179"/>
      <c r="J993" s="179"/>
      <c r="K993" s="179"/>
    </row>
    <row r="994" spans="8:11" s="189" customFormat="1" x14ac:dyDescent="0.2">
      <c r="H994" s="179"/>
      <c r="I994" s="179"/>
      <c r="J994" s="179"/>
      <c r="K994" s="179"/>
    </row>
    <row r="995" spans="8:11" s="189" customFormat="1" x14ac:dyDescent="0.2">
      <c r="H995" s="179"/>
      <c r="I995" s="179"/>
      <c r="J995" s="179"/>
      <c r="K995" s="179"/>
    </row>
    <row r="996" spans="8:11" s="189" customFormat="1" x14ac:dyDescent="0.2">
      <c r="H996" s="179"/>
      <c r="I996" s="179"/>
      <c r="J996" s="179"/>
      <c r="K996" s="179"/>
    </row>
    <row r="997" spans="8:11" s="189" customFormat="1" x14ac:dyDescent="0.2">
      <c r="H997" s="179"/>
      <c r="I997" s="179"/>
      <c r="J997" s="179"/>
      <c r="K997" s="179"/>
    </row>
    <row r="998" spans="8:11" s="189" customFormat="1" x14ac:dyDescent="0.2">
      <c r="H998" s="179"/>
      <c r="I998" s="179"/>
      <c r="J998" s="179"/>
      <c r="K998" s="179"/>
    </row>
    <row r="999" spans="8:11" s="189" customFormat="1" x14ac:dyDescent="0.2">
      <c r="H999" s="179"/>
      <c r="I999" s="179"/>
      <c r="J999" s="179"/>
      <c r="K999" s="179"/>
    </row>
    <row r="1000" spans="8:11" s="189" customFormat="1" x14ac:dyDescent="0.2">
      <c r="H1000" s="179"/>
      <c r="I1000" s="179"/>
      <c r="J1000" s="179"/>
      <c r="K1000" s="179"/>
    </row>
    <row r="1001" spans="8:11" s="189" customFormat="1" x14ac:dyDescent="0.2">
      <c r="H1001" s="179"/>
      <c r="I1001" s="179"/>
      <c r="J1001" s="179"/>
      <c r="K1001" s="179"/>
    </row>
    <row r="1002" spans="8:11" s="189" customFormat="1" x14ac:dyDescent="0.2">
      <c r="H1002" s="179"/>
      <c r="I1002" s="179"/>
      <c r="J1002" s="179"/>
      <c r="K1002" s="179"/>
    </row>
    <row r="1003" spans="8:11" s="189" customFormat="1" x14ac:dyDescent="0.2">
      <c r="H1003" s="179"/>
      <c r="I1003" s="179"/>
      <c r="J1003" s="179"/>
      <c r="K1003" s="179"/>
    </row>
    <row r="1004" spans="8:11" s="189" customFormat="1" x14ac:dyDescent="0.2">
      <c r="H1004" s="179"/>
      <c r="I1004" s="179"/>
      <c r="J1004" s="179"/>
      <c r="K1004" s="179"/>
    </row>
    <row r="1005" spans="8:11" s="189" customFormat="1" x14ac:dyDescent="0.2">
      <c r="H1005" s="179"/>
      <c r="I1005" s="179"/>
      <c r="J1005" s="179"/>
      <c r="K1005" s="179"/>
    </row>
    <row r="1006" spans="8:11" s="189" customFormat="1" x14ac:dyDescent="0.2">
      <c r="H1006" s="179"/>
      <c r="I1006" s="179"/>
      <c r="J1006" s="179"/>
      <c r="K1006" s="179"/>
    </row>
    <row r="1007" spans="8:11" s="189" customFormat="1" x14ac:dyDescent="0.2">
      <c r="H1007" s="179"/>
      <c r="I1007" s="179"/>
      <c r="J1007" s="179"/>
      <c r="K1007" s="179"/>
    </row>
    <row r="1008" spans="8:11" s="189" customFormat="1" x14ac:dyDescent="0.2">
      <c r="H1008" s="179"/>
      <c r="I1008" s="179"/>
      <c r="J1008" s="179"/>
      <c r="K1008" s="179"/>
    </row>
    <row r="1009" spans="8:11" s="189" customFormat="1" x14ac:dyDescent="0.2">
      <c r="H1009" s="179"/>
      <c r="I1009" s="179"/>
      <c r="J1009" s="179"/>
      <c r="K1009" s="179"/>
    </row>
    <row r="1010" spans="8:11" s="189" customFormat="1" x14ac:dyDescent="0.2">
      <c r="H1010" s="179"/>
      <c r="I1010" s="179"/>
      <c r="J1010" s="179"/>
      <c r="K1010" s="179"/>
    </row>
    <row r="1011" spans="8:11" s="189" customFormat="1" x14ac:dyDescent="0.2">
      <c r="H1011" s="179"/>
      <c r="I1011" s="179"/>
      <c r="J1011" s="179"/>
      <c r="K1011" s="179"/>
    </row>
    <row r="1012" spans="8:11" s="189" customFormat="1" x14ac:dyDescent="0.2">
      <c r="H1012" s="179"/>
      <c r="I1012" s="179"/>
      <c r="J1012" s="179"/>
      <c r="K1012" s="179"/>
    </row>
    <row r="1013" spans="8:11" s="189" customFormat="1" x14ac:dyDescent="0.2">
      <c r="H1013" s="179"/>
      <c r="I1013" s="179"/>
      <c r="J1013" s="179"/>
      <c r="K1013" s="179"/>
    </row>
    <row r="1014" spans="8:11" s="189" customFormat="1" x14ac:dyDescent="0.2">
      <c r="H1014" s="179"/>
      <c r="I1014" s="179"/>
      <c r="J1014" s="179"/>
      <c r="K1014" s="179"/>
    </row>
    <row r="1015" spans="8:11" s="189" customFormat="1" x14ac:dyDescent="0.2">
      <c r="H1015" s="179"/>
      <c r="I1015" s="179"/>
      <c r="J1015" s="179"/>
      <c r="K1015" s="179"/>
    </row>
    <row r="1016" spans="8:11" s="189" customFormat="1" x14ac:dyDescent="0.2">
      <c r="H1016" s="179"/>
      <c r="I1016" s="179"/>
      <c r="J1016" s="179"/>
      <c r="K1016" s="179"/>
    </row>
    <row r="1017" spans="8:11" s="189" customFormat="1" x14ac:dyDescent="0.2">
      <c r="H1017" s="179"/>
      <c r="I1017" s="179"/>
      <c r="J1017" s="179"/>
      <c r="K1017" s="179"/>
    </row>
    <row r="1018" spans="8:11" s="189" customFormat="1" x14ac:dyDescent="0.2">
      <c r="H1018" s="179"/>
      <c r="I1018" s="179"/>
      <c r="J1018" s="179"/>
      <c r="K1018" s="179"/>
    </row>
    <row r="1019" spans="8:11" s="189" customFormat="1" x14ac:dyDescent="0.2">
      <c r="H1019" s="179"/>
      <c r="I1019" s="179"/>
      <c r="J1019" s="179"/>
      <c r="K1019" s="179"/>
    </row>
    <row r="1020" spans="8:11" s="189" customFormat="1" x14ac:dyDescent="0.2">
      <c r="H1020" s="179"/>
      <c r="I1020" s="179"/>
      <c r="J1020" s="179"/>
      <c r="K1020" s="179"/>
    </row>
    <row r="1021" spans="8:11" s="189" customFormat="1" x14ac:dyDescent="0.2">
      <c r="H1021" s="179"/>
      <c r="I1021" s="179"/>
      <c r="J1021" s="179"/>
      <c r="K1021" s="179"/>
    </row>
    <row r="1022" spans="8:11" s="189" customFormat="1" x14ac:dyDescent="0.2">
      <c r="H1022" s="179"/>
      <c r="I1022" s="179"/>
      <c r="J1022" s="179"/>
      <c r="K1022" s="179"/>
    </row>
    <row r="1023" spans="8:11" s="189" customFormat="1" x14ac:dyDescent="0.2">
      <c r="H1023" s="179"/>
      <c r="I1023" s="179"/>
      <c r="J1023" s="179"/>
      <c r="K1023" s="179"/>
    </row>
    <row r="1024" spans="8:11" s="189" customFormat="1" x14ac:dyDescent="0.2">
      <c r="H1024" s="179"/>
      <c r="I1024" s="179"/>
      <c r="J1024" s="179"/>
      <c r="K1024" s="179"/>
    </row>
    <row r="1025" spans="8:11" s="189" customFormat="1" x14ac:dyDescent="0.2">
      <c r="H1025" s="179"/>
      <c r="I1025" s="179"/>
      <c r="J1025" s="179"/>
      <c r="K1025" s="179"/>
    </row>
    <row r="1026" spans="8:11" s="189" customFormat="1" x14ac:dyDescent="0.2">
      <c r="H1026" s="179"/>
      <c r="I1026" s="179"/>
      <c r="J1026" s="179"/>
      <c r="K1026" s="179"/>
    </row>
    <row r="1027" spans="8:11" s="189" customFormat="1" x14ac:dyDescent="0.2">
      <c r="H1027" s="179"/>
      <c r="I1027" s="179"/>
      <c r="J1027" s="179"/>
      <c r="K1027" s="179"/>
    </row>
    <row r="1028" spans="8:11" s="189" customFormat="1" x14ac:dyDescent="0.2">
      <c r="H1028" s="179"/>
      <c r="I1028" s="179"/>
      <c r="J1028" s="179"/>
      <c r="K1028" s="179"/>
    </row>
    <row r="1029" spans="8:11" s="189" customFormat="1" x14ac:dyDescent="0.2">
      <c r="H1029" s="179"/>
      <c r="I1029" s="179"/>
      <c r="J1029" s="179"/>
      <c r="K1029" s="179"/>
    </row>
    <row r="1030" spans="8:11" s="189" customFormat="1" x14ac:dyDescent="0.2">
      <c r="H1030" s="179"/>
      <c r="I1030" s="179"/>
      <c r="J1030" s="179"/>
      <c r="K1030" s="179"/>
    </row>
    <row r="1031" spans="8:11" s="189" customFormat="1" x14ac:dyDescent="0.2">
      <c r="H1031" s="179"/>
      <c r="I1031" s="179"/>
      <c r="J1031" s="179"/>
      <c r="K1031" s="179"/>
    </row>
    <row r="1032" spans="8:11" s="189" customFormat="1" x14ac:dyDescent="0.2">
      <c r="H1032" s="179"/>
      <c r="I1032" s="179"/>
      <c r="J1032" s="179"/>
      <c r="K1032" s="179"/>
    </row>
    <row r="1033" spans="8:11" s="189" customFormat="1" x14ac:dyDescent="0.2">
      <c r="H1033" s="179"/>
      <c r="I1033" s="179"/>
      <c r="J1033" s="179"/>
      <c r="K1033" s="179"/>
    </row>
    <row r="1034" spans="8:11" s="189" customFormat="1" x14ac:dyDescent="0.2">
      <c r="H1034" s="179"/>
      <c r="I1034" s="179"/>
      <c r="J1034" s="179"/>
      <c r="K1034" s="179"/>
    </row>
    <row r="1035" spans="8:11" s="189" customFormat="1" x14ac:dyDescent="0.2">
      <c r="H1035" s="179"/>
      <c r="I1035" s="179"/>
      <c r="J1035" s="179"/>
      <c r="K1035" s="179"/>
    </row>
    <row r="1036" spans="8:11" s="189" customFormat="1" x14ac:dyDescent="0.2">
      <c r="H1036" s="179"/>
      <c r="I1036" s="179"/>
      <c r="J1036" s="179"/>
      <c r="K1036" s="179"/>
    </row>
    <row r="1037" spans="8:11" s="189" customFormat="1" x14ac:dyDescent="0.2">
      <c r="H1037" s="179"/>
      <c r="I1037" s="179"/>
      <c r="J1037" s="179"/>
      <c r="K1037" s="179"/>
    </row>
    <row r="1038" spans="8:11" s="189" customFormat="1" x14ac:dyDescent="0.2">
      <c r="H1038" s="179"/>
      <c r="I1038" s="179"/>
      <c r="J1038" s="179"/>
      <c r="K1038" s="179"/>
    </row>
    <row r="1039" spans="8:11" s="189" customFormat="1" x14ac:dyDescent="0.2">
      <c r="H1039" s="179"/>
      <c r="I1039" s="179"/>
      <c r="J1039" s="179"/>
      <c r="K1039" s="179"/>
    </row>
    <row r="1040" spans="8:11" s="189" customFormat="1" x14ac:dyDescent="0.2">
      <c r="H1040" s="179"/>
      <c r="I1040" s="179"/>
      <c r="J1040" s="179"/>
      <c r="K1040" s="179"/>
    </row>
    <row r="1041" spans="8:11" s="189" customFormat="1" x14ac:dyDescent="0.2">
      <c r="H1041" s="179"/>
      <c r="I1041" s="179"/>
      <c r="J1041" s="179"/>
      <c r="K1041" s="179"/>
    </row>
    <row r="1042" spans="8:11" s="189" customFormat="1" x14ac:dyDescent="0.2">
      <c r="H1042" s="179"/>
      <c r="I1042" s="179"/>
      <c r="J1042" s="179"/>
      <c r="K1042" s="179"/>
    </row>
    <row r="1043" spans="8:11" s="189" customFormat="1" x14ac:dyDescent="0.2">
      <c r="H1043" s="179"/>
      <c r="I1043" s="179"/>
      <c r="J1043" s="179"/>
      <c r="K1043" s="179"/>
    </row>
    <row r="1044" spans="8:11" s="189" customFormat="1" x14ac:dyDescent="0.2">
      <c r="H1044" s="179"/>
      <c r="I1044" s="179"/>
      <c r="J1044" s="179"/>
      <c r="K1044" s="179"/>
    </row>
    <row r="1045" spans="8:11" s="189" customFormat="1" x14ac:dyDescent="0.2">
      <c r="H1045" s="179"/>
      <c r="I1045" s="179"/>
      <c r="J1045" s="179"/>
      <c r="K1045" s="179"/>
    </row>
    <row r="1046" spans="8:11" s="189" customFormat="1" x14ac:dyDescent="0.2">
      <c r="H1046" s="179"/>
      <c r="I1046" s="179"/>
      <c r="J1046" s="179"/>
      <c r="K1046" s="179"/>
    </row>
    <row r="1047" spans="8:11" s="189" customFormat="1" x14ac:dyDescent="0.2">
      <c r="H1047" s="179"/>
      <c r="I1047" s="179"/>
      <c r="J1047" s="179"/>
      <c r="K1047" s="179"/>
    </row>
    <row r="1048" spans="8:11" s="189" customFormat="1" x14ac:dyDescent="0.2">
      <c r="H1048" s="179"/>
      <c r="I1048" s="179"/>
      <c r="J1048" s="179"/>
      <c r="K1048" s="179"/>
    </row>
    <row r="1049" spans="8:11" s="189" customFormat="1" x14ac:dyDescent="0.2">
      <c r="H1049" s="179"/>
      <c r="I1049" s="179"/>
      <c r="J1049" s="179"/>
      <c r="K1049" s="179"/>
    </row>
    <row r="1050" spans="8:11" s="189" customFormat="1" x14ac:dyDescent="0.2">
      <c r="H1050" s="179"/>
      <c r="I1050" s="179"/>
      <c r="J1050" s="179"/>
      <c r="K1050" s="179"/>
    </row>
    <row r="1051" spans="8:11" s="189" customFormat="1" x14ac:dyDescent="0.2">
      <c r="H1051" s="179"/>
      <c r="I1051" s="179"/>
      <c r="J1051" s="179"/>
      <c r="K1051" s="179"/>
    </row>
    <row r="1052" spans="8:11" s="189" customFormat="1" x14ac:dyDescent="0.2">
      <c r="H1052" s="179"/>
      <c r="I1052" s="179"/>
      <c r="J1052" s="179"/>
      <c r="K1052" s="179"/>
    </row>
    <row r="1053" spans="8:11" s="189" customFormat="1" x14ac:dyDescent="0.2">
      <c r="H1053" s="179"/>
      <c r="I1053" s="179"/>
      <c r="J1053" s="179"/>
      <c r="K1053" s="179"/>
    </row>
    <row r="1054" spans="8:11" s="189" customFormat="1" x14ac:dyDescent="0.2">
      <c r="H1054" s="179"/>
      <c r="I1054" s="179"/>
      <c r="J1054" s="179"/>
      <c r="K1054" s="179"/>
    </row>
    <row r="1055" spans="8:11" s="189" customFormat="1" x14ac:dyDescent="0.2">
      <c r="H1055" s="179"/>
      <c r="I1055" s="179"/>
      <c r="J1055" s="179"/>
      <c r="K1055" s="179"/>
    </row>
    <row r="1056" spans="8:11" s="189" customFormat="1" x14ac:dyDescent="0.2">
      <c r="H1056" s="179"/>
      <c r="I1056" s="179"/>
      <c r="J1056" s="179"/>
      <c r="K1056" s="179"/>
    </row>
    <row r="1057" spans="8:11" s="189" customFormat="1" x14ac:dyDescent="0.2">
      <c r="H1057" s="179"/>
      <c r="I1057" s="179"/>
      <c r="J1057" s="179"/>
      <c r="K1057" s="179"/>
    </row>
    <row r="1058" spans="8:11" s="189" customFormat="1" x14ac:dyDescent="0.2">
      <c r="H1058" s="179"/>
      <c r="I1058" s="179"/>
      <c r="J1058" s="179"/>
      <c r="K1058" s="179"/>
    </row>
    <row r="1059" spans="8:11" s="189" customFormat="1" x14ac:dyDescent="0.2">
      <c r="H1059" s="179"/>
      <c r="I1059" s="179"/>
      <c r="J1059" s="179"/>
      <c r="K1059" s="179"/>
    </row>
    <row r="1060" spans="8:11" s="189" customFormat="1" x14ac:dyDescent="0.2">
      <c r="H1060" s="179"/>
      <c r="I1060" s="179"/>
      <c r="J1060" s="179"/>
      <c r="K1060" s="179"/>
    </row>
    <row r="1061" spans="8:11" s="189" customFormat="1" x14ac:dyDescent="0.2">
      <c r="H1061" s="179"/>
      <c r="I1061" s="179"/>
      <c r="J1061" s="179"/>
      <c r="K1061" s="179"/>
    </row>
    <row r="1062" spans="8:11" s="189" customFormat="1" x14ac:dyDescent="0.2">
      <c r="H1062" s="179"/>
      <c r="I1062" s="179"/>
      <c r="J1062" s="179"/>
      <c r="K1062" s="179"/>
    </row>
    <row r="1063" spans="8:11" s="189" customFormat="1" x14ac:dyDescent="0.2">
      <c r="H1063" s="179"/>
      <c r="I1063" s="179"/>
      <c r="J1063" s="179"/>
      <c r="K1063" s="179"/>
    </row>
    <row r="1064" spans="8:11" s="189" customFormat="1" x14ac:dyDescent="0.2">
      <c r="H1064" s="179"/>
      <c r="I1064" s="179"/>
      <c r="J1064" s="179"/>
      <c r="K1064" s="179"/>
    </row>
    <row r="1065" spans="8:11" s="189" customFormat="1" x14ac:dyDescent="0.2">
      <c r="H1065" s="179"/>
      <c r="I1065" s="179"/>
      <c r="J1065" s="179"/>
      <c r="K1065" s="179"/>
    </row>
    <row r="1066" spans="8:11" s="189" customFormat="1" x14ac:dyDescent="0.2">
      <c r="H1066" s="179"/>
      <c r="I1066" s="179"/>
      <c r="J1066" s="179"/>
      <c r="K1066" s="179"/>
    </row>
    <row r="1067" spans="8:11" s="189" customFormat="1" x14ac:dyDescent="0.2">
      <c r="H1067" s="179"/>
      <c r="I1067" s="179"/>
      <c r="J1067" s="179"/>
      <c r="K1067" s="179"/>
    </row>
    <row r="1068" spans="8:11" s="189" customFormat="1" x14ac:dyDescent="0.2">
      <c r="H1068" s="179"/>
      <c r="I1068" s="179"/>
      <c r="J1068" s="179"/>
      <c r="K1068" s="179"/>
    </row>
    <row r="1069" spans="8:11" s="189" customFormat="1" x14ac:dyDescent="0.2">
      <c r="H1069" s="179"/>
      <c r="I1069" s="179"/>
      <c r="J1069" s="179"/>
      <c r="K1069" s="179"/>
    </row>
    <row r="1070" spans="8:11" s="189" customFormat="1" x14ac:dyDescent="0.2">
      <c r="H1070" s="179"/>
      <c r="I1070" s="179"/>
      <c r="J1070" s="179"/>
      <c r="K1070" s="179"/>
    </row>
    <row r="1071" spans="8:11" s="189" customFormat="1" x14ac:dyDescent="0.2">
      <c r="H1071" s="179"/>
      <c r="I1071" s="179"/>
      <c r="J1071" s="179"/>
      <c r="K1071" s="179"/>
    </row>
    <row r="1072" spans="8:11" s="189" customFormat="1" x14ac:dyDescent="0.2">
      <c r="H1072" s="179"/>
      <c r="I1072" s="179"/>
      <c r="J1072" s="179"/>
      <c r="K1072" s="179"/>
    </row>
    <row r="1073" spans="8:11" s="189" customFormat="1" x14ac:dyDescent="0.2">
      <c r="H1073" s="179"/>
      <c r="I1073" s="179"/>
      <c r="J1073" s="179"/>
      <c r="K1073" s="179"/>
    </row>
    <row r="1074" spans="8:11" s="189" customFormat="1" x14ac:dyDescent="0.2">
      <c r="H1074" s="179"/>
      <c r="I1074" s="179"/>
      <c r="J1074" s="179"/>
      <c r="K1074" s="179"/>
    </row>
    <row r="1075" spans="8:11" s="189" customFormat="1" x14ac:dyDescent="0.2">
      <c r="H1075" s="179"/>
      <c r="I1075" s="179"/>
      <c r="J1075" s="179"/>
      <c r="K1075" s="179"/>
    </row>
    <row r="1076" spans="8:11" s="189" customFormat="1" x14ac:dyDescent="0.2">
      <c r="H1076" s="179"/>
      <c r="I1076" s="179"/>
      <c r="J1076" s="179"/>
      <c r="K1076" s="179"/>
    </row>
    <row r="1077" spans="8:11" s="189" customFormat="1" x14ac:dyDescent="0.2">
      <c r="H1077" s="179"/>
      <c r="I1077" s="179"/>
      <c r="J1077" s="179"/>
      <c r="K1077" s="179"/>
    </row>
    <row r="1078" spans="8:11" s="189" customFormat="1" x14ac:dyDescent="0.2">
      <c r="H1078" s="179"/>
      <c r="I1078" s="179"/>
      <c r="J1078" s="179"/>
      <c r="K1078" s="179"/>
    </row>
    <row r="1079" spans="8:11" s="189" customFormat="1" x14ac:dyDescent="0.2">
      <c r="H1079" s="179"/>
      <c r="I1079" s="179"/>
      <c r="J1079" s="179"/>
      <c r="K1079" s="179"/>
    </row>
    <row r="1080" spans="8:11" s="189" customFormat="1" x14ac:dyDescent="0.2">
      <c r="H1080" s="179"/>
      <c r="I1080" s="179"/>
      <c r="J1080" s="179"/>
      <c r="K1080" s="179"/>
    </row>
    <row r="1081" spans="8:11" s="189" customFormat="1" x14ac:dyDescent="0.2">
      <c r="H1081" s="179"/>
      <c r="I1081" s="179"/>
      <c r="J1081" s="179"/>
      <c r="K1081" s="179"/>
    </row>
    <row r="1082" spans="8:11" s="189" customFormat="1" x14ac:dyDescent="0.2">
      <c r="H1082" s="179"/>
      <c r="I1082" s="179"/>
      <c r="J1082" s="179"/>
      <c r="K1082" s="179"/>
    </row>
    <row r="1083" spans="8:11" s="189" customFormat="1" x14ac:dyDescent="0.2">
      <c r="H1083" s="179"/>
      <c r="I1083" s="179"/>
      <c r="J1083" s="179"/>
      <c r="K1083" s="179"/>
    </row>
    <row r="1084" spans="8:11" s="189" customFormat="1" x14ac:dyDescent="0.2">
      <c r="H1084" s="179"/>
      <c r="I1084" s="179"/>
      <c r="J1084" s="179"/>
      <c r="K1084" s="179"/>
    </row>
    <row r="1085" spans="8:11" s="189" customFormat="1" x14ac:dyDescent="0.2">
      <c r="H1085" s="179"/>
      <c r="I1085" s="179"/>
      <c r="J1085" s="179"/>
      <c r="K1085" s="179"/>
    </row>
    <row r="1086" spans="8:11" s="189" customFormat="1" x14ac:dyDescent="0.2">
      <c r="H1086" s="179"/>
      <c r="I1086" s="179"/>
      <c r="J1086" s="179"/>
      <c r="K1086" s="179"/>
    </row>
    <row r="1087" spans="8:11" s="189" customFormat="1" x14ac:dyDescent="0.2">
      <c r="H1087" s="179"/>
      <c r="I1087" s="179"/>
      <c r="J1087" s="179"/>
      <c r="K1087" s="179"/>
    </row>
    <row r="1088" spans="8:11" s="189" customFormat="1" x14ac:dyDescent="0.2">
      <c r="H1088" s="179"/>
      <c r="I1088" s="179"/>
      <c r="J1088" s="179"/>
      <c r="K1088" s="179"/>
    </row>
    <row r="1089" spans="8:11" s="189" customFormat="1" x14ac:dyDescent="0.2">
      <c r="H1089" s="179"/>
      <c r="I1089" s="179"/>
      <c r="J1089" s="179"/>
      <c r="K1089" s="179"/>
    </row>
    <row r="1090" spans="8:11" s="189" customFormat="1" x14ac:dyDescent="0.2">
      <c r="H1090" s="179"/>
      <c r="I1090" s="179"/>
      <c r="J1090" s="179"/>
      <c r="K1090" s="179"/>
    </row>
    <row r="1091" spans="8:11" s="189" customFormat="1" x14ac:dyDescent="0.2">
      <c r="H1091" s="179"/>
      <c r="I1091" s="179"/>
      <c r="J1091" s="179"/>
      <c r="K1091" s="179"/>
    </row>
    <row r="1092" spans="8:11" s="189" customFormat="1" x14ac:dyDescent="0.2">
      <c r="H1092" s="179"/>
      <c r="I1092" s="179"/>
      <c r="J1092" s="179"/>
      <c r="K1092" s="179"/>
    </row>
    <row r="1093" spans="8:11" s="189" customFormat="1" x14ac:dyDescent="0.2">
      <c r="H1093" s="179"/>
      <c r="I1093" s="179"/>
      <c r="J1093" s="179"/>
      <c r="K1093" s="179"/>
    </row>
    <row r="1094" spans="8:11" s="189" customFormat="1" x14ac:dyDescent="0.2">
      <c r="H1094" s="179"/>
      <c r="I1094" s="179"/>
      <c r="J1094" s="179"/>
      <c r="K1094" s="179"/>
    </row>
    <row r="1095" spans="8:11" s="189" customFormat="1" x14ac:dyDescent="0.2">
      <c r="H1095" s="179"/>
      <c r="I1095" s="179"/>
      <c r="J1095" s="179"/>
      <c r="K1095" s="179"/>
    </row>
    <row r="1096" spans="8:11" s="189" customFormat="1" x14ac:dyDescent="0.2">
      <c r="H1096" s="179"/>
      <c r="I1096" s="179"/>
      <c r="J1096" s="179"/>
      <c r="K1096" s="179"/>
    </row>
    <row r="1097" spans="8:11" s="189" customFormat="1" x14ac:dyDescent="0.2">
      <c r="H1097" s="179"/>
      <c r="I1097" s="179"/>
      <c r="J1097" s="179"/>
      <c r="K1097" s="179"/>
    </row>
    <row r="1098" spans="8:11" s="189" customFormat="1" x14ac:dyDescent="0.2">
      <c r="H1098" s="179"/>
      <c r="I1098" s="179"/>
      <c r="J1098" s="179"/>
      <c r="K1098" s="179"/>
    </row>
    <row r="1099" spans="8:11" s="189" customFormat="1" x14ac:dyDescent="0.2">
      <c r="H1099" s="179"/>
      <c r="I1099" s="179"/>
      <c r="J1099" s="179"/>
      <c r="K1099" s="179"/>
    </row>
    <row r="1100" spans="8:11" s="189" customFormat="1" x14ac:dyDescent="0.2">
      <c r="H1100" s="179"/>
      <c r="I1100" s="179"/>
      <c r="J1100" s="179"/>
      <c r="K1100" s="179"/>
    </row>
    <row r="1101" spans="8:11" s="189" customFormat="1" x14ac:dyDescent="0.2">
      <c r="H1101" s="179"/>
      <c r="I1101" s="179"/>
      <c r="J1101" s="179"/>
      <c r="K1101" s="179"/>
    </row>
    <row r="1102" spans="8:11" s="189" customFormat="1" x14ac:dyDescent="0.2">
      <c r="H1102" s="179"/>
      <c r="I1102" s="179"/>
      <c r="J1102" s="179"/>
      <c r="K1102" s="179"/>
    </row>
    <row r="1103" spans="8:11" s="189" customFormat="1" x14ac:dyDescent="0.2">
      <c r="H1103" s="179"/>
      <c r="I1103" s="179"/>
      <c r="J1103" s="179"/>
      <c r="K1103" s="179"/>
    </row>
    <row r="1104" spans="8:11" s="189" customFormat="1" x14ac:dyDescent="0.2">
      <c r="H1104" s="179"/>
      <c r="I1104" s="179"/>
      <c r="J1104" s="179"/>
      <c r="K1104" s="179"/>
    </row>
    <row r="1105" spans="8:11" s="189" customFormat="1" x14ac:dyDescent="0.2">
      <c r="H1105" s="179"/>
      <c r="I1105" s="179"/>
      <c r="J1105" s="179"/>
      <c r="K1105" s="179"/>
    </row>
    <row r="1106" spans="8:11" s="189" customFormat="1" x14ac:dyDescent="0.2">
      <c r="H1106" s="179"/>
      <c r="I1106" s="179"/>
      <c r="J1106" s="179"/>
      <c r="K1106" s="179"/>
    </row>
    <row r="1107" spans="8:11" s="189" customFormat="1" x14ac:dyDescent="0.2">
      <c r="H1107" s="179"/>
      <c r="I1107" s="179"/>
      <c r="J1107" s="179"/>
      <c r="K1107" s="179"/>
    </row>
    <row r="1108" spans="8:11" s="189" customFormat="1" x14ac:dyDescent="0.2">
      <c r="H1108" s="179"/>
      <c r="I1108" s="179"/>
      <c r="J1108" s="179"/>
      <c r="K1108" s="179"/>
    </row>
    <row r="1109" spans="8:11" s="189" customFormat="1" x14ac:dyDescent="0.2">
      <c r="H1109" s="179"/>
      <c r="I1109" s="179"/>
      <c r="J1109" s="179"/>
      <c r="K1109" s="179"/>
    </row>
    <row r="1110" spans="8:11" s="189" customFormat="1" x14ac:dyDescent="0.2">
      <c r="H1110" s="179"/>
      <c r="I1110" s="179"/>
      <c r="J1110" s="179"/>
      <c r="K1110" s="179"/>
    </row>
    <row r="1111" spans="8:11" s="189" customFormat="1" x14ac:dyDescent="0.2">
      <c r="H1111" s="179"/>
      <c r="I1111" s="179"/>
      <c r="J1111" s="179"/>
      <c r="K1111" s="179"/>
    </row>
    <row r="1112" spans="8:11" s="189" customFormat="1" x14ac:dyDescent="0.2">
      <c r="H1112" s="179"/>
      <c r="I1112" s="179"/>
      <c r="J1112" s="179"/>
      <c r="K1112" s="179"/>
    </row>
    <row r="1113" spans="8:11" s="189" customFormat="1" x14ac:dyDescent="0.2">
      <c r="H1113" s="179"/>
      <c r="I1113" s="179"/>
      <c r="J1113" s="179"/>
      <c r="K1113" s="179"/>
    </row>
    <row r="1114" spans="8:11" s="189" customFormat="1" x14ac:dyDescent="0.2">
      <c r="H1114" s="179"/>
      <c r="I1114" s="179"/>
      <c r="J1114" s="179"/>
      <c r="K1114" s="179"/>
    </row>
    <row r="1115" spans="8:11" s="189" customFormat="1" x14ac:dyDescent="0.2">
      <c r="H1115" s="179"/>
      <c r="I1115" s="179"/>
      <c r="J1115" s="179"/>
      <c r="K1115" s="179"/>
    </row>
    <row r="1116" spans="8:11" s="189" customFormat="1" x14ac:dyDescent="0.2">
      <c r="H1116" s="179"/>
      <c r="I1116" s="179"/>
      <c r="J1116" s="179"/>
      <c r="K1116" s="179"/>
    </row>
    <row r="1117" spans="8:11" s="189" customFormat="1" x14ac:dyDescent="0.2">
      <c r="H1117" s="179"/>
      <c r="I1117" s="179"/>
      <c r="J1117" s="179"/>
      <c r="K1117" s="179"/>
    </row>
    <row r="1118" spans="8:11" s="189" customFormat="1" x14ac:dyDescent="0.2">
      <c r="H1118" s="179"/>
      <c r="I1118" s="179"/>
      <c r="J1118" s="179"/>
      <c r="K1118" s="179"/>
    </row>
    <row r="1119" spans="8:11" s="189" customFormat="1" x14ac:dyDescent="0.2">
      <c r="H1119" s="179"/>
      <c r="I1119" s="179"/>
      <c r="J1119" s="179"/>
      <c r="K1119" s="179"/>
    </row>
    <row r="1120" spans="8:11" s="189" customFormat="1" x14ac:dyDescent="0.2">
      <c r="H1120" s="179"/>
      <c r="I1120" s="179"/>
      <c r="J1120" s="179"/>
      <c r="K1120" s="179"/>
    </row>
    <row r="1121" spans="8:11" s="189" customFormat="1" x14ac:dyDescent="0.2">
      <c r="H1121" s="179"/>
      <c r="I1121" s="179"/>
      <c r="J1121" s="179"/>
      <c r="K1121" s="179"/>
    </row>
    <row r="1122" spans="8:11" s="189" customFormat="1" x14ac:dyDescent="0.2">
      <c r="H1122" s="179"/>
      <c r="I1122" s="179"/>
      <c r="J1122" s="179"/>
      <c r="K1122" s="179"/>
    </row>
    <row r="1123" spans="8:11" s="189" customFormat="1" x14ac:dyDescent="0.2">
      <c r="H1123" s="179"/>
      <c r="I1123" s="179"/>
      <c r="J1123" s="179"/>
      <c r="K1123" s="179"/>
    </row>
    <row r="1124" spans="8:11" s="189" customFormat="1" x14ac:dyDescent="0.2">
      <c r="H1124" s="179"/>
      <c r="I1124" s="179"/>
      <c r="J1124" s="179"/>
      <c r="K1124" s="179"/>
    </row>
    <row r="1125" spans="8:11" s="189" customFormat="1" x14ac:dyDescent="0.2">
      <c r="H1125" s="179"/>
      <c r="I1125" s="179"/>
      <c r="J1125" s="179"/>
      <c r="K1125" s="179"/>
    </row>
    <row r="1126" spans="8:11" s="189" customFormat="1" x14ac:dyDescent="0.2">
      <c r="H1126" s="179"/>
      <c r="I1126" s="179"/>
      <c r="J1126" s="179"/>
      <c r="K1126" s="179"/>
    </row>
    <row r="1127" spans="8:11" s="189" customFormat="1" x14ac:dyDescent="0.2">
      <c r="H1127" s="179"/>
      <c r="I1127" s="179"/>
      <c r="J1127" s="179"/>
      <c r="K1127" s="179"/>
    </row>
    <row r="1128" spans="8:11" s="189" customFormat="1" x14ac:dyDescent="0.2">
      <c r="H1128" s="179"/>
      <c r="I1128" s="179"/>
      <c r="J1128" s="179"/>
      <c r="K1128" s="179"/>
    </row>
    <row r="1129" spans="8:11" s="189" customFormat="1" x14ac:dyDescent="0.2">
      <c r="H1129" s="179"/>
      <c r="I1129" s="179"/>
      <c r="J1129" s="179"/>
      <c r="K1129" s="179"/>
    </row>
    <row r="1130" spans="8:11" s="189" customFormat="1" x14ac:dyDescent="0.2">
      <c r="H1130" s="179"/>
      <c r="I1130" s="179"/>
      <c r="J1130" s="179"/>
      <c r="K1130" s="179"/>
    </row>
    <row r="1131" spans="8:11" s="189" customFormat="1" x14ac:dyDescent="0.2">
      <c r="H1131" s="179"/>
      <c r="I1131" s="179"/>
      <c r="J1131" s="179"/>
      <c r="K1131" s="179"/>
    </row>
    <row r="1132" spans="8:11" s="189" customFormat="1" x14ac:dyDescent="0.2">
      <c r="H1132" s="179"/>
      <c r="I1132" s="179"/>
      <c r="J1132" s="179"/>
      <c r="K1132" s="179"/>
    </row>
    <row r="1133" spans="8:11" s="189" customFormat="1" x14ac:dyDescent="0.2">
      <c r="H1133" s="179"/>
      <c r="I1133" s="179"/>
      <c r="J1133" s="179"/>
      <c r="K1133" s="179"/>
    </row>
    <row r="1134" spans="8:11" s="189" customFormat="1" x14ac:dyDescent="0.2">
      <c r="H1134" s="179"/>
      <c r="I1134" s="179"/>
      <c r="J1134" s="179"/>
      <c r="K1134" s="179"/>
    </row>
    <row r="1135" spans="8:11" s="189" customFormat="1" x14ac:dyDescent="0.2">
      <c r="H1135" s="179"/>
      <c r="I1135" s="179"/>
      <c r="J1135" s="179"/>
      <c r="K1135" s="179"/>
    </row>
    <row r="1136" spans="8:11" s="189" customFormat="1" x14ac:dyDescent="0.2">
      <c r="H1136" s="179"/>
      <c r="I1136" s="179"/>
      <c r="J1136" s="179"/>
      <c r="K1136" s="179"/>
    </row>
    <row r="1137" spans="8:11" s="189" customFormat="1" x14ac:dyDescent="0.2">
      <c r="H1137" s="179"/>
      <c r="I1137" s="179"/>
      <c r="J1137" s="179"/>
      <c r="K1137" s="179"/>
    </row>
    <row r="1138" spans="8:11" s="189" customFormat="1" x14ac:dyDescent="0.2">
      <c r="H1138" s="179"/>
      <c r="I1138" s="179"/>
      <c r="J1138" s="179"/>
      <c r="K1138" s="179"/>
    </row>
    <row r="1139" spans="8:11" s="189" customFormat="1" x14ac:dyDescent="0.2">
      <c r="H1139" s="179"/>
      <c r="I1139" s="179"/>
      <c r="J1139" s="179"/>
      <c r="K1139" s="179"/>
    </row>
    <row r="1140" spans="8:11" s="189" customFormat="1" x14ac:dyDescent="0.2">
      <c r="H1140" s="179"/>
      <c r="I1140" s="179"/>
      <c r="J1140" s="179"/>
      <c r="K1140" s="179"/>
    </row>
    <row r="1141" spans="8:11" s="189" customFormat="1" x14ac:dyDescent="0.2">
      <c r="H1141" s="179"/>
      <c r="I1141" s="179"/>
      <c r="J1141" s="179"/>
      <c r="K1141" s="179"/>
    </row>
    <row r="1142" spans="8:11" s="189" customFormat="1" x14ac:dyDescent="0.2">
      <c r="H1142" s="179"/>
      <c r="I1142" s="179"/>
      <c r="J1142" s="179"/>
      <c r="K1142" s="179"/>
    </row>
    <row r="1143" spans="8:11" s="189" customFormat="1" x14ac:dyDescent="0.2">
      <c r="H1143" s="179"/>
      <c r="I1143" s="179"/>
      <c r="J1143" s="179"/>
      <c r="K1143" s="179"/>
    </row>
    <row r="1144" spans="8:11" s="189" customFormat="1" x14ac:dyDescent="0.2">
      <c r="H1144" s="179"/>
      <c r="I1144" s="179"/>
      <c r="J1144" s="179"/>
      <c r="K1144" s="179"/>
    </row>
    <row r="1145" spans="8:11" s="189" customFormat="1" x14ac:dyDescent="0.2">
      <c r="H1145" s="179"/>
      <c r="I1145" s="179"/>
      <c r="J1145" s="179"/>
      <c r="K1145" s="179"/>
    </row>
    <row r="1146" spans="8:11" s="189" customFormat="1" x14ac:dyDescent="0.2">
      <c r="H1146" s="179"/>
      <c r="I1146" s="179"/>
      <c r="J1146" s="179"/>
      <c r="K1146" s="179"/>
    </row>
    <row r="1147" spans="8:11" s="189" customFormat="1" x14ac:dyDescent="0.2">
      <c r="H1147" s="179"/>
      <c r="I1147" s="179"/>
      <c r="J1147" s="179"/>
      <c r="K1147" s="179"/>
    </row>
    <row r="1148" spans="8:11" s="189" customFormat="1" x14ac:dyDescent="0.2">
      <c r="H1148" s="179"/>
      <c r="I1148" s="179"/>
      <c r="J1148" s="179"/>
      <c r="K1148" s="179"/>
    </row>
    <row r="1149" spans="8:11" s="189" customFormat="1" x14ac:dyDescent="0.2">
      <c r="H1149" s="179"/>
      <c r="I1149" s="179"/>
      <c r="J1149" s="179"/>
      <c r="K1149" s="179"/>
    </row>
    <row r="1150" spans="8:11" s="189" customFormat="1" x14ac:dyDescent="0.2">
      <c r="H1150" s="179"/>
      <c r="I1150" s="179"/>
      <c r="J1150" s="179"/>
      <c r="K1150" s="179"/>
    </row>
    <row r="1151" spans="8:11" s="189" customFormat="1" x14ac:dyDescent="0.2">
      <c r="H1151" s="179"/>
      <c r="I1151" s="179"/>
      <c r="J1151" s="179"/>
      <c r="K1151" s="179"/>
    </row>
    <row r="1152" spans="8:11" s="189" customFormat="1" x14ac:dyDescent="0.2">
      <c r="H1152" s="179"/>
      <c r="I1152" s="179"/>
      <c r="J1152" s="179"/>
      <c r="K1152" s="179"/>
    </row>
    <row r="1153" spans="8:11" s="189" customFormat="1" x14ac:dyDescent="0.2">
      <c r="H1153" s="179"/>
      <c r="I1153" s="179"/>
      <c r="J1153" s="179"/>
      <c r="K1153" s="179"/>
    </row>
    <row r="1154" spans="8:11" s="189" customFormat="1" x14ac:dyDescent="0.2">
      <c r="H1154" s="179"/>
      <c r="I1154" s="179"/>
      <c r="J1154" s="179"/>
      <c r="K1154" s="179"/>
    </row>
    <row r="1155" spans="8:11" s="189" customFormat="1" x14ac:dyDescent="0.2">
      <c r="H1155" s="179"/>
      <c r="I1155" s="179"/>
      <c r="J1155" s="179"/>
      <c r="K1155" s="179"/>
    </row>
    <row r="1156" spans="8:11" s="189" customFormat="1" x14ac:dyDescent="0.2">
      <c r="H1156" s="179"/>
      <c r="I1156" s="179"/>
      <c r="J1156" s="179"/>
      <c r="K1156" s="179"/>
    </row>
    <row r="1157" spans="8:11" s="189" customFormat="1" x14ac:dyDescent="0.2">
      <c r="H1157" s="179"/>
      <c r="I1157" s="179"/>
      <c r="J1157" s="179"/>
      <c r="K1157" s="179"/>
    </row>
    <row r="1158" spans="8:11" s="189" customFormat="1" x14ac:dyDescent="0.2">
      <c r="H1158" s="179"/>
      <c r="I1158" s="179"/>
      <c r="J1158" s="179"/>
      <c r="K1158" s="179"/>
    </row>
    <row r="1159" spans="8:11" s="189" customFormat="1" x14ac:dyDescent="0.2">
      <c r="H1159" s="179"/>
      <c r="I1159" s="179"/>
      <c r="J1159" s="179"/>
      <c r="K1159" s="179"/>
    </row>
    <row r="1160" spans="8:11" s="189" customFormat="1" x14ac:dyDescent="0.2">
      <c r="H1160" s="179"/>
      <c r="I1160" s="179"/>
      <c r="J1160" s="179"/>
      <c r="K1160" s="179"/>
    </row>
    <row r="1161" spans="8:11" s="189" customFormat="1" x14ac:dyDescent="0.2">
      <c r="H1161" s="179"/>
      <c r="I1161" s="179"/>
      <c r="J1161" s="179"/>
      <c r="K1161" s="179"/>
    </row>
    <row r="1162" spans="8:11" s="189" customFormat="1" x14ac:dyDescent="0.2">
      <c r="H1162" s="179"/>
      <c r="I1162" s="179"/>
      <c r="J1162" s="179"/>
      <c r="K1162" s="179"/>
    </row>
    <row r="1163" spans="8:11" s="189" customFormat="1" x14ac:dyDescent="0.2">
      <c r="H1163" s="179"/>
      <c r="I1163" s="179"/>
      <c r="J1163" s="179"/>
      <c r="K1163" s="179"/>
    </row>
    <row r="1164" spans="8:11" s="189" customFormat="1" x14ac:dyDescent="0.2">
      <c r="H1164" s="179"/>
      <c r="I1164" s="179"/>
      <c r="J1164" s="179"/>
      <c r="K1164" s="179"/>
    </row>
    <row r="1165" spans="8:11" s="189" customFormat="1" x14ac:dyDescent="0.2">
      <c r="H1165" s="179"/>
      <c r="I1165" s="179"/>
      <c r="J1165" s="179"/>
      <c r="K1165" s="179"/>
    </row>
    <row r="1166" spans="8:11" s="189" customFormat="1" x14ac:dyDescent="0.2">
      <c r="H1166" s="179"/>
      <c r="I1166" s="179"/>
      <c r="J1166" s="179"/>
      <c r="K1166" s="179"/>
    </row>
    <row r="1167" spans="8:11" s="189" customFormat="1" x14ac:dyDescent="0.2">
      <c r="H1167" s="179"/>
      <c r="I1167" s="179"/>
      <c r="J1167" s="179"/>
      <c r="K1167" s="179"/>
    </row>
    <row r="1168" spans="8:11" s="189" customFormat="1" x14ac:dyDescent="0.2">
      <c r="H1168" s="179"/>
      <c r="I1168" s="179"/>
      <c r="J1168" s="179"/>
      <c r="K1168" s="179"/>
    </row>
    <row r="1169" spans="8:11" s="189" customFormat="1" x14ac:dyDescent="0.2">
      <c r="H1169" s="179"/>
      <c r="I1169" s="179"/>
      <c r="J1169" s="179"/>
      <c r="K1169" s="179"/>
    </row>
    <row r="1170" spans="8:11" s="189" customFormat="1" x14ac:dyDescent="0.2">
      <c r="H1170" s="179"/>
      <c r="I1170" s="179"/>
      <c r="J1170" s="179"/>
      <c r="K1170" s="179"/>
    </row>
    <row r="1171" spans="8:11" s="189" customFormat="1" x14ac:dyDescent="0.2">
      <c r="H1171" s="179"/>
      <c r="I1171" s="179"/>
      <c r="J1171" s="179"/>
      <c r="K1171" s="179"/>
    </row>
    <row r="1172" spans="8:11" s="189" customFormat="1" x14ac:dyDescent="0.2">
      <c r="H1172" s="179"/>
      <c r="I1172" s="179"/>
      <c r="J1172" s="179"/>
      <c r="K1172" s="179"/>
    </row>
    <row r="1173" spans="8:11" s="189" customFormat="1" x14ac:dyDescent="0.2">
      <c r="H1173" s="179"/>
      <c r="I1173" s="179"/>
      <c r="J1173" s="179"/>
      <c r="K1173" s="179"/>
    </row>
    <row r="1174" spans="8:11" s="189" customFormat="1" x14ac:dyDescent="0.2">
      <c r="H1174" s="179"/>
      <c r="I1174" s="179"/>
      <c r="J1174" s="179"/>
      <c r="K1174" s="179"/>
    </row>
    <row r="1175" spans="8:11" s="189" customFormat="1" x14ac:dyDescent="0.2">
      <c r="H1175" s="179"/>
      <c r="I1175" s="179"/>
      <c r="J1175" s="179"/>
      <c r="K1175" s="179"/>
    </row>
    <row r="1176" spans="8:11" s="189" customFormat="1" x14ac:dyDescent="0.2">
      <c r="H1176" s="179"/>
      <c r="I1176" s="179"/>
      <c r="J1176" s="179"/>
      <c r="K1176" s="179"/>
    </row>
    <row r="1177" spans="8:11" s="189" customFormat="1" x14ac:dyDescent="0.2">
      <c r="H1177" s="179"/>
      <c r="I1177" s="179"/>
      <c r="J1177" s="179"/>
      <c r="K1177" s="179"/>
    </row>
    <row r="1178" spans="8:11" s="189" customFormat="1" x14ac:dyDescent="0.2">
      <c r="H1178" s="179"/>
      <c r="I1178" s="179"/>
      <c r="J1178" s="179"/>
      <c r="K1178" s="179"/>
    </row>
    <row r="1179" spans="8:11" s="189" customFormat="1" x14ac:dyDescent="0.2">
      <c r="H1179" s="179"/>
      <c r="I1179" s="179"/>
      <c r="J1179" s="179"/>
      <c r="K1179" s="179"/>
    </row>
    <row r="1180" spans="8:11" s="189" customFormat="1" x14ac:dyDescent="0.2">
      <c r="H1180" s="179"/>
      <c r="I1180" s="179"/>
      <c r="J1180" s="179"/>
      <c r="K1180" s="179"/>
    </row>
    <row r="1181" spans="8:11" s="189" customFormat="1" x14ac:dyDescent="0.2">
      <c r="H1181" s="179"/>
      <c r="I1181" s="179"/>
      <c r="J1181" s="179"/>
      <c r="K1181" s="179"/>
    </row>
    <row r="1182" spans="8:11" s="189" customFormat="1" x14ac:dyDescent="0.2">
      <c r="H1182" s="179"/>
      <c r="I1182" s="179"/>
      <c r="J1182" s="179"/>
      <c r="K1182" s="179"/>
    </row>
    <row r="1183" spans="8:11" s="189" customFormat="1" x14ac:dyDescent="0.2">
      <c r="H1183" s="179"/>
      <c r="I1183" s="179"/>
      <c r="J1183" s="179"/>
      <c r="K1183" s="179"/>
    </row>
    <row r="1184" spans="8:11" s="189" customFormat="1" x14ac:dyDescent="0.2">
      <c r="H1184" s="179"/>
      <c r="I1184" s="179"/>
      <c r="J1184" s="179"/>
      <c r="K1184" s="179"/>
    </row>
    <row r="1185" spans="8:11" s="189" customFormat="1" x14ac:dyDescent="0.2">
      <c r="H1185" s="179"/>
      <c r="I1185" s="179"/>
      <c r="J1185" s="179"/>
      <c r="K1185" s="179"/>
    </row>
    <row r="1186" spans="8:11" s="189" customFormat="1" x14ac:dyDescent="0.2">
      <c r="H1186" s="179"/>
      <c r="I1186" s="179"/>
      <c r="J1186" s="179"/>
      <c r="K1186" s="179"/>
    </row>
    <row r="1187" spans="8:11" s="189" customFormat="1" x14ac:dyDescent="0.2">
      <c r="H1187" s="179"/>
      <c r="I1187" s="179"/>
      <c r="J1187" s="179"/>
      <c r="K1187" s="179"/>
    </row>
    <row r="1188" spans="8:11" s="189" customFormat="1" x14ac:dyDescent="0.2">
      <c r="H1188" s="179"/>
      <c r="I1188" s="179"/>
      <c r="J1188" s="179"/>
      <c r="K1188" s="179"/>
    </row>
    <row r="1189" spans="8:11" s="189" customFormat="1" x14ac:dyDescent="0.2">
      <c r="H1189" s="179"/>
      <c r="I1189" s="179"/>
      <c r="J1189" s="179"/>
      <c r="K1189" s="179"/>
    </row>
    <row r="1190" spans="8:11" s="189" customFormat="1" x14ac:dyDescent="0.2">
      <c r="H1190" s="179"/>
      <c r="I1190" s="179"/>
      <c r="J1190" s="179"/>
      <c r="K1190" s="179"/>
    </row>
    <row r="1191" spans="8:11" s="189" customFormat="1" x14ac:dyDescent="0.2">
      <c r="H1191" s="179"/>
      <c r="I1191" s="179"/>
      <c r="J1191" s="179"/>
      <c r="K1191" s="179"/>
    </row>
    <row r="1192" spans="8:11" s="189" customFormat="1" x14ac:dyDescent="0.2">
      <c r="H1192" s="179"/>
      <c r="I1192" s="179"/>
      <c r="J1192" s="179"/>
      <c r="K1192" s="179"/>
    </row>
    <row r="1193" spans="8:11" s="189" customFormat="1" x14ac:dyDescent="0.2">
      <c r="H1193" s="179"/>
      <c r="I1193" s="179"/>
      <c r="J1193" s="179"/>
      <c r="K1193" s="179"/>
    </row>
    <row r="1194" spans="8:11" s="189" customFormat="1" x14ac:dyDescent="0.2">
      <c r="H1194" s="179"/>
      <c r="I1194" s="179"/>
      <c r="J1194" s="179"/>
      <c r="K1194" s="179"/>
    </row>
    <row r="1195" spans="8:11" s="189" customFormat="1" x14ac:dyDescent="0.2">
      <c r="H1195" s="179"/>
      <c r="I1195" s="179"/>
      <c r="J1195" s="179"/>
      <c r="K1195" s="179"/>
    </row>
    <row r="1196" spans="8:11" s="189" customFormat="1" x14ac:dyDescent="0.2">
      <c r="H1196" s="179"/>
      <c r="I1196" s="179"/>
      <c r="J1196" s="179"/>
      <c r="K1196" s="179"/>
    </row>
    <row r="1197" spans="8:11" s="189" customFormat="1" x14ac:dyDescent="0.2">
      <c r="H1197" s="179"/>
      <c r="I1197" s="179"/>
      <c r="J1197" s="179"/>
      <c r="K1197" s="179"/>
    </row>
    <row r="1198" spans="8:11" s="189" customFormat="1" x14ac:dyDescent="0.2">
      <c r="H1198" s="179"/>
      <c r="I1198" s="179"/>
      <c r="J1198" s="179"/>
      <c r="K1198" s="179"/>
    </row>
    <row r="1199" spans="8:11" s="189" customFormat="1" x14ac:dyDescent="0.2">
      <c r="H1199" s="179"/>
      <c r="I1199" s="179"/>
      <c r="J1199" s="179"/>
      <c r="K1199" s="179"/>
    </row>
    <row r="1200" spans="8:11" s="189" customFormat="1" x14ac:dyDescent="0.2">
      <c r="H1200" s="179"/>
      <c r="I1200" s="179"/>
      <c r="J1200" s="179"/>
      <c r="K1200" s="179"/>
    </row>
    <row r="1201" spans="8:11" s="189" customFormat="1" x14ac:dyDescent="0.2">
      <c r="H1201" s="179"/>
      <c r="I1201" s="179"/>
      <c r="J1201" s="179"/>
      <c r="K1201" s="179"/>
    </row>
    <row r="1202" spans="8:11" s="189" customFormat="1" x14ac:dyDescent="0.2">
      <c r="H1202" s="179"/>
      <c r="I1202" s="179"/>
      <c r="J1202" s="179"/>
      <c r="K1202" s="179"/>
    </row>
    <row r="1203" spans="8:11" s="189" customFormat="1" x14ac:dyDescent="0.2">
      <c r="H1203" s="179"/>
      <c r="I1203" s="179"/>
      <c r="J1203" s="179"/>
      <c r="K1203" s="179"/>
    </row>
    <row r="1204" spans="8:11" s="189" customFormat="1" x14ac:dyDescent="0.2">
      <c r="H1204" s="179"/>
      <c r="I1204" s="179"/>
      <c r="J1204" s="179"/>
      <c r="K1204" s="179"/>
    </row>
    <row r="1205" spans="8:11" s="189" customFormat="1" x14ac:dyDescent="0.2">
      <c r="H1205" s="179"/>
      <c r="I1205" s="179"/>
      <c r="J1205" s="179"/>
      <c r="K1205" s="179"/>
    </row>
    <row r="1206" spans="8:11" s="189" customFormat="1" x14ac:dyDescent="0.2">
      <c r="H1206" s="179"/>
      <c r="I1206" s="179"/>
      <c r="J1206" s="179"/>
      <c r="K1206" s="179"/>
    </row>
    <row r="1207" spans="8:11" s="189" customFormat="1" x14ac:dyDescent="0.2">
      <c r="H1207" s="179"/>
      <c r="I1207" s="179"/>
      <c r="J1207" s="179"/>
      <c r="K1207" s="179"/>
    </row>
    <row r="1208" spans="8:11" s="189" customFormat="1" x14ac:dyDescent="0.2">
      <c r="H1208" s="179"/>
      <c r="I1208" s="179"/>
      <c r="J1208" s="179"/>
      <c r="K1208" s="179"/>
    </row>
    <row r="1209" spans="8:11" s="189" customFormat="1" x14ac:dyDescent="0.2">
      <c r="H1209" s="179"/>
      <c r="I1209" s="179"/>
      <c r="J1209" s="179"/>
      <c r="K1209" s="179"/>
    </row>
    <row r="1210" spans="8:11" s="189" customFormat="1" x14ac:dyDescent="0.2">
      <c r="H1210" s="179"/>
      <c r="I1210" s="179"/>
      <c r="J1210" s="179"/>
      <c r="K1210" s="179"/>
    </row>
    <row r="1211" spans="8:11" s="189" customFormat="1" x14ac:dyDescent="0.2">
      <c r="H1211" s="179"/>
      <c r="I1211" s="179"/>
      <c r="J1211" s="179"/>
      <c r="K1211" s="179"/>
    </row>
    <row r="1212" spans="8:11" s="189" customFormat="1" x14ac:dyDescent="0.2">
      <c r="H1212" s="179"/>
      <c r="I1212" s="179"/>
      <c r="J1212" s="179"/>
      <c r="K1212" s="179"/>
    </row>
    <row r="1213" spans="8:11" s="189" customFormat="1" x14ac:dyDescent="0.2">
      <c r="H1213" s="179"/>
      <c r="I1213" s="179"/>
      <c r="J1213" s="179"/>
      <c r="K1213" s="179"/>
    </row>
    <row r="1214" spans="8:11" s="189" customFormat="1" x14ac:dyDescent="0.2">
      <c r="H1214" s="179"/>
      <c r="I1214" s="179"/>
      <c r="J1214" s="179"/>
      <c r="K1214" s="179"/>
    </row>
    <row r="1215" spans="8:11" s="189" customFormat="1" x14ac:dyDescent="0.2">
      <c r="H1215" s="179"/>
      <c r="I1215" s="179"/>
      <c r="J1215" s="179"/>
      <c r="K1215" s="179"/>
    </row>
    <row r="1216" spans="8:11" s="189" customFormat="1" x14ac:dyDescent="0.2">
      <c r="H1216" s="179"/>
      <c r="I1216" s="179"/>
      <c r="J1216" s="179"/>
      <c r="K1216" s="179"/>
    </row>
    <row r="1217" spans="8:11" s="189" customFormat="1" x14ac:dyDescent="0.2">
      <c r="H1217" s="179"/>
      <c r="I1217" s="179"/>
      <c r="J1217" s="179"/>
      <c r="K1217" s="179"/>
    </row>
    <row r="1218" spans="8:11" s="189" customFormat="1" x14ac:dyDescent="0.2">
      <c r="H1218" s="179"/>
      <c r="I1218" s="179"/>
      <c r="J1218" s="179"/>
      <c r="K1218" s="179"/>
    </row>
    <row r="1219" spans="8:11" s="189" customFormat="1" x14ac:dyDescent="0.2">
      <c r="H1219" s="179"/>
      <c r="I1219" s="179"/>
      <c r="J1219" s="179"/>
      <c r="K1219" s="179"/>
    </row>
    <row r="1220" spans="8:11" s="189" customFormat="1" x14ac:dyDescent="0.2">
      <c r="H1220" s="179"/>
      <c r="I1220" s="179"/>
      <c r="J1220" s="179"/>
      <c r="K1220" s="179"/>
    </row>
    <row r="1221" spans="8:11" s="189" customFormat="1" x14ac:dyDescent="0.2">
      <c r="H1221" s="179"/>
      <c r="I1221" s="179"/>
      <c r="J1221" s="179"/>
      <c r="K1221" s="179"/>
    </row>
    <row r="1222" spans="8:11" s="189" customFormat="1" x14ac:dyDescent="0.2">
      <c r="H1222" s="179"/>
      <c r="I1222" s="179"/>
      <c r="J1222" s="179"/>
      <c r="K1222" s="179"/>
    </row>
    <row r="1223" spans="8:11" s="189" customFormat="1" x14ac:dyDescent="0.2">
      <c r="H1223" s="179"/>
      <c r="I1223" s="179"/>
      <c r="J1223" s="179"/>
      <c r="K1223" s="179"/>
    </row>
    <row r="1224" spans="8:11" s="189" customFormat="1" x14ac:dyDescent="0.2">
      <c r="H1224" s="179"/>
      <c r="I1224" s="179"/>
      <c r="J1224" s="179"/>
      <c r="K1224" s="179"/>
    </row>
    <row r="1225" spans="8:11" s="189" customFormat="1" x14ac:dyDescent="0.2">
      <c r="H1225" s="179"/>
      <c r="I1225" s="179"/>
      <c r="J1225" s="179"/>
      <c r="K1225" s="179"/>
    </row>
    <row r="1226" spans="8:11" s="189" customFormat="1" x14ac:dyDescent="0.2">
      <c r="H1226" s="179"/>
      <c r="I1226" s="179"/>
      <c r="J1226" s="179"/>
      <c r="K1226" s="179"/>
    </row>
    <row r="1227" spans="8:11" s="189" customFormat="1" x14ac:dyDescent="0.2">
      <c r="H1227" s="179"/>
      <c r="I1227" s="179"/>
      <c r="J1227" s="179"/>
      <c r="K1227" s="179"/>
    </row>
    <row r="1228" spans="8:11" s="189" customFormat="1" x14ac:dyDescent="0.2">
      <c r="H1228" s="179"/>
      <c r="I1228" s="179"/>
      <c r="J1228" s="179"/>
      <c r="K1228" s="179"/>
    </row>
    <row r="1229" spans="8:11" s="189" customFormat="1" x14ac:dyDescent="0.2">
      <c r="H1229" s="179"/>
      <c r="I1229" s="179"/>
      <c r="J1229" s="179"/>
      <c r="K1229" s="179"/>
    </row>
    <row r="1230" spans="8:11" s="189" customFormat="1" x14ac:dyDescent="0.2">
      <c r="H1230" s="179"/>
      <c r="I1230" s="179"/>
      <c r="J1230" s="179"/>
      <c r="K1230" s="179"/>
    </row>
    <row r="1231" spans="8:11" s="189" customFormat="1" x14ac:dyDescent="0.2">
      <c r="H1231" s="179"/>
      <c r="I1231" s="179"/>
      <c r="J1231" s="179"/>
      <c r="K1231" s="179"/>
    </row>
    <row r="1232" spans="8:11" s="189" customFormat="1" x14ac:dyDescent="0.2">
      <c r="H1232" s="179"/>
      <c r="I1232" s="179"/>
      <c r="J1232" s="179"/>
      <c r="K1232" s="179"/>
    </row>
    <row r="1233" spans="8:11" s="189" customFormat="1" x14ac:dyDescent="0.2">
      <c r="H1233" s="179"/>
      <c r="I1233" s="179"/>
      <c r="J1233" s="179"/>
      <c r="K1233" s="179"/>
    </row>
    <row r="1234" spans="8:11" s="189" customFormat="1" x14ac:dyDescent="0.2">
      <c r="H1234" s="179"/>
      <c r="I1234" s="179"/>
      <c r="J1234" s="179"/>
      <c r="K1234" s="179"/>
    </row>
    <row r="1235" spans="8:11" s="189" customFormat="1" x14ac:dyDescent="0.2">
      <c r="H1235" s="179"/>
      <c r="I1235" s="179"/>
      <c r="J1235" s="179"/>
      <c r="K1235" s="179"/>
    </row>
    <row r="1236" spans="8:11" s="189" customFormat="1" x14ac:dyDescent="0.2">
      <c r="H1236" s="179"/>
      <c r="I1236" s="179"/>
      <c r="J1236" s="179"/>
      <c r="K1236" s="179"/>
    </row>
    <row r="1237" spans="8:11" s="189" customFormat="1" x14ac:dyDescent="0.2">
      <c r="H1237" s="179"/>
      <c r="I1237" s="179"/>
      <c r="J1237" s="179"/>
      <c r="K1237" s="179"/>
    </row>
    <row r="1238" spans="8:11" s="189" customFormat="1" x14ac:dyDescent="0.2">
      <c r="H1238" s="179"/>
      <c r="I1238" s="179"/>
      <c r="J1238" s="179"/>
      <c r="K1238" s="179"/>
    </row>
    <row r="1239" spans="8:11" s="189" customFormat="1" x14ac:dyDescent="0.2">
      <c r="H1239" s="179"/>
      <c r="I1239" s="179"/>
      <c r="J1239" s="179"/>
      <c r="K1239" s="179"/>
    </row>
    <row r="1240" spans="8:11" s="189" customFormat="1" x14ac:dyDescent="0.2">
      <c r="H1240" s="179"/>
      <c r="I1240" s="179"/>
      <c r="J1240" s="179"/>
      <c r="K1240" s="179"/>
    </row>
    <row r="1241" spans="8:11" s="189" customFormat="1" x14ac:dyDescent="0.2">
      <c r="H1241" s="179"/>
      <c r="I1241" s="179"/>
      <c r="J1241" s="179"/>
      <c r="K1241" s="179"/>
    </row>
    <row r="1242" spans="8:11" s="189" customFormat="1" x14ac:dyDescent="0.2">
      <c r="H1242" s="179"/>
      <c r="I1242" s="179"/>
      <c r="J1242" s="179"/>
      <c r="K1242" s="179"/>
    </row>
    <row r="1243" spans="8:11" s="189" customFormat="1" x14ac:dyDescent="0.2">
      <c r="H1243" s="179"/>
      <c r="I1243" s="179"/>
      <c r="J1243" s="179"/>
      <c r="K1243" s="179"/>
    </row>
    <row r="1244" spans="8:11" s="189" customFormat="1" x14ac:dyDescent="0.2">
      <c r="H1244" s="179"/>
      <c r="I1244" s="179"/>
      <c r="J1244" s="179"/>
      <c r="K1244" s="179"/>
    </row>
    <row r="1245" spans="8:11" s="189" customFormat="1" x14ac:dyDescent="0.2">
      <c r="H1245" s="179"/>
      <c r="I1245" s="179"/>
      <c r="J1245" s="179"/>
      <c r="K1245" s="179"/>
    </row>
    <row r="1246" spans="8:11" s="189" customFormat="1" x14ac:dyDescent="0.2">
      <c r="H1246" s="179"/>
      <c r="I1246" s="179"/>
      <c r="J1246" s="179"/>
      <c r="K1246" s="179"/>
    </row>
    <row r="1247" spans="8:11" s="189" customFormat="1" x14ac:dyDescent="0.2">
      <c r="H1247" s="179"/>
      <c r="I1247" s="179"/>
      <c r="J1247" s="179"/>
      <c r="K1247" s="179"/>
    </row>
    <row r="1248" spans="8:11" s="189" customFormat="1" x14ac:dyDescent="0.2">
      <c r="H1248" s="179"/>
      <c r="I1248" s="179"/>
      <c r="J1248" s="179"/>
      <c r="K1248" s="179"/>
    </row>
    <row r="1249" spans="8:11" s="189" customFormat="1" x14ac:dyDescent="0.2">
      <c r="H1249" s="179"/>
      <c r="I1249" s="179"/>
      <c r="J1249" s="179"/>
      <c r="K1249" s="179"/>
    </row>
    <row r="1250" spans="8:11" s="189" customFormat="1" x14ac:dyDescent="0.2">
      <c r="H1250" s="179"/>
      <c r="I1250" s="179"/>
      <c r="J1250" s="179"/>
      <c r="K1250" s="179"/>
    </row>
    <row r="1251" spans="8:11" s="189" customFormat="1" x14ac:dyDescent="0.2">
      <c r="H1251" s="179"/>
      <c r="I1251" s="179"/>
      <c r="J1251" s="179"/>
      <c r="K1251" s="179"/>
    </row>
    <row r="1252" spans="8:11" s="189" customFormat="1" x14ac:dyDescent="0.2">
      <c r="H1252" s="179"/>
      <c r="I1252" s="179"/>
      <c r="J1252" s="179"/>
      <c r="K1252" s="179"/>
    </row>
    <row r="1253" spans="8:11" s="189" customFormat="1" x14ac:dyDescent="0.2">
      <c r="H1253" s="179"/>
      <c r="I1253" s="179"/>
      <c r="J1253" s="179"/>
      <c r="K1253" s="179"/>
    </row>
    <row r="1254" spans="8:11" s="189" customFormat="1" x14ac:dyDescent="0.2">
      <c r="H1254" s="179"/>
      <c r="I1254" s="179"/>
      <c r="J1254" s="179"/>
      <c r="K1254" s="179"/>
    </row>
    <row r="1255" spans="8:11" s="189" customFormat="1" x14ac:dyDescent="0.2">
      <c r="H1255" s="179"/>
      <c r="I1255" s="179"/>
      <c r="J1255" s="179"/>
      <c r="K1255" s="179"/>
    </row>
    <row r="1256" spans="8:11" s="189" customFormat="1" x14ac:dyDescent="0.2">
      <c r="H1256" s="179"/>
      <c r="I1256" s="179"/>
      <c r="J1256" s="179"/>
      <c r="K1256" s="179"/>
    </row>
    <row r="1257" spans="8:11" s="189" customFormat="1" x14ac:dyDescent="0.2">
      <c r="H1257" s="179"/>
      <c r="I1257" s="179"/>
      <c r="J1257" s="179"/>
      <c r="K1257" s="179"/>
    </row>
    <row r="1258" spans="8:11" s="189" customFormat="1" x14ac:dyDescent="0.2">
      <c r="H1258" s="179"/>
      <c r="I1258" s="179"/>
      <c r="J1258" s="179"/>
      <c r="K1258" s="179"/>
    </row>
    <row r="1259" spans="8:11" s="189" customFormat="1" x14ac:dyDescent="0.2">
      <c r="H1259" s="179"/>
      <c r="I1259" s="179"/>
      <c r="J1259" s="179"/>
      <c r="K1259" s="179"/>
    </row>
    <row r="1260" spans="8:11" s="189" customFormat="1" x14ac:dyDescent="0.2">
      <c r="H1260" s="179"/>
      <c r="I1260" s="179"/>
      <c r="J1260" s="179"/>
      <c r="K1260" s="179"/>
    </row>
    <row r="1261" spans="8:11" s="189" customFormat="1" x14ac:dyDescent="0.2">
      <c r="H1261" s="179"/>
      <c r="I1261" s="179"/>
      <c r="J1261" s="179"/>
      <c r="K1261" s="179"/>
    </row>
    <row r="1262" spans="8:11" s="189" customFormat="1" x14ac:dyDescent="0.2">
      <c r="H1262" s="179"/>
      <c r="I1262" s="179"/>
      <c r="J1262" s="179"/>
      <c r="K1262" s="179"/>
    </row>
    <row r="1263" spans="8:11" s="189" customFormat="1" x14ac:dyDescent="0.2">
      <c r="H1263" s="179"/>
      <c r="I1263" s="179"/>
      <c r="J1263" s="179"/>
      <c r="K1263" s="179"/>
    </row>
    <row r="1264" spans="8:11" s="189" customFormat="1" x14ac:dyDescent="0.2">
      <c r="H1264" s="179"/>
      <c r="I1264" s="179"/>
      <c r="J1264" s="179"/>
      <c r="K1264" s="179"/>
    </row>
    <row r="1265" spans="8:11" s="189" customFormat="1" x14ac:dyDescent="0.2">
      <c r="H1265" s="179"/>
      <c r="I1265" s="179"/>
      <c r="J1265" s="179"/>
      <c r="K1265" s="179"/>
    </row>
    <row r="1266" spans="8:11" s="189" customFormat="1" x14ac:dyDescent="0.2">
      <c r="H1266" s="179"/>
      <c r="I1266" s="179"/>
      <c r="J1266" s="179"/>
      <c r="K1266" s="179"/>
    </row>
    <row r="1267" spans="8:11" s="189" customFormat="1" x14ac:dyDescent="0.2">
      <c r="H1267" s="179"/>
      <c r="I1267" s="179"/>
      <c r="J1267" s="179"/>
      <c r="K1267" s="179"/>
    </row>
    <row r="1268" spans="8:11" s="189" customFormat="1" x14ac:dyDescent="0.2">
      <c r="H1268" s="179"/>
      <c r="I1268" s="179"/>
      <c r="J1268" s="179"/>
      <c r="K1268" s="179"/>
    </row>
    <row r="1269" spans="8:11" s="189" customFormat="1" x14ac:dyDescent="0.2">
      <c r="H1269" s="179"/>
      <c r="I1269" s="179"/>
      <c r="J1269" s="179"/>
      <c r="K1269" s="179"/>
    </row>
    <row r="1270" spans="8:11" s="189" customFormat="1" x14ac:dyDescent="0.2">
      <c r="H1270" s="179"/>
      <c r="I1270" s="179"/>
      <c r="J1270" s="179"/>
      <c r="K1270" s="179"/>
    </row>
    <row r="1271" spans="8:11" s="189" customFormat="1" x14ac:dyDescent="0.2">
      <c r="H1271" s="179"/>
      <c r="I1271" s="179"/>
      <c r="J1271" s="179"/>
      <c r="K1271" s="179"/>
    </row>
    <row r="1272" spans="8:11" s="189" customFormat="1" x14ac:dyDescent="0.2">
      <c r="H1272" s="179"/>
      <c r="I1272" s="179"/>
      <c r="J1272" s="179"/>
      <c r="K1272" s="179"/>
    </row>
    <row r="1273" spans="8:11" s="189" customFormat="1" x14ac:dyDescent="0.2">
      <c r="H1273" s="179"/>
      <c r="I1273" s="179"/>
      <c r="J1273" s="179"/>
      <c r="K1273" s="179"/>
    </row>
    <row r="1274" spans="8:11" s="189" customFormat="1" x14ac:dyDescent="0.2">
      <c r="H1274" s="179"/>
      <c r="I1274" s="179"/>
      <c r="J1274" s="179"/>
      <c r="K1274" s="179"/>
    </row>
    <row r="1275" spans="8:11" s="189" customFormat="1" x14ac:dyDescent="0.2">
      <c r="H1275" s="179"/>
      <c r="I1275" s="179"/>
      <c r="J1275" s="179"/>
      <c r="K1275" s="179"/>
    </row>
    <row r="1276" spans="8:11" s="189" customFormat="1" x14ac:dyDescent="0.2">
      <c r="H1276" s="179"/>
      <c r="I1276" s="179"/>
      <c r="J1276" s="179"/>
      <c r="K1276" s="179"/>
    </row>
    <row r="1277" spans="8:11" s="189" customFormat="1" x14ac:dyDescent="0.2">
      <c r="H1277" s="179"/>
      <c r="I1277" s="179"/>
      <c r="J1277" s="179"/>
      <c r="K1277" s="179"/>
    </row>
    <row r="1278" spans="8:11" s="189" customFormat="1" x14ac:dyDescent="0.2">
      <c r="H1278" s="179"/>
      <c r="I1278" s="179"/>
      <c r="J1278" s="179"/>
      <c r="K1278" s="179"/>
    </row>
    <row r="1279" spans="8:11" s="189" customFormat="1" x14ac:dyDescent="0.2">
      <c r="H1279" s="179"/>
      <c r="I1279" s="179"/>
      <c r="J1279" s="179"/>
      <c r="K1279" s="179"/>
    </row>
    <row r="1280" spans="8:11" s="189" customFormat="1" x14ac:dyDescent="0.2">
      <c r="H1280" s="179"/>
      <c r="I1280" s="179"/>
      <c r="J1280" s="179"/>
      <c r="K1280" s="179"/>
    </row>
    <row r="1281" spans="8:11" s="189" customFormat="1" x14ac:dyDescent="0.2">
      <c r="H1281" s="179"/>
      <c r="I1281" s="179"/>
      <c r="J1281" s="179"/>
      <c r="K1281" s="179"/>
    </row>
    <row r="1282" spans="8:11" s="189" customFormat="1" x14ac:dyDescent="0.2">
      <c r="H1282" s="179"/>
      <c r="I1282" s="179"/>
      <c r="J1282" s="179"/>
      <c r="K1282" s="179"/>
    </row>
    <row r="1283" spans="8:11" s="189" customFormat="1" x14ac:dyDescent="0.2">
      <c r="H1283" s="179"/>
      <c r="I1283" s="179"/>
      <c r="J1283" s="179"/>
      <c r="K1283" s="179"/>
    </row>
    <row r="1284" spans="8:11" s="189" customFormat="1" x14ac:dyDescent="0.2">
      <c r="H1284" s="179"/>
      <c r="I1284" s="179"/>
      <c r="J1284" s="179"/>
      <c r="K1284" s="179"/>
    </row>
    <row r="1285" spans="8:11" s="189" customFormat="1" x14ac:dyDescent="0.2">
      <c r="H1285" s="179"/>
      <c r="I1285" s="179"/>
      <c r="J1285" s="179"/>
      <c r="K1285" s="179"/>
    </row>
    <row r="1286" spans="8:11" s="189" customFormat="1" x14ac:dyDescent="0.2">
      <c r="H1286" s="179"/>
      <c r="I1286" s="179"/>
      <c r="J1286" s="179"/>
      <c r="K1286" s="179"/>
    </row>
    <row r="1287" spans="8:11" s="189" customFormat="1" x14ac:dyDescent="0.2">
      <c r="H1287" s="179"/>
      <c r="I1287" s="179"/>
      <c r="J1287" s="179"/>
      <c r="K1287" s="179"/>
    </row>
    <row r="1288" spans="8:11" s="189" customFormat="1" x14ac:dyDescent="0.2">
      <c r="H1288" s="179"/>
      <c r="I1288" s="179"/>
      <c r="J1288" s="179"/>
      <c r="K1288" s="179"/>
    </row>
    <row r="1289" spans="8:11" s="189" customFormat="1" x14ac:dyDescent="0.2">
      <c r="H1289" s="179"/>
      <c r="I1289" s="179"/>
      <c r="J1289" s="179"/>
      <c r="K1289" s="179"/>
    </row>
    <row r="1290" spans="8:11" s="189" customFormat="1" x14ac:dyDescent="0.2">
      <c r="H1290" s="179"/>
      <c r="I1290" s="179"/>
      <c r="J1290" s="179"/>
      <c r="K1290" s="179"/>
    </row>
    <row r="1291" spans="8:11" s="189" customFormat="1" x14ac:dyDescent="0.2">
      <c r="H1291" s="179"/>
      <c r="I1291" s="179"/>
      <c r="J1291" s="179"/>
      <c r="K1291" s="179"/>
    </row>
    <row r="1292" spans="8:11" s="189" customFormat="1" x14ac:dyDescent="0.2">
      <c r="H1292" s="179"/>
      <c r="I1292" s="179"/>
      <c r="J1292" s="179"/>
      <c r="K1292" s="179"/>
    </row>
    <row r="1293" spans="8:11" s="189" customFormat="1" x14ac:dyDescent="0.2">
      <c r="H1293" s="179"/>
      <c r="I1293" s="179"/>
      <c r="J1293" s="179"/>
      <c r="K1293" s="179"/>
    </row>
    <row r="1294" spans="8:11" s="189" customFormat="1" x14ac:dyDescent="0.2">
      <c r="H1294" s="179"/>
      <c r="I1294" s="179"/>
      <c r="J1294" s="179"/>
      <c r="K1294" s="179"/>
    </row>
    <row r="1295" spans="8:11" s="189" customFormat="1" x14ac:dyDescent="0.2">
      <c r="H1295" s="179"/>
      <c r="I1295" s="179"/>
      <c r="J1295" s="179"/>
      <c r="K1295" s="179"/>
    </row>
    <row r="1296" spans="8:11" s="189" customFormat="1" x14ac:dyDescent="0.2">
      <c r="H1296" s="179"/>
      <c r="I1296" s="179"/>
      <c r="J1296" s="179"/>
      <c r="K1296" s="179"/>
    </row>
    <row r="1297" spans="8:11" s="189" customFormat="1" x14ac:dyDescent="0.2">
      <c r="H1297" s="179"/>
      <c r="I1297" s="179"/>
      <c r="J1297" s="179"/>
      <c r="K1297" s="179"/>
    </row>
    <row r="1298" spans="8:11" s="189" customFormat="1" x14ac:dyDescent="0.2">
      <c r="H1298" s="179"/>
      <c r="I1298" s="179"/>
      <c r="J1298" s="179"/>
      <c r="K1298" s="179"/>
    </row>
    <row r="1299" spans="8:11" s="189" customFormat="1" x14ac:dyDescent="0.2">
      <c r="H1299" s="179"/>
      <c r="I1299" s="179"/>
      <c r="J1299" s="179"/>
      <c r="K1299" s="179"/>
    </row>
    <row r="1300" spans="8:11" s="189" customFormat="1" x14ac:dyDescent="0.2">
      <c r="H1300" s="179"/>
      <c r="I1300" s="179"/>
      <c r="J1300" s="179"/>
      <c r="K1300" s="179"/>
    </row>
    <row r="1301" spans="8:11" s="189" customFormat="1" x14ac:dyDescent="0.2">
      <c r="H1301" s="179"/>
      <c r="I1301" s="179"/>
      <c r="J1301" s="179"/>
      <c r="K1301" s="179"/>
    </row>
    <row r="1302" spans="8:11" s="189" customFormat="1" x14ac:dyDescent="0.2">
      <c r="H1302" s="179"/>
      <c r="I1302" s="179"/>
      <c r="J1302" s="179"/>
      <c r="K1302" s="179"/>
    </row>
    <row r="1303" spans="8:11" s="189" customFormat="1" x14ac:dyDescent="0.2">
      <c r="H1303" s="179"/>
      <c r="I1303" s="179"/>
      <c r="J1303" s="179"/>
      <c r="K1303" s="179"/>
    </row>
    <row r="1304" spans="8:11" s="189" customFormat="1" x14ac:dyDescent="0.2">
      <c r="H1304" s="179"/>
      <c r="I1304" s="179"/>
      <c r="J1304" s="179"/>
      <c r="K1304" s="179"/>
    </row>
    <row r="1305" spans="8:11" s="189" customFormat="1" x14ac:dyDescent="0.2">
      <c r="H1305" s="179"/>
      <c r="I1305" s="179"/>
      <c r="J1305" s="179"/>
      <c r="K1305" s="179"/>
    </row>
    <row r="1306" spans="8:11" s="189" customFormat="1" x14ac:dyDescent="0.2">
      <c r="H1306" s="179"/>
      <c r="I1306" s="179"/>
      <c r="J1306" s="179"/>
      <c r="K1306" s="179"/>
    </row>
    <row r="1307" spans="8:11" s="189" customFormat="1" x14ac:dyDescent="0.2">
      <c r="H1307" s="179"/>
      <c r="I1307" s="179"/>
      <c r="J1307" s="179"/>
      <c r="K1307" s="179"/>
    </row>
    <row r="1308" spans="8:11" s="189" customFormat="1" x14ac:dyDescent="0.2">
      <c r="H1308" s="179"/>
      <c r="I1308" s="179"/>
      <c r="J1308" s="179"/>
      <c r="K1308" s="179"/>
    </row>
    <row r="1309" spans="8:11" s="189" customFormat="1" x14ac:dyDescent="0.2">
      <c r="H1309" s="179"/>
      <c r="I1309" s="179"/>
      <c r="J1309" s="179"/>
      <c r="K1309" s="179"/>
    </row>
    <row r="1310" spans="8:11" s="189" customFormat="1" x14ac:dyDescent="0.2">
      <c r="H1310" s="179"/>
      <c r="I1310" s="179"/>
      <c r="J1310" s="179"/>
      <c r="K1310" s="179"/>
    </row>
    <row r="1311" spans="8:11" s="189" customFormat="1" x14ac:dyDescent="0.2">
      <c r="H1311" s="179"/>
      <c r="I1311" s="179"/>
      <c r="J1311" s="179"/>
      <c r="K1311" s="179"/>
    </row>
    <row r="1312" spans="8:11" s="189" customFormat="1" x14ac:dyDescent="0.2">
      <c r="H1312" s="179"/>
      <c r="I1312" s="179"/>
      <c r="J1312" s="179"/>
      <c r="K1312" s="179"/>
    </row>
    <row r="1313" spans="8:11" s="189" customFormat="1" x14ac:dyDescent="0.2">
      <c r="H1313" s="179"/>
      <c r="I1313" s="179"/>
      <c r="J1313" s="179"/>
      <c r="K1313" s="179"/>
    </row>
    <row r="1314" spans="8:11" s="189" customFormat="1" x14ac:dyDescent="0.2">
      <c r="H1314" s="179"/>
      <c r="I1314" s="179"/>
      <c r="J1314" s="179"/>
      <c r="K1314" s="179"/>
    </row>
    <row r="1315" spans="8:11" s="189" customFormat="1" x14ac:dyDescent="0.2">
      <c r="H1315" s="179"/>
      <c r="I1315" s="179"/>
      <c r="J1315" s="179"/>
      <c r="K1315" s="179"/>
    </row>
    <row r="1316" spans="8:11" s="189" customFormat="1" x14ac:dyDescent="0.2">
      <c r="H1316" s="179"/>
      <c r="I1316" s="179"/>
      <c r="J1316" s="179"/>
      <c r="K1316" s="179"/>
    </row>
    <row r="1317" spans="8:11" s="189" customFormat="1" x14ac:dyDescent="0.2">
      <c r="H1317" s="179"/>
      <c r="I1317" s="179"/>
      <c r="J1317" s="179"/>
      <c r="K1317" s="179"/>
    </row>
    <row r="1318" spans="8:11" s="189" customFormat="1" x14ac:dyDescent="0.2">
      <c r="H1318" s="179"/>
      <c r="I1318" s="179"/>
      <c r="J1318" s="179"/>
      <c r="K1318" s="179"/>
    </row>
    <row r="1319" spans="8:11" s="189" customFormat="1" x14ac:dyDescent="0.2">
      <c r="H1319" s="179"/>
      <c r="I1319" s="179"/>
      <c r="J1319" s="179"/>
      <c r="K1319" s="179"/>
    </row>
    <row r="1320" spans="8:11" s="189" customFormat="1" x14ac:dyDescent="0.2">
      <c r="H1320" s="179"/>
      <c r="I1320" s="179"/>
      <c r="J1320" s="179"/>
      <c r="K1320" s="179"/>
    </row>
    <row r="1321" spans="8:11" s="189" customFormat="1" x14ac:dyDescent="0.2">
      <c r="H1321" s="179"/>
      <c r="I1321" s="179"/>
      <c r="J1321" s="179"/>
      <c r="K1321" s="179"/>
    </row>
    <row r="1322" spans="8:11" s="189" customFormat="1" x14ac:dyDescent="0.2">
      <c r="H1322" s="179"/>
      <c r="I1322" s="179"/>
      <c r="J1322" s="179"/>
      <c r="K1322" s="179"/>
    </row>
    <row r="1323" spans="8:11" s="189" customFormat="1" x14ac:dyDescent="0.2">
      <c r="H1323" s="179"/>
      <c r="I1323" s="179"/>
      <c r="J1323" s="179"/>
      <c r="K1323" s="179"/>
    </row>
    <row r="1324" spans="8:11" s="189" customFormat="1" x14ac:dyDescent="0.2">
      <c r="H1324" s="179"/>
      <c r="I1324" s="179"/>
      <c r="J1324" s="179"/>
      <c r="K1324" s="179"/>
    </row>
    <row r="1325" spans="8:11" s="189" customFormat="1" x14ac:dyDescent="0.2">
      <c r="H1325" s="179"/>
      <c r="I1325" s="179"/>
      <c r="J1325" s="179"/>
      <c r="K1325" s="179"/>
    </row>
    <row r="1326" spans="8:11" s="189" customFormat="1" x14ac:dyDescent="0.2">
      <c r="H1326" s="179"/>
      <c r="I1326" s="179"/>
      <c r="J1326" s="179"/>
      <c r="K1326" s="179"/>
    </row>
    <row r="1327" spans="8:11" s="189" customFormat="1" x14ac:dyDescent="0.2">
      <c r="H1327" s="179"/>
      <c r="I1327" s="179"/>
      <c r="J1327" s="179"/>
      <c r="K1327" s="179"/>
    </row>
    <row r="1328" spans="8:11" s="189" customFormat="1" x14ac:dyDescent="0.2">
      <c r="H1328" s="179"/>
      <c r="I1328" s="179"/>
      <c r="J1328" s="179"/>
      <c r="K1328" s="179"/>
    </row>
    <row r="1329" spans="8:11" s="189" customFormat="1" x14ac:dyDescent="0.2">
      <c r="H1329" s="179"/>
      <c r="I1329" s="179"/>
      <c r="J1329" s="179"/>
      <c r="K1329" s="179"/>
    </row>
    <row r="1330" spans="8:11" s="189" customFormat="1" x14ac:dyDescent="0.2">
      <c r="H1330" s="179"/>
      <c r="I1330" s="179"/>
      <c r="J1330" s="179"/>
      <c r="K1330" s="179"/>
    </row>
    <row r="1331" spans="8:11" s="189" customFormat="1" x14ac:dyDescent="0.2">
      <c r="H1331" s="179"/>
      <c r="I1331" s="179"/>
      <c r="J1331" s="179"/>
      <c r="K1331" s="179"/>
    </row>
    <row r="1332" spans="8:11" s="189" customFormat="1" x14ac:dyDescent="0.2">
      <c r="H1332" s="179"/>
      <c r="I1332" s="179"/>
      <c r="J1332" s="179"/>
      <c r="K1332" s="179"/>
    </row>
    <row r="1333" spans="8:11" s="189" customFormat="1" x14ac:dyDescent="0.2">
      <c r="H1333" s="179"/>
      <c r="I1333" s="179"/>
      <c r="J1333" s="179"/>
      <c r="K1333" s="179"/>
    </row>
    <row r="1334" spans="8:11" s="189" customFormat="1" x14ac:dyDescent="0.2">
      <c r="H1334" s="179"/>
      <c r="I1334" s="179"/>
      <c r="J1334" s="179"/>
      <c r="K1334" s="179"/>
    </row>
    <row r="1335" spans="8:11" s="189" customFormat="1" x14ac:dyDescent="0.2">
      <c r="H1335" s="179"/>
      <c r="I1335" s="179"/>
      <c r="J1335" s="179"/>
      <c r="K1335" s="179"/>
    </row>
    <row r="1336" spans="8:11" s="189" customFormat="1" x14ac:dyDescent="0.2">
      <c r="H1336" s="179"/>
      <c r="I1336" s="179"/>
      <c r="J1336" s="179"/>
      <c r="K1336" s="179"/>
    </row>
    <row r="1337" spans="8:11" s="189" customFormat="1" x14ac:dyDescent="0.2">
      <c r="H1337" s="179"/>
      <c r="I1337" s="179"/>
      <c r="J1337" s="179"/>
      <c r="K1337" s="179"/>
    </row>
    <row r="1338" spans="8:11" s="189" customFormat="1" x14ac:dyDescent="0.2">
      <c r="H1338" s="179"/>
      <c r="I1338" s="179"/>
      <c r="J1338" s="179"/>
      <c r="K1338" s="179"/>
    </row>
    <row r="1339" spans="8:11" s="189" customFormat="1" x14ac:dyDescent="0.2">
      <c r="H1339" s="179"/>
      <c r="I1339" s="179"/>
      <c r="J1339" s="179"/>
      <c r="K1339" s="179"/>
    </row>
    <row r="1340" spans="8:11" s="189" customFormat="1" x14ac:dyDescent="0.2">
      <c r="H1340" s="179"/>
      <c r="I1340" s="179"/>
      <c r="J1340" s="179"/>
      <c r="K1340" s="179"/>
    </row>
    <row r="1341" spans="8:11" s="189" customFormat="1" x14ac:dyDescent="0.2">
      <c r="H1341" s="179"/>
      <c r="I1341" s="179"/>
      <c r="J1341" s="179"/>
      <c r="K1341" s="179"/>
    </row>
    <row r="1342" spans="8:11" s="189" customFormat="1" x14ac:dyDescent="0.2">
      <c r="H1342" s="179"/>
      <c r="I1342" s="179"/>
      <c r="J1342" s="179"/>
      <c r="K1342" s="179"/>
    </row>
    <row r="1343" spans="8:11" s="189" customFormat="1" x14ac:dyDescent="0.2">
      <c r="H1343" s="179"/>
      <c r="I1343" s="179"/>
      <c r="J1343" s="179"/>
      <c r="K1343" s="179"/>
    </row>
    <row r="1344" spans="8:11" s="189" customFormat="1" x14ac:dyDescent="0.2">
      <c r="H1344" s="179"/>
      <c r="I1344" s="179"/>
      <c r="J1344" s="179"/>
      <c r="K1344" s="179"/>
    </row>
    <row r="1345" spans="8:11" s="189" customFormat="1" x14ac:dyDescent="0.2">
      <c r="H1345" s="179"/>
      <c r="I1345" s="179"/>
      <c r="J1345" s="179"/>
      <c r="K1345" s="179"/>
    </row>
    <row r="1346" spans="8:11" s="189" customFormat="1" x14ac:dyDescent="0.2">
      <c r="H1346" s="179"/>
      <c r="I1346" s="179"/>
      <c r="J1346" s="179"/>
      <c r="K1346" s="179"/>
    </row>
    <row r="1347" spans="8:11" s="189" customFormat="1" x14ac:dyDescent="0.2">
      <c r="H1347" s="179"/>
      <c r="I1347" s="179"/>
      <c r="J1347" s="179"/>
      <c r="K1347" s="179"/>
    </row>
    <row r="1348" spans="8:11" s="189" customFormat="1" x14ac:dyDescent="0.2">
      <c r="H1348" s="179"/>
      <c r="I1348" s="179"/>
      <c r="J1348" s="179"/>
      <c r="K1348" s="179"/>
    </row>
    <row r="1349" spans="8:11" s="189" customFormat="1" x14ac:dyDescent="0.2">
      <c r="H1349" s="179"/>
      <c r="I1349" s="179"/>
      <c r="J1349" s="179"/>
      <c r="K1349" s="179"/>
    </row>
    <row r="1350" spans="8:11" s="189" customFormat="1" x14ac:dyDescent="0.2">
      <c r="H1350" s="179"/>
      <c r="I1350" s="179"/>
      <c r="J1350" s="179"/>
      <c r="K1350" s="179"/>
    </row>
    <row r="1351" spans="8:11" s="189" customFormat="1" x14ac:dyDescent="0.2">
      <c r="H1351" s="179"/>
      <c r="I1351" s="179"/>
      <c r="J1351" s="179"/>
      <c r="K1351" s="179"/>
    </row>
    <row r="1352" spans="8:11" s="189" customFormat="1" x14ac:dyDescent="0.2">
      <c r="H1352" s="179"/>
      <c r="I1352" s="179"/>
      <c r="J1352" s="179"/>
      <c r="K1352" s="179"/>
    </row>
    <row r="1353" spans="8:11" s="189" customFormat="1" x14ac:dyDescent="0.2">
      <c r="H1353" s="179"/>
      <c r="I1353" s="179"/>
      <c r="J1353" s="179"/>
      <c r="K1353" s="179"/>
    </row>
    <row r="1354" spans="8:11" s="189" customFormat="1" x14ac:dyDescent="0.2">
      <c r="H1354" s="179"/>
      <c r="I1354" s="179"/>
      <c r="J1354" s="179"/>
      <c r="K1354" s="179"/>
    </row>
    <row r="1355" spans="8:11" s="189" customFormat="1" x14ac:dyDescent="0.2">
      <c r="H1355" s="179"/>
      <c r="I1355" s="179"/>
      <c r="J1355" s="179"/>
      <c r="K1355" s="179"/>
    </row>
    <row r="1356" spans="8:11" s="189" customFormat="1" x14ac:dyDescent="0.2">
      <c r="H1356" s="179"/>
      <c r="I1356" s="179"/>
      <c r="J1356" s="179"/>
      <c r="K1356" s="179"/>
    </row>
    <row r="1357" spans="8:11" s="189" customFormat="1" x14ac:dyDescent="0.2">
      <c r="H1357" s="179"/>
      <c r="I1357" s="179"/>
      <c r="J1357" s="179"/>
      <c r="K1357" s="179"/>
    </row>
    <row r="1358" spans="8:11" s="189" customFormat="1" x14ac:dyDescent="0.2">
      <c r="H1358" s="179"/>
      <c r="I1358" s="179"/>
      <c r="J1358" s="179"/>
      <c r="K1358" s="179"/>
    </row>
    <row r="1359" spans="8:11" s="189" customFormat="1" x14ac:dyDescent="0.2">
      <c r="H1359" s="179"/>
      <c r="I1359" s="179"/>
      <c r="J1359" s="179"/>
      <c r="K1359" s="179"/>
    </row>
    <row r="1360" spans="8:11" s="189" customFormat="1" x14ac:dyDescent="0.2">
      <c r="H1360" s="179"/>
      <c r="I1360" s="179"/>
      <c r="J1360" s="179"/>
      <c r="K1360" s="179"/>
    </row>
    <row r="1361" spans="8:11" s="189" customFormat="1" x14ac:dyDescent="0.2">
      <c r="H1361" s="179"/>
      <c r="I1361" s="179"/>
      <c r="J1361" s="179"/>
      <c r="K1361" s="179"/>
    </row>
    <row r="1362" spans="8:11" s="189" customFormat="1" x14ac:dyDescent="0.2">
      <c r="H1362" s="179"/>
      <c r="I1362" s="179"/>
      <c r="J1362" s="179"/>
      <c r="K1362" s="179"/>
    </row>
    <row r="1363" spans="8:11" s="189" customFormat="1" x14ac:dyDescent="0.2">
      <c r="H1363" s="179"/>
      <c r="I1363" s="179"/>
      <c r="J1363" s="179"/>
      <c r="K1363" s="179"/>
    </row>
    <row r="1364" spans="8:11" s="189" customFormat="1" x14ac:dyDescent="0.2">
      <c r="H1364" s="179"/>
      <c r="I1364" s="179"/>
      <c r="J1364" s="179"/>
      <c r="K1364" s="179"/>
    </row>
    <row r="1365" spans="8:11" s="189" customFormat="1" x14ac:dyDescent="0.2">
      <c r="H1365" s="179"/>
      <c r="I1365" s="179"/>
      <c r="J1365" s="179"/>
      <c r="K1365" s="179"/>
    </row>
    <row r="1366" spans="8:11" s="189" customFormat="1" x14ac:dyDescent="0.2">
      <c r="H1366" s="179"/>
      <c r="I1366" s="179"/>
      <c r="J1366" s="179"/>
      <c r="K1366" s="179"/>
    </row>
    <row r="1367" spans="8:11" s="189" customFormat="1" x14ac:dyDescent="0.2">
      <c r="H1367" s="179"/>
      <c r="I1367" s="179"/>
      <c r="J1367" s="179"/>
      <c r="K1367" s="179"/>
    </row>
    <row r="1368" spans="8:11" s="189" customFormat="1" x14ac:dyDescent="0.2">
      <c r="H1368" s="179"/>
      <c r="I1368" s="179"/>
      <c r="J1368" s="179"/>
      <c r="K1368" s="179"/>
    </row>
    <row r="1369" spans="8:11" s="189" customFormat="1" x14ac:dyDescent="0.2">
      <c r="H1369" s="179"/>
      <c r="I1369" s="179"/>
      <c r="J1369" s="179"/>
      <c r="K1369" s="179"/>
    </row>
    <row r="1370" spans="8:11" s="189" customFormat="1" x14ac:dyDescent="0.2">
      <c r="H1370" s="179"/>
      <c r="I1370" s="179"/>
      <c r="J1370" s="179"/>
      <c r="K1370" s="179"/>
    </row>
    <row r="1371" spans="8:11" s="189" customFormat="1" x14ac:dyDescent="0.2">
      <c r="H1371" s="179"/>
      <c r="I1371" s="179"/>
      <c r="J1371" s="179"/>
      <c r="K1371" s="179"/>
    </row>
    <row r="1372" spans="8:11" s="189" customFormat="1" x14ac:dyDescent="0.2">
      <c r="H1372" s="179"/>
      <c r="I1372" s="179"/>
      <c r="J1372" s="179"/>
      <c r="K1372" s="179"/>
    </row>
    <row r="1373" spans="8:11" s="189" customFormat="1" x14ac:dyDescent="0.2">
      <c r="H1373" s="179"/>
      <c r="I1373" s="179"/>
      <c r="J1373" s="179"/>
      <c r="K1373" s="179"/>
    </row>
    <row r="1374" spans="8:11" s="189" customFormat="1" x14ac:dyDescent="0.2">
      <c r="H1374" s="179"/>
      <c r="I1374" s="179"/>
      <c r="J1374" s="179"/>
      <c r="K1374" s="179"/>
    </row>
    <row r="1375" spans="8:11" s="189" customFormat="1" x14ac:dyDescent="0.2">
      <c r="H1375" s="179"/>
      <c r="I1375" s="179"/>
      <c r="J1375" s="179"/>
      <c r="K1375" s="179"/>
    </row>
    <row r="1376" spans="8:11" s="189" customFormat="1" x14ac:dyDescent="0.2">
      <c r="H1376" s="179"/>
      <c r="I1376" s="179"/>
      <c r="J1376" s="179"/>
      <c r="K1376" s="179"/>
    </row>
    <row r="1377" spans="8:11" s="189" customFormat="1" x14ac:dyDescent="0.2">
      <c r="H1377" s="179"/>
      <c r="I1377" s="179"/>
      <c r="J1377" s="179"/>
      <c r="K1377" s="179"/>
    </row>
    <row r="1378" spans="8:11" s="189" customFormat="1" x14ac:dyDescent="0.2">
      <c r="H1378" s="179"/>
      <c r="I1378" s="179"/>
      <c r="J1378" s="179"/>
      <c r="K1378" s="179"/>
    </row>
    <row r="1379" spans="8:11" s="189" customFormat="1" x14ac:dyDescent="0.2">
      <c r="H1379" s="179"/>
      <c r="I1379" s="179"/>
      <c r="J1379" s="179"/>
      <c r="K1379" s="179"/>
    </row>
    <row r="1380" spans="8:11" s="189" customFormat="1" x14ac:dyDescent="0.2">
      <c r="H1380" s="179"/>
      <c r="I1380" s="179"/>
      <c r="J1380" s="179"/>
      <c r="K1380" s="179"/>
    </row>
    <row r="1381" spans="8:11" s="189" customFormat="1" x14ac:dyDescent="0.2">
      <c r="H1381" s="179"/>
      <c r="I1381" s="179"/>
      <c r="J1381" s="179"/>
      <c r="K1381" s="179"/>
    </row>
    <row r="1382" spans="8:11" s="189" customFormat="1" x14ac:dyDescent="0.2">
      <c r="H1382" s="179"/>
      <c r="I1382" s="179"/>
      <c r="J1382" s="179"/>
      <c r="K1382" s="179"/>
    </row>
    <row r="1383" spans="8:11" s="189" customFormat="1" x14ac:dyDescent="0.2">
      <c r="H1383" s="179"/>
      <c r="I1383" s="179"/>
      <c r="J1383" s="179"/>
      <c r="K1383" s="179"/>
    </row>
    <row r="1384" spans="8:11" s="189" customFormat="1" x14ac:dyDescent="0.2">
      <c r="H1384" s="179"/>
      <c r="I1384" s="179"/>
      <c r="J1384" s="179"/>
      <c r="K1384" s="179"/>
    </row>
    <row r="1385" spans="8:11" s="189" customFormat="1" x14ac:dyDescent="0.2">
      <c r="H1385" s="179"/>
      <c r="I1385" s="179"/>
      <c r="J1385" s="179"/>
      <c r="K1385" s="179"/>
    </row>
    <row r="1386" spans="8:11" s="189" customFormat="1" x14ac:dyDescent="0.2">
      <c r="H1386" s="179"/>
      <c r="I1386" s="179"/>
      <c r="J1386" s="179"/>
      <c r="K1386" s="179"/>
    </row>
    <row r="1387" spans="8:11" s="189" customFormat="1" x14ac:dyDescent="0.2">
      <c r="H1387" s="179"/>
      <c r="I1387" s="179"/>
      <c r="J1387" s="179"/>
      <c r="K1387" s="179"/>
    </row>
    <row r="1388" spans="8:11" s="189" customFormat="1" x14ac:dyDescent="0.2">
      <c r="H1388" s="179"/>
      <c r="I1388" s="179"/>
      <c r="J1388" s="179"/>
      <c r="K1388" s="179"/>
    </row>
    <row r="1389" spans="8:11" s="189" customFormat="1" x14ac:dyDescent="0.2">
      <c r="H1389" s="179"/>
      <c r="I1389" s="179"/>
      <c r="J1389" s="179"/>
      <c r="K1389" s="179"/>
    </row>
    <row r="1390" spans="8:11" s="189" customFormat="1" x14ac:dyDescent="0.2">
      <c r="H1390" s="179"/>
      <c r="I1390" s="179"/>
      <c r="J1390" s="179"/>
      <c r="K1390" s="179"/>
    </row>
    <row r="1391" spans="8:11" s="189" customFormat="1" x14ac:dyDescent="0.2">
      <c r="H1391" s="179"/>
      <c r="I1391" s="179"/>
      <c r="J1391" s="179"/>
      <c r="K1391" s="179"/>
    </row>
    <row r="1392" spans="8:11" s="189" customFormat="1" x14ac:dyDescent="0.2">
      <c r="H1392" s="179"/>
      <c r="I1392" s="179"/>
      <c r="J1392" s="179"/>
      <c r="K1392" s="179"/>
    </row>
    <row r="1393" spans="8:11" s="189" customFormat="1" x14ac:dyDescent="0.2">
      <c r="H1393" s="179"/>
      <c r="I1393" s="179"/>
      <c r="J1393" s="179"/>
      <c r="K1393" s="179"/>
    </row>
    <row r="1394" spans="8:11" s="189" customFormat="1" x14ac:dyDescent="0.2">
      <c r="H1394" s="179"/>
      <c r="I1394" s="179"/>
      <c r="J1394" s="179"/>
      <c r="K1394" s="179"/>
    </row>
    <row r="1395" spans="8:11" s="189" customFormat="1" x14ac:dyDescent="0.2">
      <c r="H1395" s="179"/>
      <c r="I1395" s="179"/>
      <c r="J1395" s="179"/>
      <c r="K1395" s="179"/>
    </row>
    <row r="1396" spans="8:11" s="189" customFormat="1" x14ac:dyDescent="0.2">
      <c r="H1396" s="179"/>
      <c r="I1396" s="179"/>
      <c r="J1396" s="179"/>
      <c r="K1396" s="179"/>
    </row>
    <row r="1397" spans="8:11" s="189" customFormat="1" x14ac:dyDescent="0.2">
      <c r="H1397" s="179"/>
      <c r="I1397" s="179"/>
      <c r="J1397" s="179"/>
      <c r="K1397" s="179"/>
    </row>
    <row r="1398" spans="8:11" s="189" customFormat="1" x14ac:dyDescent="0.2">
      <c r="H1398" s="179"/>
      <c r="I1398" s="179"/>
      <c r="J1398" s="179"/>
      <c r="K1398" s="179"/>
    </row>
    <row r="1399" spans="8:11" s="189" customFormat="1" x14ac:dyDescent="0.2">
      <c r="H1399" s="179"/>
      <c r="I1399" s="179"/>
      <c r="J1399" s="179"/>
      <c r="K1399" s="179"/>
    </row>
    <row r="1400" spans="8:11" s="189" customFormat="1" x14ac:dyDescent="0.2">
      <c r="H1400" s="179"/>
      <c r="I1400" s="179"/>
      <c r="J1400" s="179"/>
      <c r="K1400" s="179"/>
    </row>
    <row r="1401" spans="8:11" s="189" customFormat="1" x14ac:dyDescent="0.2">
      <c r="H1401" s="179"/>
      <c r="I1401" s="179"/>
      <c r="J1401" s="179"/>
      <c r="K1401" s="179"/>
    </row>
    <row r="1402" spans="8:11" s="189" customFormat="1" x14ac:dyDescent="0.2">
      <c r="H1402" s="179"/>
      <c r="I1402" s="179"/>
      <c r="J1402" s="179"/>
      <c r="K1402" s="179"/>
    </row>
    <row r="1403" spans="8:11" s="189" customFormat="1" x14ac:dyDescent="0.2">
      <c r="H1403" s="179"/>
      <c r="I1403" s="179"/>
      <c r="J1403" s="179"/>
      <c r="K1403" s="179"/>
    </row>
    <row r="1404" spans="8:11" s="189" customFormat="1" x14ac:dyDescent="0.2">
      <c r="H1404" s="179"/>
      <c r="I1404" s="179"/>
      <c r="J1404" s="179"/>
      <c r="K1404" s="179"/>
    </row>
    <row r="1405" spans="8:11" s="189" customFormat="1" x14ac:dyDescent="0.2">
      <c r="H1405" s="179"/>
      <c r="I1405" s="179"/>
      <c r="J1405" s="179"/>
      <c r="K1405" s="179"/>
    </row>
    <row r="1406" spans="8:11" s="189" customFormat="1" x14ac:dyDescent="0.2">
      <c r="H1406" s="179"/>
      <c r="I1406" s="179"/>
      <c r="J1406" s="179"/>
      <c r="K1406" s="179"/>
    </row>
    <row r="1407" spans="8:11" s="189" customFormat="1" x14ac:dyDescent="0.2">
      <c r="H1407" s="179"/>
      <c r="I1407" s="179"/>
      <c r="J1407" s="179"/>
      <c r="K1407" s="179"/>
    </row>
    <row r="1408" spans="8:11" s="189" customFormat="1" x14ac:dyDescent="0.2">
      <c r="H1408" s="179"/>
      <c r="I1408" s="179"/>
      <c r="J1408" s="179"/>
      <c r="K1408" s="179"/>
    </row>
    <row r="1409" spans="8:11" s="189" customFormat="1" x14ac:dyDescent="0.2">
      <c r="H1409" s="179"/>
      <c r="I1409" s="179"/>
      <c r="J1409" s="179"/>
      <c r="K1409" s="179"/>
    </row>
    <row r="1410" spans="8:11" s="189" customFormat="1" x14ac:dyDescent="0.2">
      <c r="H1410" s="179"/>
      <c r="I1410" s="179"/>
      <c r="J1410" s="179"/>
      <c r="K1410" s="179"/>
    </row>
    <row r="1411" spans="8:11" s="189" customFormat="1" x14ac:dyDescent="0.2">
      <c r="H1411" s="179"/>
      <c r="I1411" s="179"/>
      <c r="J1411" s="179"/>
      <c r="K1411" s="179"/>
    </row>
    <row r="1412" spans="8:11" s="189" customFormat="1" x14ac:dyDescent="0.2">
      <c r="H1412" s="179"/>
      <c r="I1412" s="179"/>
      <c r="J1412" s="179"/>
      <c r="K1412" s="179"/>
    </row>
    <row r="1413" spans="8:11" s="189" customFormat="1" x14ac:dyDescent="0.2">
      <c r="H1413" s="179"/>
      <c r="I1413" s="179"/>
      <c r="J1413" s="179"/>
      <c r="K1413" s="179"/>
    </row>
    <row r="1414" spans="8:11" s="189" customFormat="1" x14ac:dyDescent="0.2">
      <c r="H1414" s="179"/>
      <c r="I1414" s="179"/>
      <c r="J1414" s="179"/>
      <c r="K1414" s="179"/>
    </row>
    <row r="1415" spans="8:11" s="189" customFormat="1" x14ac:dyDescent="0.2">
      <c r="H1415" s="179"/>
      <c r="I1415" s="179"/>
      <c r="J1415" s="179"/>
      <c r="K1415" s="179"/>
    </row>
    <row r="1416" spans="8:11" s="189" customFormat="1" x14ac:dyDescent="0.2">
      <c r="H1416" s="179"/>
      <c r="I1416" s="179"/>
      <c r="J1416" s="179"/>
      <c r="K1416" s="179"/>
    </row>
    <row r="1417" spans="8:11" s="189" customFormat="1" x14ac:dyDescent="0.2">
      <c r="H1417" s="179"/>
      <c r="I1417" s="179"/>
      <c r="J1417" s="179"/>
      <c r="K1417" s="179"/>
    </row>
    <row r="1418" spans="8:11" s="189" customFormat="1" x14ac:dyDescent="0.2">
      <c r="H1418" s="179"/>
      <c r="I1418" s="179"/>
      <c r="J1418" s="179"/>
      <c r="K1418" s="179"/>
    </row>
    <row r="1419" spans="8:11" s="189" customFormat="1" x14ac:dyDescent="0.2">
      <c r="H1419" s="179"/>
      <c r="I1419" s="179"/>
      <c r="J1419" s="179"/>
      <c r="K1419" s="179"/>
    </row>
    <row r="1420" spans="8:11" s="189" customFormat="1" x14ac:dyDescent="0.2">
      <c r="H1420" s="179"/>
      <c r="I1420" s="179"/>
      <c r="J1420" s="179"/>
      <c r="K1420" s="179"/>
    </row>
    <row r="1421" spans="8:11" s="189" customFormat="1" x14ac:dyDescent="0.2">
      <c r="H1421" s="179"/>
      <c r="I1421" s="179"/>
      <c r="J1421" s="179"/>
      <c r="K1421" s="179"/>
    </row>
    <row r="1422" spans="8:11" s="189" customFormat="1" x14ac:dyDescent="0.2">
      <c r="H1422" s="179"/>
      <c r="I1422" s="179"/>
      <c r="J1422" s="179"/>
      <c r="K1422" s="179"/>
    </row>
    <row r="1423" spans="8:11" s="189" customFormat="1" x14ac:dyDescent="0.2">
      <c r="H1423" s="179"/>
      <c r="I1423" s="179"/>
      <c r="J1423" s="179"/>
      <c r="K1423" s="179"/>
    </row>
    <row r="1424" spans="8:11" s="189" customFormat="1" x14ac:dyDescent="0.2">
      <c r="H1424" s="179"/>
      <c r="I1424" s="179"/>
      <c r="J1424" s="179"/>
      <c r="K1424" s="179"/>
    </row>
    <row r="1425" spans="8:11" s="189" customFormat="1" x14ac:dyDescent="0.2">
      <c r="H1425" s="179"/>
      <c r="I1425" s="179"/>
      <c r="J1425" s="179"/>
      <c r="K1425" s="179"/>
    </row>
    <row r="1426" spans="8:11" s="189" customFormat="1" x14ac:dyDescent="0.2">
      <c r="H1426" s="179"/>
      <c r="I1426" s="179"/>
      <c r="J1426" s="179"/>
      <c r="K1426" s="179"/>
    </row>
    <row r="1427" spans="8:11" s="189" customFormat="1" x14ac:dyDescent="0.2">
      <c r="H1427" s="179"/>
      <c r="I1427" s="179"/>
      <c r="J1427" s="179"/>
      <c r="K1427" s="179"/>
    </row>
    <row r="1428" spans="8:11" s="189" customFormat="1" x14ac:dyDescent="0.2">
      <c r="H1428" s="179"/>
      <c r="I1428" s="179"/>
      <c r="J1428" s="179"/>
      <c r="K1428" s="179"/>
    </row>
    <row r="1429" spans="8:11" s="189" customFormat="1" x14ac:dyDescent="0.2">
      <c r="H1429" s="179"/>
      <c r="I1429" s="179"/>
      <c r="J1429" s="179"/>
      <c r="K1429" s="179"/>
    </row>
    <row r="1430" spans="8:11" s="189" customFormat="1" x14ac:dyDescent="0.2">
      <c r="H1430" s="179"/>
      <c r="I1430" s="179"/>
      <c r="J1430" s="179"/>
      <c r="K1430" s="179"/>
    </row>
    <row r="1431" spans="8:11" s="189" customFormat="1" x14ac:dyDescent="0.2">
      <c r="H1431" s="179"/>
      <c r="I1431" s="179"/>
      <c r="J1431" s="179"/>
      <c r="K1431" s="179"/>
    </row>
    <row r="1432" spans="8:11" s="189" customFormat="1" x14ac:dyDescent="0.2">
      <c r="H1432" s="179"/>
      <c r="I1432" s="179"/>
      <c r="J1432" s="179"/>
      <c r="K1432" s="179"/>
    </row>
    <row r="1433" spans="8:11" s="189" customFormat="1" x14ac:dyDescent="0.2">
      <c r="H1433" s="179"/>
      <c r="I1433" s="179"/>
      <c r="J1433" s="179"/>
      <c r="K1433" s="179"/>
    </row>
    <row r="1434" spans="8:11" s="189" customFormat="1" x14ac:dyDescent="0.2">
      <c r="H1434" s="179"/>
      <c r="I1434" s="179"/>
      <c r="J1434" s="179"/>
      <c r="K1434" s="179"/>
    </row>
    <row r="1435" spans="8:11" s="189" customFormat="1" x14ac:dyDescent="0.2">
      <c r="H1435" s="179"/>
      <c r="I1435" s="179"/>
      <c r="J1435" s="179"/>
      <c r="K1435" s="179"/>
    </row>
    <row r="1436" spans="8:11" s="189" customFormat="1" x14ac:dyDescent="0.2">
      <c r="H1436" s="179"/>
      <c r="I1436" s="179"/>
      <c r="J1436" s="179"/>
      <c r="K1436" s="179"/>
    </row>
    <row r="1437" spans="8:11" s="189" customFormat="1" x14ac:dyDescent="0.2">
      <c r="H1437" s="179"/>
      <c r="I1437" s="179"/>
      <c r="J1437" s="179"/>
      <c r="K1437" s="179"/>
    </row>
    <row r="1438" spans="8:11" s="189" customFormat="1" x14ac:dyDescent="0.2">
      <c r="H1438" s="179"/>
      <c r="I1438" s="179"/>
      <c r="J1438" s="179"/>
      <c r="K1438" s="179"/>
    </row>
    <row r="1439" spans="8:11" s="189" customFormat="1" x14ac:dyDescent="0.2">
      <c r="H1439" s="179"/>
      <c r="I1439" s="179"/>
      <c r="J1439" s="179"/>
      <c r="K1439" s="179"/>
    </row>
    <row r="1440" spans="8:11" s="189" customFormat="1" x14ac:dyDescent="0.2">
      <c r="H1440" s="179"/>
      <c r="I1440" s="179"/>
      <c r="J1440" s="179"/>
      <c r="K1440" s="179"/>
    </row>
    <row r="1441" spans="8:11" s="189" customFormat="1" x14ac:dyDescent="0.2">
      <c r="H1441" s="179"/>
      <c r="I1441" s="179"/>
      <c r="J1441" s="179"/>
      <c r="K1441" s="179"/>
    </row>
    <row r="1442" spans="8:11" s="189" customFormat="1" x14ac:dyDescent="0.2">
      <c r="H1442" s="179"/>
      <c r="I1442" s="179"/>
      <c r="J1442" s="179"/>
      <c r="K1442" s="179"/>
    </row>
    <row r="1443" spans="8:11" s="189" customFormat="1" x14ac:dyDescent="0.2">
      <c r="H1443" s="179"/>
      <c r="I1443" s="179"/>
      <c r="J1443" s="179"/>
      <c r="K1443" s="179"/>
    </row>
    <row r="1444" spans="8:11" s="189" customFormat="1" x14ac:dyDescent="0.2">
      <c r="H1444" s="179"/>
      <c r="I1444" s="179"/>
      <c r="J1444" s="179"/>
      <c r="K1444" s="179"/>
    </row>
    <row r="1445" spans="8:11" s="189" customFormat="1" x14ac:dyDescent="0.2">
      <c r="H1445" s="179"/>
      <c r="I1445" s="179"/>
      <c r="J1445" s="179"/>
      <c r="K1445" s="179"/>
    </row>
    <row r="1446" spans="8:11" s="189" customFormat="1" x14ac:dyDescent="0.2">
      <c r="H1446" s="179"/>
      <c r="I1446" s="179"/>
      <c r="J1446" s="179"/>
      <c r="K1446" s="179"/>
    </row>
    <row r="1447" spans="8:11" s="189" customFormat="1" x14ac:dyDescent="0.2">
      <c r="H1447" s="179"/>
      <c r="I1447" s="179"/>
      <c r="J1447" s="179"/>
      <c r="K1447" s="179"/>
    </row>
    <row r="1448" spans="8:11" s="189" customFormat="1" x14ac:dyDescent="0.2">
      <c r="H1448" s="179"/>
      <c r="I1448" s="179"/>
      <c r="J1448" s="179"/>
      <c r="K1448" s="179"/>
    </row>
    <row r="1449" spans="8:11" s="189" customFormat="1" x14ac:dyDescent="0.2">
      <c r="H1449" s="179"/>
      <c r="I1449" s="179"/>
      <c r="J1449" s="179"/>
      <c r="K1449" s="179"/>
    </row>
    <row r="1450" spans="8:11" s="189" customFormat="1" x14ac:dyDescent="0.2">
      <c r="H1450" s="179"/>
      <c r="I1450" s="179"/>
      <c r="J1450" s="179"/>
      <c r="K1450" s="179"/>
    </row>
    <row r="1451" spans="8:11" s="189" customFormat="1" x14ac:dyDescent="0.2">
      <c r="H1451" s="179"/>
      <c r="I1451" s="179"/>
      <c r="J1451" s="179"/>
      <c r="K1451" s="179"/>
    </row>
    <row r="1452" spans="8:11" s="189" customFormat="1" x14ac:dyDescent="0.2">
      <c r="H1452" s="179"/>
      <c r="I1452" s="179"/>
      <c r="J1452" s="179"/>
      <c r="K1452" s="179"/>
    </row>
  </sheetData>
  <sheetProtection sheet="1" objects="1" scenarios="1" insertHyperlinks="0"/>
  <mergeCells count="322">
    <mergeCell ref="H324:K324"/>
    <mergeCell ref="H318:K318"/>
    <mergeCell ref="H319:K319"/>
    <mergeCell ref="H320:K320"/>
    <mergeCell ref="H321:K321"/>
    <mergeCell ref="H322:K322"/>
    <mergeCell ref="H323:K323"/>
    <mergeCell ref="H312:K312"/>
    <mergeCell ref="H313:K313"/>
    <mergeCell ref="H314:K314"/>
    <mergeCell ref="H315:K315"/>
    <mergeCell ref="H316:K316"/>
    <mergeCell ref="H317:K317"/>
    <mergeCell ref="H311:K311"/>
    <mergeCell ref="H300:K300"/>
    <mergeCell ref="H301:K301"/>
    <mergeCell ref="H302:K302"/>
    <mergeCell ref="H303:K303"/>
    <mergeCell ref="H304:K304"/>
    <mergeCell ref="H305:K305"/>
    <mergeCell ref="H294:K294"/>
    <mergeCell ref="H295:K295"/>
    <mergeCell ref="H296:K296"/>
    <mergeCell ref="H297:K297"/>
    <mergeCell ref="H298:K298"/>
    <mergeCell ref="H299:K299"/>
    <mergeCell ref="H306:K306"/>
    <mergeCell ref="H307:K307"/>
    <mergeCell ref="H308:K308"/>
    <mergeCell ref="H309:K309"/>
    <mergeCell ref="H310:K310"/>
    <mergeCell ref="H288:K288"/>
    <mergeCell ref="H289:K289"/>
    <mergeCell ref="H290:K290"/>
    <mergeCell ref="H291:K291"/>
    <mergeCell ref="H292:K292"/>
    <mergeCell ref="H293:K293"/>
    <mergeCell ref="H282:K282"/>
    <mergeCell ref="H283:K283"/>
    <mergeCell ref="H284:K284"/>
    <mergeCell ref="H285:K285"/>
    <mergeCell ref="H286:K286"/>
    <mergeCell ref="H287:K287"/>
    <mergeCell ref="H276:K276"/>
    <mergeCell ref="H277:K277"/>
    <mergeCell ref="H278:K278"/>
    <mergeCell ref="H279:K279"/>
    <mergeCell ref="H280:K280"/>
    <mergeCell ref="H281:K281"/>
    <mergeCell ref="H270:K270"/>
    <mergeCell ref="H271:K271"/>
    <mergeCell ref="H272:K272"/>
    <mergeCell ref="H273:K273"/>
    <mergeCell ref="H274:K274"/>
    <mergeCell ref="H275:K275"/>
    <mergeCell ref="H264:K264"/>
    <mergeCell ref="H265:K265"/>
    <mergeCell ref="H266:K266"/>
    <mergeCell ref="H267:K267"/>
    <mergeCell ref="H268:K268"/>
    <mergeCell ref="H269:K269"/>
    <mergeCell ref="H258:K258"/>
    <mergeCell ref="H259:K259"/>
    <mergeCell ref="H260:K260"/>
    <mergeCell ref="H261:K261"/>
    <mergeCell ref="H262:K262"/>
    <mergeCell ref="H263:K263"/>
    <mergeCell ref="H252:K252"/>
    <mergeCell ref="H253:K253"/>
    <mergeCell ref="H254:K254"/>
    <mergeCell ref="H255:K255"/>
    <mergeCell ref="H256:K256"/>
    <mergeCell ref="H257:K257"/>
    <mergeCell ref="H246:K246"/>
    <mergeCell ref="H247:K247"/>
    <mergeCell ref="H248:K248"/>
    <mergeCell ref="H249:K249"/>
    <mergeCell ref="H250:K250"/>
    <mergeCell ref="H251:K251"/>
    <mergeCell ref="H240:K240"/>
    <mergeCell ref="H241:K241"/>
    <mergeCell ref="H242:K242"/>
    <mergeCell ref="H243:K243"/>
    <mergeCell ref="H244:K244"/>
    <mergeCell ref="H245:K245"/>
    <mergeCell ref="H234:K234"/>
    <mergeCell ref="H235:K235"/>
    <mergeCell ref="H236:K236"/>
    <mergeCell ref="H237:K237"/>
    <mergeCell ref="H238:K238"/>
    <mergeCell ref="H239:K239"/>
    <mergeCell ref="H228:K228"/>
    <mergeCell ref="H229:K229"/>
    <mergeCell ref="H230:K230"/>
    <mergeCell ref="H231:K231"/>
    <mergeCell ref="H232:K232"/>
    <mergeCell ref="H233:K233"/>
    <mergeCell ref="H222:K222"/>
    <mergeCell ref="H223:K223"/>
    <mergeCell ref="H224:K224"/>
    <mergeCell ref="H225:K225"/>
    <mergeCell ref="H226:K226"/>
    <mergeCell ref="H227:K227"/>
    <mergeCell ref="H216:K216"/>
    <mergeCell ref="H217:K217"/>
    <mergeCell ref="H218:K218"/>
    <mergeCell ref="H219:K219"/>
    <mergeCell ref="H220:K220"/>
    <mergeCell ref="H221:K221"/>
    <mergeCell ref="H210:K210"/>
    <mergeCell ref="H211:K211"/>
    <mergeCell ref="H212:K212"/>
    <mergeCell ref="H213:K213"/>
    <mergeCell ref="H214:K214"/>
    <mergeCell ref="H215:K215"/>
    <mergeCell ref="H204:K204"/>
    <mergeCell ref="H205:K205"/>
    <mergeCell ref="H206:K206"/>
    <mergeCell ref="H207:K207"/>
    <mergeCell ref="H208:K208"/>
    <mergeCell ref="H209:K209"/>
    <mergeCell ref="H198:K198"/>
    <mergeCell ref="H199:K199"/>
    <mergeCell ref="H200:K200"/>
    <mergeCell ref="H201:K201"/>
    <mergeCell ref="H202:K202"/>
    <mergeCell ref="H203:K203"/>
    <mergeCell ref="H192:K192"/>
    <mergeCell ref="H193:K193"/>
    <mergeCell ref="H194:K194"/>
    <mergeCell ref="H195:K195"/>
    <mergeCell ref="H196:K196"/>
    <mergeCell ref="H197:K197"/>
    <mergeCell ref="H186:K186"/>
    <mergeCell ref="H187:K187"/>
    <mergeCell ref="H188:K188"/>
    <mergeCell ref="H189:K189"/>
    <mergeCell ref="H190:K190"/>
    <mergeCell ref="H191:K191"/>
    <mergeCell ref="H180:K180"/>
    <mergeCell ref="H181:K181"/>
    <mergeCell ref="H182:K182"/>
    <mergeCell ref="H183:K183"/>
    <mergeCell ref="H184:K184"/>
    <mergeCell ref="H185:K185"/>
    <mergeCell ref="H174:K174"/>
    <mergeCell ref="H175:K175"/>
    <mergeCell ref="H176:K176"/>
    <mergeCell ref="H177:K177"/>
    <mergeCell ref="H178:K178"/>
    <mergeCell ref="H179:K179"/>
    <mergeCell ref="H168:K168"/>
    <mergeCell ref="H169:K169"/>
    <mergeCell ref="H170:K170"/>
    <mergeCell ref="H171:K171"/>
    <mergeCell ref="H172:K172"/>
    <mergeCell ref="H173:K173"/>
    <mergeCell ref="H162:K162"/>
    <mergeCell ref="H163:K163"/>
    <mergeCell ref="H164:K164"/>
    <mergeCell ref="H165:K165"/>
    <mergeCell ref="H166:K166"/>
    <mergeCell ref="H167:K167"/>
    <mergeCell ref="H156:K156"/>
    <mergeCell ref="H157:K157"/>
    <mergeCell ref="H158:K158"/>
    <mergeCell ref="H159:K159"/>
    <mergeCell ref="H160:K160"/>
    <mergeCell ref="H161:K161"/>
    <mergeCell ref="H150:K150"/>
    <mergeCell ref="H151:K151"/>
    <mergeCell ref="H152:K152"/>
    <mergeCell ref="H153:K153"/>
    <mergeCell ref="H154:K154"/>
    <mergeCell ref="H155:K155"/>
    <mergeCell ref="H144:K144"/>
    <mergeCell ref="H145:K145"/>
    <mergeCell ref="H146:K146"/>
    <mergeCell ref="H147:K147"/>
    <mergeCell ref="H148:K148"/>
    <mergeCell ref="H149:K149"/>
    <mergeCell ref="H138:K138"/>
    <mergeCell ref="H139:K139"/>
    <mergeCell ref="H140:K140"/>
    <mergeCell ref="H141:K141"/>
    <mergeCell ref="H142:K142"/>
    <mergeCell ref="H143:K143"/>
    <mergeCell ref="H132:K132"/>
    <mergeCell ref="H133:K133"/>
    <mergeCell ref="H134:K134"/>
    <mergeCell ref="H135:K135"/>
    <mergeCell ref="H136:K136"/>
    <mergeCell ref="H137:K137"/>
    <mergeCell ref="H126:K126"/>
    <mergeCell ref="H127:K127"/>
    <mergeCell ref="H128:K128"/>
    <mergeCell ref="H129:K129"/>
    <mergeCell ref="H130:K130"/>
    <mergeCell ref="H131:K131"/>
    <mergeCell ref="H120:K120"/>
    <mergeCell ref="H121:K121"/>
    <mergeCell ref="H122:K122"/>
    <mergeCell ref="H123:K123"/>
    <mergeCell ref="H124:K124"/>
    <mergeCell ref="H125:K125"/>
    <mergeCell ref="H114:K114"/>
    <mergeCell ref="H115:K115"/>
    <mergeCell ref="H116:K116"/>
    <mergeCell ref="H117:K117"/>
    <mergeCell ref="H118:K118"/>
    <mergeCell ref="H119:K119"/>
    <mergeCell ref="H108:K108"/>
    <mergeCell ref="H109:K109"/>
    <mergeCell ref="H110:K110"/>
    <mergeCell ref="H111:K111"/>
    <mergeCell ref="H112:K112"/>
    <mergeCell ref="H113:K113"/>
    <mergeCell ref="H102:K102"/>
    <mergeCell ref="H103:K103"/>
    <mergeCell ref="H104:K104"/>
    <mergeCell ref="H105:K105"/>
    <mergeCell ref="H106:K106"/>
    <mergeCell ref="H107:K107"/>
    <mergeCell ref="H96:K96"/>
    <mergeCell ref="H97:K97"/>
    <mergeCell ref="H98:K98"/>
    <mergeCell ref="H99:K99"/>
    <mergeCell ref="H100:K100"/>
    <mergeCell ref="H101:K101"/>
    <mergeCell ref="H90:K90"/>
    <mergeCell ref="H91:K91"/>
    <mergeCell ref="H92:K92"/>
    <mergeCell ref="H93:K93"/>
    <mergeCell ref="H94:K94"/>
    <mergeCell ref="H95:K95"/>
    <mergeCell ref="H84:K84"/>
    <mergeCell ref="H85:K85"/>
    <mergeCell ref="H86:K86"/>
    <mergeCell ref="H87:K87"/>
    <mergeCell ref="H88:K88"/>
    <mergeCell ref="H89:K89"/>
    <mergeCell ref="H78:K78"/>
    <mergeCell ref="H79:K79"/>
    <mergeCell ref="H80:K80"/>
    <mergeCell ref="H81:K81"/>
    <mergeCell ref="H82:K82"/>
    <mergeCell ref="H83:K83"/>
    <mergeCell ref="H72:K72"/>
    <mergeCell ref="H73:K73"/>
    <mergeCell ref="H74:K74"/>
    <mergeCell ref="H75:K75"/>
    <mergeCell ref="H76:K76"/>
    <mergeCell ref="H77:K77"/>
    <mergeCell ref="H68:K68"/>
    <mergeCell ref="H69:K69"/>
    <mergeCell ref="H70:K70"/>
    <mergeCell ref="H71:K71"/>
    <mergeCell ref="H60:K60"/>
    <mergeCell ref="H61:K61"/>
    <mergeCell ref="H62:K62"/>
    <mergeCell ref="H63:K63"/>
    <mergeCell ref="H64:K64"/>
    <mergeCell ref="H65:K65"/>
    <mergeCell ref="H58:K58"/>
    <mergeCell ref="H59:K59"/>
    <mergeCell ref="A44:F44"/>
    <mergeCell ref="B46:C46"/>
    <mergeCell ref="B47:C47"/>
    <mergeCell ref="B48:C48"/>
    <mergeCell ref="B49:C49"/>
    <mergeCell ref="B50:C50"/>
    <mergeCell ref="B51:C51"/>
    <mergeCell ref="B52:C52"/>
    <mergeCell ref="B53:C53"/>
    <mergeCell ref="B40:C40"/>
    <mergeCell ref="B41:C41"/>
    <mergeCell ref="B38:C38"/>
    <mergeCell ref="B39:C39"/>
    <mergeCell ref="H66:K66"/>
    <mergeCell ref="H67:K67"/>
    <mergeCell ref="H12:K13"/>
    <mergeCell ref="B11:C11"/>
    <mergeCell ref="B12:C12"/>
    <mergeCell ref="B13:C13"/>
    <mergeCell ref="B17:C17"/>
    <mergeCell ref="B18:C18"/>
    <mergeCell ref="B19:C19"/>
    <mergeCell ref="A56:C56"/>
    <mergeCell ref="H57:K57"/>
    <mergeCell ref="B32:C32"/>
    <mergeCell ref="B33:C33"/>
    <mergeCell ref="B34:C34"/>
    <mergeCell ref="B35:C35"/>
    <mergeCell ref="B36:C36"/>
    <mergeCell ref="B37:C37"/>
    <mergeCell ref="B31:C31"/>
    <mergeCell ref="B26:C26"/>
    <mergeCell ref="B27:C27"/>
    <mergeCell ref="B30:C30"/>
    <mergeCell ref="B20:C20"/>
    <mergeCell ref="B21:C21"/>
    <mergeCell ref="B22:C22"/>
    <mergeCell ref="B1:C1"/>
    <mergeCell ref="A4:B4"/>
    <mergeCell ref="I5:I6"/>
    <mergeCell ref="A6:F6"/>
    <mergeCell ref="I7:I10"/>
    <mergeCell ref="B23:C23"/>
    <mergeCell ref="B24:C24"/>
    <mergeCell ref="B25:C25"/>
    <mergeCell ref="B14:C14"/>
    <mergeCell ref="B15:C15"/>
    <mergeCell ref="B16:C16"/>
    <mergeCell ref="J7:J10"/>
    <mergeCell ref="J5:J6"/>
    <mergeCell ref="K7:K10"/>
    <mergeCell ref="A9:F9"/>
    <mergeCell ref="K5:K6"/>
    <mergeCell ref="H5:H6"/>
    <mergeCell ref="H7:H10"/>
    <mergeCell ref="B28:C28"/>
    <mergeCell ref="B29:C29"/>
  </mergeCells>
  <printOptions horizontalCentered="1"/>
  <pageMargins left="0.39370078740157483" right="0.19685039370078741" top="0.39370078740157483" bottom="0.39370078740157483" header="0" footer="0.15748031496062992"/>
  <pageSetup paperSize="9" scale="82"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3430" r:id="rId4"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103430" r:id="rId4" name="FinalReviewChk"/>
      </mc:Fallback>
    </mc:AlternateContent>
    <mc:AlternateContent xmlns:mc="http://schemas.openxmlformats.org/markup-compatibility/2006">
      <mc:Choice Requires="x14">
        <control shapeId="103429" r:id="rId6" name="ReworkCompleteChk">
          <controlPr defaultSize="0" autoLine="0" r:id="rId7">
            <anchor moveWithCells="1">
              <from>
                <xdr:col>7</xdr:col>
                <xdr:colOff>114300</xdr:colOff>
                <xdr:row>5</xdr:row>
                <xdr:rowOff>0</xdr:rowOff>
              </from>
              <to>
                <xdr:col>7</xdr:col>
                <xdr:colOff>285750</xdr:colOff>
                <xdr:row>5</xdr:row>
                <xdr:rowOff>171450</xdr:rowOff>
              </to>
            </anchor>
          </controlPr>
        </control>
      </mc:Choice>
      <mc:Fallback>
        <control shapeId="103429" r:id="rId6" name="ReworkCompleteChk"/>
      </mc:Fallback>
    </mc:AlternateContent>
    <mc:AlternateContent xmlns:mc="http://schemas.openxmlformats.org/markup-compatibility/2006">
      <mc:Choice Requires="x14">
        <control shapeId="103428" r:id="rId8" name="ReworkRequiredChk">
          <controlPr defaultSize="0" autoLine="0" r:id="rId9">
            <anchor moveWithCells="1">
              <from>
                <xdr:col>7</xdr:col>
                <xdr:colOff>114300</xdr:colOff>
                <xdr:row>3</xdr:row>
                <xdr:rowOff>104775</xdr:rowOff>
              </from>
              <to>
                <xdr:col>7</xdr:col>
                <xdr:colOff>285750</xdr:colOff>
                <xdr:row>3</xdr:row>
                <xdr:rowOff>276225</xdr:rowOff>
              </to>
            </anchor>
          </controlPr>
        </control>
      </mc:Choice>
      <mc:Fallback>
        <control shapeId="103428" r:id="rId8" name="ReworkRequiredChk"/>
      </mc:Fallback>
    </mc:AlternateContent>
    <mc:AlternateContent xmlns:mc="http://schemas.openxmlformats.org/markup-compatibility/2006">
      <mc:Choice Requires="x14">
        <control shapeId="103427" r:id="rId10" name="ReviewedChk">
          <controlPr defaultSize="0" autoLine="0" r:id="rId11">
            <anchor moveWithCells="1">
              <from>
                <xdr:col>7</xdr:col>
                <xdr:colOff>114300</xdr:colOff>
                <xdr:row>2</xdr:row>
                <xdr:rowOff>85725</xdr:rowOff>
              </from>
              <to>
                <xdr:col>7</xdr:col>
                <xdr:colOff>285750</xdr:colOff>
                <xdr:row>2</xdr:row>
                <xdr:rowOff>257175</xdr:rowOff>
              </to>
            </anchor>
          </controlPr>
        </control>
      </mc:Choice>
      <mc:Fallback>
        <control shapeId="103427" r:id="rId10" name="ReviewedChk"/>
      </mc:Fallback>
    </mc:AlternateContent>
    <mc:AlternateContent xmlns:mc="http://schemas.openxmlformats.org/markup-compatibility/2006">
      <mc:Choice Requires="x14">
        <control shapeId="103426" r:id="rId12" name="AwaitingClientChk">
          <controlPr defaultSize="0" autoLine="0" r:id="rId13">
            <anchor moveWithCells="1">
              <from>
                <xdr:col>7</xdr:col>
                <xdr:colOff>114300</xdr:colOff>
                <xdr:row>1</xdr:row>
                <xdr:rowOff>66675</xdr:rowOff>
              </from>
              <to>
                <xdr:col>7</xdr:col>
                <xdr:colOff>285750</xdr:colOff>
                <xdr:row>1</xdr:row>
                <xdr:rowOff>238125</xdr:rowOff>
              </to>
            </anchor>
          </controlPr>
        </control>
      </mc:Choice>
      <mc:Fallback>
        <control shapeId="103426" r:id="rId12" name="AwaitingClientChk"/>
      </mc:Fallback>
    </mc:AlternateContent>
    <mc:AlternateContent xmlns:mc="http://schemas.openxmlformats.org/markup-compatibility/2006">
      <mc:Choice Requires="x14">
        <control shapeId="103425" r:id="rId14" name="WorksheetCompleteChk">
          <controlPr defaultSize="0" autoLine="0" r:id="rId15">
            <anchor moveWithCells="1">
              <from>
                <xdr:col>7</xdr:col>
                <xdr:colOff>104775</xdr:colOff>
                <xdr:row>0</xdr:row>
                <xdr:rowOff>47625</xdr:rowOff>
              </from>
              <to>
                <xdr:col>7</xdr:col>
                <xdr:colOff>276225</xdr:colOff>
                <xdr:row>0</xdr:row>
                <xdr:rowOff>219075</xdr:rowOff>
              </to>
            </anchor>
          </controlPr>
        </control>
      </mc:Choice>
      <mc:Fallback>
        <control shapeId="103425" r:id="rId14" name="WorksheetCompleteChk"/>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8">
    <tabColor rgb="FF8DC63F"/>
    <pageSetUpPr fitToPage="1"/>
  </sheetPr>
  <dimension ref="A1:R1518"/>
  <sheetViews>
    <sheetView showGridLines="0" zoomScaleNormal="100" workbookViewId="0">
      <selection activeCell="B1" sqref="B1:C1"/>
    </sheetView>
  </sheetViews>
  <sheetFormatPr defaultColWidth="9.33203125" defaultRowHeight="12" x14ac:dyDescent="0.2"/>
  <cols>
    <col min="1" max="1" width="12.83203125" style="179" customWidth="1"/>
    <col min="2" max="2" width="34.83203125" style="179" customWidth="1"/>
    <col min="3" max="3" width="11" style="179" customWidth="1"/>
    <col min="4" max="7" width="16.5" style="179" customWidth="1"/>
    <col min="8" max="8" width="0.83203125" style="179" customWidth="1"/>
    <col min="9" max="9" width="34.83203125" style="301" customWidth="1"/>
    <col min="10" max="13" width="16.5" style="301" customWidth="1"/>
    <col min="14" max="14" width="15.1640625" style="301" customWidth="1"/>
    <col min="15" max="15" width="6.33203125" style="179" customWidth="1"/>
    <col min="16" max="16" width="30.83203125" style="179" customWidth="1"/>
    <col min="17" max="16384" width="9.33203125" style="179"/>
  </cols>
  <sheetData>
    <row r="1" spans="1:18" ht="24.95" customHeight="1" x14ac:dyDescent="0.2">
      <c r="A1" s="145" t="s">
        <v>167</v>
      </c>
      <c r="B1" s="1426" t="str">
        <f>Home!$B$3</f>
        <v>MICI05</v>
      </c>
      <c r="C1" s="1426"/>
      <c r="K1" s="179"/>
      <c r="L1" s="104" t="s">
        <v>58</v>
      </c>
      <c r="M1" s="1066" t="e">
        <f>IF(AND('Index of Workpapers'!E72="",#REF!=""),'Index of Workpapers'!C72,IF('Index of Workpapers'!E72&lt;&gt;"",'Index of Workpapers'!E72,#REF!))</f>
        <v>#REF!</v>
      </c>
      <c r="O1" s="703"/>
      <c r="P1" s="704" t="s">
        <v>349</v>
      </c>
      <c r="Q1" s="705" t="s">
        <v>63</v>
      </c>
      <c r="R1" s="706" t="s">
        <v>64</v>
      </c>
    </row>
    <row r="2" spans="1:18" ht="24.95" customHeight="1" x14ac:dyDescent="0.25">
      <c r="A2" s="145" t="s">
        <v>10</v>
      </c>
      <c r="B2" s="971" t="str">
        <f>Home!$B$4</f>
        <v>MICINDA SUPERANNUATION FUND</v>
      </c>
      <c r="C2" s="168"/>
      <c r="K2" s="179"/>
      <c r="L2" s="104" t="s">
        <v>63</v>
      </c>
      <c r="M2" s="104" t="s">
        <v>64</v>
      </c>
      <c r="O2" s="703"/>
      <c r="P2" s="704" t="s">
        <v>350</v>
      </c>
      <c r="Q2" s="705" t="s">
        <v>63</v>
      </c>
      <c r="R2" s="706" t="s">
        <v>64</v>
      </c>
    </row>
    <row r="3" spans="1:18" ht="24.95" customHeight="1" x14ac:dyDescent="0.2">
      <c r="A3" s="145" t="s">
        <v>236</v>
      </c>
      <c r="B3" s="973">
        <f>Home!$C$7</f>
        <v>43281</v>
      </c>
      <c r="C3" s="999"/>
      <c r="K3" s="207" t="s">
        <v>55</v>
      </c>
      <c r="L3" s="106" t="str">
        <f>Home!$C$16</f>
        <v>TH</v>
      </c>
      <c r="M3" s="238">
        <f>Home!$C$17</f>
        <v>43521</v>
      </c>
      <c r="O3" s="703"/>
      <c r="P3" s="704" t="s">
        <v>94</v>
      </c>
      <c r="Q3" s="705" t="s">
        <v>63</v>
      </c>
      <c r="R3" s="706" t="s">
        <v>64</v>
      </c>
    </row>
    <row r="4" spans="1:18" ht="24.95" customHeight="1" x14ac:dyDescent="0.3">
      <c r="A4" s="1660" t="s">
        <v>45</v>
      </c>
      <c r="B4" s="1660"/>
      <c r="K4" s="207" t="s">
        <v>56</v>
      </c>
      <c r="L4" s="106" t="str">
        <f>Home!$C$18</f>
        <v>Enter initials</v>
      </c>
      <c r="M4" s="238" t="str">
        <f>Home!$C$19</f>
        <v>Enter date</v>
      </c>
      <c r="O4" s="703"/>
      <c r="P4" s="704" t="s">
        <v>351</v>
      </c>
      <c r="Q4" s="705" t="s">
        <v>63</v>
      </c>
      <c r="R4" s="706" t="s">
        <v>64</v>
      </c>
    </row>
    <row r="5" spans="1:18" ht="3.75" customHeight="1" x14ac:dyDescent="0.25">
      <c r="A5" s="223"/>
      <c r="B5" s="223"/>
      <c r="C5" s="223"/>
      <c r="D5" s="223"/>
      <c r="E5" s="223"/>
      <c r="F5" s="223"/>
      <c r="G5" s="223"/>
      <c r="H5" s="209"/>
      <c r="I5" s="209"/>
      <c r="J5" s="209"/>
      <c r="K5" s="209"/>
      <c r="L5" s="209"/>
      <c r="M5" s="209"/>
      <c r="N5" s="209"/>
      <c r="O5" s="1418"/>
      <c r="P5" s="1419" t="s">
        <v>352</v>
      </c>
      <c r="Q5" s="1420" t="s">
        <v>63</v>
      </c>
      <c r="R5" s="1422" t="s">
        <v>64</v>
      </c>
    </row>
    <row r="6" spans="1:18" ht="19.5" customHeight="1" x14ac:dyDescent="0.2">
      <c r="A6" s="1414" t="s">
        <v>751</v>
      </c>
      <c r="B6" s="1414"/>
      <c r="C6" s="1414"/>
      <c r="D6" s="1414"/>
      <c r="E6" s="1414"/>
      <c r="F6" s="1414"/>
      <c r="G6" s="1414"/>
      <c r="H6" s="1414"/>
      <c r="I6" s="1414"/>
      <c r="J6" s="1414"/>
      <c r="K6" s="1414"/>
      <c r="L6" s="1414"/>
      <c r="M6" s="1414"/>
      <c r="N6" s="180"/>
      <c r="O6" s="1418"/>
      <c r="P6" s="1419"/>
      <c r="Q6" s="1420"/>
      <c r="R6" s="1422"/>
    </row>
    <row r="7" spans="1:18" ht="3.75" customHeight="1" thickBot="1" x14ac:dyDescent="0.3">
      <c r="A7" s="208"/>
      <c r="B7" s="208"/>
      <c r="C7" s="208"/>
      <c r="D7" s="208"/>
      <c r="E7" s="208"/>
      <c r="F7" s="208"/>
      <c r="G7" s="208"/>
      <c r="O7" s="1418"/>
      <c r="P7" s="1419" t="s">
        <v>353</v>
      </c>
      <c r="Q7" s="1420" t="s">
        <v>63</v>
      </c>
      <c r="R7" s="1422" t="s">
        <v>64</v>
      </c>
    </row>
    <row r="8" spans="1:18" ht="3.75" customHeight="1" x14ac:dyDescent="0.25">
      <c r="A8" s="846"/>
      <c r="B8" s="847"/>
      <c r="C8" s="847"/>
      <c r="D8" s="847"/>
      <c r="E8" s="847"/>
      <c r="F8" s="847"/>
      <c r="G8" s="847"/>
      <c r="H8" s="857"/>
      <c r="I8" s="857"/>
      <c r="J8" s="857"/>
      <c r="K8" s="857"/>
      <c r="L8" s="857"/>
      <c r="M8" s="858"/>
      <c r="O8" s="1418"/>
      <c r="P8" s="1419"/>
      <c r="Q8" s="1420"/>
      <c r="R8" s="1422"/>
    </row>
    <row r="9" spans="1:18" s="215" customFormat="1" ht="19.5" customHeight="1" x14ac:dyDescent="0.2">
      <c r="A9" s="1397" t="s">
        <v>752</v>
      </c>
      <c r="B9" s="1398"/>
      <c r="C9" s="1398"/>
      <c r="D9" s="1398"/>
      <c r="E9" s="1398"/>
      <c r="F9" s="1398"/>
      <c r="G9" s="1398"/>
      <c r="H9" s="1398"/>
      <c r="I9" s="1398"/>
      <c r="J9" s="1398"/>
      <c r="K9" s="1398"/>
      <c r="L9" s="1398"/>
      <c r="M9" s="1399"/>
      <c r="O9" s="1418"/>
      <c r="P9" s="1419"/>
      <c r="Q9" s="1420"/>
      <c r="R9" s="1422"/>
    </row>
    <row r="10" spans="1:18" s="215" customFormat="1" ht="19.5" customHeight="1" x14ac:dyDescent="0.2">
      <c r="A10" s="1685" t="s">
        <v>744</v>
      </c>
      <c r="B10" s="1686"/>
      <c r="C10" s="1686"/>
      <c r="D10" s="1686"/>
      <c r="E10" s="1686"/>
      <c r="F10" s="1686"/>
      <c r="G10" s="1686"/>
      <c r="H10" s="214"/>
      <c r="I10" s="1686" t="s">
        <v>745</v>
      </c>
      <c r="J10" s="1686"/>
      <c r="K10" s="1686"/>
      <c r="L10" s="1686"/>
      <c r="M10" s="1636"/>
      <c r="O10" s="515" t="s">
        <v>902</v>
      </c>
      <c r="P10" s="516"/>
      <c r="Q10" s="516"/>
      <c r="R10" s="517"/>
    </row>
    <row r="11" spans="1:18" s="215" customFormat="1" ht="39.950000000000003" customHeight="1" x14ac:dyDescent="0.2">
      <c r="A11" s="641" t="s">
        <v>64</v>
      </c>
      <c r="B11" s="642" t="s">
        <v>264</v>
      </c>
      <c r="C11" s="642" t="s">
        <v>504</v>
      </c>
      <c r="D11" s="642" t="s">
        <v>565</v>
      </c>
      <c r="E11" s="642" t="s">
        <v>563</v>
      </c>
      <c r="F11" s="642" t="s">
        <v>43</v>
      </c>
      <c r="G11" s="642" t="s">
        <v>564</v>
      </c>
      <c r="H11" s="214"/>
      <c r="I11" s="642" t="s">
        <v>264</v>
      </c>
      <c r="J11" s="642" t="s">
        <v>746</v>
      </c>
      <c r="K11" s="642" t="s">
        <v>747</v>
      </c>
      <c r="L11" s="642" t="s">
        <v>748</v>
      </c>
      <c r="M11" s="653" t="s">
        <v>564</v>
      </c>
      <c r="O11" s="1415" t="s">
        <v>468</v>
      </c>
      <c r="P11" s="1416"/>
      <c r="Q11" s="1416"/>
      <c r="R11" s="1417"/>
    </row>
    <row r="12" spans="1:18" s="211" customFormat="1" ht="15" customHeight="1" x14ac:dyDescent="0.2">
      <c r="A12" s="629"/>
      <c r="B12" s="305"/>
      <c r="C12" s="638"/>
      <c r="D12" s="437"/>
      <c r="E12" s="437"/>
      <c r="F12" s="438">
        <f>(E12/0.7)*0.3</f>
        <v>0</v>
      </c>
      <c r="G12" s="437"/>
      <c r="H12" s="210"/>
      <c r="I12" s="307" t="str">
        <f t="array" ref="I12">IF(INDEX($B$12:$B$101,MATCH(0,COUNTIF($I$11:I11,$B$12:$B$101),0))=0,"",IF(ISNA(INDEX($B$12:$B$101,MATCH(0,COUNTIF($I$11:I11,$B$12:$B$101),0))),"",INDEX($B$12:$B$101,MATCH(0,COUNTIF($I$11:I11,$B$12:$B$101),0))))</f>
        <v/>
      </c>
      <c r="J12" s="438" t="str">
        <f t="shared" ref="J12:J43" si="0">IF($I12="","",SUMIF($B$12:$B$101,$I12,D$12:D$101))</f>
        <v/>
      </c>
      <c r="K12" s="438" t="str">
        <f t="shared" ref="K12:K43" si="1">IF($I12="","",SUMIF($B$12:$B$101,$I12,E$12:E$101))</f>
        <v/>
      </c>
      <c r="L12" s="438" t="str">
        <f t="shared" ref="L12:L43" si="2">IF($I12="","",SUMIF($B$12:$B$101,$I12,F$12:F$101))</f>
        <v/>
      </c>
      <c r="M12" s="571" t="str">
        <f t="shared" ref="M12:M43" si="3">IF($I12="","",SUMIF($B$12:$B$101,$I12,G$12:G$101))</f>
        <v/>
      </c>
      <c r="O12" s="443"/>
      <c r="P12" s="444"/>
      <c r="Q12" s="444"/>
      <c r="R12" s="445"/>
    </row>
    <row r="13" spans="1:18" s="211" customFormat="1" ht="15" customHeight="1" x14ac:dyDescent="0.2">
      <c r="A13" s="629"/>
      <c r="B13" s="305"/>
      <c r="C13" s="638"/>
      <c r="D13" s="437"/>
      <c r="E13" s="437"/>
      <c r="F13" s="438">
        <f t="shared" ref="F13:F101" si="4">(E13/0.7)*0.3</f>
        <v>0</v>
      </c>
      <c r="G13" s="437"/>
      <c r="H13" s="210"/>
      <c r="I13" s="307" t="str">
        <f t="array" ref="I13">IF(INDEX($B$12:$B$101,MATCH(0,COUNTIF($I$11:I12,$B$12:$B$101),0))=0,"",IF(ISNA(INDEX($B$12:$B$101,MATCH(0,COUNTIF($I$11:I12,$B$12:$B$101),0))),"",INDEX($B$12:$B$101,MATCH(0,COUNTIF($I$11:I12,$B$12:$B$101),0))))</f>
        <v/>
      </c>
      <c r="J13" s="438" t="str">
        <f t="shared" si="0"/>
        <v/>
      </c>
      <c r="K13" s="438" t="str">
        <f t="shared" si="1"/>
        <v/>
      </c>
      <c r="L13" s="438" t="str">
        <f t="shared" si="2"/>
        <v/>
      </c>
      <c r="M13" s="571" t="str">
        <f t="shared" si="3"/>
        <v/>
      </c>
      <c r="O13" s="443"/>
      <c r="P13" s="444"/>
      <c r="Q13" s="444"/>
      <c r="R13" s="445"/>
    </row>
    <row r="14" spans="1:18" s="211" customFormat="1" ht="15" customHeight="1" x14ac:dyDescent="0.2">
      <c r="A14" s="629"/>
      <c r="B14" s="305"/>
      <c r="C14" s="638"/>
      <c r="D14" s="437"/>
      <c r="E14" s="437"/>
      <c r="F14" s="438">
        <f t="shared" si="4"/>
        <v>0</v>
      </c>
      <c r="G14" s="437"/>
      <c r="H14" s="210"/>
      <c r="I14" s="307" t="str">
        <f t="array" ref="I14">IF(INDEX($B$12:$B$101,MATCH(0,COUNTIF($I$11:I13,$B$12:$B$101),0))=0,"",IF(ISNA(INDEX($B$12:$B$101,MATCH(0,COUNTIF($I$11:I13,$B$12:$B$101),0))),"",INDEX($B$12:$B$101,MATCH(0,COUNTIF($I$11:I13,$B$12:$B$101),0))))</f>
        <v/>
      </c>
      <c r="J14" s="438" t="str">
        <f t="shared" si="0"/>
        <v/>
      </c>
      <c r="K14" s="438" t="str">
        <f t="shared" si="1"/>
        <v/>
      </c>
      <c r="L14" s="438" t="str">
        <f t="shared" si="2"/>
        <v/>
      </c>
      <c r="M14" s="571" t="str">
        <f t="shared" si="3"/>
        <v/>
      </c>
      <c r="O14" s="443"/>
      <c r="P14" s="444"/>
      <c r="Q14" s="444"/>
      <c r="R14" s="445"/>
    </row>
    <row r="15" spans="1:18" s="211" customFormat="1" ht="15" customHeight="1" x14ac:dyDescent="0.2">
      <c r="A15" s="629"/>
      <c r="B15" s="305"/>
      <c r="C15" s="638"/>
      <c r="D15" s="437"/>
      <c r="E15" s="437"/>
      <c r="F15" s="438">
        <f t="shared" si="4"/>
        <v>0</v>
      </c>
      <c r="G15" s="437"/>
      <c r="H15" s="210"/>
      <c r="I15" s="307" t="str">
        <f t="array" ref="I15">IF(INDEX($B$12:$B$101,MATCH(0,COUNTIF($I$11:I14,$B$12:$B$101),0))=0,"",IF(ISNA(INDEX($B$12:$B$101,MATCH(0,COUNTIF($I$11:I14,$B$12:$B$101),0))),"",INDEX($B$12:$B$101,MATCH(0,COUNTIF($I$11:I14,$B$12:$B$101),0))))</f>
        <v/>
      </c>
      <c r="J15" s="438" t="str">
        <f t="shared" si="0"/>
        <v/>
      </c>
      <c r="K15" s="438" t="str">
        <f t="shared" si="1"/>
        <v/>
      </c>
      <c r="L15" s="438" t="str">
        <f t="shared" si="2"/>
        <v/>
      </c>
      <c r="M15" s="571" t="str">
        <f t="shared" si="3"/>
        <v/>
      </c>
      <c r="O15" s="443"/>
      <c r="P15" s="444"/>
      <c r="Q15" s="444"/>
      <c r="R15" s="445"/>
    </row>
    <row r="16" spans="1:18" s="211" customFormat="1" ht="15" customHeight="1" x14ac:dyDescent="0.2">
      <c r="A16" s="629"/>
      <c r="B16" s="305"/>
      <c r="C16" s="638"/>
      <c r="D16" s="437"/>
      <c r="E16" s="437"/>
      <c r="F16" s="438">
        <f t="shared" si="4"/>
        <v>0</v>
      </c>
      <c r="G16" s="437"/>
      <c r="H16" s="210"/>
      <c r="I16" s="307" t="str">
        <f t="array" ref="I16">IF(INDEX($B$12:$B$101,MATCH(0,COUNTIF($I$11:I15,$B$12:$B$101),0))=0,"",IF(ISNA(INDEX($B$12:$B$101,MATCH(0,COUNTIF($I$11:I15,$B$12:$B$101),0))),"",INDEX($B$12:$B$101,MATCH(0,COUNTIF($I$11:I15,$B$12:$B$101),0))))</f>
        <v/>
      </c>
      <c r="J16" s="438" t="str">
        <f t="shared" si="0"/>
        <v/>
      </c>
      <c r="K16" s="438" t="str">
        <f t="shared" si="1"/>
        <v/>
      </c>
      <c r="L16" s="438" t="str">
        <f t="shared" si="2"/>
        <v/>
      </c>
      <c r="M16" s="571" t="str">
        <f t="shared" si="3"/>
        <v/>
      </c>
      <c r="O16" s="443"/>
      <c r="P16" s="444"/>
      <c r="Q16" s="444"/>
      <c r="R16" s="445"/>
    </row>
    <row r="17" spans="1:18" s="211" customFormat="1" ht="15" customHeight="1" x14ac:dyDescent="0.2">
      <c r="A17" s="629"/>
      <c r="B17" s="305"/>
      <c r="C17" s="638"/>
      <c r="D17" s="437"/>
      <c r="E17" s="437"/>
      <c r="F17" s="438">
        <f t="shared" si="4"/>
        <v>0</v>
      </c>
      <c r="G17" s="437"/>
      <c r="H17" s="210"/>
      <c r="I17" s="307" t="str">
        <f t="array" ref="I17">IF(INDEX($B$12:$B$101,MATCH(0,COUNTIF($I$11:I16,$B$12:$B$101),0))=0,"",IF(ISNA(INDEX($B$12:$B$101,MATCH(0,COUNTIF($I$11:I16,$B$12:$B$101),0))),"",INDEX($B$12:$B$101,MATCH(0,COUNTIF($I$11:I16,$B$12:$B$101),0))))</f>
        <v/>
      </c>
      <c r="J17" s="438" t="str">
        <f t="shared" si="0"/>
        <v/>
      </c>
      <c r="K17" s="438" t="str">
        <f t="shared" si="1"/>
        <v/>
      </c>
      <c r="L17" s="438" t="str">
        <f t="shared" si="2"/>
        <v/>
      </c>
      <c r="M17" s="571" t="str">
        <f t="shared" si="3"/>
        <v/>
      </c>
      <c r="O17" s="443"/>
      <c r="P17" s="444"/>
      <c r="Q17" s="444"/>
      <c r="R17" s="445"/>
    </row>
    <row r="18" spans="1:18" s="211" customFormat="1" ht="15" customHeight="1" x14ac:dyDescent="0.2">
      <c r="A18" s="629"/>
      <c r="B18" s="305"/>
      <c r="C18" s="638"/>
      <c r="D18" s="437"/>
      <c r="E18" s="437"/>
      <c r="F18" s="438">
        <f t="shared" si="4"/>
        <v>0</v>
      </c>
      <c r="G18" s="437"/>
      <c r="H18" s="210"/>
      <c r="I18" s="307" t="str">
        <f t="array" ref="I18">IF(INDEX($B$12:$B$101,MATCH(0,COUNTIF($I$11:I17,$B$12:$B$101),0))=0,"",IF(ISNA(INDEX($B$12:$B$101,MATCH(0,COUNTIF($I$11:I17,$B$12:$B$101),0))),"",INDEX($B$12:$B$101,MATCH(0,COUNTIF($I$11:I17,$B$12:$B$101),0))))</f>
        <v/>
      </c>
      <c r="J18" s="438" t="str">
        <f t="shared" si="0"/>
        <v/>
      </c>
      <c r="K18" s="438" t="str">
        <f t="shared" si="1"/>
        <v/>
      </c>
      <c r="L18" s="438" t="str">
        <f t="shared" si="2"/>
        <v/>
      </c>
      <c r="M18" s="571" t="str">
        <f t="shared" si="3"/>
        <v/>
      </c>
      <c r="O18" s="443"/>
      <c r="P18" s="444"/>
      <c r="Q18" s="444"/>
      <c r="R18" s="445"/>
    </row>
    <row r="19" spans="1:18" s="211" customFormat="1" ht="15" customHeight="1" x14ac:dyDescent="0.2">
      <c r="A19" s="629"/>
      <c r="B19" s="305"/>
      <c r="C19" s="638"/>
      <c r="D19" s="437"/>
      <c r="E19" s="437"/>
      <c r="F19" s="438">
        <f t="shared" si="4"/>
        <v>0</v>
      </c>
      <c r="G19" s="437"/>
      <c r="H19" s="210"/>
      <c r="I19" s="307" t="str">
        <f t="array" ref="I19">IF(INDEX($B$12:$B$101,MATCH(0,COUNTIF($I$11:I18,$B$12:$B$101),0))=0,"",IF(ISNA(INDEX($B$12:$B$101,MATCH(0,COUNTIF($I$11:I18,$B$12:$B$101),0))),"",INDEX($B$12:$B$101,MATCH(0,COUNTIF($I$11:I18,$B$12:$B$101),0))))</f>
        <v/>
      </c>
      <c r="J19" s="438" t="str">
        <f t="shared" si="0"/>
        <v/>
      </c>
      <c r="K19" s="438" t="str">
        <f t="shared" si="1"/>
        <v/>
      </c>
      <c r="L19" s="438" t="str">
        <f t="shared" si="2"/>
        <v/>
      </c>
      <c r="M19" s="571" t="str">
        <f t="shared" si="3"/>
        <v/>
      </c>
      <c r="O19" s="443"/>
      <c r="P19" s="444"/>
      <c r="Q19" s="444"/>
      <c r="R19" s="445"/>
    </row>
    <row r="20" spans="1:18" s="211" customFormat="1" ht="15" customHeight="1" x14ac:dyDescent="0.2">
      <c r="A20" s="629"/>
      <c r="B20" s="305"/>
      <c r="C20" s="638"/>
      <c r="D20" s="437"/>
      <c r="E20" s="437"/>
      <c r="F20" s="438">
        <f t="shared" si="4"/>
        <v>0</v>
      </c>
      <c r="G20" s="437"/>
      <c r="H20" s="210"/>
      <c r="I20" s="307" t="str">
        <f t="array" ref="I20">IF(INDEX($B$12:$B$101,MATCH(0,COUNTIF($I$11:I19,$B$12:$B$101),0))=0,"",IF(ISNA(INDEX($B$12:$B$101,MATCH(0,COUNTIF($I$11:I19,$B$12:$B$101),0))),"",INDEX($B$12:$B$101,MATCH(0,COUNTIF($I$11:I19,$B$12:$B$101),0))))</f>
        <v/>
      </c>
      <c r="J20" s="438" t="str">
        <f t="shared" si="0"/>
        <v/>
      </c>
      <c r="K20" s="438" t="str">
        <f t="shared" si="1"/>
        <v/>
      </c>
      <c r="L20" s="438" t="str">
        <f t="shared" si="2"/>
        <v/>
      </c>
      <c r="M20" s="571" t="str">
        <f t="shared" si="3"/>
        <v/>
      </c>
      <c r="O20" s="443"/>
      <c r="P20" s="444"/>
      <c r="Q20" s="444"/>
      <c r="R20" s="445"/>
    </row>
    <row r="21" spans="1:18" s="211" customFormat="1" ht="15" customHeight="1" x14ac:dyDescent="0.2">
      <c r="A21" s="629"/>
      <c r="B21" s="305"/>
      <c r="C21" s="638"/>
      <c r="D21" s="437"/>
      <c r="E21" s="437"/>
      <c r="F21" s="438">
        <f t="shared" si="4"/>
        <v>0</v>
      </c>
      <c r="G21" s="437"/>
      <c r="H21" s="210"/>
      <c r="I21" s="307" t="str">
        <f t="array" ref="I21">IF(INDEX($B$12:$B$101,MATCH(0,COUNTIF($I$11:I20,$B$12:$B$101),0))=0,"",IF(ISNA(INDEX($B$12:$B$101,MATCH(0,COUNTIF($I$11:I20,$B$12:$B$101),0))),"",INDEX($B$12:$B$101,MATCH(0,COUNTIF($I$11:I20,$B$12:$B$101),0))))</f>
        <v/>
      </c>
      <c r="J21" s="438" t="str">
        <f t="shared" si="0"/>
        <v/>
      </c>
      <c r="K21" s="438" t="str">
        <f t="shared" si="1"/>
        <v/>
      </c>
      <c r="L21" s="438" t="str">
        <f t="shared" si="2"/>
        <v/>
      </c>
      <c r="M21" s="571" t="str">
        <f t="shared" si="3"/>
        <v/>
      </c>
      <c r="O21" s="443"/>
      <c r="P21" s="444"/>
      <c r="Q21" s="444"/>
      <c r="R21" s="445"/>
    </row>
    <row r="22" spans="1:18" s="211" customFormat="1" ht="15" customHeight="1" x14ac:dyDescent="0.2">
      <c r="A22" s="629"/>
      <c r="B22" s="305"/>
      <c r="C22" s="638"/>
      <c r="D22" s="437"/>
      <c r="E22" s="437"/>
      <c r="F22" s="438">
        <f t="shared" si="4"/>
        <v>0</v>
      </c>
      <c r="G22" s="437"/>
      <c r="H22" s="210"/>
      <c r="I22" s="307" t="str">
        <f t="array" ref="I22">IF(INDEX($B$12:$B$101,MATCH(0,COUNTIF($I$11:I21,$B$12:$B$101),0))=0,"",IF(ISNA(INDEX($B$12:$B$101,MATCH(0,COUNTIF($I$11:I21,$B$12:$B$101),0))),"",INDEX($B$12:$B$101,MATCH(0,COUNTIF($I$11:I21,$B$12:$B$101),0))))</f>
        <v/>
      </c>
      <c r="J22" s="438" t="str">
        <f t="shared" si="0"/>
        <v/>
      </c>
      <c r="K22" s="438" t="str">
        <f t="shared" si="1"/>
        <v/>
      </c>
      <c r="L22" s="438" t="str">
        <f t="shared" si="2"/>
        <v/>
      </c>
      <c r="M22" s="571" t="str">
        <f t="shared" si="3"/>
        <v/>
      </c>
      <c r="O22" s="443"/>
      <c r="P22" s="444"/>
      <c r="Q22" s="444"/>
      <c r="R22" s="445"/>
    </row>
    <row r="23" spans="1:18" s="211" customFormat="1" ht="15" customHeight="1" x14ac:dyDescent="0.2">
      <c r="A23" s="629"/>
      <c r="B23" s="305"/>
      <c r="C23" s="638"/>
      <c r="D23" s="437"/>
      <c r="E23" s="437"/>
      <c r="F23" s="438">
        <f t="shared" si="4"/>
        <v>0</v>
      </c>
      <c r="G23" s="437"/>
      <c r="H23" s="210"/>
      <c r="I23" s="307" t="str">
        <f t="array" ref="I23">IF(INDEX($B$12:$B$101,MATCH(0,COUNTIF($I$11:I22,$B$12:$B$101),0))=0,"",IF(ISNA(INDEX($B$12:$B$101,MATCH(0,COUNTIF($I$11:I22,$B$12:$B$101),0))),"",INDEX($B$12:$B$101,MATCH(0,COUNTIF($I$11:I22,$B$12:$B$101),0))))</f>
        <v/>
      </c>
      <c r="J23" s="438" t="str">
        <f t="shared" si="0"/>
        <v/>
      </c>
      <c r="K23" s="438" t="str">
        <f t="shared" si="1"/>
        <v/>
      </c>
      <c r="L23" s="438" t="str">
        <f t="shared" si="2"/>
        <v/>
      </c>
      <c r="M23" s="571" t="str">
        <f t="shared" si="3"/>
        <v/>
      </c>
      <c r="O23" s="443"/>
      <c r="P23" s="444"/>
      <c r="Q23" s="444"/>
      <c r="R23" s="445"/>
    </row>
    <row r="24" spans="1:18" s="211" customFormat="1" ht="15" customHeight="1" x14ac:dyDescent="0.2">
      <c r="A24" s="629"/>
      <c r="B24" s="305"/>
      <c r="C24" s="638"/>
      <c r="D24" s="437"/>
      <c r="E24" s="437"/>
      <c r="F24" s="438">
        <f t="shared" si="4"/>
        <v>0</v>
      </c>
      <c r="G24" s="437"/>
      <c r="H24" s="210"/>
      <c r="I24" s="307" t="str">
        <f t="array" ref="I24">IF(INDEX($B$12:$B$101,MATCH(0,COUNTIF($I$11:I23,$B$12:$B$101),0))=0,"",IF(ISNA(INDEX($B$12:$B$101,MATCH(0,COUNTIF($I$11:I23,$B$12:$B$101),0))),"",INDEX($B$12:$B$101,MATCH(0,COUNTIF($I$11:I23,$B$12:$B$101),0))))</f>
        <v/>
      </c>
      <c r="J24" s="438" t="str">
        <f t="shared" si="0"/>
        <v/>
      </c>
      <c r="K24" s="438" t="str">
        <f t="shared" si="1"/>
        <v/>
      </c>
      <c r="L24" s="438" t="str">
        <f t="shared" si="2"/>
        <v/>
      </c>
      <c r="M24" s="571" t="str">
        <f t="shared" si="3"/>
        <v/>
      </c>
      <c r="O24" s="443"/>
      <c r="P24" s="444"/>
      <c r="Q24" s="444"/>
      <c r="R24" s="445"/>
    </row>
    <row r="25" spans="1:18" s="211" customFormat="1" ht="15" customHeight="1" x14ac:dyDescent="0.2">
      <c r="A25" s="629"/>
      <c r="B25" s="305"/>
      <c r="C25" s="638"/>
      <c r="D25" s="437"/>
      <c r="E25" s="437"/>
      <c r="F25" s="438">
        <f t="shared" si="4"/>
        <v>0</v>
      </c>
      <c r="G25" s="437"/>
      <c r="H25" s="210"/>
      <c r="I25" s="307" t="str">
        <f t="array" ref="I25">IF(INDEX($B$12:$B$101,MATCH(0,COUNTIF($I$11:I24,$B$12:$B$101),0))=0,"",IF(ISNA(INDEX($B$12:$B$101,MATCH(0,COUNTIF($I$11:I24,$B$12:$B$101),0))),"",INDEX($B$12:$B$101,MATCH(0,COUNTIF($I$11:I24,$B$12:$B$101),0))))</f>
        <v/>
      </c>
      <c r="J25" s="438" t="str">
        <f t="shared" si="0"/>
        <v/>
      </c>
      <c r="K25" s="438" t="str">
        <f t="shared" si="1"/>
        <v/>
      </c>
      <c r="L25" s="438" t="str">
        <f t="shared" si="2"/>
        <v/>
      </c>
      <c r="M25" s="571" t="str">
        <f t="shared" si="3"/>
        <v/>
      </c>
      <c r="O25" s="443"/>
      <c r="P25" s="444"/>
      <c r="Q25" s="444"/>
      <c r="R25" s="445"/>
    </row>
    <row r="26" spans="1:18" s="211" customFormat="1" ht="15" customHeight="1" x14ac:dyDescent="0.2">
      <c r="A26" s="629"/>
      <c r="B26" s="305"/>
      <c r="C26" s="638"/>
      <c r="D26" s="437"/>
      <c r="E26" s="437"/>
      <c r="F26" s="438">
        <f t="shared" si="4"/>
        <v>0</v>
      </c>
      <c r="G26" s="437"/>
      <c r="H26" s="210"/>
      <c r="I26" s="307" t="str">
        <f t="array" ref="I26">IF(INDEX($B$12:$B$101,MATCH(0,COUNTIF($I$11:I25,$B$12:$B$101),0))=0,"",IF(ISNA(INDEX($B$12:$B$101,MATCH(0,COUNTIF($I$11:I25,$B$12:$B$101),0))),"",INDEX($B$12:$B$101,MATCH(0,COUNTIF($I$11:I25,$B$12:$B$101),0))))</f>
        <v/>
      </c>
      <c r="J26" s="438" t="str">
        <f t="shared" si="0"/>
        <v/>
      </c>
      <c r="K26" s="438" t="str">
        <f t="shared" si="1"/>
        <v/>
      </c>
      <c r="L26" s="438" t="str">
        <f t="shared" si="2"/>
        <v/>
      </c>
      <c r="M26" s="571" t="str">
        <f t="shared" si="3"/>
        <v/>
      </c>
      <c r="O26" s="443"/>
      <c r="P26" s="444"/>
      <c r="Q26" s="444"/>
      <c r="R26" s="445"/>
    </row>
    <row r="27" spans="1:18" s="211" customFormat="1" ht="15" customHeight="1" x14ac:dyDescent="0.2">
      <c r="A27" s="629"/>
      <c r="B27" s="306"/>
      <c r="C27" s="638"/>
      <c r="D27" s="437"/>
      <c r="E27" s="437"/>
      <c r="F27" s="438">
        <f t="shared" si="4"/>
        <v>0</v>
      </c>
      <c r="G27" s="437"/>
      <c r="H27" s="210"/>
      <c r="I27" s="307" t="str">
        <f t="array" ref="I27">IF(INDEX($B$12:$B$101,MATCH(0,COUNTIF($I$11:I26,$B$12:$B$101),0))=0,"",IF(ISNA(INDEX($B$12:$B$101,MATCH(0,COUNTIF($I$11:I26,$B$12:$B$101),0))),"",INDEX($B$12:$B$101,MATCH(0,COUNTIF($I$11:I26,$B$12:$B$101),0))))</f>
        <v/>
      </c>
      <c r="J27" s="438" t="str">
        <f t="shared" si="0"/>
        <v/>
      </c>
      <c r="K27" s="438" t="str">
        <f t="shared" si="1"/>
        <v/>
      </c>
      <c r="L27" s="438" t="str">
        <f t="shared" si="2"/>
        <v/>
      </c>
      <c r="M27" s="571" t="str">
        <f t="shared" si="3"/>
        <v/>
      </c>
      <c r="O27" s="443"/>
      <c r="P27" s="444"/>
      <c r="Q27" s="444"/>
      <c r="R27" s="445"/>
    </row>
    <row r="28" spans="1:18" s="211" customFormat="1" ht="15" customHeight="1" x14ac:dyDescent="0.2">
      <c r="A28" s="629"/>
      <c r="B28" s="306"/>
      <c r="C28" s="638"/>
      <c r="D28" s="437"/>
      <c r="E28" s="437"/>
      <c r="F28" s="438">
        <f t="shared" si="4"/>
        <v>0</v>
      </c>
      <c r="G28" s="437"/>
      <c r="H28" s="210"/>
      <c r="I28" s="307" t="str">
        <f t="array" ref="I28">IF(INDEX($B$12:$B$101,MATCH(0,COUNTIF($I$11:I27,$B$12:$B$101),0))=0,"",IF(ISNA(INDEX($B$12:$B$101,MATCH(0,COUNTIF($I$11:I27,$B$12:$B$101),0))),"",INDEX($B$12:$B$101,MATCH(0,COUNTIF($I$11:I27,$B$12:$B$101),0))))</f>
        <v/>
      </c>
      <c r="J28" s="438" t="str">
        <f t="shared" si="0"/>
        <v/>
      </c>
      <c r="K28" s="438" t="str">
        <f t="shared" si="1"/>
        <v/>
      </c>
      <c r="L28" s="438" t="str">
        <f t="shared" si="2"/>
        <v/>
      </c>
      <c r="M28" s="571" t="str">
        <f t="shared" si="3"/>
        <v/>
      </c>
      <c r="O28" s="443"/>
      <c r="P28" s="444"/>
      <c r="Q28" s="444"/>
      <c r="R28" s="445"/>
    </row>
    <row r="29" spans="1:18" s="211" customFormat="1" ht="15" customHeight="1" x14ac:dyDescent="0.2">
      <c r="A29" s="629"/>
      <c r="B29" s="306"/>
      <c r="C29" s="638"/>
      <c r="D29" s="437"/>
      <c r="E29" s="437"/>
      <c r="F29" s="438">
        <f t="shared" si="4"/>
        <v>0</v>
      </c>
      <c r="G29" s="437"/>
      <c r="H29" s="210"/>
      <c r="I29" s="307" t="str">
        <f t="array" ref="I29">IF(INDEX($B$12:$B$101,MATCH(0,COUNTIF($I$11:I28,$B$12:$B$101),0))=0,"",IF(ISNA(INDEX($B$12:$B$101,MATCH(0,COUNTIF($I$11:I28,$B$12:$B$101),0))),"",INDEX($B$12:$B$101,MATCH(0,COUNTIF($I$11:I28,$B$12:$B$101),0))))</f>
        <v/>
      </c>
      <c r="J29" s="438" t="str">
        <f t="shared" si="0"/>
        <v/>
      </c>
      <c r="K29" s="438" t="str">
        <f t="shared" si="1"/>
        <v/>
      </c>
      <c r="L29" s="438" t="str">
        <f t="shared" si="2"/>
        <v/>
      </c>
      <c r="M29" s="571" t="str">
        <f t="shared" si="3"/>
        <v/>
      </c>
      <c r="O29" s="443"/>
      <c r="P29" s="444"/>
      <c r="Q29" s="444"/>
      <c r="R29" s="445"/>
    </row>
    <row r="30" spans="1:18" s="211" customFormat="1" ht="15" customHeight="1" x14ac:dyDescent="0.2">
      <c r="A30" s="629"/>
      <c r="B30" s="306"/>
      <c r="C30" s="638"/>
      <c r="D30" s="437"/>
      <c r="E30" s="437"/>
      <c r="F30" s="438">
        <f t="shared" si="4"/>
        <v>0</v>
      </c>
      <c r="G30" s="437"/>
      <c r="H30" s="210"/>
      <c r="I30" s="307" t="str">
        <f t="array" ref="I30">IF(INDEX($B$12:$B$101,MATCH(0,COUNTIF($I$11:I29,$B$12:$B$101),0))=0,"",IF(ISNA(INDEX($B$12:$B$101,MATCH(0,COUNTIF($I$11:I29,$B$12:$B$101),0))),"",INDEX($B$12:$B$101,MATCH(0,COUNTIF($I$11:I29,$B$12:$B$101),0))))</f>
        <v/>
      </c>
      <c r="J30" s="438" t="str">
        <f t="shared" si="0"/>
        <v/>
      </c>
      <c r="K30" s="438" t="str">
        <f t="shared" si="1"/>
        <v/>
      </c>
      <c r="L30" s="438" t="str">
        <f t="shared" si="2"/>
        <v/>
      </c>
      <c r="M30" s="571" t="str">
        <f t="shared" si="3"/>
        <v/>
      </c>
      <c r="O30" s="443"/>
      <c r="P30" s="444"/>
      <c r="Q30" s="444"/>
      <c r="R30" s="445"/>
    </row>
    <row r="31" spans="1:18" s="211" customFormat="1" ht="15" customHeight="1" x14ac:dyDescent="0.2">
      <c r="A31" s="629"/>
      <c r="B31" s="306"/>
      <c r="C31" s="638"/>
      <c r="D31" s="437"/>
      <c r="E31" s="437"/>
      <c r="F31" s="438">
        <f t="shared" si="4"/>
        <v>0</v>
      </c>
      <c r="G31" s="437"/>
      <c r="H31" s="210"/>
      <c r="I31" s="307" t="str">
        <f t="array" ref="I31">IF(INDEX($B$12:$B$101,MATCH(0,COUNTIF($I$11:I30,$B$12:$B$101),0))=0,"",IF(ISNA(INDEX($B$12:$B$101,MATCH(0,COUNTIF($I$11:I30,$B$12:$B$101),0))),"",INDEX($B$12:$B$101,MATCH(0,COUNTIF($I$11:I30,$B$12:$B$101),0))))</f>
        <v/>
      </c>
      <c r="J31" s="438" t="str">
        <f t="shared" si="0"/>
        <v/>
      </c>
      <c r="K31" s="438" t="str">
        <f t="shared" si="1"/>
        <v/>
      </c>
      <c r="L31" s="438" t="str">
        <f t="shared" si="2"/>
        <v/>
      </c>
      <c r="M31" s="571" t="str">
        <f t="shared" si="3"/>
        <v/>
      </c>
      <c r="O31" s="443"/>
      <c r="P31" s="444"/>
      <c r="Q31" s="444"/>
      <c r="R31" s="445"/>
    </row>
    <row r="32" spans="1:18" s="211" customFormat="1" ht="15" customHeight="1" x14ac:dyDescent="0.2">
      <c r="A32" s="629"/>
      <c r="B32" s="306"/>
      <c r="C32" s="638"/>
      <c r="D32" s="437"/>
      <c r="E32" s="437"/>
      <c r="F32" s="438">
        <f t="shared" si="4"/>
        <v>0</v>
      </c>
      <c r="G32" s="437"/>
      <c r="H32" s="210"/>
      <c r="I32" s="307" t="str">
        <f t="array" ref="I32">IF(INDEX($B$12:$B$101,MATCH(0,COUNTIF($I$11:I31,$B$12:$B$101),0))=0,"",IF(ISNA(INDEX($B$12:$B$101,MATCH(0,COUNTIF($I$11:I31,$B$12:$B$101),0))),"",INDEX($B$12:$B$101,MATCH(0,COUNTIF($I$11:I31,$B$12:$B$101),0))))</f>
        <v/>
      </c>
      <c r="J32" s="438" t="str">
        <f t="shared" si="0"/>
        <v/>
      </c>
      <c r="K32" s="438" t="str">
        <f t="shared" si="1"/>
        <v/>
      </c>
      <c r="L32" s="438" t="str">
        <f t="shared" si="2"/>
        <v/>
      </c>
      <c r="M32" s="571" t="str">
        <f t="shared" si="3"/>
        <v/>
      </c>
      <c r="O32" s="443"/>
      <c r="P32" s="444"/>
      <c r="Q32" s="444"/>
      <c r="R32" s="445"/>
    </row>
    <row r="33" spans="1:18" s="211" customFormat="1" ht="15" customHeight="1" x14ac:dyDescent="0.2">
      <c r="A33" s="629"/>
      <c r="B33" s="306"/>
      <c r="C33" s="638"/>
      <c r="D33" s="437"/>
      <c r="E33" s="437"/>
      <c r="F33" s="438">
        <f t="shared" si="4"/>
        <v>0</v>
      </c>
      <c r="G33" s="437"/>
      <c r="H33" s="210"/>
      <c r="I33" s="307" t="str">
        <f t="array" ref="I33">IF(INDEX($B$12:$B$101,MATCH(0,COUNTIF($I$11:I32,$B$12:$B$101),0))=0,"",IF(ISNA(INDEX($B$12:$B$101,MATCH(0,COUNTIF($I$11:I32,$B$12:$B$101),0))),"",INDEX($B$12:$B$101,MATCH(0,COUNTIF($I$11:I32,$B$12:$B$101),0))))</f>
        <v/>
      </c>
      <c r="J33" s="438" t="str">
        <f t="shared" si="0"/>
        <v/>
      </c>
      <c r="K33" s="438" t="str">
        <f t="shared" si="1"/>
        <v/>
      </c>
      <c r="L33" s="438" t="str">
        <f t="shared" si="2"/>
        <v/>
      </c>
      <c r="M33" s="571" t="str">
        <f t="shared" si="3"/>
        <v/>
      </c>
      <c r="O33" s="443"/>
      <c r="P33" s="444"/>
      <c r="Q33" s="444"/>
      <c r="R33" s="445"/>
    </row>
    <row r="34" spans="1:18" s="211" customFormat="1" ht="15" customHeight="1" x14ac:dyDescent="0.2">
      <c r="A34" s="629"/>
      <c r="B34" s="306"/>
      <c r="C34" s="638"/>
      <c r="D34" s="437"/>
      <c r="E34" s="437"/>
      <c r="F34" s="438">
        <f t="shared" si="4"/>
        <v>0</v>
      </c>
      <c r="G34" s="437"/>
      <c r="H34" s="210"/>
      <c r="I34" s="307" t="str">
        <f t="array" ref="I34">IF(INDEX($B$12:$B$101,MATCH(0,COUNTIF($I$11:I33,$B$12:$B$101),0))=0,"",IF(ISNA(INDEX($B$12:$B$101,MATCH(0,COUNTIF($I$11:I33,$B$12:$B$101),0))),"",INDEX($B$12:$B$101,MATCH(0,COUNTIF($I$11:I33,$B$12:$B$101),0))))</f>
        <v/>
      </c>
      <c r="J34" s="438" t="str">
        <f t="shared" si="0"/>
        <v/>
      </c>
      <c r="K34" s="438" t="str">
        <f t="shared" si="1"/>
        <v/>
      </c>
      <c r="L34" s="438" t="str">
        <f t="shared" si="2"/>
        <v/>
      </c>
      <c r="M34" s="571" t="str">
        <f t="shared" si="3"/>
        <v/>
      </c>
      <c r="O34" s="443"/>
      <c r="P34" s="444"/>
      <c r="Q34" s="444"/>
      <c r="R34" s="445"/>
    </row>
    <row r="35" spans="1:18" s="211" customFormat="1" ht="15" customHeight="1" x14ac:dyDescent="0.2">
      <c r="A35" s="629"/>
      <c r="B35" s="306"/>
      <c r="C35" s="638"/>
      <c r="D35" s="437"/>
      <c r="E35" s="437"/>
      <c r="F35" s="438">
        <f t="shared" si="4"/>
        <v>0</v>
      </c>
      <c r="G35" s="437"/>
      <c r="H35" s="210"/>
      <c r="I35" s="307" t="str">
        <f t="array" ref="I35">IF(INDEX($B$12:$B$101,MATCH(0,COUNTIF($I$11:I34,$B$12:$B$101),0))=0,"",IF(ISNA(INDEX($B$12:$B$101,MATCH(0,COUNTIF($I$11:I34,$B$12:$B$101),0))),"",INDEX($B$12:$B$101,MATCH(0,COUNTIF($I$11:I34,$B$12:$B$101),0))))</f>
        <v/>
      </c>
      <c r="J35" s="438" t="str">
        <f t="shared" si="0"/>
        <v/>
      </c>
      <c r="K35" s="438" t="str">
        <f t="shared" si="1"/>
        <v/>
      </c>
      <c r="L35" s="438" t="str">
        <f t="shared" si="2"/>
        <v/>
      </c>
      <c r="M35" s="571" t="str">
        <f t="shared" si="3"/>
        <v/>
      </c>
      <c r="O35" s="443"/>
      <c r="P35" s="444"/>
      <c r="Q35" s="444"/>
      <c r="R35" s="445"/>
    </row>
    <row r="36" spans="1:18" s="211" customFormat="1" ht="15" customHeight="1" x14ac:dyDescent="0.2">
      <c r="A36" s="629"/>
      <c r="B36" s="306"/>
      <c r="C36" s="638"/>
      <c r="D36" s="437"/>
      <c r="E36" s="437"/>
      <c r="F36" s="438">
        <f t="shared" si="4"/>
        <v>0</v>
      </c>
      <c r="G36" s="437"/>
      <c r="H36" s="210"/>
      <c r="I36" s="307" t="str">
        <f t="array" ref="I36">IF(INDEX($B$12:$B$101,MATCH(0,COUNTIF($I$11:I35,$B$12:$B$101),0))=0,"",IF(ISNA(INDEX($B$12:$B$101,MATCH(0,COUNTIF($I$11:I35,$B$12:$B$101),0))),"",INDEX($B$12:$B$101,MATCH(0,COUNTIF($I$11:I35,$B$12:$B$101),0))))</f>
        <v/>
      </c>
      <c r="J36" s="438" t="str">
        <f t="shared" si="0"/>
        <v/>
      </c>
      <c r="K36" s="438" t="str">
        <f t="shared" si="1"/>
        <v/>
      </c>
      <c r="L36" s="438" t="str">
        <f t="shared" si="2"/>
        <v/>
      </c>
      <c r="M36" s="571" t="str">
        <f t="shared" si="3"/>
        <v/>
      </c>
      <c r="O36" s="443"/>
      <c r="P36" s="444"/>
      <c r="Q36" s="444"/>
      <c r="R36" s="445"/>
    </row>
    <row r="37" spans="1:18" s="211" customFormat="1" ht="15" customHeight="1" x14ac:dyDescent="0.2">
      <c r="A37" s="629"/>
      <c r="B37" s="306"/>
      <c r="C37" s="638"/>
      <c r="D37" s="437"/>
      <c r="E37" s="437"/>
      <c r="F37" s="438">
        <f t="shared" si="4"/>
        <v>0</v>
      </c>
      <c r="G37" s="437"/>
      <c r="H37" s="210"/>
      <c r="I37" s="307" t="str">
        <f t="array" ref="I37">IF(INDEX($B$12:$B$101,MATCH(0,COUNTIF($I$11:I36,$B$12:$B$101),0))=0,"",IF(ISNA(INDEX($B$12:$B$101,MATCH(0,COUNTIF($I$11:I36,$B$12:$B$101),0))),"",INDEX($B$12:$B$101,MATCH(0,COUNTIF($I$11:I36,$B$12:$B$101),0))))</f>
        <v/>
      </c>
      <c r="J37" s="438" t="str">
        <f t="shared" si="0"/>
        <v/>
      </c>
      <c r="K37" s="438" t="str">
        <f t="shared" si="1"/>
        <v/>
      </c>
      <c r="L37" s="438" t="str">
        <f t="shared" si="2"/>
        <v/>
      </c>
      <c r="M37" s="571" t="str">
        <f t="shared" si="3"/>
        <v/>
      </c>
      <c r="O37" s="443"/>
      <c r="P37" s="444"/>
      <c r="Q37" s="444"/>
      <c r="R37" s="445"/>
    </row>
    <row r="38" spans="1:18" s="211" customFormat="1" ht="15" customHeight="1" x14ac:dyDescent="0.2">
      <c r="A38" s="629"/>
      <c r="B38" s="306"/>
      <c r="C38" s="638"/>
      <c r="D38" s="437"/>
      <c r="E38" s="437"/>
      <c r="F38" s="438">
        <f t="shared" si="4"/>
        <v>0</v>
      </c>
      <c r="G38" s="437"/>
      <c r="H38" s="210"/>
      <c r="I38" s="307" t="str">
        <f t="array" ref="I38">IF(INDEX($B$12:$B$101,MATCH(0,COUNTIF($I$11:I37,$B$12:$B$101),0))=0,"",IF(ISNA(INDEX($B$12:$B$101,MATCH(0,COUNTIF($I$11:I37,$B$12:$B$101),0))),"",INDEX($B$12:$B$101,MATCH(0,COUNTIF($I$11:I37,$B$12:$B$101),0))))</f>
        <v/>
      </c>
      <c r="J38" s="438" t="str">
        <f t="shared" si="0"/>
        <v/>
      </c>
      <c r="K38" s="438" t="str">
        <f t="shared" si="1"/>
        <v/>
      </c>
      <c r="L38" s="438" t="str">
        <f t="shared" si="2"/>
        <v/>
      </c>
      <c r="M38" s="571" t="str">
        <f t="shared" si="3"/>
        <v/>
      </c>
      <c r="O38" s="443"/>
      <c r="P38" s="444"/>
      <c r="Q38" s="444"/>
      <c r="R38" s="445"/>
    </row>
    <row r="39" spans="1:18" s="211" customFormat="1" ht="15" customHeight="1" x14ac:dyDescent="0.2">
      <c r="A39" s="629"/>
      <c r="B39" s="306"/>
      <c r="C39" s="638"/>
      <c r="D39" s="437"/>
      <c r="E39" s="437"/>
      <c r="F39" s="438">
        <f t="shared" si="4"/>
        <v>0</v>
      </c>
      <c r="G39" s="437"/>
      <c r="H39" s="210"/>
      <c r="I39" s="307" t="str">
        <f t="array" ref="I39">IF(INDEX($B$12:$B$101,MATCH(0,COUNTIF($I$11:I38,$B$12:$B$101),0))=0,"",IF(ISNA(INDEX($B$12:$B$101,MATCH(0,COUNTIF($I$11:I38,$B$12:$B$101),0))),"",INDEX($B$12:$B$101,MATCH(0,COUNTIF($I$11:I38,$B$12:$B$101),0))))</f>
        <v/>
      </c>
      <c r="J39" s="438" t="str">
        <f t="shared" si="0"/>
        <v/>
      </c>
      <c r="K39" s="438" t="str">
        <f t="shared" si="1"/>
        <v/>
      </c>
      <c r="L39" s="438" t="str">
        <f t="shared" si="2"/>
        <v/>
      </c>
      <c r="M39" s="571" t="str">
        <f t="shared" si="3"/>
        <v/>
      </c>
      <c r="O39" s="443"/>
      <c r="P39" s="444"/>
      <c r="Q39" s="444"/>
      <c r="R39" s="445"/>
    </row>
    <row r="40" spans="1:18" s="211" customFormat="1" ht="15" customHeight="1" x14ac:dyDescent="0.2">
      <c r="A40" s="629"/>
      <c r="B40" s="306"/>
      <c r="C40" s="638"/>
      <c r="D40" s="437"/>
      <c r="E40" s="437"/>
      <c r="F40" s="438">
        <f t="shared" si="4"/>
        <v>0</v>
      </c>
      <c r="G40" s="437"/>
      <c r="H40" s="210"/>
      <c r="I40" s="307" t="str">
        <f t="array" ref="I40">IF(INDEX($B$12:$B$101,MATCH(0,COUNTIF($I$11:I39,$B$12:$B$101),0))=0,"",IF(ISNA(INDEX($B$12:$B$101,MATCH(0,COUNTIF($I$11:I39,$B$12:$B$101),0))),"",INDEX($B$12:$B$101,MATCH(0,COUNTIF($I$11:I39,$B$12:$B$101),0))))</f>
        <v/>
      </c>
      <c r="J40" s="438" t="str">
        <f t="shared" si="0"/>
        <v/>
      </c>
      <c r="K40" s="438" t="str">
        <f t="shared" si="1"/>
        <v/>
      </c>
      <c r="L40" s="438" t="str">
        <f t="shared" si="2"/>
        <v/>
      </c>
      <c r="M40" s="571" t="str">
        <f t="shared" si="3"/>
        <v/>
      </c>
      <c r="O40" s="443"/>
      <c r="P40" s="444"/>
      <c r="Q40" s="444"/>
      <c r="R40" s="445"/>
    </row>
    <row r="41" spans="1:18" s="211" customFormat="1" ht="15" customHeight="1" x14ac:dyDescent="0.2">
      <c r="A41" s="629"/>
      <c r="B41" s="306"/>
      <c r="C41" s="638"/>
      <c r="D41" s="437"/>
      <c r="E41" s="437"/>
      <c r="F41" s="438">
        <f t="shared" si="4"/>
        <v>0</v>
      </c>
      <c r="G41" s="437"/>
      <c r="H41" s="210"/>
      <c r="I41" s="307" t="str">
        <f t="array" ref="I41">IF(INDEX($B$12:$B$101,MATCH(0,COUNTIF($I$11:I40,$B$12:$B$101),0))=0,"",IF(ISNA(INDEX($B$12:$B$101,MATCH(0,COUNTIF($I$11:I40,$B$12:$B$101),0))),"",INDEX($B$12:$B$101,MATCH(0,COUNTIF($I$11:I40,$B$12:$B$101),0))))</f>
        <v/>
      </c>
      <c r="J41" s="438" t="str">
        <f t="shared" si="0"/>
        <v/>
      </c>
      <c r="K41" s="438" t="str">
        <f t="shared" si="1"/>
        <v/>
      </c>
      <c r="L41" s="438" t="str">
        <f t="shared" si="2"/>
        <v/>
      </c>
      <c r="M41" s="571" t="str">
        <f t="shared" si="3"/>
        <v/>
      </c>
      <c r="O41" s="443"/>
      <c r="P41" s="444"/>
      <c r="Q41" s="444"/>
      <c r="R41" s="445"/>
    </row>
    <row r="42" spans="1:18" s="211" customFormat="1" ht="15" customHeight="1" x14ac:dyDescent="0.2">
      <c r="A42" s="629"/>
      <c r="B42" s="306"/>
      <c r="C42" s="638"/>
      <c r="D42" s="437"/>
      <c r="E42" s="437"/>
      <c r="F42" s="438">
        <f t="shared" si="4"/>
        <v>0</v>
      </c>
      <c r="G42" s="437"/>
      <c r="H42" s="210"/>
      <c r="I42" s="307" t="str">
        <f t="array" ref="I42">IF(INDEX($B$12:$B$101,MATCH(0,COUNTIF($I$11:I41,$B$12:$B$101),0))=0,"",IF(ISNA(INDEX($B$12:$B$101,MATCH(0,COUNTIF($I$11:I41,$B$12:$B$101),0))),"",INDEX($B$12:$B$101,MATCH(0,COUNTIF($I$11:I41,$B$12:$B$101),0))))</f>
        <v/>
      </c>
      <c r="J42" s="438" t="str">
        <f t="shared" si="0"/>
        <v/>
      </c>
      <c r="K42" s="438" t="str">
        <f t="shared" si="1"/>
        <v/>
      </c>
      <c r="L42" s="438" t="str">
        <f t="shared" si="2"/>
        <v/>
      </c>
      <c r="M42" s="571" t="str">
        <f t="shared" si="3"/>
        <v/>
      </c>
      <c r="O42" s="443"/>
      <c r="P42" s="444"/>
      <c r="Q42" s="444"/>
      <c r="R42" s="445"/>
    </row>
    <row r="43" spans="1:18" s="211" customFormat="1" ht="15" customHeight="1" x14ac:dyDescent="0.2">
      <c r="A43" s="629"/>
      <c r="B43" s="306"/>
      <c r="C43" s="638"/>
      <c r="D43" s="437"/>
      <c r="E43" s="437"/>
      <c r="F43" s="438">
        <f t="shared" si="4"/>
        <v>0</v>
      </c>
      <c r="G43" s="437"/>
      <c r="H43" s="210"/>
      <c r="I43" s="307" t="str">
        <f t="array" ref="I43">IF(INDEX($B$12:$B$101,MATCH(0,COUNTIF($I$11:I42,$B$12:$B$101),0))=0,"",IF(ISNA(INDEX($B$12:$B$101,MATCH(0,COUNTIF($I$11:I42,$B$12:$B$101),0))),"",INDEX($B$12:$B$101,MATCH(0,COUNTIF($I$11:I42,$B$12:$B$101),0))))</f>
        <v/>
      </c>
      <c r="J43" s="438" t="str">
        <f t="shared" si="0"/>
        <v/>
      </c>
      <c r="K43" s="438" t="str">
        <f t="shared" si="1"/>
        <v/>
      </c>
      <c r="L43" s="438" t="str">
        <f t="shared" si="2"/>
        <v/>
      </c>
      <c r="M43" s="571" t="str">
        <f t="shared" si="3"/>
        <v/>
      </c>
      <c r="O43" s="443"/>
      <c r="P43" s="444"/>
      <c r="Q43" s="444"/>
      <c r="R43" s="445"/>
    </row>
    <row r="44" spans="1:18" s="211" customFormat="1" ht="15" customHeight="1" x14ac:dyDescent="0.2">
      <c r="A44" s="629"/>
      <c r="B44" s="306"/>
      <c r="C44" s="638"/>
      <c r="D44" s="437"/>
      <c r="E44" s="437"/>
      <c r="F44" s="438">
        <f t="shared" si="4"/>
        <v>0</v>
      </c>
      <c r="G44" s="437"/>
      <c r="H44" s="210"/>
      <c r="I44" s="307" t="str">
        <f t="array" ref="I44">IF(INDEX($B$12:$B$101,MATCH(0,COUNTIF($I$11:I43,$B$12:$B$101),0))=0,"",IF(ISNA(INDEX($B$12:$B$101,MATCH(0,COUNTIF($I$11:I43,$B$12:$B$101),0))),"",INDEX($B$12:$B$101,MATCH(0,COUNTIF($I$11:I43,$B$12:$B$101),0))))</f>
        <v/>
      </c>
      <c r="J44" s="438" t="str">
        <f t="shared" ref="J44:J75" si="5">IF($I44="","",SUMIF($B$12:$B$101,$I44,D$12:D$101))</f>
        <v/>
      </c>
      <c r="K44" s="438" t="str">
        <f t="shared" ref="K44:K75" si="6">IF($I44="","",SUMIF($B$12:$B$101,$I44,E$12:E$101))</f>
        <v/>
      </c>
      <c r="L44" s="438" t="str">
        <f t="shared" ref="L44:L75" si="7">IF($I44="","",SUMIF($B$12:$B$101,$I44,F$12:F$101))</f>
        <v/>
      </c>
      <c r="M44" s="571" t="str">
        <f t="shared" ref="M44:M75" si="8">IF($I44="","",SUMIF($B$12:$B$101,$I44,G$12:G$101))</f>
        <v/>
      </c>
      <c r="O44" s="443"/>
      <c r="P44" s="444"/>
      <c r="Q44" s="444"/>
      <c r="R44" s="445"/>
    </row>
    <row r="45" spans="1:18" s="211" customFormat="1" ht="15" customHeight="1" x14ac:dyDescent="0.2">
      <c r="A45" s="629"/>
      <c r="B45" s="306"/>
      <c r="C45" s="638"/>
      <c r="D45" s="437"/>
      <c r="E45" s="437"/>
      <c r="F45" s="438">
        <f t="shared" si="4"/>
        <v>0</v>
      </c>
      <c r="G45" s="437"/>
      <c r="H45" s="210"/>
      <c r="I45" s="307" t="str">
        <f t="array" ref="I45">IF(INDEX($B$12:$B$101,MATCH(0,COUNTIF($I$11:I44,$B$12:$B$101),0))=0,"",IF(ISNA(INDEX($B$12:$B$101,MATCH(0,COUNTIF($I$11:I44,$B$12:$B$101),0))),"",INDEX($B$12:$B$101,MATCH(0,COUNTIF($I$11:I44,$B$12:$B$101),0))))</f>
        <v/>
      </c>
      <c r="J45" s="438" t="str">
        <f t="shared" si="5"/>
        <v/>
      </c>
      <c r="K45" s="438" t="str">
        <f t="shared" si="6"/>
        <v/>
      </c>
      <c r="L45" s="438" t="str">
        <f t="shared" si="7"/>
        <v/>
      </c>
      <c r="M45" s="571" t="str">
        <f t="shared" si="8"/>
        <v/>
      </c>
      <c r="O45" s="443"/>
      <c r="P45" s="444"/>
      <c r="Q45" s="444"/>
      <c r="R45" s="445"/>
    </row>
    <row r="46" spans="1:18" s="211" customFormat="1" ht="15" customHeight="1" x14ac:dyDescent="0.2">
      <c r="A46" s="629"/>
      <c r="B46" s="306"/>
      <c r="C46" s="638"/>
      <c r="D46" s="437"/>
      <c r="E46" s="437"/>
      <c r="F46" s="438">
        <f t="shared" si="4"/>
        <v>0</v>
      </c>
      <c r="G46" s="437"/>
      <c r="H46" s="210"/>
      <c r="I46" s="307" t="str">
        <f t="array" ref="I46">IF(INDEX($B$12:$B$101,MATCH(0,COUNTIF($I$11:I45,$B$12:$B$101),0))=0,"",IF(ISNA(INDEX($B$12:$B$101,MATCH(0,COUNTIF($I$11:I45,$B$12:$B$101),0))),"",INDEX($B$12:$B$101,MATCH(0,COUNTIF($I$11:I45,$B$12:$B$101),0))))</f>
        <v/>
      </c>
      <c r="J46" s="438" t="str">
        <f t="shared" si="5"/>
        <v/>
      </c>
      <c r="K46" s="438" t="str">
        <f t="shared" si="6"/>
        <v/>
      </c>
      <c r="L46" s="438" t="str">
        <f t="shared" si="7"/>
        <v/>
      </c>
      <c r="M46" s="571" t="str">
        <f t="shared" si="8"/>
        <v/>
      </c>
      <c r="O46" s="443"/>
      <c r="P46" s="444"/>
      <c r="Q46" s="444"/>
      <c r="R46" s="445"/>
    </row>
    <row r="47" spans="1:18" s="211" customFormat="1" ht="15" customHeight="1" x14ac:dyDescent="0.2">
      <c r="A47" s="629"/>
      <c r="B47" s="306"/>
      <c r="C47" s="638"/>
      <c r="D47" s="437"/>
      <c r="E47" s="437"/>
      <c r="F47" s="438">
        <f t="shared" si="4"/>
        <v>0</v>
      </c>
      <c r="G47" s="437"/>
      <c r="H47" s="210"/>
      <c r="I47" s="307" t="str">
        <f t="array" ref="I47">IF(INDEX($B$12:$B$101,MATCH(0,COUNTIF($I$11:I46,$B$12:$B$101),0))=0,"",IF(ISNA(INDEX($B$12:$B$101,MATCH(0,COUNTIF($I$11:I46,$B$12:$B$101),0))),"",INDEX($B$12:$B$101,MATCH(0,COUNTIF($I$11:I46,$B$12:$B$101),0))))</f>
        <v/>
      </c>
      <c r="J47" s="438" t="str">
        <f t="shared" si="5"/>
        <v/>
      </c>
      <c r="K47" s="438" t="str">
        <f t="shared" si="6"/>
        <v/>
      </c>
      <c r="L47" s="438" t="str">
        <f t="shared" si="7"/>
        <v/>
      </c>
      <c r="M47" s="571" t="str">
        <f t="shared" si="8"/>
        <v/>
      </c>
      <c r="O47" s="443"/>
      <c r="P47" s="444"/>
      <c r="Q47" s="444"/>
      <c r="R47" s="445"/>
    </row>
    <row r="48" spans="1:18" s="211" customFormat="1" ht="15" customHeight="1" x14ac:dyDescent="0.2">
      <c r="A48" s="629"/>
      <c r="B48" s="306"/>
      <c r="C48" s="638"/>
      <c r="D48" s="437"/>
      <c r="E48" s="437"/>
      <c r="F48" s="438">
        <f t="shared" si="4"/>
        <v>0</v>
      </c>
      <c r="G48" s="437"/>
      <c r="H48" s="210"/>
      <c r="I48" s="307" t="str">
        <f t="array" ref="I48">IF(INDEX($B$12:$B$101,MATCH(0,COUNTIF($I$11:I47,$B$12:$B$101),0))=0,"",IF(ISNA(INDEX($B$12:$B$101,MATCH(0,COUNTIF($I$11:I47,$B$12:$B$101),0))),"",INDEX($B$12:$B$101,MATCH(0,COUNTIF($I$11:I47,$B$12:$B$101),0))))</f>
        <v/>
      </c>
      <c r="J48" s="438" t="str">
        <f t="shared" si="5"/>
        <v/>
      </c>
      <c r="K48" s="438" t="str">
        <f t="shared" si="6"/>
        <v/>
      </c>
      <c r="L48" s="438" t="str">
        <f t="shared" si="7"/>
        <v/>
      </c>
      <c r="M48" s="571" t="str">
        <f t="shared" si="8"/>
        <v/>
      </c>
      <c r="O48" s="443"/>
      <c r="P48" s="444"/>
      <c r="Q48" s="444"/>
      <c r="R48" s="445"/>
    </row>
    <row r="49" spans="1:18" s="211" customFormat="1" ht="15" customHeight="1" x14ac:dyDescent="0.2">
      <c r="A49" s="629"/>
      <c r="B49" s="306"/>
      <c r="C49" s="638"/>
      <c r="D49" s="437"/>
      <c r="E49" s="437"/>
      <c r="F49" s="438">
        <f t="shared" si="4"/>
        <v>0</v>
      </c>
      <c r="G49" s="437"/>
      <c r="H49" s="210"/>
      <c r="I49" s="307" t="str">
        <f t="array" ref="I49">IF(INDEX($B$12:$B$101,MATCH(0,COUNTIF($I$11:I48,$B$12:$B$101),0))=0,"",IF(ISNA(INDEX($B$12:$B$101,MATCH(0,COUNTIF($I$11:I48,$B$12:$B$101),0))),"",INDEX($B$12:$B$101,MATCH(0,COUNTIF($I$11:I48,$B$12:$B$101),0))))</f>
        <v/>
      </c>
      <c r="J49" s="438" t="str">
        <f t="shared" si="5"/>
        <v/>
      </c>
      <c r="K49" s="438" t="str">
        <f t="shared" si="6"/>
        <v/>
      </c>
      <c r="L49" s="438" t="str">
        <f t="shared" si="7"/>
        <v/>
      </c>
      <c r="M49" s="571" t="str">
        <f t="shared" si="8"/>
        <v/>
      </c>
      <c r="O49" s="443"/>
      <c r="P49" s="444"/>
      <c r="Q49" s="444"/>
      <c r="R49" s="445"/>
    </row>
    <row r="50" spans="1:18" s="211" customFormat="1" ht="15" customHeight="1" x14ac:dyDescent="0.2">
      <c r="A50" s="629"/>
      <c r="B50" s="306"/>
      <c r="C50" s="638"/>
      <c r="D50" s="437"/>
      <c r="E50" s="437"/>
      <c r="F50" s="438">
        <f t="shared" si="4"/>
        <v>0</v>
      </c>
      <c r="G50" s="437"/>
      <c r="H50" s="210"/>
      <c r="I50" s="307" t="str">
        <f t="array" ref="I50">IF(INDEX($B$12:$B$101,MATCH(0,COUNTIF($I$11:I49,$B$12:$B$101),0))=0,"",IF(ISNA(INDEX($B$12:$B$101,MATCH(0,COUNTIF($I$11:I49,$B$12:$B$101),0))),"",INDEX($B$12:$B$101,MATCH(0,COUNTIF($I$11:I49,$B$12:$B$101),0))))</f>
        <v/>
      </c>
      <c r="J50" s="438" t="str">
        <f t="shared" si="5"/>
        <v/>
      </c>
      <c r="K50" s="438" t="str">
        <f t="shared" si="6"/>
        <v/>
      </c>
      <c r="L50" s="438" t="str">
        <f t="shared" si="7"/>
        <v/>
      </c>
      <c r="M50" s="571" t="str">
        <f t="shared" si="8"/>
        <v/>
      </c>
      <c r="O50" s="443"/>
      <c r="P50" s="444"/>
      <c r="Q50" s="444"/>
      <c r="R50" s="445"/>
    </row>
    <row r="51" spans="1:18" s="211" customFormat="1" ht="15" customHeight="1" x14ac:dyDescent="0.2">
      <c r="A51" s="629"/>
      <c r="B51" s="306"/>
      <c r="C51" s="638"/>
      <c r="D51" s="437"/>
      <c r="E51" s="437"/>
      <c r="F51" s="438">
        <f t="shared" si="4"/>
        <v>0</v>
      </c>
      <c r="G51" s="437"/>
      <c r="H51" s="210"/>
      <c r="I51" s="307" t="str">
        <f t="array" ref="I51">IF(INDEX($B$12:$B$101,MATCH(0,COUNTIF($I$11:I50,$B$12:$B$101),0))=0,"",IF(ISNA(INDEX($B$12:$B$101,MATCH(0,COUNTIF($I$11:I50,$B$12:$B$101),0))),"",INDEX($B$12:$B$101,MATCH(0,COUNTIF($I$11:I50,$B$12:$B$101),0))))</f>
        <v/>
      </c>
      <c r="J51" s="438" t="str">
        <f t="shared" si="5"/>
        <v/>
      </c>
      <c r="K51" s="438" t="str">
        <f t="shared" si="6"/>
        <v/>
      </c>
      <c r="L51" s="438" t="str">
        <f t="shared" si="7"/>
        <v/>
      </c>
      <c r="M51" s="571" t="str">
        <f t="shared" si="8"/>
        <v/>
      </c>
      <c r="O51" s="443"/>
      <c r="P51" s="444"/>
      <c r="Q51" s="444"/>
      <c r="R51" s="445"/>
    </row>
    <row r="52" spans="1:18" s="211" customFormat="1" ht="15" customHeight="1" x14ac:dyDescent="0.2">
      <c r="A52" s="629"/>
      <c r="B52" s="306"/>
      <c r="C52" s="638"/>
      <c r="D52" s="437"/>
      <c r="E52" s="437"/>
      <c r="F52" s="438">
        <f t="shared" si="4"/>
        <v>0</v>
      </c>
      <c r="G52" s="437"/>
      <c r="H52" s="210"/>
      <c r="I52" s="307" t="str">
        <f t="array" ref="I52">IF(INDEX($B$12:$B$101,MATCH(0,COUNTIF($I$11:I51,$B$12:$B$101),0))=0,"",IF(ISNA(INDEX($B$12:$B$101,MATCH(0,COUNTIF($I$11:I51,$B$12:$B$101),0))),"",INDEX($B$12:$B$101,MATCH(0,COUNTIF($I$11:I51,$B$12:$B$101),0))))</f>
        <v/>
      </c>
      <c r="J52" s="438" t="str">
        <f t="shared" si="5"/>
        <v/>
      </c>
      <c r="K52" s="438" t="str">
        <f t="shared" si="6"/>
        <v/>
      </c>
      <c r="L52" s="438" t="str">
        <f t="shared" si="7"/>
        <v/>
      </c>
      <c r="M52" s="571" t="str">
        <f t="shared" si="8"/>
        <v/>
      </c>
      <c r="O52" s="443"/>
      <c r="P52" s="444"/>
      <c r="Q52" s="444"/>
      <c r="R52" s="445"/>
    </row>
    <row r="53" spans="1:18" s="211" customFormat="1" ht="15" customHeight="1" x14ac:dyDescent="0.2">
      <c r="A53" s="629"/>
      <c r="B53" s="306"/>
      <c r="C53" s="638"/>
      <c r="D53" s="437"/>
      <c r="E53" s="437"/>
      <c r="F53" s="438">
        <f t="shared" si="4"/>
        <v>0</v>
      </c>
      <c r="G53" s="437"/>
      <c r="H53" s="210"/>
      <c r="I53" s="307" t="str">
        <f t="array" ref="I53">IF(INDEX($B$12:$B$101,MATCH(0,COUNTIF($I$11:I52,$B$12:$B$101),0))=0,"",IF(ISNA(INDEX($B$12:$B$101,MATCH(0,COUNTIF($I$11:I52,$B$12:$B$101),0))),"",INDEX($B$12:$B$101,MATCH(0,COUNTIF($I$11:I52,$B$12:$B$101),0))))</f>
        <v/>
      </c>
      <c r="J53" s="438" t="str">
        <f t="shared" si="5"/>
        <v/>
      </c>
      <c r="K53" s="438" t="str">
        <f t="shared" si="6"/>
        <v/>
      </c>
      <c r="L53" s="438" t="str">
        <f t="shared" si="7"/>
        <v/>
      </c>
      <c r="M53" s="571" t="str">
        <f t="shared" si="8"/>
        <v/>
      </c>
      <c r="O53" s="443"/>
      <c r="P53" s="444"/>
      <c r="Q53" s="444"/>
      <c r="R53" s="445"/>
    </row>
    <row r="54" spans="1:18" s="211" customFormat="1" ht="15" customHeight="1" x14ac:dyDescent="0.2">
      <c r="A54" s="629"/>
      <c r="B54" s="306"/>
      <c r="C54" s="638"/>
      <c r="D54" s="437"/>
      <c r="E54" s="437"/>
      <c r="F54" s="438">
        <f t="shared" si="4"/>
        <v>0</v>
      </c>
      <c r="G54" s="437"/>
      <c r="H54" s="210"/>
      <c r="I54" s="307" t="str">
        <f t="array" ref="I54">IF(INDEX($B$12:$B$101,MATCH(0,COUNTIF($I$11:I53,$B$12:$B$101),0))=0,"",IF(ISNA(INDEX($B$12:$B$101,MATCH(0,COUNTIF($I$11:I53,$B$12:$B$101),0))),"",INDEX($B$12:$B$101,MATCH(0,COUNTIF($I$11:I53,$B$12:$B$101),0))))</f>
        <v/>
      </c>
      <c r="J54" s="438" t="str">
        <f t="shared" si="5"/>
        <v/>
      </c>
      <c r="K54" s="438" t="str">
        <f t="shared" si="6"/>
        <v/>
      </c>
      <c r="L54" s="438" t="str">
        <f t="shared" si="7"/>
        <v/>
      </c>
      <c r="M54" s="571" t="str">
        <f t="shared" si="8"/>
        <v/>
      </c>
      <c r="O54" s="443"/>
      <c r="P54" s="444"/>
      <c r="Q54" s="444"/>
      <c r="R54" s="445"/>
    </row>
    <row r="55" spans="1:18" s="211" customFormat="1" ht="15" customHeight="1" x14ac:dyDescent="0.2">
      <c r="A55" s="629"/>
      <c r="B55" s="306"/>
      <c r="C55" s="638"/>
      <c r="D55" s="437"/>
      <c r="E55" s="437"/>
      <c r="F55" s="438">
        <f t="shared" si="4"/>
        <v>0</v>
      </c>
      <c r="G55" s="437"/>
      <c r="H55" s="210"/>
      <c r="I55" s="307" t="str">
        <f t="array" ref="I55">IF(INDEX($B$12:$B$101,MATCH(0,COUNTIF($I$11:I54,$B$12:$B$101),0))=0,"",IF(ISNA(INDEX($B$12:$B$101,MATCH(0,COUNTIF($I$11:I54,$B$12:$B$101),0))),"",INDEX($B$12:$B$101,MATCH(0,COUNTIF($I$11:I54,$B$12:$B$101),0))))</f>
        <v/>
      </c>
      <c r="J55" s="438" t="str">
        <f t="shared" si="5"/>
        <v/>
      </c>
      <c r="K55" s="438" t="str">
        <f t="shared" si="6"/>
        <v/>
      </c>
      <c r="L55" s="438" t="str">
        <f t="shared" si="7"/>
        <v/>
      </c>
      <c r="M55" s="571" t="str">
        <f t="shared" si="8"/>
        <v/>
      </c>
      <c r="O55" s="443"/>
      <c r="P55" s="444"/>
      <c r="Q55" s="444"/>
      <c r="R55" s="445"/>
    </row>
    <row r="56" spans="1:18" s="211" customFormat="1" ht="15" customHeight="1" x14ac:dyDescent="0.2">
      <c r="A56" s="629"/>
      <c r="B56" s="306"/>
      <c r="C56" s="638"/>
      <c r="D56" s="437"/>
      <c r="E56" s="437"/>
      <c r="F56" s="438">
        <f t="shared" si="4"/>
        <v>0</v>
      </c>
      <c r="G56" s="437"/>
      <c r="H56" s="210"/>
      <c r="I56" s="307" t="str">
        <f t="array" ref="I56">IF(INDEX($B$12:$B$101,MATCH(0,COUNTIF($I$11:I55,$B$12:$B$101),0))=0,"",IF(ISNA(INDEX($B$12:$B$101,MATCH(0,COUNTIF($I$11:I55,$B$12:$B$101),0))),"",INDEX($B$12:$B$101,MATCH(0,COUNTIF($I$11:I55,$B$12:$B$101),0))))</f>
        <v/>
      </c>
      <c r="J56" s="438" t="str">
        <f t="shared" si="5"/>
        <v/>
      </c>
      <c r="K56" s="438" t="str">
        <f t="shared" si="6"/>
        <v/>
      </c>
      <c r="L56" s="438" t="str">
        <f t="shared" si="7"/>
        <v/>
      </c>
      <c r="M56" s="571" t="str">
        <f t="shared" si="8"/>
        <v/>
      </c>
      <c r="O56" s="443"/>
      <c r="P56" s="444"/>
      <c r="Q56" s="444"/>
      <c r="R56" s="445"/>
    </row>
    <row r="57" spans="1:18" s="211" customFormat="1" ht="15" customHeight="1" x14ac:dyDescent="0.2">
      <c r="A57" s="629"/>
      <c r="B57" s="306"/>
      <c r="C57" s="638"/>
      <c r="D57" s="437"/>
      <c r="E57" s="437"/>
      <c r="F57" s="438">
        <f t="shared" si="4"/>
        <v>0</v>
      </c>
      <c r="G57" s="437"/>
      <c r="H57" s="210"/>
      <c r="I57" s="307" t="str">
        <f t="array" ref="I57">IF(INDEX($B$12:$B$101,MATCH(0,COUNTIF($I$11:I56,$B$12:$B$101),0))=0,"",IF(ISNA(INDEX($B$12:$B$101,MATCH(0,COUNTIF($I$11:I56,$B$12:$B$101),0))),"",INDEX($B$12:$B$101,MATCH(0,COUNTIF($I$11:I56,$B$12:$B$101),0))))</f>
        <v/>
      </c>
      <c r="J57" s="438" t="str">
        <f t="shared" si="5"/>
        <v/>
      </c>
      <c r="K57" s="438" t="str">
        <f t="shared" si="6"/>
        <v/>
      </c>
      <c r="L57" s="438" t="str">
        <f t="shared" si="7"/>
        <v/>
      </c>
      <c r="M57" s="571" t="str">
        <f t="shared" si="8"/>
        <v/>
      </c>
      <c r="O57" s="443"/>
      <c r="P57" s="444"/>
      <c r="Q57" s="444"/>
      <c r="R57" s="445"/>
    </row>
    <row r="58" spans="1:18" s="211" customFormat="1" ht="15" customHeight="1" x14ac:dyDescent="0.2">
      <c r="A58" s="629"/>
      <c r="B58" s="306"/>
      <c r="C58" s="638"/>
      <c r="D58" s="437"/>
      <c r="E58" s="437"/>
      <c r="F58" s="438">
        <f t="shared" si="4"/>
        <v>0</v>
      </c>
      <c r="G58" s="437"/>
      <c r="H58" s="210"/>
      <c r="I58" s="307" t="str">
        <f t="array" ref="I58">IF(INDEX($B$12:$B$101,MATCH(0,COUNTIF($I$11:I57,$B$12:$B$101),0))=0,"",IF(ISNA(INDEX($B$12:$B$101,MATCH(0,COUNTIF($I$11:I57,$B$12:$B$101),0))),"",INDEX($B$12:$B$101,MATCH(0,COUNTIF($I$11:I57,$B$12:$B$101),0))))</f>
        <v/>
      </c>
      <c r="J58" s="438" t="str">
        <f t="shared" si="5"/>
        <v/>
      </c>
      <c r="K58" s="438" t="str">
        <f t="shared" si="6"/>
        <v/>
      </c>
      <c r="L58" s="438" t="str">
        <f t="shared" si="7"/>
        <v/>
      </c>
      <c r="M58" s="571" t="str">
        <f t="shared" si="8"/>
        <v/>
      </c>
      <c r="O58" s="443"/>
      <c r="P58" s="444"/>
      <c r="Q58" s="444"/>
      <c r="R58" s="445"/>
    </row>
    <row r="59" spans="1:18" s="211" customFormat="1" ht="15" customHeight="1" x14ac:dyDescent="0.2">
      <c r="A59" s="629"/>
      <c r="B59" s="306"/>
      <c r="C59" s="638"/>
      <c r="D59" s="437"/>
      <c r="E59" s="437"/>
      <c r="F59" s="438">
        <f t="shared" si="4"/>
        <v>0</v>
      </c>
      <c r="G59" s="437"/>
      <c r="H59" s="210"/>
      <c r="I59" s="307" t="str">
        <f t="array" ref="I59">IF(INDEX($B$12:$B$101,MATCH(0,COUNTIF($I$11:I58,$B$12:$B$101),0))=0,"",IF(ISNA(INDEX($B$12:$B$101,MATCH(0,COUNTIF($I$11:I58,$B$12:$B$101),0))),"",INDEX($B$12:$B$101,MATCH(0,COUNTIF($I$11:I58,$B$12:$B$101),0))))</f>
        <v/>
      </c>
      <c r="J59" s="438" t="str">
        <f t="shared" si="5"/>
        <v/>
      </c>
      <c r="K59" s="438" t="str">
        <f t="shared" si="6"/>
        <v/>
      </c>
      <c r="L59" s="438" t="str">
        <f t="shared" si="7"/>
        <v/>
      </c>
      <c r="M59" s="571" t="str">
        <f t="shared" si="8"/>
        <v/>
      </c>
      <c r="O59" s="443"/>
      <c r="P59" s="444"/>
      <c r="Q59" s="444"/>
      <c r="R59" s="445"/>
    </row>
    <row r="60" spans="1:18" s="211" customFormat="1" ht="15" customHeight="1" x14ac:dyDescent="0.2">
      <c r="A60" s="629"/>
      <c r="B60" s="306"/>
      <c r="C60" s="638"/>
      <c r="D60" s="437"/>
      <c r="E60" s="437"/>
      <c r="F60" s="438">
        <f t="shared" si="4"/>
        <v>0</v>
      </c>
      <c r="G60" s="437"/>
      <c r="H60" s="210"/>
      <c r="I60" s="307" t="str">
        <f t="array" ref="I60">IF(INDEX($B$12:$B$101,MATCH(0,COUNTIF($I$11:I59,$B$12:$B$101),0))=0,"",IF(ISNA(INDEX($B$12:$B$101,MATCH(0,COUNTIF($I$11:I59,$B$12:$B$101),0))),"",INDEX($B$12:$B$101,MATCH(0,COUNTIF($I$11:I59,$B$12:$B$101),0))))</f>
        <v/>
      </c>
      <c r="J60" s="438" t="str">
        <f t="shared" si="5"/>
        <v/>
      </c>
      <c r="K60" s="438" t="str">
        <f t="shared" si="6"/>
        <v/>
      </c>
      <c r="L60" s="438" t="str">
        <f t="shared" si="7"/>
        <v/>
      </c>
      <c r="M60" s="571" t="str">
        <f t="shared" si="8"/>
        <v/>
      </c>
      <c r="O60" s="443"/>
      <c r="P60" s="444"/>
      <c r="Q60" s="444"/>
      <c r="R60" s="445"/>
    </row>
    <row r="61" spans="1:18" s="211" customFormat="1" ht="15" customHeight="1" x14ac:dyDescent="0.2">
      <c r="A61" s="629"/>
      <c r="B61" s="306"/>
      <c r="C61" s="638"/>
      <c r="D61" s="437"/>
      <c r="E61" s="437"/>
      <c r="F61" s="438">
        <f t="shared" si="4"/>
        <v>0</v>
      </c>
      <c r="G61" s="437"/>
      <c r="H61" s="210"/>
      <c r="I61" s="307" t="str">
        <f t="array" ref="I61">IF(INDEX($B$12:$B$101,MATCH(0,COUNTIF($I$11:I60,$B$12:$B$101),0))=0,"",IF(ISNA(INDEX($B$12:$B$101,MATCH(0,COUNTIF($I$11:I60,$B$12:$B$101),0))),"",INDEX($B$12:$B$101,MATCH(0,COUNTIF($I$11:I60,$B$12:$B$101),0))))</f>
        <v/>
      </c>
      <c r="J61" s="438" t="str">
        <f t="shared" si="5"/>
        <v/>
      </c>
      <c r="K61" s="438" t="str">
        <f t="shared" si="6"/>
        <v/>
      </c>
      <c r="L61" s="438" t="str">
        <f t="shared" si="7"/>
        <v/>
      </c>
      <c r="M61" s="571" t="str">
        <f t="shared" si="8"/>
        <v/>
      </c>
      <c r="O61" s="443"/>
      <c r="P61" s="444"/>
      <c r="Q61" s="444"/>
      <c r="R61" s="445"/>
    </row>
    <row r="62" spans="1:18" s="211" customFormat="1" ht="15" customHeight="1" x14ac:dyDescent="0.2">
      <c r="A62" s="629"/>
      <c r="B62" s="306"/>
      <c r="C62" s="638"/>
      <c r="D62" s="437"/>
      <c r="E62" s="437"/>
      <c r="F62" s="438">
        <f t="shared" si="4"/>
        <v>0</v>
      </c>
      <c r="G62" s="437"/>
      <c r="H62" s="210"/>
      <c r="I62" s="307" t="str">
        <f t="array" ref="I62">IF(INDEX($B$12:$B$101,MATCH(0,COUNTIF($I$11:I61,$B$12:$B$101),0))=0,"",IF(ISNA(INDEX($B$12:$B$101,MATCH(0,COUNTIF($I$11:I61,$B$12:$B$101),0))),"",INDEX($B$12:$B$101,MATCH(0,COUNTIF($I$11:I61,$B$12:$B$101),0))))</f>
        <v/>
      </c>
      <c r="J62" s="438" t="str">
        <f t="shared" si="5"/>
        <v/>
      </c>
      <c r="K62" s="438" t="str">
        <f t="shared" si="6"/>
        <v/>
      </c>
      <c r="L62" s="438" t="str">
        <f t="shared" si="7"/>
        <v/>
      </c>
      <c r="M62" s="571" t="str">
        <f t="shared" si="8"/>
        <v/>
      </c>
      <c r="O62" s="443"/>
      <c r="P62" s="444"/>
      <c r="Q62" s="444"/>
      <c r="R62" s="445"/>
    </row>
    <row r="63" spans="1:18" s="211" customFormat="1" ht="15" customHeight="1" x14ac:dyDescent="0.2">
      <c r="A63" s="629"/>
      <c r="B63" s="306"/>
      <c r="C63" s="638"/>
      <c r="D63" s="437"/>
      <c r="E63" s="437"/>
      <c r="F63" s="438">
        <f t="shared" si="4"/>
        <v>0</v>
      </c>
      <c r="G63" s="437"/>
      <c r="H63" s="210"/>
      <c r="I63" s="307" t="str">
        <f t="array" ref="I63">IF(INDEX($B$12:$B$101,MATCH(0,COUNTIF($I$11:I62,$B$12:$B$101),0))=0,"",IF(ISNA(INDEX($B$12:$B$101,MATCH(0,COUNTIF($I$11:I62,$B$12:$B$101),0))),"",INDEX($B$12:$B$101,MATCH(0,COUNTIF($I$11:I62,$B$12:$B$101),0))))</f>
        <v/>
      </c>
      <c r="J63" s="438" t="str">
        <f t="shared" si="5"/>
        <v/>
      </c>
      <c r="K63" s="438" t="str">
        <f t="shared" si="6"/>
        <v/>
      </c>
      <c r="L63" s="438" t="str">
        <f t="shared" si="7"/>
        <v/>
      </c>
      <c r="M63" s="571" t="str">
        <f t="shared" si="8"/>
        <v/>
      </c>
      <c r="O63" s="443"/>
      <c r="P63" s="444"/>
      <c r="Q63" s="444"/>
      <c r="R63" s="445"/>
    </row>
    <row r="64" spans="1:18" s="211" customFormat="1" ht="15" customHeight="1" x14ac:dyDescent="0.2">
      <c r="A64" s="629"/>
      <c r="B64" s="306"/>
      <c r="C64" s="638"/>
      <c r="D64" s="437"/>
      <c r="E64" s="437"/>
      <c r="F64" s="438">
        <f t="shared" si="4"/>
        <v>0</v>
      </c>
      <c r="G64" s="437"/>
      <c r="H64" s="210"/>
      <c r="I64" s="307" t="str">
        <f t="array" ref="I64">IF(INDEX($B$12:$B$101,MATCH(0,COUNTIF($I$11:I63,$B$12:$B$101),0))=0,"",IF(ISNA(INDEX($B$12:$B$101,MATCH(0,COUNTIF($I$11:I63,$B$12:$B$101),0))),"",INDEX($B$12:$B$101,MATCH(0,COUNTIF($I$11:I63,$B$12:$B$101),0))))</f>
        <v/>
      </c>
      <c r="J64" s="438" t="str">
        <f t="shared" si="5"/>
        <v/>
      </c>
      <c r="K64" s="438" t="str">
        <f t="shared" si="6"/>
        <v/>
      </c>
      <c r="L64" s="438" t="str">
        <f t="shared" si="7"/>
        <v/>
      </c>
      <c r="M64" s="571" t="str">
        <f t="shared" si="8"/>
        <v/>
      </c>
      <c r="O64" s="443"/>
      <c r="P64" s="444"/>
      <c r="Q64" s="444"/>
      <c r="R64" s="445"/>
    </row>
    <row r="65" spans="1:18" s="211" customFormat="1" ht="15" customHeight="1" x14ac:dyDescent="0.2">
      <c r="A65" s="629"/>
      <c r="B65" s="306"/>
      <c r="C65" s="638"/>
      <c r="D65" s="437"/>
      <c r="E65" s="437"/>
      <c r="F65" s="438">
        <f t="shared" si="4"/>
        <v>0</v>
      </c>
      <c r="G65" s="437"/>
      <c r="H65" s="210"/>
      <c r="I65" s="307" t="str">
        <f t="array" ref="I65">IF(INDEX($B$12:$B$101,MATCH(0,COUNTIF($I$11:I64,$B$12:$B$101),0))=0,"",IF(ISNA(INDEX($B$12:$B$101,MATCH(0,COUNTIF($I$11:I64,$B$12:$B$101),0))),"",INDEX($B$12:$B$101,MATCH(0,COUNTIF($I$11:I64,$B$12:$B$101),0))))</f>
        <v/>
      </c>
      <c r="J65" s="438" t="str">
        <f t="shared" si="5"/>
        <v/>
      </c>
      <c r="K65" s="438" t="str">
        <f t="shared" si="6"/>
        <v/>
      </c>
      <c r="L65" s="438" t="str">
        <f t="shared" si="7"/>
        <v/>
      </c>
      <c r="M65" s="571" t="str">
        <f t="shared" si="8"/>
        <v/>
      </c>
      <c r="O65" s="443"/>
      <c r="P65" s="444"/>
      <c r="Q65" s="444"/>
      <c r="R65" s="445"/>
    </row>
    <row r="66" spans="1:18" s="211" customFormat="1" ht="15" customHeight="1" x14ac:dyDescent="0.2">
      <c r="A66" s="629"/>
      <c r="B66" s="306"/>
      <c r="C66" s="638"/>
      <c r="D66" s="437"/>
      <c r="E66" s="437"/>
      <c r="F66" s="438">
        <f t="shared" si="4"/>
        <v>0</v>
      </c>
      <c r="G66" s="437"/>
      <c r="H66" s="210"/>
      <c r="I66" s="307" t="str">
        <f t="array" ref="I66">IF(INDEX($B$12:$B$101,MATCH(0,COUNTIF($I$11:I65,$B$12:$B$101),0))=0,"",IF(ISNA(INDEX($B$12:$B$101,MATCH(0,COUNTIF($I$11:I65,$B$12:$B$101),0))),"",INDEX($B$12:$B$101,MATCH(0,COUNTIF($I$11:I65,$B$12:$B$101),0))))</f>
        <v/>
      </c>
      <c r="J66" s="438" t="str">
        <f t="shared" si="5"/>
        <v/>
      </c>
      <c r="K66" s="438" t="str">
        <f t="shared" si="6"/>
        <v/>
      </c>
      <c r="L66" s="438" t="str">
        <f t="shared" si="7"/>
        <v/>
      </c>
      <c r="M66" s="571" t="str">
        <f t="shared" si="8"/>
        <v/>
      </c>
      <c r="O66" s="443"/>
      <c r="P66" s="444"/>
      <c r="Q66" s="444"/>
      <c r="R66" s="445"/>
    </row>
    <row r="67" spans="1:18" s="211" customFormat="1" ht="15" customHeight="1" x14ac:dyDescent="0.2">
      <c r="A67" s="629"/>
      <c r="B67" s="306"/>
      <c r="C67" s="638"/>
      <c r="D67" s="437"/>
      <c r="E67" s="437"/>
      <c r="F67" s="438">
        <f t="shared" si="4"/>
        <v>0</v>
      </c>
      <c r="G67" s="437"/>
      <c r="H67" s="210"/>
      <c r="I67" s="307" t="str">
        <f t="array" ref="I67">IF(INDEX($B$12:$B$101,MATCH(0,COUNTIF($I$11:I66,$B$12:$B$101),0))=0,"",IF(ISNA(INDEX($B$12:$B$101,MATCH(0,COUNTIF($I$11:I66,$B$12:$B$101),0))),"",INDEX($B$12:$B$101,MATCH(0,COUNTIF($I$11:I66,$B$12:$B$101),0))))</f>
        <v/>
      </c>
      <c r="J67" s="438" t="str">
        <f t="shared" si="5"/>
        <v/>
      </c>
      <c r="K67" s="438" t="str">
        <f t="shared" si="6"/>
        <v/>
      </c>
      <c r="L67" s="438" t="str">
        <f t="shared" si="7"/>
        <v/>
      </c>
      <c r="M67" s="571" t="str">
        <f t="shared" si="8"/>
        <v/>
      </c>
      <c r="O67" s="443"/>
      <c r="P67" s="444"/>
      <c r="Q67" s="444"/>
      <c r="R67" s="445"/>
    </row>
    <row r="68" spans="1:18" s="211" customFormat="1" ht="15" customHeight="1" x14ac:dyDescent="0.2">
      <c r="A68" s="629"/>
      <c r="B68" s="306"/>
      <c r="C68" s="638"/>
      <c r="D68" s="437"/>
      <c r="E68" s="437"/>
      <c r="F68" s="438">
        <f t="shared" si="4"/>
        <v>0</v>
      </c>
      <c r="G68" s="437"/>
      <c r="H68" s="210"/>
      <c r="I68" s="307" t="str">
        <f t="array" ref="I68">IF(INDEX($B$12:$B$101,MATCH(0,COUNTIF($I$11:I67,$B$12:$B$101),0))=0,"",IF(ISNA(INDEX($B$12:$B$101,MATCH(0,COUNTIF($I$11:I67,$B$12:$B$101),0))),"",INDEX($B$12:$B$101,MATCH(0,COUNTIF($I$11:I67,$B$12:$B$101),0))))</f>
        <v/>
      </c>
      <c r="J68" s="438" t="str">
        <f t="shared" si="5"/>
        <v/>
      </c>
      <c r="K68" s="438" t="str">
        <f t="shared" si="6"/>
        <v/>
      </c>
      <c r="L68" s="438" t="str">
        <f t="shared" si="7"/>
        <v/>
      </c>
      <c r="M68" s="571" t="str">
        <f t="shared" si="8"/>
        <v/>
      </c>
      <c r="O68" s="443"/>
      <c r="P68" s="444"/>
      <c r="Q68" s="444"/>
      <c r="R68" s="445"/>
    </row>
    <row r="69" spans="1:18" s="211" customFormat="1" ht="15" customHeight="1" x14ac:dyDescent="0.2">
      <c r="A69" s="629"/>
      <c r="B69" s="306"/>
      <c r="C69" s="638"/>
      <c r="D69" s="437"/>
      <c r="E69" s="437"/>
      <c r="F69" s="438">
        <f t="shared" si="4"/>
        <v>0</v>
      </c>
      <c r="G69" s="437"/>
      <c r="H69" s="210"/>
      <c r="I69" s="307" t="str">
        <f t="array" ref="I69">IF(INDEX($B$12:$B$101,MATCH(0,COUNTIF($I$11:I68,$B$12:$B$101),0))=0,"",IF(ISNA(INDEX($B$12:$B$101,MATCH(0,COUNTIF($I$11:I68,$B$12:$B$101),0))),"",INDEX($B$12:$B$101,MATCH(0,COUNTIF($I$11:I68,$B$12:$B$101),0))))</f>
        <v/>
      </c>
      <c r="J69" s="438" t="str">
        <f t="shared" si="5"/>
        <v/>
      </c>
      <c r="K69" s="438" t="str">
        <f t="shared" si="6"/>
        <v/>
      </c>
      <c r="L69" s="438" t="str">
        <f t="shared" si="7"/>
        <v/>
      </c>
      <c r="M69" s="571" t="str">
        <f t="shared" si="8"/>
        <v/>
      </c>
      <c r="O69" s="443"/>
      <c r="P69" s="444"/>
      <c r="Q69" s="444"/>
      <c r="R69" s="445"/>
    </row>
    <row r="70" spans="1:18" s="211" customFormat="1" ht="15" customHeight="1" x14ac:dyDescent="0.2">
      <c r="A70" s="629"/>
      <c r="B70" s="306"/>
      <c r="C70" s="638"/>
      <c r="D70" s="437"/>
      <c r="E70" s="437"/>
      <c r="F70" s="438">
        <f t="shared" si="4"/>
        <v>0</v>
      </c>
      <c r="G70" s="437"/>
      <c r="H70" s="210"/>
      <c r="I70" s="307" t="str">
        <f t="array" ref="I70">IF(INDEX($B$12:$B$101,MATCH(0,COUNTIF($I$11:I69,$B$12:$B$101),0))=0,"",IF(ISNA(INDEX($B$12:$B$101,MATCH(0,COUNTIF($I$11:I69,$B$12:$B$101),0))),"",INDEX($B$12:$B$101,MATCH(0,COUNTIF($I$11:I69,$B$12:$B$101),0))))</f>
        <v/>
      </c>
      <c r="J70" s="438" t="str">
        <f t="shared" si="5"/>
        <v/>
      </c>
      <c r="K70" s="438" t="str">
        <f t="shared" si="6"/>
        <v/>
      </c>
      <c r="L70" s="438" t="str">
        <f t="shared" si="7"/>
        <v/>
      </c>
      <c r="M70" s="571" t="str">
        <f t="shared" si="8"/>
        <v/>
      </c>
      <c r="O70" s="443"/>
      <c r="P70" s="444"/>
      <c r="Q70" s="444"/>
      <c r="R70" s="445"/>
    </row>
    <row r="71" spans="1:18" s="211" customFormat="1" ht="15" customHeight="1" x14ac:dyDescent="0.2">
      <c r="A71" s="629"/>
      <c r="B71" s="306"/>
      <c r="C71" s="638"/>
      <c r="D71" s="437"/>
      <c r="E71" s="437"/>
      <c r="F71" s="438">
        <f t="shared" si="4"/>
        <v>0</v>
      </c>
      <c r="G71" s="437"/>
      <c r="H71" s="210"/>
      <c r="I71" s="307" t="str">
        <f t="array" ref="I71">IF(INDEX($B$12:$B$101,MATCH(0,COUNTIF($I$11:I70,$B$12:$B$101),0))=0,"",IF(ISNA(INDEX($B$12:$B$101,MATCH(0,COUNTIF($I$11:I70,$B$12:$B$101),0))),"",INDEX($B$12:$B$101,MATCH(0,COUNTIF($I$11:I70,$B$12:$B$101),0))))</f>
        <v/>
      </c>
      <c r="J71" s="438" t="str">
        <f t="shared" si="5"/>
        <v/>
      </c>
      <c r="K71" s="438" t="str">
        <f t="shared" si="6"/>
        <v/>
      </c>
      <c r="L71" s="438" t="str">
        <f t="shared" si="7"/>
        <v/>
      </c>
      <c r="M71" s="571" t="str">
        <f t="shared" si="8"/>
        <v/>
      </c>
      <c r="O71" s="443"/>
      <c r="P71" s="444"/>
      <c r="Q71" s="444"/>
      <c r="R71" s="445"/>
    </row>
    <row r="72" spans="1:18" s="211" customFormat="1" ht="15" customHeight="1" x14ac:dyDescent="0.2">
      <c r="A72" s="629"/>
      <c r="B72" s="306"/>
      <c r="C72" s="638"/>
      <c r="D72" s="437"/>
      <c r="E72" s="437"/>
      <c r="F72" s="438">
        <f t="shared" si="4"/>
        <v>0</v>
      </c>
      <c r="G72" s="437"/>
      <c r="H72" s="210"/>
      <c r="I72" s="307" t="str">
        <f t="array" ref="I72">IF(INDEX($B$12:$B$101,MATCH(0,COUNTIF($I$11:I71,$B$12:$B$101),0))=0,"",IF(ISNA(INDEX($B$12:$B$101,MATCH(0,COUNTIF($I$11:I71,$B$12:$B$101),0))),"",INDEX($B$12:$B$101,MATCH(0,COUNTIF($I$11:I71,$B$12:$B$101),0))))</f>
        <v/>
      </c>
      <c r="J72" s="438" t="str">
        <f t="shared" si="5"/>
        <v/>
      </c>
      <c r="K72" s="438" t="str">
        <f t="shared" si="6"/>
        <v/>
      </c>
      <c r="L72" s="438" t="str">
        <f t="shared" si="7"/>
        <v/>
      </c>
      <c r="M72" s="571" t="str">
        <f t="shared" si="8"/>
        <v/>
      </c>
      <c r="O72" s="443"/>
      <c r="P72" s="444"/>
      <c r="Q72" s="444"/>
      <c r="R72" s="445"/>
    </row>
    <row r="73" spans="1:18" s="211" customFormat="1" ht="15" customHeight="1" x14ac:dyDescent="0.2">
      <c r="A73" s="629"/>
      <c r="B73" s="306"/>
      <c r="C73" s="638"/>
      <c r="D73" s="437"/>
      <c r="E73" s="437"/>
      <c r="F73" s="438">
        <f t="shared" si="4"/>
        <v>0</v>
      </c>
      <c r="G73" s="437"/>
      <c r="H73" s="210"/>
      <c r="I73" s="307" t="str">
        <f t="array" ref="I73">IF(INDEX($B$12:$B$101,MATCH(0,COUNTIF($I$11:I72,$B$12:$B$101),0))=0,"",IF(ISNA(INDEX($B$12:$B$101,MATCH(0,COUNTIF($I$11:I72,$B$12:$B$101),0))),"",INDEX($B$12:$B$101,MATCH(0,COUNTIF($I$11:I72,$B$12:$B$101),0))))</f>
        <v/>
      </c>
      <c r="J73" s="438" t="str">
        <f t="shared" si="5"/>
        <v/>
      </c>
      <c r="K73" s="438" t="str">
        <f t="shared" si="6"/>
        <v/>
      </c>
      <c r="L73" s="438" t="str">
        <f t="shared" si="7"/>
        <v/>
      </c>
      <c r="M73" s="571" t="str">
        <f t="shared" si="8"/>
        <v/>
      </c>
      <c r="O73" s="443"/>
      <c r="P73" s="444"/>
      <c r="Q73" s="444"/>
      <c r="R73" s="445"/>
    </row>
    <row r="74" spans="1:18" s="211" customFormat="1" ht="15" customHeight="1" x14ac:dyDescent="0.2">
      <c r="A74" s="629"/>
      <c r="B74" s="306"/>
      <c r="C74" s="638"/>
      <c r="D74" s="437"/>
      <c r="E74" s="437"/>
      <c r="F74" s="438">
        <f t="shared" si="4"/>
        <v>0</v>
      </c>
      <c r="G74" s="437"/>
      <c r="H74" s="210"/>
      <c r="I74" s="307" t="str">
        <f t="array" ref="I74">IF(INDEX($B$12:$B$101,MATCH(0,COUNTIF($I$11:I73,$B$12:$B$101),0))=0,"",IF(ISNA(INDEX($B$12:$B$101,MATCH(0,COUNTIF($I$11:I73,$B$12:$B$101),0))),"",INDEX($B$12:$B$101,MATCH(0,COUNTIF($I$11:I73,$B$12:$B$101),0))))</f>
        <v/>
      </c>
      <c r="J74" s="438" t="str">
        <f t="shared" si="5"/>
        <v/>
      </c>
      <c r="K74" s="438" t="str">
        <f t="shared" si="6"/>
        <v/>
      </c>
      <c r="L74" s="438" t="str">
        <f t="shared" si="7"/>
        <v/>
      </c>
      <c r="M74" s="571" t="str">
        <f t="shared" si="8"/>
        <v/>
      </c>
      <c r="O74" s="443"/>
      <c r="P74" s="444"/>
      <c r="Q74" s="444"/>
      <c r="R74" s="445"/>
    </row>
    <row r="75" spans="1:18" s="211" customFormat="1" ht="15" customHeight="1" x14ac:dyDescent="0.2">
      <c r="A75" s="629"/>
      <c r="B75" s="306"/>
      <c r="C75" s="638"/>
      <c r="D75" s="437"/>
      <c r="E75" s="437"/>
      <c r="F75" s="438">
        <f t="shared" si="4"/>
        <v>0</v>
      </c>
      <c r="G75" s="437"/>
      <c r="H75" s="210"/>
      <c r="I75" s="307" t="str">
        <f t="array" ref="I75">IF(INDEX($B$12:$B$101,MATCH(0,COUNTIF($I$11:I74,$B$12:$B$101),0))=0,"",IF(ISNA(INDEX($B$12:$B$101,MATCH(0,COUNTIF($I$11:I74,$B$12:$B$101),0))),"",INDEX($B$12:$B$101,MATCH(0,COUNTIF($I$11:I74,$B$12:$B$101),0))))</f>
        <v/>
      </c>
      <c r="J75" s="438" t="str">
        <f t="shared" si="5"/>
        <v/>
      </c>
      <c r="K75" s="438" t="str">
        <f t="shared" si="6"/>
        <v/>
      </c>
      <c r="L75" s="438" t="str">
        <f t="shared" si="7"/>
        <v/>
      </c>
      <c r="M75" s="571" t="str">
        <f t="shared" si="8"/>
        <v/>
      </c>
      <c r="O75" s="443"/>
      <c r="P75" s="444"/>
      <c r="Q75" s="444"/>
      <c r="R75" s="445"/>
    </row>
    <row r="76" spans="1:18" s="211" customFormat="1" ht="15" customHeight="1" x14ac:dyDescent="0.2">
      <c r="A76" s="629"/>
      <c r="B76" s="306"/>
      <c r="C76" s="638"/>
      <c r="D76" s="437"/>
      <c r="E76" s="437"/>
      <c r="F76" s="438">
        <f t="shared" si="4"/>
        <v>0</v>
      </c>
      <c r="G76" s="437"/>
      <c r="H76" s="210"/>
      <c r="I76" s="307" t="str">
        <f t="array" ref="I76">IF(INDEX($B$12:$B$101,MATCH(0,COUNTIF($I$11:I75,$B$12:$B$101),0))=0,"",IF(ISNA(INDEX($B$12:$B$101,MATCH(0,COUNTIF($I$11:I75,$B$12:$B$101),0))),"",INDEX($B$12:$B$101,MATCH(0,COUNTIF($I$11:I75,$B$12:$B$101),0))))</f>
        <v/>
      </c>
      <c r="J76" s="438" t="str">
        <f t="shared" ref="J76:J101" si="9">IF($I76="","",SUMIF($B$12:$B$101,$I76,D$12:D$101))</f>
        <v/>
      </c>
      <c r="K76" s="438" t="str">
        <f t="shared" ref="K76:K101" si="10">IF($I76="","",SUMIF($B$12:$B$101,$I76,E$12:E$101))</f>
        <v/>
      </c>
      <c r="L76" s="438" t="str">
        <f t="shared" ref="L76:L101" si="11">IF($I76="","",SUMIF($B$12:$B$101,$I76,F$12:F$101))</f>
        <v/>
      </c>
      <c r="M76" s="571" t="str">
        <f t="shared" ref="M76:M101" si="12">IF($I76="","",SUMIF($B$12:$B$101,$I76,G$12:G$101))</f>
        <v/>
      </c>
      <c r="O76" s="443"/>
      <c r="P76" s="444"/>
      <c r="Q76" s="444"/>
      <c r="R76" s="445"/>
    </row>
    <row r="77" spans="1:18" s="211" customFormat="1" ht="15" customHeight="1" x14ac:dyDescent="0.2">
      <c r="A77" s="629"/>
      <c r="B77" s="306"/>
      <c r="C77" s="638"/>
      <c r="D77" s="437"/>
      <c r="E77" s="437"/>
      <c r="F77" s="438">
        <f t="shared" si="4"/>
        <v>0</v>
      </c>
      <c r="G77" s="437"/>
      <c r="H77" s="210"/>
      <c r="I77" s="307" t="str">
        <f t="array" ref="I77">IF(INDEX($B$12:$B$101,MATCH(0,COUNTIF($I$11:I76,$B$12:$B$101),0))=0,"",IF(ISNA(INDEX($B$12:$B$101,MATCH(0,COUNTIF($I$11:I76,$B$12:$B$101),0))),"",INDEX($B$12:$B$101,MATCH(0,COUNTIF($I$11:I76,$B$12:$B$101),0))))</f>
        <v/>
      </c>
      <c r="J77" s="438" t="str">
        <f t="shared" si="9"/>
        <v/>
      </c>
      <c r="K77" s="438" t="str">
        <f t="shared" si="10"/>
        <v/>
      </c>
      <c r="L77" s="438" t="str">
        <f t="shared" si="11"/>
        <v/>
      </c>
      <c r="M77" s="571" t="str">
        <f t="shared" si="12"/>
        <v/>
      </c>
      <c r="O77" s="443"/>
      <c r="P77" s="444"/>
      <c r="Q77" s="444"/>
      <c r="R77" s="445"/>
    </row>
    <row r="78" spans="1:18" s="211" customFormat="1" ht="15" customHeight="1" x14ac:dyDescent="0.2">
      <c r="A78" s="629"/>
      <c r="B78" s="306"/>
      <c r="C78" s="638"/>
      <c r="D78" s="437"/>
      <c r="E78" s="437"/>
      <c r="F78" s="438">
        <f t="shared" si="4"/>
        <v>0</v>
      </c>
      <c r="G78" s="437"/>
      <c r="H78" s="210"/>
      <c r="I78" s="307" t="str">
        <f t="array" ref="I78">IF(INDEX($B$12:$B$101,MATCH(0,COUNTIF($I$11:I77,$B$12:$B$101),0))=0,"",IF(ISNA(INDEX($B$12:$B$101,MATCH(0,COUNTIF($I$11:I77,$B$12:$B$101),0))),"",INDEX($B$12:$B$101,MATCH(0,COUNTIF($I$11:I77,$B$12:$B$101),0))))</f>
        <v/>
      </c>
      <c r="J78" s="438" t="str">
        <f t="shared" si="9"/>
        <v/>
      </c>
      <c r="K78" s="438" t="str">
        <f t="shared" si="10"/>
        <v/>
      </c>
      <c r="L78" s="438" t="str">
        <f t="shared" si="11"/>
        <v/>
      </c>
      <c r="M78" s="571" t="str">
        <f t="shared" si="12"/>
        <v/>
      </c>
      <c r="O78" s="443"/>
      <c r="P78" s="444"/>
      <c r="Q78" s="444"/>
      <c r="R78" s="445"/>
    </row>
    <row r="79" spans="1:18" s="211" customFormat="1" ht="15" customHeight="1" x14ac:dyDescent="0.2">
      <c r="A79" s="629"/>
      <c r="B79" s="306"/>
      <c r="C79" s="638"/>
      <c r="D79" s="437"/>
      <c r="E79" s="437"/>
      <c r="F79" s="438">
        <f t="shared" si="4"/>
        <v>0</v>
      </c>
      <c r="G79" s="437"/>
      <c r="H79" s="210"/>
      <c r="I79" s="307" t="str">
        <f t="array" ref="I79">IF(INDEX($B$12:$B$101,MATCH(0,COUNTIF($I$11:I78,$B$12:$B$101),0))=0,"",IF(ISNA(INDEX($B$12:$B$101,MATCH(0,COUNTIF($I$11:I78,$B$12:$B$101),0))),"",INDEX($B$12:$B$101,MATCH(0,COUNTIF($I$11:I78,$B$12:$B$101),0))))</f>
        <v/>
      </c>
      <c r="J79" s="438" t="str">
        <f t="shared" si="9"/>
        <v/>
      </c>
      <c r="K79" s="438" t="str">
        <f t="shared" si="10"/>
        <v/>
      </c>
      <c r="L79" s="438" t="str">
        <f t="shared" si="11"/>
        <v/>
      </c>
      <c r="M79" s="571" t="str">
        <f t="shared" si="12"/>
        <v/>
      </c>
      <c r="O79" s="443"/>
      <c r="P79" s="444"/>
      <c r="Q79" s="444"/>
      <c r="R79" s="445"/>
    </row>
    <row r="80" spans="1:18" s="211" customFormat="1" ht="15" customHeight="1" x14ac:dyDescent="0.2">
      <c r="A80" s="629"/>
      <c r="B80" s="306"/>
      <c r="C80" s="638"/>
      <c r="D80" s="437"/>
      <c r="E80" s="437"/>
      <c r="F80" s="438">
        <f t="shared" si="4"/>
        <v>0</v>
      </c>
      <c r="G80" s="437"/>
      <c r="H80" s="210"/>
      <c r="I80" s="307" t="str">
        <f t="array" ref="I80">IF(INDEX($B$12:$B$101,MATCH(0,COUNTIF($I$11:I79,$B$12:$B$101),0))=0,"",IF(ISNA(INDEX($B$12:$B$101,MATCH(0,COUNTIF($I$11:I79,$B$12:$B$101),0))),"",INDEX($B$12:$B$101,MATCH(0,COUNTIF($I$11:I79,$B$12:$B$101),0))))</f>
        <v/>
      </c>
      <c r="J80" s="438" t="str">
        <f t="shared" si="9"/>
        <v/>
      </c>
      <c r="K80" s="438" t="str">
        <f t="shared" si="10"/>
        <v/>
      </c>
      <c r="L80" s="438" t="str">
        <f t="shared" si="11"/>
        <v/>
      </c>
      <c r="M80" s="571" t="str">
        <f t="shared" si="12"/>
        <v/>
      </c>
      <c r="O80" s="443"/>
      <c r="P80" s="444"/>
      <c r="Q80" s="444"/>
      <c r="R80" s="445"/>
    </row>
    <row r="81" spans="1:18" s="211" customFormat="1" ht="15" customHeight="1" x14ac:dyDescent="0.2">
      <c r="A81" s="629"/>
      <c r="B81" s="306"/>
      <c r="C81" s="638"/>
      <c r="D81" s="437"/>
      <c r="E81" s="437"/>
      <c r="F81" s="438">
        <f t="shared" si="4"/>
        <v>0</v>
      </c>
      <c r="G81" s="437"/>
      <c r="H81" s="210"/>
      <c r="I81" s="307" t="str">
        <f t="array" ref="I81">IF(INDEX($B$12:$B$101,MATCH(0,COUNTIF($I$11:I80,$B$12:$B$101),0))=0,"",IF(ISNA(INDEX($B$12:$B$101,MATCH(0,COUNTIF($I$11:I80,$B$12:$B$101),0))),"",INDEX($B$12:$B$101,MATCH(0,COUNTIF($I$11:I80,$B$12:$B$101),0))))</f>
        <v/>
      </c>
      <c r="J81" s="438" t="str">
        <f t="shared" si="9"/>
        <v/>
      </c>
      <c r="K81" s="438" t="str">
        <f t="shared" si="10"/>
        <v/>
      </c>
      <c r="L81" s="438" t="str">
        <f t="shared" si="11"/>
        <v/>
      </c>
      <c r="M81" s="571" t="str">
        <f t="shared" si="12"/>
        <v/>
      </c>
      <c r="O81" s="443"/>
      <c r="P81" s="444"/>
      <c r="Q81" s="444"/>
      <c r="R81" s="445"/>
    </row>
    <row r="82" spans="1:18" s="211" customFormat="1" ht="15" customHeight="1" x14ac:dyDescent="0.2">
      <c r="A82" s="629"/>
      <c r="B82" s="306"/>
      <c r="C82" s="638"/>
      <c r="D82" s="437"/>
      <c r="E82" s="437"/>
      <c r="F82" s="438">
        <f t="shared" si="4"/>
        <v>0</v>
      </c>
      <c r="G82" s="437"/>
      <c r="H82" s="210"/>
      <c r="I82" s="307" t="str">
        <f t="array" ref="I82">IF(INDEX($B$12:$B$101,MATCH(0,COUNTIF($I$11:I81,$B$12:$B$101),0))=0,"",IF(ISNA(INDEX($B$12:$B$101,MATCH(0,COUNTIF($I$11:I81,$B$12:$B$101),0))),"",INDEX($B$12:$B$101,MATCH(0,COUNTIF($I$11:I81,$B$12:$B$101),0))))</f>
        <v/>
      </c>
      <c r="J82" s="438" t="str">
        <f t="shared" si="9"/>
        <v/>
      </c>
      <c r="K82" s="438" t="str">
        <f t="shared" si="10"/>
        <v/>
      </c>
      <c r="L82" s="438" t="str">
        <f t="shared" si="11"/>
        <v/>
      </c>
      <c r="M82" s="571" t="str">
        <f t="shared" si="12"/>
        <v/>
      </c>
      <c r="O82" s="443"/>
      <c r="P82" s="444"/>
      <c r="Q82" s="444"/>
      <c r="R82" s="445"/>
    </row>
    <row r="83" spans="1:18" s="211" customFormat="1" ht="15" customHeight="1" x14ac:dyDescent="0.2">
      <c r="A83" s="629"/>
      <c r="B83" s="306"/>
      <c r="C83" s="638"/>
      <c r="D83" s="437"/>
      <c r="E83" s="437"/>
      <c r="F83" s="438">
        <f t="shared" si="4"/>
        <v>0</v>
      </c>
      <c r="G83" s="437"/>
      <c r="H83" s="210"/>
      <c r="I83" s="307" t="str">
        <f t="array" ref="I83">IF(INDEX($B$12:$B$101,MATCH(0,COUNTIF($I$11:I82,$B$12:$B$101),0))=0,"",IF(ISNA(INDEX($B$12:$B$101,MATCH(0,COUNTIF($I$11:I82,$B$12:$B$101),0))),"",INDEX($B$12:$B$101,MATCH(0,COUNTIF($I$11:I82,$B$12:$B$101),0))))</f>
        <v/>
      </c>
      <c r="J83" s="438" t="str">
        <f t="shared" si="9"/>
        <v/>
      </c>
      <c r="K83" s="438" t="str">
        <f t="shared" si="10"/>
        <v/>
      </c>
      <c r="L83" s="438" t="str">
        <f t="shared" si="11"/>
        <v/>
      </c>
      <c r="M83" s="571" t="str">
        <f t="shared" si="12"/>
        <v/>
      </c>
      <c r="O83" s="443"/>
      <c r="P83" s="444"/>
      <c r="Q83" s="444"/>
      <c r="R83" s="445"/>
    </row>
    <row r="84" spans="1:18" s="211" customFormat="1" ht="15" customHeight="1" x14ac:dyDescent="0.2">
      <c r="A84" s="629"/>
      <c r="B84" s="306"/>
      <c r="C84" s="638"/>
      <c r="D84" s="437"/>
      <c r="E84" s="437"/>
      <c r="F84" s="438">
        <f t="shared" si="4"/>
        <v>0</v>
      </c>
      <c r="G84" s="437"/>
      <c r="H84" s="210"/>
      <c r="I84" s="307" t="str">
        <f t="array" ref="I84">IF(INDEX($B$12:$B$101,MATCH(0,COUNTIF($I$11:I83,$B$12:$B$101),0))=0,"",IF(ISNA(INDEX($B$12:$B$101,MATCH(0,COUNTIF($I$11:I83,$B$12:$B$101),0))),"",INDEX($B$12:$B$101,MATCH(0,COUNTIF($I$11:I83,$B$12:$B$101),0))))</f>
        <v/>
      </c>
      <c r="J84" s="438" t="str">
        <f t="shared" si="9"/>
        <v/>
      </c>
      <c r="K84" s="438" t="str">
        <f t="shared" si="10"/>
        <v/>
      </c>
      <c r="L84" s="438" t="str">
        <f t="shared" si="11"/>
        <v/>
      </c>
      <c r="M84" s="571" t="str">
        <f t="shared" si="12"/>
        <v/>
      </c>
      <c r="O84" s="443"/>
      <c r="P84" s="444"/>
      <c r="Q84" s="444"/>
      <c r="R84" s="445"/>
    </row>
    <row r="85" spans="1:18" s="211" customFormat="1" ht="15" customHeight="1" x14ac:dyDescent="0.2">
      <c r="A85" s="629"/>
      <c r="B85" s="306"/>
      <c r="C85" s="638"/>
      <c r="D85" s="437"/>
      <c r="E85" s="437"/>
      <c r="F85" s="438">
        <f t="shared" si="4"/>
        <v>0</v>
      </c>
      <c r="G85" s="437"/>
      <c r="H85" s="210"/>
      <c r="I85" s="307" t="str">
        <f t="array" ref="I85">IF(INDEX($B$12:$B$101,MATCH(0,COUNTIF($I$11:I84,$B$12:$B$101),0))=0,"",IF(ISNA(INDEX($B$12:$B$101,MATCH(0,COUNTIF($I$11:I84,$B$12:$B$101),0))),"",INDEX($B$12:$B$101,MATCH(0,COUNTIF($I$11:I84,$B$12:$B$101),0))))</f>
        <v/>
      </c>
      <c r="J85" s="438" t="str">
        <f t="shared" si="9"/>
        <v/>
      </c>
      <c r="K85" s="438" t="str">
        <f t="shared" si="10"/>
        <v/>
      </c>
      <c r="L85" s="438" t="str">
        <f t="shared" si="11"/>
        <v/>
      </c>
      <c r="M85" s="571" t="str">
        <f t="shared" si="12"/>
        <v/>
      </c>
      <c r="O85" s="443"/>
      <c r="P85" s="444"/>
      <c r="Q85" s="444"/>
      <c r="R85" s="445"/>
    </row>
    <row r="86" spans="1:18" s="211" customFormat="1" ht="15" customHeight="1" x14ac:dyDescent="0.2">
      <c r="A86" s="629"/>
      <c r="B86" s="306"/>
      <c r="C86" s="638"/>
      <c r="D86" s="437"/>
      <c r="E86" s="437"/>
      <c r="F86" s="438">
        <f t="shared" si="4"/>
        <v>0</v>
      </c>
      <c r="G86" s="437"/>
      <c r="H86" s="210"/>
      <c r="I86" s="307" t="str">
        <f t="array" ref="I86">IF(INDEX($B$12:$B$101,MATCH(0,COUNTIF($I$11:I85,$B$12:$B$101),0))=0,"",IF(ISNA(INDEX($B$12:$B$101,MATCH(0,COUNTIF($I$11:I85,$B$12:$B$101),0))),"",INDEX($B$12:$B$101,MATCH(0,COUNTIF($I$11:I85,$B$12:$B$101),0))))</f>
        <v/>
      </c>
      <c r="J86" s="438" t="str">
        <f t="shared" si="9"/>
        <v/>
      </c>
      <c r="K86" s="438" t="str">
        <f t="shared" si="10"/>
        <v/>
      </c>
      <c r="L86" s="438" t="str">
        <f t="shared" si="11"/>
        <v/>
      </c>
      <c r="M86" s="571" t="str">
        <f t="shared" si="12"/>
        <v/>
      </c>
      <c r="O86" s="443"/>
      <c r="P86" s="444"/>
      <c r="Q86" s="444"/>
      <c r="R86" s="445"/>
    </row>
    <row r="87" spans="1:18" s="211" customFormat="1" ht="15" customHeight="1" x14ac:dyDescent="0.2">
      <c r="A87" s="629"/>
      <c r="B87" s="306"/>
      <c r="C87" s="638"/>
      <c r="D87" s="437"/>
      <c r="E87" s="437"/>
      <c r="F87" s="438">
        <f t="shared" si="4"/>
        <v>0</v>
      </c>
      <c r="G87" s="437"/>
      <c r="H87" s="210"/>
      <c r="I87" s="307" t="str">
        <f t="array" ref="I87">IF(INDEX($B$12:$B$101,MATCH(0,COUNTIF($I$11:I86,$B$12:$B$101),0))=0,"",IF(ISNA(INDEX($B$12:$B$101,MATCH(0,COUNTIF($I$11:I86,$B$12:$B$101),0))),"",INDEX($B$12:$B$101,MATCH(0,COUNTIF($I$11:I86,$B$12:$B$101),0))))</f>
        <v/>
      </c>
      <c r="J87" s="438" t="str">
        <f t="shared" si="9"/>
        <v/>
      </c>
      <c r="K87" s="438" t="str">
        <f t="shared" si="10"/>
        <v/>
      </c>
      <c r="L87" s="438" t="str">
        <f t="shared" si="11"/>
        <v/>
      </c>
      <c r="M87" s="571" t="str">
        <f t="shared" si="12"/>
        <v/>
      </c>
      <c r="O87" s="443"/>
      <c r="P87" s="444"/>
      <c r="Q87" s="444"/>
      <c r="R87" s="445"/>
    </row>
    <row r="88" spans="1:18" s="211" customFormat="1" ht="15" customHeight="1" x14ac:dyDescent="0.2">
      <c r="A88" s="629"/>
      <c r="B88" s="306"/>
      <c r="C88" s="638"/>
      <c r="D88" s="437"/>
      <c r="E88" s="437"/>
      <c r="F88" s="438">
        <f t="shared" si="4"/>
        <v>0</v>
      </c>
      <c r="G88" s="437"/>
      <c r="H88" s="210"/>
      <c r="I88" s="307" t="str">
        <f t="array" ref="I88">IF(INDEX($B$12:$B$101,MATCH(0,COUNTIF($I$11:I87,$B$12:$B$101),0))=0,"",IF(ISNA(INDEX($B$12:$B$101,MATCH(0,COUNTIF($I$11:I87,$B$12:$B$101),0))),"",INDEX($B$12:$B$101,MATCH(0,COUNTIF($I$11:I87,$B$12:$B$101),0))))</f>
        <v/>
      </c>
      <c r="J88" s="438" t="str">
        <f t="shared" si="9"/>
        <v/>
      </c>
      <c r="K88" s="438" t="str">
        <f t="shared" si="10"/>
        <v/>
      </c>
      <c r="L88" s="438" t="str">
        <f t="shared" si="11"/>
        <v/>
      </c>
      <c r="M88" s="571" t="str">
        <f t="shared" si="12"/>
        <v/>
      </c>
      <c r="O88" s="443"/>
      <c r="P88" s="444"/>
      <c r="Q88" s="444"/>
      <c r="R88" s="445"/>
    </row>
    <row r="89" spans="1:18" s="211" customFormat="1" ht="15" customHeight="1" x14ac:dyDescent="0.2">
      <c r="A89" s="629"/>
      <c r="B89" s="306"/>
      <c r="C89" s="638"/>
      <c r="D89" s="437"/>
      <c r="E89" s="437"/>
      <c r="F89" s="438">
        <f t="shared" si="4"/>
        <v>0</v>
      </c>
      <c r="G89" s="437"/>
      <c r="H89" s="210"/>
      <c r="I89" s="307" t="str">
        <f t="array" ref="I89">IF(INDEX($B$12:$B$101,MATCH(0,COUNTIF($I$11:I88,$B$12:$B$101),0))=0,"",IF(ISNA(INDEX($B$12:$B$101,MATCH(0,COUNTIF($I$11:I88,$B$12:$B$101),0))),"",INDEX($B$12:$B$101,MATCH(0,COUNTIF($I$11:I88,$B$12:$B$101),0))))</f>
        <v/>
      </c>
      <c r="J89" s="438" t="str">
        <f t="shared" si="9"/>
        <v/>
      </c>
      <c r="K89" s="438" t="str">
        <f t="shared" si="10"/>
        <v/>
      </c>
      <c r="L89" s="438" t="str">
        <f t="shared" si="11"/>
        <v/>
      </c>
      <c r="M89" s="571" t="str">
        <f t="shared" si="12"/>
        <v/>
      </c>
      <c r="O89" s="443"/>
      <c r="P89" s="444"/>
      <c r="Q89" s="444"/>
      <c r="R89" s="445"/>
    </row>
    <row r="90" spans="1:18" s="211" customFormat="1" ht="15" customHeight="1" x14ac:dyDescent="0.2">
      <c r="A90" s="629"/>
      <c r="B90" s="306"/>
      <c r="C90" s="638"/>
      <c r="D90" s="437"/>
      <c r="E90" s="437"/>
      <c r="F90" s="438">
        <f t="shared" si="4"/>
        <v>0</v>
      </c>
      <c r="G90" s="437"/>
      <c r="H90" s="210"/>
      <c r="I90" s="307" t="str">
        <f t="array" ref="I90">IF(INDEX($B$12:$B$101,MATCH(0,COUNTIF($I$11:I89,$B$12:$B$101),0))=0,"",IF(ISNA(INDEX($B$12:$B$101,MATCH(0,COUNTIF($I$11:I89,$B$12:$B$101),0))),"",INDEX($B$12:$B$101,MATCH(0,COUNTIF($I$11:I89,$B$12:$B$101),0))))</f>
        <v/>
      </c>
      <c r="J90" s="438" t="str">
        <f t="shared" si="9"/>
        <v/>
      </c>
      <c r="K90" s="438" t="str">
        <f t="shared" si="10"/>
        <v/>
      </c>
      <c r="L90" s="438" t="str">
        <f t="shared" si="11"/>
        <v/>
      </c>
      <c r="M90" s="571" t="str">
        <f t="shared" si="12"/>
        <v/>
      </c>
      <c r="O90" s="443"/>
      <c r="P90" s="444"/>
      <c r="Q90" s="444"/>
      <c r="R90" s="445"/>
    </row>
    <row r="91" spans="1:18" s="211" customFormat="1" ht="15" customHeight="1" x14ac:dyDescent="0.2">
      <c r="A91" s="629"/>
      <c r="B91" s="306"/>
      <c r="C91" s="638"/>
      <c r="D91" s="437"/>
      <c r="E91" s="437"/>
      <c r="F91" s="438">
        <f t="shared" si="4"/>
        <v>0</v>
      </c>
      <c r="G91" s="437"/>
      <c r="H91" s="210"/>
      <c r="I91" s="307" t="str">
        <f t="array" ref="I91">IF(INDEX($B$12:$B$101,MATCH(0,COUNTIF($I$11:I90,$B$12:$B$101),0))=0,"",IF(ISNA(INDEX($B$12:$B$101,MATCH(0,COUNTIF($I$11:I90,$B$12:$B$101),0))),"",INDEX($B$12:$B$101,MATCH(0,COUNTIF($I$11:I90,$B$12:$B$101),0))))</f>
        <v/>
      </c>
      <c r="J91" s="438" t="str">
        <f t="shared" si="9"/>
        <v/>
      </c>
      <c r="K91" s="438" t="str">
        <f t="shared" si="10"/>
        <v/>
      </c>
      <c r="L91" s="438" t="str">
        <f t="shared" si="11"/>
        <v/>
      </c>
      <c r="M91" s="571" t="str">
        <f t="shared" si="12"/>
        <v/>
      </c>
      <c r="O91" s="443"/>
      <c r="P91" s="444"/>
      <c r="Q91" s="444"/>
      <c r="R91" s="445"/>
    </row>
    <row r="92" spans="1:18" s="211" customFormat="1" ht="15" customHeight="1" x14ac:dyDescent="0.2">
      <c r="A92" s="629"/>
      <c r="B92" s="306"/>
      <c r="C92" s="638"/>
      <c r="D92" s="437"/>
      <c r="E92" s="437"/>
      <c r="F92" s="438">
        <f t="shared" si="4"/>
        <v>0</v>
      </c>
      <c r="G92" s="437"/>
      <c r="H92" s="210"/>
      <c r="I92" s="307" t="str">
        <f t="array" ref="I92">IF(INDEX($B$12:$B$101,MATCH(0,COUNTIF($I$11:I91,$B$12:$B$101),0))=0,"",IF(ISNA(INDEX($B$12:$B$101,MATCH(0,COUNTIF($I$11:I91,$B$12:$B$101),0))),"",INDEX($B$12:$B$101,MATCH(0,COUNTIF($I$11:I91,$B$12:$B$101),0))))</f>
        <v/>
      </c>
      <c r="J92" s="438" t="str">
        <f t="shared" si="9"/>
        <v/>
      </c>
      <c r="K92" s="438" t="str">
        <f t="shared" si="10"/>
        <v/>
      </c>
      <c r="L92" s="438" t="str">
        <f t="shared" si="11"/>
        <v/>
      </c>
      <c r="M92" s="571" t="str">
        <f t="shared" si="12"/>
        <v/>
      </c>
      <c r="O92" s="443"/>
      <c r="P92" s="444"/>
      <c r="Q92" s="444"/>
      <c r="R92" s="445"/>
    </row>
    <row r="93" spans="1:18" s="211" customFormat="1" ht="15" customHeight="1" x14ac:dyDescent="0.2">
      <c r="A93" s="629"/>
      <c r="B93" s="306"/>
      <c r="C93" s="638"/>
      <c r="D93" s="437"/>
      <c r="E93" s="437"/>
      <c r="F93" s="438">
        <f t="shared" si="4"/>
        <v>0</v>
      </c>
      <c r="G93" s="437"/>
      <c r="H93" s="210"/>
      <c r="I93" s="307" t="str">
        <f t="array" ref="I93">IF(INDEX($B$12:$B$101,MATCH(0,COUNTIF($I$11:I92,$B$12:$B$101),0))=0,"",IF(ISNA(INDEX($B$12:$B$101,MATCH(0,COUNTIF($I$11:I92,$B$12:$B$101),0))),"",INDEX($B$12:$B$101,MATCH(0,COUNTIF($I$11:I92,$B$12:$B$101),0))))</f>
        <v/>
      </c>
      <c r="J93" s="438" t="str">
        <f t="shared" si="9"/>
        <v/>
      </c>
      <c r="K93" s="438" t="str">
        <f t="shared" si="10"/>
        <v/>
      </c>
      <c r="L93" s="438" t="str">
        <f t="shared" si="11"/>
        <v/>
      </c>
      <c r="M93" s="571" t="str">
        <f t="shared" si="12"/>
        <v/>
      </c>
      <c r="O93" s="443"/>
      <c r="P93" s="444"/>
      <c r="Q93" s="444"/>
      <c r="R93" s="445"/>
    </row>
    <row r="94" spans="1:18" s="211" customFormat="1" ht="15" customHeight="1" x14ac:dyDescent="0.2">
      <c r="A94" s="629"/>
      <c r="B94" s="306"/>
      <c r="C94" s="638"/>
      <c r="D94" s="437"/>
      <c r="E94" s="437"/>
      <c r="F94" s="438">
        <f t="shared" si="4"/>
        <v>0</v>
      </c>
      <c r="G94" s="437"/>
      <c r="H94" s="210"/>
      <c r="I94" s="307" t="str">
        <f t="array" ref="I94">IF(INDEX($B$12:$B$101,MATCH(0,COUNTIF($I$11:I93,$B$12:$B$101),0))=0,"",IF(ISNA(INDEX($B$12:$B$101,MATCH(0,COUNTIF($I$11:I93,$B$12:$B$101),0))),"",INDEX($B$12:$B$101,MATCH(0,COUNTIF($I$11:I93,$B$12:$B$101),0))))</f>
        <v/>
      </c>
      <c r="J94" s="438" t="str">
        <f t="shared" si="9"/>
        <v/>
      </c>
      <c r="K94" s="438" t="str">
        <f t="shared" si="10"/>
        <v/>
      </c>
      <c r="L94" s="438" t="str">
        <f t="shared" si="11"/>
        <v/>
      </c>
      <c r="M94" s="571" t="str">
        <f t="shared" si="12"/>
        <v/>
      </c>
      <c r="O94" s="443"/>
      <c r="P94" s="444"/>
      <c r="Q94" s="444"/>
      <c r="R94" s="445"/>
    </row>
    <row r="95" spans="1:18" s="211" customFormat="1" ht="15" customHeight="1" x14ac:dyDescent="0.2">
      <c r="A95" s="629"/>
      <c r="B95" s="306"/>
      <c r="C95" s="638"/>
      <c r="D95" s="437"/>
      <c r="E95" s="437"/>
      <c r="F95" s="438">
        <f t="shared" si="4"/>
        <v>0</v>
      </c>
      <c r="G95" s="437"/>
      <c r="H95" s="210"/>
      <c r="I95" s="307" t="str">
        <f t="array" ref="I95">IF(INDEX($B$12:$B$101,MATCH(0,COUNTIF($I$11:I94,$B$12:$B$101),0))=0,"",IF(ISNA(INDEX($B$12:$B$101,MATCH(0,COUNTIF($I$11:I94,$B$12:$B$101),0))),"",INDEX($B$12:$B$101,MATCH(0,COUNTIF($I$11:I94,$B$12:$B$101),0))))</f>
        <v/>
      </c>
      <c r="J95" s="438" t="str">
        <f t="shared" si="9"/>
        <v/>
      </c>
      <c r="K95" s="438" t="str">
        <f t="shared" si="10"/>
        <v/>
      </c>
      <c r="L95" s="438" t="str">
        <f t="shared" si="11"/>
        <v/>
      </c>
      <c r="M95" s="571" t="str">
        <f t="shared" si="12"/>
        <v/>
      </c>
      <c r="O95" s="443"/>
      <c r="P95" s="444"/>
      <c r="Q95" s="444"/>
      <c r="R95" s="445"/>
    </row>
    <row r="96" spans="1:18" s="211" customFormat="1" ht="15" customHeight="1" x14ac:dyDescent="0.2">
      <c r="A96" s="629"/>
      <c r="B96" s="306"/>
      <c r="C96" s="638"/>
      <c r="D96" s="437"/>
      <c r="E96" s="437"/>
      <c r="F96" s="438">
        <f t="shared" si="4"/>
        <v>0</v>
      </c>
      <c r="G96" s="437"/>
      <c r="H96" s="210"/>
      <c r="I96" s="307" t="str">
        <f t="array" ref="I96">IF(INDEX($B$12:$B$101,MATCH(0,COUNTIF($I$11:I95,$B$12:$B$101),0))=0,"",IF(ISNA(INDEX($B$12:$B$101,MATCH(0,COUNTIF($I$11:I95,$B$12:$B$101),0))),"",INDEX($B$12:$B$101,MATCH(0,COUNTIF($I$11:I95,$B$12:$B$101),0))))</f>
        <v/>
      </c>
      <c r="J96" s="438" t="str">
        <f t="shared" si="9"/>
        <v/>
      </c>
      <c r="K96" s="438" t="str">
        <f t="shared" si="10"/>
        <v/>
      </c>
      <c r="L96" s="438" t="str">
        <f t="shared" si="11"/>
        <v/>
      </c>
      <c r="M96" s="571" t="str">
        <f t="shared" si="12"/>
        <v/>
      </c>
      <c r="O96" s="443"/>
      <c r="P96" s="444"/>
      <c r="Q96" s="444"/>
      <c r="R96" s="445"/>
    </row>
    <row r="97" spans="1:18" s="211" customFormat="1" ht="15" customHeight="1" x14ac:dyDescent="0.2">
      <c r="A97" s="629"/>
      <c r="B97" s="306"/>
      <c r="C97" s="638"/>
      <c r="D97" s="437"/>
      <c r="E97" s="437"/>
      <c r="F97" s="438">
        <f t="shared" si="4"/>
        <v>0</v>
      </c>
      <c r="G97" s="437"/>
      <c r="H97" s="210"/>
      <c r="I97" s="307" t="str">
        <f t="array" ref="I97">IF(INDEX($B$12:$B$101,MATCH(0,COUNTIF($I$11:I96,$B$12:$B$101),0))=0,"",IF(ISNA(INDEX($B$12:$B$101,MATCH(0,COUNTIF($I$11:I96,$B$12:$B$101),0))),"",INDEX($B$12:$B$101,MATCH(0,COUNTIF($I$11:I96,$B$12:$B$101),0))))</f>
        <v/>
      </c>
      <c r="J97" s="438" t="str">
        <f t="shared" si="9"/>
        <v/>
      </c>
      <c r="K97" s="438" t="str">
        <f t="shared" si="10"/>
        <v/>
      </c>
      <c r="L97" s="438" t="str">
        <f t="shared" si="11"/>
        <v/>
      </c>
      <c r="M97" s="571" t="str">
        <f t="shared" si="12"/>
        <v/>
      </c>
      <c r="O97" s="443"/>
      <c r="P97" s="444"/>
      <c r="Q97" s="444"/>
      <c r="R97" s="445"/>
    </row>
    <row r="98" spans="1:18" s="211" customFormat="1" ht="15" customHeight="1" x14ac:dyDescent="0.2">
      <c r="A98" s="629"/>
      <c r="B98" s="306"/>
      <c r="C98" s="638"/>
      <c r="D98" s="437"/>
      <c r="E98" s="437"/>
      <c r="F98" s="438">
        <f t="shared" si="4"/>
        <v>0</v>
      </c>
      <c r="G98" s="437"/>
      <c r="H98" s="210"/>
      <c r="I98" s="307" t="str">
        <f t="array" ref="I98">IF(INDEX($B$12:$B$101,MATCH(0,COUNTIF($I$11:I97,$B$12:$B$101),0))=0,"",IF(ISNA(INDEX($B$12:$B$101,MATCH(0,COUNTIF($I$11:I97,$B$12:$B$101),0))),"",INDEX($B$12:$B$101,MATCH(0,COUNTIF($I$11:I97,$B$12:$B$101),0))))</f>
        <v/>
      </c>
      <c r="J98" s="438" t="str">
        <f t="shared" si="9"/>
        <v/>
      </c>
      <c r="K98" s="438" t="str">
        <f t="shared" si="10"/>
        <v/>
      </c>
      <c r="L98" s="438" t="str">
        <f t="shared" si="11"/>
        <v/>
      </c>
      <c r="M98" s="571" t="str">
        <f t="shared" si="12"/>
        <v/>
      </c>
      <c r="O98" s="443"/>
      <c r="P98" s="444"/>
      <c r="Q98" s="444"/>
      <c r="R98" s="445"/>
    </row>
    <row r="99" spans="1:18" s="211" customFormat="1" ht="15" customHeight="1" x14ac:dyDescent="0.2">
      <c r="A99" s="629"/>
      <c r="B99" s="306"/>
      <c r="C99" s="638"/>
      <c r="D99" s="437"/>
      <c r="E99" s="437"/>
      <c r="F99" s="438">
        <f t="shared" si="4"/>
        <v>0</v>
      </c>
      <c r="G99" s="437"/>
      <c r="H99" s="210"/>
      <c r="I99" s="307" t="str">
        <f t="array" ref="I99">IF(INDEX($B$12:$B$101,MATCH(0,COUNTIF($I$11:I98,$B$12:$B$101),0))=0,"",IF(ISNA(INDEX($B$12:$B$101,MATCH(0,COUNTIF($I$11:I98,$B$12:$B$101),0))),"",INDEX($B$12:$B$101,MATCH(0,COUNTIF($I$11:I98,$B$12:$B$101),0))))</f>
        <v/>
      </c>
      <c r="J99" s="438" t="str">
        <f t="shared" si="9"/>
        <v/>
      </c>
      <c r="K99" s="438" t="str">
        <f t="shared" si="10"/>
        <v/>
      </c>
      <c r="L99" s="438" t="str">
        <f t="shared" si="11"/>
        <v/>
      </c>
      <c r="M99" s="571" t="str">
        <f t="shared" si="12"/>
        <v/>
      </c>
      <c r="O99" s="443"/>
      <c r="P99" s="444"/>
      <c r="Q99" s="444"/>
      <c r="R99" s="445"/>
    </row>
    <row r="100" spans="1:18" s="211" customFormat="1" ht="15" customHeight="1" x14ac:dyDescent="0.2">
      <c r="A100" s="629"/>
      <c r="B100" s="306"/>
      <c r="C100" s="638"/>
      <c r="D100" s="437"/>
      <c r="E100" s="437"/>
      <c r="F100" s="438">
        <f t="shared" si="4"/>
        <v>0</v>
      </c>
      <c r="G100" s="437"/>
      <c r="H100" s="210"/>
      <c r="I100" s="307" t="str">
        <f t="array" ref="I100">IF(INDEX($B$12:$B$101,MATCH(0,COUNTIF($I$11:I99,$B$12:$B$101),0))=0,"",IF(ISNA(INDEX($B$12:$B$101,MATCH(0,COUNTIF($I$11:I99,$B$12:$B$101),0))),"",INDEX($B$12:$B$101,MATCH(0,COUNTIF($I$11:I99,$B$12:$B$101),0))))</f>
        <v/>
      </c>
      <c r="J100" s="438" t="str">
        <f t="shared" si="9"/>
        <v/>
      </c>
      <c r="K100" s="438" t="str">
        <f t="shared" si="10"/>
        <v/>
      </c>
      <c r="L100" s="438" t="str">
        <f t="shared" si="11"/>
        <v/>
      </c>
      <c r="M100" s="571" t="str">
        <f t="shared" si="12"/>
        <v/>
      </c>
      <c r="O100" s="443"/>
      <c r="P100" s="444"/>
      <c r="Q100" s="444"/>
      <c r="R100" s="445"/>
    </row>
    <row r="101" spans="1:18" s="211" customFormat="1" ht="15" customHeight="1" x14ac:dyDescent="0.2">
      <c r="A101" s="629"/>
      <c r="B101" s="306"/>
      <c r="C101" s="638"/>
      <c r="D101" s="437"/>
      <c r="E101" s="437"/>
      <c r="F101" s="438">
        <f t="shared" si="4"/>
        <v>0</v>
      </c>
      <c r="G101" s="437"/>
      <c r="H101" s="210"/>
      <c r="I101" s="307" t="str">
        <f t="array" ref="I101">IF(INDEX($B$12:$B$101,MATCH(0,COUNTIF($I$11:I100,$B$12:$B$101),0))=0,"",IF(ISNA(INDEX($B$12:$B$101,MATCH(0,COUNTIF($I$11:I100,$B$12:$B$101),0))),"",INDEX($B$12:$B$101,MATCH(0,COUNTIF($I$11:I100,$B$12:$B$101),0))))</f>
        <v/>
      </c>
      <c r="J101" s="438" t="str">
        <f t="shared" si="9"/>
        <v/>
      </c>
      <c r="K101" s="438" t="str">
        <f t="shared" si="10"/>
        <v/>
      </c>
      <c r="L101" s="438" t="str">
        <f t="shared" si="11"/>
        <v/>
      </c>
      <c r="M101" s="571" t="str">
        <f t="shared" si="12"/>
        <v/>
      </c>
      <c r="O101" s="443"/>
      <c r="P101" s="444"/>
      <c r="Q101" s="444"/>
      <c r="R101" s="445"/>
    </row>
    <row r="102" spans="1:18" s="211" customFormat="1" ht="20.100000000000001" customHeight="1" x14ac:dyDescent="0.2">
      <c r="A102" s="1624" t="s">
        <v>753</v>
      </c>
      <c r="B102" s="1687"/>
      <c r="C102" s="1688"/>
      <c r="D102" s="317">
        <f>SUM(D12:D101)</f>
        <v>0</v>
      </c>
      <c r="E102" s="317">
        <f t="shared" ref="E102:G102" si="13">SUM(E12:E101)</f>
        <v>0</v>
      </c>
      <c r="F102" s="317">
        <f t="shared" si="13"/>
        <v>0</v>
      </c>
      <c r="G102" s="317">
        <f t="shared" si="13"/>
        <v>0</v>
      </c>
      <c r="H102" s="210"/>
      <c r="I102" s="210"/>
      <c r="J102" s="317">
        <f>SUM(J12:J101)</f>
        <v>0</v>
      </c>
      <c r="K102" s="317">
        <f>SUM(K12:K101)</f>
        <v>0</v>
      </c>
      <c r="L102" s="317">
        <f>SUM(L12:L101)</f>
        <v>0</v>
      </c>
      <c r="M102" s="544">
        <f>SUM(M12:M101)</f>
        <v>0</v>
      </c>
      <c r="O102" s="443"/>
      <c r="P102" s="444"/>
      <c r="Q102" s="444"/>
      <c r="R102" s="445"/>
    </row>
    <row r="103" spans="1:18" s="189" customFormat="1" ht="3.75" customHeight="1" thickBot="1" x14ac:dyDescent="0.25">
      <c r="A103" s="859"/>
      <c r="B103" s="226"/>
      <c r="C103" s="226"/>
      <c r="D103" s="226"/>
      <c r="E103" s="226"/>
      <c r="F103" s="304"/>
      <c r="G103" s="304"/>
      <c r="H103" s="304"/>
      <c r="I103" s="304"/>
      <c r="J103" s="304"/>
      <c r="K103" s="304"/>
      <c r="L103" s="304"/>
      <c r="M103" s="860"/>
      <c r="N103" s="206"/>
      <c r="O103" s="375"/>
      <c r="P103" s="375"/>
      <c r="Q103" s="375"/>
      <c r="R103" s="375"/>
    </row>
    <row r="104" spans="1:18" s="211" customFormat="1" ht="3.75" customHeight="1" x14ac:dyDescent="0.2">
      <c r="A104" s="822"/>
      <c r="B104" s="436"/>
      <c r="C104" s="436"/>
      <c r="D104" s="436"/>
      <c r="E104" s="436"/>
      <c r="F104" s="206"/>
      <c r="G104" s="206"/>
      <c r="H104" s="206"/>
      <c r="I104" s="206"/>
      <c r="J104" s="206"/>
      <c r="K104" s="206"/>
      <c r="L104" s="206"/>
      <c r="M104" s="861"/>
      <c r="O104" s="375"/>
      <c r="P104" s="375"/>
      <c r="Q104" s="375"/>
      <c r="R104" s="375"/>
    </row>
    <row r="105" spans="1:18" s="211" customFormat="1" ht="19.5" customHeight="1" x14ac:dyDescent="0.2">
      <c r="A105" s="1397" t="s">
        <v>750</v>
      </c>
      <c r="B105" s="1398"/>
      <c r="C105" s="1398"/>
      <c r="D105" s="1398"/>
      <c r="E105" s="1398"/>
      <c r="F105" s="1398"/>
      <c r="G105" s="1398"/>
      <c r="H105" s="1398"/>
      <c r="I105" s="1398"/>
      <c r="J105" s="1398"/>
      <c r="K105" s="1398"/>
      <c r="L105" s="1398"/>
      <c r="M105" s="1399"/>
      <c r="O105" s="443"/>
      <c r="P105" s="444"/>
      <c r="Q105" s="444"/>
      <c r="R105" s="445"/>
    </row>
    <row r="106" spans="1:18" s="211" customFormat="1" ht="19.5" customHeight="1" x14ac:dyDescent="0.2">
      <c r="A106" s="1402" t="s">
        <v>744</v>
      </c>
      <c r="B106" s="1403"/>
      <c r="C106" s="1403"/>
      <c r="D106" s="1403"/>
      <c r="E106" s="1403"/>
      <c r="F106" s="1403"/>
      <c r="G106" s="1403"/>
      <c r="H106" s="214"/>
      <c r="I106" s="1403" t="s">
        <v>745</v>
      </c>
      <c r="J106" s="1403"/>
      <c r="K106" s="1403"/>
      <c r="L106" s="1403"/>
      <c r="M106" s="1457"/>
      <c r="O106" s="443"/>
      <c r="P106" s="444"/>
      <c r="Q106" s="444"/>
      <c r="R106" s="445"/>
    </row>
    <row r="107" spans="1:18" s="211" customFormat="1" ht="39.950000000000003" customHeight="1" x14ac:dyDescent="0.2">
      <c r="A107" s="641" t="s">
        <v>64</v>
      </c>
      <c r="B107" s="642" t="s">
        <v>264</v>
      </c>
      <c r="C107" s="642" t="s">
        <v>504</v>
      </c>
      <c r="D107" s="642" t="s">
        <v>565</v>
      </c>
      <c r="E107" s="642"/>
      <c r="F107" s="642" t="s">
        <v>749</v>
      </c>
      <c r="G107" s="642"/>
      <c r="H107" s="214"/>
      <c r="I107" s="642" t="s">
        <v>264</v>
      </c>
      <c r="J107" s="642" t="s">
        <v>746</v>
      </c>
      <c r="K107" s="642"/>
      <c r="L107" s="642" t="s">
        <v>749</v>
      </c>
      <c r="M107" s="653"/>
      <c r="O107" s="443"/>
      <c r="P107" s="444"/>
      <c r="Q107" s="444"/>
      <c r="R107" s="445"/>
    </row>
    <row r="108" spans="1:18" s="211" customFormat="1" ht="15" customHeight="1" x14ac:dyDescent="0.2">
      <c r="A108" s="629"/>
      <c r="B108" s="305"/>
      <c r="C108" s="638"/>
      <c r="D108" s="437"/>
      <c r="E108" s="657"/>
      <c r="F108" s="437"/>
      <c r="G108" s="657"/>
      <c r="H108" s="210"/>
      <c r="I108" s="307" t="str">
        <f t="array" ref="I108">IF(INDEX($B$108:$B$117,MATCH(0,COUNTIF($I$107:I107,$B$108:$B$117),0))=0,"",IF(ISNA(INDEX($B$108:$B$117,MATCH(0,COUNTIF($I$107:I107,$B$108:$B$117),0))),"",INDEX($B$108:$B$117,MATCH(0,COUNTIF($I$107:I107,$B$108:$B$117),0))))</f>
        <v/>
      </c>
      <c r="J108" s="438" t="str">
        <f>IF($I108="","",SUMIF($B$108:$B$117,$I108,D$108:D$117))</f>
        <v/>
      </c>
      <c r="K108" s="657"/>
      <c r="L108" s="438" t="str">
        <f>IF($I108="","",SUMIF($B$108:$B$117,$I108,F$108:F$117))</f>
        <v/>
      </c>
      <c r="M108" s="814"/>
      <c r="O108" s="443"/>
      <c r="P108" s="444"/>
      <c r="Q108" s="444"/>
      <c r="R108" s="445"/>
    </row>
    <row r="109" spans="1:18" s="211" customFormat="1" ht="15" customHeight="1" x14ac:dyDescent="0.2">
      <c r="A109" s="629"/>
      <c r="B109" s="305"/>
      <c r="C109" s="638"/>
      <c r="D109" s="437"/>
      <c r="E109" s="657"/>
      <c r="F109" s="437"/>
      <c r="G109" s="657"/>
      <c r="H109" s="210"/>
      <c r="I109" s="307" t="str">
        <f t="array" ref="I109">IF(INDEX($B$108:$B$117,MATCH(0,COUNTIF($I$107:I108,$B$108:$B$117),0))=0,"",IF(ISNA(INDEX($B$108:$B$117,MATCH(0,COUNTIF($I$107:I108,$B$108:$B$117),0))),"",INDEX($B$108:$B$117,MATCH(0,COUNTIF($I$107:I108,$B$108:$B$117),0))))</f>
        <v/>
      </c>
      <c r="J109" s="438" t="str">
        <f t="shared" ref="J109:J117" si="14">IF($I109="","",SUMIF($B$108:$B$117,$I109,D$108:D$117))</f>
        <v/>
      </c>
      <c r="K109" s="657"/>
      <c r="L109" s="438" t="str">
        <f t="shared" ref="L109:L117" si="15">IF($I109="","",SUMIF($B$108:$B$117,$I109,F$108:F$117))</f>
        <v/>
      </c>
      <c r="M109" s="814"/>
      <c r="O109" s="443"/>
      <c r="P109" s="444"/>
      <c r="Q109" s="444"/>
      <c r="R109" s="445"/>
    </row>
    <row r="110" spans="1:18" s="211" customFormat="1" ht="15" customHeight="1" x14ac:dyDescent="0.2">
      <c r="A110" s="629"/>
      <c r="B110" s="305"/>
      <c r="C110" s="638"/>
      <c r="D110" s="437"/>
      <c r="E110" s="657"/>
      <c r="F110" s="437"/>
      <c r="G110" s="657"/>
      <c r="H110" s="210"/>
      <c r="I110" s="307" t="str">
        <f t="array" ref="I110">IF(INDEX($B$108:$B$117,MATCH(0,COUNTIF($I$107:I109,$B$108:$B$117),0))=0,"",IF(ISNA(INDEX($B$108:$B$117,MATCH(0,COUNTIF($I$107:I109,$B$108:$B$117),0))),"",INDEX($B$108:$B$117,MATCH(0,COUNTIF($I$107:I109,$B$108:$B$117),0))))</f>
        <v/>
      </c>
      <c r="J110" s="438" t="str">
        <f t="shared" si="14"/>
        <v/>
      </c>
      <c r="K110" s="657"/>
      <c r="L110" s="438" t="str">
        <f t="shared" si="15"/>
        <v/>
      </c>
      <c r="M110" s="814"/>
      <c r="O110" s="443"/>
      <c r="P110" s="444"/>
      <c r="Q110" s="444"/>
      <c r="R110" s="445"/>
    </row>
    <row r="111" spans="1:18" s="211" customFormat="1" ht="15" customHeight="1" x14ac:dyDescent="0.2">
      <c r="A111" s="629"/>
      <c r="B111" s="305"/>
      <c r="C111" s="638"/>
      <c r="D111" s="437"/>
      <c r="E111" s="657"/>
      <c r="F111" s="437"/>
      <c r="G111" s="657"/>
      <c r="H111" s="210"/>
      <c r="I111" s="307" t="str">
        <f t="array" ref="I111">IF(INDEX($B$108:$B$117,MATCH(0,COUNTIF($I$107:I110,$B$108:$B$117),0))=0,"",IF(ISNA(INDEX($B$108:$B$117,MATCH(0,COUNTIF($I$107:I110,$B$108:$B$117),0))),"",INDEX($B$108:$B$117,MATCH(0,COUNTIF($I$107:I110,$B$108:$B$117),0))))</f>
        <v/>
      </c>
      <c r="J111" s="438" t="str">
        <f t="shared" si="14"/>
        <v/>
      </c>
      <c r="K111" s="657"/>
      <c r="L111" s="438" t="str">
        <f t="shared" si="15"/>
        <v/>
      </c>
      <c r="M111" s="814"/>
      <c r="O111" s="443"/>
      <c r="P111" s="444"/>
      <c r="Q111" s="444"/>
      <c r="R111" s="445"/>
    </row>
    <row r="112" spans="1:18" s="211" customFormat="1" ht="15" customHeight="1" x14ac:dyDescent="0.2">
      <c r="A112" s="629"/>
      <c r="B112" s="305"/>
      <c r="C112" s="638"/>
      <c r="D112" s="437"/>
      <c r="E112" s="657"/>
      <c r="F112" s="437"/>
      <c r="G112" s="657"/>
      <c r="H112" s="210"/>
      <c r="I112" s="307" t="str">
        <f t="array" ref="I112">IF(INDEX($B$108:$B$117,MATCH(0,COUNTIF($I$107:I111,$B$108:$B$117),0))=0,"",IF(ISNA(INDEX($B$108:$B$117,MATCH(0,COUNTIF($I$107:I111,$B$108:$B$117),0))),"",INDEX($B$108:$B$117,MATCH(0,COUNTIF($I$107:I111,$B$108:$B$117),0))))</f>
        <v/>
      </c>
      <c r="J112" s="438" t="str">
        <f t="shared" si="14"/>
        <v/>
      </c>
      <c r="K112" s="657"/>
      <c r="L112" s="438" t="str">
        <f t="shared" si="15"/>
        <v/>
      </c>
      <c r="M112" s="814"/>
      <c r="O112" s="443"/>
      <c r="P112" s="444"/>
      <c r="Q112" s="444"/>
      <c r="R112" s="445"/>
    </row>
    <row r="113" spans="1:18" s="211" customFormat="1" ht="15" customHeight="1" x14ac:dyDescent="0.2">
      <c r="A113" s="629"/>
      <c r="B113" s="305"/>
      <c r="C113" s="638"/>
      <c r="D113" s="437"/>
      <c r="E113" s="657"/>
      <c r="F113" s="437"/>
      <c r="G113" s="657"/>
      <c r="H113" s="210"/>
      <c r="I113" s="307" t="str">
        <f t="array" ref="I113">IF(INDEX($B$108:$B$117,MATCH(0,COUNTIF($I$107:I112,$B$108:$B$117),0))=0,"",IF(ISNA(INDEX($B$108:$B$117,MATCH(0,COUNTIF($I$107:I112,$B$108:$B$117),0))),"",INDEX($B$108:$B$117,MATCH(0,COUNTIF($I$107:I112,$B$108:$B$117),0))))</f>
        <v/>
      </c>
      <c r="J113" s="438" t="str">
        <f t="shared" si="14"/>
        <v/>
      </c>
      <c r="K113" s="657"/>
      <c r="L113" s="438" t="str">
        <f t="shared" si="15"/>
        <v/>
      </c>
      <c r="M113" s="814"/>
      <c r="O113" s="443"/>
      <c r="P113" s="444"/>
      <c r="Q113" s="444"/>
      <c r="R113" s="445"/>
    </row>
    <row r="114" spans="1:18" s="211" customFormat="1" ht="15" customHeight="1" x14ac:dyDescent="0.2">
      <c r="A114" s="629"/>
      <c r="B114" s="305"/>
      <c r="C114" s="638"/>
      <c r="D114" s="437"/>
      <c r="E114" s="657"/>
      <c r="F114" s="437"/>
      <c r="G114" s="657"/>
      <c r="H114" s="210"/>
      <c r="I114" s="307" t="str">
        <f t="array" ref="I114">IF(INDEX($B$108:$B$117,MATCH(0,COUNTIF($I$107:I113,$B$108:$B$117),0))=0,"",IF(ISNA(INDEX($B$108:$B$117,MATCH(0,COUNTIF($I$107:I113,$B$108:$B$117),0))),"",INDEX($B$108:$B$117,MATCH(0,COUNTIF($I$107:I113,$B$108:$B$117),0))))</f>
        <v/>
      </c>
      <c r="J114" s="438" t="str">
        <f t="shared" si="14"/>
        <v/>
      </c>
      <c r="K114" s="657"/>
      <c r="L114" s="438" t="str">
        <f t="shared" si="15"/>
        <v/>
      </c>
      <c r="M114" s="814"/>
      <c r="O114" s="443"/>
      <c r="P114" s="444"/>
      <c r="Q114" s="444"/>
      <c r="R114" s="445"/>
    </row>
    <row r="115" spans="1:18" s="211" customFormat="1" ht="15" customHeight="1" x14ac:dyDescent="0.2">
      <c r="A115" s="629"/>
      <c r="B115" s="305"/>
      <c r="C115" s="638"/>
      <c r="D115" s="437"/>
      <c r="E115" s="657"/>
      <c r="F115" s="437"/>
      <c r="G115" s="657"/>
      <c r="H115" s="210"/>
      <c r="I115" s="307" t="str">
        <f t="array" ref="I115">IF(INDEX($B$108:$B$117,MATCH(0,COUNTIF($I$107:I114,$B$108:$B$117),0))=0,"",IF(ISNA(INDEX($B$108:$B$117,MATCH(0,COUNTIF($I$107:I114,$B$108:$B$117),0))),"",INDEX($B$108:$B$117,MATCH(0,COUNTIF($I$107:I114,$B$108:$B$117),0))))</f>
        <v/>
      </c>
      <c r="J115" s="438" t="str">
        <f t="shared" si="14"/>
        <v/>
      </c>
      <c r="K115" s="657"/>
      <c r="L115" s="438" t="str">
        <f t="shared" si="15"/>
        <v/>
      </c>
      <c r="M115" s="814"/>
      <c r="O115" s="443"/>
      <c r="P115" s="444"/>
      <c r="Q115" s="444"/>
      <c r="R115" s="445"/>
    </row>
    <row r="116" spans="1:18" s="211" customFormat="1" ht="15" customHeight="1" x14ac:dyDescent="0.2">
      <c r="A116" s="629"/>
      <c r="B116" s="305"/>
      <c r="C116" s="638"/>
      <c r="D116" s="437"/>
      <c r="E116" s="657"/>
      <c r="F116" s="437"/>
      <c r="G116" s="657"/>
      <c r="H116" s="210"/>
      <c r="I116" s="307" t="str">
        <f t="array" ref="I116">IF(INDEX($B$108:$B$117,MATCH(0,COUNTIF($I$107:I115,$B$108:$B$117),0))=0,"",IF(ISNA(INDEX($B$108:$B$117,MATCH(0,COUNTIF($I$107:I115,$B$108:$B$117),0))),"",INDEX($B$108:$B$117,MATCH(0,COUNTIF($I$107:I115,$B$108:$B$117),0))))</f>
        <v/>
      </c>
      <c r="J116" s="438" t="str">
        <f t="shared" si="14"/>
        <v/>
      </c>
      <c r="K116" s="657"/>
      <c r="L116" s="438" t="str">
        <f t="shared" si="15"/>
        <v/>
      </c>
      <c r="M116" s="814"/>
      <c r="O116" s="443"/>
      <c r="P116" s="444"/>
      <c r="Q116" s="444"/>
      <c r="R116" s="445"/>
    </row>
    <row r="117" spans="1:18" s="211" customFormat="1" ht="15" customHeight="1" x14ac:dyDescent="0.2">
      <c r="A117" s="629"/>
      <c r="B117" s="305"/>
      <c r="C117" s="638"/>
      <c r="D117" s="437"/>
      <c r="E117" s="657"/>
      <c r="F117" s="437"/>
      <c r="G117" s="657"/>
      <c r="H117" s="210"/>
      <c r="I117" s="307" t="str">
        <f t="array" ref="I117">IF(INDEX($B$108:$B$117,MATCH(0,COUNTIF($I$107:I116,$B$108:$B$117),0))=0,"",IF(ISNA(INDEX($B$108:$B$117,MATCH(0,COUNTIF($I$107:I116,$B$108:$B$117),0))),"",INDEX($B$108:$B$117,MATCH(0,COUNTIF($I$107:I116,$B$108:$B$117),0))))</f>
        <v/>
      </c>
      <c r="J117" s="438" t="str">
        <f t="shared" si="14"/>
        <v/>
      </c>
      <c r="K117" s="657"/>
      <c r="L117" s="438" t="str">
        <f t="shared" si="15"/>
        <v/>
      </c>
      <c r="M117" s="814"/>
      <c r="O117" s="443"/>
      <c r="P117" s="444"/>
      <c r="Q117" s="444"/>
      <c r="R117" s="445"/>
    </row>
    <row r="118" spans="1:18" s="211" customFormat="1" ht="20.100000000000001" customHeight="1" x14ac:dyDescent="0.2">
      <c r="A118" s="1624" t="s">
        <v>754</v>
      </c>
      <c r="B118" s="1687"/>
      <c r="C118" s="1688"/>
      <c r="D118" s="317">
        <f>SUM(D108:D117)</f>
        <v>0</v>
      </c>
      <c r="E118" s="206"/>
      <c r="F118" s="317">
        <f t="shared" ref="F118" si="16">SUM(F108:F117)</f>
        <v>0</v>
      </c>
      <c r="G118" s="206"/>
      <c r="H118" s="210"/>
      <c r="I118" s="210"/>
      <c r="J118" s="317">
        <f>SUM(J108:J117)</f>
        <v>0</v>
      </c>
      <c r="K118" s="206"/>
      <c r="L118" s="317">
        <f t="shared" ref="L118" si="17">SUM(L108:L117)</f>
        <v>0</v>
      </c>
      <c r="M118" s="861"/>
      <c r="O118" s="443"/>
      <c r="P118" s="444"/>
      <c r="Q118" s="444"/>
      <c r="R118" s="445"/>
    </row>
    <row r="119" spans="1:18" s="211" customFormat="1" ht="3.75" customHeight="1" x14ac:dyDescent="0.2">
      <c r="A119" s="822"/>
      <c r="B119" s="436"/>
      <c r="C119" s="436"/>
      <c r="D119" s="436"/>
      <c r="E119" s="436"/>
      <c r="F119" s="206"/>
      <c r="G119" s="206"/>
      <c r="H119" s="206"/>
      <c r="I119" s="206"/>
      <c r="J119" s="206"/>
      <c r="K119" s="206"/>
      <c r="L119" s="206"/>
      <c r="M119" s="861"/>
    </row>
    <row r="120" spans="1:18" s="211" customFormat="1" ht="20.100000000000001" customHeight="1" thickBot="1" x14ac:dyDescent="0.25">
      <c r="A120" s="1572" t="s">
        <v>755</v>
      </c>
      <c r="B120" s="1579"/>
      <c r="C120" s="1579"/>
      <c r="D120" s="415">
        <f>D102+D118</f>
        <v>0</v>
      </c>
      <c r="E120" s="415">
        <f>E102+E118</f>
        <v>0</v>
      </c>
      <c r="F120" s="657"/>
      <c r="G120" s="206"/>
      <c r="H120" s="206"/>
      <c r="I120" s="206"/>
      <c r="J120" s="415">
        <f>J102+J118</f>
        <v>0</v>
      </c>
      <c r="K120" s="415">
        <f>K102+K118</f>
        <v>0</v>
      </c>
      <c r="L120" s="657"/>
      <c r="M120" s="814"/>
      <c r="O120" s="443"/>
      <c r="P120" s="444"/>
      <c r="Q120" s="444"/>
      <c r="R120" s="445"/>
    </row>
    <row r="121" spans="1:18" s="189" customFormat="1" ht="3.75" customHeight="1" thickTop="1" thickBot="1" x14ac:dyDescent="0.25">
      <c r="A121" s="862"/>
      <c r="B121" s="863"/>
      <c r="C121" s="863"/>
      <c r="D121" s="863"/>
      <c r="E121" s="863"/>
      <c r="F121" s="853"/>
      <c r="G121" s="853"/>
      <c r="H121" s="853"/>
      <c r="I121" s="853"/>
      <c r="J121" s="853"/>
      <c r="K121" s="853"/>
      <c r="L121" s="853"/>
      <c r="M121" s="854"/>
      <c r="N121" s="206"/>
      <c r="O121" s="1675"/>
      <c r="P121" s="1675"/>
      <c r="Q121" s="1675"/>
      <c r="R121" s="1675"/>
    </row>
    <row r="122" spans="1:18" s="189" customFormat="1" ht="15.95" customHeight="1" x14ac:dyDescent="0.2">
      <c r="O122" s="1675"/>
      <c r="P122" s="1675"/>
      <c r="Q122" s="1675"/>
      <c r="R122" s="1675"/>
    </row>
    <row r="123" spans="1:18" s="189" customFormat="1" ht="15.95" hidden="1" customHeight="1" x14ac:dyDescent="0.2">
      <c r="A123" s="189" t="s">
        <v>505</v>
      </c>
      <c r="O123" s="1675"/>
      <c r="P123" s="1675"/>
      <c r="Q123" s="1675"/>
      <c r="R123" s="1675"/>
    </row>
    <row r="124" spans="1:18" s="189" customFormat="1" ht="15.95" hidden="1" customHeight="1" x14ac:dyDescent="0.2">
      <c r="A124" s="189" t="s">
        <v>506</v>
      </c>
      <c r="O124" s="1675"/>
      <c r="P124" s="1675"/>
      <c r="Q124" s="1675"/>
      <c r="R124" s="1675"/>
    </row>
    <row r="125" spans="1:18" s="189" customFormat="1" ht="15.95" hidden="1" customHeight="1" x14ac:dyDescent="0.2">
      <c r="A125" s="189" t="s">
        <v>207</v>
      </c>
      <c r="O125" s="1675"/>
      <c r="P125" s="1675"/>
      <c r="Q125" s="1675"/>
      <c r="R125" s="1675"/>
    </row>
    <row r="126" spans="1:18" s="189" customFormat="1" ht="15.95" hidden="1" customHeight="1" x14ac:dyDescent="0.2">
      <c r="A126" s="188" t="s">
        <v>25</v>
      </c>
      <c r="O126" s="1675"/>
      <c r="P126" s="1675"/>
      <c r="Q126" s="1675"/>
      <c r="R126" s="1675"/>
    </row>
    <row r="127" spans="1:18" s="189" customFormat="1" ht="15.95" customHeight="1" x14ac:dyDescent="0.2">
      <c r="O127" s="1675"/>
      <c r="P127" s="1675"/>
      <c r="Q127" s="1675"/>
      <c r="R127" s="1675"/>
    </row>
    <row r="128" spans="1:18" s="189" customFormat="1" ht="15.95" customHeight="1" x14ac:dyDescent="0.2">
      <c r="O128" s="1675"/>
      <c r="P128" s="1675"/>
      <c r="Q128" s="1675"/>
      <c r="R128" s="1675"/>
    </row>
    <row r="129" spans="15:18" s="189" customFormat="1" ht="15.95" customHeight="1" x14ac:dyDescent="0.2">
      <c r="O129" s="1675"/>
      <c r="P129" s="1675"/>
      <c r="Q129" s="1675"/>
      <c r="R129" s="1675"/>
    </row>
    <row r="130" spans="15:18" s="189" customFormat="1" ht="15.95" customHeight="1" x14ac:dyDescent="0.2">
      <c r="O130" s="1675"/>
      <c r="P130" s="1675"/>
      <c r="Q130" s="1675"/>
      <c r="R130" s="1675"/>
    </row>
    <row r="131" spans="15:18" s="189" customFormat="1" ht="15.95" customHeight="1" x14ac:dyDescent="0.2">
      <c r="O131" s="1675"/>
      <c r="P131" s="1675"/>
      <c r="Q131" s="1675"/>
      <c r="R131" s="1675"/>
    </row>
    <row r="132" spans="15:18" s="189" customFormat="1" ht="15.95" customHeight="1" x14ac:dyDescent="0.2">
      <c r="O132" s="1675"/>
      <c r="P132" s="1675"/>
      <c r="Q132" s="1675"/>
      <c r="R132" s="1675"/>
    </row>
    <row r="133" spans="15:18" s="189" customFormat="1" ht="15.95" customHeight="1" x14ac:dyDescent="0.2">
      <c r="O133" s="1675"/>
      <c r="P133" s="1675"/>
      <c r="Q133" s="1675"/>
      <c r="R133" s="1675"/>
    </row>
    <row r="134" spans="15:18" s="189" customFormat="1" ht="15.95" customHeight="1" x14ac:dyDescent="0.2">
      <c r="O134" s="1675"/>
      <c r="P134" s="1675"/>
      <c r="Q134" s="1675"/>
      <c r="R134" s="1675"/>
    </row>
    <row r="135" spans="15:18" s="189" customFormat="1" ht="15.95" customHeight="1" x14ac:dyDescent="0.2">
      <c r="O135" s="1675"/>
      <c r="P135" s="1675"/>
      <c r="Q135" s="1675"/>
      <c r="R135" s="1675"/>
    </row>
    <row r="136" spans="15:18" s="189" customFormat="1" ht="15.95" customHeight="1" x14ac:dyDescent="0.2">
      <c r="O136" s="1675"/>
      <c r="P136" s="1675"/>
      <c r="Q136" s="1675"/>
      <c r="R136" s="1675"/>
    </row>
    <row r="137" spans="15:18" s="189" customFormat="1" ht="15.95" customHeight="1" x14ac:dyDescent="0.2">
      <c r="O137" s="1675"/>
      <c r="P137" s="1675"/>
      <c r="Q137" s="1675"/>
      <c r="R137" s="1675"/>
    </row>
    <row r="138" spans="15:18" s="189" customFormat="1" ht="15.95" customHeight="1" x14ac:dyDescent="0.2">
      <c r="O138" s="1675"/>
      <c r="P138" s="1675"/>
      <c r="Q138" s="1675"/>
      <c r="R138" s="1675"/>
    </row>
    <row r="139" spans="15:18" s="189" customFormat="1" ht="15.95" customHeight="1" x14ac:dyDescent="0.2">
      <c r="O139" s="1675"/>
      <c r="P139" s="1675"/>
      <c r="Q139" s="1675"/>
      <c r="R139" s="1675"/>
    </row>
    <row r="140" spans="15:18" s="189" customFormat="1" ht="15.95" customHeight="1" x14ac:dyDescent="0.2">
      <c r="O140" s="1675"/>
      <c r="P140" s="1675"/>
      <c r="Q140" s="1675"/>
      <c r="R140" s="1675"/>
    </row>
    <row r="141" spans="15:18" s="189" customFormat="1" ht="15.95" customHeight="1" x14ac:dyDescent="0.2">
      <c r="O141" s="1675"/>
      <c r="P141" s="1675"/>
      <c r="Q141" s="1675"/>
      <c r="R141" s="1675"/>
    </row>
    <row r="142" spans="15:18" s="189" customFormat="1" ht="15.95" customHeight="1" x14ac:dyDescent="0.2">
      <c r="O142" s="1675"/>
      <c r="P142" s="1675"/>
      <c r="Q142" s="1675"/>
      <c r="R142" s="1675"/>
    </row>
    <row r="143" spans="15:18" s="189" customFormat="1" ht="15.95" customHeight="1" x14ac:dyDescent="0.2">
      <c r="O143" s="1675"/>
      <c r="P143" s="1675"/>
      <c r="Q143" s="1675"/>
      <c r="R143" s="1675"/>
    </row>
    <row r="144" spans="15:18" s="189" customFormat="1" ht="15.95" customHeight="1" x14ac:dyDescent="0.2">
      <c r="O144" s="1675"/>
      <c r="P144" s="1675"/>
      <c r="Q144" s="1675"/>
      <c r="R144" s="1675"/>
    </row>
    <row r="145" spans="15:18" s="189" customFormat="1" ht="15.95" customHeight="1" x14ac:dyDescent="0.2">
      <c r="O145" s="1675"/>
      <c r="P145" s="1675"/>
      <c r="Q145" s="1675"/>
      <c r="R145" s="1675"/>
    </row>
    <row r="146" spans="15:18" s="189" customFormat="1" ht="15.95" customHeight="1" x14ac:dyDescent="0.2">
      <c r="O146" s="1675"/>
      <c r="P146" s="1675"/>
      <c r="Q146" s="1675"/>
      <c r="R146" s="1675"/>
    </row>
    <row r="147" spans="15:18" s="189" customFormat="1" ht="15.95" customHeight="1" x14ac:dyDescent="0.2">
      <c r="O147" s="1675"/>
      <c r="P147" s="1675"/>
      <c r="Q147" s="1675"/>
      <c r="R147" s="1675"/>
    </row>
    <row r="148" spans="15:18" s="189" customFormat="1" ht="15.95" customHeight="1" x14ac:dyDescent="0.2">
      <c r="O148" s="1675"/>
      <c r="P148" s="1675"/>
      <c r="Q148" s="1675"/>
      <c r="R148" s="1675"/>
    </row>
    <row r="149" spans="15:18" s="189" customFormat="1" ht="15.95" customHeight="1" x14ac:dyDescent="0.2">
      <c r="O149" s="1675"/>
      <c r="P149" s="1675"/>
      <c r="Q149" s="1675"/>
      <c r="R149" s="1675"/>
    </row>
    <row r="150" spans="15:18" s="189" customFormat="1" ht="15.95" customHeight="1" x14ac:dyDescent="0.2">
      <c r="O150" s="1675"/>
      <c r="P150" s="1675"/>
      <c r="Q150" s="1675"/>
      <c r="R150" s="1675"/>
    </row>
    <row r="151" spans="15:18" s="189" customFormat="1" ht="15.95" customHeight="1" x14ac:dyDescent="0.2">
      <c r="O151" s="1675"/>
      <c r="P151" s="1675"/>
      <c r="Q151" s="1675"/>
      <c r="R151" s="1675"/>
    </row>
    <row r="152" spans="15:18" s="189" customFormat="1" ht="15.95" customHeight="1" x14ac:dyDescent="0.2">
      <c r="O152" s="1675"/>
      <c r="P152" s="1675"/>
      <c r="Q152" s="1675"/>
      <c r="R152" s="1675"/>
    </row>
    <row r="153" spans="15:18" s="189" customFormat="1" ht="15.95" customHeight="1" x14ac:dyDescent="0.2">
      <c r="O153" s="1675"/>
      <c r="P153" s="1675"/>
      <c r="Q153" s="1675"/>
      <c r="R153" s="1675"/>
    </row>
    <row r="154" spans="15:18" s="189" customFormat="1" ht="15.95" customHeight="1" x14ac:dyDescent="0.2">
      <c r="O154" s="1675"/>
      <c r="P154" s="1675"/>
      <c r="Q154" s="1675"/>
      <c r="R154" s="1675"/>
    </row>
    <row r="155" spans="15:18" s="189" customFormat="1" ht="15.95" customHeight="1" x14ac:dyDescent="0.2">
      <c r="O155" s="1675"/>
      <c r="P155" s="1675"/>
      <c r="Q155" s="1675"/>
      <c r="R155" s="1675"/>
    </row>
    <row r="156" spans="15:18" s="189" customFormat="1" ht="15.95" customHeight="1" x14ac:dyDescent="0.2">
      <c r="O156" s="1675"/>
      <c r="P156" s="1675"/>
      <c r="Q156" s="1675"/>
      <c r="R156" s="1675"/>
    </row>
    <row r="157" spans="15:18" s="189" customFormat="1" ht="15.95" customHeight="1" x14ac:dyDescent="0.2">
      <c r="O157" s="1675"/>
      <c r="P157" s="1675"/>
      <c r="Q157" s="1675"/>
      <c r="R157" s="1675"/>
    </row>
    <row r="158" spans="15:18" s="189" customFormat="1" ht="15.95" customHeight="1" x14ac:dyDescent="0.2">
      <c r="O158" s="1675"/>
      <c r="P158" s="1675"/>
      <c r="Q158" s="1675"/>
      <c r="R158" s="1675"/>
    </row>
    <row r="159" spans="15:18" s="189" customFormat="1" ht="15.95" customHeight="1" x14ac:dyDescent="0.2">
      <c r="O159" s="1675"/>
      <c r="P159" s="1675"/>
      <c r="Q159" s="1675"/>
      <c r="R159" s="1675"/>
    </row>
    <row r="160" spans="15:18" s="189" customFormat="1" ht="15.95" customHeight="1" x14ac:dyDescent="0.2">
      <c r="O160" s="1675"/>
      <c r="P160" s="1675"/>
      <c r="Q160" s="1675"/>
      <c r="R160" s="1675"/>
    </row>
    <row r="161" spans="15:18" s="189" customFormat="1" ht="15.95" customHeight="1" x14ac:dyDescent="0.2">
      <c r="O161" s="1675"/>
      <c r="P161" s="1675"/>
      <c r="Q161" s="1675"/>
      <c r="R161" s="1675"/>
    </row>
    <row r="162" spans="15:18" s="189" customFormat="1" ht="15.95" customHeight="1" x14ac:dyDescent="0.2">
      <c r="O162" s="1675"/>
      <c r="P162" s="1675"/>
      <c r="Q162" s="1675"/>
      <c r="R162" s="1675"/>
    </row>
    <row r="163" spans="15:18" s="189" customFormat="1" ht="15.95" customHeight="1" x14ac:dyDescent="0.2">
      <c r="O163" s="1675"/>
      <c r="P163" s="1675"/>
      <c r="Q163" s="1675"/>
      <c r="R163" s="1675"/>
    </row>
    <row r="164" spans="15:18" s="189" customFormat="1" ht="15.95" customHeight="1" x14ac:dyDescent="0.2">
      <c r="O164" s="1675"/>
      <c r="P164" s="1675"/>
      <c r="Q164" s="1675"/>
      <c r="R164" s="1675"/>
    </row>
    <row r="165" spans="15:18" s="189" customFormat="1" ht="15.95" customHeight="1" x14ac:dyDescent="0.2">
      <c r="O165" s="1675"/>
      <c r="P165" s="1675"/>
      <c r="Q165" s="1675"/>
      <c r="R165" s="1675"/>
    </row>
    <row r="166" spans="15:18" s="189" customFormat="1" ht="15.95" customHeight="1" x14ac:dyDescent="0.2">
      <c r="O166" s="1675"/>
      <c r="P166" s="1675"/>
      <c r="Q166" s="1675"/>
      <c r="R166" s="1675"/>
    </row>
    <row r="167" spans="15:18" s="189" customFormat="1" ht="15.95" customHeight="1" x14ac:dyDescent="0.2">
      <c r="O167" s="1675"/>
      <c r="P167" s="1675"/>
      <c r="Q167" s="1675"/>
      <c r="R167" s="1675"/>
    </row>
    <row r="168" spans="15:18" s="189" customFormat="1" ht="15.95" customHeight="1" x14ac:dyDescent="0.2">
      <c r="O168" s="1675"/>
      <c r="P168" s="1675"/>
      <c r="Q168" s="1675"/>
      <c r="R168" s="1675"/>
    </row>
    <row r="169" spans="15:18" s="189" customFormat="1" ht="15.95" customHeight="1" x14ac:dyDescent="0.2">
      <c r="O169" s="1675"/>
      <c r="P169" s="1675"/>
      <c r="Q169" s="1675"/>
      <c r="R169" s="1675"/>
    </row>
    <row r="170" spans="15:18" s="189" customFormat="1" ht="15.95" customHeight="1" x14ac:dyDescent="0.2">
      <c r="O170" s="1675"/>
      <c r="P170" s="1675"/>
      <c r="Q170" s="1675"/>
      <c r="R170" s="1675"/>
    </row>
    <row r="171" spans="15:18" s="189" customFormat="1" ht="15.95" customHeight="1" x14ac:dyDescent="0.2">
      <c r="O171" s="1675"/>
      <c r="P171" s="1675"/>
      <c r="Q171" s="1675"/>
      <c r="R171" s="1675"/>
    </row>
    <row r="172" spans="15:18" s="189" customFormat="1" ht="15.95" customHeight="1" x14ac:dyDescent="0.2">
      <c r="O172" s="1675"/>
      <c r="P172" s="1675"/>
      <c r="Q172" s="1675"/>
      <c r="R172" s="1675"/>
    </row>
    <row r="173" spans="15:18" s="189" customFormat="1" ht="15.95" customHeight="1" x14ac:dyDescent="0.2">
      <c r="O173" s="1675"/>
      <c r="P173" s="1675"/>
      <c r="Q173" s="1675"/>
      <c r="R173" s="1675"/>
    </row>
    <row r="174" spans="15:18" s="189" customFormat="1" ht="15.95" customHeight="1" x14ac:dyDescent="0.2">
      <c r="O174" s="1675"/>
      <c r="P174" s="1675"/>
      <c r="Q174" s="1675"/>
      <c r="R174" s="1675"/>
    </row>
    <row r="175" spans="15:18" s="189" customFormat="1" ht="15.95" customHeight="1" x14ac:dyDescent="0.2">
      <c r="O175" s="1675"/>
      <c r="P175" s="1675"/>
      <c r="Q175" s="1675"/>
      <c r="R175" s="1675"/>
    </row>
    <row r="176" spans="15:18" s="189" customFormat="1" ht="15.95" customHeight="1" x14ac:dyDescent="0.2">
      <c r="O176" s="1675"/>
      <c r="P176" s="1675"/>
      <c r="Q176" s="1675"/>
      <c r="R176" s="1675"/>
    </row>
    <row r="177" spans="15:18" s="189" customFormat="1" ht="15.95" customHeight="1" x14ac:dyDescent="0.2">
      <c r="O177" s="1675"/>
      <c r="P177" s="1675"/>
      <c r="Q177" s="1675"/>
      <c r="R177" s="1675"/>
    </row>
    <row r="178" spans="15:18" s="189" customFormat="1" ht="15.95" customHeight="1" x14ac:dyDescent="0.2">
      <c r="O178" s="1675"/>
      <c r="P178" s="1675"/>
      <c r="Q178" s="1675"/>
      <c r="R178" s="1675"/>
    </row>
    <row r="179" spans="15:18" s="189" customFormat="1" ht="15.95" customHeight="1" x14ac:dyDescent="0.2">
      <c r="O179" s="1675"/>
      <c r="P179" s="1675"/>
      <c r="Q179" s="1675"/>
      <c r="R179" s="1675"/>
    </row>
    <row r="180" spans="15:18" s="189" customFormat="1" ht="15.95" customHeight="1" x14ac:dyDescent="0.2">
      <c r="O180" s="1675"/>
      <c r="P180" s="1675"/>
      <c r="Q180" s="1675"/>
      <c r="R180" s="1675"/>
    </row>
    <row r="181" spans="15:18" s="189" customFormat="1" ht="15.95" customHeight="1" x14ac:dyDescent="0.2">
      <c r="O181" s="1675"/>
      <c r="P181" s="1675"/>
      <c r="Q181" s="1675"/>
      <c r="R181" s="1675"/>
    </row>
    <row r="182" spans="15:18" s="189" customFormat="1" ht="15.95" customHeight="1" x14ac:dyDescent="0.2">
      <c r="O182" s="1675"/>
      <c r="P182" s="1675"/>
      <c r="Q182" s="1675"/>
      <c r="R182" s="1675"/>
    </row>
    <row r="183" spans="15:18" s="189" customFormat="1" ht="15.95" customHeight="1" x14ac:dyDescent="0.2">
      <c r="O183" s="1675"/>
      <c r="P183" s="1675"/>
      <c r="Q183" s="1675"/>
      <c r="R183" s="1675"/>
    </row>
    <row r="184" spans="15:18" s="189" customFormat="1" ht="15.95" customHeight="1" x14ac:dyDescent="0.2">
      <c r="O184" s="1675"/>
      <c r="P184" s="1675"/>
      <c r="Q184" s="1675"/>
      <c r="R184" s="1675"/>
    </row>
    <row r="185" spans="15:18" s="189" customFormat="1" ht="15.95" customHeight="1" x14ac:dyDescent="0.2">
      <c r="O185" s="1675"/>
      <c r="P185" s="1675"/>
      <c r="Q185" s="1675"/>
      <c r="R185" s="1675"/>
    </row>
    <row r="186" spans="15:18" s="189" customFormat="1" ht="15.95" customHeight="1" x14ac:dyDescent="0.2">
      <c r="O186" s="1675"/>
      <c r="P186" s="1675"/>
      <c r="Q186" s="1675"/>
      <c r="R186" s="1675"/>
    </row>
    <row r="187" spans="15:18" s="189" customFormat="1" ht="15.95" customHeight="1" x14ac:dyDescent="0.2">
      <c r="O187" s="1675"/>
      <c r="P187" s="1675"/>
      <c r="Q187" s="1675"/>
      <c r="R187" s="1675"/>
    </row>
    <row r="188" spans="15:18" s="189" customFormat="1" ht="15.95" customHeight="1" x14ac:dyDescent="0.2">
      <c r="O188" s="1675"/>
      <c r="P188" s="1675"/>
      <c r="Q188" s="1675"/>
      <c r="R188" s="1675"/>
    </row>
    <row r="189" spans="15:18" s="189" customFormat="1" ht="15.95" customHeight="1" x14ac:dyDescent="0.2">
      <c r="O189" s="1675"/>
      <c r="P189" s="1675"/>
      <c r="Q189" s="1675"/>
      <c r="R189" s="1675"/>
    </row>
    <row r="190" spans="15:18" s="189" customFormat="1" ht="15.95" customHeight="1" x14ac:dyDescent="0.2">
      <c r="O190" s="1675"/>
      <c r="P190" s="1675"/>
      <c r="Q190" s="1675"/>
      <c r="R190" s="1675"/>
    </row>
    <row r="191" spans="15:18" s="189" customFormat="1" ht="15.95" customHeight="1" x14ac:dyDescent="0.2">
      <c r="O191" s="1675"/>
      <c r="P191" s="1675"/>
      <c r="Q191" s="1675"/>
      <c r="R191" s="1675"/>
    </row>
    <row r="192" spans="15:18" s="189" customFormat="1" ht="15.95" customHeight="1" x14ac:dyDescent="0.2">
      <c r="O192" s="1675"/>
      <c r="P192" s="1675"/>
      <c r="Q192" s="1675"/>
      <c r="R192" s="1675"/>
    </row>
    <row r="193" spans="15:18" s="189" customFormat="1" ht="15.95" customHeight="1" x14ac:dyDescent="0.2">
      <c r="O193" s="1675"/>
      <c r="P193" s="1675"/>
      <c r="Q193" s="1675"/>
      <c r="R193" s="1675"/>
    </row>
    <row r="194" spans="15:18" s="189" customFormat="1" ht="15.95" customHeight="1" x14ac:dyDescent="0.2">
      <c r="O194" s="1675"/>
      <c r="P194" s="1675"/>
      <c r="Q194" s="1675"/>
      <c r="R194" s="1675"/>
    </row>
    <row r="195" spans="15:18" s="189" customFormat="1" ht="15.95" customHeight="1" x14ac:dyDescent="0.2">
      <c r="O195" s="1675"/>
      <c r="P195" s="1675"/>
      <c r="Q195" s="1675"/>
      <c r="R195" s="1675"/>
    </row>
    <row r="196" spans="15:18" s="189" customFormat="1" ht="15.95" customHeight="1" x14ac:dyDescent="0.2">
      <c r="O196" s="1675"/>
      <c r="P196" s="1675"/>
      <c r="Q196" s="1675"/>
      <c r="R196" s="1675"/>
    </row>
    <row r="197" spans="15:18" s="189" customFormat="1" ht="15.95" customHeight="1" x14ac:dyDescent="0.2">
      <c r="O197" s="1675"/>
      <c r="P197" s="1675"/>
      <c r="Q197" s="1675"/>
      <c r="R197" s="1675"/>
    </row>
    <row r="198" spans="15:18" s="189" customFormat="1" ht="15.95" customHeight="1" x14ac:dyDescent="0.2">
      <c r="O198" s="1675"/>
      <c r="P198" s="1675"/>
      <c r="Q198" s="1675"/>
      <c r="R198" s="1675"/>
    </row>
    <row r="199" spans="15:18" s="189" customFormat="1" ht="15.95" customHeight="1" x14ac:dyDescent="0.2">
      <c r="O199" s="1675"/>
      <c r="P199" s="1675"/>
      <c r="Q199" s="1675"/>
      <c r="R199" s="1675"/>
    </row>
    <row r="200" spans="15:18" s="189" customFormat="1" ht="15.95" customHeight="1" x14ac:dyDescent="0.2">
      <c r="O200" s="1675"/>
      <c r="P200" s="1675"/>
      <c r="Q200" s="1675"/>
      <c r="R200" s="1675"/>
    </row>
    <row r="201" spans="15:18" s="189" customFormat="1" ht="15.95" customHeight="1" x14ac:dyDescent="0.2">
      <c r="O201" s="1675"/>
      <c r="P201" s="1675"/>
      <c r="Q201" s="1675"/>
      <c r="R201" s="1675"/>
    </row>
    <row r="202" spans="15:18" s="189" customFormat="1" ht="15.95" customHeight="1" x14ac:dyDescent="0.2">
      <c r="O202" s="1675"/>
      <c r="P202" s="1675"/>
      <c r="Q202" s="1675"/>
      <c r="R202" s="1675"/>
    </row>
    <row r="203" spans="15:18" s="189" customFormat="1" ht="15.95" customHeight="1" x14ac:dyDescent="0.2">
      <c r="O203" s="1675"/>
      <c r="P203" s="1675"/>
      <c r="Q203" s="1675"/>
      <c r="R203" s="1675"/>
    </row>
    <row r="204" spans="15:18" s="189" customFormat="1" ht="15.95" customHeight="1" x14ac:dyDescent="0.2">
      <c r="O204" s="1675"/>
      <c r="P204" s="1675"/>
      <c r="Q204" s="1675"/>
      <c r="R204" s="1675"/>
    </row>
    <row r="205" spans="15:18" s="189" customFormat="1" ht="15.95" customHeight="1" x14ac:dyDescent="0.2">
      <c r="O205" s="1675"/>
      <c r="P205" s="1675"/>
      <c r="Q205" s="1675"/>
      <c r="R205" s="1675"/>
    </row>
    <row r="206" spans="15:18" s="189" customFormat="1" ht="15.95" customHeight="1" x14ac:dyDescent="0.2">
      <c r="O206" s="1675"/>
      <c r="P206" s="1675"/>
      <c r="Q206" s="1675"/>
      <c r="R206" s="1675"/>
    </row>
    <row r="207" spans="15:18" s="189" customFormat="1" ht="15.95" customHeight="1" x14ac:dyDescent="0.2">
      <c r="O207" s="1675"/>
      <c r="P207" s="1675"/>
      <c r="Q207" s="1675"/>
      <c r="R207" s="1675"/>
    </row>
    <row r="208" spans="15:18" s="189" customFormat="1" ht="15.95" customHeight="1" x14ac:dyDescent="0.2">
      <c r="O208" s="1675"/>
      <c r="P208" s="1675"/>
      <c r="Q208" s="1675"/>
      <c r="R208" s="1675"/>
    </row>
    <row r="209" spans="15:18" s="189" customFormat="1" ht="15.95" customHeight="1" x14ac:dyDescent="0.2">
      <c r="O209" s="1675"/>
      <c r="P209" s="1675"/>
      <c r="Q209" s="1675"/>
      <c r="R209" s="1675"/>
    </row>
    <row r="210" spans="15:18" s="189" customFormat="1" ht="15.95" customHeight="1" x14ac:dyDescent="0.2">
      <c r="O210" s="1675"/>
      <c r="P210" s="1675"/>
      <c r="Q210" s="1675"/>
      <c r="R210" s="1675"/>
    </row>
    <row r="211" spans="15:18" s="189" customFormat="1" ht="15.95" customHeight="1" x14ac:dyDescent="0.2">
      <c r="O211" s="1675"/>
      <c r="P211" s="1675"/>
      <c r="Q211" s="1675"/>
      <c r="R211" s="1675"/>
    </row>
    <row r="212" spans="15:18" s="189" customFormat="1" ht="15.95" customHeight="1" x14ac:dyDescent="0.2">
      <c r="O212" s="1675"/>
      <c r="P212" s="1675"/>
      <c r="Q212" s="1675"/>
      <c r="R212" s="1675"/>
    </row>
    <row r="213" spans="15:18" s="189" customFormat="1" ht="15.95" customHeight="1" x14ac:dyDescent="0.2">
      <c r="O213" s="1675"/>
      <c r="P213" s="1675"/>
      <c r="Q213" s="1675"/>
      <c r="R213" s="1675"/>
    </row>
    <row r="214" spans="15:18" s="189" customFormat="1" ht="15.95" customHeight="1" x14ac:dyDescent="0.2">
      <c r="O214" s="1675"/>
      <c r="P214" s="1675"/>
      <c r="Q214" s="1675"/>
      <c r="R214" s="1675"/>
    </row>
    <row r="215" spans="15:18" s="189" customFormat="1" ht="15.95" customHeight="1" x14ac:dyDescent="0.2">
      <c r="O215" s="1675"/>
      <c r="P215" s="1675"/>
      <c r="Q215" s="1675"/>
      <c r="R215" s="1675"/>
    </row>
    <row r="216" spans="15:18" s="189" customFormat="1" ht="15.95" customHeight="1" x14ac:dyDescent="0.2">
      <c r="O216" s="1675"/>
      <c r="P216" s="1675"/>
      <c r="Q216" s="1675"/>
      <c r="R216" s="1675"/>
    </row>
    <row r="217" spans="15:18" s="189" customFormat="1" ht="15.95" customHeight="1" x14ac:dyDescent="0.2">
      <c r="O217" s="1675"/>
      <c r="P217" s="1675"/>
      <c r="Q217" s="1675"/>
      <c r="R217" s="1675"/>
    </row>
    <row r="218" spans="15:18" s="189" customFormat="1" ht="15.95" customHeight="1" x14ac:dyDescent="0.2">
      <c r="O218" s="1675"/>
      <c r="P218" s="1675"/>
      <c r="Q218" s="1675"/>
      <c r="R218" s="1675"/>
    </row>
    <row r="219" spans="15:18" s="189" customFormat="1" ht="15.95" customHeight="1" x14ac:dyDescent="0.2">
      <c r="O219" s="1675"/>
      <c r="P219" s="1675"/>
      <c r="Q219" s="1675"/>
      <c r="R219" s="1675"/>
    </row>
    <row r="220" spans="15:18" s="189" customFormat="1" ht="15.95" customHeight="1" x14ac:dyDescent="0.2">
      <c r="O220" s="1675"/>
      <c r="P220" s="1675"/>
      <c r="Q220" s="1675"/>
      <c r="R220" s="1675"/>
    </row>
    <row r="221" spans="15:18" s="189" customFormat="1" ht="15.95" customHeight="1" x14ac:dyDescent="0.2">
      <c r="O221" s="1675"/>
      <c r="P221" s="1675"/>
      <c r="Q221" s="1675"/>
      <c r="R221" s="1675"/>
    </row>
    <row r="222" spans="15:18" s="189" customFormat="1" ht="15.95" customHeight="1" x14ac:dyDescent="0.2">
      <c r="O222" s="1675"/>
      <c r="P222" s="1675"/>
      <c r="Q222" s="1675"/>
      <c r="R222" s="1675"/>
    </row>
    <row r="223" spans="15:18" s="189" customFormat="1" ht="15.95" customHeight="1" x14ac:dyDescent="0.2">
      <c r="O223" s="1675"/>
      <c r="P223" s="1675"/>
      <c r="Q223" s="1675"/>
      <c r="R223" s="1675"/>
    </row>
    <row r="224" spans="15:18" s="189" customFormat="1" ht="15.95" customHeight="1" x14ac:dyDescent="0.2">
      <c r="O224" s="1675"/>
      <c r="P224" s="1675"/>
      <c r="Q224" s="1675"/>
      <c r="R224" s="1675"/>
    </row>
    <row r="225" spans="15:18" s="189" customFormat="1" ht="15.95" customHeight="1" x14ac:dyDescent="0.2">
      <c r="O225" s="1675"/>
      <c r="P225" s="1675"/>
      <c r="Q225" s="1675"/>
      <c r="R225" s="1675"/>
    </row>
    <row r="226" spans="15:18" s="189" customFormat="1" ht="15.95" customHeight="1" x14ac:dyDescent="0.2">
      <c r="O226" s="1675"/>
      <c r="P226" s="1675"/>
      <c r="Q226" s="1675"/>
      <c r="R226" s="1675"/>
    </row>
    <row r="227" spans="15:18" s="189" customFormat="1" ht="15.95" customHeight="1" x14ac:dyDescent="0.2">
      <c r="O227" s="1675"/>
      <c r="P227" s="1675"/>
      <c r="Q227" s="1675"/>
      <c r="R227" s="1675"/>
    </row>
    <row r="228" spans="15:18" s="189" customFormat="1" ht="15.95" customHeight="1" x14ac:dyDescent="0.2">
      <c r="O228" s="1675"/>
      <c r="P228" s="1675"/>
      <c r="Q228" s="1675"/>
      <c r="R228" s="1675"/>
    </row>
    <row r="229" spans="15:18" s="189" customFormat="1" ht="15.95" customHeight="1" x14ac:dyDescent="0.2">
      <c r="O229" s="1675"/>
      <c r="P229" s="1675"/>
      <c r="Q229" s="1675"/>
      <c r="R229" s="1675"/>
    </row>
    <row r="230" spans="15:18" s="189" customFormat="1" ht="15.95" customHeight="1" x14ac:dyDescent="0.2">
      <c r="O230" s="1675"/>
      <c r="P230" s="1675"/>
      <c r="Q230" s="1675"/>
      <c r="R230" s="1675"/>
    </row>
    <row r="231" spans="15:18" s="189" customFormat="1" ht="15.95" customHeight="1" x14ac:dyDescent="0.2">
      <c r="O231" s="1675"/>
      <c r="P231" s="1675"/>
      <c r="Q231" s="1675"/>
      <c r="R231" s="1675"/>
    </row>
    <row r="232" spans="15:18" s="189" customFormat="1" ht="15.95" customHeight="1" x14ac:dyDescent="0.2">
      <c r="O232" s="1675"/>
      <c r="P232" s="1675"/>
      <c r="Q232" s="1675"/>
      <c r="R232" s="1675"/>
    </row>
    <row r="233" spans="15:18" s="189" customFormat="1" ht="15.95" customHeight="1" x14ac:dyDescent="0.2">
      <c r="O233" s="1675"/>
      <c r="P233" s="1675"/>
      <c r="Q233" s="1675"/>
      <c r="R233" s="1675"/>
    </row>
    <row r="234" spans="15:18" s="189" customFormat="1" ht="15.95" customHeight="1" x14ac:dyDescent="0.2">
      <c r="O234" s="1675"/>
      <c r="P234" s="1675"/>
      <c r="Q234" s="1675"/>
      <c r="R234" s="1675"/>
    </row>
    <row r="235" spans="15:18" s="189" customFormat="1" ht="15.95" customHeight="1" x14ac:dyDescent="0.2">
      <c r="O235" s="1675"/>
      <c r="P235" s="1675"/>
      <c r="Q235" s="1675"/>
      <c r="R235" s="1675"/>
    </row>
    <row r="236" spans="15:18" s="189" customFormat="1" ht="15.95" customHeight="1" x14ac:dyDescent="0.2">
      <c r="O236" s="1675"/>
      <c r="P236" s="1675"/>
      <c r="Q236" s="1675"/>
      <c r="R236" s="1675"/>
    </row>
    <row r="237" spans="15:18" s="189" customFormat="1" ht="15.95" customHeight="1" x14ac:dyDescent="0.2">
      <c r="O237" s="1675"/>
      <c r="P237" s="1675"/>
      <c r="Q237" s="1675"/>
      <c r="R237" s="1675"/>
    </row>
    <row r="238" spans="15:18" s="189" customFormat="1" ht="15.95" customHeight="1" x14ac:dyDescent="0.2">
      <c r="O238" s="1675"/>
      <c r="P238" s="1675"/>
      <c r="Q238" s="1675"/>
      <c r="R238" s="1675"/>
    </row>
    <row r="239" spans="15:18" s="189" customFormat="1" ht="15.95" customHeight="1" x14ac:dyDescent="0.2">
      <c r="O239" s="1675"/>
      <c r="P239" s="1675"/>
      <c r="Q239" s="1675"/>
      <c r="R239" s="1675"/>
    </row>
    <row r="240" spans="15:18" s="189" customFormat="1" ht="15.95" customHeight="1" x14ac:dyDescent="0.2">
      <c r="O240" s="1675"/>
      <c r="P240" s="1675"/>
      <c r="Q240" s="1675"/>
      <c r="R240" s="1675"/>
    </row>
    <row r="241" spans="15:18" s="189" customFormat="1" ht="15.95" customHeight="1" x14ac:dyDescent="0.2">
      <c r="O241" s="1675"/>
      <c r="P241" s="1675"/>
      <c r="Q241" s="1675"/>
      <c r="R241" s="1675"/>
    </row>
    <row r="242" spans="15:18" s="189" customFormat="1" ht="15.95" customHeight="1" x14ac:dyDescent="0.2">
      <c r="O242" s="1675"/>
      <c r="P242" s="1675"/>
      <c r="Q242" s="1675"/>
      <c r="R242" s="1675"/>
    </row>
    <row r="243" spans="15:18" s="189" customFormat="1" ht="15.95" customHeight="1" x14ac:dyDescent="0.2">
      <c r="O243" s="1675"/>
      <c r="P243" s="1675"/>
      <c r="Q243" s="1675"/>
      <c r="R243" s="1675"/>
    </row>
    <row r="244" spans="15:18" s="189" customFormat="1" ht="15.95" customHeight="1" x14ac:dyDescent="0.2">
      <c r="O244" s="1675"/>
      <c r="P244" s="1675"/>
      <c r="Q244" s="1675"/>
      <c r="R244" s="1675"/>
    </row>
    <row r="245" spans="15:18" s="189" customFormat="1" ht="15.95" customHeight="1" x14ac:dyDescent="0.2">
      <c r="O245" s="1675"/>
      <c r="P245" s="1675"/>
      <c r="Q245" s="1675"/>
      <c r="R245" s="1675"/>
    </row>
    <row r="246" spans="15:18" s="189" customFormat="1" ht="15.95" customHeight="1" x14ac:dyDescent="0.2">
      <c r="O246" s="1675"/>
      <c r="P246" s="1675"/>
      <c r="Q246" s="1675"/>
      <c r="R246" s="1675"/>
    </row>
    <row r="247" spans="15:18" s="189" customFormat="1" ht="15.95" customHeight="1" x14ac:dyDescent="0.2">
      <c r="O247" s="1675"/>
      <c r="P247" s="1675"/>
      <c r="Q247" s="1675"/>
      <c r="R247" s="1675"/>
    </row>
    <row r="248" spans="15:18" s="189" customFormat="1" ht="15.95" customHeight="1" x14ac:dyDescent="0.2">
      <c r="O248" s="1675"/>
      <c r="P248" s="1675"/>
      <c r="Q248" s="1675"/>
      <c r="R248" s="1675"/>
    </row>
    <row r="249" spans="15:18" s="189" customFormat="1" ht="15.95" customHeight="1" x14ac:dyDescent="0.2">
      <c r="O249" s="1675"/>
      <c r="P249" s="1675"/>
      <c r="Q249" s="1675"/>
      <c r="R249" s="1675"/>
    </row>
    <row r="250" spans="15:18" s="189" customFormat="1" ht="15.95" customHeight="1" x14ac:dyDescent="0.2">
      <c r="O250" s="1675"/>
      <c r="P250" s="1675"/>
      <c r="Q250" s="1675"/>
      <c r="R250" s="1675"/>
    </row>
    <row r="251" spans="15:18" s="189" customFormat="1" ht="15.95" customHeight="1" x14ac:dyDescent="0.2">
      <c r="O251" s="1675"/>
      <c r="P251" s="1675"/>
      <c r="Q251" s="1675"/>
      <c r="R251" s="1675"/>
    </row>
    <row r="252" spans="15:18" s="189" customFormat="1" ht="15.95" customHeight="1" x14ac:dyDescent="0.2">
      <c r="O252" s="1675"/>
      <c r="P252" s="1675"/>
      <c r="Q252" s="1675"/>
      <c r="R252" s="1675"/>
    </row>
    <row r="253" spans="15:18" s="189" customFormat="1" ht="15.95" customHeight="1" x14ac:dyDescent="0.2">
      <c r="O253" s="1675"/>
      <c r="P253" s="1675"/>
      <c r="Q253" s="1675"/>
      <c r="R253" s="1675"/>
    </row>
    <row r="254" spans="15:18" s="189" customFormat="1" ht="15.95" customHeight="1" x14ac:dyDescent="0.2">
      <c r="O254" s="1675"/>
      <c r="P254" s="1675"/>
      <c r="Q254" s="1675"/>
      <c r="R254" s="1675"/>
    </row>
    <row r="255" spans="15:18" s="189" customFormat="1" ht="15.95" customHeight="1" x14ac:dyDescent="0.2">
      <c r="O255" s="1675"/>
      <c r="P255" s="1675"/>
      <c r="Q255" s="1675"/>
      <c r="R255" s="1675"/>
    </row>
    <row r="256" spans="15:18" s="189" customFormat="1" ht="15.95" customHeight="1" x14ac:dyDescent="0.2">
      <c r="O256" s="1675"/>
      <c r="P256" s="1675"/>
      <c r="Q256" s="1675"/>
      <c r="R256" s="1675"/>
    </row>
    <row r="257" spans="15:18" s="189" customFormat="1" ht="15.95" customHeight="1" x14ac:dyDescent="0.2">
      <c r="O257" s="1675"/>
      <c r="P257" s="1675"/>
      <c r="Q257" s="1675"/>
      <c r="R257" s="1675"/>
    </row>
    <row r="258" spans="15:18" s="189" customFormat="1" ht="15.95" customHeight="1" x14ac:dyDescent="0.2">
      <c r="O258" s="1675"/>
      <c r="P258" s="1675"/>
      <c r="Q258" s="1675"/>
      <c r="R258" s="1675"/>
    </row>
    <row r="259" spans="15:18" s="189" customFormat="1" ht="15.95" customHeight="1" x14ac:dyDescent="0.2">
      <c r="O259" s="1675"/>
      <c r="P259" s="1675"/>
      <c r="Q259" s="1675"/>
      <c r="R259" s="1675"/>
    </row>
    <row r="260" spans="15:18" s="189" customFormat="1" ht="15.95" customHeight="1" x14ac:dyDescent="0.2">
      <c r="O260" s="1675"/>
      <c r="P260" s="1675"/>
      <c r="Q260" s="1675"/>
      <c r="R260" s="1675"/>
    </row>
    <row r="261" spans="15:18" s="189" customFormat="1" ht="15.95" customHeight="1" x14ac:dyDescent="0.2">
      <c r="O261" s="1675"/>
      <c r="P261" s="1675"/>
      <c r="Q261" s="1675"/>
      <c r="R261" s="1675"/>
    </row>
    <row r="262" spans="15:18" s="189" customFormat="1" ht="15.95" customHeight="1" x14ac:dyDescent="0.2">
      <c r="O262" s="1675"/>
      <c r="P262" s="1675"/>
      <c r="Q262" s="1675"/>
      <c r="R262" s="1675"/>
    </row>
    <row r="263" spans="15:18" s="189" customFormat="1" ht="15.95" customHeight="1" x14ac:dyDescent="0.2">
      <c r="O263" s="1675"/>
      <c r="P263" s="1675"/>
      <c r="Q263" s="1675"/>
      <c r="R263" s="1675"/>
    </row>
    <row r="264" spans="15:18" s="189" customFormat="1" ht="15.95" customHeight="1" x14ac:dyDescent="0.2">
      <c r="O264" s="1675"/>
      <c r="P264" s="1675"/>
      <c r="Q264" s="1675"/>
      <c r="R264" s="1675"/>
    </row>
    <row r="265" spans="15:18" s="189" customFormat="1" ht="15.95" customHeight="1" x14ac:dyDescent="0.2">
      <c r="O265" s="1675"/>
      <c r="P265" s="1675"/>
      <c r="Q265" s="1675"/>
      <c r="R265" s="1675"/>
    </row>
    <row r="266" spans="15:18" s="189" customFormat="1" ht="15.95" customHeight="1" x14ac:dyDescent="0.2">
      <c r="O266" s="1675"/>
      <c r="P266" s="1675"/>
      <c r="Q266" s="1675"/>
      <c r="R266" s="1675"/>
    </row>
    <row r="267" spans="15:18" s="189" customFormat="1" ht="15.95" customHeight="1" x14ac:dyDescent="0.2">
      <c r="O267" s="1675"/>
      <c r="P267" s="1675"/>
      <c r="Q267" s="1675"/>
      <c r="R267" s="1675"/>
    </row>
    <row r="268" spans="15:18" s="189" customFormat="1" ht="15.95" customHeight="1" x14ac:dyDescent="0.2">
      <c r="O268" s="1675"/>
      <c r="P268" s="1675"/>
      <c r="Q268" s="1675"/>
      <c r="R268" s="1675"/>
    </row>
    <row r="269" spans="15:18" s="189" customFormat="1" ht="15.95" customHeight="1" x14ac:dyDescent="0.2">
      <c r="O269" s="1675"/>
      <c r="P269" s="1675"/>
      <c r="Q269" s="1675"/>
      <c r="R269" s="1675"/>
    </row>
    <row r="270" spans="15:18" s="189" customFormat="1" ht="15.95" customHeight="1" x14ac:dyDescent="0.2">
      <c r="O270" s="1675"/>
      <c r="P270" s="1675"/>
      <c r="Q270" s="1675"/>
      <c r="R270" s="1675"/>
    </row>
    <row r="271" spans="15:18" s="189" customFormat="1" ht="15.95" customHeight="1" x14ac:dyDescent="0.2">
      <c r="O271" s="1675"/>
      <c r="P271" s="1675"/>
      <c r="Q271" s="1675"/>
      <c r="R271" s="1675"/>
    </row>
    <row r="272" spans="15:18" s="189" customFormat="1" ht="15.95" customHeight="1" x14ac:dyDescent="0.2">
      <c r="O272" s="1675"/>
      <c r="P272" s="1675"/>
      <c r="Q272" s="1675"/>
      <c r="R272" s="1675"/>
    </row>
    <row r="273" spans="15:18" s="189" customFormat="1" ht="15.95" customHeight="1" x14ac:dyDescent="0.2">
      <c r="O273" s="1675"/>
      <c r="P273" s="1675"/>
      <c r="Q273" s="1675"/>
      <c r="R273" s="1675"/>
    </row>
    <row r="274" spans="15:18" s="189" customFormat="1" ht="15.95" customHeight="1" x14ac:dyDescent="0.2">
      <c r="O274" s="1675"/>
      <c r="P274" s="1675"/>
      <c r="Q274" s="1675"/>
      <c r="R274" s="1675"/>
    </row>
    <row r="275" spans="15:18" s="189" customFormat="1" ht="15.95" customHeight="1" x14ac:dyDescent="0.2">
      <c r="O275" s="1675"/>
      <c r="P275" s="1675"/>
      <c r="Q275" s="1675"/>
      <c r="R275" s="1675"/>
    </row>
    <row r="276" spans="15:18" s="189" customFormat="1" ht="15.95" customHeight="1" x14ac:dyDescent="0.2">
      <c r="O276" s="1675"/>
      <c r="P276" s="1675"/>
      <c r="Q276" s="1675"/>
      <c r="R276" s="1675"/>
    </row>
    <row r="277" spans="15:18" s="189" customFormat="1" ht="15.95" customHeight="1" x14ac:dyDescent="0.2">
      <c r="O277" s="1675"/>
      <c r="P277" s="1675"/>
      <c r="Q277" s="1675"/>
      <c r="R277" s="1675"/>
    </row>
    <row r="278" spans="15:18" s="189" customFormat="1" ht="15.95" customHeight="1" x14ac:dyDescent="0.2">
      <c r="O278" s="1675"/>
      <c r="P278" s="1675"/>
      <c r="Q278" s="1675"/>
      <c r="R278" s="1675"/>
    </row>
    <row r="279" spans="15:18" s="189" customFormat="1" ht="15.95" customHeight="1" x14ac:dyDescent="0.2">
      <c r="O279" s="1675"/>
      <c r="P279" s="1675"/>
      <c r="Q279" s="1675"/>
      <c r="R279" s="1675"/>
    </row>
    <row r="280" spans="15:18" s="189" customFormat="1" ht="15.95" customHeight="1" x14ac:dyDescent="0.2">
      <c r="O280" s="1675"/>
      <c r="P280" s="1675"/>
      <c r="Q280" s="1675"/>
      <c r="R280" s="1675"/>
    </row>
    <row r="281" spans="15:18" s="189" customFormat="1" ht="15.95" customHeight="1" x14ac:dyDescent="0.2">
      <c r="O281" s="1675"/>
      <c r="P281" s="1675"/>
      <c r="Q281" s="1675"/>
      <c r="R281" s="1675"/>
    </row>
    <row r="282" spans="15:18" s="189" customFormat="1" ht="15.95" customHeight="1" x14ac:dyDescent="0.2">
      <c r="O282" s="1675"/>
      <c r="P282" s="1675"/>
      <c r="Q282" s="1675"/>
      <c r="R282" s="1675"/>
    </row>
    <row r="283" spans="15:18" s="189" customFormat="1" ht="15.95" customHeight="1" x14ac:dyDescent="0.2">
      <c r="O283" s="1675"/>
      <c r="P283" s="1675"/>
      <c r="Q283" s="1675"/>
      <c r="R283" s="1675"/>
    </row>
    <row r="284" spans="15:18" s="189" customFormat="1" ht="15.95" customHeight="1" x14ac:dyDescent="0.2">
      <c r="O284" s="1675"/>
      <c r="P284" s="1675"/>
      <c r="Q284" s="1675"/>
      <c r="R284" s="1675"/>
    </row>
    <row r="285" spans="15:18" s="189" customFormat="1" ht="15.95" customHeight="1" x14ac:dyDescent="0.2">
      <c r="O285" s="1675"/>
      <c r="P285" s="1675"/>
      <c r="Q285" s="1675"/>
      <c r="R285" s="1675"/>
    </row>
    <row r="286" spans="15:18" s="189" customFormat="1" ht="15.95" customHeight="1" x14ac:dyDescent="0.2">
      <c r="O286" s="1675"/>
      <c r="P286" s="1675"/>
      <c r="Q286" s="1675"/>
      <c r="R286" s="1675"/>
    </row>
    <row r="287" spans="15:18" s="189" customFormat="1" ht="15.95" customHeight="1" x14ac:dyDescent="0.2">
      <c r="O287" s="1675"/>
      <c r="P287" s="1675"/>
      <c r="Q287" s="1675"/>
      <c r="R287" s="1675"/>
    </row>
    <row r="288" spans="15:18" s="189" customFormat="1" ht="15.95" customHeight="1" x14ac:dyDescent="0.2">
      <c r="O288" s="1675"/>
      <c r="P288" s="1675"/>
      <c r="Q288" s="1675"/>
      <c r="R288" s="1675"/>
    </row>
    <row r="289" spans="15:18" s="189" customFormat="1" ht="15.95" customHeight="1" x14ac:dyDescent="0.2">
      <c r="O289" s="1675"/>
      <c r="P289" s="1675"/>
      <c r="Q289" s="1675"/>
      <c r="R289" s="1675"/>
    </row>
    <row r="290" spans="15:18" s="189" customFormat="1" ht="15.95" customHeight="1" x14ac:dyDescent="0.2">
      <c r="O290" s="1675"/>
      <c r="P290" s="1675"/>
      <c r="Q290" s="1675"/>
      <c r="R290" s="1675"/>
    </row>
    <row r="291" spans="15:18" s="189" customFormat="1" ht="15.95" customHeight="1" x14ac:dyDescent="0.2">
      <c r="O291" s="1675"/>
      <c r="P291" s="1675"/>
      <c r="Q291" s="1675"/>
      <c r="R291" s="1675"/>
    </row>
    <row r="292" spans="15:18" s="189" customFormat="1" ht="15.95" customHeight="1" x14ac:dyDescent="0.2">
      <c r="O292" s="1675"/>
      <c r="P292" s="1675"/>
      <c r="Q292" s="1675"/>
      <c r="R292" s="1675"/>
    </row>
    <row r="293" spans="15:18" s="189" customFormat="1" ht="15.95" customHeight="1" x14ac:dyDescent="0.2">
      <c r="O293" s="1675"/>
      <c r="P293" s="1675"/>
      <c r="Q293" s="1675"/>
      <c r="R293" s="1675"/>
    </row>
    <row r="294" spans="15:18" s="189" customFormat="1" ht="15.95" customHeight="1" x14ac:dyDescent="0.2">
      <c r="O294" s="1675"/>
      <c r="P294" s="1675"/>
      <c r="Q294" s="1675"/>
      <c r="R294" s="1675"/>
    </row>
    <row r="295" spans="15:18" s="189" customFormat="1" ht="15.95" customHeight="1" x14ac:dyDescent="0.2">
      <c r="O295" s="1675"/>
      <c r="P295" s="1675"/>
      <c r="Q295" s="1675"/>
      <c r="R295" s="1675"/>
    </row>
    <row r="296" spans="15:18" s="189" customFormat="1" ht="15.95" customHeight="1" x14ac:dyDescent="0.2">
      <c r="O296" s="1675"/>
      <c r="P296" s="1675"/>
      <c r="Q296" s="1675"/>
      <c r="R296" s="1675"/>
    </row>
    <row r="297" spans="15:18" s="189" customFormat="1" ht="15.95" customHeight="1" x14ac:dyDescent="0.2">
      <c r="O297" s="1675"/>
      <c r="P297" s="1675"/>
      <c r="Q297" s="1675"/>
      <c r="R297" s="1675"/>
    </row>
    <row r="298" spans="15:18" s="189" customFormat="1" ht="15.95" customHeight="1" x14ac:dyDescent="0.2">
      <c r="O298" s="1675"/>
      <c r="P298" s="1675"/>
      <c r="Q298" s="1675"/>
      <c r="R298" s="1675"/>
    </row>
    <row r="299" spans="15:18" s="189" customFormat="1" ht="15.95" customHeight="1" x14ac:dyDescent="0.2">
      <c r="O299" s="1675"/>
      <c r="P299" s="1675"/>
      <c r="Q299" s="1675"/>
      <c r="R299" s="1675"/>
    </row>
    <row r="300" spans="15:18" s="189" customFormat="1" ht="15.95" customHeight="1" x14ac:dyDescent="0.2">
      <c r="O300" s="1675"/>
      <c r="P300" s="1675"/>
      <c r="Q300" s="1675"/>
      <c r="R300" s="1675"/>
    </row>
    <row r="301" spans="15:18" s="189" customFormat="1" ht="15.95" customHeight="1" x14ac:dyDescent="0.2">
      <c r="O301" s="1675"/>
      <c r="P301" s="1675"/>
      <c r="Q301" s="1675"/>
      <c r="R301" s="1675"/>
    </row>
    <row r="302" spans="15:18" s="189" customFormat="1" ht="15.95" customHeight="1" x14ac:dyDescent="0.2">
      <c r="O302" s="1675"/>
      <c r="P302" s="1675"/>
      <c r="Q302" s="1675"/>
      <c r="R302" s="1675"/>
    </row>
    <row r="303" spans="15:18" s="189" customFormat="1" ht="15.95" customHeight="1" x14ac:dyDescent="0.2">
      <c r="O303" s="1675"/>
      <c r="P303" s="1675"/>
      <c r="Q303" s="1675"/>
      <c r="R303" s="1675"/>
    </row>
    <row r="304" spans="15:18" s="189" customFormat="1" ht="15.95" customHeight="1" x14ac:dyDescent="0.2">
      <c r="O304" s="1675"/>
      <c r="P304" s="1675"/>
      <c r="Q304" s="1675"/>
      <c r="R304" s="1675"/>
    </row>
    <row r="305" spans="15:18" s="189" customFormat="1" ht="15.95" customHeight="1" x14ac:dyDescent="0.2">
      <c r="O305" s="1675"/>
      <c r="P305" s="1675"/>
      <c r="Q305" s="1675"/>
      <c r="R305" s="1675"/>
    </row>
    <row r="306" spans="15:18" s="189" customFormat="1" ht="15.95" customHeight="1" x14ac:dyDescent="0.2">
      <c r="O306" s="1675"/>
      <c r="P306" s="1675"/>
      <c r="Q306" s="1675"/>
      <c r="R306" s="1675"/>
    </row>
    <row r="307" spans="15:18" s="189" customFormat="1" ht="15.95" customHeight="1" x14ac:dyDescent="0.2">
      <c r="O307" s="1675"/>
      <c r="P307" s="1675"/>
      <c r="Q307" s="1675"/>
      <c r="R307" s="1675"/>
    </row>
    <row r="308" spans="15:18" s="189" customFormat="1" ht="15.95" customHeight="1" x14ac:dyDescent="0.2">
      <c r="O308" s="1675"/>
      <c r="P308" s="1675"/>
      <c r="Q308" s="1675"/>
      <c r="R308" s="1675"/>
    </row>
    <row r="309" spans="15:18" s="189" customFormat="1" ht="15.95" customHeight="1" x14ac:dyDescent="0.2">
      <c r="O309" s="1675"/>
      <c r="P309" s="1675"/>
      <c r="Q309" s="1675"/>
      <c r="R309" s="1675"/>
    </row>
    <row r="310" spans="15:18" s="189" customFormat="1" ht="15.95" customHeight="1" x14ac:dyDescent="0.2">
      <c r="O310" s="1675"/>
      <c r="P310" s="1675"/>
      <c r="Q310" s="1675"/>
      <c r="R310" s="1675"/>
    </row>
    <row r="311" spans="15:18" s="189" customFormat="1" ht="15.95" customHeight="1" x14ac:dyDescent="0.2">
      <c r="O311" s="1675"/>
      <c r="P311" s="1675"/>
      <c r="Q311" s="1675"/>
      <c r="R311" s="1675"/>
    </row>
    <row r="312" spans="15:18" s="189" customFormat="1" ht="15.95" customHeight="1" x14ac:dyDescent="0.2">
      <c r="O312" s="1675"/>
      <c r="P312" s="1675"/>
      <c r="Q312" s="1675"/>
      <c r="R312" s="1675"/>
    </row>
    <row r="313" spans="15:18" s="189" customFormat="1" ht="15.95" customHeight="1" x14ac:dyDescent="0.2">
      <c r="O313" s="1675"/>
      <c r="P313" s="1675"/>
      <c r="Q313" s="1675"/>
      <c r="R313" s="1675"/>
    </row>
    <row r="314" spans="15:18" s="189" customFormat="1" ht="15.95" customHeight="1" x14ac:dyDescent="0.2">
      <c r="O314" s="1675"/>
      <c r="P314" s="1675"/>
      <c r="Q314" s="1675"/>
      <c r="R314" s="1675"/>
    </row>
    <row r="315" spans="15:18" s="189" customFormat="1" ht="15.95" customHeight="1" x14ac:dyDescent="0.2">
      <c r="O315" s="1675"/>
      <c r="P315" s="1675"/>
      <c r="Q315" s="1675"/>
      <c r="R315" s="1675"/>
    </row>
    <row r="316" spans="15:18" s="189" customFormat="1" ht="15.95" customHeight="1" x14ac:dyDescent="0.2">
      <c r="O316" s="1675"/>
      <c r="P316" s="1675"/>
      <c r="Q316" s="1675"/>
      <c r="R316" s="1675"/>
    </row>
    <row r="317" spans="15:18" s="189" customFormat="1" ht="15.95" customHeight="1" x14ac:dyDescent="0.2">
      <c r="O317" s="1675"/>
      <c r="P317" s="1675"/>
      <c r="Q317" s="1675"/>
      <c r="R317" s="1675"/>
    </row>
    <row r="318" spans="15:18" s="189" customFormat="1" ht="15.95" customHeight="1" x14ac:dyDescent="0.2">
      <c r="O318" s="1675"/>
      <c r="P318" s="1675"/>
      <c r="Q318" s="1675"/>
      <c r="R318" s="1675"/>
    </row>
    <row r="319" spans="15:18" s="189" customFormat="1" ht="15.95" customHeight="1" x14ac:dyDescent="0.2">
      <c r="O319" s="1675"/>
      <c r="P319" s="1675"/>
      <c r="Q319" s="1675"/>
      <c r="R319" s="1675"/>
    </row>
    <row r="320" spans="15:18" s="189" customFormat="1" ht="15.95" customHeight="1" x14ac:dyDescent="0.2">
      <c r="O320" s="1675"/>
      <c r="P320" s="1675"/>
      <c r="Q320" s="1675"/>
      <c r="R320" s="1675"/>
    </row>
    <row r="321" spans="15:18" s="189" customFormat="1" ht="15.95" customHeight="1" x14ac:dyDescent="0.2">
      <c r="O321" s="1675"/>
      <c r="P321" s="1675"/>
      <c r="Q321" s="1675"/>
      <c r="R321" s="1675"/>
    </row>
    <row r="322" spans="15:18" s="189" customFormat="1" ht="15.95" customHeight="1" x14ac:dyDescent="0.2">
      <c r="O322" s="1675"/>
      <c r="P322" s="1675"/>
      <c r="Q322" s="1675"/>
      <c r="R322" s="1675"/>
    </row>
    <row r="323" spans="15:18" s="189" customFormat="1" ht="15.95" customHeight="1" x14ac:dyDescent="0.2">
      <c r="O323" s="1675"/>
      <c r="P323" s="1675"/>
      <c r="Q323" s="1675"/>
      <c r="R323" s="1675"/>
    </row>
    <row r="324" spans="15:18" s="189" customFormat="1" ht="15.95" customHeight="1" x14ac:dyDescent="0.2">
      <c r="O324" s="1675"/>
      <c r="P324" s="1675"/>
      <c r="Q324" s="1675"/>
      <c r="R324" s="1675"/>
    </row>
    <row r="325" spans="15:18" s="189" customFormat="1" ht="15.95" customHeight="1" x14ac:dyDescent="0.2">
      <c r="O325" s="1675"/>
      <c r="P325" s="1675"/>
      <c r="Q325" s="1675"/>
      <c r="R325" s="1675"/>
    </row>
    <row r="326" spans="15:18" s="189" customFormat="1" ht="15.95" customHeight="1" x14ac:dyDescent="0.2">
      <c r="O326" s="1675"/>
      <c r="P326" s="1675"/>
      <c r="Q326" s="1675"/>
      <c r="R326" s="1675"/>
    </row>
    <row r="327" spans="15:18" s="189" customFormat="1" ht="15.95" customHeight="1" x14ac:dyDescent="0.2">
      <c r="O327" s="1675"/>
      <c r="P327" s="1675"/>
      <c r="Q327" s="1675"/>
      <c r="R327" s="1675"/>
    </row>
    <row r="328" spans="15:18" s="189" customFormat="1" ht="15.95" customHeight="1" x14ac:dyDescent="0.2">
      <c r="O328" s="1675"/>
      <c r="P328" s="1675"/>
      <c r="Q328" s="1675"/>
      <c r="R328" s="1675"/>
    </row>
    <row r="329" spans="15:18" s="189" customFormat="1" ht="15.95" customHeight="1" x14ac:dyDescent="0.2">
      <c r="O329" s="1675"/>
      <c r="P329" s="1675"/>
      <c r="Q329" s="1675"/>
      <c r="R329" s="1675"/>
    </row>
    <row r="330" spans="15:18" s="189" customFormat="1" ht="15.95" customHeight="1" x14ac:dyDescent="0.2">
      <c r="O330" s="1675"/>
      <c r="P330" s="1675"/>
      <c r="Q330" s="1675"/>
      <c r="R330" s="1675"/>
    </row>
    <row r="331" spans="15:18" s="189" customFormat="1" ht="15.95" customHeight="1" x14ac:dyDescent="0.2">
      <c r="O331" s="1675"/>
      <c r="P331" s="1675"/>
      <c r="Q331" s="1675"/>
      <c r="R331" s="1675"/>
    </row>
    <row r="332" spans="15:18" s="189" customFormat="1" ht="15.95" customHeight="1" x14ac:dyDescent="0.2">
      <c r="O332" s="1675"/>
      <c r="P332" s="1675"/>
      <c r="Q332" s="1675"/>
      <c r="R332" s="1675"/>
    </row>
    <row r="333" spans="15:18" s="189" customFormat="1" ht="15.95" customHeight="1" x14ac:dyDescent="0.2">
      <c r="O333" s="1675"/>
      <c r="P333" s="1675"/>
      <c r="Q333" s="1675"/>
      <c r="R333" s="1675"/>
    </row>
    <row r="334" spans="15:18" s="189" customFormat="1" ht="15.95" customHeight="1" x14ac:dyDescent="0.2">
      <c r="O334" s="1675"/>
      <c r="P334" s="1675"/>
      <c r="Q334" s="1675"/>
      <c r="R334" s="1675"/>
    </row>
    <row r="335" spans="15:18" s="189" customFormat="1" ht="15.95" customHeight="1" x14ac:dyDescent="0.2">
      <c r="O335" s="1675"/>
      <c r="P335" s="1675"/>
      <c r="Q335" s="1675"/>
      <c r="R335" s="1675"/>
    </row>
    <row r="336" spans="15:18" s="189" customFormat="1" ht="15.95" customHeight="1" x14ac:dyDescent="0.2">
      <c r="O336" s="1675"/>
      <c r="P336" s="1675"/>
      <c r="Q336" s="1675"/>
      <c r="R336" s="1675"/>
    </row>
    <row r="337" spans="15:18" s="189" customFormat="1" ht="15.95" customHeight="1" x14ac:dyDescent="0.2">
      <c r="O337" s="1675"/>
      <c r="P337" s="1675"/>
      <c r="Q337" s="1675"/>
      <c r="R337" s="1675"/>
    </row>
    <row r="338" spans="15:18" s="189" customFormat="1" ht="15.95" customHeight="1" x14ac:dyDescent="0.2">
      <c r="O338" s="1675"/>
      <c r="P338" s="1675"/>
      <c r="Q338" s="1675"/>
      <c r="R338" s="1675"/>
    </row>
    <row r="339" spans="15:18" s="189" customFormat="1" ht="15.95" customHeight="1" x14ac:dyDescent="0.2">
      <c r="O339" s="1675"/>
      <c r="P339" s="1675"/>
      <c r="Q339" s="1675"/>
      <c r="R339" s="1675"/>
    </row>
    <row r="340" spans="15:18" s="189" customFormat="1" ht="15.95" customHeight="1" x14ac:dyDescent="0.2">
      <c r="O340" s="1675"/>
      <c r="P340" s="1675"/>
      <c r="Q340" s="1675"/>
      <c r="R340" s="1675"/>
    </row>
    <row r="341" spans="15:18" s="189" customFormat="1" ht="15.95" customHeight="1" x14ac:dyDescent="0.2">
      <c r="O341" s="1675"/>
      <c r="P341" s="1675"/>
      <c r="Q341" s="1675"/>
      <c r="R341" s="1675"/>
    </row>
    <row r="342" spans="15:18" s="189" customFormat="1" ht="15.95" customHeight="1" x14ac:dyDescent="0.2">
      <c r="O342" s="1675"/>
      <c r="P342" s="1675"/>
      <c r="Q342" s="1675"/>
      <c r="R342" s="1675"/>
    </row>
    <row r="343" spans="15:18" s="189" customFormat="1" ht="15.95" customHeight="1" x14ac:dyDescent="0.2">
      <c r="O343" s="1675"/>
      <c r="P343" s="1675"/>
      <c r="Q343" s="1675"/>
      <c r="R343" s="1675"/>
    </row>
    <row r="344" spans="15:18" s="189" customFormat="1" ht="15.95" customHeight="1" x14ac:dyDescent="0.2">
      <c r="O344" s="1675"/>
      <c r="P344" s="1675"/>
      <c r="Q344" s="1675"/>
      <c r="R344" s="1675"/>
    </row>
    <row r="345" spans="15:18" s="189" customFormat="1" ht="15.95" customHeight="1" x14ac:dyDescent="0.2">
      <c r="O345" s="1675"/>
      <c r="P345" s="1675"/>
      <c r="Q345" s="1675"/>
      <c r="R345" s="1675"/>
    </row>
    <row r="346" spans="15:18" s="189" customFormat="1" ht="15.95" customHeight="1" x14ac:dyDescent="0.2">
      <c r="O346" s="1675"/>
      <c r="P346" s="1675"/>
      <c r="Q346" s="1675"/>
      <c r="R346" s="1675"/>
    </row>
    <row r="347" spans="15:18" s="189" customFormat="1" ht="15.95" customHeight="1" x14ac:dyDescent="0.2">
      <c r="O347" s="1675"/>
      <c r="P347" s="1675"/>
      <c r="Q347" s="1675"/>
      <c r="R347" s="1675"/>
    </row>
    <row r="348" spans="15:18" s="189" customFormat="1" ht="15.95" customHeight="1" x14ac:dyDescent="0.2">
      <c r="O348" s="1675"/>
      <c r="P348" s="1675"/>
      <c r="Q348" s="1675"/>
      <c r="R348" s="1675"/>
    </row>
    <row r="349" spans="15:18" s="189" customFormat="1" ht="15.95" customHeight="1" x14ac:dyDescent="0.2">
      <c r="O349" s="1675"/>
      <c r="P349" s="1675"/>
      <c r="Q349" s="1675"/>
      <c r="R349" s="1675"/>
    </row>
    <row r="350" spans="15:18" s="189" customFormat="1" ht="15.95" customHeight="1" x14ac:dyDescent="0.2">
      <c r="O350" s="1675"/>
      <c r="P350" s="1675"/>
      <c r="Q350" s="1675"/>
      <c r="R350" s="1675"/>
    </row>
    <row r="351" spans="15:18" s="189" customFormat="1" ht="15.95" customHeight="1" x14ac:dyDescent="0.2">
      <c r="O351" s="1675"/>
      <c r="P351" s="1675"/>
      <c r="Q351" s="1675"/>
      <c r="R351" s="1675"/>
    </row>
    <row r="352" spans="15:18" s="189" customFormat="1" ht="15.95" customHeight="1" x14ac:dyDescent="0.2">
      <c r="O352" s="1675"/>
      <c r="P352" s="1675"/>
      <c r="Q352" s="1675"/>
      <c r="R352" s="1675"/>
    </row>
    <row r="353" spans="15:18" s="189" customFormat="1" ht="15.95" customHeight="1" x14ac:dyDescent="0.2">
      <c r="O353" s="1675"/>
      <c r="P353" s="1675"/>
      <c r="Q353" s="1675"/>
      <c r="R353" s="1675"/>
    </row>
    <row r="354" spans="15:18" s="189" customFormat="1" ht="15.95" customHeight="1" x14ac:dyDescent="0.2">
      <c r="O354" s="1675"/>
      <c r="P354" s="1675"/>
      <c r="Q354" s="1675"/>
      <c r="R354" s="1675"/>
    </row>
    <row r="355" spans="15:18" s="189" customFormat="1" ht="15.95" customHeight="1" x14ac:dyDescent="0.2">
      <c r="O355" s="1675"/>
      <c r="P355" s="1675"/>
      <c r="Q355" s="1675"/>
      <c r="R355" s="1675"/>
    </row>
    <row r="356" spans="15:18" s="189" customFormat="1" ht="15.95" customHeight="1" x14ac:dyDescent="0.2">
      <c r="O356" s="1675"/>
      <c r="P356" s="1675"/>
      <c r="Q356" s="1675"/>
      <c r="R356" s="1675"/>
    </row>
    <row r="357" spans="15:18" s="189" customFormat="1" ht="15.95" customHeight="1" x14ac:dyDescent="0.2">
      <c r="O357" s="1675"/>
      <c r="P357" s="1675"/>
      <c r="Q357" s="1675"/>
      <c r="R357" s="1675"/>
    </row>
    <row r="358" spans="15:18" s="189" customFormat="1" ht="15.95" customHeight="1" x14ac:dyDescent="0.2">
      <c r="O358" s="1675"/>
      <c r="P358" s="1675"/>
      <c r="Q358" s="1675"/>
      <c r="R358" s="1675"/>
    </row>
    <row r="359" spans="15:18" s="189" customFormat="1" ht="15.95" customHeight="1" x14ac:dyDescent="0.2">
      <c r="O359" s="1675"/>
      <c r="P359" s="1675"/>
      <c r="Q359" s="1675"/>
      <c r="R359" s="1675"/>
    </row>
    <row r="360" spans="15:18" s="189" customFormat="1" ht="15.95" customHeight="1" x14ac:dyDescent="0.2">
      <c r="O360" s="1675"/>
      <c r="P360" s="1675"/>
      <c r="Q360" s="1675"/>
      <c r="R360" s="1675"/>
    </row>
    <row r="361" spans="15:18" s="189" customFormat="1" ht="15.95" customHeight="1" x14ac:dyDescent="0.2">
      <c r="O361" s="1675"/>
      <c r="P361" s="1675"/>
      <c r="Q361" s="1675"/>
      <c r="R361" s="1675"/>
    </row>
    <row r="362" spans="15:18" s="189" customFormat="1" ht="15.95" customHeight="1" x14ac:dyDescent="0.2">
      <c r="O362" s="1675"/>
      <c r="P362" s="1675"/>
      <c r="Q362" s="1675"/>
      <c r="R362" s="1675"/>
    </row>
    <row r="363" spans="15:18" s="189" customFormat="1" ht="15.95" customHeight="1" x14ac:dyDescent="0.2">
      <c r="O363" s="1675"/>
      <c r="P363" s="1675"/>
      <c r="Q363" s="1675"/>
      <c r="R363" s="1675"/>
    </row>
    <row r="364" spans="15:18" s="189" customFormat="1" ht="15.95" customHeight="1" x14ac:dyDescent="0.2">
      <c r="O364" s="1675"/>
      <c r="P364" s="1675"/>
      <c r="Q364" s="1675"/>
      <c r="R364" s="1675"/>
    </row>
    <row r="365" spans="15:18" s="189" customFormat="1" ht="15.95" customHeight="1" x14ac:dyDescent="0.2">
      <c r="O365" s="1675"/>
      <c r="P365" s="1675"/>
      <c r="Q365" s="1675"/>
      <c r="R365" s="1675"/>
    </row>
    <row r="366" spans="15:18" s="189" customFormat="1" ht="15.95" customHeight="1" x14ac:dyDescent="0.2">
      <c r="O366" s="1675"/>
      <c r="P366" s="1675"/>
      <c r="Q366" s="1675"/>
      <c r="R366" s="1675"/>
    </row>
    <row r="367" spans="15:18" s="189" customFormat="1" ht="15.95" customHeight="1" x14ac:dyDescent="0.2">
      <c r="O367" s="1675"/>
      <c r="P367" s="1675"/>
      <c r="Q367" s="1675"/>
      <c r="R367" s="1675"/>
    </row>
    <row r="368" spans="15:18" s="189" customFormat="1" ht="15.95" customHeight="1" x14ac:dyDescent="0.2">
      <c r="O368" s="1675"/>
      <c r="P368" s="1675"/>
      <c r="Q368" s="1675"/>
      <c r="R368" s="1675"/>
    </row>
    <row r="369" spans="15:18" s="189" customFormat="1" ht="15.95" customHeight="1" x14ac:dyDescent="0.2">
      <c r="O369" s="1675"/>
      <c r="P369" s="1675"/>
      <c r="Q369" s="1675"/>
      <c r="R369" s="1675"/>
    </row>
    <row r="370" spans="15:18" s="189" customFormat="1" ht="15.95" customHeight="1" x14ac:dyDescent="0.2">
      <c r="O370" s="1675"/>
      <c r="P370" s="1675"/>
      <c r="Q370" s="1675"/>
      <c r="R370" s="1675"/>
    </row>
    <row r="371" spans="15:18" s="189" customFormat="1" ht="15.95" customHeight="1" x14ac:dyDescent="0.2">
      <c r="O371" s="1675"/>
      <c r="P371" s="1675"/>
      <c r="Q371" s="1675"/>
      <c r="R371" s="1675"/>
    </row>
    <row r="372" spans="15:18" s="189" customFormat="1" ht="15.95" customHeight="1" x14ac:dyDescent="0.2">
      <c r="O372" s="1675"/>
      <c r="P372" s="1675"/>
      <c r="Q372" s="1675"/>
      <c r="R372" s="1675"/>
    </row>
    <row r="373" spans="15:18" s="189" customFormat="1" ht="15.95" customHeight="1" x14ac:dyDescent="0.2">
      <c r="O373" s="1675"/>
      <c r="P373" s="1675"/>
      <c r="Q373" s="1675"/>
      <c r="R373" s="1675"/>
    </row>
    <row r="374" spans="15:18" s="189" customFormat="1" ht="15.95" customHeight="1" x14ac:dyDescent="0.2">
      <c r="O374" s="1675"/>
      <c r="P374" s="1675"/>
      <c r="Q374" s="1675"/>
      <c r="R374" s="1675"/>
    </row>
    <row r="375" spans="15:18" s="189" customFormat="1" ht="15.95" customHeight="1" x14ac:dyDescent="0.2">
      <c r="O375" s="1675"/>
      <c r="P375" s="1675"/>
      <c r="Q375" s="1675"/>
      <c r="R375" s="1675"/>
    </row>
    <row r="376" spans="15:18" s="189" customFormat="1" ht="15.95" customHeight="1" x14ac:dyDescent="0.2">
      <c r="O376" s="1675"/>
      <c r="P376" s="1675"/>
      <c r="Q376" s="1675"/>
      <c r="R376" s="1675"/>
    </row>
    <row r="377" spans="15:18" s="189" customFormat="1" ht="15.95" customHeight="1" x14ac:dyDescent="0.2">
      <c r="O377" s="1675"/>
      <c r="P377" s="1675"/>
      <c r="Q377" s="1675"/>
      <c r="R377" s="1675"/>
    </row>
    <row r="378" spans="15:18" s="189" customFormat="1" ht="15.95" customHeight="1" x14ac:dyDescent="0.2">
      <c r="O378" s="1675"/>
      <c r="P378" s="1675"/>
      <c r="Q378" s="1675"/>
      <c r="R378" s="1675"/>
    </row>
    <row r="379" spans="15:18" s="189" customFormat="1" ht="15.95" customHeight="1" x14ac:dyDescent="0.2">
      <c r="O379" s="1675"/>
      <c r="P379" s="1675"/>
      <c r="Q379" s="1675"/>
      <c r="R379" s="1675"/>
    </row>
    <row r="380" spans="15:18" s="189" customFormat="1" ht="15.95" customHeight="1" x14ac:dyDescent="0.2">
      <c r="O380" s="1675"/>
      <c r="P380" s="1675"/>
      <c r="Q380" s="1675"/>
      <c r="R380" s="1675"/>
    </row>
    <row r="381" spans="15:18" s="189" customFormat="1" ht="15.95" customHeight="1" x14ac:dyDescent="0.2">
      <c r="O381" s="1675"/>
      <c r="P381" s="1675"/>
      <c r="Q381" s="1675"/>
      <c r="R381" s="1675"/>
    </row>
    <row r="382" spans="15:18" s="189" customFormat="1" ht="15.95" customHeight="1" x14ac:dyDescent="0.2">
      <c r="O382" s="1675"/>
      <c r="P382" s="1675"/>
      <c r="Q382" s="1675"/>
      <c r="R382" s="1675"/>
    </row>
    <row r="383" spans="15:18" s="189" customFormat="1" ht="15.95" customHeight="1" x14ac:dyDescent="0.2">
      <c r="O383" s="179"/>
      <c r="P383" s="179"/>
      <c r="Q383" s="179"/>
      <c r="R383" s="179"/>
    </row>
    <row r="384" spans="15:18" s="189" customFormat="1" ht="15.95" customHeight="1" x14ac:dyDescent="0.2">
      <c r="O384" s="179"/>
      <c r="P384" s="179"/>
      <c r="Q384" s="179"/>
      <c r="R384" s="179"/>
    </row>
    <row r="385" spans="15:18" s="189" customFormat="1" ht="15.95" customHeight="1" x14ac:dyDescent="0.2">
      <c r="O385" s="179"/>
      <c r="P385" s="179"/>
      <c r="Q385" s="179"/>
      <c r="R385" s="179"/>
    </row>
    <row r="386" spans="15:18" s="189" customFormat="1" ht="15.95" customHeight="1" x14ac:dyDescent="0.2">
      <c r="O386" s="179"/>
      <c r="P386" s="179"/>
      <c r="Q386" s="179"/>
      <c r="R386" s="179"/>
    </row>
    <row r="387" spans="15:18" s="189" customFormat="1" ht="15.95" customHeight="1" x14ac:dyDescent="0.2">
      <c r="O387" s="179"/>
      <c r="P387" s="179"/>
      <c r="Q387" s="179"/>
      <c r="R387" s="179"/>
    </row>
    <row r="388" spans="15:18" s="189" customFormat="1" ht="15.95" customHeight="1" x14ac:dyDescent="0.2">
      <c r="O388" s="179"/>
      <c r="P388" s="179"/>
      <c r="Q388" s="179"/>
      <c r="R388" s="179"/>
    </row>
    <row r="389" spans="15:18" s="189" customFormat="1" ht="15.95" customHeight="1" x14ac:dyDescent="0.2">
      <c r="O389" s="179"/>
      <c r="P389" s="179"/>
      <c r="Q389" s="179"/>
      <c r="R389" s="179"/>
    </row>
    <row r="390" spans="15:18" s="189" customFormat="1" ht="15.95" customHeight="1" x14ac:dyDescent="0.2">
      <c r="O390" s="179"/>
      <c r="P390" s="179"/>
      <c r="Q390" s="179"/>
      <c r="R390" s="179"/>
    </row>
    <row r="391" spans="15:18" s="189" customFormat="1" ht="15.95" customHeight="1" x14ac:dyDescent="0.2">
      <c r="O391" s="179"/>
      <c r="P391" s="179"/>
      <c r="Q391" s="179"/>
      <c r="R391" s="179"/>
    </row>
    <row r="392" spans="15:18" s="189" customFormat="1" ht="15.95" customHeight="1" x14ac:dyDescent="0.2">
      <c r="O392" s="179"/>
      <c r="P392" s="179"/>
      <c r="Q392" s="179"/>
      <c r="R392" s="179"/>
    </row>
    <row r="393" spans="15:18" s="189" customFormat="1" ht="15.95" customHeight="1" x14ac:dyDescent="0.2">
      <c r="O393" s="179"/>
      <c r="P393" s="179"/>
      <c r="Q393" s="179"/>
      <c r="R393" s="179"/>
    </row>
    <row r="394" spans="15:18" s="189" customFormat="1" ht="15.95" customHeight="1" x14ac:dyDescent="0.2">
      <c r="O394" s="179"/>
      <c r="P394" s="179"/>
      <c r="Q394" s="179"/>
      <c r="R394" s="179"/>
    </row>
    <row r="395" spans="15:18" s="189" customFormat="1" ht="15.95" customHeight="1" x14ac:dyDescent="0.2">
      <c r="O395" s="179"/>
      <c r="P395" s="179"/>
      <c r="Q395" s="179"/>
      <c r="R395" s="179"/>
    </row>
    <row r="396" spans="15:18" s="189" customFormat="1" ht="15.95" customHeight="1" x14ac:dyDescent="0.2">
      <c r="O396" s="179"/>
      <c r="P396" s="179"/>
      <c r="Q396" s="179"/>
      <c r="R396" s="179"/>
    </row>
    <row r="397" spans="15:18" s="189" customFormat="1" ht="15.95" customHeight="1" x14ac:dyDescent="0.2">
      <c r="O397" s="179"/>
      <c r="P397" s="179"/>
      <c r="Q397" s="179"/>
      <c r="R397" s="179"/>
    </row>
    <row r="398" spans="15:18" s="189" customFormat="1" ht="15.95" customHeight="1" x14ac:dyDescent="0.2">
      <c r="O398" s="179"/>
      <c r="P398" s="179"/>
      <c r="Q398" s="179"/>
      <c r="R398" s="179"/>
    </row>
    <row r="399" spans="15:18" s="189" customFormat="1" ht="15.95" customHeight="1" x14ac:dyDescent="0.2">
      <c r="O399" s="179"/>
      <c r="P399" s="179"/>
      <c r="Q399" s="179"/>
      <c r="R399" s="179"/>
    </row>
    <row r="400" spans="15:18" s="189" customFormat="1" ht="15.95" customHeight="1" x14ac:dyDescent="0.2">
      <c r="O400" s="179"/>
      <c r="P400" s="179"/>
      <c r="Q400" s="179"/>
      <c r="R400" s="179"/>
    </row>
    <row r="401" spans="15:18" s="189" customFormat="1" ht="15.95" customHeight="1" x14ac:dyDescent="0.2">
      <c r="O401" s="179"/>
      <c r="P401" s="179"/>
      <c r="Q401" s="179"/>
      <c r="R401" s="179"/>
    </row>
    <row r="402" spans="15:18" s="189" customFormat="1" ht="15.95" customHeight="1" x14ac:dyDescent="0.2">
      <c r="O402" s="179"/>
      <c r="P402" s="179"/>
      <c r="Q402" s="179"/>
      <c r="R402" s="179"/>
    </row>
    <row r="403" spans="15:18" s="189" customFormat="1" ht="15.95" customHeight="1" x14ac:dyDescent="0.2">
      <c r="O403" s="179"/>
      <c r="P403" s="179"/>
      <c r="Q403" s="179"/>
      <c r="R403" s="179"/>
    </row>
    <row r="404" spans="15:18" s="189" customFormat="1" ht="15.95" customHeight="1" x14ac:dyDescent="0.2">
      <c r="O404" s="179"/>
      <c r="P404" s="179"/>
      <c r="Q404" s="179"/>
      <c r="R404" s="179"/>
    </row>
    <row r="405" spans="15:18" s="189" customFormat="1" ht="15.95" customHeight="1" x14ac:dyDescent="0.2">
      <c r="O405" s="179"/>
      <c r="P405" s="179"/>
      <c r="Q405" s="179"/>
      <c r="R405" s="179"/>
    </row>
    <row r="406" spans="15:18" s="189" customFormat="1" ht="15.95" customHeight="1" x14ac:dyDescent="0.2">
      <c r="O406" s="179"/>
      <c r="P406" s="179"/>
      <c r="Q406" s="179"/>
      <c r="R406" s="179"/>
    </row>
    <row r="407" spans="15:18" s="189" customFormat="1" ht="15.95" customHeight="1" x14ac:dyDescent="0.2">
      <c r="O407" s="179"/>
      <c r="P407" s="179"/>
      <c r="Q407" s="179"/>
      <c r="R407" s="179"/>
    </row>
    <row r="408" spans="15:18" s="189" customFormat="1" ht="15.95" customHeight="1" x14ac:dyDescent="0.2">
      <c r="O408" s="179"/>
      <c r="P408" s="179"/>
      <c r="Q408" s="179"/>
      <c r="R408" s="179"/>
    </row>
    <row r="409" spans="15:18" s="189" customFormat="1" ht="15.95" customHeight="1" x14ac:dyDescent="0.2">
      <c r="O409" s="179"/>
      <c r="P409" s="179"/>
      <c r="Q409" s="179"/>
      <c r="R409" s="179"/>
    </row>
    <row r="410" spans="15:18" s="189" customFormat="1" ht="15.95" customHeight="1" x14ac:dyDescent="0.2">
      <c r="O410" s="179"/>
      <c r="P410" s="179"/>
      <c r="Q410" s="179"/>
      <c r="R410" s="179"/>
    </row>
    <row r="411" spans="15:18" s="189" customFormat="1" ht="15.95" customHeight="1" x14ac:dyDescent="0.2">
      <c r="O411" s="179"/>
      <c r="P411" s="179"/>
      <c r="Q411" s="179"/>
      <c r="R411" s="179"/>
    </row>
    <row r="412" spans="15:18" s="189" customFormat="1" ht="15.95" customHeight="1" x14ac:dyDescent="0.2">
      <c r="O412" s="179"/>
      <c r="P412" s="179"/>
      <c r="Q412" s="179"/>
      <c r="R412" s="179"/>
    </row>
    <row r="413" spans="15:18" s="189" customFormat="1" ht="15.95" customHeight="1" x14ac:dyDescent="0.2">
      <c r="O413" s="179"/>
      <c r="P413" s="179"/>
      <c r="Q413" s="179"/>
      <c r="R413" s="179"/>
    </row>
    <row r="414" spans="15:18" s="189" customFormat="1" ht="15.95" customHeight="1" x14ac:dyDescent="0.2">
      <c r="O414" s="179"/>
      <c r="P414" s="179"/>
      <c r="Q414" s="179"/>
      <c r="R414" s="179"/>
    </row>
    <row r="415" spans="15:18" s="189" customFormat="1" ht="15.95" customHeight="1" x14ac:dyDescent="0.2">
      <c r="O415" s="179"/>
      <c r="P415" s="179"/>
      <c r="Q415" s="179"/>
      <c r="R415" s="179"/>
    </row>
    <row r="416" spans="15:18" s="189" customFormat="1" ht="15.95" customHeight="1" x14ac:dyDescent="0.2">
      <c r="O416" s="179"/>
      <c r="P416" s="179"/>
      <c r="Q416" s="179"/>
      <c r="R416" s="179"/>
    </row>
    <row r="417" spans="15:18" s="189" customFormat="1" ht="15.95" customHeight="1" x14ac:dyDescent="0.2">
      <c r="O417" s="179"/>
      <c r="P417" s="179"/>
      <c r="Q417" s="179"/>
      <c r="R417" s="179"/>
    </row>
    <row r="418" spans="15:18" s="189" customFormat="1" ht="15.95" customHeight="1" x14ac:dyDescent="0.2">
      <c r="O418" s="179"/>
      <c r="P418" s="179"/>
      <c r="Q418" s="179"/>
      <c r="R418" s="179"/>
    </row>
    <row r="419" spans="15:18" s="189" customFormat="1" ht="15.95" customHeight="1" x14ac:dyDescent="0.2">
      <c r="O419" s="179"/>
      <c r="P419" s="179"/>
      <c r="Q419" s="179"/>
      <c r="R419" s="179"/>
    </row>
    <row r="420" spans="15:18" s="189" customFormat="1" ht="15.95" customHeight="1" x14ac:dyDescent="0.2">
      <c r="O420" s="179"/>
      <c r="P420" s="179"/>
      <c r="Q420" s="179"/>
      <c r="R420" s="179"/>
    </row>
    <row r="421" spans="15:18" s="189" customFormat="1" ht="15.95" customHeight="1" x14ac:dyDescent="0.2">
      <c r="O421" s="179"/>
      <c r="P421" s="179"/>
      <c r="Q421" s="179"/>
      <c r="R421" s="179"/>
    </row>
    <row r="422" spans="15:18" s="189" customFormat="1" ht="15.95" customHeight="1" x14ac:dyDescent="0.2">
      <c r="O422" s="179"/>
      <c r="P422" s="179"/>
      <c r="Q422" s="179"/>
      <c r="R422" s="179"/>
    </row>
    <row r="423" spans="15:18" s="189" customFormat="1" ht="15.95" customHeight="1" x14ac:dyDescent="0.2">
      <c r="O423" s="179"/>
      <c r="P423" s="179"/>
      <c r="Q423" s="179"/>
      <c r="R423" s="179"/>
    </row>
    <row r="424" spans="15:18" s="189" customFormat="1" ht="15.95" customHeight="1" x14ac:dyDescent="0.2">
      <c r="O424" s="179"/>
      <c r="P424" s="179"/>
      <c r="Q424" s="179"/>
      <c r="R424" s="179"/>
    </row>
    <row r="425" spans="15:18" s="189" customFormat="1" ht="15.95" customHeight="1" x14ac:dyDescent="0.2">
      <c r="O425" s="179"/>
      <c r="P425" s="179"/>
      <c r="Q425" s="179"/>
      <c r="R425" s="179"/>
    </row>
    <row r="426" spans="15:18" s="189" customFormat="1" ht="15.95" customHeight="1" x14ac:dyDescent="0.2">
      <c r="O426" s="179"/>
      <c r="P426" s="179"/>
      <c r="Q426" s="179"/>
      <c r="R426" s="179"/>
    </row>
    <row r="427" spans="15:18" s="189" customFormat="1" ht="15.95" customHeight="1" x14ac:dyDescent="0.2">
      <c r="O427" s="179"/>
      <c r="P427" s="179"/>
      <c r="Q427" s="179"/>
      <c r="R427" s="179"/>
    </row>
    <row r="428" spans="15:18" s="189" customFormat="1" ht="15.95" customHeight="1" x14ac:dyDescent="0.2">
      <c r="O428" s="179"/>
      <c r="P428" s="179"/>
      <c r="Q428" s="179"/>
      <c r="R428" s="179"/>
    </row>
    <row r="429" spans="15:18" s="189" customFormat="1" ht="15.95" customHeight="1" x14ac:dyDescent="0.2">
      <c r="O429" s="179"/>
      <c r="P429" s="179"/>
      <c r="Q429" s="179"/>
      <c r="R429" s="179"/>
    </row>
    <row r="430" spans="15:18" s="189" customFormat="1" ht="15.95" customHeight="1" x14ac:dyDescent="0.2">
      <c r="O430" s="179"/>
      <c r="P430" s="179"/>
      <c r="Q430" s="179"/>
      <c r="R430" s="179"/>
    </row>
    <row r="431" spans="15:18" s="189" customFormat="1" ht="15.95" customHeight="1" x14ac:dyDescent="0.2">
      <c r="O431" s="179"/>
      <c r="P431" s="179"/>
      <c r="Q431" s="179"/>
      <c r="R431" s="179"/>
    </row>
    <row r="432" spans="15:18" s="189" customFormat="1" ht="15.95" customHeight="1" x14ac:dyDescent="0.2">
      <c r="O432" s="179"/>
      <c r="P432" s="179"/>
      <c r="Q432" s="179"/>
      <c r="R432" s="179"/>
    </row>
    <row r="433" spans="15:18" s="189" customFormat="1" ht="15.95" customHeight="1" x14ac:dyDescent="0.2">
      <c r="O433" s="179"/>
      <c r="P433" s="179"/>
      <c r="Q433" s="179"/>
      <c r="R433" s="179"/>
    </row>
    <row r="434" spans="15:18" s="189" customFormat="1" ht="15.95" customHeight="1" x14ac:dyDescent="0.2">
      <c r="O434" s="179"/>
      <c r="P434" s="179"/>
      <c r="Q434" s="179"/>
      <c r="R434" s="179"/>
    </row>
    <row r="435" spans="15:18" s="189" customFormat="1" ht="15.95" customHeight="1" x14ac:dyDescent="0.2">
      <c r="O435" s="179"/>
      <c r="P435" s="179"/>
      <c r="Q435" s="179"/>
      <c r="R435" s="179"/>
    </row>
    <row r="436" spans="15:18" s="189" customFormat="1" ht="15.95" customHeight="1" x14ac:dyDescent="0.2">
      <c r="O436" s="179"/>
      <c r="P436" s="179"/>
      <c r="Q436" s="179"/>
      <c r="R436" s="179"/>
    </row>
    <row r="437" spans="15:18" s="189" customFormat="1" ht="15.95" customHeight="1" x14ac:dyDescent="0.2">
      <c r="O437" s="179"/>
      <c r="P437" s="179"/>
      <c r="Q437" s="179"/>
      <c r="R437" s="179"/>
    </row>
    <row r="438" spans="15:18" s="189" customFormat="1" ht="15.95" customHeight="1" x14ac:dyDescent="0.2">
      <c r="O438" s="179"/>
      <c r="P438" s="179"/>
      <c r="Q438" s="179"/>
      <c r="R438" s="179"/>
    </row>
    <row r="439" spans="15:18" s="189" customFormat="1" ht="15.95" customHeight="1" x14ac:dyDescent="0.2">
      <c r="O439" s="179"/>
      <c r="P439" s="179"/>
      <c r="Q439" s="179"/>
      <c r="R439" s="179"/>
    </row>
    <row r="440" spans="15:18" s="189" customFormat="1" ht="15.95" customHeight="1" x14ac:dyDescent="0.2">
      <c r="O440" s="179"/>
      <c r="P440" s="179"/>
      <c r="Q440" s="179"/>
      <c r="R440" s="179"/>
    </row>
    <row r="441" spans="15:18" s="189" customFormat="1" ht="15.95" customHeight="1" x14ac:dyDescent="0.2">
      <c r="O441" s="179"/>
      <c r="P441" s="179"/>
      <c r="Q441" s="179"/>
      <c r="R441" s="179"/>
    </row>
    <row r="442" spans="15:18" s="189" customFormat="1" ht="15.95" customHeight="1" x14ac:dyDescent="0.2">
      <c r="O442" s="179"/>
      <c r="P442" s="179"/>
      <c r="Q442" s="179"/>
      <c r="R442" s="179"/>
    </row>
    <row r="443" spans="15:18" s="189" customFormat="1" ht="15.95" customHeight="1" x14ac:dyDescent="0.2">
      <c r="O443" s="179"/>
      <c r="P443" s="179"/>
      <c r="Q443" s="179"/>
      <c r="R443" s="179"/>
    </row>
    <row r="444" spans="15:18" s="189" customFormat="1" ht="15.95" customHeight="1" x14ac:dyDescent="0.2">
      <c r="O444" s="179"/>
      <c r="P444" s="179"/>
      <c r="Q444" s="179"/>
      <c r="R444" s="179"/>
    </row>
    <row r="445" spans="15:18" s="189" customFormat="1" ht="15.95" customHeight="1" x14ac:dyDescent="0.2">
      <c r="O445" s="179"/>
      <c r="P445" s="179"/>
      <c r="Q445" s="179"/>
      <c r="R445" s="179"/>
    </row>
    <row r="446" spans="15:18" s="189" customFormat="1" ht="15.95" customHeight="1" x14ac:dyDescent="0.2">
      <c r="O446" s="179"/>
      <c r="P446" s="179"/>
      <c r="Q446" s="179"/>
      <c r="R446" s="179"/>
    </row>
    <row r="447" spans="15:18" s="189" customFormat="1" ht="15.95" customHeight="1" x14ac:dyDescent="0.2">
      <c r="O447" s="179"/>
      <c r="P447" s="179"/>
      <c r="Q447" s="179"/>
      <c r="R447" s="179"/>
    </row>
    <row r="448" spans="15:18" s="189" customFormat="1" ht="15.95" customHeight="1" x14ac:dyDescent="0.2">
      <c r="O448" s="179"/>
      <c r="P448" s="179"/>
      <c r="Q448" s="179"/>
      <c r="R448" s="179"/>
    </row>
    <row r="449" spans="15:18" s="189" customFormat="1" ht="15.95" customHeight="1" x14ac:dyDescent="0.2">
      <c r="O449" s="179"/>
      <c r="P449" s="179"/>
      <c r="Q449" s="179"/>
      <c r="R449" s="179"/>
    </row>
    <row r="450" spans="15:18" s="189" customFormat="1" ht="15.95" customHeight="1" x14ac:dyDescent="0.2">
      <c r="O450" s="179"/>
      <c r="P450" s="179"/>
      <c r="Q450" s="179"/>
      <c r="R450" s="179"/>
    </row>
    <row r="451" spans="15:18" s="189" customFormat="1" ht="15.95" customHeight="1" x14ac:dyDescent="0.2">
      <c r="O451" s="179"/>
      <c r="P451" s="179"/>
      <c r="Q451" s="179"/>
      <c r="R451" s="179"/>
    </row>
    <row r="452" spans="15:18" s="189" customFormat="1" ht="15.95" customHeight="1" x14ac:dyDescent="0.2">
      <c r="O452" s="179"/>
      <c r="P452" s="179"/>
      <c r="Q452" s="179"/>
      <c r="R452" s="179"/>
    </row>
    <row r="453" spans="15:18" s="189" customFormat="1" ht="15.95" customHeight="1" x14ac:dyDescent="0.2">
      <c r="O453" s="179"/>
      <c r="P453" s="179"/>
      <c r="Q453" s="179"/>
      <c r="R453" s="179"/>
    </row>
    <row r="454" spans="15:18" s="189" customFormat="1" ht="15.95" customHeight="1" x14ac:dyDescent="0.2">
      <c r="O454" s="179"/>
      <c r="P454" s="179"/>
      <c r="Q454" s="179"/>
      <c r="R454" s="179"/>
    </row>
    <row r="455" spans="15:18" s="189" customFormat="1" ht="15.95" customHeight="1" x14ac:dyDescent="0.2">
      <c r="O455" s="179"/>
      <c r="P455" s="179"/>
      <c r="Q455" s="179"/>
      <c r="R455" s="179"/>
    </row>
    <row r="456" spans="15:18" s="189" customFormat="1" ht="15.95" customHeight="1" x14ac:dyDescent="0.2">
      <c r="O456" s="179"/>
      <c r="P456" s="179"/>
      <c r="Q456" s="179"/>
      <c r="R456" s="179"/>
    </row>
    <row r="457" spans="15:18" s="189" customFormat="1" ht="15.95" customHeight="1" x14ac:dyDescent="0.2">
      <c r="O457" s="179"/>
      <c r="P457" s="179"/>
      <c r="Q457" s="179"/>
      <c r="R457" s="179"/>
    </row>
    <row r="458" spans="15:18" s="189" customFormat="1" ht="15.95" customHeight="1" x14ac:dyDescent="0.2">
      <c r="O458" s="179"/>
      <c r="P458" s="179"/>
      <c r="Q458" s="179"/>
      <c r="R458" s="179"/>
    </row>
    <row r="459" spans="15:18" s="189" customFormat="1" ht="15.95" customHeight="1" x14ac:dyDescent="0.2">
      <c r="O459" s="179"/>
      <c r="P459" s="179"/>
      <c r="Q459" s="179"/>
      <c r="R459" s="179"/>
    </row>
    <row r="460" spans="15:18" s="189" customFormat="1" ht="15.95" customHeight="1" x14ac:dyDescent="0.2">
      <c r="O460" s="179"/>
      <c r="P460" s="179"/>
      <c r="Q460" s="179"/>
      <c r="R460" s="179"/>
    </row>
    <row r="461" spans="15:18" s="189" customFormat="1" ht="15.95" customHeight="1" x14ac:dyDescent="0.2">
      <c r="O461" s="179"/>
      <c r="P461" s="179"/>
      <c r="Q461" s="179"/>
      <c r="R461" s="179"/>
    </row>
    <row r="462" spans="15:18" s="189" customFormat="1" ht="15.95" customHeight="1" x14ac:dyDescent="0.2">
      <c r="O462" s="179"/>
      <c r="P462" s="179"/>
      <c r="Q462" s="179"/>
      <c r="R462" s="179"/>
    </row>
    <row r="463" spans="15:18" s="189" customFormat="1" ht="15.95" customHeight="1" x14ac:dyDescent="0.2">
      <c r="O463" s="179"/>
      <c r="P463" s="179"/>
      <c r="Q463" s="179"/>
      <c r="R463" s="179"/>
    </row>
    <row r="464" spans="15:18" s="189" customFormat="1" ht="15.95" customHeight="1" x14ac:dyDescent="0.2">
      <c r="O464" s="179"/>
      <c r="P464" s="179"/>
      <c r="Q464" s="179"/>
      <c r="R464" s="179"/>
    </row>
    <row r="465" spans="15:18" s="189" customFormat="1" ht="15.95" customHeight="1" x14ac:dyDescent="0.2">
      <c r="O465" s="179"/>
      <c r="P465" s="179"/>
      <c r="Q465" s="179"/>
      <c r="R465" s="179"/>
    </row>
    <row r="466" spans="15:18" s="189" customFormat="1" ht="15.95" customHeight="1" x14ac:dyDescent="0.2">
      <c r="O466" s="179"/>
      <c r="P466" s="179"/>
      <c r="Q466" s="179"/>
      <c r="R466" s="179"/>
    </row>
    <row r="467" spans="15:18" s="189" customFormat="1" ht="15.95" customHeight="1" x14ac:dyDescent="0.2">
      <c r="O467" s="179"/>
      <c r="P467" s="179"/>
      <c r="Q467" s="179"/>
      <c r="R467" s="179"/>
    </row>
    <row r="468" spans="15:18" s="189" customFormat="1" ht="15.95" customHeight="1" x14ac:dyDescent="0.2">
      <c r="O468" s="179"/>
      <c r="P468" s="179"/>
      <c r="Q468" s="179"/>
      <c r="R468" s="179"/>
    </row>
    <row r="469" spans="15:18" s="189" customFormat="1" ht="15.95" customHeight="1" x14ac:dyDescent="0.2">
      <c r="O469" s="179"/>
      <c r="P469" s="179"/>
      <c r="Q469" s="179"/>
      <c r="R469" s="179"/>
    </row>
    <row r="470" spans="15:18" s="189" customFormat="1" ht="15.95" customHeight="1" x14ac:dyDescent="0.2">
      <c r="O470" s="179"/>
      <c r="P470" s="179"/>
      <c r="Q470" s="179"/>
      <c r="R470" s="179"/>
    </row>
    <row r="471" spans="15:18" s="189" customFormat="1" ht="15.95" customHeight="1" x14ac:dyDescent="0.2">
      <c r="O471" s="179"/>
      <c r="P471" s="179"/>
      <c r="Q471" s="179"/>
      <c r="R471" s="179"/>
    </row>
    <row r="472" spans="15:18" s="189" customFormat="1" ht="15.95" customHeight="1" x14ac:dyDescent="0.2">
      <c r="O472" s="179"/>
      <c r="P472" s="179"/>
      <c r="Q472" s="179"/>
      <c r="R472" s="179"/>
    </row>
    <row r="473" spans="15:18" s="189" customFormat="1" ht="15.95" customHeight="1" x14ac:dyDescent="0.2">
      <c r="O473" s="179"/>
      <c r="P473" s="179"/>
      <c r="Q473" s="179"/>
      <c r="R473" s="179"/>
    </row>
    <row r="474" spans="15:18" s="189" customFormat="1" ht="15.95" customHeight="1" x14ac:dyDescent="0.2">
      <c r="O474" s="179"/>
      <c r="P474" s="179"/>
      <c r="Q474" s="179"/>
      <c r="R474" s="179"/>
    </row>
    <row r="475" spans="15:18" s="189" customFormat="1" ht="15.95" customHeight="1" x14ac:dyDescent="0.2">
      <c r="O475" s="179"/>
      <c r="P475" s="179"/>
      <c r="Q475" s="179"/>
      <c r="R475" s="179"/>
    </row>
    <row r="476" spans="15:18" s="189" customFormat="1" ht="15.95" customHeight="1" x14ac:dyDescent="0.2">
      <c r="O476" s="179"/>
      <c r="P476" s="179"/>
      <c r="Q476" s="179"/>
      <c r="R476" s="179"/>
    </row>
    <row r="477" spans="15:18" s="189" customFormat="1" ht="15.95" customHeight="1" x14ac:dyDescent="0.2">
      <c r="O477" s="179"/>
      <c r="P477" s="179"/>
      <c r="Q477" s="179"/>
      <c r="R477" s="179"/>
    </row>
    <row r="478" spans="15:18" s="189" customFormat="1" ht="15.95" customHeight="1" x14ac:dyDescent="0.2">
      <c r="O478" s="179"/>
      <c r="P478" s="179"/>
      <c r="Q478" s="179"/>
      <c r="R478" s="179"/>
    </row>
    <row r="479" spans="15:18" s="189" customFormat="1" ht="15.95" customHeight="1" x14ac:dyDescent="0.2">
      <c r="O479" s="179"/>
      <c r="P479" s="179"/>
      <c r="Q479" s="179"/>
      <c r="R479" s="179"/>
    </row>
    <row r="480" spans="15:18" s="189" customFormat="1" ht="15.95" customHeight="1" x14ac:dyDescent="0.2">
      <c r="O480" s="179"/>
      <c r="P480" s="179"/>
      <c r="Q480" s="179"/>
      <c r="R480" s="179"/>
    </row>
    <row r="481" spans="15:18" s="189" customFormat="1" ht="15.95" customHeight="1" x14ac:dyDescent="0.2">
      <c r="O481" s="179"/>
      <c r="P481" s="179"/>
      <c r="Q481" s="179"/>
      <c r="R481" s="179"/>
    </row>
    <row r="482" spans="15:18" s="189" customFormat="1" ht="15.95" customHeight="1" x14ac:dyDescent="0.2">
      <c r="O482" s="179"/>
      <c r="P482" s="179"/>
      <c r="Q482" s="179"/>
      <c r="R482" s="179"/>
    </row>
    <row r="483" spans="15:18" s="189" customFormat="1" ht="15.95" customHeight="1" x14ac:dyDescent="0.2">
      <c r="O483" s="179"/>
      <c r="P483" s="179"/>
      <c r="Q483" s="179"/>
      <c r="R483" s="179"/>
    </row>
    <row r="484" spans="15:18" s="189" customFormat="1" ht="15.95" customHeight="1" x14ac:dyDescent="0.2">
      <c r="O484" s="179"/>
      <c r="P484" s="179"/>
      <c r="Q484" s="179"/>
      <c r="R484" s="179"/>
    </row>
    <row r="485" spans="15:18" s="189" customFormat="1" ht="15.95" customHeight="1" x14ac:dyDescent="0.2">
      <c r="O485" s="179"/>
      <c r="P485" s="179"/>
      <c r="Q485" s="179"/>
      <c r="R485" s="179"/>
    </row>
    <row r="486" spans="15:18" s="189" customFormat="1" ht="15.95" customHeight="1" x14ac:dyDescent="0.2">
      <c r="O486" s="179"/>
      <c r="P486" s="179"/>
      <c r="Q486" s="179"/>
      <c r="R486" s="179"/>
    </row>
    <row r="487" spans="15:18" s="189" customFormat="1" ht="15.95" customHeight="1" x14ac:dyDescent="0.2">
      <c r="O487" s="179"/>
      <c r="P487" s="179"/>
      <c r="Q487" s="179"/>
      <c r="R487" s="179"/>
    </row>
    <row r="488" spans="15:18" s="189" customFormat="1" ht="15.95" customHeight="1" x14ac:dyDescent="0.2">
      <c r="O488" s="179"/>
      <c r="P488" s="179"/>
      <c r="Q488" s="179"/>
      <c r="R488" s="179"/>
    </row>
    <row r="489" spans="15:18" s="189" customFormat="1" ht="15.95" customHeight="1" x14ac:dyDescent="0.2">
      <c r="O489" s="179"/>
      <c r="P489" s="179"/>
      <c r="Q489" s="179"/>
      <c r="R489" s="179"/>
    </row>
    <row r="490" spans="15:18" s="189" customFormat="1" ht="15.95" customHeight="1" x14ac:dyDescent="0.2">
      <c r="O490" s="179"/>
      <c r="P490" s="179"/>
      <c r="Q490" s="179"/>
      <c r="R490" s="179"/>
    </row>
    <row r="491" spans="15:18" s="189" customFormat="1" ht="15.95" customHeight="1" x14ac:dyDescent="0.2">
      <c r="O491" s="179"/>
      <c r="P491" s="179"/>
      <c r="Q491" s="179"/>
      <c r="R491" s="179"/>
    </row>
    <row r="492" spans="15:18" s="189" customFormat="1" ht="15.95" customHeight="1" x14ac:dyDescent="0.2">
      <c r="O492" s="179"/>
      <c r="P492" s="179"/>
      <c r="Q492" s="179"/>
      <c r="R492" s="179"/>
    </row>
    <row r="493" spans="15:18" s="189" customFormat="1" ht="15.95" customHeight="1" x14ac:dyDescent="0.2">
      <c r="O493" s="179"/>
      <c r="P493" s="179"/>
      <c r="Q493" s="179"/>
      <c r="R493" s="179"/>
    </row>
    <row r="494" spans="15:18" s="189" customFormat="1" x14ac:dyDescent="0.2">
      <c r="O494" s="179"/>
      <c r="P494" s="179"/>
      <c r="Q494" s="179"/>
      <c r="R494" s="179"/>
    </row>
    <row r="495" spans="15:18" s="189" customFormat="1" x14ac:dyDescent="0.2">
      <c r="O495" s="179"/>
      <c r="P495" s="179"/>
      <c r="Q495" s="179"/>
      <c r="R495" s="179"/>
    </row>
    <row r="496" spans="15:18" s="189" customFormat="1" x14ac:dyDescent="0.2">
      <c r="O496" s="179"/>
      <c r="P496" s="179"/>
      <c r="Q496" s="179"/>
      <c r="R496" s="179"/>
    </row>
    <row r="497" spans="15:18" s="189" customFormat="1" x14ac:dyDescent="0.2">
      <c r="O497" s="179"/>
      <c r="P497" s="179"/>
      <c r="Q497" s="179"/>
      <c r="R497" s="179"/>
    </row>
    <row r="498" spans="15:18" s="189" customFormat="1" x14ac:dyDescent="0.2">
      <c r="O498" s="179"/>
      <c r="P498" s="179"/>
      <c r="Q498" s="179"/>
      <c r="R498" s="179"/>
    </row>
    <row r="499" spans="15:18" s="189" customFormat="1" x14ac:dyDescent="0.2">
      <c r="O499" s="179"/>
      <c r="P499" s="179"/>
      <c r="Q499" s="179"/>
      <c r="R499" s="179"/>
    </row>
    <row r="500" spans="15:18" s="189" customFormat="1" x14ac:dyDescent="0.2">
      <c r="O500" s="179"/>
      <c r="P500" s="179"/>
      <c r="Q500" s="179"/>
      <c r="R500" s="179"/>
    </row>
    <row r="501" spans="15:18" s="189" customFormat="1" x14ac:dyDescent="0.2">
      <c r="O501" s="179"/>
      <c r="P501" s="179"/>
      <c r="Q501" s="179"/>
      <c r="R501" s="179"/>
    </row>
    <row r="502" spans="15:18" s="189" customFormat="1" x14ac:dyDescent="0.2">
      <c r="O502" s="179"/>
      <c r="P502" s="179"/>
      <c r="Q502" s="179"/>
      <c r="R502" s="179"/>
    </row>
    <row r="503" spans="15:18" s="189" customFormat="1" x14ac:dyDescent="0.2">
      <c r="O503" s="179"/>
      <c r="P503" s="179"/>
      <c r="Q503" s="179"/>
      <c r="R503" s="179"/>
    </row>
    <row r="504" spans="15:18" s="189" customFormat="1" x14ac:dyDescent="0.2">
      <c r="O504" s="179"/>
      <c r="P504" s="179"/>
      <c r="Q504" s="179"/>
      <c r="R504" s="179"/>
    </row>
    <row r="505" spans="15:18" s="189" customFormat="1" x14ac:dyDescent="0.2">
      <c r="O505" s="179"/>
      <c r="P505" s="179"/>
      <c r="Q505" s="179"/>
      <c r="R505" s="179"/>
    </row>
    <row r="506" spans="15:18" s="189" customFormat="1" x14ac:dyDescent="0.2">
      <c r="O506" s="179"/>
      <c r="P506" s="179"/>
      <c r="Q506" s="179"/>
      <c r="R506" s="179"/>
    </row>
    <row r="507" spans="15:18" s="189" customFormat="1" x14ac:dyDescent="0.2">
      <c r="O507" s="179"/>
      <c r="P507" s="179"/>
      <c r="Q507" s="179"/>
      <c r="R507" s="179"/>
    </row>
    <row r="508" spans="15:18" s="189" customFormat="1" x14ac:dyDescent="0.2">
      <c r="O508" s="179"/>
      <c r="P508" s="179"/>
      <c r="Q508" s="179"/>
      <c r="R508" s="179"/>
    </row>
    <row r="509" spans="15:18" s="189" customFormat="1" x14ac:dyDescent="0.2">
      <c r="O509" s="179"/>
      <c r="P509" s="179"/>
      <c r="Q509" s="179"/>
      <c r="R509" s="179"/>
    </row>
    <row r="510" spans="15:18" s="189" customFormat="1" x14ac:dyDescent="0.2">
      <c r="O510" s="179"/>
      <c r="P510" s="179"/>
      <c r="Q510" s="179"/>
      <c r="R510" s="179"/>
    </row>
    <row r="511" spans="15:18" s="189" customFormat="1" x14ac:dyDescent="0.2">
      <c r="O511" s="179"/>
      <c r="P511" s="179"/>
      <c r="Q511" s="179"/>
      <c r="R511" s="179"/>
    </row>
    <row r="512" spans="15:18" s="189" customFormat="1" x14ac:dyDescent="0.2">
      <c r="O512" s="179"/>
      <c r="P512" s="179"/>
      <c r="Q512" s="179"/>
      <c r="R512" s="179"/>
    </row>
    <row r="513" spans="15:18" s="189" customFormat="1" x14ac:dyDescent="0.2">
      <c r="O513" s="179"/>
      <c r="P513" s="179"/>
      <c r="Q513" s="179"/>
      <c r="R513" s="179"/>
    </row>
    <row r="514" spans="15:18" s="189" customFormat="1" x14ac:dyDescent="0.2">
      <c r="O514" s="179"/>
      <c r="P514" s="179"/>
      <c r="Q514" s="179"/>
      <c r="R514" s="179"/>
    </row>
    <row r="515" spans="15:18" s="189" customFormat="1" x14ac:dyDescent="0.2">
      <c r="O515" s="179"/>
      <c r="P515" s="179"/>
      <c r="Q515" s="179"/>
      <c r="R515" s="179"/>
    </row>
    <row r="516" spans="15:18" s="189" customFormat="1" x14ac:dyDescent="0.2">
      <c r="O516" s="179"/>
      <c r="P516" s="179"/>
      <c r="Q516" s="179"/>
      <c r="R516" s="179"/>
    </row>
    <row r="517" spans="15:18" s="189" customFormat="1" x14ac:dyDescent="0.2">
      <c r="O517" s="179"/>
      <c r="P517" s="179"/>
      <c r="Q517" s="179"/>
      <c r="R517" s="179"/>
    </row>
    <row r="518" spans="15:18" s="189" customFormat="1" x14ac:dyDescent="0.2">
      <c r="O518" s="179"/>
      <c r="P518" s="179"/>
      <c r="Q518" s="179"/>
      <c r="R518" s="179"/>
    </row>
    <row r="519" spans="15:18" s="189" customFormat="1" x14ac:dyDescent="0.2">
      <c r="O519" s="179"/>
      <c r="P519" s="179"/>
      <c r="Q519" s="179"/>
      <c r="R519" s="179"/>
    </row>
    <row r="520" spans="15:18" s="189" customFormat="1" x14ac:dyDescent="0.2">
      <c r="O520" s="179"/>
      <c r="P520" s="179"/>
      <c r="Q520" s="179"/>
      <c r="R520" s="179"/>
    </row>
    <row r="521" spans="15:18" s="189" customFormat="1" x14ac:dyDescent="0.2">
      <c r="O521" s="179"/>
      <c r="P521" s="179"/>
      <c r="Q521" s="179"/>
      <c r="R521" s="179"/>
    </row>
    <row r="522" spans="15:18" s="189" customFormat="1" x14ac:dyDescent="0.2">
      <c r="O522" s="179"/>
      <c r="P522" s="179"/>
      <c r="Q522" s="179"/>
      <c r="R522" s="179"/>
    </row>
    <row r="523" spans="15:18" s="189" customFormat="1" x14ac:dyDescent="0.2">
      <c r="O523" s="179"/>
      <c r="P523" s="179"/>
      <c r="Q523" s="179"/>
      <c r="R523" s="179"/>
    </row>
    <row r="524" spans="15:18" s="189" customFormat="1" x14ac:dyDescent="0.2">
      <c r="O524" s="179"/>
      <c r="P524" s="179"/>
      <c r="Q524" s="179"/>
      <c r="R524" s="179"/>
    </row>
    <row r="525" spans="15:18" s="189" customFormat="1" x14ac:dyDescent="0.2">
      <c r="O525" s="179"/>
      <c r="P525" s="179"/>
      <c r="Q525" s="179"/>
      <c r="R525" s="179"/>
    </row>
    <row r="526" spans="15:18" s="189" customFormat="1" x14ac:dyDescent="0.2">
      <c r="O526" s="179"/>
      <c r="P526" s="179"/>
      <c r="Q526" s="179"/>
      <c r="R526" s="179"/>
    </row>
    <row r="527" spans="15:18" s="189" customFormat="1" x14ac:dyDescent="0.2">
      <c r="O527" s="179"/>
      <c r="P527" s="179"/>
      <c r="Q527" s="179"/>
      <c r="R527" s="179"/>
    </row>
    <row r="528" spans="15:18" s="189" customFormat="1" x14ac:dyDescent="0.2">
      <c r="O528" s="179"/>
      <c r="P528" s="179"/>
      <c r="Q528" s="179"/>
      <c r="R528" s="179"/>
    </row>
    <row r="529" spans="15:18" s="189" customFormat="1" x14ac:dyDescent="0.2">
      <c r="O529" s="179"/>
      <c r="P529" s="179"/>
      <c r="Q529" s="179"/>
      <c r="R529" s="179"/>
    </row>
    <row r="530" spans="15:18" s="189" customFormat="1" x14ac:dyDescent="0.2">
      <c r="O530" s="179"/>
      <c r="P530" s="179"/>
      <c r="Q530" s="179"/>
      <c r="R530" s="179"/>
    </row>
    <row r="531" spans="15:18" s="189" customFormat="1" x14ac:dyDescent="0.2">
      <c r="O531" s="179"/>
      <c r="P531" s="179"/>
      <c r="Q531" s="179"/>
      <c r="R531" s="179"/>
    </row>
    <row r="532" spans="15:18" s="189" customFormat="1" x14ac:dyDescent="0.2">
      <c r="O532" s="179"/>
      <c r="P532" s="179"/>
      <c r="Q532" s="179"/>
      <c r="R532" s="179"/>
    </row>
    <row r="533" spans="15:18" s="189" customFormat="1" x14ac:dyDescent="0.2">
      <c r="O533" s="179"/>
      <c r="P533" s="179"/>
      <c r="Q533" s="179"/>
      <c r="R533" s="179"/>
    </row>
    <row r="534" spans="15:18" s="189" customFormat="1" x14ac:dyDescent="0.2">
      <c r="O534" s="179"/>
      <c r="P534" s="179"/>
      <c r="Q534" s="179"/>
      <c r="R534" s="179"/>
    </row>
    <row r="535" spans="15:18" s="189" customFormat="1" x14ac:dyDescent="0.2">
      <c r="O535" s="179"/>
      <c r="P535" s="179"/>
      <c r="Q535" s="179"/>
      <c r="R535" s="179"/>
    </row>
    <row r="536" spans="15:18" s="189" customFormat="1" x14ac:dyDescent="0.2">
      <c r="O536" s="179"/>
      <c r="P536" s="179"/>
      <c r="Q536" s="179"/>
      <c r="R536" s="179"/>
    </row>
    <row r="537" spans="15:18" s="189" customFormat="1" x14ac:dyDescent="0.2">
      <c r="O537" s="179"/>
      <c r="P537" s="179"/>
      <c r="Q537" s="179"/>
      <c r="R537" s="179"/>
    </row>
    <row r="538" spans="15:18" s="189" customFormat="1" x14ac:dyDescent="0.2">
      <c r="O538" s="179"/>
      <c r="P538" s="179"/>
      <c r="Q538" s="179"/>
      <c r="R538" s="179"/>
    </row>
    <row r="539" spans="15:18" s="189" customFormat="1" x14ac:dyDescent="0.2">
      <c r="O539" s="179"/>
      <c r="P539" s="179"/>
      <c r="Q539" s="179"/>
      <c r="R539" s="179"/>
    </row>
    <row r="540" spans="15:18" s="189" customFormat="1" x14ac:dyDescent="0.2">
      <c r="O540" s="179"/>
      <c r="P540" s="179"/>
      <c r="Q540" s="179"/>
      <c r="R540" s="179"/>
    </row>
    <row r="541" spans="15:18" s="189" customFormat="1" x14ac:dyDescent="0.2">
      <c r="O541" s="179"/>
      <c r="P541" s="179"/>
      <c r="Q541" s="179"/>
      <c r="R541" s="179"/>
    </row>
    <row r="542" spans="15:18" s="189" customFormat="1" x14ac:dyDescent="0.2">
      <c r="O542" s="179"/>
      <c r="P542" s="179"/>
      <c r="Q542" s="179"/>
      <c r="R542" s="179"/>
    </row>
    <row r="543" spans="15:18" s="189" customFormat="1" x14ac:dyDescent="0.2">
      <c r="O543" s="179"/>
      <c r="P543" s="179"/>
      <c r="Q543" s="179"/>
      <c r="R543" s="179"/>
    </row>
    <row r="544" spans="15:18" s="189" customFormat="1" x14ac:dyDescent="0.2">
      <c r="O544" s="179"/>
      <c r="P544" s="179"/>
      <c r="Q544" s="179"/>
      <c r="R544" s="179"/>
    </row>
    <row r="545" spans="15:18" s="189" customFormat="1" x14ac:dyDescent="0.2">
      <c r="O545" s="179"/>
      <c r="P545" s="179"/>
      <c r="Q545" s="179"/>
      <c r="R545" s="179"/>
    </row>
    <row r="546" spans="15:18" s="189" customFormat="1" x14ac:dyDescent="0.2">
      <c r="O546" s="179"/>
      <c r="P546" s="179"/>
      <c r="Q546" s="179"/>
      <c r="R546" s="179"/>
    </row>
    <row r="547" spans="15:18" s="189" customFormat="1" x14ac:dyDescent="0.2">
      <c r="O547" s="179"/>
      <c r="P547" s="179"/>
      <c r="Q547" s="179"/>
      <c r="R547" s="179"/>
    </row>
    <row r="548" spans="15:18" s="189" customFormat="1" x14ac:dyDescent="0.2">
      <c r="O548" s="179"/>
      <c r="P548" s="179"/>
      <c r="Q548" s="179"/>
      <c r="R548" s="179"/>
    </row>
    <row r="549" spans="15:18" s="189" customFormat="1" x14ac:dyDescent="0.2">
      <c r="O549" s="179"/>
      <c r="P549" s="179"/>
      <c r="Q549" s="179"/>
      <c r="R549" s="179"/>
    </row>
    <row r="550" spans="15:18" s="189" customFormat="1" x14ac:dyDescent="0.2">
      <c r="O550" s="179"/>
      <c r="P550" s="179"/>
      <c r="Q550" s="179"/>
      <c r="R550" s="179"/>
    </row>
    <row r="551" spans="15:18" s="189" customFormat="1" x14ac:dyDescent="0.2">
      <c r="O551" s="179"/>
      <c r="P551" s="179"/>
      <c r="Q551" s="179"/>
      <c r="R551" s="179"/>
    </row>
    <row r="552" spans="15:18" s="189" customFormat="1" x14ac:dyDescent="0.2">
      <c r="O552" s="179"/>
      <c r="P552" s="179"/>
      <c r="Q552" s="179"/>
      <c r="R552" s="179"/>
    </row>
    <row r="553" spans="15:18" s="189" customFormat="1" x14ac:dyDescent="0.2">
      <c r="O553" s="179"/>
      <c r="P553" s="179"/>
      <c r="Q553" s="179"/>
      <c r="R553" s="179"/>
    </row>
    <row r="554" spans="15:18" s="189" customFormat="1" x14ac:dyDescent="0.2">
      <c r="O554" s="179"/>
      <c r="P554" s="179"/>
      <c r="Q554" s="179"/>
      <c r="R554" s="179"/>
    </row>
    <row r="555" spans="15:18" s="189" customFormat="1" x14ac:dyDescent="0.2">
      <c r="O555" s="179"/>
      <c r="P555" s="179"/>
      <c r="Q555" s="179"/>
      <c r="R555" s="179"/>
    </row>
    <row r="556" spans="15:18" s="189" customFormat="1" x14ac:dyDescent="0.2">
      <c r="O556" s="179"/>
      <c r="P556" s="179"/>
      <c r="Q556" s="179"/>
      <c r="R556" s="179"/>
    </row>
    <row r="557" spans="15:18" s="189" customFormat="1" x14ac:dyDescent="0.2">
      <c r="O557" s="179"/>
      <c r="P557" s="179"/>
      <c r="Q557" s="179"/>
      <c r="R557" s="179"/>
    </row>
    <row r="558" spans="15:18" s="189" customFormat="1" x14ac:dyDescent="0.2">
      <c r="O558" s="179"/>
      <c r="P558" s="179"/>
      <c r="Q558" s="179"/>
      <c r="R558" s="179"/>
    </row>
    <row r="559" spans="15:18" s="189" customFormat="1" x14ac:dyDescent="0.2">
      <c r="O559" s="179"/>
      <c r="P559" s="179"/>
      <c r="Q559" s="179"/>
      <c r="R559" s="179"/>
    </row>
    <row r="560" spans="15:18" s="189" customFormat="1" x14ac:dyDescent="0.2">
      <c r="O560" s="179"/>
      <c r="P560" s="179"/>
      <c r="Q560" s="179"/>
      <c r="R560" s="179"/>
    </row>
    <row r="561" spans="15:18" s="189" customFormat="1" x14ac:dyDescent="0.2">
      <c r="O561" s="179"/>
      <c r="P561" s="179"/>
      <c r="Q561" s="179"/>
      <c r="R561" s="179"/>
    </row>
    <row r="562" spans="15:18" s="189" customFormat="1" x14ac:dyDescent="0.2">
      <c r="O562" s="179"/>
      <c r="P562" s="179"/>
      <c r="Q562" s="179"/>
      <c r="R562" s="179"/>
    </row>
    <row r="563" spans="15:18" s="189" customFormat="1" x14ac:dyDescent="0.2">
      <c r="O563" s="179"/>
      <c r="P563" s="179"/>
      <c r="Q563" s="179"/>
      <c r="R563" s="179"/>
    </row>
    <row r="564" spans="15:18" s="189" customFormat="1" x14ac:dyDescent="0.2">
      <c r="O564" s="179"/>
      <c r="P564" s="179"/>
      <c r="Q564" s="179"/>
      <c r="R564" s="179"/>
    </row>
    <row r="565" spans="15:18" s="189" customFormat="1" x14ac:dyDescent="0.2">
      <c r="O565" s="179"/>
      <c r="P565" s="179"/>
      <c r="Q565" s="179"/>
      <c r="R565" s="179"/>
    </row>
    <row r="566" spans="15:18" s="189" customFormat="1" x14ac:dyDescent="0.2">
      <c r="O566" s="179"/>
      <c r="P566" s="179"/>
      <c r="Q566" s="179"/>
      <c r="R566" s="179"/>
    </row>
    <row r="567" spans="15:18" s="189" customFormat="1" x14ac:dyDescent="0.2">
      <c r="O567" s="179"/>
      <c r="P567" s="179"/>
      <c r="Q567" s="179"/>
      <c r="R567" s="179"/>
    </row>
    <row r="568" spans="15:18" s="189" customFormat="1" x14ac:dyDescent="0.2">
      <c r="O568" s="179"/>
      <c r="P568" s="179"/>
      <c r="Q568" s="179"/>
      <c r="R568" s="179"/>
    </row>
    <row r="569" spans="15:18" s="189" customFormat="1" x14ac:dyDescent="0.2">
      <c r="O569" s="179"/>
      <c r="P569" s="179"/>
      <c r="Q569" s="179"/>
      <c r="R569" s="179"/>
    </row>
    <row r="570" spans="15:18" s="189" customFormat="1" x14ac:dyDescent="0.2">
      <c r="O570" s="179"/>
      <c r="P570" s="179"/>
      <c r="Q570" s="179"/>
      <c r="R570" s="179"/>
    </row>
    <row r="571" spans="15:18" s="189" customFormat="1" x14ac:dyDescent="0.2">
      <c r="O571" s="179"/>
      <c r="P571" s="179"/>
      <c r="Q571" s="179"/>
      <c r="R571" s="179"/>
    </row>
    <row r="572" spans="15:18" s="189" customFormat="1" x14ac:dyDescent="0.2">
      <c r="O572" s="179"/>
      <c r="P572" s="179"/>
      <c r="Q572" s="179"/>
      <c r="R572" s="179"/>
    </row>
    <row r="573" spans="15:18" s="189" customFormat="1" x14ac:dyDescent="0.2">
      <c r="O573" s="179"/>
      <c r="P573" s="179"/>
      <c r="Q573" s="179"/>
      <c r="R573" s="179"/>
    </row>
    <row r="574" spans="15:18" s="189" customFormat="1" x14ac:dyDescent="0.2">
      <c r="O574" s="179"/>
      <c r="P574" s="179"/>
      <c r="Q574" s="179"/>
      <c r="R574" s="179"/>
    </row>
    <row r="575" spans="15:18" s="189" customFormat="1" x14ac:dyDescent="0.2">
      <c r="O575" s="179"/>
      <c r="P575" s="179"/>
      <c r="Q575" s="179"/>
      <c r="R575" s="179"/>
    </row>
    <row r="576" spans="15:18" s="189" customFormat="1" x14ac:dyDescent="0.2">
      <c r="O576" s="179"/>
      <c r="P576" s="179"/>
      <c r="Q576" s="179"/>
      <c r="R576" s="179"/>
    </row>
    <row r="577" spans="15:18" s="189" customFormat="1" x14ac:dyDescent="0.2">
      <c r="O577" s="179"/>
      <c r="P577" s="179"/>
      <c r="Q577" s="179"/>
      <c r="R577" s="179"/>
    </row>
    <row r="578" spans="15:18" s="189" customFormat="1" x14ac:dyDescent="0.2">
      <c r="O578" s="179"/>
      <c r="P578" s="179"/>
      <c r="Q578" s="179"/>
      <c r="R578" s="179"/>
    </row>
    <row r="579" spans="15:18" s="189" customFormat="1" x14ac:dyDescent="0.2">
      <c r="O579" s="179"/>
      <c r="P579" s="179"/>
      <c r="Q579" s="179"/>
      <c r="R579" s="179"/>
    </row>
    <row r="580" spans="15:18" s="189" customFormat="1" x14ac:dyDescent="0.2">
      <c r="O580" s="179"/>
      <c r="P580" s="179"/>
      <c r="Q580" s="179"/>
      <c r="R580" s="179"/>
    </row>
    <row r="581" spans="15:18" s="189" customFormat="1" x14ac:dyDescent="0.2">
      <c r="O581" s="179"/>
      <c r="P581" s="179"/>
      <c r="Q581" s="179"/>
      <c r="R581" s="179"/>
    </row>
    <row r="582" spans="15:18" s="189" customFormat="1" x14ac:dyDescent="0.2">
      <c r="O582" s="179"/>
      <c r="P582" s="179"/>
      <c r="Q582" s="179"/>
      <c r="R582" s="179"/>
    </row>
    <row r="583" spans="15:18" s="189" customFormat="1" x14ac:dyDescent="0.2">
      <c r="O583" s="179"/>
      <c r="P583" s="179"/>
      <c r="Q583" s="179"/>
      <c r="R583" s="179"/>
    </row>
    <row r="584" spans="15:18" s="189" customFormat="1" x14ac:dyDescent="0.2">
      <c r="O584" s="179"/>
      <c r="P584" s="179"/>
      <c r="Q584" s="179"/>
      <c r="R584" s="179"/>
    </row>
    <row r="585" spans="15:18" s="189" customFormat="1" x14ac:dyDescent="0.2">
      <c r="O585" s="179"/>
      <c r="P585" s="179"/>
      <c r="Q585" s="179"/>
      <c r="R585" s="179"/>
    </row>
    <row r="586" spans="15:18" s="189" customFormat="1" x14ac:dyDescent="0.2">
      <c r="O586" s="179"/>
      <c r="P586" s="179"/>
      <c r="Q586" s="179"/>
      <c r="R586" s="179"/>
    </row>
    <row r="587" spans="15:18" s="189" customFormat="1" x14ac:dyDescent="0.2">
      <c r="O587" s="179"/>
      <c r="P587" s="179"/>
      <c r="Q587" s="179"/>
      <c r="R587" s="179"/>
    </row>
    <row r="588" spans="15:18" s="189" customFormat="1" x14ac:dyDescent="0.2">
      <c r="O588" s="179"/>
      <c r="P588" s="179"/>
      <c r="Q588" s="179"/>
      <c r="R588" s="179"/>
    </row>
    <row r="589" spans="15:18" s="189" customFormat="1" x14ac:dyDescent="0.2">
      <c r="O589" s="179"/>
      <c r="P589" s="179"/>
      <c r="Q589" s="179"/>
      <c r="R589" s="179"/>
    </row>
    <row r="590" spans="15:18" s="189" customFormat="1" x14ac:dyDescent="0.2">
      <c r="O590" s="179"/>
      <c r="P590" s="179"/>
      <c r="Q590" s="179"/>
      <c r="R590" s="179"/>
    </row>
    <row r="591" spans="15:18" s="189" customFormat="1" x14ac:dyDescent="0.2">
      <c r="O591" s="179"/>
      <c r="P591" s="179"/>
      <c r="Q591" s="179"/>
      <c r="R591" s="179"/>
    </row>
    <row r="592" spans="15:18" s="189" customFormat="1" x14ac:dyDescent="0.2">
      <c r="O592" s="179"/>
      <c r="P592" s="179"/>
      <c r="Q592" s="179"/>
      <c r="R592" s="179"/>
    </row>
    <row r="593" spans="15:18" s="189" customFormat="1" x14ac:dyDescent="0.2">
      <c r="O593" s="179"/>
      <c r="P593" s="179"/>
      <c r="Q593" s="179"/>
      <c r="R593" s="179"/>
    </row>
    <row r="594" spans="15:18" s="189" customFormat="1" x14ac:dyDescent="0.2">
      <c r="O594" s="179"/>
      <c r="P594" s="179"/>
      <c r="Q594" s="179"/>
      <c r="R594" s="179"/>
    </row>
    <row r="595" spans="15:18" s="189" customFormat="1" x14ac:dyDescent="0.2">
      <c r="O595" s="179"/>
      <c r="P595" s="179"/>
      <c r="Q595" s="179"/>
      <c r="R595" s="179"/>
    </row>
    <row r="596" spans="15:18" s="189" customFormat="1" x14ac:dyDescent="0.2">
      <c r="O596" s="179"/>
      <c r="P596" s="179"/>
      <c r="Q596" s="179"/>
      <c r="R596" s="179"/>
    </row>
    <row r="597" spans="15:18" s="189" customFormat="1" x14ac:dyDescent="0.2">
      <c r="O597" s="179"/>
      <c r="P597" s="179"/>
      <c r="Q597" s="179"/>
      <c r="R597" s="179"/>
    </row>
    <row r="598" spans="15:18" s="189" customFormat="1" x14ac:dyDescent="0.2">
      <c r="O598" s="179"/>
      <c r="P598" s="179"/>
      <c r="Q598" s="179"/>
      <c r="R598" s="179"/>
    </row>
    <row r="599" spans="15:18" s="189" customFormat="1" x14ac:dyDescent="0.2">
      <c r="O599" s="179"/>
      <c r="P599" s="179"/>
      <c r="Q599" s="179"/>
      <c r="R599" s="179"/>
    </row>
    <row r="600" spans="15:18" s="189" customFormat="1" x14ac:dyDescent="0.2">
      <c r="O600" s="179"/>
      <c r="P600" s="179"/>
      <c r="Q600" s="179"/>
      <c r="R600" s="179"/>
    </row>
    <row r="601" spans="15:18" s="189" customFormat="1" x14ac:dyDescent="0.2">
      <c r="O601" s="179"/>
      <c r="P601" s="179"/>
      <c r="Q601" s="179"/>
      <c r="R601" s="179"/>
    </row>
    <row r="602" spans="15:18" s="189" customFormat="1" x14ac:dyDescent="0.2">
      <c r="O602" s="179"/>
      <c r="P602" s="179"/>
      <c r="Q602" s="179"/>
      <c r="R602" s="179"/>
    </row>
    <row r="603" spans="15:18" s="189" customFormat="1" x14ac:dyDescent="0.2">
      <c r="O603" s="179"/>
      <c r="P603" s="179"/>
      <c r="Q603" s="179"/>
      <c r="R603" s="179"/>
    </row>
    <row r="604" spans="15:18" s="189" customFormat="1" x14ac:dyDescent="0.2">
      <c r="O604" s="179"/>
      <c r="P604" s="179"/>
      <c r="Q604" s="179"/>
      <c r="R604" s="179"/>
    </row>
    <row r="605" spans="15:18" s="189" customFormat="1" x14ac:dyDescent="0.2">
      <c r="O605" s="179"/>
      <c r="P605" s="179"/>
      <c r="Q605" s="179"/>
      <c r="R605" s="179"/>
    </row>
    <row r="606" spans="15:18" s="189" customFormat="1" x14ac:dyDescent="0.2">
      <c r="O606" s="179"/>
      <c r="P606" s="179"/>
      <c r="Q606" s="179"/>
      <c r="R606" s="179"/>
    </row>
    <row r="607" spans="15:18" s="189" customFormat="1" x14ac:dyDescent="0.2">
      <c r="O607" s="179"/>
      <c r="P607" s="179"/>
      <c r="Q607" s="179"/>
      <c r="R607" s="179"/>
    </row>
    <row r="608" spans="15:18" s="189" customFormat="1" x14ac:dyDescent="0.2">
      <c r="O608" s="179"/>
      <c r="P608" s="179"/>
      <c r="Q608" s="179"/>
      <c r="R608" s="179"/>
    </row>
    <row r="609" spans="15:18" s="189" customFormat="1" x14ac:dyDescent="0.2">
      <c r="O609" s="179"/>
      <c r="P609" s="179"/>
      <c r="Q609" s="179"/>
      <c r="R609" s="179"/>
    </row>
    <row r="610" spans="15:18" s="189" customFormat="1" x14ac:dyDescent="0.2">
      <c r="O610" s="179"/>
      <c r="P610" s="179"/>
      <c r="Q610" s="179"/>
      <c r="R610" s="179"/>
    </row>
    <row r="611" spans="15:18" s="189" customFormat="1" x14ac:dyDescent="0.2">
      <c r="O611" s="179"/>
      <c r="P611" s="179"/>
      <c r="Q611" s="179"/>
      <c r="R611" s="179"/>
    </row>
    <row r="612" spans="15:18" s="189" customFormat="1" x14ac:dyDescent="0.2">
      <c r="O612" s="179"/>
      <c r="P612" s="179"/>
      <c r="Q612" s="179"/>
      <c r="R612" s="179"/>
    </row>
    <row r="613" spans="15:18" s="189" customFormat="1" x14ac:dyDescent="0.2">
      <c r="O613" s="179"/>
      <c r="P613" s="179"/>
      <c r="Q613" s="179"/>
      <c r="R613" s="179"/>
    </row>
    <row r="614" spans="15:18" s="189" customFormat="1" x14ac:dyDescent="0.2">
      <c r="O614" s="179"/>
      <c r="P614" s="179"/>
      <c r="Q614" s="179"/>
      <c r="R614" s="179"/>
    </row>
    <row r="615" spans="15:18" s="189" customFormat="1" x14ac:dyDescent="0.2">
      <c r="O615" s="179"/>
      <c r="P615" s="179"/>
      <c r="Q615" s="179"/>
      <c r="R615" s="179"/>
    </row>
    <row r="616" spans="15:18" s="189" customFormat="1" x14ac:dyDescent="0.2">
      <c r="O616" s="179"/>
      <c r="P616" s="179"/>
      <c r="Q616" s="179"/>
      <c r="R616" s="179"/>
    </row>
    <row r="617" spans="15:18" s="189" customFormat="1" x14ac:dyDescent="0.2">
      <c r="O617" s="179"/>
      <c r="P617" s="179"/>
      <c r="Q617" s="179"/>
      <c r="R617" s="179"/>
    </row>
    <row r="618" spans="15:18" s="189" customFormat="1" x14ac:dyDescent="0.2">
      <c r="O618" s="179"/>
      <c r="P618" s="179"/>
      <c r="Q618" s="179"/>
      <c r="R618" s="179"/>
    </row>
    <row r="619" spans="15:18" s="189" customFormat="1" x14ac:dyDescent="0.2">
      <c r="O619" s="179"/>
      <c r="P619" s="179"/>
      <c r="Q619" s="179"/>
      <c r="R619" s="179"/>
    </row>
    <row r="620" spans="15:18" s="189" customFormat="1" x14ac:dyDescent="0.2">
      <c r="O620" s="179"/>
      <c r="P620" s="179"/>
      <c r="Q620" s="179"/>
      <c r="R620" s="179"/>
    </row>
    <row r="621" spans="15:18" s="189" customFormat="1" x14ac:dyDescent="0.2">
      <c r="O621" s="179"/>
      <c r="P621" s="179"/>
      <c r="Q621" s="179"/>
      <c r="R621" s="179"/>
    </row>
    <row r="622" spans="15:18" s="189" customFormat="1" x14ac:dyDescent="0.2">
      <c r="O622" s="179"/>
      <c r="P622" s="179"/>
      <c r="Q622" s="179"/>
      <c r="R622" s="179"/>
    </row>
    <row r="623" spans="15:18" s="189" customFormat="1" x14ac:dyDescent="0.2">
      <c r="O623" s="179"/>
      <c r="P623" s="179"/>
      <c r="Q623" s="179"/>
      <c r="R623" s="179"/>
    </row>
    <row r="624" spans="15:18" s="189" customFormat="1" x14ac:dyDescent="0.2">
      <c r="O624" s="179"/>
      <c r="P624" s="179"/>
      <c r="Q624" s="179"/>
      <c r="R624" s="179"/>
    </row>
    <row r="625" spans="15:18" s="189" customFormat="1" x14ac:dyDescent="0.2">
      <c r="O625" s="179"/>
      <c r="P625" s="179"/>
      <c r="Q625" s="179"/>
      <c r="R625" s="179"/>
    </row>
    <row r="626" spans="15:18" s="189" customFormat="1" x14ac:dyDescent="0.2">
      <c r="O626" s="179"/>
      <c r="P626" s="179"/>
      <c r="Q626" s="179"/>
      <c r="R626" s="179"/>
    </row>
    <row r="627" spans="15:18" s="189" customFormat="1" x14ac:dyDescent="0.2">
      <c r="O627" s="179"/>
      <c r="P627" s="179"/>
      <c r="Q627" s="179"/>
      <c r="R627" s="179"/>
    </row>
    <row r="628" spans="15:18" s="189" customFormat="1" x14ac:dyDescent="0.2">
      <c r="O628" s="179"/>
      <c r="P628" s="179"/>
      <c r="Q628" s="179"/>
      <c r="R628" s="179"/>
    </row>
    <row r="629" spans="15:18" s="189" customFormat="1" x14ac:dyDescent="0.2">
      <c r="O629" s="179"/>
      <c r="P629" s="179"/>
      <c r="Q629" s="179"/>
      <c r="R629" s="179"/>
    </row>
    <row r="630" spans="15:18" s="189" customFormat="1" x14ac:dyDescent="0.2">
      <c r="O630" s="179"/>
      <c r="P630" s="179"/>
      <c r="Q630" s="179"/>
      <c r="R630" s="179"/>
    </row>
    <row r="631" spans="15:18" s="189" customFormat="1" x14ac:dyDescent="0.2">
      <c r="O631" s="179"/>
      <c r="P631" s="179"/>
      <c r="Q631" s="179"/>
      <c r="R631" s="179"/>
    </row>
    <row r="632" spans="15:18" s="189" customFormat="1" x14ac:dyDescent="0.2">
      <c r="O632" s="179"/>
      <c r="P632" s="179"/>
      <c r="Q632" s="179"/>
      <c r="R632" s="179"/>
    </row>
    <row r="633" spans="15:18" s="189" customFormat="1" x14ac:dyDescent="0.2">
      <c r="O633" s="179"/>
      <c r="P633" s="179"/>
      <c r="Q633" s="179"/>
      <c r="R633" s="179"/>
    </row>
    <row r="634" spans="15:18" s="189" customFormat="1" x14ac:dyDescent="0.2">
      <c r="O634" s="179"/>
      <c r="P634" s="179"/>
      <c r="Q634" s="179"/>
      <c r="R634" s="179"/>
    </row>
    <row r="635" spans="15:18" s="189" customFormat="1" x14ac:dyDescent="0.2">
      <c r="O635" s="179"/>
      <c r="P635" s="179"/>
      <c r="Q635" s="179"/>
      <c r="R635" s="179"/>
    </row>
    <row r="636" spans="15:18" s="189" customFormat="1" x14ac:dyDescent="0.2">
      <c r="O636" s="179"/>
      <c r="P636" s="179"/>
      <c r="Q636" s="179"/>
      <c r="R636" s="179"/>
    </row>
    <row r="637" spans="15:18" s="189" customFormat="1" x14ac:dyDescent="0.2">
      <c r="O637" s="179"/>
      <c r="P637" s="179"/>
      <c r="Q637" s="179"/>
      <c r="R637" s="179"/>
    </row>
    <row r="638" spans="15:18" s="189" customFormat="1" x14ac:dyDescent="0.2">
      <c r="O638" s="179"/>
      <c r="P638" s="179"/>
      <c r="Q638" s="179"/>
      <c r="R638" s="179"/>
    </row>
    <row r="639" spans="15:18" s="189" customFormat="1" x14ac:dyDescent="0.2">
      <c r="O639" s="179"/>
      <c r="P639" s="179"/>
      <c r="Q639" s="179"/>
      <c r="R639" s="179"/>
    </row>
    <row r="640" spans="15:18" s="189" customFormat="1" x14ac:dyDescent="0.2">
      <c r="O640" s="179"/>
      <c r="P640" s="179"/>
      <c r="Q640" s="179"/>
      <c r="R640" s="179"/>
    </row>
    <row r="641" spans="15:18" s="189" customFormat="1" x14ac:dyDescent="0.2">
      <c r="O641" s="179"/>
      <c r="P641" s="179"/>
      <c r="Q641" s="179"/>
      <c r="R641" s="179"/>
    </row>
    <row r="642" spans="15:18" s="189" customFormat="1" x14ac:dyDescent="0.2">
      <c r="O642" s="179"/>
      <c r="P642" s="179"/>
      <c r="Q642" s="179"/>
      <c r="R642" s="179"/>
    </row>
    <row r="643" spans="15:18" s="189" customFormat="1" x14ac:dyDescent="0.2">
      <c r="O643" s="179"/>
      <c r="P643" s="179"/>
      <c r="Q643" s="179"/>
      <c r="R643" s="179"/>
    </row>
    <row r="644" spans="15:18" s="189" customFormat="1" x14ac:dyDescent="0.2">
      <c r="O644" s="179"/>
      <c r="P644" s="179"/>
      <c r="Q644" s="179"/>
      <c r="R644" s="179"/>
    </row>
    <row r="645" spans="15:18" s="189" customFormat="1" x14ac:dyDescent="0.2">
      <c r="O645" s="179"/>
      <c r="P645" s="179"/>
      <c r="Q645" s="179"/>
      <c r="R645" s="179"/>
    </row>
    <row r="646" spans="15:18" s="189" customFormat="1" x14ac:dyDescent="0.2">
      <c r="O646" s="179"/>
      <c r="P646" s="179"/>
      <c r="Q646" s="179"/>
      <c r="R646" s="179"/>
    </row>
    <row r="647" spans="15:18" s="189" customFormat="1" x14ac:dyDescent="0.2">
      <c r="O647" s="179"/>
      <c r="P647" s="179"/>
      <c r="Q647" s="179"/>
      <c r="R647" s="179"/>
    </row>
    <row r="648" spans="15:18" s="189" customFormat="1" x14ac:dyDescent="0.2">
      <c r="O648" s="179"/>
      <c r="P648" s="179"/>
      <c r="Q648" s="179"/>
      <c r="R648" s="179"/>
    </row>
    <row r="649" spans="15:18" s="189" customFormat="1" x14ac:dyDescent="0.2">
      <c r="O649" s="179"/>
      <c r="P649" s="179"/>
      <c r="Q649" s="179"/>
      <c r="R649" s="179"/>
    </row>
    <row r="650" spans="15:18" s="189" customFormat="1" x14ac:dyDescent="0.2">
      <c r="O650" s="179"/>
      <c r="P650" s="179"/>
      <c r="Q650" s="179"/>
      <c r="R650" s="179"/>
    </row>
    <row r="651" spans="15:18" s="189" customFormat="1" x14ac:dyDescent="0.2">
      <c r="O651" s="179"/>
      <c r="P651" s="179"/>
      <c r="Q651" s="179"/>
      <c r="R651" s="179"/>
    </row>
    <row r="652" spans="15:18" s="189" customFormat="1" x14ac:dyDescent="0.2">
      <c r="O652" s="179"/>
      <c r="P652" s="179"/>
      <c r="Q652" s="179"/>
      <c r="R652" s="179"/>
    </row>
    <row r="653" spans="15:18" s="189" customFormat="1" x14ac:dyDescent="0.2">
      <c r="O653" s="179"/>
      <c r="P653" s="179"/>
      <c r="Q653" s="179"/>
      <c r="R653" s="179"/>
    </row>
    <row r="654" spans="15:18" s="189" customFormat="1" x14ac:dyDescent="0.2">
      <c r="O654" s="179"/>
      <c r="P654" s="179"/>
      <c r="Q654" s="179"/>
      <c r="R654" s="179"/>
    </row>
    <row r="655" spans="15:18" s="189" customFormat="1" x14ac:dyDescent="0.2">
      <c r="O655" s="179"/>
      <c r="P655" s="179"/>
      <c r="Q655" s="179"/>
      <c r="R655" s="179"/>
    </row>
    <row r="656" spans="15:18" s="189" customFormat="1" x14ac:dyDescent="0.2">
      <c r="O656" s="179"/>
      <c r="P656" s="179"/>
      <c r="Q656" s="179"/>
      <c r="R656" s="179"/>
    </row>
    <row r="657" spans="15:18" s="189" customFormat="1" x14ac:dyDescent="0.2">
      <c r="O657" s="179"/>
      <c r="P657" s="179"/>
      <c r="Q657" s="179"/>
      <c r="R657" s="179"/>
    </row>
    <row r="658" spans="15:18" s="189" customFormat="1" x14ac:dyDescent="0.2">
      <c r="O658" s="179"/>
      <c r="P658" s="179"/>
      <c r="Q658" s="179"/>
      <c r="R658" s="179"/>
    </row>
    <row r="659" spans="15:18" s="189" customFormat="1" x14ac:dyDescent="0.2">
      <c r="O659" s="179"/>
      <c r="P659" s="179"/>
      <c r="Q659" s="179"/>
      <c r="R659" s="179"/>
    </row>
    <row r="660" spans="15:18" s="189" customFormat="1" x14ac:dyDescent="0.2">
      <c r="O660" s="179"/>
      <c r="P660" s="179"/>
      <c r="Q660" s="179"/>
      <c r="R660" s="179"/>
    </row>
    <row r="661" spans="15:18" s="189" customFormat="1" x14ac:dyDescent="0.2">
      <c r="O661" s="179"/>
      <c r="P661" s="179"/>
      <c r="Q661" s="179"/>
      <c r="R661" s="179"/>
    </row>
    <row r="662" spans="15:18" s="189" customFormat="1" x14ac:dyDescent="0.2">
      <c r="O662" s="179"/>
      <c r="P662" s="179"/>
      <c r="Q662" s="179"/>
      <c r="R662" s="179"/>
    </row>
    <row r="663" spans="15:18" s="189" customFormat="1" x14ac:dyDescent="0.2">
      <c r="O663" s="179"/>
      <c r="P663" s="179"/>
      <c r="Q663" s="179"/>
      <c r="R663" s="179"/>
    </row>
    <row r="664" spans="15:18" s="189" customFormat="1" x14ac:dyDescent="0.2">
      <c r="O664" s="179"/>
      <c r="P664" s="179"/>
      <c r="Q664" s="179"/>
      <c r="R664" s="179"/>
    </row>
    <row r="665" spans="15:18" s="189" customFormat="1" x14ac:dyDescent="0.2">
      <c r="O665" s="179"/>
      <c r="P665" s="179"/>
      <c r="Q665" s="179"/>
      <c r="R665" s="179"/>
    </row>
    <row r="666" spans="15:18" s="189" customFormat="1" x14ac:dyDescent="0.2">
      <c r="O666" s="179"/>
      <c r="P666" s="179"/>
      <c r="Q666" s="179"/>
      <c r="R666" s="179"/>
    </row>
    <row r="667" spans="15:18" s="189" customFormat="1" x14ac:dyDescent="0.2">
      <c r="O667" s="179"/>
      <c r="P667" s="179"/>
      <c r="Q667" s="179"/>
      <c r="R667" s="179"/>
    </row>
    <row r="668" spans="15:18" s="189" customFormat="1" x14ac:dyDescent="0.2">
      <c r="O668" s="179"/>
      <c r="P668" s="179"/>
      <c r="Q668" s="179"/>
      <c r="R668" s="179"/>
    </row>
    <row r="669" spans="15:18" s="189" customFormat="1" x14ac:dyDescent="0.2">
      <c r="O669" s="179"/>
      <c r="P669" s="179"/>
      <c r="Q669" s="179"/>
      <c r="R669" s="179"/>
    </row>
    <row r="670" spans="15:18" s="189" customFormat="1" x14ac:dyDescent="0.2">
      <c r="O670" s="179"/>
      <c r="P670" s="179"/>
      <c r="Q670" s="179"/>
      <c r="R670" s="179"/>
    </row>
    <row r="671" spans="15:18" s="189" customFormat="1" x14ac:dyDescent="0.2">
      <c r="O671" s="179"/>
      <c r="P671" s="179"/>
      <c r="Q671" s="179"/>
      <c r="R671" s="179"/>
    </row>
    <row r="672" spans="15:18" s="189" customFormat="1" x14ac:dyDescent="0.2">
      <c r="O672" s="179"/>
      <c r="P672" s="179"/>
      <c r="Q672" s="179"/>
      <c r="R672" s="179"/>
    </row>
    <row r="673" spans="15:18" s="189" customFormat="1" x14ac:dyDescent="0.2">
      <c r="O673" s="179"/>
      <c r="P673" s="179"/>
      <c r="Q673" s="179"/>
      <c r="R673" s="179"/>
    </row>
    <row r="674" spans="15:18" s="189" customFormat="1" x14ac:dyDescent="0.2">
      <c r="O674" s="179"/>
      <c r="P674" s="179"/>
      <c r="Q674" s="179"/>
      <c r="R674" s="179"/>
    </row>
    <row r="675" spans="15:18" s="189" customFormat="1" x14ac:dyDescent="0.2">
      <c r="O675" s="179"/>
      <c r="P675" s="179"/>
      <c r="Q675" s="179"/>
      <c r="R675" s="179"/>
    </row>
    <row r="676" spans="15:18" s="189" customFormat="1" x14ac:dyDescent="0.2">
      <c r="O676" s="179"/>
      <c r="P676" s="179"/>
      <c r="Q676" s="179"/>
      <c r="R676" s="179"/>
    </row>
    <row r="677" spans="15:18" s="189" customFormat="1" x14ac:dyDescent="0.2">
      <c r="O677" s="179"/>
      <c r="P677" s="179"/>
      <c r="Q677" s="179"/>
      <c r="R677" s="179"/>
    </row>
    <row r="678" spans="15:18" s="189" customFormat="1" x14ac:dyDescent="0.2">
      <c r="O678" s="179"/>
      <c r="P678" s="179"/>
      <c r="Q678" s="179"/>
      <c r="R678" s="179"/>
    </row>
    <row r="679" spans="15:18" s="189" customFormat="1" x14ac:dyDescent="0.2">
      <c r="O679" s="179"/>
      <c r="P679" s="179"/>
      <c r="Q679" s="179"/>
      <c r="R679" s="179"/>
    </row>
    <row r="680" spans="15:18" s="189" customFormat="1" x14ac:dyDescent="0.2">
      <c r="O680" s="179"/>
      <c r="P680" s="179"/>
      <c r="Q680" s="179"/>
      <c r="R680" s="179"/>
    </row>
    <row r="681" spans="15:18" s="189" customFormat="1" x14ac:dyDescent="0.2">
      <c r="O681" s="179"/>
      <c r="P681" s="179"/>
      <c r="Q681" s="179"/>
      <c r="R681" s="179"/>
    </row>
    <row r="682" spans="15:18" s="189" customFormat="1" x14ac:dyDescent="0.2">
      <c r="O682" s="179"/>
      <c r="P682" s="179"/>
      <c r="Q682" s="179"/>
      <c r="R682" s="179"/>
    </row>
    <row r="683" spans="15:18" s="189" customFormat="1" x14ac:dyDescent="0.2">
      <c r="O683" s="179"/>
      <c r="P683" s="179"/>
      <c r="Q683" s="179"/>
      <c r="R683" s="179"/>
    </row>
    <row r="684" spans="15:18" s="189" customFormat="1" x14ac:dyDescent="0.2">
      <c r="O684" s="179"/>
      <c r="P684" s="179"/>
      <c r="Q684" s="179"/>
      <c r="R684" s="179"/>
    </row>
    <row r="685" spans="15:18" s="189" customFormat="1" x14ac:dyDescent="0.2">
      <c r="O685" s="179"/>
      <c r="P685" s="179"/>
      <c r="Q685" s="179"/>
      <c r="R685" s="179"/>
    </row>
    <row r="686" spans="15:18" s="189" customFormat="1" x14ac:dyDescent="0.2">
      <c r="O686" s="179"/>
      <c r="P686" s="179"/>
      <c r="Q686" s="179"/>
      <c r="R686" s="179"/>
    </row>
    <row r="687" spans="15:18" s="189" customFormat="1" x14ac:dyDescent="0.2">
      <c r="O687" s="179"/>
      <c r="P687" s="179"/>
      <c r="Q687" s="179"/>
      <c r="R687" s="179"/>
    </row>
    <row r="688" spans="15:18" s="189" customFormat="1" x14ac:dyDescent="0.2">
      <c r="O688" s="179"/>
      <c r="P688" s="179"/>
      <c r="Q688" s="179"/>
      <c r="R688" s="179"/>
    </row>
    <row r="689" spans="15:18" s="189" customFormat="1" x14ac:dyDescent="0.2">
      <c r="O689" s="179"/>
      <c r="P689" s="179"/>
      <c r="Q689" s="179"/>
      <c r="R689" s="179"/>
    </row>
    <row r="690" spans="15:18" s="189" customFormat="1" x14ac:dyDescent="0.2">
      <c r="O690" s="179"/>
      <c r="P690" s="179"/>
      <c r="Q690" s="179"/>
      <c r="R690" s="179"/>
    </row>
    <row r="691" spans="15:18" s="189" customFormat="1" x14ac:dyDescent="0.2">
      <c r="O691" s="179"/>
      <c r="P691" s="179"/>
      <c r="Q691" s="179"/>
      <c r="R691" s="179"/>
    </row>
    <row r="692" spans="15:18" s="189" customFormat="1" x14ac:dyDescent="0.2">
      <c r="O692" s="179"/>
      <c r="P692" s="179"/>
      <c r="Q692" s="179"/>
      <c r="R692" s="179"/>
    </row>
    <row r="693" spans="15:18" s="189" customFormat="1" x14ac:dyDescent="0.2">
      <c r="O693" s="179"/>
      <c r="P693" s="179"/>
      <c r="Q693" s="179"/>
      <c r="R693" s="179"/>
    </row>
    <row r="694" spans="15:18" s="189" customFormat="1" x14ac:dyDescent="0.2">
      <c r="O694" s="179"/>
      <c r="P694" s="179"/>
      <c r="Q694" s="179"/>
      <c r="R694" s="179"/>
    </row>
    <row r="695" spans="15:18" s="189" customFormat="1" x14ac:dyDescent="0.2">
      <c r="O695" s="179"/>
      <c r="P695" s="179"/>
      <c r="Q695" s="179"/>
      <c r="R695" s="179"/>
    </row>
    <row r="696" spans="15:18" s="189" customFormat="1" x14ac:dyDescent="0.2">
      <c r="O696" s="179"/>
      <c r="P696" s="179"/>
      <c r="Q696" s="179"/>
      <c r="R696" s="179"/>
    </row>
    <row r="697" spans="15:18" s="189" customFormat="1" x14ac:dyDescent="0.2">
      <c r="O697" s="179"/>
      <c r="P697" s="179"/>
      <c r="Q697" s="179"/>
      <c r="R697" s="179"/>
    </row>
    <row r="698" spans="15:18" s="189" customFormat="1" x14ac:dyDescent="0.2">
      <c r="O698" s="179"/>
      <c r="P698" s="179"/>
      <c r="Q698" s="179"/>
      <c r="R698" s="179"/>
    </row>
    <row r="699" spans="15:18" s="189" customFormat="1" x14ac:dyDescent="0.2">
      <c r="O699" s="179"/>
      <c r="P699" s="179"/>
      <c r="Q699" s="179"/>
      <c r="R699" s="179"/>
    </row>
    <row r="700" spans="15:18" s="189" customFormat="1" x14ac:dyDescent="0.2">
      <c r="O700" s="179"/>
      <c r="P700" s="179"/>
      <c r="Q700" s="179"/>
      <c r="R700" s="179"/>
    </row>
    <row r="701" spans="15:18" s="189" customFormat="1" x14ac:dyDescent="0.2">
      <c r="O701" s="179"/>
      <c r="P701" s="179"/>
      <c r="Q701" s="179"/>
      <c r="R701" s="179"/>
    </row>
    <row r="702" spans="15:18" s="189" customFormat="1" x14ac:dyDescent="0.2">
      <c r="O702" s="179"/>
      <c r="P702" s="179"/>
      <c r="Q702" s="179"/>
      <c r="R702" s="179"/>
    </row>
    <row r="703" spans="15:18" s="189" customFormat="1" x14ac:dyDescent="0.2">
      <c r="O703" s="179"/>
      <c r="P703" s="179"/>
      <c r="Q703" s="179"/>
      <c r="R703" s="179"/>
    </row>
    <row r="704" spans="15:18" s="189" customFormat="1" x14ac:dyDescent="0.2">
      <c r="O704" s="179"/>
      <c r="P704" s="179"/>
      <c r="Q704" s="179"/>
      <c r="R704" s="179"/>
    </row>
    <row r="705" spans="15:18" s="189" customFormat="1" x14ac:dyDescent="0.2">
      <c r="O705" s="179"/>
      <c r="P705" s="179"/>
      <c r="Q705" s="179"/>
      <c r="R705" s="179"/>
    </row>
    <row r="706" spans="15:18" s="189" customFormat="1" x14ac:dyDescent="0.2">
      <c r="O706" s="179"/>
      <c r="P706" s="179"/>
      <c r="Q706" s="179"/>
      <c r="R706" s="179"/>
    </row>
    <row r="707" spans="15:18" s="189" customFormat="1" x14ac:dyDescent="0.2">
      <c r="O707" s="179"/>
      <c r="P707" s="179"/>
      <c r="Q707" s="179"/>
      <c r="R707" s="179"/>
    </row>
    <row r="708" spans="15:18" s="189" customFormat="1" x14ac:dyDescent="0.2">
      <c r="O708" s="179"/>
      <c r="P708" s="179"/>
      <c r="Q708" s="179"/>
      <c r="R708" s="179"/>
    </row>
    <row r="709" spans="15:18" s="189" customFormat="1" x14ac:dyDescent="0.2">
      <c r="O709" s="179"/>
      <c r="P709" s="179"/>
      <c r="Q709" s="179"/>
      <c r="R709" s="179"/>
    </row>
    <row r="710" spans="15:18" s="189" customFormat="1" x14ac:dyDescent="0.2">
      <c r="O710" s="179"/>
      <c r="P710" s="179"/>
      <c r="Q710" s="179"/>
      <c r="R710" s="179"/>
    </row>
    <row r="711" spans="15:18" s="189" customFormat="1" x14ac:dyDescent="0.2">
      <c r="O711" s="179"/>
      <c r="P711" s="179"/>
      <c r="Q711" s="179"/>
      <c r="R711" s="179"/>
    </row>
    <row r="712" spans="15:18" s="189" customFormat="1" x14ac:dyDescent="0.2">
      <c r="O712" s="179"/>
      <c r="P712" s="179"/>
      <c r="Q712" s="179"/>
      <c r="R712" s="179"/>
    </row>
    <row r="713" spans="15:18" s="189" customFormat="1" x14ac:dyDescent="0.2">
      <c r="O713" s="179"/>
      <c r="P713" s="179"/>
      <c r="Q713" s="179"/>
      <c r="R713" s="179"/>
    </row>
    <row r="714" spans="15:18" s="189" customFormat="1" x14ac:dyDescent="0.2">
      <c r="O714" s="179"/>
      <c r="P714" s="179"/>
      <c r="Q714" s="179"/>
      <c r="R714" s="179"/>
    </row>
    <row r="715" spans="15:18" s="189" customFormat="1" x14ac:dyDescent="0.2">
      <c r="O715" s="179"/>
      <c r="P715" s="179"/>
      <c r="Q715" s="179"/>
      <c r="R715" s="179"/>
    </row>
    <row r="716" spans="15:18" s="189" customFormat="1" x14ac:dyDescent="0.2">
      <c r="O716" s="179"/>
      <c r="P716" s="179"/>
      <c r="Q716" s="179"/>
      <c r="R716" s="179"/>
    </row>
    <row r="717" spans="15:18" s="189" customFormat="1" x14ac:dyDescent="0.2">
      <c r="O717" s="179"/>
      <c r="P717" s="179"/>
      <c r="Q717" s="179"/>
      <c r="R717" s="179"/>
    </row>
    <row r="718" spans="15:18" s="189" customFormat="1" x14ac:dyDescent="0.2">
      <c r="O718" s="179"/>
      <c r="P718" s="179"/>
      <c r="Q718" s="179"/>
      <c r="R718" s="179"/>
    </row>
    <row r="719" spans="15:18" s="189" customFormat="1" x14ac:dyDescent="0.2">
      <c r="O719" s="179"/>
      <c r="P719" s="179"/>
      <c r="Q719" s="179"/>
      <c r="R719" s="179"/>
    </row>
    <row r="720" spans="15:18" s="189" customFormat="1" x14ac:dyDescent="0.2">
      <c r="O720" s="179"/>
      <c r="P720" s="179"/>
      <c r="Q720" s="179"/>
      <c r="R720" s="179"/>
    </row>
    <row r="721" spans="15:18" s="189" customFormat="1" x14ac:dyDescent="0.2">
      <c r="O721" s="179"/>
      <c r="P721" s="179"/>
      <c r="Q721" s="179"/>
      <c r="R721" s="179"/>
    </row>
    <row r="722" spans="15:18" s="189" customFormat="1" x14ac:dyDescent="0.2">
      <c r="O722" s="179"/>
      <c r="P722" s="179"/>
      <c r="Q722" s="179"/>
      <c r="R722" s="179"/>
    </row>
    <row r="723" spans="15:18" s="189" customFormat="1" x14ac:dyDescent="0.2">
      <c r="O723" s="179"/>
      <c r="P723" s="179"/>
      <c r="Q723" s="179"/>
      <c r="R723" s="179"/>
    </row>
    <row r="724" spans="15:18" s="189" customFormat="1" x14ac:dyDescent="0.2">
      <c r="O724" s="179"/>
      <c r="P724" s="179"/>
      <c r="Q724" s="179"/>
      <c r="R724" s="179"/>
    </row>
    <row r="725" spans="15:18" s="189" customFormat="1" x14ac:dyDescent="0.2">
      <c r="O725" s="179"/>
      <c r="P725" s="179"/>
      <c r="Q725" s="179"/>
      <c r="R725" s="179"/>
    </row>
    <row r="726" spans="15:18" s="189" customFormat="1" x14ac:dyDescent="0.2">
      <c r="O726" s="179"/>
      <c r="P726" s="179"/>
      <c r="Q726" s="179"/>
      <c r="R726" s="179"/>
    </row>
    <row r="727" spans="15:18" s="189" customFormat="1" x14ac:dyDescent="0.2">
      <c r="O727" s="179"/>
      <c r="P727" s="179"/>
      <c r="Q727" s="179"/>
      <c r="R727" s="179"/>
    </row>
    <row r="728" spans="15:18" s="189" customFormat="1" x14ac:dyDescent="0.2">
      <c r="O728" s="179"/>
      <c r="P728" s="179"/>
      <c r="Q728" s="179"/>
      <c r="R728" s="179"/>
    </row>
    <row r="729" spans="15:18" s="189" customFormat="1" x14ac:dyDescent="0.2">
      <c r="O729" s="179"/>
      <c r="P729" s="179"/>
      <c r="Q729" s="179"/>
      <c r="R729" s="179"/>
    </row>
    <row r="730" spans="15:18" s="189" customFormat="1" x14ac:dyDescent="0.2">
      <c r="O730" s="179"/>
      <c r="P730" s="179"/>
      <c r="Q730" s="179"/>
      <c r="R730" s="179"/>
    </row>
    <row r="731" spans="15:18" s="189" customFormat="1" x14ac:dyDescent="0.2">
      <c r="O731" s="179"/>
      <c r="P731" s="179"/>
      <c r="Q731" s="179"/>
      <c r="R731" s="179"/>
    </row>
    <row r="732" spans="15:18" s="189" customFormat="1" x14ac:dyDescent="0.2">
      <c r="O732" s="179"/>
      <c r="P732" s="179"/>
      <c r="Q732" s="179"/>
      <c r="R732" s="179"/>
    </row>
    <row r="733" spans="15:18" s="189" customFormat="1" x14ac:dyDescent="0.2">
      <c r="O733" s="179"/>
      <c r="P733" s="179"/>
      <c r="Q733" s="179"/>
      <c r="R733" s="179"/>
    </row>
    <row r="734" spans="15:18" s="189" customFormat="1" x14ac:dyDescent="0.2">
      <c r="O734" s="179"/>
      <c r="P734" s="179"/>
      <c r="Q734" s="179"/>
      <c r="R734" s="179"/>
    </row>
    <row r="735" spans="15:18" s="189" customFormat="1" x14ac:dyDescent="0.2">
      <c r="O735" s="179"/>
      <c r="P735" s="179"/>
      <c r="Q735" s="179"/>
      <c r="R735" s="179"/>
    </row>
    <row r="736" spans="15:18" s="189" customFormat="1" x14ac:dyDescent="0.2">
      <c r="O736" s="179"/>
      <c r="P736" s="179"/>
      <c r="Q736" s="179"/>
      <c r="R736" s="179"/>
    </row>
    <row r="737" spans="15:18" s="189" customFormat="1" x14ac:dyDescent="0.2">
      <c r="O737" s="179"/>
      <c r="P737" s="179"/>
      <c r="Q737" s="179"/>
      <c r="R737" s="179"/>
    </row>
    <row r="738" spans="15:18" s="189" customFormat="1" x14ac:dyDescent="0.2">
      <c r="O738" s="179"/>
      <c r="P738" s="179"/>
      <c r="Q738" s="179"/>
      <c r="R738" s="179"/>
    </row>
    <row r="739" spans="15:18" s="189" customFormat="1" x14ac:dyDescent="0.2">
      <c r="O739" s="179"/>
      <c r="P739" s="179"/>
      <c r="Q739" s="179"/>
      <c r="R739" s="179"/>
    </row>
    <row r="740" spans="15:18" s="189" customFormat="1" x14ac:dyDescent="0.2">
      <c r="O740" s="179"/>
      <c r="P740" s="179"/>
      <c r="Q740" s="179"/>
      <c r="R740" s="179"/>
    </row>
    <row r="741" spans="15:18" s="189" customFormat="1" x14ac:dyDescent="0.2">
      <c r="O741" s="179"/>
      <c r="P741" s="179"/>
      <c r="Q741" s="179"/>
      <c r="R741" s="179"/>
    </row>
    <row r="742" spans="15:18" s="189" customFormat="1" x14ac:dyDescent="0.2">
      <c r="O742" s="179"/>
      <c r="P742" s="179"/>
      <c r="Q742" s="179"/>
      <c r="R742" s="179"/>
    </row>
    <row r="743" spans="15:18" s="189" customFormat="1" x14ac:dyDescent="0.2">
      <c r="O743" s="179"/>
      <c r="P743" s="179"/>
      <c r="Q743" s="179"/>
      <c r="R743" s="179"/>
    </row>
    <row r="744" spans="15:18" s="189" customFormat="1" x14ac:dyDescent="0.2">
      <c r="O744" s="179"/>
      <c r="P744" s="179"/>
      <c r="Q744" s="179"/>
      <c r="R744" s="179"/>
    </row>
    <row r="745" spans="15:18" s="189" customFormat="1" x14ac:dyDescent="0.2">
      <c r="O745" s="179"/>
      <c r="P745" s="179"/>
      <c r="Q745" s="179"/>
      <c r="R745" s="179"/>
    </row>
    <row r="746" spans="15:18" s="189" customFormat="1" x14ac:dyDescent="0.2">
      <c r="O746" s="179"/>
      <c r="P746" s="179"/>
      <c r="Q746" s="179"/>
      <c r="R746" s="179"/>
    </row>
    <row r="747" spans="15:18" s="189" customFormat="1" x14ac:dyDescent="0.2">
      <c r="O747" s="179"/>
      <c r="P747" s="179"/>
      <c r="Q747" s="179"/>
      <c r="R747" s="179"/>
    </row>
    <row r="748" spans="15:18" s="189" customFormat="1" x14ac:dyDescent="0.2">
      <c r="O748" s="179"/>
      <c r="P748" s="179"/>
      <c r="Q748" s="179"/>
      <c r="R748" s="179"/>
    </row>
    <row r="749" spans="15:18" s="189" customFormat="1" x14ac:dyDescent="0.2">
      <c r="O749" s="179"/>
      <c r="P749" s="179"/>
      <c r="Q749" s="179"/>
      <c r="R749" s="179"/>
    </row>
    <row r="750" spans="15:18" s="189" customFormat="1" x14ac:dyDescent="0.2">
      <c r="O750" s="179"/>
      <c r="P750" s="179"/>
      <c r="Q750" s="179"/>
      <c r="R750" s="179"/>
    </row>
    <row r="751" spans="15:18" s="189" customFormat="1" x14ac:dyDescent="0.2">
      <c r="O751" s="179"/>
      <c r="P751" s="179"/>
      <c r="Q751" s="179"/>
      <c r="R751" s="179"/>
    </row>
    <row r="752" spans="15:18" s="189" customFormat="1" x14ac:dyDescent="0.2">
      <c r="O752" s="179"/>
      <c r="P752" s="179"/>
      <c r="Q752" s="179"/>
      <c r="R752" s="179"/>
    </row>
    <row r="753" spans="15:18" s="189" customFormat="1" x14ac:dyDescent="0.2">
      <c r="O753" s="179"/>
      <c r="P753" s="179"/>
      <c r="Q753" s="179"/>
      <c r="R753" s="179"/>
    </row>
    <row r="754" spans="15:18" s="189" customFormat="1" x14ac:dyDescent="0.2">
      <c r="O754" s="179"/>
      <c r="P754" s="179"/>
      <c r="Q754" s="179"/>
      <c r="R754" s="179"/>
    </row>
    <row r="755" spans="15:18" s="189" customFormat="1" x14ac:dyDescent="0.2">
      <c r="O755" s="179"/>
      <c r="P755" s="179"/>
      <c r="Q755" s="179"/>
      <c r="R755" s="179"/>
    </row>
    <row r="756" spans="15:18" s="189" customFormat="1" x14ac:dyDescent="0.2">
      <c r="O756" s="179"/>
      <c r="P756" s="179"/>
      <c r="Q756" s="179"/>
      <c r="R756" s="179"/>
    </row>
    <row r="757" spans="15:18" s="189" customFormat="1" x14ac:dyDescent="0.2">
      <c r="O757" s="179"/>
      <c r="P757" s="179"/>
      <c r="Q757" s="179"/>
      <c r="R757" s="179"/>
    </row>
    <row r="758" spans="15:18" s="189" customFormat="1" x14ac:dyDescent="0.2">
      <c r="O758" s="179"/>
      <c r="P758" s="179"/>
      <c r="Q758" s="179"/>
      <c r="R758" s="179"/>
    </row>
    <row r="759" spans="15:18" s="189" customFormat="1" x14ac:dyDescent="0.2">
      <c r="O759" s="179"/>
      <c r="P759" s="179"/>
      <c r="Q759" s="179"/>
      <c r="R759" s="179"/>
    </row>
    <row r="760" spans="15:18" s="189" customFormat="1" x14ac:dyDescent="0.2">
      <c r="O760" s="179"/>
      <c r="P760" s="179"/>
      <c r="Q760" s="179"/>
      <c r="R760" s="179"/>
    </row>
    <row r="761" spans="15:18" s="189" customFormat="1" x14ac:dyDescent="0.2">
      <c r="O761" s="179"/>
      <c r="P761" s="179"/>
      <c r="Q761" s="179"/>
      <c r="R761" s="179"/>
    </row>
    <row r="762" spans="15:18" s="189" customFormat="1" x14ac:dyDescent="0.2">
      <c r="O762" s="179"/>
      <c r="P762" s="179"/>
      <c r="Q762" s="179"/>
      <c r="R762" s="179"/>
    </row>
    <row r="763" spans="15:18" s="189" customFormat="1" x14ac:dyDescent="0.2">
      <c r="O763" s="179"/>
      <c r="P763" s="179"/>
      <c r="Q763" s="179"/>
      <c r="R763" s="179"/>
    </row>
    <row r="764" spans="15:18" s="189" customFormat="1" x14ac:dyDescent="0.2">
      <c r="O764" s="179"/>
      <c r="P764" s="179"/>
      <c r="Q764" s="179"/>
      <c r="R764" s="179"/>
    </row>
    <row r="765" spans="15:18" s="189" customFormat="1" x14ac:dyDescent="0.2">
      <c r="O765" s="179"/>
      <c r="P765" s="179"/>
      <c r="Q765" s="179"/>
      <c r="R765" s="179"/>
    </row>
    <row r="766" spans="15:18" s="189" customFormat="1" x14ac:dyDescent="0.2">
      <c r="O766" s="179"/>
      <c r="P766" s="179"/>
      <c r="Q766" s="179"/>
      <c r="R766" s="179"/>
    </row>
    <row r="767" spans="15:18" s="189" customFormat="1" x14ac:dyDescent="0.2">
      <c r="O767" s="179"/>
      <c r="P767" s="179"/>
      <c r="Q767" s="179"/>
      <c r="R767" s="179"/>
    </row>
    <row r="768" spans="15:18" s="189" customFormat="1" x14ac:dyDescent="0.2">
      <c r="O768" s="179"/>
      <c r="P768" s="179"/>
      <c r="Q768" s="179"/>
      <c r="R768" s="179"/>
    </row>
    <row r="769" spans="15:18" s="189" customFormat="1" x14ac:dyDescent="0.2">
      <c r="O769" s="179"/>
      <c r="P769" s="179"/>
      <c r="Q769" s="179"/>
      <c r="R769" s="179"/>
    </row>
    <row r="770" spans="15:18" s="189" customFormat="1" x14ac:dyDescent="0.2">
      <c r="O770" s="179"/>
      <c r="P770" s="179"/>
      <c r="Q770" s="179"/>
      <c r="R770" s="179"/>
    </row>
    <row r="771" spans="15:18" s="189" customFormat="1" x14ac:dyDescent="0.2">
      <c r="O771" s="179"/>
      <c r="P771" s="179"/>
      <c r="Q771" s="179"/>
      <c r="R771" s="179"/>
    </row>
    <row r="772" spans="15:18" s="189" customFormat="1" x14ac:dyDescent="0.2">
      <c r="O772" s="179"/>
      <c r="P772" s="179"/>
      <c r="Q772" s="179"/>
      <c r="R772" s="179"/>
    </row>
    <row r="773" spans="15:18" s="189" customFormat="1" x14ac:dyDescent="0.2">
      <c r="O773" s="179"/>
      <c r="P773" s="179"/>
      <c r="Q773" s="179"/>
      <c r="R773" s="179"/>
    </row>
    <row r="774" spans="15:18" s="189" customFormat="1" x14ac:dyDescent="0.2">
      <c r="O774" s="179"/>
      <c r="P774" s="179"/>
      <c r="Q774" s="179"/>
      <c r="R774" s="179"/>
    </row>
    <row r="775" spans="15:18" s="189" customFormat="1" x14ac:dyDescent="0.2">
      <c r="O775" s="179"/>
      <c r="P775" s="179"/>
      <c r="Q775" s="179"/>
      <c r="R775" s="179"/>
    </row>
    <row r="776" spans="15:18" s="189" customFormat="1" x14ac:dyDescent="0.2">
      <c r="O776" s="179"/>
      <c r="P776" s="179"/>
      <c r="Q776" s="179"/>
      <c r="R776" s="179"/>
    </row>
    <row r="777" spans="15:18" s="189" customFormat="1" x14ac:dyDescent="0.2">
      <c r="O777" s="179"/>
      <c r="P777" s="179"/>
      <c r="Q777" s="179"/>
      <c r="R777" s="179"/>
    </row>
    <row r="778" spans="15:18" s="189" customFormat="1" x14ac:dyDescent="0.2">
      <c r="O778" s="179"/>
      <c r="P778" s="179"/>
      <c r="Q778" s="179"/>
      <c r="R778" s="179"/>
    </row>
    <row r="779" spans="15:18" s="189" customFormat="1" x14ac:dyDescent="0.2">
      <c r="O779" s="179"/>
      <c r="P779" s="179"/>
      <c r="Q779" s="179"/>
      <c r="R779" s="179"/>
    </row>
    <row r="780" spans="15:18" s="189" customFormat="1" x14ac:dyDescent="0.2">
      <c r="O780" s="179"/>
      <c r="P780" s="179"/>
      <c r="Q780" s="179"/>
      <c r="R780" s="179"/>
    </row>
    <row r="781" spans="15:18" s="189" customFormat="1" x14ac:dyDescent="0.2">
      <c r="O781" s="179"/>
      <c r="P781" s="179"/>
      <c r="Q781" s="179"/>
      <c r="R781" s="179"/>
    </row>
    <row r="782" spans="15:18" s="189" customFormat="1" x14ac:dyDescent="0.2">
      <c r="O782" s="179"/>
      <c r="P782" s="179"/>
      <c r="Q782" s="179"/>
      <c r="R782" s="179"/>
    </row>
    <row r="783" spans="15:18" s="189" customFormat="1" x14ac:dyDescent="0.2">
      <c r="O783" s="179"/>
      <c r="P783" s="179"/>
      <c r="Q783" s="179"/>
      <c r="R783" s="179"/>
    </row>
    <row r="784" spans="15:18" s="189" customFormat="1" x14ac:dyDescent="0.2">
      <c r="O784" s="179"/>
      <c r="P784" s="179"/>
      <c r="Q784" s="179"/>
      <c r="R784" s="179"/>
    </row>
    <row r="785" spans="15:18" s="189" customFormat="1" x14ac:dyDescent="0.2">
      <c r="O785" s="179"/>
      <c r="P785" s="179"/>
      <c r="Q785" s="179"/>
      <c r="R785" s="179"/>
    </row>
    <row r="786" spans="15:18" s="189" customFormat="1" x14ac:dyDescent="0.2">
      <c r="O786" s="179"/>
      <c r="P786" s="179"/>
      <c r="Q786" s="179"/>
      <c r="R786" s="179"/>
    </row>
    <row r="787" spans="15:18" s="189" customFormat="1" x14ac:dyDescent="0.2">
      <c r="O787" s="179"/>
      <c r="P787" s="179"/>
      <c r="Q787" s="179"/>
      <c r="R787" s="179"/>
    </row>
    <row r="788" spans="15:18" s="189" customFormat="1" x14ac:dyDescent="0.2">
      <c r="O788" s="179"/>
      <c r="P788" s="179"/>
      <c r="Q788" s="179"/>
      <c r="R788" s="179"/>
    </row>
    <row r="789" spans="15:18" s="189" customFormat="1" x14ac:dyDescent="0.2">
      <c r="O789" s="179"/>
      <c r="P789" s="179"/>
      <c r="Q789" s="179"/>
      <c r="R789" s="179"/>
    </row>
    <row r="790" spans="15:18" s="189" customFormat="1" x14ac:dyDescent="0.2">
      <c r="O790" s="179"/>
      <c r="P790" s="179"/>
      <c r="Q790" s="179"/>
      <c r="R790" s="179"/>
    </row>
    <row r="791" spans="15:18" s="189" customFormat="1" x14ac:dyDescent="0.2">
      <c r="O791" s="179"/>
      <c r="P791" s="179"/>
      <c r="Q791" s="179"/>
      <c r="R791" s="179"/>
    </row>
    <row r="792" spans="15:18" s="189" customFormat="1" x14ac:dyDescent="0.2">
      <c r="O792" s="179"/>
      <c r="P792" s="179"/>
      <c r="Q792" s="179"/>
      <c r="R792" s="179"/>
    </row>
    <row r="793" spans="15:18" s="189" customFormat="1" x14ac:dyDescent="0.2">
      <c r="O793" s="179"/>
      <c r="P793" s="179"/>
      <c r="Q793" s="179"/>
      <c r="R793" s="179"/>
    </row>
    <row r="794" spans="15:18" s="189" customFormat="1" x14ac:dyDescent="0.2">
      <c r="O794" s="179"/>
      <c r="P794" s="179"/>
      <c r="Q794" s="179"/>
      <c r="R794" s="179"/>
    </row>
    <row r="795" spans="15:18" s="189" customFormat="1" x14ac:dyDescent="0.2">
      <c r="O795" s="179"/>
      <c r="P795" s="179"/>
      <c r="Q795" s="179"/>
      <c r="R795" s="179"/>
    </row>
    <row r="796" spans="15:18" s="189" customFormat="1" x14ac:dyDescent="0.2">
      <c r="O796" s="179"/>
      <c r="P796" s="179"/>
      <c r="Q796" s="179"/>
      <c r="R796" s="179"/>
    </row>
    <row r="797" spans="15:18" s="189" customFormat="1" x14ac:dyDescent="0.2">
      <c r="O797" s="179"/>
      <c r="P797" s="179"/>
      <c r="Q797" s="179"/>
      <c r="R797" s="179"/>
    </row>
    <row r="798" spans="15:18" s="189" customFormat="1" x14ac:dyDescent="0.2">
      <c r="O798" s="179"/>
      <c r="P798" s="179"/>
      <c r="Q798" s="179"/>
      <c r="R798" s="179"/>
    </row>
    <row r="799" spans="15:18" s="189" customFormat="1" x14ac:dyDescent="0.2">
      <c r="O799" s="179"/>
      <c r="P799" s="179"/>
      <c r="Q799" s="179"/>
      <c r="R799" s="179"/>
    </row>
    <row r="800" spans="15:18" s="189" customFormat="1" x14ac:dyDescent="0.2">
      <c r="O800" s="179"/>
      <c r="P800" s="179"/>
      <c r="Q800" s="179"/>
      <c r="R800" s="179"/>
    </row>
    <row r="801" spans="15:18" s="189" customFormat="1" x14ac:dyDescent="0.2">
      <c r="O801" s="179"/>
      <c r="P801" s="179"/>
      <c r="Q801" s="179"/>
      <c r="R801" s="179"/>
    </row>
    <row r="802" spans="15:18" s="189" customFormat="1" x14ac:dyDescent="0.2">
      <c r="O802" s="179"/>
      <c r="P802" s="179"/>
      <c r="Q802" s="179"/>
      <c r="R802" s="179"/>
    </row>
    <row r="803" spans="15:18" s="189" customFormat="1" x14ac:dyDescent="0.2">
      <c r="O803" s="179"/>
      <c r="P803" s="179"/>
      <c r="Q803" s="179"/>
      <c r="R803" s="179"/>
    </row>
    <row r="804" spans="15:18" s="189" customFormat="1" x14ac:dyDescent="0.2">
      <c r="O804" s="179"/>
      <c r="P804" s="179"/>
      <c r="Q804" s="179"/>
      <c r="R804" s="179"/>
    </row>
    <row r="805" spans="15:18" s="189" customFormat="1" x14ac:dyDescent="0.2">
      <c r="O805" s="179"/>
      <c r="P805" s="179"/>
      <c r="Q805" s="179"/>
      <c r="R805" s="179"/>
    </row>
    <row r="806" spans="15:18" s="189" customFormat="1" x14ac:dyDescent="0.2">
      <c r="O806" s="179"/>
      <c r="P806" s="179"/>
      <c r="Q806" s="179"/>
      <c r="R806" s="179"/>
    </row>
    <row r="807" spans="15:18" s="189" customFormat="1" x14ac:dyDescent="0.2">
      <c r="O807" s="179"/>
      <c r="P807" s="179"/>
      <c r="Q807" s="179"/>
      <c r="R807" s="179"/>
    </row>
    <row r="808" spans="15:18" s="189" customFormat="1" x14ac:dyDescent="0.2">
      <c r="O808" s="179"/>
      <c r="P808" s="179"/>
      <c r="Q808" s="179"/>
      <c r="R808" s="179"/>
    </row>
    <row r="809" spans="15:18" s="189" customFormat="1" x14ac:dyDescent="0.2">
      <c r="O809" s="179"/>
      <c r="P809" s="179"/>
      <c r="Q809" s="179"/>
      <c r="R809" s="179"/>
    </row>
    <row r="810" spans="15:18" s="189" customFormat="1" x14ac:dyDescent="0.2">
      <c r="O810" s="179"/>
      <c r="P810" s="179"/>
      <c r="Q810" s="179"/>
      <c r="R810" s="179"/>
    </row>
    <row r="811" spans="15:18" s="189" customFormat="1" x14ac:dyDescent="0.2">
      <c r="O811" s="179"/>
      <c r="P811" s="179"/>
      <c r="Q811" s="179"/>
      <c r="R811" s="179"/>
    </row>
    <row r="812" spans="15:18" s="189" customFormat="1" x14ac:dyDescent="0.2">
      <c r="O812" s="179"/>
      <c r="P812" s="179"/>
      <c r="Q812" s="179"/>
      <c r="R812" s="179"/>
    </row>
    <row r="813" spans="15:18" s="189" customFormat="1" x14ac:dyDescent="0.2">
      <c r="O813" s="179"/>
      <c r="P813" s="179"/>
      <c r="Q813" s="179"/>
      <c r="R813" s="179"/>
    </row>
    <row r="814" spans="15:18" s="189" customFormat="1" x14ac:dyDescent="0.2">
      <c r="O814" s="179"/>
      <c r="P814" s="179"/>
      <c r="Q814" s="179"/>
      <c r="R814" s="179"/>
    </row>
    <row r="815" spans="15:18" s="189" customFormat="1" x14ac:dyDescent="0.2">
      <c r="O815" s="179"/>
      <c r="P815" s="179"/>
      <c r="Q815" s="179"/>
      <c r="R815" s="179"/>
    </row>
    <row r="816" spans="15:18" s="189" customFormat="1" x14ac:dyDescent="0.2">
      <c r="O816" s="179"/>
      <c r="P816" s="179"/>
      <c r="Q816" s="179"/>
      <c r="R816" s="179"/>
    </row>
    <row r="817" spans="15:18" s="189" customFormat="1" x14ac:dyDescent="0.2">
      <c r="O817" s="179"/>
      <c r="P817" s="179"/>
      <c r="Q817" s="179"/>
      <c r="R817" s="179"/>
    </row>
    <row r="818" spans="15:18" s="189" customFormat="1" x14ac:dyDescent="0.2">
      <c r="O818" s="179"/>
      <c r="P818" s="179"/>
      <c r="Q818" s="179"/>
      <c r="R818" s="179"/>
    </row>
    <row r="819" spans="15:18" s="189" customFormat="1" x14ac:dyDescent="0.2">
      <c r="O819" s="179"/>
      <c r="P819" s="179"/>
      <c r="Q819" s="179"/>
      <c r="R819" s="179"/>
    </row>
    <row r="820" spans="15:18" s="189" customFormat="1" x14ac:dyDescent="0.2">
      <c r="O820" s="179"/>
      <c r="P820" s="179"/>
      <c r="Q820" s="179"/>
      <c r="R820" s="179"/>
    </row>
    <row r="821" spans="15:18" s="189" customFormat="1" x14ac:dyDescent="0.2">
      <c r="O821" s="179"/>
      <c r="P821" s="179"/>
      <c r="Q821" s="179"/>
      <c r="R821" s="179"/>
    </row>
    <row r="822" spans="15:18" s="189" customFormat="1" x14ac:dyDescent="0.2">
      <c r="O822" s="179"/>
      <c r="P822" s="179"/>
      <c r="Q822" s="179"/>
      <c r="R822" s="179"/>
    </row>
    <row r="823" spans="15:18" s="189" customFormat="1" x14ac:dyDescent="0.2">
      <c r="O823" s="179"/>
      <c r="P823" s="179"/>
      <c r="Q823" s="179"/>
      <c r="R823" s="179"/>
    </row>
    <row r="824" spans="15:18" s="189" customFormat="1" x14ac:dyDescent="0.2">
      <c r="O824" s="179"/>
      <c r="P824" s="179"/>
      <c r="Q824" s="179"/>
      <c r="R824" s="179"/>
    </row>
    <row r="825" spans="15:18" s="189" customFormat="1" x14ac:dyDescent="0.2">
      <c r="O825" s="179"/>
      <c r="P825" s="179"/>
      <c r="Q825" s="179"/>
      <c r="R825" s="179"/>
    </row>
    <row r="826" spans="15:18" s="189" customFormat="1" x14ac:dyDescent="0.2">
      <c r="O826" s="179"/>
      <c r="P826" s="179"/>
      <c r="Q826" s="179"/>
      <c r="R826" s="179"/>
    </row>
    <row r="827" spans="15:18" s="189" customFormat="1" x14ac:dyDescent="0.2">
      <c r="O827" s="179"/>
      <c r="P827" s="179"/>
      <c r="Q827" s="179"/>
      <c r="R827" s="179"/>
    </row>
    <row r="828" spans="15:18" s="189" customFormat="1" x14ac:dyDescent="0.2">
      <c r="O828" s="179"/>
      <c r="P828" s="179"/>
      <c r="Q828" s="179"/>
      <c r="R828" s="179"/>
    </row>
    <row r="829" spans="15:18" s="189" customFormat="1" x14ac:dyDescent="0.2">
      <c r="O829" s="179"/>
      <c r="P829" s="179"/>
      <c r="Q829" s="179"/>
      <c r="R829" s="179"/>
    </row>
    <row r="830" spans="15:18" s="189" customFormat="1" x14ac:dyDescent="0.2">
      <c r="O830" s="179"/>
      <c r="P830" s="179"/>
      <c r="Q830" s="179"/>
      <c r="R830" s="179"/>
    </row>
    <row r="831" spans="15:18" s="189" customFormat="1" x14ac:dyDescent="0.2">
      <c r="O831" s="179"/>
      <c r="P831" s="179"/>
      <c r="Q831" s="179"/>
      <c r="R831" s="179"/>
    </row>
    <row r="832" spans="15:18" s="189" customFormat="1" x14ac:dyDescent="0.2">
      <c r="O832" s="179"/>
      <c r="P832" s="179"/>
      <c r="Q832" s="179"/>
      <c r="R832" s="179"/>
    </row>
    <row r="833" spans="15:18" s="189" customFormat="1" x14ac:dyDescent="0.2">
      <c r="O833" s="179"/>
      <c r="P833" s="179"/>
      <c r="Q833" s="179"/>
      <c r="R833" s="179"/>
    </row>
    <row r="834" spans="15:18" s="189" customFormat="1" x14ac:dyDescent="0.2">
      <c r="O834" s="179"/>
      <c r="P834" s="179"/>
      <c r="Q834" s="179"/>
      <c r="R834" s="179"/>
    </row>
    <row r="835" spans="15:18" s="189" customFormat="1" x14ac:dyDescent="0.2">
      <c r="O835" s="179"/>
      <c r="P835" s="179"/>
      <c r="Q835" s="179"/>
      <c r="R835" s="179"/>
    </row>
    <row r="836" spans="15:18" s="189" customFormat="1" x14ac:dyDescent="0.2">
      <c r="O836" s="179"/>
      <c r="P836" s="179"/>
      <c r="Q836" s="179"/>
      <c r="R836" s="179"/>
    </row>
    <row r="837" spans="15:18" s="189" customFormat="1" x14ac:dyDescent="0.2">
      <c r="O837" s="179"/>
      <c r="P837" s="179"/>
      <c r="Q837" s="179"/>
      <c r="R837" s="179"/>
    </row>
    <row r="838" spans="15:18" s="189" customFormat="1" x14ac:dyDescent="0.2">
      <c r="O838" s="179"/>
      <c r="P838" s="179"/>
      <c r="Q838" s="179"/>
      <c r="R838" s="179"/>
    </row>
    <row r="839" spans="15:18" s="189" customFormat="1" x14ac:dyDescent="0.2">
      <c r="O839" s="179"/>
      <c r="P839" s="179"/>
      <c r="Q839" s="179"/>
      <c r="R839" s="179"/>
    </row>
    <row r="840" spans="15:18" s="189" customFormat="1" x14ac:dyDescent="0.2">
      <c r="O840" s="179"/>
      <c r="P840" s="179"/>
      <c r="Q840" s="179"/>
      <c r="R840" s="179"/>
    </row>
    <row r="841" spans="15:18" s="189" customFormat="1" x14ac:dyDescent="0.2">
      <c r="O841" s="179"/>
      <c r="P841" s="179"/>
      <c r="Q841" s="179"/>
      <c r="R841" s="179"/>
    </row>
    <row r="842" spans="15:18" s="189" customFormat="1" x14ac:dyDescent="0.2">
      <c r="O842" s="179"/>
      <c r="P842" s="179"/>
      <c r="Q842" s="179"/>
      <c r="R842" s="179"/>
    </row>
    <row r="843" spans="15:18" s="189" customFormat="1" x14ac:dyDescent="0.2">
      <c r="O843" s="179"/>
      <c r="P843" s="179"/>
      <c r="Q843" s="179"/>
      <c r="R843" s="179"/>
    </row>
    <row r="844" spans="15:18" s="189" customFormat="1" x14ac:dyDescent="0.2">
      <c r="O844" s="179"/>
      <c r="P844" s="179"/>
      <c r="Q844" s="179"/>
      <c r="R844" s="179"/>
    </row>
    <row r="845" spans="15:18" s="189" customFormat="1" x14ac:dyDescent="0.2">
      <c r="O845" s="179"/>
      <c r="P845" s="179"/>
      <c r="Q845" s="179"/>
      <c r="R845" s="179"/>
    </row>
    <row r="846" spans="15:18" s="189" customFormat="1" x14ac:dyDescent="0.2">
      <c r="O846" s="179"/>
      <c r="P846" s="179"/>
      <c r="Q846" s="179"/>
      <c r="R846" s="179"/>
    </row>
    <row r="847" spans="15:18" s="189" customFormat="1" x14ac:dyDescent="0.2">
      <c r="O847" s="179"/>
      <c r="P847" s="179"/>
      <c r="Q847" s="179"/>
      <c r="R847" s="179"/>
    </row>
    <row r="848" spans="15:18" s="189" customFormat="1" x14ac:dyDescent="0.2">
      <c r="O848" s="179"/>
      <c r="P848" s="179"/>
      <c r="Q848" s="179"/>
      <c r="R848" s="179"/>
    </row>
    <row r="849" spans="15:18" s="189" customFormat="1" x14ac:dyDescent="0.2">
      <c r="O849" s="179"/>
      <c r="P849" s="179"/>
      <c r="Q849" s="179"/>
      <c r="R849" s="179"/>
    </row>
    <row r="850" spans="15:18" s="189" customFormat="1" x14ac:dyDescent="0.2">
      <c r="O850" s="179"/>
      <c r="P850" s="179"/>
      <c r="Q850" s="179"/>
      <c r="R850" s="179"/>
    </row>
    <row r="851" spans="15:18" s="189" customFormat="1" x14ac:dyDescent="0.2">
      <c r="O851" s="179"/>
      <c r="P851" s="179"/>
      <c r="Q851" s="179"/>
      <c r="R851" s="179"/>
    </row>
    <row r="852" spans="15:18" s="189" customFormat="1" x14ac:dyDescent="0.2">
      <c r="O852" s="179"/>
      <c r="P852" s="179"/>
      <c r="Q852" s="179"/>
      <c r="R852" s="179"/>
    </row>
    <row r="853" spans="15:18" s="189" customFormat="1" x14ac:dyDescent="0.2">
      <c r="O853" s="179"/>
      <c r="P853" s="179"/>
      <c r="Q853" s="179"/>
      <c r="R853" s="179"/>
    </row>
    <row r="854" spans="15:18" s="189" customFormat="1" x14ac:dyDescent="0.2">
      <c r="O854" s="179"/>
      <c r="P854" s="179"/>
      <c r="Q854" s="179"/>
      <c r="R854" s="179"/>
    </row>
    <row r="855" spans="15:18" s="189" customFormat="1" x14ac:dyDescent="0.2">
      <c r="O855" s="179"/>
      <c r="P855" s="179"/>
      <c r="Q855" s="179"/>
      <c r="R855" s="179"/>
    </row>
    <row r="856" spans="15:18" s="189" customFormat="1" x14ac:dyDescent="0.2">
      <c r="O856" s="179"/>
      <c r="P856" s="179"/>
      <c r="Q856" s="179"/>
      <c r="R856" s="179"/>
    </row>
    <row r="857" spans="15:18" s="189" customFormat="1" x14ac:dyDescent="0.2">
      <c r="O857" s="179"/>
      <c r="P857" s="179"/>
      <c r="Q857" s="179"/>
      <c r="R857" s="179"/>
    </row>
    <row r="858" spans="15:18" s="189" customFormat="1" x14ac:dyDescent="0.2">
      <c r="O858" s="179"/>
      <c r="P858" s="179"/>
      <c r="Q858" s="179"/>
      <c r="R858" s="179"/>
    </row>
    <row r="859" spans="15:18" s="189" customFormat="1" x14ac:dyDescent="0.2">
      <c r="O859" s="179"/>
      <c r="P859" s="179"/>
      <c r="Q859" s="179"/>
      <c r="R859" s="179"/>
    </row>
    <row r="860" spans="15:18" s="189" customFormat="1" x14ac:dyDescent="0.2">
      <c r="O860" s="179"/>
      <c r="P860" s="179"/>
      <c r="Q860" s="179"/>
      <c r="R860" s="179"/>
    </row>
    <row r="861" spans="15:18" s="189" customFormat="1" x14ac:dyDescent="0.2">
      <c r="O861" s="179"/>
      <c r="P861" s="179"/>
      <c r="Q861" s="179"/>
      <c r="R861" s="179"/>
    </row>
    <row r="862" spans="15:18" s="189" customFormat="1" x14ac:dyDescent="0.2">
      <c r="O862" s="179"/>
      <c r="P862" s="179"/>
      <c r="Q862" s="179"/>
      <c r="R862" s="179"/>
    </row>
    <row r="863" spans="15:18" s="189" customFormat="1" x14ac:dyDescent="0.2">
      <c r="O863" s="179"/>
      <c r="P863" s="179"/>
      <c r="Q863" s="179"/>
      <c r="R863" s="179"/>
    </row>
    <row r="864" spans="15:18" s="189" customFormat="1" x14ac:dyDescent="0.2">
      <c r="O864" s="179"/>
      <c r="P864" s="179"/>
      <c r="Q864" s="179"/>
      <c r="R864" s="179"/>
    </row>
    <row r="865" spans="15:18" s="189" customFormat="1" x14ac:dyDescent="0.2">
      <c r="O865" s="179"/>
      <c r="P865" s="179"/>
      <c r="Q865" s="179"/>
      <c r="R865" s="179"/>
    </row>
    <row r="866" spans="15:18" s="189" customFormat="1" x14ac:dyDescent="0.2">
      <c r="O866" s="179"/>
      <c r="P866" s="179"/>
      <c r="Q866" s="179"/>
      <c r="R866" s="179"/>
    </row>
    <row r="867" spans="15:18" s="189" customFormat="1" x14ac:dyDescent="0.2">
      <c r="O867" s="179"/>
      <c r="P867" s="179"/>
      <c r="Q867" s="179"/>
      <c r="R867" s="179"/>
    </row>
    <row r="868" spans="15:18" s="189" customFormat="1" x14ac:dyDescent="0.2">
      <c r="O868" s="179"/>
      <c r="P868" s="179"/>
      <c r="Q868" s="179"/>
      <c r="R868" s="179"/>
    </row>
    <row r="869" spans="15:18" s="189" customFormat="1" x14ac:dyDescent="0.2">
      <c r="O869" s="179"/>
      <c r="P869" s="179"/>
      <c r="Q869" s="179"/>
      <c r="R869" s="179"/>
    </row>
    <row r="870" spans="15:18" s="189" customFormat="1" x14ac:dyDescent="0.2">
      <c r="O870" s="179"/>
      <c r="P870" s="179"/>
      <c r="Q870" s="179"/>
      <c r="R870" s="179"/>
    </row>
    <row r="871" spans="15:18" s="189" customFormat="1" x14ac:dyDescent="0.2">
      <c r="O871" s="179"/>
      <c r="P871" s="179"/>
      <c r="Q871" s="179"/>
      <c r="R871" s="179"/>
    </row>
    <row r="872" spans="15:18" s="189" customFormat="1" x14ac:dyDescent="0.2">
      <c r="O872" s="179"/>
      <c r="P872" s="179"/>
      <c r="Q872" s="179"/>
      <c r="R872" s="179"/>
    </row>
    <row r="873" spans="15:18" s="189" customFormat="1" x14ac:dyDescent="0.2">
      <c r="O873" s="179"/>
      <c r="P873" s="179"/>
      <c r="Q873" s="179"/>
      <c r="R873" s="179"/>
    </row>
    <row r="874" spans="15:18" s="189" customFormat="1" x14ac:dyDescent="0.2">
      <c r="O874" s="179"/>
      <c r="P874" s="179"/>
      <c r="Q874" s="179"/>
      <c r="R874" s="179"/>
    </row>
    <row r="875" spans="15:18" s="189" customFormat="1" x14ac:dyDescent="0.2">
      <c r="O875" s="179"/>
      <c r="P875" s="179"/>
      <c r="Q875" s="179"/>
      <c r="R875" s="179"/>
    </row>
    <row r="876" spans="15:18" s="189" customFormat="1" x14ac:dyDescent="0.2">
      <c r="O876" s="179"/>
      <c r="P876" s="179"/>
      <c r="Q876" s="179"/>
      <c r="R876" s="179"/>
    </row>
    <row r="877" spans="15:18" s="189" customFormat="1" x14ac:dyDescent="0.2">
      <c r="O877" s="179"/>
      <c r="P877" s="179"/>
      <c r="Q877" s="179"/>
      <c r="R877" s="179"/>
    </row>
    <row r="878" spans="15:18" s="189" customFormat="1" x14ac:dyDescent="0.2">
      <c r="O878" s="179"/>
      <c r="P878" s="179"/>
      <c r="Q878" s="179"/>
      <c r="R878" s="179"/>
    </row>
    <row r="879" spans="15:18" s="189" customFormat="1" x14ac:dyDescent="0.2">
      <c r="O879" s="179"/>
      <c r="P879" s="179"/>
      <c r="Q879" s="179"/>
      <c r="R879" s="179"/>
    </row>
    <row r="880" spans="15:18" s="189" customFormat="1" x14ac:dyDescent="0.2">
      <c r="O880" s="179"/>
      <c r="P880" s="179"/>
      <c r="Q880" s="179"/>
      <c r="R880" s="179"/>
    </row>
    <row r="881" spans="15:18" s="189" customFormat="1" x14ac:dyDescent="0.2">
      <c r="O881" s="179"/>
      <c r="P881" s="179"/>
      <c r="Q881" s="179"/>
      <c r="R881" s="179"/>
    </row>
    <row r="882" spans="15:18" s="189" customFormat="1" x14ac:dyDescent="0.2">
      <c r="O882" s="179"/>
      <c r="P882" s="179"/>
      <c r="Q882" s="179"/>
      <c r="R882" s="179"/>
    </row>
    <row r="883" spans="15:18" s="189" customFormat="1" x14ac:dyDescent="0.2">
      <c r="O883" s="179"/>
      <c r="P883" s="179"/>
      <c r="Q883" s="179"/>
      <c r="R883" s="179"/>
    </row>
    <row r="884" spans="15:18" s="189" customFormat="1" x14ac:dyDescent="0.2">
      <c r="O884" s="179"/>
      <c r="P884" s="179"/>
      <c r="Q884" s="179"/>
      <c r="R884" s="179"/>
    </row>
    <row r="885" spans="15:18" s="189" customFormat="1" x14ac:dyDescent="0.2">
      <c r="O885" s="179"/>
      <c r="P885" s="179"/>
      <c r="Q885" s="179"/>
      <c r="R885" s="179"/>
    </row>
    <row r="886" spans="15:18" s="189" customFormat="1" x14ac:dyDescent="0.2">
      <c r="O886" s="179"/>
      <c r="P886" s="179"/>
      <c r="Q886" s="179"/>
      <c r="R886" s="179"/>
    </row>
    <row r="887" spans="15:18" s="189" customFormat="1" x14ac:dyDescent="0.2">
      <c r="O887" s="179"/>
      <c r="P887" s="179"/>
      <c r="Q887" s="179"/>
      <c r="R887" s="179"/>
    </row>
    <row r="888" spans="15:18" s="189" customFormat="1" x14ac:dyDescent="0.2">
      <c r="O888" s="179"/>
      <c r="P888" s="179"/>
      <c r="Q888" s="179"/>
      <c r="R888" s="179"/>
    </row>
    <row r="889" spans="15:18" s="189" customFormat="1" x14ac:dyDescent="0.2">
      <c r="O889" s="179"/>
      <c r="P889" s="179"/>
      <c r="Q889" s="179"/>
      <c r="R889" s="179"/>
    </row>
    <row r="890" spans="15:18" s="189" customFormat="1" x14ac:dyDescent="0.2">
      <c r="O890" s="179"/>
      <c r="P890" s="179"/>
      <c r="Q890" s="179"/>
      <c r="R890" s="179"/>
    </row>
    <row r="891" spans="15:18" s="189" customFormat="1" x14ac:dyDescent="0.2">
      <c r="O891" s="179"/>
      <c r="P891" s="179"/>
      <c r="Q891" s="179"/>
      <c r="R891" s="179"/>
    </row>
    <row r="892" spans="15:18" s="189" customFormat="1" x14ac:dyDescent="0.2">
      <c r="O892" s="179"/>
      <c r="P892" s="179"/>
      <c r="Q892" s="179"/>
      <c r="R892" s="179"/>
    </row>
    <row r="893" spans="15:18" s="189" customFormat="1" x14ac:dyDescent="0.2">
      <c r="O893" s="179"/>
      <c r="P893" s="179"/>
      <c r="Q893" s="179"/>
      <c r="R893" s="179"/>
    </row>
    <row r="894" spans="15:18" s="189" customFormat="1" x14ac:dyDescent="0.2">
      <c r="O894" s="179"/>
      <c r="P894" s="179"/>
      <c r="Q894" s="179"/>
      <c r="R894" s="179"/>
    </row>
    <row r="895" spans="15:18" s="189" customFormat="1" x14ac:dyDescent="0.2">
      <c r="O895" s="179"/>
      <c r="P895" s="179"/>
      <c r="Q895" s="179"/>
      <c r="R895" s="179"/>
    </row>
    <row r="896" spans="15:18" s="189" customFormat="1" x14ac:dyDescent="0.2">
      <c r="O896" s="179"/>
      <c r="P896" s="179"/>
      <c r="Q896" s="179"/>
      <c r="R896" s="179"/>
    </row>
    <row r="897" spans="15:18" s="189" customFormat="1" x14ac:dyDescent="0.2">
      <c r="O897" s="179"/>
      <c r="P897" s="179"/>
      <c r="Q897" s="179"/>
      <c r="R897" s="179"/>
    </row>
    <row r="898" spans="15:18" s="189" customFormat="1" x14ac:dyDescent="0.2">
      <c r="O898" s="179"/>
      <c r="P898" s="179"/>
      <c r="Q898" s="179"/>
      <c r="R898" s="179"/>
    </row>
    <row r="899" spans="15:18" s="189" customFormat="1" x14ac:dyDescent="0.2">
      <c r="O899" s="179"/>
      <c r="P899" s="179"/>
      <c r="Q899" s="179"/>
      <c r="R899" s="179"/>
    </row>
    <row r="900" spans="15:18" s="189" customFormat="1" x14ac:dyDescent="0.2">
      <c r="O900" s="179"/>
      <c r="P900" s="179"/>
      <c r="Q900" s="179"/>
      <c r="R900" s="179"/>
    </row>
    <row r="901" spans="15:18" s="189" customFormat="1" x14ac:dyDescent="0.2">
      <c r="O901" s="179"/>
      <c r="P901" s="179"/>
      <c r="Q901" s="179"/>
      <c r="R901" s="179"/>
    </row>
    <row r="902" spans="15:18" s="189" customFormat="1" x14ac:dyDescent="0.2">
      <c r="O902" s="179"/>
      <c r="P902" s="179"/>
      <c r="Q902" s="179"/>
      <c r="R902" s="179"/>
    </row>
    <row r="903" spans="15:18" s="189" customFormat="1" x14ac:dyDescent="0.2">
      <c r="O903" s="179"/>
      <c r="P903" s="179"/>
      <c r="Q903" s="179"/>
      <c r="R903" s="179"/>
    </row>
    <row r="904" spans="15:18" s="189" customFormat="1" x14ac:dyDescent="0.2">
      <c r="O904" s="179"/>
      <c r="P904" s="179"/>
      <c r="Q904" s="179"/>
      <c r="R904" s="179"/>
    </row>
    <row r="905" spans="15:18" s="189" customFormat="1" x14ac:dyDescent="0.2">
      <c r="O905" s="179"/>
      <c r="P905" s="179"/>
      <c r="Q905" s="179"/>
      <c r="R905" s="179"/>
    </row>
    <row r="906" spans="15:18" s="189" customFormat="1" x14ac:dyDescent="0.2">
      <c r="O906" s="179"/>
      <c r="P906" s="179"/>
      <c r="Q906" s="179"/>
      <c r="R906" s="179"/>
    </row>
    <row r="907" spans="15:18" s="189" customFormat="1" x14ac:dyDescent="0.2">
      <c r="O907" s="179"/>
      <c r="P907" s="179"/>
      <c r="Q907" s="179"/>
      <c r="R907" s="179"/>
    </row>
    <row r="908" spans="15:18" s="189" customFormat="1" x14ac:dyDescent="0.2">
      <c r="O908" s="179"/>
      <c r="P908" s="179"/>
      <c r="Q908" s="179"/>
      <c r="R908" s="179"/>
    </row>
    <row r="909" spans="15:18" s="189" customFormat="1" x14ac:dyDescent="0.2">
      <c r="O909" s="179"/>
      <c r="P909" s="179"/>
      <c r="Q909" s="179"/>
      <c r="R909" s="179"/>
    </row>
    <row r="910" spans="15:18" s="189" customFormat="1" x14ac:dyDescent="0.2">
      <c r="O910" s="179"/>
      <c r="P910" s="179"/>
      <c r="Q910" s="179"/>
      <c r="R910" s="179"/>
    </row>
    <row r="911" spans="15:18" s="189" customFormat="1" x14ac:dyDescent="0.2">
      <c r="O911" s="179"/>
      <c r="P911" s="179"/>
      <c r="Q911" s="179"/>
      <c r="R911" s="179"/>
    </row>
    <row r="912" spans="15:18" s="189" customFormat="1" x14ac:dyDescent="0.2">
      <c r="O912" s="179"/>
      <c r="P912" s="179"/>
      <c r="Q912" s="179"/>
      <c r="R912" s="179"/>
    </row>
    <row r="913" spans="15:18" s="189" customFormat="1" x14ac:dyDescent="0.2">
      <c r="O913" s="179"/>
      <c r="P913" s="179"/>
      <c r="Q913" s="179"/>
      <c r="R913" s="179"/>
    </row>
    <row r="914" spans="15:18" s="189" customFormat="1" x14ac:dyDescent="0.2">
      <c r="O914" s="179"/>
      <c r="P914" s="179"/>
      <c r="Q914" s="179"/>
      <c r="R914" s="179"/>
    </row>
    <row r="915" spans="15:18" s="189" customFormat="1" x14ac:dyDescent="0.2">
      <c r="O915" s="179"/>
      <c r="P915" s="179"/>
      <c r="Q915" s="179"/>
      <c r="R915" s="179"/>
    </row>
    <row r="916" spans="15:18" s="189" customFormat="1" x14ac:dyDescent="0.2">
      <c r="O916" s="179"/>
      <c r="P916" s="179"/>
      <c r="Q916" s="179"/>
      <c r="R916" s="179"/>
    </row>
    <row r="917" spans="15:18" s="189" customFormat="1" x14ac:dyDescent="0.2">
      <c r="O917" s="179"/>
      <c r="P917" s="179"/>
      <c r="Q917" s="179"/>
      <c r="R917" s="179"/>
    </row>
    <row r="918" spans="15:18" s="189" customFormat="1" x14ac:dyDescent="0.2">
      <c r="O918" s="179"/>
      <c r="P918" s="179"/>
      <c r="Q918" s="179"/>
      <c r="R918" s="179"/>
    </row>
    <row r="919" spans="15:18" s="189" customFormat="1" x14ac:dyDescent="0.2">
      <c r="O919" s="179"/>
      <c r="P919" s="179"/>
      <c r="Q919" s="179"/>
      <c r="R919" s="179"/>
    </row>
    <row r="920" spans="15:18" s="189" customFormat="1" x14ac:dyDescent="0.2">
      <c r="O920" s="179"/>
      <c r="P920" s="179"/>
      <c r="Q920" s="179"/>
      <c r="R920" s="179"/>
    </row>
    <row r="921" spans="15:18" s="189" customFormat="1" x14ac:dyDescent="0.2">
      <c r="O921" s="179"/>
      <c r="P921" s="179"/>
      <c r="Q921" s="179"/>
      <c r="R921" s="179"/>
    </row>
    <row r="922" spans="15:18" s="189" customFormat="1" x14ac:dyDescent="0.2">
      <c r="O922" s="179"/>
      <c r="P922" s="179"/>
      <c r="Q922" s="179"/>
      <c r="R922" s="179"/>
    </row>
    <row r="923" spans="15:18" s="189" customFormat="1" x14ac:dyDescent="0.2">
      <c r="O923" s="179"/>
      <c r="P923" s="179"/>
      <c r="Q923" s="179"/>
      <c r="R923" s="179"/>
    </row>
    <row r="924" spans="15:18" s="189" customFormat="1" x14ac:dyDescent="0.2">
      <c r="O924" s="179"/>
      <c r="P924" s="179"/>
      <c r="Q924" s="179"/>
      <c r="R924" s="179"/>
    </row>
    <row r="925" spans="15:18" s="189" customFormat="1" x14ac:dyDescent="0.2">
      <c r="O925" s="179"/>
      <c r="P925" s="179"/>
      <c r="Q925" s="179"/>
      <c r="R925" s="179"/>
    </row>
    <row r="926" spans="15:18" s="189" customFormat="1" x14ac:dyDescent="0.2">
      <c r="O926" s="179"/>
      <c r="P926" s="179"/>
      <c r="Q926" s="179"/>
      <c r="R926" s="179"/>
    </row>
    <row r="927" spans="15:18" s="189" customFormat="1" x14ac:dyDescent="0.2">
      <c r="O927" s="179"/>
      <c r="P927" s="179"/>
      <c r="Q927" s="179"/>
      <c r="R927" s="179"/>
    </row>
    <row r="928" spans="15:18" s="189" customFormat="1" x14ac:dyDescent="0.2">
      <c r="O928" s="179"/>
      <c r="P928" s="179"/>
      <c r="Q928" s="179"/>
      <c r="R928" s="179"/>
    </row>
    <row r="929" spans="15:18" s="189" customFormat="1" x14ac:dyDescent="0.2">
      <c r="O929" s="179"/>
      <c r="P929" s="179"/>
      <c r="Q929" s="179"/>
      <c r="R929" s="179"/>
    </row>
    <row r="930" spans="15:18" s="189" customFormat="1" x14ac:dyDescent="0.2">
      <c r="O930" s="179"/>
      <c r="P930" s="179"/>
      <c r="Q930" s="179"/>
      <c r="R930" s="179"/>
    </row>
    <row r="931" spans="15:18" s="189" customFormat="1" x14ac:dyDescent="0.2">
      <c r="O931" s="179"/>
      <c r="P931" s="179"/>
      <c r="Q931" s="179"/>
      <c r="R931" s="179"/>
    </row>
    <row r="932" spans="15:18" s="189" customFormat="1" x14ac:dyDescent="0.2">
      <c r="O932" s="179"/>
      <c r="P932" s="179"/>
      <c r="Q932" s="179"/>
      <c r="R932" s="179"/>
    </row>
    <row r="933" spans="15:18" s="189" customFormat="1" x14ac:dyDescent="0.2">
      <c r="O933" s="179"/>
      <c r="P933" s="179"/>
      <c r="Q933" s="179"/>
      <c r="R933" s="179"/>
    </row>
    <row r="934" spans="15:18" s="189" customFormat="1" x14ac:dyDescent="0.2">
      <c r="O934" s="179"/>
      <c r="P934" s="179"/>
      <c r="Q934" s="179"/>
      <c r="R934" s="179"/>
    </row>
    <row r="935" spans="15:18" s="189" customFormat="1" x14ac:dyDescent="0.2">
      <c r="O935" s="179"/>
      <c r="P935" s="179"/>
      <c r="Q935" s="179"/>
      <c r="R935" s="179"/>
    </row>
    <row r="936" spans="15:18" s="189" customFormat="1" x14ac:dyDescent="0.2">
      <c r="O936" s="179"/>
      <c r="P936" s="179"/>
      <c r="Q936" s="179"/>
      <c r="R936" s="179"/>
    </row>
    <row r="937" spans="15:18" s="189" customFormat="1" x14ac:dyDescent="0.2">
      <c r="O937" s="179"/>
      <c r="P937" s="179"/>
      <c r="Q937" s="179"/>
      <c r="R937" s="179"/>
    </row>
    <row r="938" spans="15:18" s="189" customFormat="1" x14ac:dyDescent="0.2">
      <c r="O938" s="179"/>
      <c r="P938" s="179"/>
      <c r="Q938" s="179"/>
      <c r="R938" s="179"/>
    </row>
    <row r="939" spans="15:18" s="189" customFormat="1" x14ac:dyDescent="0.2">
      <c r="O939" s="179"/>
      <c r="P939" s="179"/>
      <c r="Q939" s="179"/>
      <c r="R939" s="179"/>
    </row>
    <row r="940" spans="15:18" s="189" customFormat="1" x14ac:dyDescent="0.2">
      <c r="O940" s="179"/>
      <c r="P940" s="179"/>
      <c r="Q940" s="179"/>
      <c r="R940" s="179"/>
    </row>
    <row r="941" spans="15:18" s="189" customFormat="1" x14ac:dyDescent="0.2">
      <c r="O941" s="179"/>
      <c r="P941" s="179"/>
      <c r="Q941" s="179"/>
      <c r="R941" s="179"/>
    </row>
    <row r="942" spans="15:18" s="189" customFormat="1" x14ac:dyDescent="0.2">
      <c r="O942" s="179"/>
      <c r="P942" s="179"/>
      <c r="Q942" s="179"/>
      <c r="R942" s="179"/>
    </row>
    <row r="943" spans="15:18" s="189" customFormat="1" x14ac:dyDescent="0.2">
      <c r="O943" s="179"/>
      <c r="P943" s="179"/>
      <c r="Q943" s="179"/>
      <c r="R943" s="179"/>
    </row>
    <row r="944" spans="15:18" s="189" customFormat="1" x14ac:dyDescent="0.2">
      <c r="O944" s="179"/>
      <c r="P944" s="179"/>
      <c r="Q944" s="179"/>
      <c r="R944" s="179"/>
    </row>
    <row r="945" spans="15:18" s="189" customFormat="1" x14ac:dyDescent="0.2">
      <c r="O945" s="179"/>
      <c r="P945" s="179"/>
      <c r="Q945" s="179"/>
      <c r="R945" s="179"/>
    </row>
    <row r="946" spans="15:18" s="189" customFormat="1" x14ac:dyDescent="0.2">
      <c r="O946" s="179"/>
      <c r="P946" s="179"/>
      <c r="Q946" s="179"/>
      <c r="R946" s="179"/>
    </row>
    <row r="947" spans="15:18" s="189" customFormat="1" x14ac:dyDescent="0.2">
      <c r="O947" s="179"/>
      <c r="P947" s="179"/>
      <c r="Q947" s="179"/>
      <c r="R947" s="179"/>
    </row>
    <row r="948" spans="15:18" s="189" customFormat="1" x14ac:dyDescent="0.2">
      <c r="O948" s="179"/>
      <c r="P948" s="179"/>
      <c r="Q948" s="179"/>
      <c r="R948" s="179"/>
    </row>
    <row r="949" spans="15:18" s="189" customFormat="1" x14ac:dyDescent="0.2">
      <c r="O949" s="179"/>
      <c r="P949" s="179"/>
      <c r="Q949" s="179"/>
      <c r="R949" s="179"/>
    </row>
    <row r="950" spans="15:18" s="189" customFormat="1" x14ac:dyDescent="0.2">
      <c r="O950" s="179"/>
      <c r="P950" s="179"/>
      <c r="Q950" s="179"/>
      <c r="R950" s="179"/>
    </row>
    <row r="951" spans="15:18" s="189" customFormat="1" x14ac:dyDescent="0.2">
      <c r="O951" s="179"/>
      <c r="P951" s="179"/>
      <c r="Q951" s="179"/>
      <c r="R951" s="179"/>
    </row>
    <row r="952" spans="15:18" s="189" customFormat="1" x14ac:dyDescent="0.2">
      <c r="O952" s="179"/>
      <c r="P952" s="179"/>
      <c r="Q952" s="179"/>
      <c r="R952" s="179"/>
    </row>
    <row r="953" spans="15:18" s="189" customFormat="1" x14ac:dyDescent="0.2">
      <c r="O953" s="179"/>
      <c r="P953" s="179"/>
      <c r="Q953" s="179"/>
      <c r="R953" s="179"/>
    </row>
    <row r="954" spans="15:18" s="189" customFormat="1" x14ac:dyDescent="0.2">
      <c r="O954" s="179"/>
      <c r="P954" s="179"/>
      <c r="Q954" s="179"/>
      <c r="R954" s="179"/>
    </row>
    <row r="955" spans="15:18" s="189" customFormat="1" x14ac:dyDescent="0.2">
      <c r="O955" s="179"/>
      <c r="P955" s="179"/>
      <c r="Q955" s="179"/>
      <c r="R955" s="179"/>
    </row>
    <row r="956" spans="15:18" s="189" customFormat="1" x14ac:dyDescent="0.2">
      <c r="O956" s="179"/>
      <c r="P956" s="179"/>
      <c r="Q956" s="179"/>
      <c r="R956" s="179"/>
    </row>
    <row r="957" spans="15:18" s="189" customFormat="1" x14ac:dyDescent="0.2">
      <c r="O957" s="179"/>
      <c r="P957" s="179"/>
      <c r="Q957" s="179"/>
      <c r="R957" s="179"/>
    </row>
    <row r="958" spans="15:18" s="189" customFormat="1" x14ac:dyDescent="0.2">
      <c r="O958" s="179"/>
      <c r="P958" s="179"/>
      <c r="Q958" s="179"/>
      <c r="R958" s="179"/>
    </row>
    <row r="959" spans="15:18" s="189" customFormat="1" x14ac:dyDescent="0.2">
      <c r="O959" s="179"/>
      <c r="P959" s="179"/>
      <c r="Q959" s="179"/>
      <c r="R959" s="179"/>
    </row>
    <row r="960" spans="15:18" s="189" customFormat="1" x14ac:dyDescent="0.2">
      <c r="O960" s="179"/>
      <c r="P960" s="179"/>
      <c r="Q960" s="179"/>
      <c r="R960" s="179"/>
    </row>
    <row r="961" spans="15:18" s="189" customFormat="1" x14ac:dyDescent="0.2">
      <c r="O961" s="179"/>
      <c r="P961" s="179"/>
      <c r="Q961" s="179"/>
      <c r="R961" s="179"/>
    </row>
    <row r="962" spans="15:18" s="189" customFormat="1" x14ac:dyDescent="0.2">
      <c r="O962" s="179"/>
      <c r="P962" s="179"/>
      <c r="Q962" s="179"/>
      <c r="R962" s="179"/>
    </row>
    <row r="963" spans="15:18" s="189" customFormat="1" x14ac:dyDescent="0.2">
      <c r="O963" s="179"/>
      <c r="P963" s="179"/>
      <c r="Q963" s="179"/>
      <c r="R963" s="179"/>
    </row>
    <row r="964" spans="15:18" s="189" customFormat="1" x14ac:dyDescent="0.2">
      <c r="O964" s="179"/>
      <c r="P964" s="179"/>
      <c r="Q964" s="179"/>
      <c r="R964" s="179"/>
    </row>
    <row r="965" spans="15:18" s="189" customFormat="1" x14ac:dyDescent="0.2">
      <c r="O965" s="179"/>
      <c r="P965" s="179"/>
      <c r="Q965" s="179"/>
      <c r="R965" s="179"/>
    </row>
    <row r="966" spans="15:18" s="189" customFormat="1" x14ac:dyDescent="0.2">
      <c r="O966" s="179"/>
      <c r="P966" s="179"/>
      <c r="Q966" s="179"/>
      <c r="R966" s="179"/>
    </row>
    <row r="967" spans="15:18" s="189" customFormat="1" x14ac:dyDescent="0.2">
      <c r="O967" s="179"/>
      <c r="P967" s="179"/>
      <c r="Q967" s="179"/>
      <c r="R967" s="179"/>
    </row>
    <row r="968" spans="15:18" s="189" customFormat="1" x14ac:dyDescent="0.2">
      <c r="O968" s="179"/>
      <c r="P968" s="179"/>
      <c r="Q968" s="179"/>
      <c r="R968" s="179"/>
    </row>
    <row r="969" spans="15:18" s="189" customFormat="1" x14ac:dyDescent="0.2">
      <c r="O969" s="179"/>
      <c r="P969" s="179"/>
      <c r="Q969" s="179"/>
      <c r="R969" s="179"/>
    </row>
    <row r="970" spans="15:18" s="189" customFormat="1" x14ac:dyDescent="0.2">
      <c r="O970" s="179"/>
      <c r="P970" s="179"/>
      <c r="Q970" s="179"/>
      <c r="R970" s="179"/>
    </row>
    <row r="971" spans="15:18" s="189" customFormat="1" x14ac:dyDescent="0.2">
      <c r="O971" s="179"/>
      <c r="P971" s="179"/>
      <c r="Q971" s="179"/>
      <c r="R971" s="179"/>
    </row>
    <row r="972" spans="15:18" s="189" customFormat="1" x14ac:dyDescent="0.2">
      <c r="O972" s="179"/>
      <c r="P972" s="179"/>
      <c r="Q972" s="179"/>
      <c r="R972" s="179"/>
    </row>
    <row r="973" spans="15:18" s="189" customFormat="1" x14ac:dyDescent="0.2">
      <c r="O973" s="179"/>
      <c r="P973" s="179"/>
      <c r="Q973" s="179"/>
      <c r="R973" s="179"/>
    </row>
    <row r="974" spans="15:18" s="189" customFormat="1" x14ac:dyDescent="0.2">
      <c r="O974" s="179"/>
      <c r="P974" s="179"/>
      <c r="Q974" s="179"/>
      <c r="R974" s="179"/>
    </row>
    <row r="975" spans="15:18" s="189" customFormat="1" x14ac:dyDescent="0.2">
      <c r="O975" s="179"/>
      <c r="P975" s="179"/>
      <c r="Q975" s="179"/>
      <c r="R975" s="179"/>
    </row>
    <row r="976" spans="15:18" s="189" customFormat="1" x14ac:dyDescent="0.2">
      <c r="O976" s="179"/>
      <c r="P976" s="179"/>
      <c r="Q976" s="179"/>
      <c r="R976" s="179"/>
    </row>
    <row r="977" spans="15:18" s="189" customFormat="1" x14ac:dyDescent="0.2">
      <c r="O977" s="179"/>
      <c r="P977" s="179"/>
      <c r="Q977" s="179"/>
      <c r="R977" s="179"/>
    </row>
    <row r="978" spans="15:18" s="189" customFormat="1" x14ac:dyDescent="0.2">
      <c r="O978" s="179"/>
      <c r="P978" s="179"/>
      <c r="Q978" s="179"/>
      <c r="R978" s="179"/>
    </row>
    <row r="979" spans="15:18" s="189" customFormat="1" x14ac:dyDescent="0.2">
      <c r="O979" s="179"/>
      <c r="P979" s="179"/>
      <c r="Q979" s="179"/>
      <c r="R979" s="179"/>
    </row>
    <row r="980" spans="15:18" s="189" customFormat="1" x14ac:dyDescent="0.2">
      <c r="O980" s="179"/>
      <c r="P980" s="179"/>
      <c r="Q980" s="179"/>
      <c r="R980" s="179"/>
    </row>
    <row r="981" spans="15:18" s="189" customFormat="1" x14ac:dyDescent="0.2">
      <c r="O981" s="179"/>
      <c r="P981" s="179"/>
      <c r="Q981" s="179"/>
      <c r="R981" s="179"/>
    </row>
    <row r="982" spans="15:18" s="189" customFormat="1" x14ac:dyDescent="0.2">
      <c r="O982" s="179"/>
      <c r="P982" s="179"/>
      <c r="Q982" s="179"/>
      <c r="R982" s="179"/>
    </row>
    <row r="983" spans="15:18" s="189" customFormat="1" x14ac:dyDescent="0.2">
      <c r="O983" s="179"/>
      <c r="P983" s="179"/>
      <c r="Q983" s="179"/>
      <c r="R983" s="179"/>
    </row>
    <row r="984" spans="15:18" s="189" customFormat="1" x14ac:dyDescent="0.2">
      <c r="O984" s="179"/>
      <c r="P984" s="179"/>
      <c r="Q984" s="179"/>
      <c r="R984" s="179"/>
    </row>
    <row r="985" spans="15:18" s="189" customFormat="1" x14ac:dyDescent="0.2">
      <c r="O985" s="179"/>
      <c r="P985" s="179"/>
      <c r="Q985" s="179"/>
      <c r="R985" s="179"/>
    </row>
    <row r="986" spans="15:18" s="189" customFormat="1" x14ac:dyDescent="0.2">
      <c r="O986" s="179"/>
      <c r="P986" s="179"/>
      <c r="Q986" s="179"/>
      <c r="R986" s="179"/>
    </row>
    <row r="987" spans="15:18" s="189" customFormat="1" x14ac:dyDescent="0.2">
      <c r="O987" s="179"/>
      <c r="P987" s="179"/>
      <c r="Q987" s="179"/>
      <c r="R987" s="179"/>
    </row>
    <row r="988" spans="15:18" s="189" customFormat="1" x14ac:dyDescent="0.2">
      <c r="O988" s="179"/>
      <c r="P988" s="179"/>
      <c r="Q988" s="179"/>
      <c r="R988" s="179"/>
    </row>
    <row r="989" spans="15:18" s="189" customFormat="1" x14ac:dyDescent="0.2">
      <c r="O989" s="179"/>
      <c r="P989" s="179"/>
      <c r="Q989" s="179"/>
      <c r="R989" s="179"/>
    </row>
    <row r="990" spans="15:18" s="189" customFormat="1" x14ac:dyDescent="0.2">
      <c r="O990" s="179"/>
      <c r="P990" s="179"/>
      <c r="Q990" s="179"/>
      <c r="R990" s="179"/>
    </row>
    <row r="991" spans="15:18" s="189" customFormat="1" x14ac:dyDescent="0.2">
      <c r="O991" s="179"/>
      <c r="P991" s="179"/>
      <c r="Q991" s="179"/>
      <c r="R991" s="179"/>
    </row>
    <row r="992" spans="15:18" s="189" customFormat="1" x14ac:dyDescent="0.2">
      <c r="O992" s="179"/>
      <c r="P992" s="179"/>
      <c r="Q992" s="179"/>
      <c r="R992" s="179"/>
    </row>
    <row r="993" spans="15:18" s="189" customFormat="1" x14ac:dyDescent="0.2">
      <c r="O993" s="179"/>
      <c r="P993" s="179"/>
      <c r="Q993" s="179"/>
      <c r="R993" s="179"/>
    </row>
    <row r="994" spans="15:18" s="189" customFormat="1" x14ac:dyDescent="0.2">
      <c r="O994" s="179"/>
      <c r="P994" s="179"/>
      <c r="Q994" s="179"/>
      <c r="R994" s="179"/>
    </row>
    <row r="995" spans="15:18" s="189" customFormat="1" x14ac:dyDescent="0.2">
      <c r="O995" s="179"/>
      <c r="P995" s="179"/>
      <c r="Q995" s="179"/>
      <c r="R995" s="179"/>
    </row>
    <row r="996" spans="15:18" s="189" customFormat="1" x14ac:dyDescent="0.2">
      <c r="O996" s="179"/>
      <c r="P996" s="179"/>
      <c r="Q996" s="179"/>
      <c r="R996" s="179"/>
    </row>
    <row r="997" spans="15:18" s="189" customFormat="1" x14ac:dyDescent="0.2">
      <c r="O997" s="179"/>
      <c r="P997" s="179"/>
      <c r="Q997" s="179"/>
      <c r="R997" s="179"/>
    </row>
    <row r="998" spans="15:18" s="189" customFormat="1" x14ac:dyDescent="0.2">
      <c r="O998" s="179"/>
      <c r="P998" s="179"/>
      <c r="Q998" s="179"/>
      <c r="R998" s="179"/>
    </row>
    <row r="999" spans="15:18" s="189" customFormat="1" x14ac:dyDescent="0.2">
      <c r="O999" s="179"/>
      <c r="P999" s="179"/>
      <c r="Q999" s="179"/>
      <c r="R999" s="179"/>
    </row>
    <row r="1000" spans="15:18" s="189" customFormat="1" x14ac:dyDescent="0.2">
      <c r="O1000" s="179"/>
      <c r="P1000" s="179"/>
      <c r="Q1000" s="179"/>
      <c r="R1000" s="179"/>
    </row>
    <row r="1001" spans="15:18" s="189" customFormat="1" x14ac:dyDescent="0.2">
      <c r="O1001" s="179"/>
      <c r="P1001" s="179"/>
      <c r="Q1001" s="179"/>
      <c r="R1001" s="179"/>
    </row>
    <row r="1002" spans="15:18" s="189" customFormat="1" x14ac:dyDescent="0.2">
      <c r="O1002" s="179"/>
      <c r="P1002" s="179"/>
      <c r="Q1002" s="179"/>
      <c r="R1002" s="179"/>
    </row>
    <row r="1003" spans="15:18" s="189" customFormat="1" x14ac:dyDescent="0.2">
      <c r="O1003" s="179"/>
      <c r="P1003" s="179"/>
      <c r="Q1003" s="179"/>
      <c r="R1003" s="179"/>
    </row>
    <row r="1004" spans="15:18" s="189" customFormat="1" x14ac:dyDescent="0.2">
      <c r="O1004" s="179"/>
      <c r="P1004" s="179"/>
      <c r="Q1004" s="179"/>
      <c r="R1004" s="179"/>
    </row>
    <row r="1005" spans="15:18" s="189" customFormat="1" x14ac:dyDescent="0.2">
      <c r="O1005" s="179"/>
      <c r="P1005" s="179"/>
      <c r="Q1005" s="179"/>
      <c r="R1005" s="179"/>
    </row>
    <row r="1006" spans="15:18" s="189" customFormat="1" x14ac:dyDescent="0.2">
      <c r="O1006" s="179"/>
      <c r="P1006" s="179"/>
      <c r="Q1006" s="179"/>
      <c r="R1006" s="179"/>
    </row>
    <row r="1007" spans="15:18" s="189" customFormat="1" x14ac:dyDescent="0.2">
      <c r="O1007" s="179"/>
      <c r="P1007" s="179"/>
      <c r="Q1007" s="179"/>
      <c r="R1007" s="179"/>
    </row>
    <row r="1008" spans="15:18" s="189" customFormat="1" x14ac:dyDescent="0.2">
      <c r="O1008" s="179"/>
      <c r="P1008" s="179"/>
      <c r="Q1008" s="179"/>
      <c r="R1008" s="179"/>
    </row>
    <row r="1009" spans="15:18" s="189" customFormat="1" x14ac:dyDescent="0.2">
      <c r="O1009" s="179"/>
      <c r="P1009" s="179"/>
      <c r="Q1009" s="179"/>
      <c r="R1009" s="179"/>
    </row>
    <row r="1010" spans="15:18" s="189" customFormat="1" x14ac:dyDescent="0.2">
      <c r="O1010" s="179"/>
      <c r="P1010" s="179"/>
      <c r="Q1010" s="179"/>
      <c r="R1010" s="179"/>
    </row>
    <row r="1011" spans="15:18" s="189" customFormat="1" x14ac:dyDescent="0.2">
      <c r="O1011" s="179"/>
      <c r="P1011" s="179"/>
      <c r="Q1011" s="179"/>
      <c r="R1011" s="179"/>
    </row>
    <row r="1012" spans="15:18" s="189" customFormat="1" x14ac:dyDescent="0.2">
      <c r="O1012" s="179"/>
      <c r="P1012" s="179"/>
      <c r="Q1012" s="179"/>
      <c r="R1012" s="179"/>
    </row>
    <row r="1013" spans="15:18" s="189" customFormat="1" x14ac:dyDescent="0.2">
      <c r="O1013" s="179"/>
      <c r="P1013" s="179"/>
      <c r="Q1013" s="179"/>
      <c r="R1013" s="179"/>
    </row>
    <row r="1014" spans="15:18" s="189" customFormat="1" x14ac:dyDescent="0.2">
      <c r="O1014" s="179"/>
      <c r="P1014" s="179"/>
      <c r="Q1014" s="179"/>
      <c r="R1014" s="179"/>
    </row>
    <row r="1015" spans="15:18" s="189" customFormat="1" x14ac:dyDescent="0.2">
      <c r="O1015" s="179"/>
      <c r="P1015" s="179"/>
      <c r="Q1015" s="179"/>
      <c r="R1015" s="179"/>
    </row>
    <row r="1016" spans="15:18" s="189" customFormat="1" x14ac:dyDescent="0.2">
      <c r="O1016" s="179"/>
      <c r="P1016" s="179"/>
      <c r="Q1016" s="179"/>
      <c r="R1016" s="179"/>
    </row>
    <row r="1017" spans="15:18" s="189" customFormat="1" x14ac:dyDescent="0.2">
      <c r="O1017" s="179"/>
      <c r="P1017" s="179"/>
      <c r="Q1017" s="179"/>
      <c r="R1017" s="179"/>
    </row>
    <row r="1018" spans="15:18" s="189" customFormat="1" x14ac:dyDescent="0.2">
      <c r="O1018" s="179"/>
      <c r="P1018" s="179"/>
      <c r="Q1018" s="179"/>
      <c r="R1018" s="179"/>
    </row>
    <row r="1019" spans="15:18" s="189" customFormat="1" x14ac:dyDescent="0.2">
      <c r="O1019" s="179"/>
      <c r="P1019" s="179"/>
      <c r="Q1019" s="179"/>
      <c r="R1019" s="179"/>
    </row>
    <row r="1020" spans="15:18" s="189" customFormat="1" x14ac:dyDescent="0.2">
      <c r="O1020" s="179"/>
      <c r="P1020" s="179"/>
      <c r="Q1020" s="179"/>
      <c r="R1020" s="179"/>
    </row>
    <row r="1021" spans="15:18" s="189" customFormat="1" x14ac:dyDescent="0.2">
      <c r="O1021" s="179"/>
      <c r="P1021" s="179"/>
      <c r="Q1021" s="179"/>
      <c r="R1021" s="179"/>
    </row>
    <row r="1022" spans="15:18" s="189" customFormat="1" x14ac:dyDescent="0.2">
      <c r="O1022" s="179"/>
      <c r="P1022" s="179"/>
      <c r="Q1022" s="179"/>
      <c r="R1022" s="179"/>
    </row>
    <row r="1023" spans="15:18" s="189" customFormat="1" x14ac:dyDescent="0.2">
      <c r="O1023" s="179"/>
      <c r="P1023" s="179"/>
      <c r="Q1023" s="179"/>
      <c r="R1023" s="179"/>
    </row>
    <row r="1024" spans="15:18" s="189" customFormat="1" x14ac:dyDescent="0.2">
      <c r="O1024" s="179"/>
      <c r="P1024" s="179"/>
      <c r="Q1024" s="179"/>
      <c r="R1024" s="179"/>
    </row>
    <row r="1025" spans="15:18" s="189" customFormat="1" x14ac:dyDescent="0.2">
      <c r="O1025" s="179"/>
      <c r="P1025" s="179"/>
      <c r="Q1025" s="179"/>
      <c r="R1025" s="179"/>
    </row>
    <row r="1026" spans="15:18" s="189" customFormat="1" x14ac:dyDescent="0.2">
      <c r="O1026" s="179"/>
      <c r="P1026" s="179"/>
      <c r="Q1026" s="179"/>
      <c r="R1026" s="179"/>
    </row>
    <row r="1027" spans="15:18" s="189" customFormat="1" x14ac:dyDescent="0.2">
      <c r="O1027" s="179"/>
      <c r="P1027" s="179"/>
      <c r="Q1027" s="179"/>
      <c r="R1027" s="179"/>
    </row>
    <row r="1028" spans="15:18" s="189" customFormat="1" x14ac:dyDescent="0.2">
      <c r="O1028" s="179"/>
      <c r="P1028" s="179"/>
      <c r="Q1028" s="179"/>
      <c r="R1028" s="179"/>
    </row>
    <row r="1029" spans="15:18" s="189" customFormat="1" x14ac:dyDescent="0.2">
      <c r="O1029" s="179"/>
      <c r="P1029" s="179"/>
      <c r="Q1029" s="179"/>
      <c r="R1029" s="179"/>
    </row>
    <row r="1030" spans="15:18" s="189" customFormat="1" x14ac:dyDescent="0.2">
      <c r="O1030" s="179"/>
      <c r="P1030" s="179"/>
      <c r="Q1030" s="179"/>
      <c r="R1030" s="179"/>
    </row>
    <row r="1031" spans="15:18" s="189" customFormat="1" x14ac:dyDescent="0.2">
      <c r="O1031" s="179"/>
      <c r="P1031" s="179"/>
      <c r="Q1031" s="179"/>
      <c r="R1031" s="179"/>
    </row>
    <row r="1032" spans="15:18" s="189" customFormat="1" x14ac:dyDescent="0.2">
      <c r="O1032" s="179"/>
      <c r="P1032" s="179"/>
      <c r="Q1032" s="179"/>
      <c r="R1032" s="179"/>
    </row>
    <row r="1033" spans="15:18" s="189" customFormat="1" x14ac:dyDescent="0.2">
      <c r="O1033" s="179"/>
      <c r="P1033" s="179"/>
      <c r="Q1033" s="179"/>
      <c r="R1033" s="179"/>
    </row>
    <row r="1034" spans="15:18" s="189" customFormat="1" x14ac:dyDescent="0.2">
      <c r="O1034" s="179"/>
      <c r="P1034" s="179"/>
      <c r="Q1034" s="179"/>
      <c r="R1034" s="179"/>
    </row>
    <row r="1035" spans="15:18" s="189" customFormat="1" x14ac:dyDescent="0.2">
      <c r="O1035" s="179"/>
      <c r="P1035" s="179"/>
      <c r="Q1035" s="179"/>
      <c r="R1035" s="179"/>
    </row>
    <row r="1036" spans="15:18" s="189" customFormat="1" x14ac:dyDescent="0.2">
      <c r="O1036" s="179"/>
      <c r="P1036" s="179"/>
      <c r="Q1036" s="179"/>
      <c r="R1036" s="179"/>
    </row>
    <row r="1037" spans="15:18" s="189" customFormat="1" x14ac:dyDescent="0.2">
      <c r="O1037" s="179"/>
      <c r="P1037" s="179"/>
      <c r="Q1037" s="179"/>
      <c r="R1037" s="179"/>
    </row>
    <row r="1038" spans="15:18" s="189" customFormat="1" x14ac:dyDescent="0.2">
      <c r="O1038" s="179"/>
      <c r="P1038" s="179"/>
      <c r="Q1038" s="179"/>
      <c r="R1038" s="179"/>
    </row>
    <row r="1039" spans="15:18" s="189" customFormat="1" x14ac:dyDescent="0.2">
      <c r="O1039" s="179"/>
      <c r="P1039" s="179"/>
      <c r="Q1039" s="179"/>
      <c r="R1039" s="179"/>
    </row>
    <row r="1040" spans="15:18" s="189" customFormat="1" x14ac:dyDescent="0.2">
      <c r="O1040" s="179"/>
      <c r="P1040" s="179"/>
      <c r="Q1040" s="179"/>
      <c r="R1040" s="179"/>
    </row>
    <row r="1041" spans="15:18" s="189" customFormat="1" x14ac:dyDescent="0.2">
      <c r="O1041" s="179"/>
      <c r="P1041" s="179"/>
      <c r="Q1041" s="179"/>
      <c r="R1041" s="179"/>
    </row>
    <row r="1042" spans="15:18" s="189" customFormat="1" x14ac:dyDescent="0.2">
      <c r="O1042" s="179"/>
      <c r="P1042" s="179"/>
      <c r="Q1042" s="179"/>
      <c r="R1042" s="179"/>
    </row>
    <row r="1043" spans="15:18" s="189" customFormat="1" x14ac:dyDescent="0.2">
      <c r="O1043" s="179"/>
      <c r="P1043" s="179"/>
      <c r="Q1043" s="179"/>
      <c r="R1043" s="179"/>
    </row>
    <row r="1044" spans="15:18" s="189" customFormat="1" x14ac:dyDescent="0.2">
      <c r="O1044" s="179"/>
      <c r="P1044" s="179"/>
      <c r="Q1044" s="179"/>
      <c r="R1044" s="179"/>
    </row>
    <row r="1045" spans="15:18" s="189" customFormat="1" x14ac:dyDescent="0.2">
      <c r="O1045" s="179"/>
      <c r="P1045" s="179"/>
      <c r="Q1045" s="179"/>
      <c r="R1045" s="179"/>
    </row>
    <row r="1046" spans="15:18" s="189" customFormat="1" x14ac:dyDescent="0.2">
      <c r="O1046" s="179"/>
      <c r="P1046" s="179"/>
      <c r="Q1046" s="179"/>
      <c r="R1046" s="179"/>
    </row>
    <row r="1047" spans="15:18" s="189" customFormat="1" x14ac:dyDescent="0.2">
      <c r="O1047" s="179"/>
      <c r="P1047" s="179"/>
      <c r="Q1047" s="179"/>
      <c r="R1047" s="179"/>
    </row>
    <row r="1048" spans="15:18" s="189" customFormat="1" x14ac:dyDescent="0.2">
      <c r="O1048" s="179"/>
      <c r="P1048" s="179"/>
      <c r="Q1048" s="179"/>
      <c r="R1048" s="179"/>
    </row>
    <row r="1049" spans="15:18" s="189" customFormat="1" x14ac:dyDescent="0.2">
      <c r="O1049" s="179"/>
      <c r="P1049" s="179"/>
      <c r="Q1049" s="179"/>
      <c r="R1049" s="179"/>
    </row>
    <row r="1050" spans="15:18" s="189" customFormat="1" x14ac:dyDescent="0.2">
      <c r="O1050" s="179"/>
      <c r="P1050" s="179"/>
      <c r="Q1050" s="179"/>
      <c r="R1050" s="179"/>
    </row>
    <row r="1051" spans="15:18" s="189" customFormat="1" x14ac:dyDescent="0.2">
      <c r="O1051" s="179"/>
      <c r="P1051" s="179"/>
      <c r="Q1051" s="179"/>
      <c r="R1051" s="179"/>
    </row>
    <row r="1052" spans="15:18" s="189" customFormat="1" x14ac:dyDescent="0.2">
      <c r="O1052" s="179"/>
      <c r="P1052" s="179"/>
      <c r="Q1052" s="179"/>
      <c r="R1052" s="179"/>
    </row>
    <row r="1053" spans="15:18" s="189" customFormat="1" x14ac:dyDescent="0.2">
      <c r="O1053" s="179"/>
      <c r="P1053" s="179"/>
      <c r="Q1053" s="179"/>
      <c r="R1053" s="179"/>
    </row>
    <row r="1054" spans="15:18" s="189" customFormat="1" x14ac:dyDescent="0.2">
      <c r="O1054" s="179"/>
      <c r="P1054" s="179"/>
      <c r="Q1054" s="179"/>
      <c r="R1054" s="179"/>
    </row>
    <row r="1055" spans="15:18" s="189" customFormat="1" x14ac:dyDescent="0.2">
      <c r="O1055" s="179"/>
      <c r="P1055" s="179"/>
      <c r="Q1055" s="179"/>
      <c r="R1055" s="179"/>
    </row>
    <row r="1056" spans="15:18" s="189" customFormat="1" x14ac:dyDescent="0.2">
      <c r="O1056" s="179"/>
      <c r="P1056" s="179"/>
      <c r="Q1056" s="179"/>
      <c r="R1056" s="179"/>
    </row>
    <row r="1057" spans="15:18" s="189" customFormat="1" x14ac:dyDescent="0.2">
      <c r="O1057" s="179"/>
      <c r="P1057" s="179"/>
      <c r="Q1057" s="179"/>
      <c r="R1057" s="179"/>
    </row>
    <row r="1058" spans="15:18" s="189" customFormat="1" x14ac:dyDescent="0.2">
      <c r="O1058" s="179"/>
      <c r="P1058" s="179"/>
      <c r="Q1058" s="179"/>
      <c r="R1058" s="179"/>
    </row>
    <row r="1059" spans="15:18" s="189" customFormat="1" x14ac:dyDescent="0.2">
      <c r="O1059" s="179"/>
      <c r="P1059" s="179"/>
      <c r="Q1059" s="179"/>
      <c r="R1059" s="179"/>
    </row>
    <row r="1060" spans="15:18" s="189" customFormat="1" x14ac:dyDescent="0.2">
      <c r="O1060" s="179"/>
      <c r="P1060" s="179"/>
      <c r="Q1060" s="179"/>
      <c r="R1060" s="179"/>
    </row>
    <row r="1061" spans="15:18" s="189" customFormat="1" x14ac:dyDescent="0.2">
      <c r="O1061" s="179"/>
      <c r="P1061" s="179"/>
      <c r="Q1061" s="179"/>
      <c r="R1061" s="179"/>
    </row>
    <row r="1062" spans="15:18" s="189" customFormat="1" x14ac:dyDescent="0.2">
      <c r="O1062" s="179"/>
      <c r="P1062" s="179"/>
      <c r="Q1062" s="179"/>
      <c r="R1062" s="179"/>
    </row>
    <row r="1063" spans="15:18" s="189" customFormat="1" x14ac:dyDescent="0.2">
      <c r="O1063" s="179"/>
      <c r="P1063" s="179"/>
      <c r="Q1063" s="179"/>
      <c r="R1063" s="179"/>
    </row>
    <row r="1064" spans="15:18" s="189" customFormat="1" x14ac:dyDescent="0.2">
      <c r="O1064" s="179"/>
      <c r="P1064" s="179"/>
      <c r="Q1064" s="179"/>
      <c r="R1064" s="179"/>
    </row>
    <row r="1065" spans="15:18" s="189" customFormat="1" x14ac:dyDescent="0.2">
      <c r="O1065" s="179"/>
      <c r="P1065" s="179"/>
      <c r="Q1065" s="179"/>
      <c r="R1065" s="179"/>
    </row>
    <row r="1066" spans="15:18" s="189" customFormat="1" x14ac:dyDescent="0.2">
      <c r="O1066" s="179"/>
      <c r="P1066" s="179"/>
      <c r="Q1066" s="179"/>
      <c r="R1066" s="179"/>
    </row>
    <row r="1067" spans="15:18" s="189" customFormat="1" x14ac:dyDescent="0.2">
      <c r="O1067" s="179"/>
      <c r="P1067" s="179"/>
      <c r="Q1067" s="179"/>
      <c r="R1067" s="179"/>
    </row>
    <row r="1068" spans="15:18" s="189" customFormat="1" x14ac:dyDescent="0.2">
      <c r="O1068" s="179"/>
      <c r="P1068" s="179"/>
      <c r="Q1068" s="179"/>
      <c r="R1068" s="179"/>
    </row>
    <row r="1069" spans="15:18" s="189" customFormat="1" x14ac:dyDescent="0.2">
      <c r="O1069" s="179"/>
      <c r="P1069" s="179"/>
      <c r="Q1069" s="179"/>
      <c r="R1069" s="179"/>
    </row>
    <row r="1070" spans="15:18" s="189" customFormat="1" x14ac:dyDescent="0.2">
      <c r="O1070" s="179"/>
      <c r="P1070" s="179"/>
      <c r="Q1070" s="179"/>
      <c r="R1070" s="179"/>
    </row>
    <row r="1071" spans="15:18" s="189" customFormat="1" x14ac:dyDescent="0.2">
      <c r="O1071" s="179"/>
      <c r="P1071" s="179"/>
      <c r="Q1071" s="179"/>
      <c r="R1071" s="179"/>
    </row>
    <row r="1072" spans="15:18" s="189" customFormat="1" x14ac:dyDescent="0.2">
      <c r="O1072" s="179"/>
      <c r="P1072" s="179"/>
      <c r="Q1072" s="179"/>
      <c r="R1072" s="179"/>
    </row>
    <row r="1073" spans="15:18" s="189" customFormat="1" x14ac:dyDescent="0.2">
      <c r="O1073" s="179"/>
      <c r="P1073" s="179"/>
      <c r="Q1073" s="179"/>
      <c r="R1073" s="179"/>
    </row>
    <row r="1074" spans="15:18" s="189" customFormat="1" x14ac:dyDescent="0.2">
      <c r="O1074" s="179"/>
      <c r="P1074" s="179"/>
      <c r="Q1074" s="179"/>
      <c r="R1074" s="179"/>
    </row>
    <row r="1075" spans="15:18" s="189" customFormat="1" x14ac:dyDescent="0.2">
      <c r="O1075" s="179"/>
      <c r="P1075" s="179"/>
      <c r="Q1075" s="179"/>
      <c r="R1075" s="179"/>
    </row>
    <row r="1076" spans="15:18" s="189" customFormat="1" x14ac:dyDescent="0.2">
      <c r="O1076" s="179"/>
      <c r="P1076" s="179"/>
      <c r="Q1076" s="179"/>
      <c r="R1076" s="179"/>
    </row>
    <row r="1077" spans="15:18" s="189" customFormat="1" x14ac:dyDescent="0.2">
      <c r="O1077" s="179"/>
      <c r="P1077" s="179"/>
      <c r="Q1077" s="179"/>
      <c r="R1077" s="179"/>
    </row>
    <row r="1078" spans="15:18" s="189" customFormat="1" x14ac:dyDescent="0.2">
      <c r="O1078" s="179"/>
      <c r="P1078" s="179"/>
      <c r="Q1078" s="179"/>
      <c r="R1078" s="179"/>
    </row>
    <row r="1079" spans="15:18" s="189" customFormat="1" x14ac:dyDescent="0.2">
      <c r="O1079" s="179"/>
      <c r="P1079" s="179"/>
      <c r="Q1079" s="179"/>
      <c r="R1079" s="179"/>
    </row>
    <row r="1080" spans="15:18" s="189" customFormat="1" x14ac:dyDescent="0.2">
      <c r="O1080" s="179"/>
      <c r="P1080" s="179"/>
      <c r="Q1080" s="179"/>
      <c r="R1080" s="179"/>
    </row>
    <row r="1081" spans="15:18" s="189" customFormat="1" x14ac:dyDescent="0.2">
      <c r="O1081" s="179"/>
      <c r="P1081" s="179"/>
      <c r="Q1081" s="179"/>
      <c r="R1081" s="179"/>
    </row>
    <row r="1082" spans="15:18" s="189" customFormat="1" x14ac:dyDescent="0.2">
      <c r="O1082" s="179"/>
      <c r="P1082" s="179"/>
      <c r="Q1082" s="179"/>
      <c r="R1082" s="179"/>
    </row>
    <row r="1083" spans="15:18" s="189" customFormat="1" x14ac:dyDescent="0.2">
      <c r="O1083" s="179"/>
      <c r="P1083" s="179"/>
      <c r="Q1083" s="179"/>
      <c r="R1083" s="179"/>
    </row>
    <row r="1084" spans="15:18" s="189" customFormat="1" x14ac:dyDescent="0.2">
      <c r="O1084" s="179"/>
      <c r="P1084" s="179"/>
      <c r="Q1084" s="179"/>
      <c r="R1084" s="179"/>
    </row>
    <row r="1085" spans="15:18" s="189" customFormat="1" x14ac:dyDescent="0.2">
      <c r="O1085" s="179"/>
      <c r="P1085" s="179"/>
      <c r="Q1085" s="179"/>
      <c r="R1085" s="179"/>
    </row>
    <row r="1086" spans="15:18" s="189" customFormat="1" x14ac:dyDescent="0.2">
      <c r="O1086" s="179"/>
      <c r="P1086" s="179"/>
      <c r="Q1086" s="179"/>
      <c r="R1086" s="179"/>
    </row>
    <row r="1087" spans="15:18" s="189" customFormat="1" x14ac:dyDescent="0.2">
      <c r="O1087" s="179"/>
      <c r="P1087" s="179"/>
      <c r="Q1087" s="179"/>
      <c r="R1087" s="179"/>
    </row>
    <row r="1088" spans="15:18" s="189" customFormat="1" x14ac:dyDescent="0.2">
      <c r="O1088" s="179"/>
      <c r="P1088" s="179"/>
      <c r="Q1088" s="179"/>
      <c r="R1088" s="179"/>
    </row>
    <row r="1089" spans="15:18" s="189" customFormat="1" x14ac:dyDescent="0.2">
      <c r="O1089" s="179"/>
      <c r="P1089" s="179"/>
      <c r="Q1089" s="179"/>
      <c r="R1089" s="179"/>
    </row>
    <row r="1090" spans="15:18" s="189" customFormat="1" x14ac:dyDescent="0.2">
      <c r="O1090" s="179"/>
      <c r="P1090" s="179"/>
      <c r="Q1090" s="179"/>
      <c r="R1090" s="179"/>
    </row>
    <row r="1091" spans="15:18" s="189" customFormat="1" x14ac:dyDescent="0.2">
      <c r="O1091" s="179"/>
      <c r="P1091" s="179"/>
      <c r="Q1091" s="179"/>
      <c r="R1091" s="179"/>
    </row>
    <row r="1092" spans="15:18" s="189" customFormat="1" x14ac:dyDescent="0.2">
      <c r="O1092" s="179"/>
      <c r="P1092" s="179"/>
      <c r="Q1092" s="179"/>
      <c r="R1092" s="179"/>
    </row>
    <row r="1093" spans="15:18" s="189" customFormat="1" x14ac:dyDescent="0.2">
      <c r="O1093" s="179"/>
      <c r="P1093" s="179"/>
      <c r="Q1093" s="179"/>
      <c r="R1093" s="179"/>
    </row>
    <row r="1094" spans="15:18" s="189" customFormat="1" x14ac:dyDescent="0.2">
      <c r="O1094" s="179"/>
      <c r="P1094" s="179"/>
      <c r="Q1094" s="179"/>
      <c r="R1094" s="179"/>
    </row>
    <row r="1095" spans="15:18" s="189" customFormat="1" x14ac:dyDescent="0.2">
      <c r="O1095" s="179"/>
      <c r="P1095" s="179"/>
      <c r="Q1095" s="179"/>
      <c r="R1095" s="179"/>
    </row>
    <row r="1096" spans="15:18" s="189" customFormat="1" x14ac:dyDescent="0.2">
      <c r="O1096" s="179"/>
      <c r="P1096" s="179"/>
      <c r="Q1096" s="179"/>
      <c r="R1096" s="179"/>
    </row>
    <row r="1097" spans="15:18" s="189" customFormat="1" x14ac:dyDescent="0.2">
      <c r="O1097" s="179"/>
      <c r="P1097" s="179"/>
      <c r="Q1097" s="179"/>
      <c r="R1097" s="179"/>
    </row>
    <row r="1098" spans="15:18" s="189" customFormat="1" x14ac:dyDescent="0.2">
      <c r="O1098" s="179"/>
      <c r="P1098" s="179"/>
      <c r="Q1098" s="179"/>
      <c r="R1098" s="179"/>
    </row>
    <row r="1099" spans="15:18" s="189" customFormat="1" x14ac:dyDescent="0.2">
      <c r="O1099" s="179"/>
      <c r="P1099" s="179"/>
      <c r="Q1099" s="179"/>
      <c r="R1099" s="179"/>
    </row>
    <row r="1100" spans="15:18" s="189" customFormat="1" x14ac:dyDescent="0.2">
      <c r="O1100" s="179"/>
      <c r="P1100" s="179"/>
      <c r="Q1100" s="179"/>
      <c r="R1100" s="179"/>
    </row>
    <row r="1101" spans="15:18" s="189" customFormat="1" x14ac:dyDescent="0.2">
      <c r="O1101" s="179"/>
      <c r="P1101" s="179"/>
      <c r="Q1101" s="179"/>
      <c r="R1101" s="179"/>
    </row>
    <row r="1102" spans="15:18" s="189" customFormat="1" x14ac:dyDescent="0.2">
      <c r="O1102" s="179"/>
      <c r="P1102" s="179"/>
      <c r="Q1102" s="179"/>
      <c r="R1102" s="179"/>
    </row>
    <row r="1103" spans="15:18" s="189" customFormat="1" x14ac:dyDescent="0.2">
      <c r="O1103" s="179"/>
      <c r="P1103" s="179"/>
      <c r="Q1103" s="179"/>
      <c r="R1103" s="179"/>
    </row>
    <row r="1104" spans="15:18" s="189" customFormat="1" x14ac:dyDescent="0.2">
      <c r="O1104" s="179"/>
      <c r="P1104" s="179"/>
      <c r="Q1104" s="179"/>
      <c r="R1104" s="179"/>
    </row>
    <row r="1105" spans="15:18" s="189" customFormat="1" x14ac:dyDescent="0.2">
      <c r="O1105" s="179"/>
      <c r="P1105" s="179"/>
      <c r="Q1105" s="179"/>
      <c r="R1105" s="179"/>
    </row>
    <row r="1106" spans="15:18" s="189" customFormat="1" x14ac:dyDescent="0.2">
      <c r="O1106" s="179"/>
      <c r="P1106" s="179"/>
      <c r="Q1106" s="179"/>
      <c r="R1106" s="179"/>
    </row>
    <row r="1107" spans="15:18" s="189" customFormat="1" x14ac:dyDescent="0.2">
      <c r="O1107" s="179"/>
      <c r="P1107" s="179"/>
      <c r="Q1107" s="179"/>
      <c r="R1107" s="179"/>
    </row>
    <row r="1108" spans="15:18" s="189" customFormat="1" x14ac:dyDescent="0.2">
      <c r="O1108" s="179"/>
      <c r="P1108" s="179"/>
      <c r="Q1108" s="179"/>
      <c r="R1108" s="179"/>
    </row>
    <row r="1109" spans="15:18" s="189" customFormat="1" x14ac:dyDescent="0.2">
      <c r="O1109" s="179"/>
      <c r="P1109" s="179"/>
      <c r="Q1109" s="179"/>
      <c r="R1109" s="179"/>
    </row>
    <row r="1110" spans="15:18" s="189" customFormat="1" x14ac:dyDescent="0.2">
      <c r="O1110" s="179"/>
      <c r="P1110" s="179"/>
      <c r="Q1110" s="179"/>
      <c r="R1110" s="179"/>
    </row>
    <row r="1111" spans="15:18" s="189" customFormat="1" x14ac:dyDescent="0.2">
      <c r="O1111" s="179"/>
      <c r="P1111" s="179"/>
      <c r="Q1111" s="179"/>
      <c r="R1111" s="179"/>
    </row>
    <row r="1112" spans="15:18" s="189" customFormat="1" x14ac:dyDescent="0.2">
      <c r="O1112" s="179"/>
      <c r="P1112" s="179"/>
      <c r="Q1112" s="179"/>
      <c r="R1112" s="179"/>
    </row>
    <row r="1113" spans="15:18" s="189" customFormat="1" x14ac:dyDescent="0.2">
      <c r="O1113" s="179"/>
      <c r="P1113" s="179"/>
      <c r="Q1113" s="179"/>
      <c r="R1113" s="179"/>
    </row>
    <row r="1114" spans="15:18" s="189" customFormat="1" x14ac:dyDescent="0.2">
      <c r="O1114" s="179"/>
      <c r="P1114" s="179"/>
      <c r="Q1114" s="179"/>
      <c r="R1114" s="179"/>
    </row>
    <row r="1115" spans="15:18" s="189" customFormat="1" x14ac:dyDescent="0.2">
      <c r="O1115" s="179"/>
      <c r="P1115" s="179"/>
      <c r="Q1115" s="179"/>
      <c r="R1115" s="179"/>
    </row>
    <row r="1116" spans="15:18" s="189" customFormat="1" x14ac:dyDescent="0.2">
      <c r="O1116" s="179"/>
      <c r="P1116" s="179"/>
      <c r="Q1116" s="179"/>
      <c r="R1116" s="179"/>
    </row>
    <row r="1117" spans="15:18" s="189" customFormat="1" x14ac:dyDescent="0.2">
      <c r="O1117" s="179"/>
      <c r="P1117" s="179"/>
      <c r="Q1117" s="179"/>
      <c r="R1117" s="179"/>
    </row>
    <row r="1118" spans="15:18" s="189" customFormat="1" x14ac:dyDescent="0.2">
      <c r="O1118" s="179"/>
      <c r="P1118" s="179"/>
      <c r="Q1118" s="179"/>
      <c r="R1118" s="179"/>
    </row>
    <row r="1119" spans="15:18" s="189" customFormat="1" x14ac:dyDescent="0.2">
      <c r="O1119" s="179"/>
      <c r="P1119" s="179"/>
      <c r="Q1119" s="179"/>
      <c r="R1119" s="179"/>
    </row>
    <row r="1120" spans="15:18" s="189" customFormat="1" x14ac:dyDescent="0.2">
      <c r="O1120" s="179"/>
      <c r="P1120" s="179"/>
      <c r="Q1120" s="179"/>
      <c r="R1120" s="179"/>
    </row>
    <row r="1121" spans="15:18" s="189" customFormat="1" x14ac:dyDescent="0.2">
      <c r="O1121" s="179"/>
      <c r="P1121" s="179"/>
      <c r="Q1121" s="179"/>
      <c r="R1121" s="179"/>
    </row>
    <row r="1122" spans="15:18" s="189" customFormat="1" x14ac:dyDescent="0.2">
      <c r="O1122" s="179"/>
      <c r="P1122" s="179"/>
      <c r="Q1122" s="179"/>
      <c r="R1122" s="179"/>
    </row>
    <row r="1123" spans="15:18" s="189" customFormat="1" x14ac:dyDescent="0.2">
      <c r="O1123" s="179"/>
      <c r="P1123" s="179"/>
      <c r="Q1123" s="179"/>
      <c r="R1123" s="179"/>
    </row>
    <row r="1124" spans="15:18" s="189" customFormat="1" x14ac:dyDescent="0.2">
      <c r="O1124" s="179"/>
      <c r="P1124" s="179"/>
      <c r="Q1124" s="179"/>
      <c r="R1124" s="179"/>
    </row>
    <row r="1125" spans="15:18" s="189" customFormat="1" x14ac:dyDescent="0.2">
      <c r="O1125" s="179"/>
      <c r="P1125" s="179"/>
      <c r="Q1125" s="179"/>
      <c r="R1125" s="179"/>
    </row>
    <row r="1126" spans="15:18" s="189" customFormat="1" x14ac:dyDescent="0.2">
      <c r="O1126" s="179"/>
      <c r="P1126" s="179"/>
      <c r="Q1126" s="179"/>
      <c r="R1126" s="179"/>
    </row>
    <row r="1127" spans="15:18" s="189" customFormat="1" x14ac:dyDescent="0.2">
      <c r="O1127" s="179"/>
      <c r="P1127" s="179"/>
      <c r="Q1127" s="179"/>
      <c r="R1127" s="179"/>
    </row>
    <row r="1128" spans="15:18" s="189" customFormat="1" x14ac:dyDescent="0.2">
      <c r="O1128" s="179"/>
      <c r="P1128" s="179"/>
      <c r="Q1128" s="179"/>
      <c r="R1128" s="179"/>
    </row>
    <row r="1129" spans="15:18" s="189" customFormat="1" x14ac:dyDescent="0.2">
      <c r="O1129" s="179"/>
      <c r="P1129" s="179"/>
      <c r="Q1129" s="179"/>
      <c r="R1129" s="179"/>
    </row>
    <row r="1130" spans="15:18" s="189" customFormat="1" x14ac:dyDescent="0.2">
      <c r="O1130" s="179"/>
      <c r="P1130" s="179"/>
      <c r="Q1130" s="179"/>
      <c r="R1130" s="179"/>
    </row>
    <row r="1131" spans="15:18" s="189" customFormat="1" x14ac:dyDescent="0.2">
      <c r="O1131" s="179"/>
      <c r="P1131" s="179"/>
      <c r="Q1131" s="179"/>
      <c r="R1131" s="179"/>
    </row>
    <row r="1132" spans="15:18" s="189" customFormat="1" x14ac:dyDescent="0.2">
      <c r="O1132" s="179"/>
      <c r="P1132" s="179"/>
      <c r="Q1132" s="179"/>
      <c r="R1132" s="179"/>
    </row>
    <row r="1133" spans="15:18" s="189" customFormat="1" x14ac:dyDescent="0.2">
      <c r="O1133" s="179"/>
      <c r="P1133" s="179"/>
      <c r="Q1133" s="179"/>
      <c r="R1133" s="179"/>
    </row>
    <row r="1134" spans="15:18" s="189" customFormat="1" x14ac:dyDescent="0.2">
      <c r="O1134" s="179"/>
      <c r="P1134" s="179"/>
      <c r="Q1134" s="179"/>
      <c r="R1134" s="179"/>
    </row>
    <row r="1135" spans="15:18" s="189" customFormat="1" x14ac:dyDescent="0.2">
      <c r="O1135" s="179"/>
      <c r="P1135" s="179"/>
      <c r="Q1135" s="179"/>
      <c r="R1135" s="179"/>
    </row>
    <row r="1136" spans="15:18" s="189" customFormat="1" x14ac:dyDescent="0.2">
      <c r="O1136" s="179"/>
      <c r="P1136" s="179"/>
      <c r="Q1136" s="179"/>
      <c r="R1136" s="179"/>
    </row>
    <row r="1137" spans="15:18" s="189" customFormat="1" x14ac:dyDescent="0.2">
      <c r="O1137" s="179"/>
      <c r="P1137" s="179"/>
      <c r="Q1137" s="179"/>
      <c r="R1137" s="179"/>
    </row>
    <row r="1138" spans="15:18" s="189" customFormat="1" x14ac:dyDescent="0.2">
      <c r="O1138" s="179"/>
      <c r="P1138" s="179"/>
      <c r="Q1138" s="179"/>
      <c r="R1138" s="179"/>
    </row>
    <row r="1139" spans="15:18" s="189" customFormat="1" x14ac:dyDescent="0.2">
      <c r="O1139" s="179"/>
      <c r="P1139" s="179"/>
      <c r="Q1139" s="179"/>
      <c r="R1139" s="179"/>
    </row>
    <row r="1140" spans="15:18" s="189" customFormat="1" x14ac:dyDescent="0.2">
      <c r="O1140" s="179"/>
      <c r="P1140" s="179"/>
      <c r="Q1140" s="179"/>
      <c r="R1140" s="179"/>
    </row>
    <row r="1141" spans="15:18" s="189" customFormat="1" x14ac:dyDescent="0.2">
      <c r="O1141" s="179"/>
      <c r="P1141" s="179"/>
      <c r="Q1141" s="179"/>
      <c r="R1141" s="179"/>
    </row>
    <row r="1142" spans="15:18" s="189" customFormat="1" x14ac:dyDescent="0.2">
      <c r="O1142" s="179"/>
      <c r="P1142" s="179"/>
      <c r="Q1142" s="179"/>
      <c r="R1142" s="179"/>
    </row>
    <row r="1143" spans="15:18" s="189" customFormat="1" x14ac:dyDescent="0.2">
      <c r="O1143" s="179"/>
      <c r="P1143" s="179"/>
      <c r="Q1143" s="179"/>
      <c r="R1143" s="179"/>
    </row>
    <row r="1144" spans="15:18" s="189" customFormat="1" x14ac:dyDescent="0.2">
      <c r="O1144" s="179"/>
      <c r="P1144" s="179"/>
      <c r="Q1144" s="179"/>
      <c r="R1144" s="179"/>
    </row>
    <row r="1145" spans="15:18" s="189" customFormat="1" x14ac:dyDescent="0.2">
      <c r="O1145" s="179"/>
      <c r="P1145" s="179"/>
      <c r="Q1145" s="179"/>
      <c r="R1145" s="179"/>
    </row>
    <row r="1146" spans="15:18" s="189" customFormat="1" x14ac:dyDescent="0.2">
      <c r="O1146" s="179"/>
      <c r="P1146" s="179"/>
      <c r="Q1146" s="179"/>
      <c r="R1146" s="179"/>
    </row>
    <row r="1147" spans="15:18" s="189" customFormat="1" x14ac:dyDescent="0.2">
      <c r="O1147" s="179"/>
      <c r="P1147" s="179"/>
      <c r="Q1147" s="179"/>
      <c r="R1147" s="179"/>
    </row>
    <row r="1148" spans="15:18" s="189" customFormat="1" x14ac:dyDescent="0.2">
      <c r="O1148" s="179"/>
      <c r="P1148" s="179"/>
      <c r="Q1148" s="179"/>
      <c r="R1148" s="179"/>
    </row>
    <row r="1149" spans="15:18" s="189" customFormat="1" x14ac:dyDescent="0.2">
      <c r="O1149" s="179"/>
      <c r="P1149" s="179"/>
      <c r="Q1149" s="179"/>
      <c r="R1149" s="179"/>
    </row>
    <row r="1150" spans="15:18" s="189" customFormat="1" x14ac:dyDescent="0.2">
      <c r="O1150" s="179"/>
      <c r="P1150" s="179"/>
      <c r="Q1150" s="179"/>
      <c r="R1150" s="179"/>
    </row>
    <row r="1151" spans="15:18" s="189" customFormat="1" x14ac:dyDescent="0.2">
      <c r="O1151" s="179"/>
      <c r="P1151" s="179"/>
      <c r="Q1151" s="179"/>
      <c r="R1151" s="179"/>
    </row>
    <row r="1152" spans="15:18" s="189" customFormat="1" x14ac:dyDescent="0.2">
      <c r="O1152" s="179"/>
      <c r="P1152" s="179"/>
      <c r="Q1152" s="179"/>
      <c r="R1152" s="179"/>
    </row>
    <row r="1153" spans="15:18" s="189" customFormat="1" x14ac:dyDescent="0.2">
      <c r="O1153" s="179"/>
      <c r="P1153" s="179"/>
      <c r="Q1153" s="179"/>
      <c r="R1153" s="179"/>
    </row>
    <row r="1154" spans="15:18" s="189" customFormat="1" x14ac:dyDescent="0.2">
      <c r="O1154" s="179"/>
      <c r="P1154" s="179"/>
      <c r="Q1154" s="179"/>
      <c r="R1154" s="179"/>
    </row>
    <row r="1155" spans="15:18" s="189" customFormat="1" x14ac:dyDescent="0.2">
      <c r="O1155" s="179"/>
      <c r="P1155" s="179"/>
      <c r="Q1155" s="179"/>
      <c r="R1155" s="179"/>
    </row>
    <row r="1156" spans="15:18" s="189" customFormat="1" x14ac:dyDescent="0.2">
      <c r="O1156" s="179"/>
      <c r="P1156" s="179"/>
      <c r="Q1156" s="179"/>
      <c r="R1156" s="179"/>
    </row>
    <row r="1157" spans="15:18" s="189" customFormat="1" x14ac:dyDescent="0.2">
      <c r="O1157" s="179"/>
      <c r="P1157" s="179"/>
      <c r="Q1157" s="179"/>
      <c r="R1157" s="179"/>
    </row>
    <row r="1158" spans="15:18" s="189" customFormat="1" x14ac:dyDescent="0.2">
      <c r="O1158" s="179"/>
      <c r="P1158" s="179"/>
      <c r="Q1158" s="179"/>
      <c r="R1158" s="179"/>
    </row>
    <row r="1159" spans="15:18" s="189" customFormat="1" x14ac:dyDescent="0.2">
      <c r="O1159" s="179"/>
      <c r="P1159" s="179"/>
      <c r="Q1159" s="179"/>
      <c r="R1159" s="179"/>
    </row>
    <row r="1160" spans="15:18" s="189" customFormat="1" x14ac:dyDescent="0.2">
      <c r="O1160" s="179"/>
      <c r="P1160" s="179"/>
      <c r="Q1160" s="179"/>
      <c r="R1160" s="179"/>
    </row>
    <row r="1161" spans="15:18" s="189" customFormat="1" x14ac:dyDescent="0.2">
      <c r="O1161" s="179"/>
      <c r="P1161" s="179"/>
      <c r="Q1161" s="179"/>
      <c r="R1161" s="179"/>
    </row>
    <row r="1162" spans="15:18" s="189" customFormat="1" x14ac:dyDescent="0.2">
      <c r="O1162" s="179"/>
      <c r="P1162" s="179"/>
      <c r="Q1162" s="179"/>
      <c r="R1162" s="179"/>
    </row>
    <row r="1163" spans="15:18" s="189" customFormat="1" x14ac:dyDescent="0.2">
      <c r="O1163" s="179"/>
      <c r="P1163" s="179"/>
      <c r="Q1163" s="179"/>
      <c r="R1163" s="179"/>
    </row>
    <row r="1164" spans="15:18" s="189" customFormat="1" x14ac:dyDescent="0.2">
      <c r="O1164" s="179"/>
      <c r="P1164" s="179"/>
      <c r="Q1164" s="179"/>
      <c r="R1164" s="179"/>
    </row>
    <row r="1165" spans="15:18" s="189" customFormat="1" x14ac:dyDescent="0.2">
      <c r="O1165" s="179"/>
      <c r="P1165" s="179"/>
      <c r="Q1165" s="179"/>
      <c r="R1165" s="179"/>
    </row>
    <row r="1166" spans="15:18" s="189" customFormat="1" x14ac:dyDescent="0.2">
      <c r="O1166" s="179"/>
      <c r="P1166" s="179"/>
      <c r="Q1166" s="179"/>
      <c r="R1166" s="179"/>
    </row>
    <row r="1167" spans="15:18" s="189" customFormat="1" x14ac:dyDescent="0.2">
      <c r="O1167" s="179"/>
      <c r="P1167" s="179"/>
      <c r="Q1167" s="179"/>
      <c r="R1167" s="179"/>
    </row>
    <row r="1168" spans="15:18" s="189" customFormat="1" x14ac:dyDescent="0.2">
      <c r="O1168" s="179"/>
      <c r="P1168" s="179"/>
      <c r="Q1168" s="179"/>
      <c r="R1168" s="179"/>
    </row>
    <row r="1169" spans="15:18" s="189" customFormat="1" x14ac:dyDescent="0.2">
      <c r="O1169" s="179"/>
      <c r="P1169" s="179"/>
      <c r="Q1169" s="179"/>
      <c r="R1169" s="179"/>
    </row>
    <row r="1170" spans="15:18" s="189" customFormat="1" x14ac:dyDescent="0.2">
      <c r="O1170" s="179"/>
      <c r="P1170" s="179"/>
      <c r="Q1170" s="179"/>
      <c r="R1170" s="179"/>
    </row>
    <row r="1171" spans="15:18" s="189" customFormat="1" x14ac:dyDescent="0.2">
      <c r="O1171" s="179"/>
      <c r="P1171" s="179"/>
      <c r="Q1171" s="179"/>
      <c r="R1171" s="179"/>
    </row>
    <row r="1172" spans="15:18" s="189" customFormat="1" x14ac:dyDescent="0.2">
      <c r="O1172" s="179"/>
      <c r="P1172" s="179"/>
      <c r="Q1172" s="179"/>
      <c r="R1172" s="179"/>
    </row>
    <row r="1173" spans="15:18" s="189" customFormat="1" x14ac:dyDescent="0.2">
      <c r="O1173" s="179"/>
      <c r="P1173" s="179"/>
      <c r="Q1173" s="179"/>
      <c r="R1173" s="179"/>
    </row>
    <row r="1174" spans="15:18" s="189" customFormat="1" x14ac:dyDescent="0.2">
      <c r="O1174" s="179"/>
      <c r="P1174" s="179"/>
      <c r="Q1174" s="179"/>
      <c r="R1174" s="179"/>
    </row>
    <row r="1175" spans="15:18" s="189" customFormat="1" x14ac:dyDescent="0.2">
      <c r="O1175" s="179"/>
      <c r="P1175" s="179"/>
      <c r="Q1175" s="179"/>
      <c r="R1175" s="179"/>
    </row>
    <row r="1176" spans="15:18" s="189" customFormat="1" x14ac:dyDescent="0.2">
      <c r="O1176" s="179"/>
      <c r="P1176" s="179"/>
      <c r="Q1176" s="179"/>
      <c r="R1176" s="179"/>
    </row>
    <row r="1177" spans="15:18" s="189" customFormat="1" x14ac:dyDescent="0.2">
      <c r="O1177" s="179"/>
      <c r="P1177" s="179"/>
      <c r="Q1177" s="179"/>
      <c r="R1177" s="179"/>
    </row>
    <row r="1178" spans="15:18" s="189" customFormat="1" x14ac:dyDescent="0.2">
      <c r="O1178" s="179"/>
      <c r="P1178" s="179"/>
      <c r="Q1178" s="179"/>
      <c r="R1178" s="179"/>
    </row>
    <row r="1179" spans="15:18" s="189" customFormat="1" x14ac:dyDescent="0.2">
      <c r="O1179" s="179"/>
      <c r="P1179" s="179"/>
      <c r="Q1179" s="179"/>
      <c r="R1179" s="179"/>
    </row>
    <row r="1180" spans="15:18" s="189" customFormat="1" x14ac:dyDescent="0.2">
      <c r="O1180" s="179"/>
      <c r="P1180" s="179"/>
      <c r="Q1180" s="179"/>
      <c r="R1180" s="179"/>
    </row>
    <row r="1181" spans="15:18" s="189" customFormat="1" x14ac:dyDescent="0.2">
      <c r="O1181" s="179"/>
      <c r="P1181" s="179"/>
      <c r="Q1181" s="179"/>
      <c r="R1181" s="179"/>
    </row>
    <row r="1182" spans="15:18" s="189" customFormat="1" x14ac:dyDescent="0.2">
      <c r="O1182" s="179"/>
      <c r="P1182" s="179"/>
      <c r="Q1182" s="179"/>
      <c r="R1182" s="179"/>
    </row>
    <row r="1183" spans="15:18" s="189" customFormat="1" x14ac:dyDescent="0.2">
      <c r="O1183" s="179"/>
      <c r="P1183" s="179"/>
      <c r="Q1183" s="179"/>
      <c r="R1183" s="179"/>
    </row>
    <row r="1184" spans="15:18" s="189" customFormat="1" x14ac:dyDescent="0.2">
      <c r="O1184" s="179"/>
      <c r="P1184" s="179"/>
      <c r="Q1184" s="179"/>
      <c r="R1184" s="179"/>
    </row>
    <row r="1185" spans="15:18" s="189" customFormat="1" x14ac:dyDescent="0.2">
      <c r="O1185" s="179"/>
      <c r="P1185" s="179"/>
      <c r="Q1185" s="179"/>
      <c r="R1185" s="179"/>
    </row>
    <row r="1186" spans="15:18" s="189" customFormat="1" x14ac:dyDescent="0.2">
      <c r="O1186" s="179"/>
      <c r="P1186" s="179"/>
      <c r="Q1186" s="179"/>
      <c r="R1186" s="179"/>
    </row>
    <row r="1187" spans="15:18" s="189" customFormat="1" x14ac:dyDescent="0.2">
      <c r="O1187" s="179"/>
      <c r="P1187" s="179"/>
      <c r="Q1187" s="179"/>
      <c r="R1187" s="179"/>
    </row>
    <row r="1188" spans="15:18" s="189" customFormat="1" x14ac:dyDescent="0.2">
      <c r="O1188" s="179"/>
      <c r="P1188" s="179"/>
      <c r="Q1188" s="179"/>
      <c r="R1188" s="179"/>
    </row>
    <row r="1189" spans="15:18" s="189" customFormat="1" x14ac:dyDescent="0.2">
      <c r="O1189" s="179"/>
      <c r="P1189" s="179"/>
      <c r="Q1189" s="179"/>
      <c r="R1189" s="179"/>
    </row>
    <row r="1190" spans="15:18" s="189" customFormat="1" x14ac:dyDescent="0.2">
      <c r="O1190" s="179"/>
      <c r="P1190" s="179"/>
      <c r="Q1190" s="179"/>
      <c r="R1190" s="179"/>
    </row>
    <row r="1191" spans="15:18" s="189" customFormat="1" x14ac:dyDescent="0.2">
      <c r="O1191" s="179"/>
      <c r="P1191" s="179"/>
      <c r="Q1191" s="179"/>
      <c r="R1191" s="179"/>
    </row>
    <row r="1192" spans="15:18" s="189" customFormat="1" x14ac:dyDescent="0.2">
      <c r="O1192" s="179"/>
      <c r="P1192" s="179"/>
      <c r="Q1192" s="179"/>
      <c r="R1192" s="179"/>
    </row>
    <row r="1193" spans="15:18" s="189" customFormat="1" x14ac:dyDescent="0.2">
      <c r="O1193" s="179"/>
      <c r="P1193" s="179"/>
      <c r="Q1193" s="179"/>
      <c r="R1193" s="179"/>
    </row>
    <row r="1194" spans="15:18" s="189" customFormat="1" x14ac:dyDescent="0.2">
      <c r="O1194" s="179"/>
      <c r="P1194" s="179"/>
      <c r="Q1194" s="179"/>
      <c r="R1194" s="179"/>
    </row>
    <row r="1195" spans="15:18" s="189" customFormat="1" x14ac:dyDescent="0.2">
      <c r="O1195" s="179"/>
      <c r="P1195" s="179"/>
      <c r="Q1195" s="179"/>
      <c r="R1195" s="179"/>
    </row>
    <row r="1196" spans="15:18" s="189" customFormat="1" x14ac:dyDescent="0.2">
      <c r="O1196" s="179"/>
      <c r="P1196" s="179"/>
      <c r="Q1196" s="179"/>
      <c r="R1196" s="179"/>
    </row>
    <row r="1197" spans="15:18" s="189" customFormat="1" x14ac:dyDescent="0.2">
      <c r="O1197" s="179"/>
      <c r="P1197" s="179"/>
      <c r="Q1197" s="179"/>
      <c r="R1197" s="179"/>
    </row>
    <row r="1198" spans="15:18" s="189" customFormat="1" x14ac:dyDescent="0.2">
      <c r="O1198" s="179"/>
      <c r="P1198" s="179"/>
      <c r="Q1198" s="179"/>
      <c r="R1198" s="179"/>
    </row>
    <row r="1199" spans="15:18" s="189" customFormat="1" x14ac:dyDescent="0.2">
      <c r="O1199" s="179"/>
      <c r="P1199" s="179"/>
      <c r="Q1199" s="179"/>
      <c r="R1199" s="179"/>
    </row>
    <row r="1200" spans="15:18" s="189" customFormat="1" x14ac:dyDescent="0.2">
      <c r="O1200" s="179"/>
      <c r="P1200" s="179"/>
      <c r="Q1200" s="179"/>
      <c r="R1200" s="179"/>
    </row>
    <row r="1201" spans="15:18" s="189" customFormat="1" x14ac:dyDescent="0.2">
      <c r="O1201" s="179"/>
      <c r="P1201" s="179"/>
      <c r="Q1201" s="179"/>
      <c r="R1201" s="179"/>
    </row>
    <row r="1202" spans="15:18" s="189" customFormat="1" x14ac:dyDescent="0.2">
      <c r="O1202" s="179"/>
      <c r="P1202" s="179"/>
      <c r="Q1202" s="179"/>
      <c r="R1202" s="179"/>
    </row>
    <row r="1203" spans="15:18" s="189" customFormat="1" x14ac:dyDescent="0.2">
      <c r="O1203" s="179"/>
      <c r="P1203" s="179"/>
      <c r="Q1203" s="179"/>
      <c r="R1203" s="179"/>
    </row>
    <row r="1204" spans="15:18" s="189" customFormat="1" x14ac:dyDescent="0.2">
      <c r="O1204" s="179"/>
      <c r="P1204" s="179"/>
      <c r="Q1204" s="179"/>
      <c r="R1204" s="179"/>
    </row>
    <row r="1205" spans="15:18" s="189" customFormat="1" x14ac:dyDescent="0.2">
      <c r="O1205" s="179"/>
      <c r="P1205" s="179"/>
      <c r="Q1205" s="179"/>
      <c r="R1205" s="179"/>
    </row>
    <row r="1206" spans="15:18" s="189" customFormat="1" x14ac:dyDescent="0.2">
      <c r="O1206" s="179"/>
      <c r="P1206" s="179"/>
      <c r="Q1206" s="179"/>
      <c r="R1206" s="179"/>
    </row>
    <row r="1207" spans="15:18" s="189" customFormat="1" x14ac:dyDescent="0.2">
      <c r="O1207" s="179"/>
      <c r="P1207" s="179"/>
      <c r="Q1207" s="179"/>
      <c r="R1207" s="179"/>
    </row>
    <row r="1208" spans="15:18" s="189" customFormat="1" x14ac:dyDescent="0.2">
      <c r="O1208" s="179"/>
      <c r="P1208" s="179"/>
      <c r="Q1208" s="179"/>
      <c r="R1208" s="179"/>
    </row>
    <row r="1209" spans="15:18" s="189" customFormat="1" x14ac:dyDescent="0.2">
      <c r="O1209" s="179"/>
      <c r="P1209" s="179"/>
      <c r="Q1209" s="179"/>
      <c r="R1209" s="179"/>
    </row>
    <row r="1210" spans="15:18" s="189" customFormat="1" x14ac:dyDescent="0.2">
      <c r="O1210" s="179"/>
      <c r="P1210" s="179"/>
      <c r="Q1210" s="179"/>
      <c r="R1210" s="179"/>
    </row>
    <row r="1211" spans="15:18" s="189" customFormat="1" x14ac:dyDescent="0.2">
      <c r="O1211" s="179"/>
      <c r="P1211" s="179"/>
      <c r="Q1211" s="179"/>
      <c r="R1211" s="179"/>
    </row>
    <row r="1212" spans="15:18" s="189" customFormat="1" x14ac:dyDescent="0.2">
      <c r="O1212" s="179"/>
      <c r="P1212" s="179"/>
      <c r="Q1212" s="179"/>
      <c r="R1212" s="179"/>
    </row>
    <row r="1213" spans="15:18" s="189" customFormat="1" x14ac:dyDescent="0.2">
      <c r="O1213" s="179"/>
      <c r="P1213" s="179"/>
      <c r="Q1213" s="179"/>
      <c r="R1213" s="179"/>
    </row>
    <row r="1214" spans="15:18" s="189" customFormat="1" x14ac:dyDescent="0.2">
      <c r="O1214" s="179"/>
      <c r="P1214" s="179"/>
      <c r="Q1214" s="179"/>
      <c r="R1214" s="179"/>
    </row>
    <row r="1215" spans="15:18" s="189" customFormat="1" x14ac:dyDescent="0.2">
      <c r="O1215" s="179"/>
      <c r="P1215" s="179"/>
      <c r="Q1215" s="179"/>
      <c r="R1215" s="179"/>
    </row>
    <row r="1216" spans="15:18" s="189" customFormat="1" x14ac:dyDescent="0.2">
      <c r="O1216" s="179"/>
      <c r="P1216" s="179"/>
      <c r="Q1216" s="179"/>
      <c r="R1216" s="179"/>
    </row>
    <row r="1217" spans="15:18" s="189" customFormat="1" x14ac:dyDescent="0.2">
      <c r="O1217" s="179"/>
      <c r="P1217" s="179"/>
      <c r="Q1217" s="179"/>
      <c r="R1217" s="179"/>
    </row>
    <row r="1218" spans="15:18" s="189" customFormat="1" x14ac:dyDescent="0.2">
      <c r="O1218" s="179"/>
      <c r="P1218" s="179"/>
      <c r="Q1218" s="179"/>
      <c r="R1218" s="179"/>
    </row>
    <row r="1219" spans="15:18" s="189" customFormat="1" x14ac:dyDescent="0.2">
      <c r="O1219" s="179"/>
      <c r="P1219" s="179"/>
      <c r="Q1219" s="179"/>
      <c r="R1219" s="179"/>
    </row>
    <row r="1220" spans="15:18" s="189" customFormat="1" x14ac:dyDescent="0.2">
      <c r="O1220" s="179"/>
      <c r="P1220" s="179"/>
      <c r="Q1220" s="179"/>
      <c r="R1220" s="179"/>
    </row>
    <row r="1221" spans="15:18" s="189" customFormat="1" x14ac:dyDescent="0.2">
      <c r="O1221" s="179"/>
      <c r="P1221" s="179"/>
      <c r="Q1221" s="179"/>
      <c r="R1221" s="179"/>
    </row>
    <row r="1222" spans="15:18" s="189" customFormat="1" x14ac:dyDescent="0.2">
      <c r="O1222" s="179"/>
      <c r="P1222" s="179"/>
      <c r="Q1222" s="179"/>
      <c r="R1222" s="179"/>
    </row>
    <row r="1223" spans="15:18" s="189" customFormat="1" x14ac:dyDescent="0.2">
      <c r="O1223" s="179"/>
      <c r="P1223" s="179"/>
      <c r="Q1223" s="179"/>
      <c r="R1223" s="179"/>
    </row>
    <row r="1224" spans="15:18" s="189" customFormat="1" x14ac:dyDescent="0.2">
      <c r="O1224" s="179"/>
      <c r="P1224" s="179"/>
      <c r="Q1224" s="179"/>
      <c r="R1224" s="179"/>
    </row>
    <row r="1225" spans="15:18" s="189" customFormat="1" x14ac:dyDescent="0.2">
      <c r="O1225" s="179"/>
      <c r="P1225" s="179"/>
      <c r="Q1225" s="179"/>
      <c r="R1225" s="179"/>
    </row>
    <row r="1226" spans="15:18" s="189" customFormat="1" x14ac:dyDescent="0.2">
      <c r="O1226" s="179"/>
      <c r="P1226" s="179"/>
      <c r="Q1226" s="179"/>
      <c r="R1226" s="179"/>
    </row>
    <row r="1227" spans="15:18" s="189" customFormat="1" x14ac:dyDescent="0.2">
      <c r="O1227" s="179"/>
      <c r="P1227" s="179"/>
      <c r="Q1227" s="179"/>
      <c r="R1227" s="179"/>
    </row>
    <row r="1228" spans="15:18" s="189" customFormat="1" x14ac:dyDescent="0.2">
      <c r="O1228" s="179"/>
      <c r="P1228" s="179"/>
      <c r="Q1228" s="179"/>
      <c r="R1228" s="179"/>
    </row>
    <row r="1229" spans="15:18" s="189" customFormat="1" x14ac:dyDescent="0.2">
      <c r="O1229" s="179"/>
      <c r="P1229" s="179"/>
      <c r="Q1229" s="179"/>
      <c r="R1229" s="179"/>
    </row>
    <row r="1230" spans="15:18" s="189" customFormat="1" x14ac:dyDescent="0.2">
      <c r="O1230" s="179"/>
      <c r="P1230" s="179"/>
      <c r="Q1230" s="179"/>
      <c r="R1230" s="179"/>
    </row>
    <row r="1231" spans="15:18" s="189" customFormat="1" x14ac:dyDescent="0.2">
      <c r="O1231" s="179"/>
      <c r="P1231" s="179"/>
      <c r="Q1231" s="179"/>
      <c r="R1231" s="179"/>
    </row>
    <row r="1232" spans="15:18" s="189" customFormat="1" x14ac:dyDescent="0.2">
      <c r="O1232" s="179"/>
      <c r="P1232" s="179"/>
      <c r="Q1232" s="179"/>
      <c r="R1232" s="179"/>
    </row>
    <row r="1233" spans="15:18" s="189" customFormat="1" x14ac:dyDescent="0.2">
      <c r="O1233" s="179"/>
      <c r="P1233" s="179"/>
      <c r="Q1233" s="179"/>
      <c r="R1233" s="179"/>
    </row>
    <row r="1234" spans="15:18" s="189" customFormat="1" x14ac:dyDescent="0.2">
      <c r="O1234" s="179"/>
      <c r="P1234" s="179"/>
      <c r="Q1234" s="179"/>
      <c r="R1234" s="179"/>
    </row>
    <row r="1235" spans="15:18" s="189" customFormat="1" x14ac:dyDescent="0.2">
      <c r="O1235" s="179"/>
      <c r="P1235" s="179"/>
      <c r="Q1235" s="179"/>
      <c r="R1235" s="179"/>
    </row>
    <row r="1236" spans="15:18" s="189" customFormat="1" x14ac:dyDescent="0.2">
      <c r="O1236" s="179"/>
      <c r="P1236" s="179"/>
      <c r="Q1236" s="179"/>
      <c r="R1236" s="179"/>
    </row>
    <row r="1237" spans="15:18" s="189" customFormat="1" x14ac:dyDescent="0.2">
      <c r="O1237" s="179"/>
      <c r="P1237" s="179"/>
      <c r="Q1237" s="179"/>
      <c r="R1237" s="179"/>
    </row>
    <row r="1238" spans="15:18" s="189" customFormat="1" x14ac:dyDescent="0.2">
      <c r="O1238" s="179"/>
      <c r="P1238" s="179"/>
      <c r="Q1238" s="179"/>
      <c r="R1238" s="179"/>
    </row>
    <row r="1239" spans="15:18" s="189" customFormat="1" x14ac:dyDescent="0.2">
      <c r="O1239" s="179"/>
      <c r="P1239" s="179"/>
      <c r="Q1239" s="179"/>
      <c r="R1239" s="179"/>
    </row>
    <row r="1240" spans="15:18" s="189" customFormat="1" x14ac:dyDescent="0.2">
      <c r="O1240" s="179"/>
      <c r="P1240" s="179"/>
      <c r="Q1240" s="179"/>
      <c r="R1240" s="179"/>
    </row>
    <row r="1241" spans="15:18" s="189" customFormat="1" x14ac:dyDescent="0.2">
      <c r="O1241" s="179"/>
      <c r="P1241" s="179"/>
      <c r="Q1241" s="179"/>
      <c r="R1241" s="179"/>
    </row>
    <row r="1242" spans="15:18" s="189" customFormat="1" x14ac:dyDescent="0.2">
      <c r="O1242" s="179"/>
      <c r="P1242" s="179"/>
      <c r="Q1242" s="179"/>
      <c r="R1242" s="179"/>
    </row>
    <row r="1243" spans="15:18" s="189" customFormat="1" x14ac:dyDescent="0.2">
      <c r="O1243" s="179"/>
      <c r="P1243" s="179"/>
      <c r="Q1243" s="179"/>
      <c r="R1243" s="179"/>
    </row>
    <row r="1244" spans="15:18" s="189" customFormat="1" x14ac:dyDescent="0.2">
      <c r="O1244" s="179"/>
      <c r="P1244" s="179"/>
      <c r="Q1244" s="179"/>
      <c r="R1244" s="179"/>
    </row>
    <row r="1245" spans="15:18" s="189" customFormat="1" x14ac:dyDescent="0.2">
      <c r="O1245" s="179"/>
      <c r="P1245" s="179"/>
      <c r="Q1245" s="179"/>
      <c r="R1245" s="179"/>
    </row>
    <row r="1246" spans="15:18" s="189" customFormat="1" x14ac:dyDescent="0.2">
      <c r="O1246" s="179"/>
      <c r="P1246" s="179"/>
      <c r="Q1246" s="179"/>
      <c r="R1246" s="179"/>
    </row>
    <row r="1247" spans="15:18" s="189" customFormat="1" x14ac:dyDescent="0.2">
      <c r="O1247" s="179"/>
      <c r="P1247" s="179"/>
      <c r="Q1247" s="179"/>
      <c r="R1247" s="179"/>
    </row>
    <row r="1248" spans="15:18" s="189" customFormat="1" x14ac:dyDescent="0.2">
      <c r="O1248" s="179"/>
      <c r="P1248" s="179"/>
      <c r="Q1248" s="179"/>
      <c r="R1248" s="179"/>
    </row>
    <row r="1249" spans="15:18" s="189" customFormat="1" x14ac:dyDescent="0.2">
      <c r="O1249" s="179"/>
      <c r="P1249" s="179"/>
      <c r="Q1249" s="179"/>
      <c r="R1249" s="179"/>
    </row>
    <row r="1250" spans="15:18" s="189" customFormat="1" x14ac:dyDescent="0.2">
      <c r="O1250" s="179"/>
      <c r="P1250" s="179"/>
      <c r="Q1250" s="179"/>
      <c r="R1250" s="179"/>
    </row>
    <row r="1251" spans="15:18" s="189" customFormat="1" x14ac:dyDescent="0.2">
      <c r="O1251" s="179"/>
      <c r="P1251" s="179"/>
      <c r="Q1251" s="179"/>
      <c r="R1251" s="179"/>
    </row>
    <row r="1252" spans="15:18" s="189" customFormat="1" x14ac:dyDescent="0.2">
      <c r="O1252" s="179"/>
      <c r="P1252" s="179"/>
      <c r="Q1252" s="179"/>
      <c r="R1252" s="179"/>
    </row>
    <row r="1253" spans="15:18" s="189" customFormat="1" x14ac:dyDescent="0.2">
      <c r="O1253" s="179"/>
      <c r="P1253" s="179"/>
      <c r="Q1253" s="179"/>
      <c r="R1253" s="179"/>
    </row>
    <row r="1254" spans="15:18" s="189" customFormat="1" x14ac:dyDescent="0.2">
      <c r="O1254" s="179"/>
      <c r="P1254" s="179"/>
      <c r="Q1254" s="179"/>
      <c r="R1254" s="179"/>
    </row>
    <row r="1255" spans="15:18" s="189" customFormat="1" x14ac:dyDescent="0.2">
      <c r="O1255" s="179"/>
      <c r="P1255" s="179"/>
      <c r="Q1255" s="179"/>
      <c r="R1255" s="179"/>
    </row>
    <row r="1256" spans="15:18" s="189" customFormat="1" x14ac:dyDescent="0.2">
      <c r="O1256" s="179"/>
      <c r="P1256" s="179"/>
      <c r="Q1256" s="179"/>
      <c r="R1256" s="179"/>
    </row>
    <row r="1257" spans="15:18" s="189" customFormat="1" x14ac:dyDescent="0.2">
      <c r="O1257" s="179"/>
      <c r="P1257" s="179"/>
      <c r="Q1257" s="179"/>
      <c r="R1257" s="179"/>
    </row>
    <row r="1258" spans="15:18" s="189" customFormat="1" x14ac:dyDescent="0.2">
      <c r="O1258" s="179"/>
      <c r="P1258" s="179"/>
      <c r="Q1258" s="179"/>
      <c r="R1258" s="179"/>
    </row>
    <row r="1259" spans="15:18" s="189" customFormat="1" x14ac:dyDescent="0.2">
      <c r="O1259" s="179"/>
      <c r="P1259" s="179"/>
      <c r="Q1259" s="179"/>
      <c r="R1259" s="179"/>
    </row>
    <row r="1260" spans="15:18" s="189" customFormat="1" x14ac:dyDescent="0.2">
      <c r="O1260" s="179"/>
      <c r="P1260" s="179"/>
      <c r="Q1260" s="179"/>
      <c r="R1260" s="179"/>
    </row>
    <row r="1261" spans="15:18" s="189" customFormat="1" x14ac:dyDescent="0.2">
      <c r="O1261" s="179"/>
      <c r="P1261" s="179"/>
      <c r="Q1261" s="179"/>
      <c r="R1261" s="179"/>
    </row>
    <row r="1262" spans="15:18" s="189" customFormat="1" x14ac:dyDescent="0.2">
      <c r="O1262" s="179"/>
      <c r="P1262" s="179"/>
      <c r="Q1262" s="179"/>
      <c r="R1262" s="179"/>
    </row>
    <row r="1263" spans="15:18" s="189" customFormat="1" x14ac:dyDescent="0.2">
      <c r="O1263" s="179"/>
      <c r="P1263" s="179"/>
      <c r="Q1263" s="179"/>
      <c r="R1263" s="179"/>
    </row>
    <row r="1264" spans="15:18" s="189" customFormat="1" x14ac:dyDescent="0.2">
      <c r="O1264" s="179"/>
      <c r="P1264" s="179"/>
      <c r="Q1264" s="179"/>
      <c r="R1264" s="179"/>
    </row>
    <row r="1265" spans="15:18" s="189" customFormat="1" x14ac:dyDescent="0.2">
      <c r="O1265" s="179"/>
      <c r="P1265" s="179"/>
      <c r="Q1265" s="179"/>
      <c r="R1265" s="179"/>
    </row>
    <row r="1266" spans="15:18" s="189" customFormat="1" x14ac:dyDescent="0.2">
      <c r="O1266" s="179"/>
      <c r="P1266" s="179"/>
      <c r="Q1266" s="179"/>
      <c r="R1266" s="179"/>
    </row>
    <row r="1267" spans="15:18" s="189" customFormat="1" x14ac:dyDescent="0.2">
      <c r="O1267" s="179"/>
      <c r="P1267" s="179"/>
      <c r="Q1267" s="179"/>
      <c r="R1267" s="179"/>
    </row>
    <row r="1268" spans="15:18" s="189" customFormat="1" x14ac:dyDescent="0.2">
      <c r="O1268" s="179"/>
      <c r="P1268" s="179"/>
      <c r="Q1268" s="179"/>
      <c r="R1268" s="179"/>
    </row>
    <row r="1269" spans="15:18" s="189" customFormat="1" x14ac:dyDescent="0.2">
      <c r="O1269" s="179"/>
      <c r="P1269" s="179"/>
      <c r="Q1269" s="179"/>
      <c r="R1269" s="179"/>
    </row>
    <row r="1270" spans="15:18" s="189" customFormat="1" x14ac:dyDescent="0.2">
      <c r="O1270" s="179"/>
      <c r="P1270" s="179"/>
      <c r="Q1270" s="179"/>
      <c r="R1270" s="179"/>
    </row>
    <row r="1271" spans="15:18" s="189" customFormat="1" x14ac:dyDescent="0.2">
      <c r="O1271" s="179"/>
      <c r="P1271" s="179"/>
      <c r="Q1271" s="179"/>
      <c r="R1271" s="179"/>
    </row>
    <row r="1272" spans="15:18" s="189" customFormat="1" x14ac:dyDescent="0.2">
      <c r="O1272" s="179"/>
      <c r="P1272" s="179"/>
      <c r="Q1272" s="179"/>
      <c r="R1272" s="179"/>
    </row>
    <row r="1273" spans="15:18" s="189" customFormat="1" x14ac:dyDescent="0.2">
      <c r="O1273" s="179"/>
      <c r="P1273" s="179"/>
      <c r="Q1273" s="179"/>
      <c r="R1273" s="179"/>
    </row>
    <row r="1274" spans="15:18" s="189" customFormat="1" x14ac:dyDescent="0.2">
      <c r="O1274" s="179"/>
      <c r="P1274" s="179"/>
      <c r="Q1274" s="179"/>
      <c r="R1274" s="179"/>
    </row>
    <row r="1275" spans="15:18" s="189" customFormat="1" x14ac:dyDescent="0.2">
      <c r="O1275" s="179"/>
      <c r="P1275" s="179"/>
      <c r="Q1275" s="179"/>
      <c r="R1275" s="179"/>
    </row>
    <row r="1276" spans="15:18" s="189" customFormat="1" x14ac:dyDescent="0.2">
      <c r="O1276" s="179"/>
      <c r="P1276" s="179"/>
      <c r="Q1276" s="179"/>
      <c r="R1276" s="179"/>
    </row>
    <row r="1277" spans="15:18" s="189" customFormat="1" x14ac:dyDescent="0.2">
      <c r="O1277" s="179"/>
      <c r="P1277" s="179"/>
      <c r="Q1277" s="179"/>
      <c r="R1277" s="179"/>
    </row>
    <row r="1278" spans="15:18" s="189" customFormat="1" x14ac:dyDescent="0.2">
      <c r="O1278" s="179"/>
      <c r="P1278" s="179"/>
      <c r="Q1278" s="179"/>
      <c r="R1278" s="179"/>
    </row>
    <row r="1279" spans="15:18" s="189" customFormat="1" x14ac:dyDescent="0.2">
      <c r="O1279" s="179"/>
      <c r="P1279" s="179"/>
      <c r="Q1279" s="179"/>
      <c r="R1279" s="179"/>
    </row>
    <row r="1280" spans="15:18" s="189" customFormat="1" x14ac:dyDescent="0.2">
      <c r="O1280" s="179"/>
      <c r="P1280" s="179"/>
      <c r="Q1280" s="179"/>
      <c r="R1280" s="179"/>
    </row>
    <row r="1281" spans="15:18" s="189" customFormat="1" x14ac:dyDescent="0.2">
      <c r="O1281" s="179"/>
      <c r="P1281" s="179"/>
      <c r="Q1281" s="179"/>
      <c r="R1281" s="179"/>
    </row>
    <row r="1282" spans="15:18" s="189" customFormat="1" x14ac:dyDescent="0.2">
      <c r="O1282" s="179"/>
      <c r="P1282" s="179"/>
      <c r="Q1282" s="179"/>
      <c r="R1282" s="179"/>
    </row>
    <row r="1283" spans="15:18" s="189" customFormat="1" x14ac:dyDescent="0.2">
      <c r="O1283" s="179"/>
      <c r="P1283" s="179"/>
      <c r="Q1283" s="179"/>
      <c r="R1283" s="179"/>
    </row>
    <row r="1284" spans="15:18" s="189" customFormat="1" x14ac:dyDescent="0.2">
      <c r="O1284" s="179"/>
      <c r="P1284" s="179"/>
      <c r="Q1284" s="179"/>
      <c r="R1284" s="179"/>
    </row>
    <row r="1285" spans="15:18" s="189" customFormat="1" x14ac:dyDescent="0.2">
      <c r="O1285" s="179"/>
      <c r="P1285" s="179"/>
      <c r="Q1285" s="179"/>
      <c r="R1285" s="179"/>
    </row>
    <row r="1286" spans="15:18" s="189" customFormat="1" x14ac:dyDescent="0.2">
      <c r="O1286" s="179"/>
      <c r="P1286" s="179"/>
      <c r="Q1286" s="179"/>
      <c r="R1286" s="179"/>
    </row>
    <row r="1287" spans="15:18" s="189" customFormat="1" x14ac:dyDescent="0.2">
      <c r="O1287" s="179"/>
      <c r="P1287" s="179"/>
      <c r="Q1287" s="179"/>
      <c r="R1287" s="179"/>
    </row>
    <row r="1288" spans="15:18" s="189" customFormat="1" x14ac:dyDescent="0.2">
      <c r="O1288" s="179"/>
      <c r="P1288" s="179"/>
      <c r="Q1288" s="179"/>
      <c r="R1288" s="179"/>
    </row>
    <row r="1289" spans="15:18" s="189" customFormat="1" x14ac:dyDescent="0.2">
      <c r="O1289" s="179"/>
      <c r="P1289" s="179"/>
      <c r="Q1289" s="179"/>
      <c r="R1289" s="179"/>
    </row>
    <row r="1290" spans="15:18" s="189" customFormat="1" x14ac:dyDescent="0.2">
      <c r="O1290" s="179"/>
      <c r="P1290" s="179"/>
      <c r="Q1290" s="179"/>
      <c r="R1290" s="179"/>
    </row>
    <row r="1291" spans="15:18" s="189" customFormat="1" x14ac:dyDescent="0.2">
      <c r="O1291" s="179"/>
      <c r="P1291" s="179"/>
      <c r="Q1291" s="179"/>
      <c r="R1291" s="179"/>
    </row>
    <row r="1292" spans="15:18" s="189" customFormat="1" x14ac:dyDescent="0.2">
      <c r="O1292" s="179"/>
      <c r="P1292" s="179"/>
      <c r="Q1292" s="179"/>
      <c r="R1292" s="179"/>
    </row>
    <row r="1293" spans="15:18" s="189" customFormat="1" x14ac:dyDescent="0.2">
      <c r="O1293" s="179"/>
      <c r="P1293" s="179"/>
      <c r="Q1293" s="179"/>
      <c r="R1293" s="179"/>
    </row>
    <row r="1294" spans="15:18" s="189" customFormat="1" x14ac:dyDescent="0.2">
      <c r="O1294" s="179"/>
      <c r="P1294" s="179"/>
      <c r="Q1294" s="179"/>
      <c r="R1294" s="179"/>
    </row>
    <row r="1295" spans="15:18" s="189" customFormat="1" x14ac:dyDescent="0.2">
      <c r="O1295" s="179"/>
      <c r="P1295" s="179"/>
      <c r="Q1295" s="179"/>
      <c r="R1295" s="179"/>
    </row>
    <row r="1296" spans="15:18" s="189" customFormat="1" x14ac:dyDescent="0.2">
      <c r="O1296" s="179"/>
      <c r="P1296" s="179"/>
      <c r="Q1296" s="179"/>
      <c r="R1296" s="179"/>
    </row>
    <row r="1297" spans="15:18" s="189" customFormat="1" x14ac:dyDescent="0.2">
      <c r="O1297" s="179"/>
      <c r="P1297" s="179"/>
      <c r="Q1297" s="179"/>
      <c r="R1297" s="179"/>
    </row>
    <row r="1298" spans="15:18" s="189" customFormat="1" x14ac:dyDescent="0.2">
      <c r="O1298" s="179"/>
      <c r="P1298" s="179"/>
      <c r="Q1298" s="179"/>
      <c r="R1298" s="179"/>
    </row>
    <row r="1299" spans="15:18" s="189" customFormat="1" x14ac:dyDescent="0.2">
      <c r="O1299" s="179"/>
      <c r="P1299" s="179"/>
      <c r="Q1299" s="179"/>
      <c r="R1299" s="179"/>
    </row>
    <row r="1300" spans="15:18" s="189" customFormat="1" x14ac:dyDescent="0.2">
      <c r="O1300" s="179"/>
      <c r="P1300" s="179"/>
      <c r="Q1300" s="179"/>
      <c r="R1300" s="179"/>
    </row>
    <row r="1301" spans="15:18" s="189" customFormat="1" x14ac:dyDescent="0.2">
      <c r="O1301" s="179"/>
      <c r="P1301" s="179"/>
      <c r="Q1301" s="179"/>
      <c r="R1301" s="179"/>
    </row>
    <row r="1302" spans="15:18" s="189" customFormat="1" x14ac:dyDescent="0.2">
      <c r="O1302" s="179"/>
      <c r="P1302" s="179"/>
      <c r="Q1302" s="179"/>
      <c r="R1302" s="179"/>
    </row>
    <row r="1303" spans="15:18" s="189" customFormat="1" x14ac:dyDescent="0.2">
      <c r="O1303" s="179"/>
      <c r="P1303" s="179"/>
      <c r="Q1303" s="179"/>
      <c r="R1303" s="179"/>
    </row>
    <row r="1304" spans="15:18" s="189" customFormat="1" x14ac:dyDescent="0.2">
      <c r="O1304" s="179"/>
      <c r="P1304" s="179"/>
      <c r="Q1304" s="179"/>
      <c r="R1304" s="179"/>
    </row>
    <row r="1305" spans="15:18" s="189" customFormat="1" x14ac:dyDescent="0.2">
      <c r="O1305" s="179"/>
      <c r="P1305" s="179"/>
      <c r="Q1305" s="179"/>
      <c r="R1305" s="179"/>
    </row>
    <row r="1306" spans="15:18" s="189" customFormat="1" x14ac:dyDescent="0.2">
      <c r="O1306" s="179"/>
      <c r="P1306" s="179"/>
      <c r="Q1306" s="179"/>
      <c r="R1306" s="179"/>
    </row>
    <row r="1307" spans="15:18" s="189" customFormat="1" x14ac:dyDescent="0.2">
      <c r="O1307" s="179"/>
      <c r="P1307" s="179"/>
      <c r="Q1307" s="179"/>
      <c r="R1307" s="179"/>
    </row>
    <row r="1308" spans="15:18" s="189" customFormat="1" x14ac:dyDescent="0.2">
      <c r="O1308" s="179"/>
      <c r="P1308" s="179"/>
      <c r="Q1308" s="179"/>
      <c r="R1308" s="179"/>
    </row>
    <row r="1309" spans="15:18" s="189" customFormat="1" x14ac:dyDescent="0.2">
      <c r="O1309" s="179"/>
      <c r="P1309" s="179"/>
      <c r="Q1309" s="179"/>
      <c r="R1309" s="179"/>
    </row>
    <row r="1310" spans="15:18" s="189" customFormat="1" x14ac:dyDescent="0.2">
      <c r="O1310" s="179"/>
      <c r="P1310" s="179"/>
      <c r="Q1310" s="179"/>
      <c r="R1310" s="179"/>
    </row>
    <row r="1311" spans="15:18" s="189" customFormat="1" x14ac:dyDescent="0.2">
      <c r="O1311" s="179"/>
      <c r="P1311" s="179"/>
      <c r="Q1311" s="179"/>
      <c r="R1311" s="179"/>
    </row>
    <row r="1312" spans="15:18" s="189" customFormat="1" x14ac:dyDescent="0.2">
      <c r="O1312" s="179"/>
      <c r="P1312" s="179"/>
      <c r="Q1312" s="179"/>
      <c r="R1312" s="179"/>
    </row>
    <row r="1313" spans="15:18" s="189" customFormat="1" x14ac:dyDescent="0.2">
      <c r="O1313" s="179"/>
      <c r="P1313" s="179"/>
      <c r="Q1313" s="179"/>
      <c r="R1313" s="179"/>
    </row>
    <row r="1314" spans="15:18" s="189" customFormat="1" x14ac:dyDescent="0.2">
      <c r="O1314" s="179"/>
      <c r="P1314" s="179"/>
      <c r="Q1314" s="179"/>
      <c r="R1314" s="179"/>
    </row>
    <row r="1315" spans="15:18" s="189" customFormat="1" x14ac:dyDescent="0.2">
      <c r="O1315" s="179"/>
      <c r="P1315" s="179"/>
      <c r="Q1315" s="179"/>
      <c r="R1315" s="179"/>
    </row>
    <row r="1316" spans="15:18" s="189" customFormat="1" x14ac:dyDescent="0.2">
      <c r="O1316" s="179"/>
      <c r="P1316" s="179"/>
      <c r="Q1316" s="179"/>
      <c r="R1316" s="179"/>
    </row>
    <row r="1317" spans="15:18" s="189" customFormat="1" x14ac:dyDescent="0.2">
      <c r="O1317" s="179"/>
      <c r="P1317" s="179"/>
      <c r="Q1317" s="179"/>
      <c r="R1317" s="179"/>
    </row>
    <row r="1318" spans="15:18" s="189" customFormat="1" x14ac:dyDescent="0.2">
      <c r="O1318" s="179"/>
      <c r="P1318" s="179"/>
      <c r="Q1318" s="179"/>
      <c r="R1318" s="179"/>
    </row>
    <row r="1319" spans="15:18" s="189" customFormat="1" x14ac:dyDescent="0.2">
      <c r="O1319" s="179"/>
      <c r="P1319" s="179"/>
      <c r="Q1319" s="179"/>
      <c r="R1319" s="179"/>
    </row>
    <row r="1320" spans="15:18" s="189" customFormat="1" x14ac:dyDescent="0.2">
      <c r="O1320" s="179"/>
      <c r="P1320" s="179"/>
      <c r="Q1320" s="179"/>
      <c r="R1320" s="179"/>
    </row>
    <row r="1321" spans="15:18" s="189" customFormat="1" x14ac:dyDescent="0.2">
      <c r="O1321" s="179"/>
      <c r="P1321" s="179"/>
      <c r="Q1321" s="179"/>
      <c r="R1321" s="179"/>
    </row>
    <row r="1322" spans="15:18" s="189" customFormat="1" x14ac:dyDescent="0.2">
      <c r="O1322" s="179"/>
      <c r="P1322" s="179"/>
      <c r="Q1322" s="179"/>
      <c r="R1322" s="179"/>
    </row>
    <row r="1323" spans="15:18" s="189" customFormat="1" x14ac:dyDescent="0.2">
      <c r="O1323" s="179"/>
      <c r="P1323" s="179"/>
      <c r="Q1323" s="179"/>
      <c r="R1323" s="179"/>
    </row>
    <row r="1324" spans="15:18" s="189" customFormat="1" x14ac:dyDescent="0.2">
      <c r="O1324" s="179"/>
      <c r="P1324" s="179"/>
      <c r="Q1324" s="179"/>
      <c r="R1324" s="179"/>
    </row>
    <row r="1325" spans="15:18" s="189" customFormat="1" x14ac:dyDescent="0.2">
      <c r="O1325" s="179"/>
      <c r="P1325" s="179"/>
      <c r="Q1325" s="179"/>
      <c r="R1325" s="179"/>
    </row>
    <row r="1326" spans="15:18" s="189" customFormat="1" x14ac:dyDescent="0.2">
      <c r="O1326" s="179"/>
      <c r="P1326" s="179"/>
      <c r="Q1326" s="179"/>
      <c r="R1326" s="179"/>
    </row>
    <row r="1327" spans="15:18" s="189" customFormat="1" x14ac:dyDescent="0.2">
      <c r="O1327" s="179"/>
      <c r="P1327" s="179"/>
      <c r="Q1327" s="179"/>
      <c r="R1327" s="179"/>
    </row>
    <row r="1328" spans="15:18" s="189" customFormat="1" x14ac:dyDescent="0.2">
      <c r="O1328" s="179"/>
      <c r="P1328" s="179"/>
      <c r="Q1328" s="179"/>
      <c r="R1328" s="179"/>
    </row>
    <row r="1329" spans="15:18" s="189" customFormat="1" x14ac:dyDescent="0.2">
      <c r="O1329" s="179"/>
      <c r="P1329" s="179"/>
      <c r="Q1329" s="179"/>
      <c r="R1329" s="179"/>
    </row>
    <row r="1330" spans="15:18" s="189" customFormat="1" x14ac:dyDescent="0.2">
      <c r="O1330" s="179"/>
      <c r="P1330" s="179"/>
      <c r="Q1330" s="179"/>
      <c r="R1330" s="179"/>
    </row>
    <row r="1331" spans="15:18" s="189" customFormat="1" x14ac:dyDescent="0.2">
      <c r="O1331" s="179"/>
      <c r="P1331" s="179"/>
      <c r="Q1331" s="179"/>
      <c r="R1331" s="179"/>
    </row>
    <row r="1332" spans="15:18" s="189" customFormat="1" x14ac:dyDescent="0.2">
      <c r="O1332" s="179"/>
      <c r="P1332" s="179"/>
      <c r="Q1332" s="179"/>
      <c r="R1332" s="179"/>
    </row>
    <row r="1333" spans="15:18" s="189" customFormat="1" x14ac:dyDescent="0.2">
      <c r="O1333" s="179"/>
      <c r="P1333" s="179"/>
      <c r="Q1333" s="179"/>
      <c r="R1333" s="179"/>
    </row>
    <row r="1334" spans="15:18" s="189" customFormat="1" x14ac:dyDescent="0.2">
      <c r="O1334" s="179"/>
      <c r="P1334" s="179"/>
      <c r="Q1334" s="179"/>
      <c r="R1334" s="179"/>
    </row>
    <row r="1335" spans="15:18" s="189" customFormat="1" x14ac:dyDescent="0.2">
      <c r="O1335" s="179"/>
      <c r="P1335" s="179"/>
      <c r="Q1335" s="179"/>
      <c r="R1335" s="179"/>
    </row>
    <row r="1336" spans="15:18" s="189" customFormat="1" x14ac:dyDescent="0.2">
      <c r="O1336" s="179"/>
      <c r="P1336" s="179"/>
      <c r="Q1336" s="179"/>
      <c r="R1336" s="179"/>
    </row>
    <row r="1337" spans="15:18" s="189" customFormat="1" x14ac:dyDescent="0.2">
      <c r="O1337" s="179"/>
      <c r="P1337" s="179"/>
      <c r="Q1337" s="179"/>
      <c r="R1337" s="179"/>
    </row>
    <row r="1338" spans="15:18" s="189" customFormat="1" x14ac:dyDescent="0.2">
      <c r="O1338" s="179"/>
      <c r="P1338" s="179"/>
      <c r="Q1338" s="179"/>
      <c r="R1338" s="179"/>
    </row>
    <row r="1339" spans="15:18" s="189" customFormat="1" x14ac:dyDescent="0.2">
      <c r="O1339" s="179"/>
      <c r="P1339" s="179"/>
      <c r="Q1339" s="179"/>
      <c r="R1339" s="179"/>
    </row>
    <row r="1340" spans="15:18" s="189" customFormat="1" x14ac:dyDescent="0.2">
      <c r="O1340" s="179"/>
      <c r="P1340" s="179"/>
      <c r="Q1340" s="179"/>
      <c r="R1340" s="179"/>
    </row>
    <row r="1341" spans="15:18" s="189" customFormat="1" x14ac:dyDescent="0.2">
      <c r="O1341" s="179"/>
      <c r="P1341" s="179"/>
      <c r="Q1341" s="179"/>
      <c r="R1341" s="179"/>
    </row>
    <row r="1342" spans="15:18" s="189" customFormat="1" x14ac:dyDescent="0.2">
      <c r="O1342" s="179"/>
      <c r="P1342" s="179"/>
      <c r="Q1342" s="179"/>
      <c r="R1342" s="179"/>
    </row>
    <row r="1343" spans="15:18" s="189" customFormat="1" x14ac:dyDescent="0.2">
      <c r="O1343" s="179"/>
      <c r="P1343" s="179"/>
      <c r="Q1343" s="179"/>
      <c r="R1343" s="179"/>
    </row>
    <row r="1344" spans="15:18" s="189" customFormat="1" x14ac:dyDescent="0.2">
      <c r="O1344" s="179"/>
      <c r="P1344" s="179"/>
      <c r="Q1344" s="179"/>
      <c r="R1344" s="179"/>
    </row>
    <row r="1345" spans="15:18" s="189" customFormat="1" x14ac:dyDescent="0.2">
      <c r="O1345" s="179"/>
      <c r="P1345" s="179"/>
      <c r="Q1345" s="179"/>
      <c r="R1345" s="179"/>
    </row>
    <row r="1346" spans="15:18" s="189" customFormat="1" x14ac:dyDescent="0.2">
      <c r="O1346" s="179"/>
      <c r="P1346" s="179"/>
      <c r="Q1346" s="179"/>
      <c r="R1346" s="179"/>
    </row>
    <row r="1347" spans="15:18" s="189" customFormat="1" x14ac:dyDescent="0.2">
      <c r="O1347" s="179"/>
      <c r="P1347" s="179"/>
      <c r="Q1347" s="179"/>
      <c r="R1347" s="179"/>
    </row>
    <row r="1348" spans="15:18" s="189" customFormat="1" x14ac:dyDescent="0.2">
      <c r="O1348" s="179"/>
      <c r="P1348" s="179"/>
      <c r="Q1348" s="179"/>
      <c r="R1348" s="179"/>
    </row>
    <row r="1349" spans="15:18" s="189" customFormat="1" x14ac:dyDescent="0.2">
      <c r="O1349" s="179"/>
      <c r="P1349" s="179"/>
      <c r="Q1349" s="179"/>
      <c r="R1349" s="179"/>
    </row>
    <row r="1350" spans="15:18" s="189" customFormat="1" x14ac:dyDescent="0.2">
      <c r="O1350" s="179"/>
      <c r="P1350" s="179"/>
      <c r="Q1350" s="179"/>
      <c r="R1350" s="179"/>
    </row>
    <row r="1351" spans="15:18" s="189" customFormat="1" x14ac:dyDescent="0.2">
      <c r="O1351" s="179"/>
      <c r="P1351" s="179"/>
      <c r="Q1351" s="179"/>
      <c r="R1351" s="179"/>
    </row>
    <row r="1352" spans="15:18" s="189" customFormat="1" x14ac:dyDescent="0.2">
      <c r="O1352" s="179"/>
      <c r="P1352" s="179"/>
      <c r="Q1352" s="179"/>
      <c r="R1352" s="179"/>
    </row>
    <row r="1353" spans="15:18" s="189" customFormat="1" x14ac:dyDescent="0.2">
      <c r="O1353" s="179"/>
      <c r="P1353" s="179"/>
      <c r="Q1353" s="179"/>
      <c r="R1353" s="179"/>
    </row>
    <row r="1354" spans="15:18" s="189" customFormat="1" x14ac:dyDescent="0.2">
      <c r="O1354" s="179"/>
      <c r="P1354" s="179"/>
      <c r="Q1354" s="179"/>
      <c r="R1354" s="179"/>
    </row>
    <row r="1355" spans="15:18" s="189" customFormat="1" x14ac:dyDescent="0.2">
      <c r="O1355" s="179"/>
      <c r="P1355" s="179"/>
      <c r="Q1355" s="179"/>
      <c r="R1355" s="179"/>
    </row>
    <row r="1356" spans="15:18" s="189" customFormat="1" x14ac:dyDescent="0.2">
      <c r="O1356" s="179"/>
      <c r="P1356" s="179"/>
      <c r="Q1356" s="179"/>
      <c r="R1356" s="179"/>
    </row>
    <row r="1357" spans="15:18" s="189" customFormat="1" x14ac:dyDescent="0.2">
      <c r="O1357" s="179"/>
      <c r="P1357" s="179"/>
      <c r="Q1357" s="179"/>
      <c r="R1357" s="179"/>
    </row>
    <row r="1358" spans="15:18" s="189" customFormat="1" x14ac:dyDescent="0.2">
      <c r="O1358" s="179"/>
      <c r="P1358" s="179"/>
      <c r="Q1358" s="179"/>
      <c r="R1358" s="179"/>
    </row>
    <row r="1359" spans="15:18" s="189" customFormat="1" x14ac:dyDescent="0.2">
      <c r="O1359" s="179"/>
      <c r="P1359" s="179"/>
      <c r="Q1359" s="179"/>
      <c r="R1359" s="179"/>
    </row>
    <row r="1360" spans="15:18" s="189" customFormat="1" x14ac:dyDescent="0.2">
      <c r="O1360" s="179"/>
      <c r="P1360" s="179"/>
      <c r="Q1360" s="179"/>
      <c r="R1360" s="179"/>
    </row>
    <row r="1361" spans="15:18" s="189" customFormat="1" x14ac:dyDescent="0.2">
      <c r="O1361" s="179"/>
      <c r="P1361" s="179"/>
      <c r="Q1361" s="179"/>
      <c r="R1361" s="179"/>
    </row>
    <row r="1362" spans="15:18" s="189" customFormat="1" x14ac:dyDescent="0.2">
      <c r="O1362" s="179"/>
      <c r="P1362" s="179"/>
      <c r="Q1362" s="179"/>
      <c r="R1362" s="179"/>
    </row>
    <row r="1363" spans="15:18" s="189" customFormat="1" x14ac:dyDescent="0.2">
      <c r="O1363" s="179"/>
      <c r="P1363" s="179"/>
      <c r="Q1363" s="179"/>
      <c r="R1363" s="179"/>
    </row>
    <row r="1364" spans="15:18" s="189" customFormat="1" x14ac:dyDescent="0.2">
      <c r="O1364" s="179"/>
      <c r="P1364" s="179"/>
      <c r="Q1364" s="179"/>
      <c r="R1364" s="179"/>
    </row>
    <row r="1365" spans="15:18" s="189" customFormat="1" x14ac:dyDescent="0.2">
      <c r="O1365" s="179"/>
      <c r="P1365" s="179"/>
      <c r="Q1365" s="179"/>
      <c r="R1365" s="179"/>
    </row>
    <row r="1366" spans="15:18" s="189" customFormat="1" x14ac:dyDescent="0.2">
      <c r="O1366" s="179"/>
      <c r="P1366" s="179"/>
      <c r="Q1366" s="179"/>
      <c r="R1366" s="179"/>
    </row>
    <row r="1367" spans="15:18" s="189" customFormat="1" x14ac:dyDescent="0.2">
      <c r="O1367" s="179"/>
      <c r="P1367" s="179"/>
      <c r="Q1367" s="179"/>
      <c r="R1367" s="179"/>
    </row>
    <row r="1368" spans="15:18" s="189" customFormat="1" x14ac:dyDescent="0.2">
      <c r="O1368" s="179"/>
      <c r="P1368" s="179"/>
      <c r="Q1368" s="179"/>
      <c r="R1368" s="179"/>
    </row>
    <row r="1369" spans="15:18" s="189" customFormat="1" x14ac:dyDescent="0.2">
      <c r="O1369" s="179"/>
      <c r="P1369" s="179"/>
      <c r="Q1369" s="179"/>
      <c r="R1369" s="179"/>
    </row>
    <row r="1370" spans="15:18" s="189" customFormat="1" x14ac:dyDescent="0.2">
      <c r="O1370" s="179"/>
      <c r="P1370" s="179"/>
      <c r="Q1370" s="179"/>
      <c r="R1370" s="179"/>
    </row>
    <row r="1371" spans="15:18" s="189" customFormat="1" x14ac:dyDescent="0.2">
      <c r="O1371" s="179"/>
      <c r="P1371" s="179"/>
      <c r="Q1371" s="179"/>
      <c r="R1371" s="179"/>
    </row>
    <row r="1372" spans="15:18" s="189" customFormat="1" x14ac:dyDescent="0.2">
      <c r="O1372" s="179"/>
      <c r="P1372" s="179"/>
      <c r="Q1372" s="179"/>
      <c r="R1372" s="179"/>
    </row>
    <row r="1373" spans="15:18" s="189" customFormat="1" x14ac:dyDescent="0.2">
      <c r="O1373" s="179"/>
      <c r="P1373" s="179"/>
      <c r="Q1373" s="179"/>
      <c r="R1373" s="179"/>
    </row>
    <row r="1374" spans="15:18" s="189" customFormat="1" x14ac:dyDescent="0.2">
      <c r="O1374" s="179"/>
      <c r="P1374" s="179"/>
      <c r="Q1374" s="179"/>
      <c r="R1374" s="179"/>
    </row>
    <row r="1375" spans="15:18" s="189" customFormat="1" x14ac:dyDescent="0.2">
      <c r="O1375" s="179"/>
      <c r="P1375" s="179"/>
      <c r="Q1375" s="179"/>
      <c r="R1375" s="179"/>
    </row>
    <row r="1376" spans="15:18" s="189" customFormat="1" x14ac:dyDescent="0.2">
      <c r="O1376" s="179"/>
      <c r="P1376" s="179"/>
      <c r="Q1376" s="179"/>
      <c r="R1376" s="179"/>
    </row>
    <row r="1377" spans="15:18" s="189" customFormat="1" x14ac:dyDescent="0.2">
      <c r="O1377" s="179"/>
      <c r="P1377" s="179"/>
      <c r="Q1377" s="179"/>
      <c r="R1377" s="179"/>
    </row>
    <row r="1378" spans="15:18" s="189" customFormat="1" x14ac:dyDescent="0.2">
      <c r="O1378" s="179"/>
      <c r="P1378" s="179"/>
      <c r="Q1378" s="179"/>
      <c r="R1378" s="179"/>
    </row>
    <row r="1379" spans="15:18" s="189" customFormat="1" x14ac:dyDescent="0.2">
      <c r="O1379" s="179"/>
      <c r="P1379" s="179"/>
      <c r="Q1379" s="179"/>
      <c r="R1379" s="179"/>
    </row>
    <row r="1380" spans="15:18" s="189" customFormat="1" x14ac:dyDescent="0.2">
      <c r="O1380" s="179"/>
      <c r="P1380" s="179"/>
      <c r="Q1380" s="179"/>
      <c r="R1380" s="179"/>
    </row>
    <row r="1381" spans="15:18" s="189" customFormat="1" x14ac:dyDescent="0.2">
      <c r="O1381" s="179"/>
      <c r="P1381" s="179"/>
      <c r="Q1381" s="179"/>
      <c r="R1381" s="179"/>
    </row>
    <row r="1382" spans="15:18" s="189" customFormat="1" x14ac:dyDescent="0.2">
      <c r="O1382" s="179"/>
      <c r="P1382" s="179"/>
      <c r="Q1382" s="179"/>
      <c r="R1382" s="179"/>
    </row>
    <row r="1383" spans="15:18" s="189" customFormat="1" x14ac:dyDescent="0.2">
      <c r="O1383" s="179"/>
      <c r="P1383" s="179"/>
      <c r="Q1383" s="179"/>
      <c r="R1383" s="179"/>
    </row>
    <row r="1384" spans="15:18" s="189" customFormat="1" x14ac:dyDescent="0.2">
      <c r="O1384" s="179"/>
      <c r="P1384" s="179"/>
      <c r="Q1384" s="179"/>
      <c r="R1384" s="179"/>
    </row>
    <row r="1385" spans="15:18" s="189" customFormat="1" x14ac:dyDescent="0.2">
      <c r="O1385" s="179"/>
      <c r="P1385" s="179"/>
      <c r="Q1385" s="179"/>
      <c r="R1385" s="179"/>
    </row>
    <row r="1386" spans="15:18" s="189" customFormat="1" x14ac:dyDescent="0.2">
      <c r="O1386" s="179"/>
      <c r="P1386" s="179"/>
      <c r="Q1386" s="179"/>
      <c r="R1386" s="179"/>
    </row>
    <row r="1387" spans="15:18" s="189" customFormat="1" x14ac:dyDescent="0.2">
      <c r="O1387" s="179"/>
      <c r="P1387" s="179"/>
      <c r="Q1387" s="179"/>
      <c r="R1387" s="179"/>
    </row>
    <row r="1388" spans="15:18" s="189" customFormat="1" x14ac:dyDescent="0.2">
      <c r="O1388" s="179"/>
      <c r="P1388" s="179"/>
      <c r="Q1388" s="179"/>
      <c r="R1388" s="179"/>
    </row>
    <row r="1389" spans="15:18" s="189" customFormat="1" x14ac:dyDescent="0.2">
      <c r="O1389" s="179"/>
      <c r="P1389" s="179"/>
      <c r="Q1389" s="179"/>
      <c r="R1389" s="179"/>
    </row>
    <row r="1390" spans="15:18" s="189" customFormat="1" x14ac:dyDescent="0.2">
      <c r="O1390" s="179"/>
      <c r="P1390" s="179"/>
      <c r="Q1390" s="179"/>
      <c r="R1390" s="179"/>
    </row>
    <row r="1391" spans="15:18" s="189" customFormat="1" x14ac:dyDescent="0.2">
      <c r="O1391" s="179"/>
      <c r="P1391" s="179"/>
      <c r="Q1391" s="179"/>
      <c r="R1391" s="179"/>
    </row>
    <row r="1392" spans="15:18" s="189" customFormat="1" x14ac:dyDescent="0.2">
      <c r="O1392" s="179"/>
      <c r="P1392" s="179"/>
      <c r="Q1392" s="179"/>
      <c r="R1392" s="179"/>
    </row>
    <row r="1393" spans="15:18" s="189" customFormat="1" x14ac:dyDescent="0.2">
      <c r="O1393" s="179"/>
      <c r="P1393" s="179"/>
      <c r="Q1393" s="179"/>
      <c r="R1393" s="179"/>
    </row>
    <row r="1394" spans="15:18" s="189" customFormat="1" x14ac:dyDescent="0.2">
      <c r="O1394" s="179"/>
      <c r="P1394" s="179"/>
      <c r="Q1394" s="179"/>
      <c r="R1394" s="179"/>
    </row>
    <row r="1395" spans="15:18" s="189" customFormat="1" x14ac:dyDescent="0.2">
      <c r="O1395" s="179"/>
      <c r="P1395" s="179"/>
      <c r="Q1395" s="179"/>
      <c r="R1395" s="179"/>
    </row>
    <row r="1396" spans="15:18" s="189" customFormat="1" x14ac:dyDescent="0.2">
      <c r="O1396" s="179"/>
      <c r="P1396" s="179"/>
      <c r="Q1396" s="179"/>
      <c r="R1396" s="179"/>
    </row>
    <row r="1397" spans="15:18" s="189" customFormat="1" x14ac:dyDescent="0.2">
      <c r="O1397" s="179"/>
      <c r="P1397" s="179"/>
      <c r="Q1397" s="179"/>
      <c r="R1397" s="179"/>
    </row>
    <row r="1398" spans="15:18" s="189" customFormat="1" x14ac:dyDescent="0.2">
      <c r="O1398" s="179"/>
      <c r="P1398" s="179"/>
      <c r="Q1398" s="179"/>
      <c r="R1398" s="179"/>
    </row>
    <row r="1399" spans="15:18" s="189" customFormat="1" x14ac:dyDescent="0.2">
      <c r="O1399" s="179"/>
      <c r="P1399" s="179"/>
      <c r="Q1399" s="179"/>
      <c r="R1399" s="179"/>
    </row>
    <row r="1400" spans="15:18" s="189" customFormat="1" x14ac:dyDescent="0.2">
      <c r="O1400" s="179"/>
      <c r="P1400" s="179"/>
      <c r="Q1400" s="179"/>
      <c r="R1400" s="179"/>
    </row>
    <row r="1401" spans="15:18" s="189" customFormat="1" x14ac:dyDescent="0.2">
      <c r="O1401" s="179"/>
      <c r="P1401" s="179"/>
      <c r="Q1401" s="179"/>
      <c r="R1401" s="179"/>
    </row>
    <row r="1402" spans="15:18" s="189" customFormat="1" x14ac:dyDescent="0.2">
      <c r="O1402" s="179"/>
      <c r="P1402" s="179"/>
      <c r="Q1402" s="179"/>
      <c r="R1402" s="179"/>
    </row>
    <row r="1403" spans="15:18" s="189" customFormat="1" x14ac:dyDescent="0.2">
      <c r="O1403" s="179"/>
      <c r="P1403" s="179"/>
      <c r="Q1403" s="179"/>
      <c r="R1403" s="179"/>
    </row>
    <row r="1404" spans="15:18" s="189" customFormat="1" x14ac:dyDescent="0.2">
      <c r="O1404" s="179"/>
      <c r="P1404" s="179"/>
      <c r="Q1404" s="179"/>
      <c r="R1404" s="179"/>
    </row>
    <row r="1405" spans="15:18" s="189" customFormat="1" x14ac:dyDescent="0.2">
      <c r="O1405" s="179"/>
      <c r="P1405" s="179"/>
      <c r="Q1405" s="179"/>
      <c r="R1405" s="179"/>
    </row>
    <row r="1406" spans="15:18" s="189" customFormat="1" x14ac:dyDescent="0.2">
      <c r="O1406" s="179"/>
      <c r="P1406" s="179"/>
      <c r="Q1406" s="179"/>
      <c r="R1406" s="179"/>
    </row>
    <row r="1407" spans="15:18" s="189" customFormat="1" x14ac:dyDescent="0.2">
      <c r="O1407" s="179"/>
      <c r="P1407" s="179"/>
      <c r="Q1407" s="179"/>
      <c r="R1407" s="179"/>
    </row>
    <row r="1408" spans="15:18" s="189" customFormat="1" x14ac:dyDescent="0.2">
      <c r="O1408" s="179"/>
      <c r="P1408" s="179"/>
      <c r="Q1408" s="179"/>
      <c r="R1408" s="179"/>
    </row>
    <row r="1409" spans="15:18" s="189" customFormat="1" x14ac:dyDescent="0.2">
      <c r="O1409" s="179"/>
      <c r="P1409" s="179"/>
      <c r="Q1409" s="179"/>
      <c r="R1409" s="179"/>
    </row>
    <row r="1410" spans="15:18" s="189" customFormat="1" x14ac:dyDescent="0.2">
      <c r="O1410" s="179"/>
      <c r="P1410" s="179"/>
      <c r="Q1410" s="179"/>
      <c r="R1410" s="179"/>
    </row>
    <row r="1411" spans="15:18" s="189" customFormat="1" x14ac:dyDescent="0.2">
      <c r="O1411" s="179"/>
      <c r="P1411" s="179"/>
      <c r="Q1411" s="179"/>
      <c r="R1411" s="179"/>
    </row>
    <row r="1412" spans="15:18" s="189" customFormat="1" x14ac:dyDescent="0.2">
      <c r="O1412" s="179"/>
      <c r="P1412" s="179"/>
      <c r="Q1412" s="179"/>
      <c r="R1412" s="179"/>
    </row>
    <row r="1413" spans="15:18" s="189" customFormat="1" x14ac:dyDescent="0.2">
      <c r="O1413" s="179"/>
      <c r="P1413" s="179"/>
      <c r="Q1413" s="179"/>
      <c r="R1413" s="179"/>
    </row>
    <row r="1414" spans="15:18" s="189" customFormat="1" x14ac:dyDescent="0.2">
      <c r="O1414" s="179"/>
      <c r="P1414" s="179"/>
      <c r="Q1414" s="179"/>
      <c r="R1414" s="179"/>
    </row>
    <row r="1415" spans="15:18" s="189" customFormat="1" x14ac:dyDescent="0.2">
      <c r="O1415" s="179"/>
      <c r="P1415" s="179"/>
      <c r="Q1415" s="179"/>
      <c r="R1415" s="179"/>
    </row>
    <row r="1416" spans="15:18" s="189" customFormat="1" x14ac:dyDescent="0.2">
      <c r="O1416" s="179"/>
      <c r="P1416" s="179"/>
      <c r="Q1416" s="179"/>
      <c r="R1416" s="179"/>
    </row>
    <row r="1417" spans="15:18" s="189" customFormat="1" x14ac:dyDescent="0.2">
      <c r="O1417" s="179"/>
      <c r="P1417" s="179"/>
      <c r="Q1417" s="179"/>
      <c r="R1417" s="179"/>
    </row>
    <row r="1418" spans="15:18" s="189" customFormat="1" x14ac:dyDescent="0.2">
      <c r="O1418" s="179"/>
      <c r="P1418" s="179"/>
      <c r="Q1418" s="179"/>
      <c r="R1418" s="179"/>
    </row>
    <row r="1419" spans="15:18" s="189" customFormat="1" x14ac:dyDescent="0.2">
      <c r="O1419" s="179"/>
      <c r="P1419" s="179"/>
      <c r="Q1419" s="179"/>
      <c r="R1419" s="179"/>
    </row>
    <row r="1420" spans="15:18" s="189" customFormat="1" x14ac:dyDescent="0.2">
      <c r="O1420" s="179"/>
      <c r="P1420" s="179"/>
      <c r="Q1420" s="179"/>
      <c r="R1420" s="179"/>
    </row>
    <row r="1421" spans="15:18" s="189" customFormat="1" x14ac:dyDescent="0.2">
      <c r="O1421" s="179"/>
      <c r="P1421" s="179"/>
      <c r="Q1421" s="179"/>
      <c r="R1421" s="179"/>
    </row>
    <row r="1422" spans="15:18" s="189" customFormat="1" x14ac:dyDescent="0.2">
      <c r="O1422" s="179"/>
      <c r="P1422" s="179"/>
      <c r="Q1422" s="179"/>
      <c r="R1422" s="179"/>
    </row>
    <row r="1423" spans="15:18" s="189" customFormat="1" x14ac:dyDescent="0.2">
      <c r="O1423" s="179"/>
      <c r="P1423" s="179"/>
      <c r="Q1423" s="179"/>
      <c r="R1423" s="179"/>
    </row>
    <row r="1424" spans="15:18" s="189" customFormat="1" x14ac:dyDescent="0.2">
      <c r="O1424" s="179"/>
      <c r="P1424" s="179"/>
      <c r="Q1424" s="179"/>
      <c r="R1424" s="179"/>
    </row>
    <row r="1425" spans="15:18" s="189" customFormat="1" x14ac:dyDescent="0.2">
      <c r="O1425" s="179"/>
      <c r="P1425" s="179"/>
      <c r="Q1425" s="179"/>
      <c r="R1425" s="179"/>
    </row>
    <row r="1426" spans="15:18" s="189" customFormat="1" x14ac:dyDescent="0.2">
      <c r="O1426" s="179"/>
      <c r="P1426" s="179"/>
      <c r="Q1426" s="179"/>
      <c r="R1426" s="179"/>
    </row>
    <row r="1427" spans="15:18" s="189" customFormat="1" x14ac:dyDescent="0.2">
      <c r="O1427" s="179"/>
      <c r="P1427" s="179"/>
      <c r="Q1427" s="179"/>
      <c r="R1427" s="179"/>
    </row>
    <row r="1428" spans="15:18" s="189" customFormat="1" x14ac:dyDescent="0.2">
      <c r="O1428" s="179"/>
      <c r="P1428" s="179"/>
      <c r="Q1428" s="179"/>
      <c r="R1428" s="179"/>
    </row>
    <row r="1429" spans="15:18" s="189" customFormat="1" x14ac:dyDescent="0.2">
      <c r="O1429" s="179"/>
      <c r="P1429" s="179"/>
      <c r="Q1429" s="179"/>
      <c r="R1429" s="179"/>
    </row>
    <row r="1430" spans="15:18" s="189" customFormat="1" x14ac:dyDescent="0.2">
      <c r="O1430" s="179"/>
      <c r="P1430" s="179"/>
      <c r="Q1430" s="179"/>
      <c r="R1430" s="179"/>
    </row>
    <row r="1431" spans="15:18" s="189" customFormat="1" x14ac:dyDescent="0.2">
      <c r="O1431" s="179"/>
      <c r="P1431" s="179"/>
      <c r="Q1431" s="179"/>
      <c r="R1431" s="179"/>
    </row>
    <row r="1432" spans="15:18" s="189" customFormat="1" x14ac:dyDescent="0.2">
      <c r="O1432" s="179"/>
      <c r="P1432" s="179"/>
      <c r="Q1432" s="179"/>
      <c r="R1432" s="179"/>
    </row>
    <row r="1433" spans="15:18" s="189" customFormat="1" x14ac:dyDescent="0.2">
      <c r="O1433" s="179"/>
      <c r="P1433" s="179"/>
      <c r="Q1433" s="179"/>
      <c r="R1433" s="179"/>
    </row>
    <row r="1434" spans="15:18" s="189" customFormat="1" x14ac:dyDescent="0.2">
      <c r="O1434" s="179"/>
      <c r="P1434" s="179"/>
      <c r="Q1434" s="179"/>
      <c r="R1434" s="179"/>
    </row>
    <row r="1435" spans="15:18" s="189" customFormat="1" x14ac:dyDescent="0.2">
      <c r="O1435" s="179"/>
      <c r="P1435" s="179"/>
      <c r="Q1435" s="179"/>
      <c r="R1435" s="179"/>
    </row>
    <row r="1436" spans="15:18" s="189" customFormat="1" x14ac:dyDescent="0.2">
      <c r="O1436" s="179"/>
      <c r="P1436" s="179"/>
      <c r="Q1436" s="179"/>
      <c r="R1436" s="179"/>
    </row>
    <row r="1437" spans="15:18" s="189" customFormat="1" x14ac:dyDescent="0.2">
      <c r="O1437" s="179"/>
      <c r="P1437" s="179"/>
      <c r="Q1437" s="179"/>
      <c r="R1437" s="179"/>
    </row>
    <row r="1438" spans="15:18" s="189" customFormat="1" x14ac:dyDescent="0.2">
      <c r="O1438" s="179"/>
      <c r="P1438" s="179"/>
      <c r="Q1438" s="179"/>
      <c r="R1438" s="179"/>
    </row>
    <row r="1439" spans="15:18" s="189" customFormat="1" x14ac:dyDescent="0.2">
      <c r="O1439" s="179"/>
      <c r="P1439" s="179"/>
      <c r="Q1439" s="179"/>
      <c r="R1439" s="179"/>
    </row>
    <row r="1440" spans="15:18" s="189" customFormat="1" x14ac:dyDescent="0.2">
      <c r="O1440" s="179"/>
      <c r="P1440" s="179"/>
      <c r="Q1440" s="179"/>
      <c r="R1440" s="179"/>
    </row>
    <row r="1441" spans="15:18" s="189" customFormat="1" x14ac:dyDescent="0.2">
      <c r="O1441" s="179"/>
      <c r="P1441" s="179"/>
      <c r="Q1441" s="179"/>
      <c r="R1441" s="179"/>
    </row>
    <row r="1442" spans="15:18" s="189" customFormat="1" x14ac:dyDescent="0.2">
      <c r="O1442" s="179"/>
      <c r="P1442" s="179"/>
      <c r="Q1442" s="179"/>
      <c r="R1442" s="179"/>
    </row>
    <row r="1443" spans="15:18" s="189" customFormat="1" x14ac:dyDescent="0.2">
      <c r="O1443" s="179"/>
      <c r="P1443" s="179"/>
      <c r="Q1443" s="179"/>
      <c r="R1443" s="179"/>
    </row>
    <row r="1444" spans="15:18" s="189" customFormat="1" x14ac:dyDescent="0.2">
      <c r="O1444" s="179"/>
      <c r="P1444" s="179"/>
      <c r="Q1444" s="179"/>
      <c r="R1444" s="179"/>
    </row>
    <row r="1445" spans="15:18" s="189" customFormat="1" x14ac:dyDescent="0.2">
      <c r="O1445" s="179"/>
      <c r="P1445" s="179"/>
      <c r="Q1445" s="179"/>
      <c r="R1445" s="179"/>
    </row>
    <row r="1446" spans="15:18" s="189" customFormat="1" x14ac:dyDescent="0.2">
      <c r="O1446" s="179"/>
      <c r="P1446" s="179"/>
      <c r="Q1446" s="179"/>
      <c r="R1446" s="179"/>
    </row>
    <row r="1447" spans="15:18" s="189" customFormat="1" x14ac:dyDescent="0.2">
      <c r="O1447" s="179"/>
      <c r="P1447" s="179"/>
      <c r="Q1447" s="179"/>
      <c r="R1447" s="179"/>
    </row>
    <row r="1448" spans="15:18" s="189" customFormat="1" x14ac:dyDescent="0.2">
      <c r="O1448" s="179"/>
      <c r="P1448" s="179"/>
      <c r="Q1448" s="179"/>
      <c r="R1448" s="179"/>
    </row>
    <row r="1449" spans="15:18" s="189" customFormat="1" x14ac:dyDescent="0.2">
      <c r="O1449" s="179"/>
      <c r="P1449" s="179"/>
      <c r="Q1449" s="179"/>
      <c r="R1449" s="179"/>
    </row>
    <row r="1450" spans="15:18" s="189" customFormat="1" x14ac:dyDescent="0.2">
      <c r="O1450" s="179"/>
      <c r="P1450" s="179"/>
      <c r="Q1450" s="179"/>
      <c r="R1450" s="179"/>
    </row>
    <row r="1451" spans="15:18" s="189" customFormat="1" x14ac:dyDescent="0.2">
      <c r="O1451" s="179"/>
      <c r="P1451" s="179"/>
      <c r="Q1451" s="179"/>
      <c r="R1451" s="179"/>
    </row>
    <row r="1452" spans="15:18" s="189" customFormat="1" x14ac:dyDescent="0.2">
      <c r="O1452" s="179"/>
      <c r="P1452" s="179"/>
      <c r="Q1452" s="179"/>
      <c r="R1452" s="179"/>
    </row>
    <row r="1453" spans="15:18" s="189" customFormat="1" x14ac:dyDescent="0.2">
      <c r="O1453" s="179"/>
      <c r="P1453" s="179"/>
      <c r="Q1453" s="179"/>
      <c r="R1453" s="179"/>
    </row>
    <row r="1454" spans="15:18" s="189" customFormat="1" x14ac:dyDescent="0.2">
      <c r="O1454" s="179"/>
      <c r="P1454" s="179"/>
      <c r="Q1454" s="179"/>
      <c r="R1454" s="179"/>
    </row>
    <row r="1455" spans="15:18" s="189" customFormat="1" x14ac:dyDescent="0.2">
      <c r="O1455" s="179"/>
      <c r="P1455" s="179"/>
      <c r="Q1455" s="179"/>
      <c r="R1455" s="179"/>
    </row>
    <row r="1456" spans="15:18" s="189" customFormat="1" x14ac:dyDescent="0.2">
      <c r="O1456" s="179"/>
      <c r="P1456" s="179"/>
      <c r="Q1456" s="179"/>
      <c r="R1456" s="179"/>
    </row>
    <row r="1457" spans="15:18" s="189" customFormat="1" x14ac:dyDescent="0.2">
      <c r="O1457" s="179"/>
      <c r="P1457" s="179"/>
      <c r="Q1457" s="179"/>
      <c r="R1457" s="179"/>
    </row>
    <row r="1458" spans="15:18" s="189" customFormat="1" x14ac:dyDescent="0.2">
      <c r="O1458" s="179"/>
      <c r="P1458" s="179"/>
      <c r="Q1458" s="179"/>
      <c r="R1458" s="179"/>
    </row>
    <row r="1459" spans="15:18" s="189" customFormat="1" x14ac:dyDescent="0.2">
      <c r="O1459" s="179"/>
      <c r="P1459" s="179"/>
      <c r="Q1459" s="179"/>
      <c r="R1459" s="179"/>
    </row>
    <row r="1460" spans="15:18" s="189" customFormat="1" x14ac:dyDescent="0.2">
      <c r="O1460" s="179"/>
      <c r="P1460" s="179"/>
      <c r="Q1460" s="179"/>
      <c r="R1460" s="179"/>
    </row>
    <row r="1461" spans="15:18" s="189" customFormat="1" x14ac:dyDescent="0.2">
      <c r="O1461" s="179"/>
      <c r="P1461" s="179"/>
      <c r="Q1461" s="179"/>
      <c r="R1461" s="179"/>
    </row>
    <row r="1462" spans="15:18" s="189" customFormat="1" x14ac:dyDescent="0.2">
      <c r="O1462" s="179"/>
      <c r="P1462" s="179"/>
      <c r="Q1462" s="179"/>
      <c r="R1462" s="179"/>
    </row>
    <row r="1463" spans="15:18" s="189" customFormat="1" x14ac:dyDescent="0.2">
      <c r="O1463" s="179"/>
      <c r="P1463" s="179"/>
      <c r="Q1463" s="179"/>
      <c r="R1463" s="179"/>
    </row>
    <row r="1464" spans="15:18" s="189" customFormat="1" x14ac:dyDescent="0.2">
      <c r="O1464" s="179"/>
      <c r="P1464" s="179"/>
      <c r="Q1464" s="179"/>
      <c r="R1464" s="179"/>
    </row>
    <row r="1465" spans="15:18" s="189" customFormat="1" x14ac:dyDescent="0.2">
      <c r="O1465" s="179"/>
      <c r="P1465" s="179"/>
      <c r="Q1465" s="179"/>
      <c r="R1465" s="179"/>
    </row>
    <row r="1466" spans="15:18" s="189" customFormat="1" x14ac:dyDescent="0.2">
      <c r="O1466" s="179"/>
      <c r="P1466" s="179"/>
      <c r="Q1466" s="179"/>
      <c r="R1466" s="179"/>
    </row>
    <row r="1467" spans="15:18" s="189" customFormat="1" x14ac:dyDescent="0.2">
      <c r="O1467" s="179"/>
      <c r="P1467" s="179"/>
      <c r="Q1467" s="179"/>
      <c r="R1467" s="179"/>
    </row>
    <row r="1468" spans="15:18" s="189" customFormat="1" x14ac:dyDescent="0.2">
      <c r="O1468" s="179"/>
      <c r="P1468" s="179"/>
      <c r="Q1468" s="179"/>
      <c r="R1468" s="179"/>
    </row>
    <row r="1469" spans="15:18" s="189" customFormat="1" x14ac:dyDescent="0.2">
      <c r="O1469" s="179"/>
      <c r="P1469" s="179"/>
      <c r="Q1469" s="179"/>
      <c r="R1469" s="179"/>
    </row>
    <row r="1470" spans="15:18" s="189" customFormat="1" x14ac:dyDescent="0.2">
      <c r="O1470" s="179"/>
      <c r="P1470" s="179"/>
      <c r="Q1470" s="179"/>
      <c r="R1470" s="179"/>
    </row>
    <row r="1471" spans="15:18" s="189" customFormat="1" x14ac:dyDescent="0.2">
      <c r="O1471" s="179"/>
      <c r="P1471" s="179"/>
      <c r="Q1471" s="179"/>
      <c r="R1471" s="179"/>
    </row>
    <row r="1472" spans="15:18" s="189" customFormat="1" x14ac:dyDescent="0.2">
      <c r="O1472" s="179"/>
      <c r="P1472" s="179"/>
      <c r="Q1472" s="179"/>
      <c r="R1472" s="179"/>
    </row>
    <row r="1473" spans="15:18" s="189" customFormat="1" x14ac:dyDescent="0.2">
      <c r="O1473" s="179"/>
      <c r="P1473" s="179"/>
      <c r="Q1473" s="179"/>
      <c r="R1473" s="179"/>
    </row>
    <row r="1474" spans="15:18" s="189" customFormat="1" x14ac:dyDescent="0.2">
      <c r="O1474" s="179"/>
      <c r="P1474" s="179"/>
      <c r="Q1474" s="179"/>
      <c r="R1474" s="179"/>
    </row>
    <row r="1475" spans="15:18" s="189" customFormat="1" x14ac:dyDescent="0.2">
      <c r="O1475" s="179"/>
      <c r="P1475" s="179"/>
      <c r="Q1475" s="179"/>
      <c r="R1475" s="179"/>
    </row>
    <row r="1476" spans="15:18" s="189" customFormat="1" x14ac:dyDescent="0.2">
      <c r="O1476" s="179"/>
      <c r="P1476" s="179"/>
      <c r="Q1476" s="179"/>
      <c r="R1476" s="179"/>
    </row>
    <row r="1477" spans="15:18" s="189" customFormat="1" x14ac:dyDescent="0.2">
      <c r="O1477" s="179"/>
      <c r="P1477" s="179"/>
      <c r="Q1477" s="179"/>
      <c r="R1477" s="179"/>
    </row>
    <row r="1478" spans="15:18" s="189" customFormat="1" x14ac:dyDescent="0.2">
      <c r="O1478" s="179"/>
      <c r="P1478" s="179"/>
      <c r="Q1478" s="179"/>
      <c r="R1478" s="179"/>
    </row>
    <row r="1479" spans="15:18" s="189" customFormat="1" x14ac:dyDescent="0.2">
      <c r="O1479" s="179"/>
      <c r="P1479" s="179"/>
      <c r="Q1479" s="179"/>
      <c r="R1479" s="179"/>
    </row>
    <row r="1480" spans="15:18" s="189" customFormat="1" x14ac:dyDescent="0.2">
      <c r="O1480" s="179"/>
      <c r="P1480" s="179"/>
      <c r="Q1480" s="179"/>
      <c r="R1480" s="179"/>
    </row>
    <row r="1481" spans="15:18" s="189" customFormat="1" x14ac:dyDescent="0.2">
      <c r="O1481" s="179"/>
      <c r="P1481" s="179"/>
      <c r="Q1481" s="179"/>
      <c r="R1481" s="179"/>
    </row>
    <row r="1482" spans="15:18" s="189" customFormat="1" x14ac:dyDescent="0.2">
      <c r="O1482" s="179"/>
      <c r="P1482" s="179"/>
      <c r="Q1482" s="179"/>
      <c r="R1482" s="179"/>
    </row>
    <row r="1483" spans="15:18" s="189" customFormat="1" x14ac:dyDescent="0.2">
      <c r="O1483" s="179"/>
      <c r="P1483" s="179"/>
      <c r="Q1483" s="179"/>
      <c r="R1483" s="179"/>
    </row>
    <row r="1484" spans="15:18" s="189" customFormat="1" x14ac:dyDescent="0.2">
      <c r="O1484" s="179"/>
      <c r="P1484" s="179"/>
      <c r="Q1484" s="179"/>
      <c r="R1484" s="179"/>
    </row>
    <row r="1485" spans="15:18" s="189" customFormat="1" x14ac:dyDescent="0.2">
      <c r="O1485" s="179"/>
      <c r="P1485" s="179"/>
      <c r="Q1485" s="179"/>
      <c r="R1485" s="179"/>
    </row>
    <row r="1486" spans="15:18" s="189" customFormat="1" x14ac:dyDescent="0.2">
      <c r="O1486" s="179"/>
      <c r="P1486" s="179"/>
      <c r="Q1486" s="179"/>
      <c r="R1486" s="179"/>
    </row>
    <row r="1487" spans="15:18" s="189" customFormat="1" x14ac:dyDescent="0.2">
      <c r="O1487" s="179"/>
      <c r="P1487" s="179"/>
      <c r="Q1487" s="179"/>
      <c r="R1487" s="179"/>
    </row>
    <row r="1488" spans="15:18" s="189" customFormat="1" x14ac:dyDescent="0.2">
      <c r="O1488" s="179"/>
      <c r="P1488" s="179"/>
      <c r="Q1488" s="179"/>
      <c r="R1488" s="179"/>
    </row>
    <row r="1489" spans="15:18" s="189" customFormat="1" x14ac:dyDescent="0.2">
      <c r="O1489" s="179"/>
      <c r="P1489" s="179"/>
      <c r="Q1489" s="179"/>
      <c r="R1489" s="179"/>
    </row>
    <row r="1490" spans="15:18" s="189" customFormat="1" x14ac:dyDescent="0.2">
      <c r="O1490" s="179"/>
      <c r="P1490" s="179"/>
      <c r="Q1490" s="179"/>
      <c r="R1490" s="179"/>
    </row>
    <row r="1491" spans="15:18" s="189" customFormat="1" x14ac:dyDescent="0.2">
      <c r="O1491" s="179"/>
      <c r="P1491" s="179"/>
      <c r="Q1491" s="179"/>
      <c r="R1491" s="179"/>
    </row>
    <row r="1492" spans="15:18" s="189" customFormat="1" x14ac:dyDescent="0.2">
      <c r="O1492" s="179"/>
      <c r="P1492" s="179"/>
      <c r="Q1492" s="179"/>
      <c r="R1492" s="179"/>
    </row>
    <row r="1493" spans="15:18" s="189" customFormat="1" x14ac:dyDescent="0.2">
      <c r="O1493" s="179"/>
      <c r="P1493" s="179"/>
      <c r="Q1493" s="179"/>
      <c r="R1493" s="179"/>
    </row>
    <row r="1494" spans="15:18" s="189" customFormat="1" x14ac:dyDescent="0.2">
      <c r="O1494" s="179"/>
      <c r="P1494" s="179"/>
      <c r="Q1494" s="179"/>
      <c r="R1494" s="179"/>
    </row>
    <row r="1495" spans="15:18" s="189" customFormat="1" x14ac:dyDescent="0.2">
      <c r="O1495" s="179"/>
      <c r="P1495" s="179"/>
      <c r="Q1495" s="179"/>
      <c r="R1495" s="179"/>
    </row>
    <row r="1496" spans="15:18" s="189" customFormat="1" x14ac:dyDescent="0.2">
      <c r="O1496" s="179"/>
      <c r="P1496" s="179"/>
      <c r="Q1496" s="179"/>
      <c r="R1496" s="179"/>
    </row>
    <row r="1497" spans="15:18" s="189" customFormat="1" x14ac:dyDescent="0.2">
      <c r="O1497" s="179"/>
      <c r="P1497" s="179"/>
      <c r="Q1497" s="179"/>
      <c r="R1497" s="179"/>
    </row>
    <row r="1498" spans="15:18" s="189" customFormat="1" x14ac:dyDescent="0.2">
      <c r="O1498" s="179"/>
      <c r="P1498" s="179"/>
      <c r="Q1498" s="179"/>
      <c r="R1498" s="179"/>
    </row>
    <row r="1499" spans="15:18" s="189" customFormat="1" x14ac:dyDescent="0.2">
      <c r="O1499" s="179"/>
      <c r="P1499" s="179"/>
      <c r="Q1499" s="179"/>
      <c r="R1499" s="179"/>
    </row>
    <row r="1500" spans="15:18" s="189" customFormat="1" x14ac:dyDescent="0.2">
      <c r="O1500" s="179"/>
      <c r="P1500" s="179"/>
      <c r="Q1500" s="179"/>
      <c r="R1500" s="179"/>
    </row>
    <row r="1501" spans="15:18" s="189" customFormat="1" x14ac:dyDescent="0.2">
      <c r="O1501" s="179"/>
      <c r="P1501" s="179"/>
      <c r="Q1501" s="179"/>
      <c r="R1501" s="179"/>
    </row>
    <row r="1502" spans="15:18" s="189" customFormat="1" x14ac:dyDescent="0.2">
      <c r="O1502" s="179"/>
      <c r="P1502" s="179"/>
      <c r="Q1502" s="179"/>
      <c r="R1502" s="179"/>
    </row>
    <row r="1503" spans="15:18" s="189" customFormat="1" x14ac:dyDescent="0.2">
      <c r="O1503" s="179"/>
      <c r="P1503" s="179"/>
      <c r="Q1503" s="179"/>
      <c r="R1503" s="179"/>
    </row>
    <row r="1504" spans="15:18" s="189" customFormat="1" x14ac:dyDescent="0.2">
      <c r="O1504" s="179"/>
      <c r="P1504" s="179"/>
      <c r="Q1504" s="179"/>
      <c r="R1504" s="179"/>
    </row>
    <row r="1505" spans="15:18" s="189" customFormat="1" x14ac:dyDescent="0.2">
      <c r="O1505" s="179"/>
      <c r="P1505" s="179"/>
      <c r="Q1505" s="179"/>
      <c r="R1505" s="179"/>
    </row>
    <row r="1506" spans="15:18" s="189" customFormat="1" x14ac:dyDescent="0.2">
      <c r="O1506" s="179"/>
      <c r="P1506" s="179"/>
      <c r="Q1506" s="179"/>
      <c r="R1506" s="179"/>
    </row>
    <row r="1507" spans="15:18" s="189" customFormat="1" x14ac:dyDescent="0.2">
      <c r="O1507" s="179"/>
      <c r="P1507" s="179"/>
      <c r="Q1507" s="179"/>
      <c r="R1507" s="179"/>
    </row>
    <row r="1508" spans="15:18" s="189" customFormat="1" x14ac:dyDescent="0.2">
      <c r="O1508" s="179"/>
      <c r="P1508" s="179"/>
      <c r="Q1508" s="179"/>
      <c r="R1508" s="179"/>
    </row>
    <row r="1509" spans="15:18" s="189" customFormat="1" x14ac:dyDescent="0.2">
      <c r="O1509" s="179"/>
      <c r="P1509" s="179"/>
      <c r="Q1509" s="179"/>
      <c r="R1509" s="179"/>
    </row>
    <row r="1510" spans="15:18" s="189" customFormat="1" x14ac:dyDescent="0.2">
      <c r="O1510" s="179"/>
      <c r="P1510" s="179"/>
      <c r="Q1510" s="179"/>
      <c r="R1510" s="179"/>
    </row>
    <row r="1511" spans="15:18" s="189" customFormat="1" x14ac:dyDescent="0.2">
      <c r="O1511" s="179"/>
      <c r="P1511" s="179"/>
      <c r="Q1511" s="179"/>
      <c r="R1511" s="179"/>
    </row>
    <row r="1512" spans="15:18" s="189" customFormat="1" x14ac:dyDescent="0.2">
      <c r="O1512" s="179"/>
      <c r="P1512" s="179"/>
      <c r="Q1512" s="179"/>
      <c r="R1512" s="179"/>
    </row>
    <row r="1513" spans="15:18" s="189" customFormat="1" x14ac:dyDescent="0.2">
      <c r="O1513" s="179"/>
      <c r="P1513" s="179"/>
      <c r="Q1513" s="179"/>
      <c r="R1513" s="179"/>
    </row>
    <row r="1514" spans="15:18" s="189" customFormat="1" x14ac:dyDescent="0.2">
      <c r="O1514" s="179"/>
      <c r="P1514" s="179"/>
      <c r="Q1514" s="179"/>
      <c r="R1514" s="179"/>
    </row>
    <row r="1515" spans="15:18" s="189" customFormat="1" x14ac:dyDescent="0.2">
      <c r="O1515" s="179"/>
      <c r="P1515" s="179"/>
      <c r="Q1515" s="179"/>
      <c r="R1515" s="179"/>
    </row>
    <row r="1516" spans="15:18" s="189" customFormat="1" x14ac:dyDescent="0.2">
      <c r="O1516" s="179"/>
      <c r="P1516" s="179"/>
      <c r="Q1516" s="179"/>
      <c r="R1516" s="179"/>
    </row>
    <row r="1517" spans="15:18" s="189" customFormat="1" x14ac:dyDescent="0.2">
      <c r="O1517" s="179"/>
      <c r="P1517" s="179"/>
      <c r="Q1517" s="179"/>
      <c r="R1517" s="179"/>
    </row>
    <row r="1518" spans="15:18" s="189" customFormat="1" x14ac:dyDescent="0.2">
      <c r="O1518" s="179"/>
      <c r="P1518" s="179"/>
      <c r="Q1518" s="179"/>
      <c r="R1518" s="179"/>
    </row>
  </sheetData>
  <sheetProtection sheet="1" objects="1" scenarios="1" insertHyperlinks="0"/>
  <mergeCells count="283">
    <mergeCell ref="O376:R376"/>
    <mergeCell ref="O372:R372"/>
    <mergeCell ref="O379:R379"/>
    <mergeCell ref="O380:R380"/>
    <mergeCell ref="O381:R381"/>
    <mergeCell ref="O382:R382"/>
    <mergeCell ref="O377:R377"/>
    <mergeCell ref="O378:R378"/>
    <mergeCell ref="O373:R373"/>
    <mergeCell ref="O374:R374"/>
    <mergeCell ref="O363:R363"/>
    <mergeCell ref="O375:R375"/>
    <mergeCell ref="O364:R364"/>
    <mergeCell ref="O365:R365"/>
    <mergeCell ref="O366:R366"/>
    <mergeCell ref="O367:R367"/>
    <mergeCell ref="O368:R368"/>
    <mergeCell ref="O369:R369"/>
    <mergeCell ref="O370:R370"/>
    <mergeCell ref="O371:R371"/>
    <mergeCell ref="O357:R357"/>
    <mergeCell ref="O358:R358"/>
    <mergeCell ref="O359:R359"/>
    <mergeCell ref="O360:R360"/>
    <mergeCell ref="O361:R361"/>
    <mergeCell ref="O362:R362"/>
    <mergeCell ref="O351:R351"/>
    <mergeCell ref="O352:R352"/>
    <mergeCell ref="O353:R353"/>
    <mergeCell ref="O354:R354"/>
    <mergeCell ref="O355:R355"/>
    <mergeCell ref="O356:R356"/>
    <mergeCell ref="O345:R345"/>
    <mergeCell ref="O346:R346"/>
    <mergeCell ref="O347:R347"/>
    <mergeCell ref="O348:R348"/>
    <mergeCell ref="O349:R349"/>
    <mergeCell ref="O350:R350"/>
    <mergeCell ref="O339:R339"/>
    <mergeCell ref="O340:R340"/>
    <mergeCell ref="O341:R341"/>
    <mergeCell ref="O342:R342"/>
    <mergeCell ref="O343:R343"/>
    <mergeCell ref="O344:R344"/>
    <mergeCell ref="O333:R333"/>
    <mergeCell ref="O334:R334"/>
    <mergeCell ref="O335:R335"/>
    <mergeCell ref="O336:R336"/>
    <mergeCell ref="O337:R337"/>
    <mergeCell ref="O338:R338"/>
    <mergeCell ref="O327:R327"/>
    <mergeCell ref="O328:R328"/>
    <mergeCell ref="O329:R329"/>
    <mergeCell ref="O330:R330"/>
    <mergeCell ref="O331:R331"/>
    <mergeCell ref="O332:R332"/>
    <mergeCell ref="O321:R321"/>
    <mergeCell ref="O322:R322"/>
    <mergeCell ref="O323:R323"/>
    <mergeCell ref="O324:R324"/>
    <mergeCell ref="O325:R325"/>
    <mergeCell ref="O326:R326"/>
    <mergeCell ref="O315:R315"/>
    <mergeCell ref="O316:R316"/>
    <mergeCell ref="O317:R317"/>
    <mergeCell ref="O318:R318"/>
    <mergeCell ref="O319:R319"/>
    <mergeCell ref="O320:R320"/>
    <mergeCell ref="O309:R309"/>
    <mergeCell ref="O310:R310"/>
    <mergeCell ref="O311:R311"/>
    <mergeCell ref="O312:R312"/>
    <mergeCell ref="O313:R313"/>
    <mergeCell ref="O314:R314"/>
    <mergeCell ref="O303:R303"/>
    <mergeCell ref="O304:R304"/>
    <mergeCell ref="O305:R305"/>
    <mergeCell ref="O306:R306"/>
    <mergeCell ref="O307:R307"/>
    <mergeCell ref="O308:R308"/>
    <mergeCell ref="O297:R297"/>
    <mergeCell ref="O298:R298"/>
    <mergeCell ref="O299:R299"/>
    <mergeCell ref="O300:R300"/>
    <mergeCell ref="O301:R301"/>
    <mergeCell ref="O302:R302"/>
    <mergeCell ref="O291:R291"/>
    <mergeCell ref="O292:R292"/>
    <mergeCell ref="O293:R293"/>
    <mergeCell ref="O294:R294"/>
    <mergeCell ref="O295:R295"/>
    <mergeCell ref="O296:R296"/>
    <mergeCell ref="O285:R285"/>
    <mergeCell ref="O286:R286"/>
    <mergeCell ref="O287:R287"/>
    <mergeCell ref="O288:R288"/>
    <mergeCell ref="O289:R289"/>
    <mergeCell ref="O290:R290"/>
    <mergeCell ref="O279:R279"/>
    <mergeCell ref="O280:R280"/>
    <mergeCell ref="O281:R281"/>
    <mergeCell ref="O282:R282"/>
    <mergeCell ref="O283:R283"/>
    <mergeCell ref="O284:R284"/>
    <mergeCell ref="O273:R273"/>
    <mergeCell ref="O274:R274"/>
    <mergeCell ref="O275:R275"/>
    <mergeCell ref="O276:R276"/>
    <mergeCell ref="O277:R277"/>
    <mergeCell ref="O278:R278"/>
    <mergeCell ref="O267:R267"/>
    <mergeCell ref="O268:R268"/>
    <mergeCell ref="O269:R269"/>
    <mergeCell ref="O270:R270"/>
    <mergeCell ref="O271:R271"/>
    <mergeCell ref="O272:R272"/>
    <mergeCell ref="O261:R261"/>
    <mergeCell ref="O262:R262"/>
    <mergeCell ref="O263:R263"/>
    <mergeCell ref="O264:R264"/>
    <mergeCell ref="O265:R265"/>
    <mergeCell ref="O266:R266"/>
    <mergeCell ref="O255:R255"/>
    <mergeCell ref="O256:R256"/>
    <mergeCell ref="O257:R257"/>
    <mergeCell ref="O258:R258"/>
    <mergeCell ref="O259:R259"/>
    <mergeCell ref="O260:R260"/>
    <mergeCell ref="O249:R249"/>
    <mergeCell ref="O250:R250"/>
    <mergeCell ref="O251:R251"/>
    <mergeCell ref="O252:R252"/>
    <mergeCell ref="O253:R253"/>
    <mergeCell ref="O254:R254"/>
    <mergeCell ref="O243:R243"/>
    <mergeCell ref="O244:R244"/>
    <mergeCell ref="O245:R245"/>
    <mergeCell ref="O246:R246"/>
    <mergeCell ref="O247:R247"/>
    <mergeCell ref="O248:R248"/>
    <mergeCell ref="O237:R237"/>
    <mergeCell ref="O238:R238"/>
    <mergeCell ref="O239:R239"/>
    <mergeCell ref="O240:R240"/>
    <mergeCell ref="O241:R241"/>
    <mergeCell ref="O242:R242"/>
    <mergeCell ref="O231:R231"/>
    <mergeCell ref="O232:R232"/>
    <mergeCell ref="O233:R233"/>
    <mergeCell ref="O234:R234"/>
    <mergeCell ref="O235:R235"/>
    <mergeCell ref="O236:R236"/>
    <mergeCell ref="O225:R225"/>
    <mergeCell ref="O226:R226"/>
    <mergeCell ref="O227:R227"/>
    <mergeCell ref="O228:R228"/>
    <mergeCell ref="O229:R229"/>
    <mergeCell ref="O230:R230"/>
    <mergeCell ref="O219:R219"/>
    <mergeCell ref="O220:R220"/>
    <mergeCell ref="O221:R221"/>
    <mergeCell ref="O222:R222"/>
    <mergeCell ref="O223:R223"/>
    <mergeCell ref="O224:R224"/>
    <mergeCell ref="O213:R213"/>
    <mergeCell ref="O214:R214"/>
    <mergeCell ref="O215:R215"/>
    <mergeCell ref="O216:R216"/>
    <mergeCell ref="O217:R217"/>
    <mergeCell ref="O218:R218"/>
    <mergeCell ref="O207:R207"/>
    <mergeCell ref="O208:R208"/>
    <mergeCell ref="O209:R209"/>
    <mergeCell ref="O210:R210"/>
    <mergeCell ref="O211:R211"/>
    <mergeCell ref="O212:R212"/>
    <mergeCell ref="O201:R201"/>
    <mergeCell ref="O202:R202"/>
    <mergeCell ref="O203:R203"/>
    <mergeCell ref="O204:R204"/>
    <mergeCell ref="O205:R205"/>
    <mergeCell ref="O206:R206"/>
    <mergeCell ref="O195:R195"/>
    <mergeCell ref="O196:R196"/>
    <mergeCell ref="O197:R197"/>
    <mergeCell ref="O198:R198"/>
    <mergeCell ref="O199:R199"/>
    <mergeCell ref="O200:R200"/>
    <mergeCell ref="O189:R189"/>
    <mergeCell ref="O190:R190"/>
    <mergeCell ref="O191:R191"/>
    <mergeCell ref="O192:R192"/>
    <mergeCell ref="O193:R193"/>
    <mergeCell ref="O194:R194"/>
    <mergeCell ref="O183:R183"/>
    <mergeCell ref="O184:R184"/>
    <mergeCell ref="O185:R185"/>
    <mergeCell ref="O186:R186"/>
    <mergeCell ref="O187:R187"/>
    <mergeCell ref="O188:R188"/>
    <mergeCell ref="O177:R177"/>
    <mergeCell ref="O178:R178"/>
    <mergeCell ref="O179:R179"/>
    <mergeCell ref="O180:R180"/>
    <mergeCell ref="O181:R181"/>
    <mergeCell ref="O182:R182"/>
    <mergeCell ref="O171:R171"/>
    <mergeCell ref="O172:R172"/>
    <mergeCell ref="O173:R173"/>
    <mergeCell ref="O174:R174"/>
    <mergeCell ref="O175:R175"/>
    <mergeCell ref="O176:R176"/>
    <mergeCell ref="O165:R165"/>
    <mergeCell ref="O166:R166"/>
    <mergeCell ref="O167:R167"/>
    <mergeCell ref="O168:R168"/>
    <mergeCell ref="O169:R169"/>
    <mergeCell ref="O170:R170"/>
    <mergeCell ref="O159:R159"/>
    <mergeCell ref="O160:R160"/>
    <mergeCell ref="O161:R161"/>
    <mergeCell ref="O162:R162"/>
    <mergeCell ref="O163:R163"/>
    <mergeCell ref="O164:R164"/>
    <mergeCell ref="O153:R153"/>
    <mergeCell ref="O154:R154"/>
    <mergeCell ref="O155:R155"/>
    <mergeCell ref="O156:R156"/>
    <mergeCell ref="O157:R157"/>
    <mergeCell ref="O158:R158"/>
    <mergeCell ref="O147:R147"/>
    <mergeCell ref="O148:R148"/>
    <mergeCell ref="O149:R149"/>
    <mergeCell ref="O150:R150"/>
    <mergeCell ref="O151:R151"/>
    <mergeCell ref="O152:R152"/>
    <mergeCell ref="O141:R141"/>
    <mergeCell ref="O142:R142"/>
    <mergeCell ref="O143:R143"/>
    <mergeCell ref="O144:R144"/>
    <mergeCell ref="O145:R145"/>
    <mergeCell ref="O146:R146"/>
    <mergeCell ref="O135:R135"/>
    <mergeCell ref="O136:R136"/>
    <mergeCell ref="O137:R137"/>
    <mergeCell ref="O138:R138"/>
    <mergeCell ref="O139:R139"/>
    <mergeCell ref="O140:R140"/>
    <mergeCell ref="O129:R129"/>
    <mergeCell ref="O130:R130"/>
    <mergeCell ref="O131:R131"/>
    <mergeCell ref="O132:R132"/>
    <mergeCell ref="O133:R133"/>
    <mergeCell ref="O134:R134"/>
    <mergeCell ref="O123:R123"/>
    <mergeCell ref="O124:R124"/>
    <mergeCell ref="O125:R125"/>
    <mergeCell ref="O126:R126"/>
    <mergeCell ref="O127:R127"/>
    <mergeCell ref="O128:R128"/>
    <mergeCell ref="O121:R121"/>
    <mergeCell ref="O122:R122"/>
    <mergeCell ref="O7:O9"/>
    <mergeCell ref="P7:P9"/>
    <mergeCell ref="Q7:Q9"/>
    <mergeCell ref="R7:R9"/>
    <mergeCell ref="B1:C1"/>
    <mergeCell ref="A4:B4"/>
    <mergeCell ref="O5:O6"/>
    <mergeCell ref="P5:P6"/>
    <mergeCell ref="Q5:Q6"/>
    <mergeCell ref="R5:R6"/>
    <mergeCell ref="A6:M6"/>
    <mergeCell ref="A10:G10"/>
    <mergeCell ref="I10:M10"/>
    <mergeCell ref="A9:M9"/>
    <mergeCell ref="A106:G106"/>
    <mergeCell ref="I106:M106"/>
    <mergeCell ref="A105:M105"/>
    <mergeCell ref="A102:C102"/>
    <mergeCell ref="A118:C118"/>
    <mergeCell ref="A120:C120"/>
    <mergeCell ref="O11:R11"/>
  </mergeCells>
  <dataValidations count="1">
    <dataValidation type="list" allowBlank="1" showInputMessage="1" showErrorMessage="1" sqref="C108:C117 C12:C101" xr:uid="{00000000-0002-0000-3700-000000000000}">
      <formula1>$A$123:$A$124</formula1>
    </dataValidation>
  </dataValidations>
  <printOptions horizontalCentered="1"/>
  <pageMargins left="0.39370078740157483" right="0.19685039370078741" top="0.39370078740157483" bottom="0.39370078740157483" header="0" footer="0.15748031496062992"/>
  <pageSetup paperSize="9" scale="74" fitToHeight="3" orientation="landscape"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6502" r:id="rId4" name="FinalReviewChk">
          <controlPr defaultSize="0" autoLine="0" r:id="rId5">
            <anchor moveWithCells="1">
              <from>
                <xdr:col>14</xdr:col>
                <xdr:colOff>114300</xdr:colOff>
                <xdr:row>7</xdr:row>
                <xdr:rowOff>38100</xdr:rowOff>
              </from>
              <to>
                <xdr:col>14</xdr:col>
                <xdr:colOff>285750</xdr:colOff>
                <xdr:row>8</xdr:row>
                <xdr:rowOff>161925</xdr:rowOff>
              </to>
            </anchor>
          </controlPr>
        </control>
      </mc:Choice>
      <mc:Fallback>
        <control shapeId="106502" r:id="rId4" name="FinalReviewChk"/>
      </mc:Fallback>
    </mc:AlternateContent>
    <mc:AlternateContent xmlns:mc="http://schemas.openxmlformats.org/markup-compatibility/2006">
      <mc:Choice Requires="x14">
        <control shapeId="106501" r:id="rId6" name="ReworkCompleteChk">
          <controlPr defaultSize="0" autoLine="0" r:id="rId7">
            <anchor moveWithCells="1">
              <from>
                <xdr:col>14</xdr:col>
                <xdr:colOff>114300</xdr:colOff>
                <xdr:row>5</xdr:row>
                <xdr:rowOff>28575</xdr:rowOff>
              </from>
              <to>
                <xdr:col>14</xdr:col>
                <xdr:colOff>285750</xdr:colOff>
                <xdr:row>5</xdr:row>
                <xdr:rowOff>200025</xdr:rowOff>
              </to>
            </anchor>
          </controlPr>
        </control>
      </mc:Choice>
      <mc:Fallback>
        <control shapeId="106501" r:id="rId6" name="ReworkCompleteChk"/>
      </mc:Fallback>
    </mc:AlternateContent>
    <mc:AlternateContent xmlns:mc="http://schemas.openxmlformats.org/markup-compatibility/2006">
      <mc:Choice Requires="x14">
        <control shapeId="106500" r:id="rId8" name="ReworkRequiredChk">
          <controlPr defaultSize="0" autoLine="0" r:id="rId9">
            <anchor moveWithCells="1">
              <from>
                <xdr:col>14</xdr:col>
                <xdr:colOff>114300</xdr:colOff>
                <xdr:row>3</xdr:row>
                <xdr:rowOff>95250</xdr:rowOff>
              </from>
              <to>
                <xdr:col>14</xdr:col>
                <xdr:colOff>285750</xdr:colOff>
                <xdr:row>3</xdr:row>
                <xdr:rowOff>266700</xdr:rowOff>
              </to>
            </anchor>
          </controlPr>
        </control>
      </mc:Choice>
      <mc:Fallback>
        <control shapeId="106500" r:id="rId8" name="ReworkRequiredChk"/>
      </mc:Fallback>
    </mc:AlternateContent>
    <mc:AlternateContent xmlns:mc="http://schemas.openxmlformats.org/markup-compatibility/2006">
      <mc:Choice Requires="x14">
        <control shapeId="106499" r:id="rId10" name="ReviewedChk">
          <controlPr defaultSize="0" autoLine="0" r:id="rId11">
            <anchor moveWithCells="1">
              <from>
                <xdr:col>14</xdr:col>
                <xdr:colOff>114300</xdr:colOff>
                <xdr:row>2</xdr:row>
                <xdr:rowOff>85725</xdr:rowOff>
              </from>
              <to>
                <xdr:col>14</xdr:col>
                <xdr:colOff>285750</xdr:colOff>
                <xdr:row>2</xdr:row>
                <xdr:rowOff>257175</xdr:rowOff>
              </to>
            </anchor>
          </controlPr>
        </control>
      </mc:Choice>
      <mc:Fallback>
        <control shapeId="106499" r:id="rId10" name="ReviewedChk"/>
      </mc:Fallback>
    </mc:AlternateContent>
    <mc:AlternateContent xmlns:mc="http://schemas.openxmlformats.org/markup-compatibility/2006">
      <mc:Choice Requires="x14">
        <control shapeId="106498" r:id="rId12" name="AwaitingClientChk">
          <controlPr defaultSize="0" autoLine="0" r:id="rId13">
            <anchor moveWithCells="1">
              <from>
                <xdr:col>14</xdr:col>
                <xdr:colOff>114300</xdr:colOff>
                <xdr:row>1</xdr:row>
                <xdr:rowOff>76200</xdr:rowOff>
              </from>
              <to>
                <xdr:col>14</xdr:col>
                <xdr:colOff>285750</xdr:colOff>
                <xdr:row>1</xdr:row>
                <xdr:rowOff>247650</xdr:rowOff>
              </to>
            </anchor>
          </controlPr>
        </control>
      </mc:Choice>
      <mc:Fallback>
        <control shapeId="106498" r:id="rId12" name="AwaitingClientChk"/>
      </mc:Fallback>
    </mc:AlternateContent>
    <mc:AlternateContent xmlns:mc="http://schemas.openxmlformats.org/markup-compatibility/2006">
      <mc:Choice Requires="x14">
        <control shapeId="106497" r:id="rId14" name="WorksheetCompleteChk">
          <controlPr defaultSize="0" autoLine="0" r:id="rId15">
            <anchor moveWithCells="1">
              <from>
                <xdr:col>14</xdr:col>
                <xdr:colOff>114300</xdr:colOff>
                <xdr:row>0</xdr:row>
                <xdr:rowOff>66675</xdr:rowOff>
              </from>
              <to>
                <xdr:col>14</xdr:col>
                <xdr:colOff>285750</xdr:colOff>
                <xdr:row>0</xdr:row>
                <xdr:rowOff>238125</xdr:rowOff>
              </to>
            </anchor>
          </controlPr>
        </control>
      </mc:Choice>
      <mc:Fallback>
        <control shapeId="106497" r:id="rId14" name="WorksheetCompleteChk"/>
      </mc:Fallback>
    </mc:AlternateContent>
  </control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5">
    <tabColor rgb="FF8DC63F"/>
  </sheetPr>
  <dimension ref="A1:O382"/>
  <sheetViews>
    <sheetView showGridLines="0" zoomScaleNormal="100" workbookViewId="0">
      <selection activeCell="B1" sqref="B1:C1"/>
    </sheetView>
  </sheetViews>
  <sheetFormatPr defaultRowHeight="12" x14ac:dyDescent="0.2"/>
  <cols>
    <col min="1" max="1" width="12.83203125" customWidth="1"/>
    <col min="2" max="8" width="15.83203125" customWidth="1"/>
    <col min="9" max="9" width="15.83203125" style="424" customWidth="1"/>
    <col min="10" max="10" width="15.83203125" customWidth="1"/>
    <col min="11" max="11" width="15.1640625" customWidth="1"/>
    <col min="12" max="12" width="6.33203125" style="399" customWidth="1"/>
    <col min="13" max="13" width="30.83203125" style="399" customWidth="1"/>
    <col min="14" max="15" width="9.33203125" style="399"/>
  </cols>
  <sheetData>
    <row r="1" spans="1:15" ht="24.95" customHeight="1" x14ac:dyDescent="0.2">
      <c r="A1" s="145" t="s">
        <v>167</v>
      </c>
      <c r="B1" s="1426" t="str">
        <f>Home!$B$3</f>
        <v>MICI05</v>
      </c>
      <c r="C1" s="1426"/>
      <c r="G1" s="390"/>
      <c r="H1" s="427"/>
      <c r="I1" s="426" t="s">
        <v>58</v>
      </c>
      <c r="J1" s="1066" t="e">
        <f>IF(AND('Index of Workpapers'!E73="",#REF!=""),'Index of Workpapers'!C73,IF('Index of Workpapers'!E73&lt;&gt;"",'Index of Workpapers'!E73,#REF!))</f>
        <v>#REF!</v>
      </c>
      <c r="K1" s="391"/>
      <c r="L1" s="643"/>
      <c r="M1" s="644" t="s">
        <v>349</v>
      </c>
      <c r="N1" s="645" t="s">
        <v>63</v>
      </c>
      <c r="O1" s="646" t="s">
        <v>64</v>
      </c>
    </row>
    <row r="2" spans="1:15" ht="24.95" customHeight="1" x14ac:dyDescent="0.2">
      <c r="A2" s="145" t="s">
        <v>10</v>
      </c>
      <c r="B2" s="1426" t="str">
        <f>Home!$B$4</f>
        <v>MICINDA SUPERANNUATION FUND</v>
      </c>
      <c r="C2" s="1426"/>
      <c r="G2" s="390"/>
      <c r="H2" s="427"/>
      <c r="I2" s="426" t="s">
        <v>63</v>
      </c>
      <c r="J2" s="426" t="s">
        <v>64</v>
      </c>
      <c r="K2" s="391"/>
      <c r="L2" s="643"/>
      <c r="M2" s="644" t="s">
        <v>350</v>
      </c>
      <c r="N2" s="645" t="s">
        <v>63</v>
      </c>
      <c r="O2" s="646" t="s">
        <v>64</v>
      </c>
    </row>
    <row r="3" spans="1:15" ht="24.95" customHeight="1" x14ac:dyDescent="0.2">
      <c r="A3" s="145" t="s">
        <v>236</v>
      </c>
      <c r="B3" s="1427">
        <f>Home!$C$7</f>
        <v>43281</v>
      </c>
      <c r="C3" s="1427"/>
      <c r="G3" s="207"/>
      <c r="H3" s="207" t="s">
        <v>55</v>
      </c>
      <c r="I3" s="106" t="str">
        <f>Home!$C$16</f>
        <v>TH</v>
      </c>
      <c r="J3" s="425">
        <f>Home!$C$17</f>
        <v>43521</v>
      </c>
      <c r="K3" s="391"/>
      <c r="L3" s="643"/>
      <c r="M3" s="644" t="s">
        <v>94</v>
      </c>
      <c r="N3" s="645" t="s">
        <v>63</v>
      </c>
      <c r="O3" s="646" t="s">
        <v>64</v>
      </c>
    </row>
    <row r="4" spans="1:15" ht="24.95" customHeight="1" x14ac:dyDescent="0.3">
      <c r="A4" s="932" t="s">
        <v>45</v>
      </c>
      <c r="B4" s="932"/>
      <c r="C4" s="391"/>
      <c r="G4" s="207"/>
      <c r="H4" s="207" t="s">
        <v>56</v>
      </c>
      <c r="I4" s="106" t="str">
        <f>Home!$C$18</f>
        <v>Enter initials</v>
      </c>
      <c r="J4" s="425" t="str">
        <f>Home!$C$19</f>
        <v>Enter date</v>
      </c>
      <c r="K4" s="390"/>
      <c r="L4" s="643"/>
      <c r="M4" s="644" t="s">
        <v>351</v>
      </c>
      <c r="N4" s="645" t="s">
        <v>63</v>
      </c>
      <c r="O4" s="646" t="s">
        <v>64</v>
      </c>
    </row>
    <row r="5" spans="1:15" ht="3.75" customHeight="1" x14ac:dyDescent="0.25">
      <c r="A5" s="392"/>
      <c r="B5" s="394"/>
      <c r="C5" s="394"/>
      <c r="D5" s="394"/>
      <c r="E5" s="393"/>
      <c r="F5" s="395"/>
      <c r="G5" s="395"/>
      <c r="H5" s="390"/>
      <c r="I5" s="427"/>
      <c r="J5" s="390"/>
      <c r="K5" s="390"/>
      <c r="L5" s="1418"/>
      <c r="M5" s="1419" t="s">
        <v>352</v>
      </c>
      <c r="N5" s="1420" t="s">
        <v>63</v>
      </c>
      <c r="O5" s="1422" t="s">
        <v>64</v>
      </c>
    </row>
    <row r="6" spans="1:15" s="385" customFormat="1" ht="19.5" customHeight="1" x14ac:dyDescent="0.2">
      <c r="A6" s="1494" t="s">
        <v>908</v>
      </c>
      <c r="B6" s="1494"/>
      <c r="C6" s="1494"/>
      <c r="D6" s="1494"/>
      <c r="E6" s="1494"/>
      <c r="F6" s="1494"/>
      <c r="G6" s="1494"/>
      <c r="H6" s="1494"/>
      <c r="I6" s="1494"/>
      <c r="J6" s="1494"/>
      <c r="K6" s="390"/>
      <c r="L6" s="1418"/>
      <c r="M6" s="1419"/>
      <c r="N6" s="1420"/>
      <c r="O6" s="1422"/>
    </row>
    <row r="7" spans="1:15" s="385" customFormat="1" ht="3.75" customHeight="1" thickBot="1" x14ac:dyDescent="0.3">
      <c r="A7" s="392"/>
      <c r="B7" s="394"/>
      <c r="C7" s="394"/>
      <c r="D7" s="394"/>
      <c r="E7" s="393"/>
      <c r="F7" s="395"/>
      <c r="G7" s="395"/>
      <c r="H7" s="390"/>
      <c r="I7" s="427"/>
      <c r="J7" s="390"/>
      <c r="K7" s="390"/>
      <c r="L7" s="1418"/>
      <c r="M7" s="1419" t="s">
        <v>353</v>
      </c>
      <c r="N7" s="1420" t="s">
        <v>63</v>
      </c>
      <c r="O7" s="1422" t="s">
        <v>64</v>
      </c>
    </row>
    <row r="8" spans="1:15" ht="3.75" customHeight="1" x14ac:dyDescent="0.2">
      <c r="A8" s="864"/>
      <c r="B8" s="857"/>
      <c r="C8" s="857"/>
      <c r="D8" s="857"/>
      <c r="E8" s="857"/>
      <c r="F8" s="857"/>
      <c r="G8" s="857"/>
      <c r="H8" s="857"/>
      <c r="I8" s="857"/>
      <c r="J8" s="858"/>
      <c r="K8" s="390"/>
      <c r="L8" s="1418"/>
      <c r="M8" s="1419"/>
      <c r="N8" s="1420"/>
      <c r="O8" s="1422"/>
    </row>
    <row r="9" spans="1:15" ht="30" customHeight="1" x14ac:dyDescent="0.2">
      <c r="A9" s="641" t="s">
        <v>64</v>
      </c>
      <c r="B9" s="642" t="s">
        <v>565</v>
      </c>
      <c r="C9" s="642" t="s">
        <v>563</v>
      </c>
      <c r="D9" s="642" t="s">
        <v>77</v>
      </c>
      <c r="E9" s="642" t="s">
        <v>904</v>
      </c>
      <c r="F9" s="642" t="s">
        <v>43</v>
      </c>
      <c r="G9" s="642" t="s">
        <v>905</v>
      </c>
      <c r="H9" s="642" t="s">
        <v>571</v>
      </c>
      <c r="I9" s="642" t="s">
        <v>925</v>
      </c>
      <c r="J9" s="653" t="s">
        <v>906</v>
      </c>
      <c r="K9" s="390"/>
      <c r="L9" s="1418"/>
      <c r="M9" s="1419"/>
      <c r="N9" s="1420"/>
      <c r="O9" s="1422"/>
    </row>
    <row r="10" spans="1:15" ht="15" customHeight="1" x14ac:dyDescent="0.2">
      <c r="A10" s="1689" t="s">
        <v>907</v>
      </c>
      <c r="B10" s="1690"/>
      <c r="C10" s="1690"/>
      <c r="D10" s="1691"/>
      <c r="E10" s="436"/>
      <c r="F10" s="436"/>
      <c r="G10" s="436"/>
      <c r="H10" s="436"/>
      <c r="I10" s="436"/>
      <c r="J10" s="767"/>
      <c r="K10" s="390"/>
      <c r="L10" s="515" t="s">
        <v>902</v>
      </c>
      <c r="M10" s="516"/>
      <c r="N10" s="516"/>
      <c r="O10" s="517"/>
    </row>
    <row r="11" spans="1:15" ht="15" customHeight="1" x14ac:dyDescent="0.2">
      <c r="A11" s="629"/>
      <c r="B11" s="437"/>
      <c r="C11" s="437"/>
      <c r="D11" s="437"/>
      <c r="E11" s="438">
        <f>SUM(B11:C11)+D11</f>
        <v>0</v>
      </c>
      <c r="F11" s="438">
        <f>(C11/0.7)*0.3</f>
        <v>0</v>
      </c>
      <c r="G11" s="438">
        <f>E11+F11</f>
        <v>0</v>
      </c>
      <c r="H11" s="437"/>
      <c r="I11" s="429"/>
      <c r="J11" s="660"/>
      <c r="K11" s="390"/>
      <c r="L11" s="1692" t="s">
        <v>468</v>
      </c>
      <c r="M11" s="1693"/>
      <c r="N11" s="1693"/>
      <c r="O11" s="1694"/>
    </row>
    <row r="12" spans="1:15" ht="15" customHeight="1" x14ac:dyDescent="0.2">
      <c r="A12" s="629"/>
      <c r="B12" s="437"/>
      <c r="C12" s="437"/>
      <c r="D12" s="437"/>
      <c r="E12" s="438">
        <f t="shared" ref="E12:E14" si="0">SUM(B12:C12)+D12</f>
        <v>0</v>
      </c>
      <c r="F12" s="438">
        <f t="shared" ref="F12:F14" si="1">(C12/0.7)*0.3</f>
        <v>0</v>
      </c>
      <c r="G12" s="438">
        <f t="shared" ref="G12:G14" si="2">E12+F12</f>
        <v>0</v>
      </c>
      <c r="H12" s="437"/>
      <c r="I12" s="429"/>
      <c r="J12" s="660"/>
      <c r="K12" s="390"/>
      <c r="L12" s="1695"/>
      <c r="M12" s="1696"/>
      <c r="N12" s="1696"/>
      <c r="O12" s="1697"/>
    </row>
    <row r="13" spans="1:15" ht="15" customHeight="1" x14ac:dyDescent="0.2">
      <c r="A13" s="629"/>
      <c r="B13" s="437"/>
      <c r="C13" s="437"/>
      <c r="D13" s="437"/>
      <c r="E13" s="438">
        <f t="shared" si="0"/>
        <v>0</v>
      </c>
      <c r="F13" s="438">
        <f t="shared" si="1"/>
        <v>0</v>
      </c>
      <c r="G13" s="438">
        <f t="shared" si="2"/>
        <v>0</v>
      </c>
      <c r="H13" s="437"/>
      <c r="I13" s="429"/>
      <c r="J13" s="660"/>
      <c r="K13" s="390"/>
      <c r="L13" s="443"/>
      <c r="M13" s="444"/>
      <c r="N13" s="444"/>
      <c r="O13" s="445"/>
    </row>
    <row r="14" spans="1:15" ht="15" customHeight="1" x14ac:dyDescent="0.2">
      <c r="A14" s="629"/>
      <c r="B14" s="437"/>
      <c r="C14" s="437"/>
      <c r="D14" s="437"/>
      <c r="E14" s="118">
        <f t="shared" si="0"/>
        <v>0</v>
      </c>
      <c r="F14" s="438">
        <f t="shared" si="1"/>
        <v>0</v>
      </c>
      <c r="G14" s="118">
        <f t="shared" si="2"/>
        <v>0</v>
      </c>
      <c r="H14" s="437"/>
      <c r="I14" s="429"/>
      <c r="J14" s="660"/>
      <c r="K14" s="390"/>
      <c r="L14" s="443"/>
      <c r="M14" s="444"/>
      <c r="N14" s="444"/>
      <c r="O14" s="445"/>
    </row>
    <row r="15" spans="1:15" ht="20.100000000000001" customHeight="1" x14ac:dyDescent="0.2">
      <c r="A15" s="865"/>
      <c r="B15" s="317">
        <f>SUM(B11:B14)</f>
        <v>0</v>
      </c>
      <c r="C15" s="317">
        <f t="shared" ref="C15:J15" si="3">SUM(C11:C14)</f>
        <v>0</v>
      </c>
      <c r="D15" s="317">
        <f t="shared" si="3"/>
        <v>0</v>
      </c>
      <c r="E15" s="317">
        <f t="shared" si="3"/>
        <v>0</v>
      </c>
      <c r="F15" s="317">
        <f t="shared" si="3"/>
        <v>0</v>
      </c>
      <c r="G15" s="317">
        <f t="shared" si="3"/>
        <v>0</v>
      </c>
      <c r="H15" s="317">
        <f t="shared" si="3"/>
        <v>0</v>
      </c>
      <c r="I15" s="317">
        <f t="shared" si="3"/>
        <v>0</v>
      </c>
      <c r="J15" s="866">
        <f t="shared" si="3"/>
        <v>0</v>
      </c>
      <c r="K15" s="390"/>
    </row>
    <row r="16" spans="1:15" ht="3.75" customHeight="1" x14ac:dyDescent="0.2">
      <c r="A16" s="867"/>
      <c r="B16" s="401"/>
      <c r="C16" s="401"/>
      <c r="D16" s="401"/>
      <c r="E16" s="401"/>
      <c r="F16" s="401"/>
      <c r="G16" s="401"/>
      <c r="H16" s="401"/>
      <c r="I16" s="401"/>
      <c r="J16" s="868"/>
      <c r="K16" s="390"/>
    </row>
    <row r="17" spans="1:15" ht="15" customHeight="1" x14ac:dyDescent="0.2">
      <c r="A17" s="1689" t="s">
        <v>907</v>
      </c>
      <c r="B17" s="1690"/>
      <c r="C17" s="1690"/>
      <c r="D17" s="1691"/>
      <c r="E17" s="436"/>
      <c r="F17" s="436"/>
      <c r="G17" s="436"/>
      <c r="H17" s="436"/>
      <c r="I17" s="436"/>
      <c r="J17" s="767"/>
      <c r="K17" s="385"/>
      <c r="L17" s="443"/>
      <c r="M17" s="444"/>
      <c r="N17" s="444"/>
      <c r="O17" s="445"/>
    </row>
    <row r="18" spans="1:15" ht="15" customHeight="1" x14ac:dyDescent="0.2">
      <c r="A18" s="629"/>
      <c r="B18" s="437"/>
      <c r="C18" s="437"/>
      <c r="D18" s="437"/>
      <c r="E18" s="438">
        <f>SUM(B18:C18)+D18</f>
        <v>0</v>
      </c>
      <c r="F18" s="438">
        <f>(C18/0.7)*0.3</f>
        <v>0</v>
      </c>
      <c r="G18" s="438">
        <f>E18+F18</f>
        <v>0</v>
      </c>
      <c r="H18" s="437"/>
      <c r="I18" s="429"/>
      <c r="J18" s="660"/>
      <c r="K18" s="385"/>
      <c r="L18" s="443"/>
      <c r="M18" s="444"/>
      <c r="N18" s="444"/>
      <c r="O18" s="445"/>
    </row>
    <row r="19" spans="1:15" ht="15" customHeight="1" x14ac:dyDescent="0.2">
      <c r="A19" s="629"/>
      <c r="B19" s="437"/>
      <c r="C19" s="437"/>
      <c r="D19" s="437"/>
      <c r="E19" s="438">
        <f t="shared" ref="E19:E21" si="4">SUM(B19:C19)+D19</f>
        <v>0</v>
      </c>
      <c r="F19" s="438">
        <f t="shared" ref="F19:F21" si="5">(C19/0.7)*0.3</f>
        <v>0</v>
      </c>
      <c r="G19" s="438">
        <f t="shared" ref="G19:G21" si="6">E19+F19</f>
        <v>0</v>
      </c>
      <c r="H19" s="437"/>
      <c r="I19" s="429"/>
      <c r="J19" s="660"/>
      <c r="K19" s="385"/>
      <c r="L19" s="443"/>
      <c r="M19" s="444"/>
      <c r="N19" s="444"/>
      <c r="O19" s="445"/>
    </row>
    <row r="20" spans="1:15" ht="15" customHeight="1" x14ac:dyDescent="0.2">
      <c r="A20" s="629"/>
      <c r="B20" s="437"/>
      <c r="C20" s="437"/>
      <c r="D20" s="437"/>
      <c r="E20" s="438">
        <f t="shared" si="4"/>
        <v>0</v>
      </c>
      <c r="F20" s="438">
        <f t="shared" si="5"/>
        <v>0</v>
      </c>
      <c r="G20" s="438">
        <f t="shared" si="6"/>
        <v>0</v>
      </c>
      <c r="H20" s="437"/>
      <c r="I20" s="429"/>
      <c r="J20" s="660"/>
      <c r="K20" s="385"/>
      <c r="L20" s="443"/>
      <c r="M20" s="444"/>
      <c r="N20" s="444"/>
      <c r="O20" s="445"/>
    </row>
    <row r="21" spans="1:15" ht="15" customHeight="1" x14ac:dyDescent="0.2">
      <c r="A21" s="629"/>
      <c r="B21" s="437"/>
      <c r="C21" s="437"/>
      <c r="D21" s="437"/>
      <c r="E21" s="118">
        <f t="shared" si="4"/>
        <v>0</v>
      </c>
      <c r="F21" s="438">
        <f t="shared" si="5"/>
        <v>0</v>
      </c>
      <c r="G21" s="118">
        <f t="shared" si="6"/>
        <v>0</v>
      </c>
      <c r="H21" s="437"/>
      <c r="I21" s="429"/>
      <c r="J21" s="660"/>
      <c r="K21" s="385"/>
      <c r="L21" s="443"/>
      <c r="M21" s="444"/>
      <c r="N21" s="444"/>
      <c r="O21" s="445"/>
    </row>
    <row r="22" spans="1:15" ht="20.100000000000001" customHeight="1" x14ac:dyDescent="0.2">
      <c r="A22" s="865"/>
      <c r="B22" s="317">
        <f>SUM(B18:B21)</f>
        <v>0</v>
      </c>
      <c r="C22" s="317">
        <f t="shared" ref="C22" si="7">SUM(C18:C21)</f>
        <v>0</v>
      </c>
      <c r="D22" s="317">
        <f t="shared" ref="D22" si="8">SUM(D18:D21)</f>
        <v>0</v>
      </c>
      <c r="E22" s="317">
        <f t="shared" ref="E22" si="9">SUM(E18:E21)</f>
        <v>0</v>
      </c>
      <c r="F22" s="317">
        <f t="shared" ref="F22" si="10">SUM(F18:F21)</f>
        <v>0</v>
      </c>
      <c r="G22" s="317">
        <f t="shared" ref="G22" si="11">SUM(G18:G21)</f>
        <v>0</v>
      </c>
      <c r="H22" s="317">
        <f t="shared" ref="H22:I22" si="12">SUM(H18:H21)</f>
        <v>0</v>
      </c>
      <c r="I22" s="317">
        <f t="shared" si="12"/>
        <v>0</v>
      </c>
      <c r="J22" s="866">
        <f t="shared" ref="J22" si="13">SUM(J18:J21)</f>
        <v>0</v>
      </c>
      <c r="K22" s="385"/>
      <c r="L22" s="385"/>
      <c r="M22" s="385"/>
      <c r="N22" s="385"/>
      <c r="O22" s="385"/>
    </row>
    <row r="23" spans="1:15" ht="3.75" customHeight="1" x14ac:dyDescent="0.2">
      <c r="A23" s="867"/>
      <c r="B23" s="401"/>
      <c r="C23" s="401"/>
      <c r="D23" s="401"/>
      <c r="E23" s="401"/>
      <c r="F23" s="401"/>
      <c r="G23" s="401"/>
      <c r="H23" s="401"/>
      <c r="I23" s="401"/>
      <c r="J23" s="868"/>
      <c r="K23" s="385"/>
      <c r="L23" s="385"/>
      <c r="M23" s="385"/>
      <c r="N23" s="385"/>
      <c r="O23" s="385"/>
    </row>
    <row r="24" spans="1:15" ht="15" customHeight="1" x14ac:dyDescent="0.2">
      <c r="A24" s="1689" t="s">
        <v>907</v>
      </c>
      <c r="B24" s="1690"/>
      <c r="C24" s="1690"/>
      <c r="D24" s="1691"/>
      <c r="E24" s="436"/>
      <c r="F24" s="436"/>
      <c r="G24" s="436"/>
      <c r="H24" s="436"/>
      <c r="I24" s="436"/>
      <c r="J24" s="767"/>
      <c r="K24" s="385"/>
      <c r="L24" s="443"/>
      <c r="M24" s="444"/>
      <c r="N24" s="444"/>
      <c r="O24" s="445"/>
    </row>
    <row r="25" spans="1:15" ht="15" customHeight="1" x14ac:dyDescent="0.2">
      <c r="A25" s="629"/>
      <c r="B25" s="437"/>
      <c r="C25" s="437"/>
      <c r="D25" s="437"/>
      <c r="E25" s="438">
        <f>SUM(B25:C25)+D25</f>
        <v>0</v>
      </c>
      <c r="F25" s="438">
        <f>(C25/0.7)*0.3</f>
        <v>0</v>
      </c>
      <c r="G25" s="438">
        <f>E25+F25</f>
        <v>0</v>
      </c>
      <c r="H25" s="437"/>
      <c r="I25" s="429"/>
      <c r="J25" s="660"/>
      <c r="K25" s="385"/>
      <c r="L25" s="443"/>
      <c r="M25" s="444"/>
      <c r="N25" s="444"/>
      <c r="O25" s="445"/>
    </row>
    <row r="26" spans="1:15" ht="15" customHeight="1" x14ac:dyDescent="0.2">
      <c r="A26" s="629"/>
      <c r="B26" s="437"/>
      <c r="C26" s="437"/>
      <c r="D26" s="437"/>
      <c r="E26" s="438">
        <f t="shared" ref="E26:E28" si="14">SUM(B26:C26)+D26</f>
        <v>0</v>
      </c>
      <c r="F26" s="438">
        <f t="shared" ref="F26:F28" si="15">(C26/0.7)*0.3</f>
        <v>0</v>
      </c>
      <c r="G26" s="438">
        <f t="shared" ref="G26:G28" si="16">E26+F26</f>
        <v>0</v>
      </c>
      <c r="H26" s="437"/>
      <c r="I26" s="429"/>
      <c r="J26" s="660"/>
      <c r="K26" s="385"/>
      <c r="L26" s="443"/>
      <c r="M26" s="444"/>
      <c r="N26" s="444"/>
      <c r="O26" s="445"/>
    </row>
    <row r="27" spans="1:15" ht="15" customHeight="1" x14ac:dyDescent="0.2">
      <c r="A27" s="629"/>
      <c r="B27" s="437"/>
      <c r="C27" s="437"/>
      <c r="D27" s="437"/>
      <c r="E27" s="438">
        <f t="shared" si="14"/>
        <v>0</v>
      </c>
      <c r="F27" s="438">
        <f t="shared" si="15"/>
        <v>0</v>
      </c>
      <c r="G27" s="438">
        <f t="shared" si="16"/>
        <v>0</v>
      </c>
      <c r="H27" s="437"/>
      <c r="I27" s="429"/>
      <c r="J27" s="660"/>
      <c r="K27" s="385"/>
      <c r="L27" s="443"/>
      <c r="M27" s="444"/>
      <c r="N27" s="444"/>
      <c r="O27" s="445"/>
    </row>
    <row r="28" spans="1:15" ht="15" customHeight="1" x14ac:dyDescent="0.2">
      <c r="A28" s="629"/>
      <c r="B28" s="437"/>
      <c r="C28" s="437"/>
      <c r="D28" s="437"/>
      <c r="E28" s="118">
        <f t="shared" si="14"/>
        <v>0</v>
      </c>
      <c r="F28" s="438">
        <f t="shared" si="15"/>
        <v>0</v>
      </c>
      <c r="G28" s="118">
        <f t="shared" si="16"/>
        <v>0</v>
      </c>
      <c r="H28" s="437"/>
      <c r="I28" s="429"/>
      <c r="J28" s="660"/>
      <c r="K28" s="385"/>
      <c r="L28" s="443"/>
      <c r="M28" s="444"/>
      <c r="N28" s="444"/>
      <c r="O28" s="445"/>
    </row>
    <row r="29" spans="1:15" ht="20.100000000000001" customHeight="1" x14ac:dyDescent="0.2">
      <c r="A29" s="865"/>
      <c r="B29" s="317">
        <f>SUM(B25:B28)</f>
        <v>0</v>
      </c>
      <c r="C29" s="317">
        <f t="shared" ref="C29" si="17">SUM(C25:C28)</f>
        <v>0</v>
      </c>
      <c r="D29" s="317">
        <f t="shared" ref="D29" si="18">SUM(D25:D28)</f>
        <v>0</v>
      </c>
      <c r="E29" s="317">
        <f t="shared" ref="E29" si="19">SUM(E25:E28)</f>
        <v>0</v>
      </c>
      <c r="F29" s="317">
        <f t="shared" ref="F29" si="20">SUM(F25:F28)</f>
        <v>0</v>
      </c>
      <c r="G29" s="317">
        <f t="shared" ref="G29" si="21">SUM(G25:G28)</f>
        <v>0</v>
      </c>
      <c r="H29" s="317">
        <f t="shared" ref="H29:I29" si="22">SUM(H25:H28)</f>
        <v>0</v>
      </c>
      <c r="I29" s="317">
        <f t="shared" si="22"/>
        <v>0</v>
      </c>
      <c r="J29" s="866">
        <f t="shared" ref="J29" si="23">SUM(J25:J28)</f>
        <v>0</v>
      </c>
      <c r="K29" s="385"/>
      <c r="L29" s="385"/>
      <c r="M29" s="385"/>
      <c r="N29" s="385"/>
      <c r="O29" s="385"/>
    </row>
    <row r="30" spans="1:15" ht="3.75" customHeight="1" x14ac:dyDescent="0.2">
      <c r="A30" s="867"/>
      <c r="B30" s="401"/>
      <c r="C30" s="401"/>
      <c r="D30" s="401"/>
      <c r="E30" s="401"/>
      <c r="F30" s="401"/>
      <c r="G30" s="401"/>
      <c r="H30" s="401"/>
      <c r="I30" s="401"/>
      <c r="J30" s="868"/>
      <c r="K30" s="385"/>
      <c r="L30" s="385"/>
      <c r="M30" s="385"/>
      <c r="N30" s="385"/>
      <c r="O30" s="385"/>
    </row>
    <row r="31" spans="1:15" ht="15" customHeight="1" x14ac:dyDescent="0.2">
      <c r="A31" s="1689" t="s">
        <v>907</v>
      </c>
      <c r="B31" s="1690"/>
      <c r="C31" s="1690"/>
      <c r="D31" s="1691"/>
      <c r="E31" s="436"/>
      <c r="F31" s="436"/>
      <c r="G31" s="436"/>
      <c r="H31" s="436"/>
      <c r="I31" s="436"/>
      <c r="J31" s="767"/>
      <c r="K31" s="385"/>
      <c r="L31" s="443"/>
      <c r="M31" s="444"/>
      <c r="N31" s="444"/>
      <c r="O31" s="445"/>
    </row>
    <row r="32" spans="1:15" ht="15" customHeight="1" x14ac:dyDescent="0.2">
      <c r="A32" s="629"/>
      <c r="B32" s="437"/>
      <c r="C32" s="437"/>
      <c r="D32" s="437"/>
      <c r="E32" s="438">
        <f>SUM(B32:C32)+D32</f>
        <v>0</v>
      </c>
      <c r="F32" s="438">
        <f>(C32/0.7)*0.3</f>
        <v>0</v>
      </c>
      <c r="G32" s="438">
        <f>E32+F32</f>
        <v>0</v>
      </c>
      <c r="H32" s="437"/>
      <c r="I32" s="429"/>
      <c r="J32" s="660"/>
      <c r="K32" s="385"/>
      <c r="L32" s="443"/>
      <c r="M32" s="444"/>
      <c r="N32" s="444"/>
      <c r="O32" s="445"/>
    </row>
    <row r="33" spans="1:15" ht="15" customHeight="1" x14ac:dyDescent="0.2">
      <c r="A33" s="629"/>
      <c r="B33" s="437"/>
      <c r="C33" s="437"/>
      <c r="D33" s="437"/>
      <c r="E33" s="438">
        <f t="shared" ref="E33:E35" si="24">SUM(B33:C33)+D33</f>
        <v>0</v>
      </c>
      <c r="F33" s="438">
        <f t="shared" ref="F33:F35" si="25">(C33/0.7)*0.3</f>
        <v>0</v>
      </c>
      <c r="G33" s="438">
        <f t="shared" ref="G33:G35" si="26">E33+F33</f>
        <v>0</v>
      </c>
      <c r="H33" s="437"/>
      <c r="I33" s="429"/>
      <c r="J33" s="660"/>
      <c r="K33" s="385"/>
      <c r="L33" s="443"/>
      <c r="M33" s="444"/>
      <c r="N33" s="444"/>
      <c r="O33" s="445"/>
    </row>
    <row r="34" spans="1:15" ht="15" customHeight="1" x14ac:dyDescent="0.2">
      <c r="A34" s="629"/>
      <c r="B34" s="437"/>
      <c r="C34" s="437"/>
      <c r="D34" s="437"/>
      <c r="E34" s="438">
        <f t="shared" si="24"/>
        <v>0</v>
      </c>
      <c r="F34" s="438">
        <f t="shared" si="25"/>
        <v>0</v>
      </c>
      <c r="G34" s="438">
        <f t="shared" si="26"/>
        <v>0</v>
      </c>
      <c r="H34" s="437"/>
      <c r="I34" s="429"/>
      <c r="J34" s="660"/>
      <c r="K34" s="385"/>
      <c r="L34" s="443"/>
      <c r="M34" s="444"/>
      <c r="N34" s="444"/>
      <c r="O34" s="445"/>
    </row>
    <row r="35" spans="1:15" ht="15" customHeight="1" x14ac:dyDescent="0.2">
      <c r="A35" s="629"/>
      <c r="B35" s="437"/>
      <c r="C35" s="437"/>
      <c r="D35" s="437"/>
      <c r="E35" s="118">
        <f t="shared" si="24"/>
        <v>0</v>
      </c>
      <c r="F35" s="438">
        <f t="shared" si="25"/>
        <v>0</v>
      </c>
      <c r="G35" s="118">
        <f t="shared" si="26"/>
        <v>0</v>
      </c>
      <c r="H35" s="437"/>
      <c r="I35" s="429"/>
      <c r="J35" s="660"/>
      <c r="K35" s="385"/>
      <c r="L35" s="443"/>
      <c r="M35" s="444"/>
      <c r="N35" s="444"/>
      <c r="O35" s="445"/>
    </row>
    <row r="36" spans="1:15" ht="20.100000000000001" customHeight="1" x14ac:dyDescent="0.2">
      <c r="A36" s="865"/>
      <c r="B36" s="317">
        <f>SUM(B32:B35)</f>
        <v>0</v>
      </c>
      <c r="C36" s="317">
        <f t="shared" ref="C36" si="27">SUM(C32:C35)</f>
        <v>0</v>
      </c>
      <c r="D36" s="317">
        <f t="shared" ref="D36" si="28">SUM(D32:D35)</f>
        <v>0</v>
      </c>
      <c r="E36" s="317">
        <f t="shared" ref="E36" si="29">SUM(E32:E35)</f>
        <v>0</v>
      </c>
      <c r="F36" s="317">
        <f t="shared" ref="F36" si="30">SUM(F32:F35)</f>
        <v>0</v>
      </c>
      <c r="G36" s="317">
        <f t="shared" ref="G36" si="31">SUM(G32:G35)</f>
        <v>0</v>
      </c>
      <c r="H36" s="317">
        <f t="shared" ref="H36:I36" si="32">SUM(H32:H35)</f>
        <v>0</v>
      </c>
      <c r="I36" s="317">
        <f t="shared" si="32"/>
        <v>0</v>
      </c>
      <c r="J36" s="866">
        <f t="shared" ref="J36" si="33">SUM(J32:J35)</f>
        <v>0</v>
      </c>
      <c r="K36" s="385"/>
      <c r="L36" s="385"/>
      <c r="M36" s="385"/>
      <c r="N36" s="385"/>
      <c r="O36" s="385"/>
    </row>
    <row r="37" spans="1:15" ht="3.75" customHeight="1" x14ac:dyDescent="0.2">
      <c r="A37" s="867"/>
      <c r="B37" s="401"/>
      <c r="C37" s="401"/>
      <c r="D37" s="401"/>
      <c r="E37" s="401"/>
      <c r="F37" s="401"/>
      <c r="G37" s="401"/>
      <c r="H37" s="401"/>
      <c r="I37" s="401"/>
      <c r="J37" s="868"/>
      <c r="K37" s="385"/>
      <c r="L37" s="385"/>
      <c r="M37" s="385"/>
      <c r="N37" s="385"/>
      <c r="O37" s="385"/>
    </row>
    <row r="38" spans="1:15" ht="15" customHeight="1" x14ac:dyDescent="0.2">
      <c r="A38" s="1689" t="s">
        <v>907</v>
      </c>
      <c r="B38" s="1690"/>
      <c r="C38" s="1690"/>
      <c r="D38" s="1691"/>
      <c r="E38" s="436"/>
      <c r="F38" s="436"/>
      <c r="G38" s="436"/>
      <c r="H38" s="436"/>
      <c r="I38" s="436"/>
      <c r="J38" s="767"/>
      <c r="K38" s="385"/>
      <c r="L38" s="443"/>
      <c r="M38" s="444"/>
      <c r="N38" s="444"/>
      <c r="O38" s="445"/>
    </row>
    <row r="39" spans="1:15" ht="15" customHeight="1" x14ac:dyDescent="0.2">
      <c r="A39" s="629"/>
      <c r="B39" s="437"/>
      <c r="C39" s="437"/>
      <c r="D39" s="437"/>
      <c r="E39" s="438">
        <f>SUM(B39:C39)+D39</f>
        <v>0</v>
      </c>
      <c r="F39" s="438">
        <f>(C39/0.7)*0.3</f>
        <v>0</v>
      </c>
      <c r="G39" s="438">
        <f>E39+F39</f>
        <v>0</v>
      </c>
      <c r="H39" s="437"/>
      <c r="I39" s="429"/>
      <c r="J39" s="660"/>
      <c r="K39" s="385"/>
      <c r="L39" s="443"/>
      <c r="M39" s="444"/>
      <c r="N39" s="444"/>
      <c r="O39" s="445"/>
    </row>
    <row r="40" spans="1:15" ht="15" customHeight="1" x14ac:dyDescent="0.2">
      <c r="A40" s="629"/>
      <c r="B40" s="437"/>
      <c r="C40" s="437"/>
      <c r="D40" s="437"/>
      <c r="E40" s="438">
        <f t="shared" ref="E40:E42" si="34">SUM(B40:C40)+D40</f>
        <v>0</v>
      </c>
      <c r="F40" s="438">
        <f t="shared" ref="F40:F42" si="35">(C40/0.7)*0.3</f>
        <v>0</v>
      </c>
      <c r="G40" s="438">
        <f t="shared" ref="G40:G42" si="36">E40+F40</f>
        <v>0</v>
      </c>
      <c r="H40" s="437"/>
      <c r="I40" s="429"/>
      <c r="J40" s="660"/>
      <c r="K40" s="385"/>
      <c r="L40" s="443"/>
      <c r="M40" s="444"/>
      <c r="N40" s="444"/>
      <c r="O40" s="445"/>
    </row>
    <row r="41" spans="1:15" ht="15" customHeight="1" x14ac:dyDescent="0.2">
      <c r="A41" s="629"/>
      <c r="B41" s="437"/>
      <c r="C41" s="437"/>
      <c r="D41" s="437"/>
      <c r="E41" s="438">
        <f t="shared" si="34"/>
        <v>0</v>
      </c>
      <c r="F41" s="438">
        <f t="shared" si="35"/>
        <v>0</v>
      </c>
      <c r="G41" s="438">
        <f t="shared" si="36"/>
        <v>0</v>
      </c>
      <c r="H41" s="437"/>
      <c r="I41" s="429"/>
      <c r="J41" s="660"/>
      <c r="K41" s="385"/>
      <c r="L41" s="443"/>
      <c r="M41" s="444"/>
      <c r="N41" s="444"/>
      <c r="O41" s="445"/>
    </row>
    <row r="42" spans="1:15" ht="15" customHeight="1" x14ac:dyDescent="0.2">
      <c r="A42" s="629"/>
      <c r="B42" s="437"/>
      <c r="C42" s="437"/>
      <c r="D42" s="437"/>
      <c r="E42" s="118">
        <f t="shared" si="34"/>
        <v>0</v>
      </c>
      <c r="F42" s="438">
        <f t="shared" si="35"/>
        <v>0</v>
      </c>
      <c r="G42" s="118">
        <f t="shared" si="36"/>
        <v>0</v>
      </c>
      <c r="H42" s="437"/>
      <c r="I42" s="429"/>
      <c r="J42" s="660"/>
      <c r="K42" s="385"/>
      <c r="L42" s="443"/>
      <c r="M42" s="444"/>
      <c r="N42" s="444"/>
      <c r="O42" s="445"/>
    </row>
    <row r="43" spans="1:15" ht="20.100000000000001" customHeight="1" x14ac:dyDescent="0.2">
      <c r="A43" s="865"/>
      <c r="B43" s="317">
        <f>SUM(B39:B42)</f>
        <v>0</v>
      </c>
      <c r="C43" s="317">
        <f t="shared" ref="C43" si="37">SUM(C39:C42)</f>
        <v>0</v>
      </c>
      <c r="D43" s="317">
        <f t="shared" ref="D43" si="38">SUM(D39:D42)</f>
        <v>0</v>
      </c>
      <c r="E43" s="317">
        <f t="shared" ref="E43" si="39">SUM(E39:E42)</f>
        <v>0</v>
      </c>
      <c r="F43" s="317">
        <f t="shared" ref="F43" si="40">SUM(F39:F42)</f>
        <v>0</v>
      </c>
      <c r="G43" s="317">
        <f t="shared" ref="G43" si="41">SUM(G39:G42)</f>
        <v>0</v>
      </c>
      <c r="H43" s="317">
        <f t="shared" ref="H43:I43" si="42">SUM(H39:H42)</f>
        <v>0</v>
      </c>
      <c r="I43" s="317">
        <f t="shared" si="42"/>
        <v>0</v>
      </c>
      <c r="J43" s="866">
        <f t="shared" ref="J43" si="43">SUM(J39:J42)</f>
        <v>0</v>
      </c>
      <c r="K43" s="385"/>
      <c r="L43" s="385"/>
      <c r="M43" s="385"/>
      <c r="N43" s="385"/>
      <c r="O43" s="385"/>
    </row>
    <row r="44" spans="1:15" ht="3.75" customHeight="1" x14ac:dyDescent="0.2">
      <c r="A44" s="867"/>
      <c r="B44" s="401"/>
      <c r="C44" s="401"/>
      <c r="D44" s="401"/>
      <c r="E44" s="401"/>
      <c r="F44" s="401"/>
      <c r="G44" s="401"/>
      <c r="H44" s="401"/>
      <c r="I44" s="401"/>
      <c r="J44" s="868"/>
      <c r="K44" s="385"/>
      <c r="L44" s="385"/>
      <c r="M44" s="385"/>
      <c r="N44" s="385"/>
      <c r="O44" s="385"/>
    </row>
    <row r="45" spans="1:15" ht="15" customHeight="1" x14ac:dyDescent="0.2">
      <c r="A45" s="1689" t="s">
        <v>907</v>
      </c>
      <c r="B45" s="1690"/>
      <c r="C45" s="1690"/>
      <c r="D45" s="1691"/>
      <c r="E45" s="436"/>
      <c r="F45" s="436"/>
      <c r="G45" s="436"/>
      <c r="H45" s="436"/>
      <c r="I45" s="436"/>
      <c r="J45" s="767"/>
      <c r="K45" s="385"/>
      <c r="L45" s="443"/>
      <c r="M45" s="444"/>
      <c r="N45" s="444"/>
      <c r="O45" s="445"/>
    </row>
    <row r="46" spans="1:15" ht="15" customHeight="1" x14ac:dyDescent="0.2">
      <c r="A46" s="629"/>
      <c r="B46" s="437"/>
      <c r="C46" s="437"/>
      <c r="D46" s="437"/>
      <c r="E46" s="438">
        <f>SUM(B46:C46)+D46</f>
        <v>0</v>
      </c>
      <c r="F46" s="438">
        <f>(C46/0.7)*0.3</f>
        <v>0</v>
      </c>
      <c r="G46" s="438">
        <f>E46+F46</f>
        <v>0</v>
      </c>
      <c r="H46" s="437"/>
      <c r="I46" s="429"/>
      <c r="J46" s="660"/>
      <c r="K46" s="385"/>
      <c r="L46" s="443"/>
      <c r="M46" s="444"/>
      <c r="N46" s="444"/>
      <c r="O46" s="445"/>
    </row>
    <row r="47" spans="1:15" ht="15" customHeight="1" x14ac:dyDescent="0.2">
      <c r="A47" s="629"/>
      <c r="B47" s="437"/>
      <c r="C47" s="437"/>
      <c r="D47" s="437"/>
      <c r="E47" s="438">
        <f t="shared" ref="E47:E49" si="44">SUM(B47:C47)+D47</f>
        <v>0</v>
      </c>
      <c r="F47" s="438">
        <f t="shared" ref="F47:F49" si="45">(C47/0.7)*0.3</f>
        <v>0</v>
      </c>
      <c r="G47" s="438">
        <f t="shared" ref="G47:G49" si="46">E47+F47</f>
        <v>0</v>
      </c>
      <c r="H47" s="437"/>
      <c r="I47" s="429"/>
      <c r="J47" s="660"/>
      <c r="K47" s="385"/>
      <c r="L47" s="443"/>
      <c r="M47" s="444"/>
      <c r="N47" s="444"/>
      <c r="O47" s="445"/>
    </row>
    <row r="48" spans="1:15" ht="15" customHeight="1" x14ac:dyDescent="0.2">
      <c r="A48" s="629"/>
      <c r="B48" s="437"/>
      <c r="C48" s="437"/>
      <c r="D48" s="437"/>
      <c r="E48" s="438">
        <f t="shared" si="44"/>
        <v>0</v>
      </c>
      <c r="F48" s="438">
        <f t="shared" si="45"/>
        <v>0</v>
      </c>
      <c r="G48" s="438">
        <f t="shared" si="46"/>
        <v>0</v>
      </c>
      <c r="H48" s="437"/>
      <c r="I48" s="429"/>
      <c r="J48" s="660"/>
      <c r="K48" s="385"/>
      <c r="L48" s="443"/>
      <c r="M48" s="444"/>
      <c r="N48" s="444"/>
      <c r="O48" s="445"/>
    </row>
    <row r="49" spans="1:15" ht="15" customHeight="1" x14ac:dyDescent="0.2">
      <c r="A49" s="629"/>
      <c r="B49" s="437"/>
      <c r="C49" s="437"/>
      <c r="D49" s="437"/>
      <c r="E49" s="118">
        <f t="shared" si="44"/>
        <v>0</v>
      </c>
      <c r="F49" s="438">
        <f t="shared" si="45"/>
        <v>0</v>
      </c>
      <c r="G49" s="118">
        <f t="shared" si="46"/>
        <v>0</v>
      </c>
      <c r="H49" s="437"/>
      <c r="I49" s="429"/>
      <c r="J49" s="660"/>
      <c r="K49" s="385"/>
      <c r="L49" s="443"/>
      <c r="M49" s="444"/>
      <c r="N49" s="444"/>
      <c r="O49" s="445"/>
    </row>
    <row r="50" spans="1:15" ht="20.100000000000001" customHeight="1" x14ac:dyDescent="0.2">
      <c r="A50" s="865"/>
      <c r="B50" s="317">
        <f>SUM(B46:B49)</f>
        <v>0</v>
      </c>
      <c r="C50" s="317">
        <f t="shared" ref="C50" si="47">SUM(C46:C49)</f>
        <v>0</v>
      </c>
      <c r="D50" s="317">
        <f t="shared" ref="D50" si="48">SUM(D46:D49)</f>
        <v>0</v>
      </c>
      <c r="E50" s="317">
        <f t="shared" ref="E50" si="49">SUM(E46:E49)</f>
        <v>0</v>
      </c>
      <c r="F50" s="317">
        <f t="shared" ref="F50" si="50">SUM(F46:F49)</f>
        <v>0</v>
      </c>
      <c r="G50" s="317">
        <f t="shared" ref="G50" si="51">SUM(G46:G49)</f>
        <v>0</v>
      </c>
      <c r="H50" s="317">
        <f t="shared" ref="H50:I50" si="52">SUM(H46:H49)</f>
        <v>0</v>
      </c>
      <c r="I50" s="317">
        <f t="shared" si="52"/>
        <v>0</v>
      </c>
      <c r="J50" s="866">
        <f t="shared" ref="J50" si="53">SUM(J46:J49)</f>
        <v>0</v>
      </c>
      <c r="K50" s="385"/>
      <c r="L50" s="385"/>
      <c r="M50" s="385"/>
      <c r="N50" s="385"/>
      <c r="O50" s="385"/>
    </row>
    <row r="51" spans="1:15" ht="3.75" customHeight="1" x14ac:dyDescent="0.2">
      <c r="A51" s="867"/>
      <c r="B51" s="401"/>
      <c r="C51" s="401"/>
      <c r="D51" s="401"/>
      <c r="E51" s="401"/>
      <c r="F51" s="401"/>
      <c r="G51" s="401"/>
      <c r="H51" s="401"/>
      <c r="I51" s="401"/>
      <c r="J51" s="868"/>
      <c r="K51" s="385"/>
      <c r="L51" s="385"/>
      <c r="M51" s="385"/>
      <c r="N51" s="385"/>
      <c r="O51" s="385"/>
    </row>
    <row r="52" spans="1:15" ht="15" customHeight="1" x14ac:dyDescent="0.2">
      <c r="A52" s="1689" t="s">
        <v>907</v>
      </c>
      <c r="B52" s="1690"/>
      <c r="C52" s="1690"/>
      <c r="D52" s="1691"/>
      <c r="E52" s="436"/>
      <c r="F52" s="436"/>
      <c r="G52" s="436"/>
      <c r="H52" s="436"/>
      <c r="I52" s="436"/>
      <c r="J52" s="767"/>
      <c r="K52" s="385"/>
      <c r="L52" s="443"/>
      <c r="M52" s="444"/>
      <c r="N52" s="444"/>
      <c r="O52" s="445"/>
    </row>
    <row r="53" spans="1:15" ht="15" customHeight="1" x14ac:dyDescent="0.2">
      <c r="A53" s="629"/>
      <c r="B53" s="437"/>
      <c r="C53" s="437"/>
      <c r="D53" s="437"/>
      <c r="E53" s="438">
        <f>SUM(B53:C53)+D53</f>
        <v>0</v>
      </c>
      <c r="F53" s="438">
        <f>(C53/0.7)*0.3</f>
        <v>0</v>
      </c>
      <c r="G53" s="438">
        <f>E53+F53</f>
        <v>0</v>
      </c>
      <c r="H53" s="437"/>
      <c r="I53" s="429"/>
      <c r="J53" s="660"/>
      <c r="K53" s="385"/>
      <c r="L53" s="443"/>
      <c r="M53" s="444"/>
      <c r="N53" s="444"/>
      <c r="O53" s="445"/>
    </row>
    <row r="54" spans="1:15" ht="15" customHeight="1" x14ac:dyDescent="0.2">
      <c r="A54" s="629"/>
      <c r="B54" s="437"/>
      <c r="C54" s="437"/>
      <c r="D54" s="437"/>
      <c r="E54" s="438">
        <f t="shared" ref="E54:E56" si="54">SUM(B54:C54)+D54</f>
        <v>0</v>
      </c>
      <c r="F54" s="438">
        <f t="shared" ref="F54:F56" si="55">(C54/0.7)*0.3</f>
        <v>0</v>
      </c>
      <c r="G54" s="438">
        <f t="shared" ref="G54:G56" si="56">E54+F54</f>
        <v>0</v>
      </c>
      <c r="H54" s="437"/>
      <c r="I54" s="429"/>
      <c r="J54" s="660"/>
      <c r="K54" s="385"/>
      <c r="L54" s="443"/>
      <c r="M54" s="444"/>
      <c r="N54" s="444"/>
      <c r="O54" s="445"/>
    </row>
    <row r="55" spans="1:15" ht="15" customHeight="1" x14ac:dyDescent="0.2">
      <c r="A55" s="629"/>
      <c r="B55" s="437"/>
      <c r="C55" s="437"/>
      <c r="D55" s="437"/>
      <c r="E55" s="438">
        <f t="shared" si="54"/>
        <v>0</v>
      </c>
      <c r="F55" s="438">
        <f t="shared" si="55"/>
        <v>0</v>
      </c>
      <c r="G55" s="438">
        <f t="shared" si="56"/>
        <v>0</v>
      </c>
      <c r="H55" s="437"/>
      <c r="I55" s="429"/>
      <c r="J55" s="660"/>
      <c r="K55" s="385"/>
      <c r="L55" s="443"/>
      <c r="M55" s="444"/>
      <c r="N55" s="444"/>
      <c r="O55" s="445"/>
    </row>
    <row r="56" spans="1:15" ht="15" customHeight="1" x14ac:dyDescent="0.2">
      <c r="A56" s="629"/>
      <c r="B56" s="437"/>
      <c r="C56" s="437"/>
      <c r="D56" s="437"/>
      <c r="E56" s="118">
        <f t="shared" si="54"/>
        <v>0</v>
      </c>
      <c r="F56" s="438">
        <f t="shared" si="55"/>
        <v>0</v>
      </c>
      <c r="G56" s="118">
        <f t="shared" si="56"/>
        <v>0</v>
      </c>
      <c r="H56" s="437"/>
      <c r="I56" s="429"/>
      <c r="J56" s="660"/>
      <c r="K56" s="385"/>
      <c r="L56" s="443"/>
      <c r="M56" s="444"/>
      <c r="N56" s="444"/>
      <c r="O56" s="445"/>
    </row>
    <row r="57" spans="1:15" ht="20.100000000000001" customHeight="1" x14ac:dyDescent="0.2">
      <c r="A57" s="865"/>
      <c r="B57" s="317">
        <f>SUM(B53:B56)</f>
        <v>0</v>
      </c>
      <c r="C57" s="317">
        <f t="shared" ref="C57" si="57">SUM(C53:C56)</f>
        <v>0</v>
      </c>
      <c r="D57" s="317">
        <f t="shared" ref="D57" si="58">SUM(D53:D56)</f>
        <v>0</v>
      </c>
      <c r="E57" s="317">
        <f t="shared" ref="E57" si="59">SUM(E53:E56)</f>
        <v>0</v>
      </c>
      <c r="F57" s="317">
        <f t="shared" ref="F57" si="60">SUM(F53:F56)</f>
        <v>0</v>
      </c>
      <c r="G57" s="317">
        <f t="shared" ref="G57" si="61">SUM(G53:G56)</f>
        <v>0</v>
      </c>
      <c r="H57" s="317">
        <f t="shared" ref="H57:I57" si="62">SUM(H53:H56)</f>
        <v>0</v>
      </c>
      <c r="I57" s="317">
        <f t="shared" si="62"/>
        <v>0</v>
      </c>
      <c r="J57" s="866">
        <f t="shared" ref="J57" si="63">SUM(J53:J56)</f>
        <v>0</v>
      </c>
      <c r="K57" s="385"/>
      <c r="L57" s="385"/>
      <c r="M57" s="385"/>
      <c r="N57" s="385"/>
      <c r="O57" s="385"/>
    </row>
    <row r="58" spans="1:15" ht="3.75" customHeight="1" x14ac:dyDescent="0.2">
      <c r="A58" s="867"/>
      <c r="B58" s="401"/>
      <c r="C58" s="401"/>
      <c r="D58" s="401"/>
      <c r="E58" s="401"/>
      <c r="F58" s="401"/>
      <c r="G58" s="401"/>
      <c r="H58" s="401"/>
      <c r="I58" s="401"/>
      <c r="J58" s="868"/>
      <c r="K58" s="385"/>
      <c r="L58" s="385"/>
      <c r="M58" s="385"/>
      <c r="N58" s="385"/>
      <c r="O58" s="385"/>
    </row>
    <row r="59" spans="1:15" ht="15" customHeight="1" x14ac:dyDescent="0.2">
      <c r="A59" s="1689" t="s">
        <v>907</v>
      </c>
      <c r="B59" s="1690"/>
      <c r="C59" s="1690"/>
      <c r="D59" s="1691"/>
      <c r="E59" s="436"/>
      <c r="F59" s="436"/>
      <c r="G59" s="436"/>
      <c r="H59" s="436"/>
      <c r="I59" s="436"/>
      <c r="J59" s="767"/>
      <c r="K59" s="385"/>
      <c r="L59" s="443"/>
      <c r="M59" s="444"/>
      <c r="N59" s="444"/>
      <c r="O59" s="445"/>
    </row>
    <row r="60" spans="1:15" ht="15" customHeight="1" x14ac:dyDescent="0.2">
      <c r="A60" s="629"/>
      <c r="B60" s="437"/>
      <c r="C60" s="437"/>
      <c r="D60" s="437"/>
      <c r="E60" s="438">
        <f>SUM(B60:C60)+D60</f>
        <v>0</v>
      </c>
      <c r="F60" s="438">
        <f>(C60/0.7)*0.3</f>
        <v>0</v>
      </c>
      <c r="G60" s="438">
        <f>E60+F60</f>
        <v>0</v>
      </c>
      <c r="H60" s="437"/>
      <c r="I60" s="429"/>
      <c r="J60" s="660"/>
      <c r="K60" s="385"/>
      <c r="L60" s="443"/>
      <c r="M60" s="444"/>
      <c r="N60" s="444"/>
      <c r="O60" s="445"/>
    </row>
    <row r="61" spans="1:15" ht="15" customHeight="1" x14ac:dyDescent="0.2">
      <c r="A61" s="629"/>
      <c r="B61" s="437"/>
      <c r="C61" s="437"/>
      <c r="D61" s="437"/>
      <c r="E61" s="438">
        <f t="shared" ref="E61:E63" si="64">SUM(B61:C61)+D61</f>
        <v>0</v>
      </c>
      <c r="F61" s="438">
        <f t="shared" ref="F61:F63" si="65">(C61/0.7)*0.3</f>
        <v>0</v>
      </c>
      <c r="G61" s="438">
        <f t="shared" ref="G61:G63" si="66">E61+F61</f>
        <v>0</v>
      </c>
      <c r="H61" s="437"/>
      <c r="I61" s="429"/>
      <c r="J61" s="660"/>
      <c r="K61" s="385"/>
      <c r="L61" s="443"/>
      <c r="M61" s="444"/>
      <c r="N61" s="444"/>
      <c r="O61" s="445"/>
    </row>
    <row r="62" spans="1:15" ht="15" customHeight="1" x14ac:dyDescent="0.2">
      <c r="A62" s="629"/>
      <c r="B62" s="437"/>
      <c r="C62" s="437"/>
      <c r="D62" s="437"/>
      <c r="E62" s="438">
        <f t="shared" si="64"/>
        <v>0</v>
      </c>
      <c r="F62" s="438">
        <f t="shared" si="65"/>
        <v>0</v>
      </c>
      <c r="G62" s="438">
        <f t="shared" si="66"/>
        <v>0</v>
      </c>
      <c r="H62" s="437"/>
      <c r="I62" s="429"/>
      <c r="J62" s="660"/>
      <c r="K62" s="385"/>
      <c r="L62" s="443"/>
      <c r="M62" s="444"/>
      <c r="N62" s="444"/>
      <c r="O62" s="445"/>
    </row>
    <row r="63" spans="1:15" ht="15" customHeight="1" x14ac:dyDescent="0.2">
      <c r="A63" s="629"/>
      <c r="B63" s="437"/>
      <c r="C63" s="437"/>
      <c r="D63" s="437"/>
      <c r="E63" s="118">
        <f t="shared" si="64"/>
        <v>0</v>
      </c>
      <c r="F63" s="438">
        <f t="shared" si="65"/>
        <v>0</v>
      </c>
      <c r="G63" s="118">
        <f t="shared" si="66"/>
        <v>0</v>
      </c>
      <c r="H63" s="437"/>
      <c r="I63" s="429"/>
      <c r="J63" s="660"/>
      <c r="K63" s="385"/>
      <c r="L63" s="443"/>
      <c r="M63" s="444"/>
      <c r="N63" s="444"/>
      <c r="O63" s="445"/>
    </row>
    <row r="64" spans="1:15" ht="20.100000000000001" customHeight="1" x14ac:dyDescent="0.2">
      <c r="A64" s="865"/>
      <c r="B64" s="317">
        <f>SUM(B60:B63)</f>
        <v>0</v>
      </c>
      <c r="C64" s="317">
        <f t="shared" ref="C64" si="67">SUM(C60:C63)</f>
        <v>0</v>
      </c>
      <c r="D64" s="317">
        <f t="shared" ref="D64" si="68">SUM(D60:D63)</f>
        <v>0</v>
      </c>
      <c r="E64" s="317">
        <f t="shared" ref="E64" si="69">SUM(E60:E63)</f>
        <v>0</v>
      </c>
      <c r="F64" s="317">
        <f t="shared" ref="F64" si="70">SUM(F60:F63)</f>
        <v>0</v>
      </c>
      <c r="G64" s="317">
        <f t="shared" ref="G64" si="71">SUM(G60:G63)</f>
        <v>0</v>
      </c>
      <c r="H64" s="317">
        <f t="shared" ref="H64:I64" si="72">SUM(H60:H63)</f>
        <v>0</v>
      </c>
      <c r="I64" s="317">
        <f t="shared" si="72"/>
        <v>0</v>
      </c>
      <c r="J64" s="866">
        <f t="shared" ref="J64" si="73">SUM(J60:J63)</f>
        <v>0</v>
      </c>
      <c r="K64" s="385"/>
      <c r="L64" s="385"/>
      <c r="M64" s="385"/>
      <c r="N64" s="385"/>
      <c r="O64" s="385"/>
    </row>
    <row r="65" spans="1:15" ht="3.75" customHeight="1" x14ac:dyDescent="0.2">
      <c r="A65" s="867"/>
      <c r="B65" s="401"/>
      <c r="C65" s="401"/>
      <c r="D65" s="401"/>
      <c r="E65" s="401"/>
      <c r="F65" s="401"/>
      <c r="G65" s="401"/>
      <c r="H65" s="401"/>
      <c r="I65" s="401"/>
      <c r="J65" s="868"/>
      <c r="K65" s="385"/>
      <c r="L65" s="385"/>
      <c r="M65" s="385"/>
      <c r="N65" s="385"/>
      <c r="O65" s="385"/>
    </row>
    <row r="66" spans="1:15" ht="15" customHeight="1" x14ac:dyDescent="0.2">
      <c r="A66" s="1689" t="s">
        <v>907</v>
      </c>
      <c r="B66" s="1690"/>
      <c r="C66" s="1690"/>
      <c r="D66" s="1691"/>
      <c r="E66" s="398"/>
      <c r="F66" s="397"/>
      <c r="G66" s="397"/>
      <c r="H66" s="397"/>
      <c r="I66" s="397"/>
      <c r="J66" s="869"/>
      <c r="K66" s="385"/>
      <c r="L66" s="443"/>
      <c r="M66" s="444"/>
      <c r="N66" s="444"/>
      <c r="O66" s="445"/>
    </row>
    <row r="67" spans="1:15" ht="15" customHeight="1" x14ac:dyDescent="0.2">
      <c r="A67" s="629"/>
      <c r="B67" s="437"/>
      <c r="C67" s="437"/>
      <c r="D67" s="437"/>
      <c r="E67" s="438">
        <f>SUM(B67:C67)+D67</f>
        <v>0</v>
      </c>
      <c r="F67" s="438">
        <f>(C67/0.7)*0.3</f>
        <v>0</v>
      </c>
      <c r="G67" s="438">
        <f>E67+F67</f>
        <v>0</v>
      </c>
      <c r="H67" s="437"/>
      <c r="I67" s="429"/>
      <c r="J67" s="660"/>
      <c r="K67" s="385"/>
      <c r="L67" s="443"/>
      <c r="M67" s="444"/>
      <c r="N67" s="444"/>
      <c r="O67" s="445"/>
    </row>
    <row r="68" spans="1:15" ht="15" customHeight="1" x14ac:dyDescent="0.2">
      <c r="A68" s="629"/>
      <c r="B68" s="437"/>
      <c r="C68" s="437"/>
      <c r="D68" s="437"/>
      <c r="E68" s="438">
        <f t="shared" ref="E68:E70" si="74">SUM(B68:C68)+D68</f>
        <v>0</v>
      </c>
      <c r="F68" s="438">
        <f t="shared" ref="F68:F70" si="75">(C68/0.7)*0.3</f>
        <v>0</v>
      </c>
      <c r="G68" s="438">
        <f t="shared" ref="G68:G70" si="76">E68+F68</f>
        <v>0</v>
      </c>
      <c r="H68" s="437"/>
      <c r="I68" s="429"/>
      <c r="J68" s="660"/>
      <c r="K68" s="385"/>
      <c r="L68" s="443"/>
      <c r="M68" s="444"/>
      <c r="N68" s="444"/>
      <c r="O68" s="445"/>
    </row>
    <row r="69" spans="1:15" ht="15" customHeight="1" x14ac:dyDescent="0.2">
      <c r="A69" s="629"/>
      <c r="B69" s="437"/>
      <c r="C69" s="437"/>
      <c r="D69" s="437"/>
      <c r="E69" s="438">
        <f t="shared" si="74"/>
        <v>0</v>
      </c>
      <c r="F69" s="438">
        <f t="shared" si="75"/>
        <v>0</v>
      </c>
      <c r="G69" s="438">
        <f t="shared" si="76"/>
        <v>0</v>
      </c>
      <c r="H69" s="437"/>
      <c r="I69" s="429"/>
      <c r="J69" s="660"/>
      <c r="K69" s="385"/>
      <c r="L69" s="443"/>
      <c r="M69" s="444"/>
      <c r="N69" s="444"/>
      <c r="O69" s="445"/>
    </row>
    <row r="70" spans="1:15" ht="15" customHeight="1" x14ac:dyDescent="0.2">
      <c r="A70" s="629"/>
      <c r="B70" s="437"/>
      <c r="C70" s="437"/>
      <c r="D70" s="437"/>
      <c r="E70" s="118">
        <f t="shared" si="74"/>
        <v>0</v>
      </c>
      <c r="F70" s="438">
        <f t="shared" si="75"/>
        <v>0</v>
      </c>
      <c r="G70" s="118">
        <f t="shared" si="76"/>
        <v>0</v>
      </c>
      <c r="H70" s="437"/>
      <c r="I70" s="429"/>
      <c r="J70" s="660"/>
      <c r="K70" s="385"/>
      <c r="L70" s="443"/>
      <c r="M70" s="444"/>
      <c r="N70" s="444"/>
      <c r="O70" s="445"/>
    </row>
    <row r="71" spans="1:15" ht="20.100000000000001" customHeight="1" x14ac:dyDescent="0.2">
      <c r="A71" s="865"/>
      <c r="B71" s="317">
        <f>SUM(B67:B70)</f>
        <v>0</v>
      </c>
      <c r="C71" s="317">
        <f t="shared" ref="C71" si="77">SUM(C67:C70)</f>
        <v>0</v>
      </c>
      <c r="D71" s="317">
        <f t="shared" ref="D71" si="78">SUM(D67:D70)</f>
        <v>0</v>
      </c>
      <c r="E71" s="317">
        <f t="shared" ref="E71" si="79">SUM(E67:E70)</f>
        <v>0</v>
      </c>
      <c r="F71" s="317">
        <f t="shared" ref="F71" si="80">SUM(F67:F70)</f>
        <v>0</v>
      </c>
      <c r="G71" s="317">
        <f t="shared" ref="G71" si="81">SUM(G67:G70)</f>
        <v>0</v>
      </c>
      <c r="H71" s="317">
        <f t="shared" ref="H71:I71" si="82">SUM(H67:H70)</f>
        <v>0</v>
      </c>
      <c r="I71" s="317">
        <f t="shared" si="82"/>
        <v>0</v>
      </c>
      <c r="J71" s="866">
        <f t="shared" ref="J71" si="83">SUM(J67:J70)</f>
        <v>0</v>
      </c>
      <c r="K71" s="385"/>
      <c r="L71" s="385"/>
      <c r="M71" s="385"/>
      <c r="N71" s="385"/>
      <c r="O71" s="385"/>
    </row>
    <row r="72" spans="1:15" ht="3.75" customHeight="1" x14ac:dyDescent="0.2">
      <c r="A72" s="867"/>
      <c r="B72" s="401"/>
      <c r="C72" s="401"/>
      <c r="D72" s="401"/>
      <c r="E72" s="401"/>
      <c r="F72" s="401"/>
      <c r="G72" s="401"/>
      <c r="H72" s="401"/>
      <c r="I72" s="401"/>
      <c r="J72" s="868"/>
      <c r="K72" s="385"/>
      <c r="L72" s="385"/>
      <c r="M72" s="385"/>
      <c r="N72" s="385"/>
      <c r="O72" s="385"/>
    </row>
    <row r="73" spans="1:15" ht="15" customHeight="1" x14ac:dyDescent="0.2">
      <c r="A73" s="1689" t="s">
        <v>907</v>
      </c>
      <c r="B73" s="1690"/>
      <c r="C73" s="1690"/>
      <c r="D73" s="1691"/>
      <c r="E73" s="398"/>
      <c r="F73" s="397"/>
      <c r="G73" s="397"/>
      <c r="H73" s="397"/>
      <c r="I73" s="397"/>
      <c r="J73" s="869"/>
      <c r="K73" s="385"/>
      <c r="L73" s="443"/>
      <c r="M73" s="444"/>
      <c r="N73" s="444"/>
      <c r="O73" s="445"/>
    </row>
    <row r="74" spans="1:15" ht="15" customHeight="1" x14ac:dyDescent="0.2">
      <c r="A74" s="629"/>
      <c r="B74" s="437"/>
      <c r="C74" s="437"/>
      <c r="D74" s="437"/>
      <c r="E74" s="438">
        <f>SUM(B74:C74)+D74</f>
        <v>0</v>
      </c>
      <c r="F74" s="438">
        <f>(C74/0.7)*0.3</f>
        <v>0</v>
      </c>
      <c r="G74" s="438">
        <f>E74+F74</f>
        <v>0</v>
      </c>
      <c r="H74" s="437"/>
      <c r="I74" s="429"/>
      <c r="J74" s="660"/>
      <c r="K74" s="385"/>
      <c r="L74" s="443"/>
      <c r="M74" s="444"/>
      <c r="N74" s="444"/>
      <c r="O74" s="445"/>
    </row>
    <row r="75" spans="1:15" ht="15" customHeight="1" x14ac:dyDescent="0.2">
      <c r="A75" s="629"/>
      <c r="B75" s="437"/>
      <c r="C75" s="437"/>
      <c r="D75" s="437"/>
      <c r="E75" s="438">
        <f t="shared" ref="E75:E77" si="84">SUM(B75:C75)+D75</f>
        <v>0</v>
      </c>
      <c r="F75" s="438">
        <f t="shared" ref="F75:F77" si="85">(C75/0.7)*0.3</f>
        <v>0</v>
      </c>
      <c r="G75" s="438">
        <f t="shared" ref="G75:G77" si="86">E75+F75</f>
        <v>0</v>
      </c>
      <c r="H75" s="437"/>
      <c r="I75" s="429"/>
      <c r="J75" s="660"/>
      <c r="K75" s="385"/>
      <c r="L75" s="443"/>
      <c r="M75" s="444"/>
      <c r="N75" s="444"/>
      <c r="O75" s="445"/>
    </row>
    <row r="76" spans="1:15" ht="15" customHeight="1" x14ac:dyDescent="0.2">
      <c r="A76" s="629"/>
      <c r="B76" s="437"/>
      <c r="C76" s="437"/>
      <c r="D76" s="437"/>
      <c r="E76" s="438">
        <f t="shared" si="84"/>
        <v>0</v>
      </c>
      <c r="F76" s="438">
        <f t="shared" si="85"/>
        <v>0</v>
      </c>
      <c r="G76" s="438">
        <f t="shared" si="86"/>
        <v>0</v>
      </c>
      <c r="H76" s="437"/>
      <c r="I76" s="429"/>
      <c r="J76" s="660"/>
      <c r="K76" s="385"/>
      <c r="L76" s="443"/>
      <c r="M76" s="444"/>
      <c r="N76" s="444"/>
      <c r="O76" s="445"/>
    </row>
    <row r="77" spans="1:15" ht="15" customHeight="1" x14ac:dyDescent="0.2">
      <c r="A77" s="629"/>
      <c r="B77" s="437"/>
      <c r="C77" s="437"/>
      <c r="D77" s="437"/>
      <c r="E77" s="118">
        <f t="shared" si="84"/>
        <v>0</v>
      </c>
      <c r="F77" s="438">
        <f t="shared" si="85"/>
        <v>0</v>
      </c>
      <c r="G77" s="118">
        <f t="shared" si="86"/>
        <v>0</v>
      </c>
      <c r="H77" s="437"/>
      <c r="I77" s="429"/>
      <c r="J77" s="660"/>
      <c r="K77" s="385"/>
      <c r="L77" s="443"/>
      <c r="M77" s="444"/>
      <c r="N77" s="444"/>
      <c r="O77" s="445"/>
    </row>
    <row r="78" spans="1:15" ht="20.100000000000001" customHeight="1" x14ac:dyDescent="0.2">
      <c r="A78" s="865"/>
      <c r="B78" s="317">
        <f>SUM(B74:B77)</f>
        <v>0</v>
      </c>
      <c r="C78" s="317">
        <f t="shared" ref="C78" si="87">SUM(C74:C77)</f>
        <v>0</v>
      </c>
      <c r="D78" s="317">
        <f t="shared" ref="D78" si="88">SUM(D74:D77)</f>
        <v>0</v>
      </c>
      <c r="E78" s="317">
        <f t="shared" ref="E78" si="89">SUM(E74:E77)</f>
        <v>0</v>
      </c>
      <c r="F78" s="317">
        <f t="shared" ref="F78" si="90">SUM(F74:F77)</f>
        <v>0</v>
      </c>
      <c r="G78" s="317">
        <f t="shared" ref="G78" si="91">SUM(G74:G77)</f>
        <v>0</v>
      </c>
      <c r="H78" s="317">
        <f t="shared" ref="H78:I78" si="92">SUM(H74:H77)</f>
        <v>0</v>
      </c>
      <c r="I78" s="317">
        <f t="shared" si="92"/>
        <v>0</v>
      </c>
      <c r="J78" s="866">
        <f t="shared" ref="J78" si="93">SUM(J74:J77)</f>
        <v>0</v>
      </c>
      <c r="K78" s="385"/>
      <c r="L78" s="385"/>
      <c r="M78" s="385"/>
      <c r="N78" s="385"/>
      <c r="O78" s="385"/>
    </row>
    <row r="79" spans="1:15" ht="3.75" customHeight="1" x14ac:dyDescent="0.2">
      <c r="A79" s="867"/>
      <c r="B79" s="401"/>
      <c r="C79" s="401"/>
      <c r="D79" s="401"/>
      <c r="E79" s="401"/>
      <c r="F79" s="401"/>
      <c r="G79" s="401"/>
      <c r="H79" s="401"/>
      <c r="I79" s="401"/>
      <c r="J79" s="868"/>
      <c r="K79" s="385"/>
      <c r="L79" s="385"/>
      <c r="M79" s="385"/>
      <c r="N79" s="385"/>
      <c r="O79" s="385"/>
    </row>
    <row r="80" spans="1:15" ht="15" customHeight="1" x14ac:dyDescent="0.2">
      <c r="A80" s="1689" t="s">
        <v>907</v>
      </c>
      <c r="B80" s="1690"/>
      <c r="C80" s="1690"/>
      <c r="D80" s="1691"/>
      <c r="E80" s="398"/>
      <c r="F80" s="397"/>
      <c r="G80" s="397"/>
      <c r="H80" s="397"/>
      <c r="I80" s="397"/>
      <c r="J80" s="869"/>
      <c r="K80" s="385"/>
      <c r="L80" s="443"/>
      <c r="M80" s="444"/>
      <c r="N80" s="444"/>
      <c r="O80" s="445"/>
    </row>
    <row r="81" spans="1:15" ht="15" customHeight="1" x14ac:dyDescent="0.2">
      <c r="A81" s="629"/>
      <c r="B81" s="437"/>
      <c r="C81" s="437"/>
      <c r="D81" s="437"/>
      <c r="E81" s="438">
        <f>SUM(B81:C81)+D81</f>
        <v>0</v>
      </c>
      <c r="F81" s="438">
        <f>(C81/0.7)*0.3</f>
        <v>0</v>
      </c>
      <c r="G81" s="438">
        <f>E81+F81</f>
        <v>0</v>
      </c>
      <c r="H81" s="437"/>
      <c r="I81" s="429"/>
      <c r="J81" s="660"/>
      <c r="K81" s="385"/>
      <c r="L81" s="443"/>
      <c r="M81" s="444"/>
      <c r="N81" s="444"/>
      <c r="O81" s="445"/>
    </row>
    <row r="82" spans="1:15" ht="15" customHeight="1" x14ac:dyDescent="0.2">
      <c r="A82" s="629"/>
      <c r="B82" s="437"/>
      <c r="C82" s="437"/>
      <c r="D82" s="437"/>
      <c r="E82" s="438">
        <f t="shared" ref="E82:E84" si="94">SUM(B82:C82)+D82</f>
        <v>0</v>
      </c>
      <c r="F82" s="438">
        <f t="shared" ref="F82:F84" si="95">(C82/0.7)*0.3</f>
        <v>0</v>
      </c>
      <c r="G82" s="438">
        <f t="shared" ref="G82:G84" si="96">E82+F82</f>
        <v>0</v>
      </c>
      <c r="H82" s="437"/>
      <c r="I82" s="429"/>
      <c r="J82" s="660"/>
      <c r="K82" s="385"/>
      <c r="L82" s="443"/>
      <c r="M82" s="444"/>
      <c r="N82" s="444"/>
      <c r="O82" s="445"/>
    </row>
    <row r="83" spans="1:15" ht="15" customHeight="1" x14ac:dyDescent="0.2">
      <c r="A83" s="629"/>
      <c r="B83" s="437"/>
      <c r="C83" s="437"/>
      <c r="D83" s="437"/>
      <c r="E83" s="438">
        <f t="shared" si="94"/>
        <v>0</v>
      </c>
      <c r="F83" s="438">
        <f t="shared" si="95"/>
        <v>0</v>
      </c>
      <c r="G83" s="438">
        <f t="shared" si="96"/>
        <v>0</v>
      </c>
      <c r="H83" s="437"/>
      <c r="I83" s="429"/>
      <c r="J83" s="660"/>
      <c r="K83" s="385"/>
      <c r="L83" s="443"/>
      <c r="M83" s="444"/>
      <c r="N83" s="444"/>
      <c r="O83" s="445"/>
    </row>
    <row r="84" spans="1:15" ht="15" customHeight="1" x14ac:dyDescent="0.2">
      <c r="A84" s="629"/>
      <c r="B84" s="437"/>
      <c r="C84" s="437"/>
      <c r="D84" s="437"/>
      <c r="E84" s="118">
        <f t="shared" si="94"/>
        <v>0</v>
      </c>
      <c r="F84" s="438">
        <f t="shared" si="95"/>
        <v>0</v>
      </c>
      <c r="G84" s="118">
        <f t="shared" si="96"/>
        <v>0</v>
      </c>
      <c r="H84" s="437"/>
      <c r="I84" s="429"/>
      <c r="J84" s="660"/>
      <c r="K84" s="385"/>
      <c r="L84" s="443"/>
      <c r="M84" s="444"/>
      <c r="N84" s="444"/>
      <c r="O84" s="445"/>
    </row>
    <row r="85" spans="1:15" ht="20.100000000000001" customHeight="1" x14ac:dyDescent="0.2">
      <c r="A85" s="865"/>
      <c r="B85" s="317">
        <f>SUM(B81:B84)</f>
        <v>0</v>
      </c>
      <c r="C85" s="317">
        <f t="shared" ref="C85" si="97">SUM(C81:C84)</f>
        <v>0</v>
      </c>
      <c r="D85" s="317">
        <f t="shared" ref="D85" si="98">SUM(D81:D84)</f>
        <v>0</v>
      </c>
      <c r="E85" s="317">
        <f t="shared" ref="E85" si="99">SUM(E81:E84)</f>
        <v>0</v>
      </c>
      <c r="F85" s="317">
        <f t="shared" ref="F85" si="100">SUM(F81:F84)</f>
        <v>0</v>
      </c>
      <c r="G85" s="317">
        <f t="shared" ref="G85" si="101">SUM(G81:G84)</f>
        <v>0</v>
      </c>
      <c r="H85" s="317">
        <f t="shared" ref="H85:I85" si="102">SUM(H81:H84)</f>
        <v>0</v>
      </c>
      <c r="I85" s="317">
        <f t="shared" si="102"/>
        <v>0</v>
      </c>
      <c r="J85" s="866">
        <f t="shared" ref="J85" si="103">SUM(J81:J84)</f>
        <v>0</v>
      </c>
      <c r="K85" s="385"/>
      <c r="L85" s="385"/>
      <c r="M85" s="385"/>
      <c r="N85" s="385"/>
      <c r="O85" s="385"/>
    </row>
    <row r="86" spans="1:15" ht="3.75" customHeight="1" x14ac:dyDescent="0.2">
      <c r="A86" s="867"/>
      <c r="B86" s="401"/>
      <c r="C86" s="401"/>
      <c r="D86" s="401"/>
      <c r="E86" s="401"/>
      <c r="F86" s="401"/>
      <c r="G86" s="401"/>
      <c r="H86" s="401"/>
      <c r="I86" s="401"/>
      <c r="J86" s="868"/>
      <c r="K86" s="385"/>
      <c r="L86" s="385"/>
      <c r="M86" s="385"/>
      <c r="N86" s="385"/>
      <c r="O86" s="385"/>
    </row>
    <row r="87" spans="1:15" ht="15" customHeight="1" x14ac:dyDescent="0.2">
      <c r="A87" s="1689" t="s">
        <v>907</v>
      </c>
      <c r="B87" s="1690"/>
      <c r="C87" s="1690"/>
      <c r="D87" s="1691"/>
      <c r="E87" s="398"/>
      <c r="F87" s="397"/>
      <c r="G87" s="397"/>
      <c r="H87" s="397"/>
      <c r="I87" s="397"/>
      <c r="J87" s="869"/>
      <c r="K87" s="385"/>
      <c r="L87" s="443"/>
      <c r="M87" s="444"/>
      <c r="N87" s="444"/>
      <c r="O87" s="445"/>
    </row>
    <row r="88" spans="1:15" ht="15" customHeight="1" x14ac:dyDescent="0.2">
      <c r="A88" s="629"/>
      <c r="B88" s="437"/>
      <c r="C88" s="437"/>
      <c r="D88" s="437"/>
      <c r="E88" s="438">
        <f>SUM(B88:C88)+D88</f>
        <v>0</v>
      </c>
      <c r="F88" s="438">
        <f>(C88/0.7)*0.3</f>
        <v>0</v>
      </c>
      <c r="G88" s="438">
        <f>E88+F88</f>
        <v>0</v>
      </c>
      <c r="H88" s="437"/>
      <c r="I88" s="429"/>
      <c r="J88" s="660"/>
      <c r="K88" s="385"/>
      <c r="L88" s="443"/>
      <c r="M88" s="444"/>
      <c r="N88" s="444"/>
      <c r="O88" s="445"/>
    </row>
    <row r="89" spans="1:15" ht="15" customHeight="1" x14ac:dyDescent="0.2">
      <c r="A89" s="629"/>
      <c r="B89" s="437"/>
      <c r="C89" s="437"/>
      <c r="D89" s="437"/>
      <c r="E89" s="438">
        <f t="shared" ref="E89:E91" si="104">SUM(B89:C89)+D89</f>
        <v>0</v>
      </c>
      <c r="F89" s="438">
        <f t="shared" ref="F89:F91" si="105">(C89/0.7)*0.3</f>
        <v>0</v>
      </c>
      <c r="G89" s="438">
        <f t="shared" ref="G89:G91" si="106">E89+F89</f>
        <v>0</v>
      </c>
      <c r="H89" s="437"/>
      <c r="I89" s="429"/>
      <c r="J89" s="660"/>
      <c r="K89" s="385"/>
      <c r="L89" s="443"/>
      <c r="M89" s="444"/>
      <c r="N89" s="444"/>
      <c r="O89" s="445"/>
    </row>
    <row r="90" spans="1:15" ht="15" customHeight="1" x14ac:dyDescent="0.2">
      <c r="A90" s="629"/>
      <c r="B90" s="437"/>
      <c r="C90" s="437"/>
      <c r="D90" s="437"/>
      <c r="E90" s="438">
        <f t="shared" si="104"/>
        <v>0</v>
      </c>
      <c r="F90" s="438">
        <f t="shared" si="105"/>
        <v>0</v>
      </c>
      <c r="G90" s="438">
        <f t="shared" si="106"/>
        <v>0</v>
      </c>
      <c r="H90" s="437"/>
      <c r="I90" s="429"/>
      <c r="J90" s="660"/>
      <c r="K90" s="385"/>
      <c r="L90" s="443"/>
      <c r="M90" s="444"/>
      <c r="N90" s="444"/>
      <c r="O90" s="445"/>
    </row>
    <row r="91" spans="1:15" ht="15" customHeight="1" x14ac:dyDescent="0.2">
      <c r="A91" s="629"/>
      <c r="B91" s="437"/>
      <c r="C91" s="437"/>
      <c r="D91" s="437"/>
      <c r="E91" s="118">
        <f t="shared" si="104"/>
        <v>0</v>
      </c>
      <c r="F91" s="438">
        <f t="shared" si="105"/>
        <v>0</v>
      </c>
      <c r="G91" s="118">
        <f t="shared" si="106"/>
        <v>0</v>
      </c>
      <c r="H91" s="437"/>
      <c r="I91" s="429"/>
      <c r="J91" s="660"/>
      <c r="K91" s="385"/>
      <c r="L91" s="443"/>
      <c r="M91" s="444"/>
      <c r="N91" s="444"/>
      <c r="O91" s="445"/>
    </row>
    <row r="92" spans="1:15" ht="20.100000000000001" customHeight="1" x14ac:dyDescent="0.2">
      <c r="A92" s="865"/>
      <c r="B92" s="317">
        <f>SUM(B88:B91)</f>
        <v>0</v>
      </c>
      <c r="C92" s="317">
        <f t="shared" ref="C92" si="107">SUM(C88:C91)</f>
        <v>0</v>
      </c>
      <c r="D92" s="317">
        <f t="shared" ref="D92" si="108">SUM(D88:D91)</f>
        <v>0</v>
      </c>
      <c r="E92" s="317">
        <f t="shared" ref="E92" si="109">SUM(E88:E91)</f>
        <v>0</v>
      </c>
      <c r="F92" s="317">
        <f t="shared" ref="F92" si="110">SUM(F88:F91)</f>
        <v>0</v>
      </c>
      <c r="G92" s="317">
        <f t="shared" ref="G92" si="111">SUM(G88:G91)</f>
        <v>0</v>
      </c>
      <c r="H92" s="317">
        <f t="shared" ref="H92:I92" si="112">SUM(H88:H91)</f>
        <v>0</v>
      </c>
      <c r="I92" s="317">
        <f t="shared" si="112"/>
        <v>0</v>
      </c>
      <c r="J92" s="866">
        <f t="shared" ref="J92" si="113">SUM(J88:J91)</f>
        <v>0</v>
      </c>
      <c r="K92" s="385"/>
      <c r="L92" s="385"/>
      <c r="M92" s="385"/>
      <c r="N92" s="385"/>
      <c r="O92" s="385"/>
    </row>
    <row r="93" spans="1:15" ht="3.75" customHeight="1" x14ac:dyDescent="0.2">
      <c r="A93" s="867"/>
      <c r="B93" s="401"/>
      <c r="C93" s="401"/>
      <c r="D93" s="401"/>
      <c r="E93" s="401"/>
      <c r="F93" s="401"/>
      <c r="G93" s="401"/>
      <c r="H93" s="401"/>
      <c r="I93" s="401"/>
      <c r="J93" s="868"/>
      <c r="K93" s="385"/>
      <c r="L93" s="385"/>
      <c r="M93" s="385"/>
      <c r="N93" s="385"/>
      <c r="O93" s="385"/>
    </row>
    <row r="94" spans="1:15" ht="15" customHeight="1" x14ac:dyDescent="0.2">
      <c r="A94" s="1689" t="s">
        <v>907</v>
      </c>
      <c r="B94" s="1690"/>
      <c r="C94" s="1690"/>
      <c r="D94" s="1691"/>
      <c r="E94" s="398"/>
      <c r="F94" s="397"/>
      <c r="G94" s="397"/>
      <c r="H94" s="397"/>
      <c r="I94" s="397"/>
      <c r="J94" s="869"/>
      <c r="K94" s="385"/>
      <c r="L94" s="443"/>
      <c r="M94" s="444"/>
      <c r="N94" s="444"/>
      <c r="O94" s="445"/>
    </row>
    <row r="95" spans="1:15" ht="15" customHeight="1" x14ac:dyDescent="0.2">
      <c r="A95" s="629"/>
      <c r="B95" s="437"/>
      <c r="C95" s="437"/>
      <c r="D95" s="437"/>
      <c r="E95" s="438">
        <f>SUM(B95:C95)+D95</f>
        <v>0</v>
      </c>
      <c r="F95" s="438">
        <f>(C95/0.7)*0.3</f>
        <v>0</v>
      </c>
      <c r="G95" s="438">
        <f>E95+F95</f>
        <v>0</v>
      </c>
      <c r="H95" s="437"/>
      <c r="I95" s="429"/>
      <c r="J95" s="660"/>
      <c r="K95" s="385"/>
      <c r="L95" s="443"/>
      <c r="M95" s="444"/>
      <c r="N95" s="444"/>
      <c r="O95" s="445"/>
    </row>
    <row r="96" spans="1:15" ht="15" customHeight="1" x14ac:dyDescent="0.2">
      <c r="A96" s="629"/>
      <c r="B96" s="437"/>
      <c r="C96" s="437"/>
      <c r="D96" s="437"/>
      <c r="E96" s="438">
        <f t="shared" ref="E96:E98" si="114">SUM(B96:C96)+D96</f>
        <v>0</v>
      </c>
      <c r="F96" s="438">
        <f t="shared" ref="F96:F98" si="115">(C96/0.7)*0.3</f>
        <v>0</v>
      </c>
      <c r="G96" s="438">
        <f t="shared" ref="G96:G98" si="116">E96+F96</f>
        <v>0</v>
      </c>
      <c r="H96" s="437"/>
      <c r="I96" s="429"/>
      <c r="J96" s="660"/>
      <c r="K96" s="385"/>
      <c r="L96" s="443"/>
      <c r="M96" s="444"/>
      <c r="N96" s="444"/>
      <c r="O96" s="445"/>
    </row>
    <row r="97" spans="1:15" ht="15" customHeight="1" x14ac:dyDescent="0.2">
      <c r="A97" s="629"/>
      <c r="B97" s="437"/>
      <c r="C97" s="437"/>
      <c r="D97" s="437"/>
      <c r="E97" s="438">
        <f t="shared" si="114"/>
        <v>0</v>
      </c>
      <c r="F97" s="438">
        <f t="shared" si="115"/>
        <v>0</v>
      </c>
      <c r="G97" s="438">
        <f t="shared" si="116"/>
        <v>0</v>
      </c>
      <c r="H97" s="437"/>
      <c r="I97" s="429"/>
      <c r="J97" s="660"/>
      <c r="K97" s="385"/>
      <c r="L97" s="443"/>
      <c r="M97" s="444"/>
      <c r="N97" s="444"/>
      <c r="O97" s="445"/>
    </row>
    <row r="98" spans="1:15" ht="15" customHeight="1" x14ac:dyDescent="0.2">
      <c r="A98" s="629"/>
      <c r="B98" s="437"/>
      <c r="C98" s="437"/>
      <c r="D98" s="437"/>
      <c r="E98" s="118">
        <f t="shared" si="114"/>
        <v>0</v>
      </c>
      <c r="F98" s="438">
        <f t="shared" si="115"/>
        <v>0</v>
      </c>
      <c r="G98" s="118">
        <f t="shared" si="116"/>
        <v>0</v>
      </c>
      <c r="H98" s="437"/>
      <c r="I98" s="429"/>
      <c r="J98" s="660"/>
      <c r="K98" s="385"/>
      <c r="L98" s="443"/>
      <c r="M98" s="444"/>
      <c r="N98" s="444"/>
      <c r="O98" s="445"/>
    </row>
    <row r="99" spans="1:15" ht="20.100000000000001" customHeight="1" x14ac:dyDescent="0.2">
      <c r="A99" s="865"/>
      <c r="B99" s="317">
        <f>SUM(B95:B98)</f>
        <v>0</v>
      </c>
      <c r="C99" s="317">
        <f t="shared" ref="C99" si="117">SUM(C95:C98)</f>
        <v>0</v>
      </c>
      <c r="D99" s="317">
        <f t="shared" ref="D99" si="118">SUM(D95:D98)</f>
        <v>0</v>
      </c>
      <c r="E99" s="317">
        <f t="shared" ref="E99" si="119">SUM(E95:E98)</f>
        <v>0</v>
      </c>
      <c r="F99" s="317">
        <f t="shared" ref="F99" si="120">SUM(F95:F98)</f>
        <v>0</v>
      </c>
      <c r="G99" s="317">
        <f t="shared" ref="G99" si="121">SUM(G95:G98)</f>
        <v>0</v>
      </c>
      <c r="H99" s="317">
        <f t="shared" ref="H99:I99" si="122">SUM(H95:H98)</f>
        <v>0</v>
      </c>
      <c r="I99" s="317">
        <f t="shared" si="122"/>
        <v>0</v>
      </c>
      <c r="J99" s="866">
        <f t="shared" ref="J99" si="123">SUM(J95:J98)</f>
        <v>0</v>
      </c>
      <c r="K99" s="385"/>
      <c r="L99" s="385"/>
      <c r="M99" s="385"/>
      <c r="N99" s="385"/>
      <c r="O99" s="385"/>
    </row>
    <row r="100" spans="1:15" ht="3.75" customHeight="1" x14ac:dyDescent="0.2">
      <c r="A100" s="867"/>
      <c r="B100" s="401"/>
      <c r="C100" s="401"/>
      <c r="D100" s="401"/>
      <c r="E100" s="401"/>
      <c r="F100" s="401"/>
      <c r="G100" s="401"/>
      <c r="H100" s="401"/>
      <c r="I100" s="401"/>
      <c r="J100" s="868"/>
      <c r="K100" s="385"/>
      <c r="L100" s="385"/>
      <c r="M100" s="385"/>
      <c r="N100" s="385"/>
      <c r="O100" s="385"/>
    </row>
    <row r="101" spans="1:15" ht="15" customHeight="1" x14ac:dyDescent="0.2">
      <c r="A101" s="1689" t="s">
        <v>907</v>
      </c>
      <c r="B101" s="1690"/>
      <c r="C101" s="1690"/>
      <c r="D101" s="1691"/>
      <c r="E101" s="398"/>
      <c r="F101" s="397"/>
      <c r="G101" s="397"/>
      <c r="H101" s="397"/>
      <c r="I101" s="397"/>
      <c r="J101" s="869"/>
      <c r="K101" s="385"/>
      <c r="L101" s="443"/>
      <c r="M101" s="444"/>
      <c r="N101" s="444"/>
      <c r="O101" s="445"/>
    </row>
    <row r="102" spans="1:15" ht="15" customHeight="1" x14ac:dyDescent="0.2">
      <c r="A102" s="629"/>
      <c r="B102" s="437"/>
      <c r="C102" s="437"/>
      <c r="D102" s="437"/>
      <c r="E102" s="438">
        <f>SUM(B102:C102)+D102</f>
        <v>0</v>
      </c>
      <c r="F102" s="438">
        <f>(C102/0.7)*0.3</f>
        <v>0</v>
      </c>
      <c r="G102" s="438">
        <f>E102+F102</f>
        <v>0</v>
      </c>
      <c r="H102" s="437"/>
      <c r="I102" s="429"/>
      <c r="J102" s="660"/>
      <c r="K102" s="385"/>
      <c r="L102" s="443"/>
      <c r="M102" s="444"/>
      <c r="N102" s="444"/>
      <c r="O102" s="445"/>
    </row>
    <row r="103" spans="1:15" ht="15" customHeight="1" x14ac:dyDescent="0.2">
      <c r="A103" s="629"/>
      <c r="B103" s="437"/>
      <c r="C103" s="437"/>
      <c r="D103" s="437"/>
      <c r="E103" s="438">
        <f t="shared" ref="E103:E105" si="124">SUM(B103:C103)+D103</f>
        <v>0</v>
      </c>
      <c r="F103" s="438">
        <f t="shared" ref="F103:F105" si="125">(C103/0.7)*0.3</f>
        <v>0</v>
      </c>
      <c r="G103" s="438">
        <f t="shared" ref="G103:G105" si="126">E103+F103</f>
        <v>0</v>
      </c>
      <c r="H103" s="437"/>
      <c r="I103" s="429"/>
      <c r="J103" s="660"/>
      <c r="K103" s="385"/>
      <c r="L103" s="443"/>
      <c r="M103" s="444"/>
      <c r="N103" s="444"/>
      <c r="O103" s="445"/>
    </row>
    <row r="104" spans="1:15" ht="15" customHeight="1" x14ac:dyDescent="0.2">
      <c r="A104" s="629"/>
      <c r="B104" s="437"/>
      <c r="C104" s="437"/>
      <c r="D104" s="437"/>
      <c r="E104" s="438">
        <f t="shared" si="124"/>
        <v>0</v>
      </c>
      <c r="F104" s="438">
        <f t="shared" si="125"/>
        <v>0</v>
      </c>
      <c r="G104" s="438">
        <f t="shared" si="126"/>
        <v>0</v>
      </c>
      <c r="H104" s="437"/>
      <c r="I104" s="429"/>
      <c r="J104" s="660"/>
      <c r="K104" s="385"/>
      <c r="L104" s="443"/>
      <c r="M104" s="444"/>
      <c r="N104" s="444"/>
      <c r="O104" s="445"/>
    </row>
    <row r="105" spans="1:15" ht="15" customHeight="1" x14ac:dyDescent="0.2">
      <c r="A105" s="629"/>
      <c r="B105" s="437"/>
      <c r="C105" s="437"/>
      <c r="D105" s="437"/>
      <c r="E105" s="118">
        <f t="shared" si="124"/>
        <v>0</v>
      </c>
      <c r="F105" s="438">
        <f t="shared" si="125"/>
        <v>0</v>
      </c>
      <c r="G105" s="118">
        <f t="shared" si="126"/>
        <v>0</v>
      </c>
      <c r="H105" s="437"/>
      <c r="I105" s="429"/>
      <c r="J105" s="660"/>
      <c r="K105" s="385"/>
      <c r="L105" s="443"/>
      <c r="M105" s="444"/>
      <c r="N105" s="444"/>
      <c r="O105" s="445"/>
    </row>
    <row r="106" spans="1:15" ht="20.100000000000001" customHeight="1" x14ac:dyDescent="0.2">
      <c r="A106" s="865"/>
      <c r="B106" s="317">
        <f>SUM(B102:B105)</f>
        <v>0</v>
      </c>
      <c r="C106" s="317">
        <f t="shared" ref="C106" si="127">SUM(C102:C105)</f>
        <v>0</v>
      </c>
      <c r="D106" s="317">
        <f t="shared" ref="D106" si="128">SUM(D102:D105)</f>
        <v>0</v>
      </c>
      <c r="E106" s="317">
        <f t="shared" ref="E106" si="129">SUM(E102:E105)</f>
        <v>0</v>
      </c>
      <c r="F106" s="317">
        <f t="shared" ref="F106" si="130">SUM(F102:F105)</f>
        <v>0</v>
      </c>
      <c r="G106" s="317">
        <f t="shared" ref="G106" si="131">SUM(G102:G105)</f>
        <v>0</v>
      </c>
      <c r="H106" s="317">
        <f t="shared" ref="H106:I106" si="132">SUM(H102:H105)</f>
        <v>0</v>
      </c>
      <c r="I106" s="317">
        <f t="shared" si="132"/>
        <v>0</v>
      </c>
      <c r="J106" s="866">
        <f t="shared" ref="J106" si="133">SUM(J102:J105)</f>
        <v>0</v>
      </c>
      <c r="K106" s="385"/>
      <c r="L106" s="385"/>
      <c r="M106" s="385"/>
      <c r="N106" s="385"/>
      <c r="O106" s="385"/>
    </row>
    <row r="107" spans="1:15" ht="3.75" customHeight="1" x14ac:dyDescent="0.2">
      <c r="A107" s="867"/>
      <c r="B107" s="401"/>
      <c r="C107" s="401"/>
      <c r="D107" s="401"/>
      <c r="E107" s="401"/>
      <c r="F107" s="401"/>
      <c r="G107" s="401"/>
      <c r="H107" s="401"/>
      <c r="I107" s="401"/>
      <c r="J107" s="868"/>
      <c r="K107" s="385"/>
      <c r="L107" s="385"/>
      <c r="M107" s="385"/>
      <c r="N107" s="385"/>
      <c r="O107" s="385"/>
    </row>
    <row r="108" spans="1:15" ht="15" customHeight="1" x14ac:dyDescent="0.2">
      <c r="A108" s="1689" t="s">
        <v>907</v>
      </c>
      <c r="B108" s="1690"/>
      <c r="C108" s="1690"/>
      <c r="D108" s="1691"/>
      <c r="E108" s="398"/>
      <c r="F108" s="397"/>
      <c r="G108" s="397"/>
      <c r="H108" s="397"/>
      <c r="I108" s="397"/>
      <c r="J108" s="869"/>
      <c r="K108" s="385"/>
      <c r="L108" s="443"/>
      <c r="M108" s="444"/>
      <c r="N108" s="444"/>
      <c r="O108" s="445"/>
    </row>
    <row r="109" spans="1:15" ht="15" customHeight="1" x14ac:dyDescent="0.2">
      <c r="A109" s="629"/>
      <c r="B109" s="437"/>
      <c r="C109" s="437"/>
      <c r="D109" s="437"/>
      <c r="E109" s="438">
        <f>SUM(B109:C109)+D109</f>
        <v>0</v>
      </c>
      <c r="F109" s="438">
        <f>(C109/0.7)*0.3</f>
        <v>0</v>
      </c>
      <c r="G109" s="438">
        <f>E109+F109</f>
        <v>0</v>
      </c>
      <c r="H109" s="437"/>
      <c r="I109" s="429"/>
      <c r="J109" s="660"/>
      <c r="K109" s="385"/>
      <c r="L109" s="443"/>
      <c r="M109" s="444"/>
      <c r="N109" s="444"/>
      <c r="O109" s="445"/>
    </row>
    <row r="110" spans="1:15" ht="15" customHeight="1" x14ac:dyDescent="0.2">
      <c r="A110" s="629"/>
      <c r="B110" s="437"/>
      <c r="C110" s="437"/>
      <c r="D110" s="437"/>
      <c r="E110" s="438">
        <f t="shared" ref="E110:E112" si="134">SUM(B110:C110)+D110</f>
        <v>0</v>
      </c>
      <c r="F110" s="438">
        <f t="shared" ref="F110:F112" si="135">(C110/0.7)*0.3</f>
        <v>0</v>
      </c>
      <c r="G110" s="438">
        <f t="shared" ref="G110:G112" si="136">E110+F110</f>
        <v>0</v>
      </c>
      <c r="H110" s="437"/>
      <c r="I110" s="429"/>
      <c r="J110" s="660"/>
      <c r="K110" s="385"/>
      <c r="L110" s="443"/>
      <c r="M110" s="444"/>
      <c r="N110" s="444"/>
      <c r="O110" s="445"/>
    </row>
    <row r="111" spans="1:15" ht="15" customHeight="1" x14ac:dyDescent="0.2">
      <c r="A111" s="629"/>
      <c r="B111" s="404"/>
      <c r="C111" s="437"/>
      <c r="D111" s="437"/>
      <c r="E111" s="438">
        <f t="shared" si="134"/>
        <v>0</v>
      </c>
      <c r="F111" s="438">
        <f t="shared" si="135"/>
        <v>0</v>
      </c>
      <c r="G111" s="438">
        <f t="shared" si="136"/>
        <v>0</v>
      </c>
      <c r="H111" s="437"/>
      <c r="I111" s="429"/>
      <c r="J111" s="660"/>
      <c r="K111" s="385"/>
      <c r="L111" s="443"/>
      <c r="M111" s="444"/>
      <c r="N111" s="444"/>
      <c r="O111" s="445"/>
    </row>
    <row r="112" spans="1:15" ht="15" customHeight="1" x14ac:dyDescent="0.2">
      <c r="A112" s="629"/>
      <c r="B112" s="437"/>
      <c r="C112" s="437"/>
      <c r="D112" s="437"/>
      <c r="E112" s="118">
        <f t="shared" si="134"/>
        <v>0</v>
      </c>
      <c r="F112" s="438">
        <f t="shared" si="135"/>
        <v>0</v>
      </c>
      <c r="G112" s="118">
        <f t="shared" si="136"/>
        <v>0</v>
      </c>
      <c r="H112" s="437"/>
      <c r="I112" s="429"/>
      <c r="J112" s="660"/>
      <c r="K112" s="385"/>
      <c r="L112" s="443"/>
      <c r="M112" s="444"/>
      <c r="N112" s="444"/>
      <c r="O112" s="445"/>
    </row>
    <row r="113" spans="1:15" ht="20.100000000000001" customHeight="1" x14ac:dyDescent="0.2">
      <c r="A113" s="865"/>
      <c r="B113" s="317">
        <f>SUM(B109:B112)</f>
        <v>0</v>
      </c>
      <c r="C113" s="317">
        <f t="shared" ref="C113" si="137">SUM(C109:C112)</f>
        <v>0</v>
      </c>
      <c r="D113" s="317">
        <f t="shared" ref="D113" si="138">SUM(D109:D112)</f>
        <v>0</v>
      </c>
      <c r="E113" s="317">
        <f t="shared" ref="E113" si="139">SUM(E109:E112)</f>
        <v>0</v>
      </c>
      <c r="F113" s="317">
        <f t="shared" ref="F113" si="140">SUM(F109:F112)</f>
        <v>0</v>
      </c>
      <c r="G113" s="317">
        <f t="shared" ref="G113" si="141">SUM(G109:G112)</f>
        <v>0</v>
      </c>
      <c r="H113" s="317">
        <f t="shared" ref="H113:I113" si="142">SUM(H109:H112)</f>
        <v>0</v>
      </c>
      <c r="I113" s="317">
        <f t="shared" si="142"/>
        <v>0</v>
      </c>
      <c r="J113" s="866">
        <f t="shared" ref="J113" si="143">SUM(J109:J112)</f>
        <v>0</v>
      </c>
      <c r="K113" s="385"/>
      <c r="L113" s="385"/>
      <c r="M113" s="385"/>
      <c r="N113" s="385"/>
      <c r="O113" s="385"/>
    </row>
    <row r="114" spans="1:15" ht="3.75" customHeight="1" x14ac:dyDescent="0.2">
      <c r="A114" s="867"/>
      <c r="B114" s="401"/>
      <c r="C114" s="401"/>
      <c r="D114" s="401"/>
      <c r="E114" s="401"/>
      <c r="F114" s="401"/>
      <c r="G114" s="401"/>
      <c r="H114" s="401"/>
      <c r="I114" s="401"/>
      <c r="J114" s="868"/>
      <c r="K114" s="385"/>
      <c r="L114" s="385"/>
      <c r="M114" s="385"/>
      <c r="N114" s="385"/>
      <c r="O114" s="385"/>
    </row>
    <row r="115" spans="1:15" ht="15" customHeight="1" x14ac:dyDescent="0.2">
      <c r="A115" s="1689" t="s">
        <v>907</v>
      </c>
      <c r="B115" s="1690"/>
      <c r="C115" s="1690"/>
      <c r="D115" s="1691"/>
      <c r="E115" s="398"/>
      <c r="F115" s="397"/>
      <c r="G115" s="397"/>
      <c r="H115" s="397"/>
      <c r="I115" s="397"/>
      <c r="J115" s="869"/>
      <c r="K115" s="385"/>
      <c r="L115" s="443"/>
      <c r="M115" s="444"/>
      <c r="N115" s="444"/>
      <c r="O115" s="445"/>
    </row>
    <row r="116" spans="1:15" ht="15" customHeight="1" x14ac:dyDescent="0.2">
      <c r="A116" s="629"/>
      <c r="B116" s="437"/>
      <c r="C116" s="437"/>
      <c r="D116" s="437"/>
      <c r="E116" s="438">
        <f>SUM(B116:C116)+D116</f>
        <v>0</v>
      </c>
      <c r="F116" s="438">
        <f>(C116/0.7)*0.3</f>
        <v>0</v>
      </c>
      <c r="G116" s="438">
        <f>E116+F116</f>
        <v>0</v>
      </c>
      <c r="H116" s="437"/>
      <c r="I116" s="429"/>
      <c r="J116" s="660"/>
      <c r="K116" s="385"/>
      <c r="L116" s="443"/>
      <c r="M116" s="444"/>
      <c r="N116" s="444"/>
      <c r="O116" s="445"/>
    </row>
    <row r="117" spans="1:15" ht="15" customHeight="1" x14ac:dyDescent="0.2">
      <c r="A117" s="629"/>
      <c r="B117" s="437"/>
      <c r="C117" s="437"/>
      <c r="D117" s="437"/>
      <c r="E117" s="438">
        <f t="shared" ref="E117:E119" si="144">SUM(B117:C117)+D117</f>
        <v>0</v>
      </c>
      <c r="F117" s="438">
        <f t="shared" ref="F117:F119" si="145">(C117/0.7)*0.3</f>
        <v>0</v>
      </c>
      <c r="G117" s="438">
        <f t="shared" ref="G117:G119" si="146">E117+F117</f>
        <v>0</v>
      </c>
      <c r="H117" s="437"/>
      <c r="I117" s="429"/>
      <c r="J117" s="660"/>
      <c r="K117" s="385"/>
      <c r="L117" s="443"/>
      <c r="M117" s="444"/>
      <c r="N117" s="444"/>
      <c r="O117" s="445"/>
    </row>
    <row r="118" spans="1:15" ht="15" customHeight="1" x14ac:dyDescent="0.2">
      <c r="A118" s="629"/>
      <c r="B118" s="437"/>
      <c r="C118" s="437"/>
      <c r="D118" s="437"/>
      <c r="E118" s="438">
        <f t="shared" si="144"/>
        <v>0</v>
      </c>
      <c r="F118" s="438">
        <f t="shared" si="145"/>
        <v>0</v>
      </c>
      <c r="G118" s="438">
        <f t="shared" si="146"/>
        <v>0</v>
      </c>
      <c r="H118" s="437"/>
      <c r="I118" s="429"/>
      <c r="J118" s="660"/>
      <c r="K118" s="385"/>
      <c r="L118" s="443"/>
      <c r="M118" s="444"/>
      <c r="N118" s="444"/>
      <c r="O118" s="445"/>
    </row>
    <row r="119" spans="1:15" ht="15" customHeight="1" x14ac:dyDescent="0.2">
      <c r="A119" s="629"/>
      <c r="B119" s="437"/>
      <c r="C119" s="437"/>
      <c r="D119" s="437"/>
      <c r="E119" s="118">
        <f t="shared" si="144"/>
        <v>0</v>
      </c>
      <c r="F119" s="438">
        <f t="shared" si="145"/>
        <v>0</v>
      </c>
      <c r="G119" s="118">
        <f t="shared" si="146"/>
        <v>0</v>
      </c>
      <c r="H119" s="437"/>
      <c r="I119" s="429"/>
      <c r="J119" s="660"/>
      <c r="K119" s="385"/>
      <c r="L119" s="443"/>
      <c r="M119" s="444"/>
      <c r="N119" s="444"/>
      <c r="O119" s="445"/>
    </row>
    <row r="120" spans="1:15" ht="20.100000000000001" customHeight="1" x14ac:dyDescent="0.2">
      <c r="A120" s="865"/>
      <c r="B120" s="317">
        <f>SUM(B116:B119)</f>
        <v>0</v>
      </c>
      <c r="C120" s="317">
        <f t="shared" ref="C120" si="147">SUM(C116:C119)</f>
        <v>0</v>
      </c>
      <c r="D120" s="317">
        <f t="shared" ref="D120" si="148">SUM(D116:D119)</f>
        <v>0</v>
      </c>
      <c r="E120" s="317">
        <f t="shared" ref="E120" si="149">SUM(E116:E119)</f>
        <v>0</v>
      </c>
      <c r="F120" s="317">
        <f t="shared" ref="F120" si="150">SUM(F116:F119)</f>
        <v>0</v>
      </c>
      <c r="G120" s="317">
        <f t="shared" ref="G120" si="151">SUM(G116:G119)</f>
        <v>0</v>
      </c>
      <c r="H120" s="317">
        <f t="shared" ref="H120:I120" si="152">SUM(H116:H119)</f>
        <v>0</v>
      </c>
      <c r="I120" s="317">
        <f t="shared" si="152"/>
        <v>0</v>
      </c>
      <c r="J120" s="866">
        <f t="shared" ref="J120" si="153">SUM(J116:J119)</f>
        <v>0</v>
      </c>
      <c r="K120" s="385"/>
      <c r="L120" s="385"/>
      <c r="M120" s="385"/>
      <c r="N120" s="385"/>
      <c r="O120" s="385"/>
    </row>
    <row r="121" spans="1:15" ht="3.75" customHeight="1" x14ac:dyDescent="0.2">
      <c r="A121" s="867"/>
      <c r="B121" s="401"/>
      <c r="C121" s="401"/>
      <c r="D121" s="401"/>
      <c r="E121" s="401"/>
      <c r="F121" s="401"/>
      <c r="G121" s="401"/>
      <c r="H121" s="401"/>
      <c r="I121" s="401"/>
      <c r="J121" s="868"/>
      <c r="K121" s="385"/>
      <c r="L121" s="1675"/>
      <c r="M121" s="1675"/>
      <c r="N121" s="1675"/>
      <c r="O121" s="1675"/>
    </row>
    <row r="122" spans="1:15" ht="20.100000000000001" customHeight="1" thickBot="1" x14ac:dyDescent="0.25">
      <c r="A122" s="654" t="s">
        <v>139</v>
      </c>
      <c r="B122" s="415">
        <f t="shared" ref="B122:H122" si="154">B15+B22+B29+B36+B43+B50+B57+B64+B71+B78+B85+B92+B99+B106+B113+B120</f>
        <v>0</v>
      </c>
      <c r="C122" s="415">
        <f t="shared" si="154"/>
        <v>0</v>
      </c>
      <c r="D122" s="415">
        <f t="shared" si="154"/>
        <v>0</v>
      </c>
      <c r="E122" s="415">
        <f t="shared" si="154"/>
        <v>0</v>
      </c>
      <c r="F122" s="415">
        <f t="shared" si="154"/>
        <v>0</v>
      </c>
      <c r="G122" s="415">
        <f t="shared" si="154"/>
        <v>0</v>
      </c>
      <c r="H122" s="415">
        <f t="shared" si="154"/>
        <v>0</v>
      </c>
      <c r="I122" s="415">
        <f>I15+I22+I29+I36+I43+I50+I57+I64+I71+I78+I85+I92+I99+I106+I113+I120</f>
        <v>0</v>
      </c>
      <c r="J122" s="868"/>
      <c r="K122" s="385"/>
      <c r="L122" s="443"/>
      <c r="M122" s="444"/>
      <c r="N122" s="444"/>
      <c r="O122" s="445"/>
    </row>
    <row r="123" spans="1:15" ht="3.75" customHeight="1" thickTop="1" thickBot="1" x14ac:dyDescent="0.25">
      <c r="A123" s="870"/>
      <c r="B123" s="871"/>
      <c r="C123" s="871"/>
      <c r="D123" s="871"/>
      <c r="E123" s="871"/>
      <c r="F123" s="871"/>
      <c r="G123" s="871"/>
      <c r="H123" s="871"/>
      <c r="I123" s="871"/>
      <c r="J123" s="872"/>
      <c r="K123" s="385"/>
      <c r="L123" s="1675"/>
      <c r="M123" s="1675"/>
      <c r="N123" s="1675"/>
      <c r="O123" s="1675"/>
    </row>
    <row r="124" spans="1:15" x14ac:dyDescent="0.2">
      <c r="A124" s="396"/>
      <c r="B124" s="396"/>
      <c r="C124" s="396"/>
      <c r="D124" s="396"/>
      <c r="E124" s="396"/>
      <c r="F124" s="396"/>
      <c r="G124" s="396"/>
      <c r="H124" s="396"/>
      <c r="I124" s="396"/>
      <c r="J124" s="396"/>
      <c r="K124" s="385"/>
      <c r="L124" s="1675"/>
      <c r="M124" s="1675"/>
      <c r="N124" s="1675"/>
      <c r="O124" s="1675"/>
    </row>
    <row r="125" spans="1:15" x14ac:dyDescent="0.2">
      <c r="L125" s="1675"/>
      <c r="M125" s="1675"/>
      <c r="N125" s="1675"/>
      <c r="O125" s="1675"/>
    </row>
    <row r="126" spans="1:15" x14ac:dyDescent="0.2">
      <c r="L126" s="1675"/>
      <c r="M126" s="1675"/>
      <c r="N126" s="1675"/>
      <c r="O126" s="1675"/>
    </row>
    <row r="127" spans="1:15" x14ac:dyDescent="0.2">
      <c r="L127" s="1675"/>
      <c r="M127" s="1675"/>
      <c r="N127" s="1675"/>
      <c r="O127" s="1675"/>
    </row>
    <row r="128" spans="1:15" x14ac:dyDescent="0.2">
      <c r="L128" s="1675"/>
      <c r="M128" s="1675"/>
      <c r="N128" s="1675"/>
      <c r="O128" s="1675"/>
    </row>
    <row r="129" spans="12:15" x14ac:dyDescent="0.2">
      <c r="L129" s="1675"/>
      <c r="M129" s="1675"/>
      <c r="N129" s="1675"/>
      <c r="O129" s="1675"/>
    </row>
    <row r="130" spans="12:15" x14ac:dyDescent="0.2">
      <c r="L130" s="1675"/>
      <c r="M130" s="1675"/>
      <c r="N130" s="1675"/>
      <c r="O130" s="1675"/>
    </row>
    <row r="131" spans="12:15" x14ac:dyDescent="0.2">
      <c r="L131" s="1675"/>
      <c r="M131" s="1675"/>
      <c r="N131" s="1675"/>
      <c r="O131" s="1675"/>
    </row>
    <row r="132" spans="12:15" x14ac:dyDescent="0.2">
      <c r="L132" s="1675"/>
      <c r="M132" s="1675"/>
      <c r="N132" s="1675"/>
      <c r="O132" s="1675"/>
    </row>
    <row r="133" spans="12:15" x14ac:dyDescent="0.2">
      <c r="L133" s="1675"/>
      <c r="M133" s="1675"/>
      <c r="N133" s="1675"/>
      <c r="O133" s="1675"/>
    </row>
    <row r="134" spans="12:15" x14ac:dyDescent="0.2">
      <c r="L134" s="1675"/>
      <c r="M134" s="1675"/>
      <c r="N134" s="1675"/>
      <c r="O134" s="1675"/>
    </row>
    <row r="135" spans="12:15" x14ac:dyDescent="0.2">
      <c r="L135" s="1675"/>
      <c r="M135" s="1675"/>
      <c r="N135" s="1675"/>
      <c r="O135" s="1675"/>
    </row>
    <row r="136" spans="12:15" x14ac:dyDescent="0.2">
      <c r="L136" s="1675"/>
      <c r="M136" s="1675"/>
      <c r="N136" s="1675"/>
      <c r="O136" s="1675"/>
    </row>
    <row r="137" spans="12:15" x14ac:dyDescent="0.2">
      <c r="L137" s="1675"/>
      <c r="M137" s="1675"/>
      <c r="N137" s="1675"/>
      <c r="O137" s="1675"/>
    </row>
    <row r="138" spans="12:15" x14ac:dyDescent="0.2">
      <c r="L138" s="1675"/>
      <c r="M138" s="1675"/>
      <c r="N138" s="1675"/>
      <c r="O138" s="1675"/>
    </row>
    <row r="139" spans="12:15" x14ac:dyDescent="0.2">
      <c r="L139" s="1675"/>
      <c r="M139" s="1675"/>
      <c r="N139" s="1675"/>
      <c r="O139" s="1675"/>
    </row>
    <row r="140" spans="12:15" x14ac:dyDescent="0.2">
      <c r="L140" s="1675"/>
      <c r="M140" s="1675"/>
      <c r="N140" s="1675"/>
      <c r="O140" s="1675"/>
    </row>
    <row r="141" spans="12:15" x14ac:dyDescent="0.2">
      <c r="L141" s="1675"/>
      <c r="M141" s="1675"/>
      <c r="N141" s="1675"/>
      <c r="O141" s="1675"/>
    </row>
    <row r="142" spans="12:15" x14ac:dyDescent="0.2">
      <c r="L142" s="1675"/>
      <c r="M142" s="1675"/>
      <c r="N142" s="1675"/>
      <c r="O142" s="1675"/>
    </row>
    <row r="143" spans="12:15" x14ac:dyDescent="0.2">
      <c r="L143" s="1675"/>
      <c r="M143" s="1675"/>
      <c r="N143" s="1675"/>
      <c r="O143" s="1675"/>
    </row>
    <row r="144" spans="12:15" x14ac:dyDescent="0.2">
      <c r="L144" s="1675"/>
      <c r="M144" s="1675"/>
      <c r="N144" s="1675"/>
      <c r="O144" s="1675"/>
    </row>
    <row r="145" spans="12:15" x14ac:dyDescent="0.2">
      <c r="L145" s="1675"/>
      <c r="M145" s="1675"/>
      <c r="N145" s="1675"/>
      <c r="O145" s="1675"/>
    </row>
    <row r="146" spans="12:15" x14ac:dyDescent="0.2">
      <c r="L146" s="1675"/>
      <c r="M146" s="1675"/>
      <c r="N146" s="1675"/>
      <c r="O146" s="1675"/>
    </row>
    <row r="147" spans="12:15" x14ac:dyDescent="0.2">
      <c r="L147" s="1675"/>
      <c r="M147" s="1675"/>
      <c r="N147" s="1675"/>
      <c r="O147" s="1675"/>
    </row>
    <row r="148" spans="12:15" x14ac:dyDescent="0.2">
      <c r="L148" s="1675"/>
      <c r="M148" s="1675"/>
      <c r="N148" s="1675"/>
      <c r="O148" s="1675"/>
    </row>
    <row r="149" spans="12:15" x14ac:dyDescent="0.2">
      <c r="L149" s="1675"/>
      <c r="M149" s="1675"/>
      <c r="N149" s="1675"/>
      <c r="O149" s="1675"/>
    </row>
    <row r="150" spans="12:15" x14ac:dyDescent="0.2">
      <c r="L150" s="1675"/>
      <c r="M150" s="1675"/>
      <c r="N150" s="1675"/>
      <c r="O150" s="1675"/>
    </row>
    <row r="151" spans="12:15" x14ac:dyDescent="0.2">
      <c r="L151" s="1675"/>
      <c r="M151" s="1675"/>
      <c r="N151" s="1675"/>
      <c r="O151" s="1675"/>
    </row>
    <row r="152" spans="12:15" x14ac:dyDescent="0.2">
      <c r="L152" s="1675"/>
      <c r="M152" s="1675"/>
      <c r="N152" s="1675"/>
      <c r="O152" s="1675"/>
    </row>
    <row r="153" spans="12:15" x14ac:dyDescent="0.2">
      <c r="L153" s="1675"/>
      <c r="M153" s="1675"/>
      <c r="N153" s="1675"/>
      <c r="O153" s="1675"/>
    </row>
    <row r="154" spans="12:15" x14ac:dyDescent="0.2">
      <c r="L154" s="1675"/>
      <c r="M154" s="1675"/>
      <c r="N154" s="1675"/>
      <c r="O154" s="1675"/>
    </row>
    <row r="155" spans="12:15" x14ac:dyDescent="0.2">
      <c r="L155" s="1675"/>
      <c r="M155" s="1675"/>
      <c r="N155" s="1675"/>
      <c r="O155" s="1675"/>
    </row>
    <row r="156" spans="12:15" x14ac:dyDescent="0.2">
      <c r="L156" s="1675"/>
      <c r="M156" s="1675"/>
      <c r="N156" s="1675"/>
      <c r="O156" s="1675"/>
    </row>
    <row r="157" spans="12:15" x14ac:dyDescent="0.2">
      <c r="L157" s="1675"/>
      <c r="M157" s="1675"/>
      <c r="N157" s="1675"/>
      <c r="O157" s="1675"/>
    </row>
    <row r="158" spans="12:15" x14ac:dyDescent="0.2">
      <c r="L158" s="1675"/>
      <c r="M158" s="1675"/>
      <c r="N158" s="1675"/>
      <c r="O158" s="1675"/>
    </row>
    <row r="159" spans="12:15" x14ac:dyDescent="0.2">
      <c r="L159" s="1675"/>
      <c r="M159" s="1675"/>
      <c r="N159" s="1675"/>
      <c r="O159" s="1675"/>
    </row>
    <row r="160" spans="12:15" x14ac:dyDescent="0.2">
      <c r="L160" s="1675"/>
      <c r="M160" s="1675"/>
      <c r="N160" s="1675"/>
      <c r="O160" s="1675"/>
    </row>
    <row r="161" spans="12:15" x14ac:dyDescent="0.2">
      <c r="L161" s="1675"/>
      <c r="M161" s="1675"/>
      <c r="N161" s="1675"/>
      <c r="O161" s="1675"/>
    </row>
    <row r="162" spans="12:15" x14ac:dyDescent="0.2">
      <c r="L162" s="1675"/>
      <c r="M162" s="1675"/>
      <c r="N162" s="1675"/>
      <c r="O162" s="1675"/>
    </row>
    <row r="163" spans="12:15" x14ac:dyDescent="0.2">
      <c r="L163" s="1675"/>
      <c r="M163" s="1675"/>
      <c r="N163" s="1675"/>
      <c r="O163" s="1675"/>
    </row>
    <row r="164" spans="12:15" x14ac:dyDescent="0.2">
      <c r="L164" s="1675"/>
      <c r="M164" s="1675"/>
      <c r="N164" s="1675"/>
      <c r="O164" s="1675"/>
    </row>
    <row r="165" spans="12:15" x14ac:dyDescent="0.2">
      <c r="L165" s="1675"/>
      <c r="M165" s="1675"/>
      <c r="N165" s="1675"/>
      <c r="O165" s="1675"/>
    </row>
    <row r="166" spans="12:15" x14ac:dyDescent="0.2">
      <c r="L166" s="1675"/>
      <c r="M166" s="1675"/>
      <c r="N166" s="1675"/>
      <c r="O166" s="1675"/>
    </row>
    <row r="167" spans="12:15" x14ac:dyDescent="0.2">
      <c r="L167" s="1675"/>
      <c r="M167" s="1675"/>
      <c r="N167" s="1675"/>
      <c r="O167" s="1675"/>
    </row>
    <row r="168" spans="12:15" x14ac:dyDescent="0.2">
      <c r="L168" s="1675"/>
      <c r="M168" s="1675"/>
      <c r="N168" s="1675"/>
      <c r="O168" s="1675"/>
    </row>
    <row r="169" spans="12:15" x14ac:dyDescent="0.2">
      <c r="L169" s="1675"/>
      <c r="M169" s="1675"/>
      <c r="N169" s="1675"/>
      <c r="O169" s="1675"/>
    </row>
    <row r="170" spans="12:15" x14ac:dyDescent="0.2">
      <c r="L170" s="1675"/>
      <c r="M170" s="1675"/>
      <c r="N170" s="1675"/>
      <c r="O170" s="1675"/>
    </row>
    <row r="171" spans="12:15" x14ac:dyDescent="0.2">
      <c r="L171" s="1675"/>
      <c r="M171" s="1675"/>
      <c r="N171" s="1675"/>
      <c r="O171" s="1675"/>
    </row>
    <row r="172" spans="12:15" x14ac:dyDescent="0.2">
      <c r="L172" s="1675"/>
      <c r="M172" s="1675"/>
      <c r="N172" s="1675"/>
      <c r="O172" s="1675"/>
    </row>
    <row r="173" spans="12:15" x14ac:dyDescent="0.2">
      <c r="L173" s="1675"/>
      <c r="M173" s="1675"/>
      <c r="N173" s="1675"/>
      <c r="O173" s="1675"/>
    </row>
    <row r="174" spans="12:15" x14ac:dyDescent="0.2">
      <c r="L174" s="1675"/>
      <c r="M174" s="1675"/>
      <c r="N174" s="1675"/>
      <c r="O174" s="1675"/>
    </row>
    <row r="175" spans="12:15" x14ac:dyDescent="0.2">
      <c r="L175" s="1675"/>
      <c r="M175" s="1675"/>
      <c r="N175" s="1675"/>
      <c r="O175" s="1675"/>
    </row>
    <row r="176" spans="12:15" x14ac:dyDescent="0.2">
      <c r="L176" s="1675"/>
      <c r="M176" s="1675"/>
      <c r="N176" s="1675"/>
      <c r="O176" s="1675"/>
    </row>
    <row r="177" spans="12:15" x14ac:dyDescent="0.2">
      <c r="L177" s="1675"/>
      <c r="M177" s="1675"/>
      <c r="N177" s="1675"/>
      <c r="O177" s="1675"/>
    </row>
    <row r="178" spans="12:15" x14ac:dyDescent="0.2">
      <c r="L178" s="1675"/>
      <c r="M178" s="1675"/>
      <c r="N178" s="1675"/>
      <c r="O178" s="1675"/>
    </row>
    <row r="179" spans="12:15" x14ac:dyDescent="0.2">
      <c r="L179" s="1675"/>
      <c r="M179" s="1675"/>
      <c r="N179" s="1675"/>
      <c r="O179" s="1675"/>
    </row>
    <row r="180" spans="12:15" x14ac:dyDescent="0.2">
      <c r="L180" s="1675"/>
      <c r="M180" s="1675"/>
      <c r="N180" s="1675"/>
      <c r="O180" s="1675"/>
    </row>
    <row r="181" spans="12:15" x14ac:dyDescent="0.2">
      <c r="L181" s="1675"/>
      <c r="M181" s="1675"/>
      <c r="N181" s="1675"/>
      <c r="O181" s="1675"/>
    </row>
    <row r="182" spans="12:15" x14ac:dyDescent="0.2">
      <c r="L182" s="1675"/>
      <c r="M182" s="1675"/>
      <c r="N182" s="1675"/>
      <c r="O182" s="1675"/>
    </row>
    <row r="183" spans="12:15" x14ac:dyDescent="0.2">
      <c r="L183" s="1675"/>
      <c r="M183" s="1675"/>
      <c r="N183" s="1675"/>
      <c r="O183" s="1675"/>
    </row>
    <row r="184" spans="12:15" x14ac:dyDescent="0.2">
      <c r="L184" s="1675"/>
      <c r="M184" s="1675"/>
      <c r="N184" s="1675"/>
      <c r="O184" s="1675"/>
    </row>
    <row r="185" spans="12:15" x14ac:dyDescent="0.2">
      <c r="L185" s="1675"/>
      <c r="M185" s="1675"/>
      <c r="N185" s="1675"/>
      <c r="O185" s="1675"/>
    </row>
    <row r="186" spans="12:15" x14ac:dyDescent="0.2">
      <c r="L186" s="1675"/>
      <c r="M186" s="1675"/>
      <c r="N186" s="1675"/>
      <c r="O186" s="1675"/>
    </row>
    <row r="187" spans="12:15" x14ac:dyDescent="0.2">
      <c r="L187" s="1675"/>
      <c r="M187" s="1675"/>
      <c r="N187" s="1675"/>
      <c r="O187" s="1675"/>
    </row>
    <row r="188" spans="12:15" x14ac:dyDescent="0.2">
      <c r="L188" s="1675"/>
      <c r="M188" s="1675"/>
      <c r="N188" s="1675"/>
      <c r="O188" s="1675"/>
    </row>
    <row r="189" spans="12:15" x14ac:dyDescent="0.2">
      <c r="L189" s="1675"/>
      <c r="M189" s="1675"/>
      <c r="N189" s="1675"/>
      <c r="O189" s="1675"/>
    </row>
    <row r="190" spans="12:15" x14ac:dyDescent="0.2">
      <c r="L190" s="1675"/>
      <c r="M190" s="1675"/>
      <c r="N190" s="1675"/>
      <c r="O190" s="1675"/>
    </row>
    <row r="191" spans="12:15" x14ac:dyDescent="0.2">
      <c r="L191" s="1675"/>
      <c r="M191" s="1675"/>
      <c r="N191" s="1675"/>
      <c r="O191" s="1675"/>
    </row>
    <row r="192" spans="12:15" x14ac:dyDescent="0.2">
      <c r="L192" s="1675"/>
      <c r="M192" s="1675"/>
      <c r="N192" s="1675"/>
      <c r="O192" s="1675"/>
    </row>
    <row r="193" spans="12:15" x14ac:dyDescent="0.2">
      <c r="L193" s="1675"/>
      <c r="M193" s="1675"/>
      <c r="N193" s="1675"/>
      <c r="O193" s="1675"/>
    </row>
    <row r="194" spans="12:15" x14ac:dyDescent="0.2">
      <c r="L194" s="1675"/>
      <c r="M194" s="1675"/>
      <c r="N194" s="1675"/>
      <c r="O194" s="1675"/>
    </row>
    <row r="195" spans="12:15" x14ac:dyDescent="0.2">
      <c r="L195" s="1675"/>
      <c r="M195" s="1675"/>
      <c r="N195" s="1675"/>
      <c r="O195" s="1675"/>
    </row>
    <row r="196" spans="12:15" x14ac:dyDescent="0.2">
      <c r="L196" s="1675"/>
      <c r="M196" s="1675"/>
      <c r="N196" s="1675"/>
      <c r="O196" s="1675"/>
    </row>
    <row r="197" spans="12:15" x14ac:dyDescent="0.2">
      <c r="L197" s="1675"/>
      <c r="M197" s="1675"/>
      <c r="N197" s="1675"/>
      <c r="O197" s="1675"/>
    </row>
    <row r="198" spans="12:15" x14ac:dyDescent="0.2">
      <c r="L198" s="1675"/>
      <c r="M198" s="1675"/>
      <c r="N198" s="1675"/>
      <c r="O198" s="1675"/>
    </row>
    <row r="199" spans="12:15" x14ac:dyDescent="0.2">
      <c r="L199" s="1675"/>
      <c r="M199" s="1675"/>
      <c r="N199" s="1675"/>
      <c r="O199" s="1675"/>
    </row>
    <row r="200" spans="12:15" x14ac:dyDescent="0.2">
      <c r="L200" s="1675"/>
      <c r="M200" s="1675"/>
      <c r="N200" s="1675"/>
      <c r="O200" s="1675"/>
    </row>
    <row r="201" spans="12:15" x14ac:dyDescent="0.2">
      <c r="L201" s="1675"/>
      <c r="M201" s="1675"/>
      <c r="N201" s="1675"/>
      <c r="O201" s="1675"/>
    </row>
    <row r="202" spans="12:15" x14ac:dyDescent="0.2">
      <c r="L202" s="1675"/>
      <c r="M202" s="1675"/>
      <c r="N202" s="1675"/>
      <c r="O202" s="1675"/>
    </row>
    <row r="203" spans="12:15" x14ac:dyDescent="0.2">
      <c r="L203" s="1675"/>
      <c r="M203" s="1675"/>
      <c r="N203" s="1675"/>
      <c r="O203" s="1675"/>
    </row>
    <row r="204" spans="12:15" x14ac:dyDescent="0.2">
      <c r="L204" s="1675"/>
      <c r="M204" s="1675"/>
      <c r="N204" s="1675"/>
      <c r="O204" s="1675"/>
    </row>
    <row r="205" spans="12:15" x14ac:dyDescent="0.2">
      <c r="L205" s="1675"/>
      <c r="M205" s="1675"/>
      <c r="N205" s="1675"/>
      <c r="O205" s="1675"/>
    </row>
    <row r="206" spans="12:15" x14ac:dyDescent="0.2">
      <c r="L206" s="1675"/>
      <c r="M206" s="1675"/>
      <c r="N206" s="1675"/>
      <c r="O206" s="1675"/>
    </row>
    <row r="207" spans="12:15" x14ac:dyDescent="0.2">
      <c r="L207" s="1675"/>
      <c r="M207" s="1675"/>
      <c r="N207" s="1675"/>
      <c r="O207" s="1675"/>
    </row>
    <row r="208" spans="12:15" x14ac:dyDescent="0.2">
      <c r="L208" s="1675"/>
      <c r="M208" s="1675"/>
      <c r="N208" s="1675"/>
      <c r="O208" s="1675"/>
    </row>
    <row r="209" spans="12:15" x14ac:dyDescent="0.2">
      <c r="L209" s="1675"/>
      <c r="M209" s="1675"/>
      <c r="N209" s="1675"/>
      <c r="O209" s="1675"/>
    </row>
    <row r="210" spans="12:15" x14ac:dyDescent="0.2">
      <c r="L210" s="1675"/>
      <c r="M210" s="1675"/>
      <c r="N210" s="1675"/>
      <c r="O210" s="1675"/>
    </row>
    <row r="211" spans="12:15" x14ac:dyDescent="0.2">
      <c r="L211" s="1675"/>
      <c r="M211" s="1675"/>
      <c r="N211" s="1675"/>
      <c r="O211" s="1675"/>
    </row>
    <row r="212" spans="12:15" x14ac:dyDescent="0.2">
      <c r="L212" s="1675"/>
      <c r="M212" s="1675"/>
      <c r="N212" s="1675"/>
      <c r="O212" s="1675"/>
    </row>
    <row r="213" spans="12:15" x14ac:dyDescent="0.2">
      <c r="L213" s="1675"/>
      <c r="M213" s="1675"/>
      <c r="N213" s="1675"/>
      <c r="O213" s="1675"/>
    </row>
    <row r="214" spans="12:15" x14ac:dyDescent="0.2">
      <c r="L214" s="1675"/>
      <c r="M214" s="1675"/>
      <c r="N214" s="1675"/>
      <c r="O214" s="1675"/>
    </row>
    <row r="215" spans="12:15" x14ac:dyDescent="0.2">
      <c r="L215" s="1675"/>
      <c r="M215" s="1675"/>
      <c r="N215" s="1675"/>
      <c r="O215" s="1675"/>
    </row>
    <row r="216" spans="12:15" x14ac:dyDescent="0.2">
      <c r="L216" s="1675"/>
      <c r="M216" s="1675"/>
      <c r="N216" s="1675"/>
      <c r="O216" s="1675"/>
    </row>
    <row r="217" spans="12:15" x14ac:dyDescent="0.2">
      <c r="L217" s="1675"/>
      <c r="M217" s="1675"/>
      <c r="N217" s="1675"/>
      <c r="O217" s="1675"/>
    </row>
    <row r="218" spans="12:15" x14ac:dyDescent="0.2">
      <c r="L218" s="1675"/>
      <c r="M218" s="1675"/>
      <c r="N218" s="1675"/>
      <c r="O218" s="1675"/>
    </row>
    <row r="219" spans="12:15" x14ac:dyDescent="0.2">
      <c r="L219" s="1675"/>
      <c r="M219" s="1675"/>
      <c r="N219" s="1675"/>
      <c r="O219" s="1675"/>
    </row>
    <row r="220" spans="12:15" x14ac:dyDescent="0.2">
      <c r="L220" s="1675"/>
      <c r="M220" s="1675"/>
      <c r="N220" s="1675"/>
      <c r="O220" s="1675"/>
    </row>
    <row r="221" spans="12:15" x14ac:dyDescent="0.2">
      <c r="L221" s="1675"/>
      <c r="M221" s="1675"/>
      <c r="N221" s="1675"/>
      <c r="O221" s="1675"/>
    </row>
    <row r="222" spans="12:15" x14ac:dyDescent="0.2">
      <c r="L222" s="1675"/>
      <c r="M222" s="1675"/>
      <c r="N222" s="1675"/>
      <c r="O222" s="1675"/>
    </row>
    <row r="223" spans="12:15" x14ac:dyDescent="0.2">
      <c r="L223" s="1675"/>
      <c r="M223" s="1675"/>
      <c r="N223" s="1675"/>
      <c r="O223" s="1675"/>
    </row>
    <row r="224" spans="12:15" x14ac:dyDescent="0.2">
      <c r="L224" s="1675"/>
      <c r="M224" s="1675"/>
      <c r="N224" s="1675"/>
      <c r="O224" s="1675"/>
    </row>
    <row r="225" spans="12:15" x14ac:dyDescent="0.2">
      <c r="L225" s="1675"/>
      <c r="M225" s="1675"/>
      <c r="N225" s="1675"/>
      <c r="O225" s="1675"/>
    </row>
    <row r="226" spans="12:15" x14ac:dyDescent="0.2">
      <c r="L226" s="1675"/>
      <c r="M226" s="1675"/>
      <c r="N226" s="1675"/>
      <c r="O226" s="1675"/>
    </row>
    <row r="227" spans="12:15" x14ac:dyDescent="0.2">
      <c r="L227" s="1675"/>
      <c r="M227" s="1675"/>
      <c r="N227" s="1675"/>
      <c r="O227" s="1675"/>
    </row>
    <row r="228" spans="12:15" x14ac:dyDescent="0.2">
      <c r="L228" s="1675"/>
      <c r="M228" s="1675"/>
      <c r="N228" s="1675"/>
      <c r="O228" s="1675"/>
    </row>
    <row r="229" spans="12:15" x14ac:dyDescent="0.2">
      <c r="L229" s="1675"/>
      <c r="M229" s="1675"/>
      <c r="N229" s="1675"/>
      <c r="O229" s="1675"/>
    </row>
    <row r="230" spans="12:15" x14ac:dyDescent="0.2">
      <c r="L230" s="1675"/>
      <c r="M230" s="1675"/>
      <c r="N230" s="1675"/>
      <c r="O230" s="1675"/>
    </row>
    <row r="231" spans="12:15" x14ac:dyDescent="0.2">
      <c r="L231" s="1675"/>
      <c r="M231" s="1675"/>
      <c r="N231" s="1675"/>
      <c r="O231" s="1675"/>
    </row>
    <row r="232" spans="12:15" x14ac:dyDescent="0.2">
      <c r="L232" s="1675"/>
      <c r="M232" s="1675"/>
      <c r="N232" s="1675"/>
      <c r="O232" s="1675"/>
    </row>
    <row r="233" spans="12:15" x14ac:dyDescent="0.2">
      <c r="L233" s="1675"/>
      <c r="M233" s="1675"/>
      <c r="N233" s="1675"/>
      <c r="O233" s="1675"/>
    </row>
    <row r="234" spans="12:15" x14ac:dyDescent="0.2">
      <c r="L234" s="1675"/>
      <c r="M234" s="1675"/>
      <c r="N234" s="1675"/>
      <c r="O234" s="1675"/>
    </row>
    <row r="235" spans="12:15" x14ac:dyDescent="0.2">
      <c r="L235" s="1675"/>
      <c r="M235" s="1675"/>
      <c r="N235" s="1675"/>
      <c r="O235" s="1675"/>
    </row>
    <row r="236" spans="12:15" x14ac:dyDescent="0.2">
      <c r="L236" s="1675"/>
      <c r="M236" s="1675"/>
      <c r="N236" s="1675"/>
      <c r="O236" s="1675"/>
    </row>
    <row r="237" spans="12:15" x14ac:dyDescent="0.2">
      <c r="L237" s="1675"/>
      <c r="M237" s="1675"/>
      <c r="N237" s="1675"/>
      <c r="O237" s="1675"/>
    </row>
    <row r="238" spans="12:15" x14ac:dyDescent="0.2">
      <c r="L238" s="1675"/>
      <c r="M238" s="1675"/>
      <c r="N238" s="1675"/>
      <c r="O238" s="1675"/>
    </row>
    <row r="239" spans="12:15" x14ac:dyDescent="0.2">
      <c r="L239" s="1675"/>
      <c r="M239" s="1675"/>
      <c r="N239" s="1675"/>
      <c r="O239" s="1675"/>
    </row>
    <row r="240" spans="12:15" x14ac:dyDescent="0.2">
      <c r="L240" s="1675"/>
      <c r="M240" s="1675"/>
      <c r="N240" s="1675"/>
      <c r="O240" s="1675"/>
    </row>
    <row r="241" spans="12:15" x14ac:dyDescent="0.2">
      <c r="L241" s="1675"/>
      <c r="M241" s="1675"/>
      <c r="N241" s="1675"/>
      <c r="O241" s="1675"/>
    </row>
    <row r="242" spans="12:15" x14ac:dyDescent="0.2">
      <c r="L242" s="1675"/>
      <c r="M242" s="1675"/>
      <c r="N242" s="1675"/>
      <c r="O242" s="1675"/>
    </row>
    <row r="243" spans="12:15" x14ac:dyDescent="0.2">
      <c r="L243" s="1675"/>
      <c r="M243" s="1675"/>
      <c r="N243" s="1675"/>
      <c r="O243" s="1675"/>
    </row>
    <row r="244" spans="12:15" x14ac:dyDescent="0.2">
      <c r="L244" s="1675"/>
      <c r="M244" s="1675"/>
      <c r="N244" s="1675"/>
      <c r="O244" s="1675"/>
    </row>
    <row r="245" spans="12:15" x14ac:dyDescent="0.2">
      <c r="L245" s="1675"/>
      <c r="M245" s="1675"/>
      <c r="N245" s="1675"/>
      <c r="O245" s="1675"/>
    </row>
    <row r="246" spans="12:15" x14ac:dyDescent="0.2">
      <c r="L246" s="1675"/>
      <c r="M246" s="1675"/>
      <c r="N246" s="1675"/>
      <c r="O246" s="1675"/>
    </row>
    <row r="247" spans="12:15" x14ac:dyDescent="0.2">
      <c r="L247" s="1675"/>
      <c r="M247" s="1675"/>
      <c r="N247" s="1675"/>
      <c r="O247" s="1675"/>
    </row>
    <row r="248" spans="12:15" x14ac:dyDescent="0.2">
      <c r="L248" s="1675"/>
      <c r="M248" s="1675"/>
      <c r="N248" s="1675"/>
      <c r="O248" s="1675"/>
    </row>
    <row r="249" spans="12:15" x14ac:dyDescent="0.2">
      <c r="L249" s="1675"/>
      <c r="M249" s="1675"/>
      <c r="N249" s="1675"/>
      <c r="O249" s="1675"/>
    </row>
    <row r="250" spans="12:15" x14ac:dyDescent="0.2">
      <c r="L250" s="1675"/>
      <c r="M250" s="1675"/>
      <c r="N250" s="1675"/>
      <c r="O250" s="1675"/>
    </row>
    <row r="251" spans="12:15" x14ac:dyDescent="0.2">
      <c r="L251" s="1675"/>
      <c r="M251" s="1675"/>
      <c r="N251" s="1675"/>
      <c r="O251" s="1675"/>
    </row>
    <row r="252" spans="12:15" x14ac:dyDescent="0.2">
      <c r="L252" s="1675"/>
      <c r="M252" s="1675"/>
      <c r="N252" s="1675"/>
      <c r="O252" s="1675"/>
    </row>
    <row r="253" spans="12:15" x14ac:dyDescent="0.2">
      <c r="L253" s="1675"/>
      <c r="M253" s="1675"/>
      <c r="N253" s="1675"/>
      <c r="O253" s="1675"/>
    </row>
    <row r="254" spans="12:15" x14ac:dyDescent="0.2">
      <c r="L254" s="1675"/>
      <c r="M254" s="1675"/>
      <c r="N254" s="1675"/>
      <c r="O254" s="1675"/>
    </row>
    <row r="255" spans="12:15" x14ac:dyDescent="0.2">
      <c r="L255" s="1675"/>
      <c r="M255" s="1675"/>
      <c r="N255" s="1675"/>
      <c r="O255" s="1675"/>
    </row>
    <row r="256" spans="12:15" x14ac:dyDescent="0.2">
      <c r="L256" s="1675"/>
      <c r="M256" s="1675"/>
      <c r="N256" s="1675"/>
      <c r="O256" s="1675"/>
    </row>
    <row r="257" spans="12:15" x14ac:dyDescent="0.2">
      <c r="L257" s="1675"/>
      <c r="M257" s="1675"/>
      <c r="N257" s="1675"/>
      <c r="O257" s="1675"/>
    </row>
    <row r="258" spans="12:15" x14ac:dyDescent="0.2">
      <c r="L258" s="1675"/>
      <c r="M258" s="1675"/>
      <c r="N258" s="1675"/>
      <c r="O258" s="1675"/>
    </row>
    <row r="259" spans="12:15" x14ac:dyDescent="0.2">
      <c r="L259" s="1675"/>
      <c r="M259" s="1675"/>
      <c r="N259" s="1675"/>
      <c r="O259" s="1675"/>
    </row>
    <row r="260" spans="12:15" x14ac:dyDescent="0.2">
      <c r="L260" s="1675"/>
      <c r="M260" s="1675"/>
      <c r="N260" s="1675"/>
      <c r="O260" s="1675"/>
    </row>
    <row r="261" spans="12:15" x14ac:dyDescent="0.2">
      <c r="L261" s="1675"/>
      <c r="M261" s="1675"/>
      <c r="N261" s="1675"/>
      <c r="O261" s="1675"/>
    </row>
    <row r="262" spans="12:15" x14ac:dyDescent="0.2">
      <c r="L262" s="1675"/>
      <c r="M262" s="1675"/>
      <c r="N262" s="1675"/>
      <c r="O262" s="1675"/>
    </row>
    <row r="263" spans="12:15" x14ac:dyDescent="0.2">
      <c r="L263" s="1675"/>
      <c r="M263" s="1675"/>
      <c r="N263" s="1675"/>
      <c r="O263" s="1675"/>
    </row>
    <row r="264" spans="12:15" x14ac:dyDescent="0.2">
      <c r="L264" s="1675"/>
      <c r="M264" s="1675"/>
      <c r="N264" s="1675"/>
      <c r="O264" s="1675"/>
    </row>
    <row r="265" spans="12:15" x14ac:dyDescent="0.2">
      <c r="L265" s="1675"/>
      <c r="M265" s="1675"/>
      <c r="N265" s="1675"/>
      <c r="O265" s="1675"/>
    </row>
    <row r="266" spans="12:15" x14ac:dyDescent="0.2">
      <c r="L266" s="1675"/>
      <c r="M266" s="1675"/>
      <c r="N266" s="1675"/>
      <c r="O266" s="1675"/>
    </row>
    <row r="267" spans="12:15" x14ac:dyDescent="0.2">
      <c r="L267" s="1675"/>
      <c r="M267" s="1675"/>
      <c r="N267" s="1675"/>
      <c r="O267" s="1675"/>
    </row>
    <row r="268" spans="12:15" x14ac:dyDescent="0.2">
      <c r="L268" s="1675"/>
      <c r="M268" s="1675"/>
      <c r="N268" s="1675"/>
      <c r="O268" s="1675"/>
    </row>
    <row r="269" spans="12:15" x14ac:dyDescent="0.2">
      <c r="L269" s="1675"/>
      <c r="M269" s="1675"/>
      <c r="N269" s="1675"/>
      <c r="O269" s="1675"/>
    </row>
    <row r="270" spans="12:15" x14ac:dyDescent="0.2">
      <c r="L270" s="1675"/>
      <c r="M270" s="1675"/>
      <c r="N270" s="1675"/>
      <c r="O270" s="1675"/>
    </row>
    <row r="271" spans="12:15" x14ac:dyDescent="0.2">
      <c r="L271" s="1675"/>
      <c r="M271" s="1675"/>
      <c r="N271" s="1675"/>
      <c r="O271" s="1675"/>
    </row>
    <row r="272" spans="12:15" x14ac:dyDescent="0.2">
      <c r="L272" s="1675"/>
      <c r="M272" s="1675"/>
      <c r="N272" s="1675"/>
      <c r="O272" s="1675"/>
    </row>
    <row r="273" spans="12:15" x14ac:dyDescent="0.2">
      <c r="L273" s="1675"/>
      <c r="M273" s="1675"/>
      <c r="N273" s="1675"/>
      <c r="O273" s="1675"/>
    </row>
    <row r="274" spans="12:15" x14ac:dyDescent="0.2">
      <c r="L274" s="1675"/>
      <c r="M274" s="1675"/>
      <c r="N274" s="1675"/>
      <c r="O274" s="1675"/>
    </row>
    <row r="275" spans="12:15" x14ac:dyDescent="0.2">
      <c r="L275" s="1675"/>
      <c r="M275" s="1675"/>
      <c r="N275" s="1675"/>
      <c r="O275" s="1675"/>
    </row>
    <row r="276" spans="12:15" x14ac:dyDescent="0.2">
      <c r="L276" s="1675"/>
      <c r="M276" s="1675"/>
      <c r="N276" s="1675"/>
      <c r="O276" s="1675"/>
    </row>
    <row r="277" spans="12:15" x14ac:dyDescent="0.2">
      <c r="L277" s="1675"/>
      <c r="M277" s="1675"/>
      <c r="N277" s="1675"/>
      <c r="O277" s="1675"/>
    </row>
    <row r="278" spans="12:15" x14ac:dyDescent="0.2">
      <c r="L278" s="1675"/>
      <c r="M278" s="1675"/>
      <c r="N278" s="1675"/>
      <c r="O278" s="1675"/>
    </row>
    <row r="279" spans="12:15" x14ac:dyDescent="0.2">
      <c r="L279" s="1675"/>
      <c r="M279" s="1675"/>
      <c r="N279" s="1675"/>
      <c r="O279" s="1675"/>
    </row>
    <row r="280" spans="12:15" x14ac:dyDescent="0.2">
      <c r="L280" s="1675"/>
      <c r="M280" s="1675"/>
      <c r="N280" s="1675"/>
      <c r="O280" s="1675"/>
    </row>
    <row r="281" spans="12:15" x14ac:dyDescent="0.2">
      <c r="L281" s="1675"/>
      <c r="M281" s="1675"/>
      <c r="N281" s="1675"/>
      <c r="O281" s="1675"/>
    </row>
    <row r="282" spans="12:15" x14ac:dyDescent="0.2">
      <c r="L282" s="1675"/>
      <c r="M282" s="1675"/>
      <c r="N282" s="1675"/>
      <c r="O282" s="1675"/>
    </row>
    <row r="283" spans="12:15" x14ac:dyDescent="0.2">
      <c r="L283" s="1675"/>
      <c r="M283" s="1675"/>
      <c r="N283" s="1675"/>
      <c r="O283" s="1675"/>
    </row>
    <row r="284" spans="12:15" x14ac:dyDescent="0.2">
      <c r="L284" s="1675"/>
      <c r="M284" s="1675"/>
      <c r="N284" s="1675"/>
      <c r="O284" s="1675"/>
    </row>
    <row r="285" spans="12:15" x14ac:dyDescent="0.2">
      <c r="L285" s="1675"/>
      <c r="M285" s="1675"/>
      <c r="N285" s="1675"/>
      <c r="O285" s="1675"/>
    </row>
    <row r="286" spans="12:15" x14ac:dyDescent="0.2">
      <c r="L286" s="1675"/>
      <c r="M286" s="1675"/>
      <c r="N286" s="1675"/>
      <c r="O286" s="1675"/>
    </row>
    <row r="287" spans="12:15" x14ac:dyDescent="0.2">
      <c r="L287" s="1675"/>
      <c r="M287" s="1675"/>
      <c r="N287" s="1675"/>
      <c r="O287" s="1675"/>
    </row>
    <row r="288" spans="12:15" x14ac:dyDescent="0.2">
      <c r="L288" s="1675"/>
      <c r="M288" s="1675"/>
      <c r="N288" s="1675"/>
      <c r="O288" s="1675"/>
    </row>
    <row r="289" spans="12:15" x14ac:dyDescent="0.2">
      <c r="L289" s="1675"/>
      <c r="M289" s="1675"/>
      <c r="N289" s="1675"/>
      <c r="O289" s="1675"/>
    </row>
    <row r="290" spans="12:15" x14ac:dyDescent="0.2">
      <c r="L290" s="1675"/>
      <c r="M290" s="1675"/>
      <c r="N290" s="1675"/>
      <c r="O290" s="1675"/>
    </row>
    <row r="291" spans="12:15" x14ac:dyDescent="0.2">
      <c r="L291" s="1675"/>
      <c r="M291" s="1675"/>
      <c r="N291" s="1675"/>
      <c r="O291" s="1675"/>
    </row>
    <row r="292" spans="12:15" x14ac:dyDescent="0.2">
      <c r="L292" s="1675"/>
      <c r="M292" s="1675"/>
      <c r="N292" s="1675"/>
      <c r="O292" s="1675"/>
    </row>
    <row r="293" spans="12:15" x14ac:dyDescent="0.2">
      <c r="L293" s="1675"/>
      <c r="M293" s="1675"/>
      <c r="N293" s="1675"/>
      <c r="O293" s="1675"/>
    </row>
    <row r="294" spans="12:15" x14ac:dyDescent="0.2">
      <c r="L294" s="1675"/>
      <c r="M294" s="1675"/>
      <c r="N294" s="1675"/>
      <c r="O294" s="1675"/>
    </row>
    <row r="295" spans="12:15" x14ac:dyDescent="0.2">
      <c r="L295" s="1675"/>
      <c r="M295" s="1675"/>
      <c r="N295" s="1675"/>
      <c r="O295" s="1675"/>
    </row>
    <row r="296" spans="12:15" x14ac:dyDescent="0.2">
      <c r="L296" s="1675"/>
      <c r="M296" s="1675"/>
      <c r="N296" s="1675"/>
      <c r="O296" s="1675"/>
    </row>
    <row r="297" spans="12:15" x14ac:dyDescent="0.2">
      <c r="L297" s="1675"/>
      <c r="M297" s="1675"/>
      <c r="N297" s="1675"/>
      <c r="O297" s="1675"/>
    </row>
    <row r="298" spans="12:15" x14ac:dyDescent="0.2">
      <c r="L298" s="1675"/>
      <c r="M298" s="1675"/>
      <c r="N298" s="1675"/>
      <c r="O298" s="1675"/>
    </row>
    <row r="299" spans="12:15" x14ac:dyDescent="0.2">
      <c r="L299" s="1675"/>
      <c r="M299" s="1675"/>
      <c r="N299" s="1675"/>
      <c r="O299" s="1675"/>
    </row>
    <row r="300" spans="12:15" x14ac:dyDescent="0.2">
      <c r="L300" s="1675"/>
      <c r="M300" s="1675"/>
      <c r="N300" s="1675"/>
      <c r="O300" s="1675"/>
    </row>
    <row r="301" spans="12:15" x14ac:dyDescent="0.2">
      <c r="L301" s="1675"/>
      <c r="M301" s="1675"/>
      <c r="N301" s="1675"/>
      <c r="O301" s="1675"/>
    </row>
    <row r="302" spans="12:15" x14ac:dyDescent="0.2">
      <c r="L302" s="1675"/>
      <c r="M302" s="1675"/>
      <c r="N302" s="1675"/>
      <c r="O302" s="1675"/>
    </row>
    <row r="303" spans="12:15" x14ac:dyDescent="0.2">
      <c r="L303" s="1675"/>
      <c r="M303" s="1675"/>
      <c r="N303" s="1675"/>
      <c r="O303" s="1675"/>
    </row>
    <row r="304" spans="12:15" x14ac:dyDescent="0.2">
      <c r="L304" s="1675"/>
      <c r="M304" s="1675"/>
      <c r="N304" s="1675"/>
      <c r="O304" s="1675"/>
    </row>
    <row r="305" spans="12:15" x14ac:dyDescent="0.2">
      <c r="L305" s="1675"/>
      <c r="M305" s="1675"/>
      <c r="N305" s="1675"/>
      <c r="O305" s="1675"/>
    </row>
    <row r="306" spans="12:15" x14ac:dyDescent="0.2">
      <c r="L306" s="1675"/>
      <c r="M306" s="1675"/>
      <c r="N306" s="1675"/>
      <c r="O306" s="1675"/>
    </row>
    <row r="307" spans="12:15" x14ac:dyDescent="0.2">
      <c r="L307" s="1675"/>
      <c r="M307" s="1675"/>
      <c r="N307" s="1675"/>
      <c r="O307" s="1675"/>
    </row>
    <row r="308" spans="12:15" x14ac:dyDescent="0.2">
      <c r="L308" s="1675"/>
      <c r="M308" s="1675"/>
      <c r="N308" s="1675"/>
      <c r="O308" s="1675"/>
    </row>
    <row r="309" spans="12:15" x14ac:dyDescent="0.2">
      <c r="L309" s="1675"/>
      <c r="M309" s="1675"/>
      <c r="N309" s="1675"/>
      <c r="O309" s="1675"/>
    </row>
    <row r="310" spans="12:15" x14ac:dyDescent="0.2">
      <c r="L310" s="1675"/>
      <c r="M310" s="1675"/>
      <c r="N310" s="1675"/>
      <c r="O310" s="1675"/>
    </row>
    <row r="311" spans="12:15" x14ac:dyDescent="0.2">
      <c r="L311" s="1675"/>
      <c r="M311" s="1675"/>
      <c r="N311" s="1675"/>
      <c r="O311" s="1675"/>
    </row>
    <row r="312" spans="12:15" x14ac:dyDescent="0.2">
      <c r="L312" s="1675"/>
      <c r="M312" s="1675"/>
      <c r="N312" s="1675"/>
      <c r="O312" s="1675"/>
    </row>
    <row r="313" spans="12:15" x14ac:dyDescent="0.2">
      <c r="L313" s="1675"/>
      <c r="M313" s="1675"/>
      <c r="N313" s="1675"/>
      <c r="O313" s="1675"/>
    </row>
    <row r="314" spans="12:15" x14ac:dyDescent="0.2">
      <c r="L314" s="1675"/>
      <c r="M314" s="1675"/>
      <c r="N314" s="1675"/>
      <c r="O314" s="1675"/>
    </row>
    <row r="315" spans="12:15" x14ac:dyDescent="0.2">
      <c r="L315" s="1675"/>
      <c r="M315" s="1675"/>
      <c r="N315" s="1675"/>
      <c r="O315" s="1675"/>
    </row>
    <row r="316" spans="12:15" x14ac:dyDescent="0.2">
      <c r="L316" s="1675"/>
      <c r="M316" s="1675"/>
      <c r="N316" s="1675"/>
      <c r="O316" s="1675"/>
    </row>
    <row r="317" spans="12:15" x14ac:dyDescent="0.2">
      <c r="L317" s="1675"/>
      <c r="M317" s="1675"/>
      <c r="N317" s="1675"/>
      <c r="O317" s="1675"/>
    </row>
    <row r="318" spans="12:15" x14ac:dyDescent="0.2">
      <c r="L318" s="1675"/>
      <c r="M318" s="1675"/>
      <c r="N318" s="1675"/>
      <c r="O318" s="1675"/>
    </row>
    <row r="319" spans="12:15" x14ac:dyDescent="0.2">
      <c r="L319" s="1675"/>
      <c r="M319" s="1675"/>
      <c r="N319" s="1675"/>
      <c r="O319" s="1675"/>
    </row>
    <row r="320" spans="12:15" x14ac:dyDescent="0.2">
      <c r="L320" s="1675"/>
      <c r="M320" s="1675"/>
      <c r="N320" s="1675"/>
      <c r="O320" s="1675"/>
    </row>
    <row r="321" spans="12:15" x14ac:dyDescent="0.2">
      <c r="L321" s="1675"/>
      <c r="M321" s="1675"/>
      <c r="N321" s="1675"/>
      <c r="O321" s="1675"/>
    </row>
    <row r="322" spans="12:15" x14ac:dyDescent="0.2">
      <c r="L322" s="1675"/>
      <c r="M322" s="1675"/>
      <c r="N322" s="1675"/>
      <c r="O322" s="1675"/>
    </row>
    <row r="323" spans="12:15" x14ac:dyDescent="0.2">
      <c r="L323" s="1675"/>
      <c r="M323" s="1675"/>
      <c r="N323" s="1675"/>
      <c r="O323" s="1675"/>
    </row>
    <row r="324" spans="12:15" x14ac:dyDescent="0.2">
      <c r="L324" s="1675"/>
      <c r="M324" s="1675"/>
      <c r="N324" s="1675"/>
      <c r="O324" s="1675"/>
    </row>
    <row r="325" spans="12:15" x14ac:dyDescent="0.2">
      <c r="L325" s="1675"/>
      <c r="M325" s="1675"/>
      <c r="N325" s="1675"/>
      <c r="O325" s="1675"/>
    </row>
    <row r="326" spans="12:15" x14ac:dyDescent="0.2">
      <c r="L326" s="1675"/>
      <c r="M326" s="1675"/>
      <c r="N326" s="1675"/>
      <c r="O326" s="1675"/>
    </row>
    <row r="327" spans="12:15" x14ac:dyDescent="0.2">
      <c r="L327" s="1675"/>
      <c r="M327" s="1675"/>
      <c r="N327" s="1675"/>
      <c r="O327" s="1675"/>
    </row>
    <row r="328" spans="12:15" x14ac:dyDescent="0.2">
      <c r="L328" s="1675"/>
      <c r="M328" s="1675"/>
      <c r="N328" s="1675"/>
      <c r="O328" s="1675"/>
    </row>
    <row r="329" spans="12:15" x14ac:dyDescent="0.2">
      <c r="L329" s="1675"/>
      <c r="M329" s="1675"/>
      <c r="N329" s="1675"/>
      <c r="O329" s="1675"/>
    </row>
    <row r="330" spans="12:15" x14ac:dyDescent="0.2">
      <c r="L330" s="1675"/>
      <c r="M330" s="1675"/>
      <c r="N330" s="1675"/>
      <c r="O330" s="1675"/>
    </row>
    <row r="331" spans="12:15" x14ac:dyDescent="0.2">
      <c r="L331" s="1675"/>
      <c r="M331" s="1675"/>
      <c r="N331" s="1675"/>
      <c r="O331" s="1675"/>
    </row>
    <row r="332" spans="12:15" x14ac:dyDescent="0.2">
      <c r="L332" s="1675"/>
      <c r="M332" s="1675"/>
      <c r="N332" s="1675"/>
      <c r="O332" s="1675"/>
    </row>
    <row r="333" spans="12:15" x14ac:dyDescent="0.2">
      <c r="L333" s="1675"/>
      <c r="M333" s="1675"/>
      <c r="N333" s="1675"/>
      <c r="O333" s="1675"/>
    </row>
    <row r="334" spans="12:15" x14ac:dyDescent="0.2">
      <c r="L334" s="1675"/>
      <c r="M334" s="1675"/>
      <c r="N334" s="1675"/>
      <c r="O334" s="1675"/>
    </row>
    <row r="335" spans="12:15" x14ac:dyDescent="0.2">
      <c r="L335" s="1675"/>
      <c r="M335" s="1675"/>
      <c r="N335" s="1675"/>
      <c r="O335" s="1675"/>
    </row>
    <row r="336" spans="12:15" x14ac:dyDescent="0.2">
      <c r="L336" s="1675"/>
      <c r="M336" s="1675"/>
      <c r="N336" s="1675"/>
      <c r="O336" s="1675"/>
    </row>
    <row r="337" spans="12:15" x14ac:dyDescent="0.2">
      <c r="L337" s="1675"/>
      <c r="M337" s="1675"/>
      <c r="N337" s="1675"/>
      <c r="O337" s="1675"/>
    </row>
    <row r="338" spans="12:15" x14ac:dyDescent="0.2">
      <c r="L338" s="1675"/>
      <c r="M338" s="1675"/>
      <c r="N338" s="1675"/>
      <c r="O338" s="1675"/>
    </row>
    <row r="339" spans="12:15" x14ac:dyDescent="0.2">
      <c r="L339" s="1675"/>
      <c r="M339" s="1675"/>
      <c r="N339" s="1675"/>
      <c r="O339" s="1675"/>
    </row>
    <row r="340" spans="12:15" x14ac:dyDescent="0.2">
      <c r="L340" s="1675"/>
      <c r="M340" s="1675"/>
      <c r="N340" s="1675"/>
      <c r="O340" s="1675"/>
    </row>
    <row r="341" spans="12:15" x14ac:dyDescent="0.2">
      <c r="L341" s="1675"/>
      <c r="M341" s="1675"/>
      <c r="N341" s="1675"/>
      <c r="O341" s="1675"/>
    </row>
    <row r="342" spans="12:15" x14ac:dyDescent="0.2">
      <c r="L342" s="1675"/>
      <c r="M342" s="1675"/>
      <c r="N342" s="1675"/>
      <c r="O342" s="1675"/>
    </row>
    <row r="343" spans="12:15" x14ac:dyDescent="0.2">
      <c r="L343" s="1675"/>
      <c r="M343" s="1675"/>
      <c r="N343" s="1675"/>
      <c r="O343" s="1675"/>
    </row>
    <row r="344" spans="12:15" x14ac:dyDescent="0.2">
      <c r="L344" s="1675"/>
      <c r="M344" s="1675"/>
      <c r="N344" s="1675"/>
      <c r="O344" s="1675"/>
    </row>
    <row r="345" spans="12:15" x14ac:dyDescent="0.2">
      <c r="L345" s="1675"/>
      <c r="M345" s="1675"/>
      <c r="N345" s="1675"/>
      <c r="O345" s="1675"/>
    </row>
    <row r="346" spans="12:15" x14ac:dyDescent="0.2">
      <c r="L346" s="1675"/>
      <c r="M346" s="1675"/>
      <c r="N346" s="1675"/>
      <c r="O346" s="1675"/>
    </row>
    <row r="347" spans="12:15" x14ac:dyDescent="0.2">
      <c r="L347" s="1675"/>
      <c r="M347" s="1675"/>
      <c r="N347" s="1675"/>
      <c r="O347" s="1675"/>
    </row>
    <row r="348" spans="12:15" x14ac:dyDescent="0.2">
      <c r="L348" s="1675"/>
      <c r="M348" s="1675"/>
      <c r="N348" s="1675"/>
      <c r="O348" s="1675"/>
    </row>
    <row r="349" spans="12:15" x14ac:dyDescent="0.2">
      <c r="L349" s="1675"/>
      <c r="M349" s="1675"/>
      <c r="N349" s="1675"/>
      <c r="O349" s="1675"/>
    </row>
    <row r="350" spans="12:15" x14ac:dyDescent="0.2">
      <c r="L350" s="1675"/>
      <c r="M350" s="1675"/>
      <c r="N350" s="1675"/>
      <c r="O350" s="1675"/>
    </row>
    <row r="351" spans="12:15" x14ac:dyDescent="0.2">
      <c r="L351" s="1675"/>
      <c r="M351" s="1675"/>
      <c r="N351" s="1675"/>
      <c r="O351" s="1675"/>
    </row>
    <row r="352" spans="12:15" x14ac:dyDescent="0.2">
      <c r="L352" s="1675"/>
      <c r="M352" s="1675"/>
      <c r="N352" s="1675"/>
      <c r="O352" s="1675"/>
    </row>
    <row r="353" spans="12:15" x14ac:dyDescent="0.2">
      <c r="L353" s="1675"/>
      <c r="M353" s="1675"/>
      <c r="N353" s="1675"/>
      <c r="O353" s="1675"/>
    </row>
    <row r="354" spans="12:15" x14ac:dyDescent="0.2">
      <c r="L354" s="1675"/>
      <c r="M354" s="1675"/>
      <c r="N354" s="1675"/>
      <c r="O354" s="1675"/>
    </row>
    <row r="355" spans="12:15" x14ac:dyDescent="0.2">
      <c r="L355" s="1675"/>
      <c r="M355" s="1675"/>
      <c r="N355" s="1675"/>
      <c r="O355" s="1675"/>
    </row>
    <row r="356" spans="12:15" x14ac:dyDescent="0.2">
      <c r="L356" s="1675"/>
      <c r="M356" s="1675"/>
      <c r="N356" s="1675"/>
      <c r="O356" s="1675"/>
    </row>
    <row r="357" spans="12:15" x14ac:dyDescent="0.2">
      <c r="L357" s="1675"/>
      <c r="M357" s="1675"/>
      <c r="N357" s="1675"/>
      <c r="O357" s="1675"/>
    </row>
    <row r="358" spans="12:15" x14ac:dyDescent="0.2">
      <c r="L358" s="1675"/>
      <c r="M358" s="1675"/>
      <c r="N358" s="1675"/>
      <c r="O358" s="1675"/>
    </row>
    <row r="359" spans="12:15" x14ac:dyDescent="0.2">
      <c r="L359" s="1675"/>
      <c r="M359" s="1675"/>
      <c r="N359" s="1675"/>
      <c r="O359" s="1675"/>
    </row>
    <row r="360" spans="12:15" x14ac:dyDescent="0.2">
      <c r="L360" s="1675"/>
      <c r="M360" s="1675"/>
      <c r="N360" s="1675"/>
      <c r="O360" s="1675"/>
    </row>
    <row r="361" spans="12:15" x14ac:dyDescent="0.2">
      <c r="L361" s="1675"/>
      <c r="M361" s="1675"/>
      <c r="N361" s="1675"/>
      <c r="O361" s="1675"/>
    </row>
    <row r="362" spans="12:15" x14ac:dyDescent="0.2">
      <c r="L362" s="1675"/>
      <c r="M362" s="1675"/>
      <c r="N362" s="1675"/>
      <c r="O362" s="1675"/>
    </row>
    <row r="363" spans="12:15" x14ac:dyDescent="0.2">
      <c r="L363" s="1675"/>
      <c r="M363" s="1675"/>
      <c r="N363" s="1675"/>
      <c r="O363" s="1675"/>
    </row>
    <row r="364" spans="12:15" x14ac:dyDescent="0.2">
      <c r="L364" s="1675"/>
      <c r="M364" s="1675"/>
      <c r="N364" s="1675"/>
      <c r="O364" s="1675"/>
    </row>
    <row r="365" spans="12:15" x14ac:dyDescent="0.2">
      <c r="L365" s="1675"/>
      <c r="M365" s="1675"/>
      <c r="N365" s="1675"/>
      <c r="O365" s="1675"/>
    </row>
    <row r="366" spans="12:15" x14ac:dyDescent="0.2">
      <c r="L366" s="1675"/>
      <c r="M366" s="1675"/>
      <c r="N366" s="1675"/>
      <c r="O366" s="1675"/>
    </row>
    <row r="367" spans="12:15" x14ac:dyDescent="0.2">
      <c r="L367" s="1675"/>
      <c r="M367" s="1675"/>
      <c r="N367" s="1675"/>
      <c r="O367" s="1675"/>
    </row>
    <row r="368" spans="12:15" x14ac:dyDescent="0.2">
      <c r="L368" s="1675"/>
      <c r="M368" s="1675"/>
      <c r="N368" s="1675"/>
      <c r="O368" s="1675"/>
    </row>
    <row r="369" spans="12:15" x14ac:dyDescent="0.2">
      <c r="L369" s="1675"/>
      <c r="M369" s="1675"/>
      <c r="N369" s="1675"/>
      <c r="O369" s="1675"/>
    </row>
    <row r="370" spans="12:15" x14ac:dyDescent="0.2">
      <c r="L370" s="1675"/>
      <c r="M370" s="1675"/>
      <c r="N370" s="1675"/>
      <c r="O370" s="1675"/>
    </row>
    <row r="371" spans="12:15" x14ac:dyDescent="0.2">
      <c r="L371" s="1675"/>
      <c r="M371" s="1675"/>
      <c r="N371" s="1675"/>
      <c r="O371" s="1675"/>
    </row>
    <row r="372" spans="12:15" x14ac:dyDescent="0.2">
      <c r="L372" s="1675"/>
      <c r="M372" s="1675"/>
      <c r="N372" s="1675"/>
      <c r="O372" s="1675"/>
    </row>
    <row r="373" spans="12:15" x14ac:dyDescent="0.2">
      <c r="L373" s="1675"/>
      <c r="M373" s="1675"/>
      <c r="N373" s="1675"/>
      <c r="O373" s="1675"/>
    </row>
    <row r="374" spans="12:15" x14ac:dyDescent="0.2">
      <c r="L374" s="1675"/>
      <c r="M374" s="1675"/>
      <c r="N374" s="1675"/>
      <c r="O374" s="1675"/>
    </row>
    <row r="375" spans="12:15" x14ac:dyDescent="0.2">
      <c r="L375" s="1675"/>
      <c r="M375" s="1675"/>
      <c r="N375" s="1675"/>
      <c r="O375" s="1675"/>
    </row>
    <row r="376" spans="12:15" x14ac:dyDescent="0.2">
      <c r="L376" s="1675"/>
      <c r="M376" s="1675"/>
      <c r="N376" s="1675"/>
      <c r="O376" s="1675"/>
    </row>
    <row r="377" spans="12:15" x14ac:dyDescent="0.2">
      <c r="L377" s="1675"/>
      <c r="M377" s="1675"/>
      <c r="N377" s="1675"/>
      <c r="O377" s="1675"/>
    </row>
    <row r="378" spans="12:15" x14ac:dyDescent="0.2">
      <c r="L378" s="1675"/>
      <c r="M378" s="1675"/>
      <c r="N378" s="1675"/>
      <c r="O378" s="1675"/>
    </row>
    <row r="379" spans="12:15" x14ac:dyDescent="0.2">
      <c r="L379" s="1675"/>
      <c r="M379" s="1675"/>
      <c r="N379" s="1675"/>
      <c r="O379" s="1675"/>
    </row>
    <row r="380" spans="12:15" x14ac:dyDescent="0.2">
      <c r="L380" s="1675"/>
      <c r="M380" s="1675"/>
      <c r="N380" s="1675"/>
      <c r="O380" s="1675"/>
    </row>
    <row r="381" spans="12:15" x14ac:dyDescent="0.2">
      <c r="L381" s="1675"/>
      <c r="M381" s="1675"/>
      <c r="N381" s="1675"/>
      <c r="O381" s="1675"/>
    </row>
    <row r="382" spans="12:15" x14ac:dyDescent="0.2">
      <c r="L382" s="1675"/>
      <c r="M382" s="1675"/>
      <c r="N382" s="1675"/>
      <c r="O382" s="1675"/>
    </row>
  </sheetData>
  <sheetProtection sheet="1" objects="1" scenarios="1" insertHyperlinks="0"/>
  <mergeCells count="290">
    <mergeCell ref="L382:O382"/>
    <mergeCell ref="L11:O12"/>
    <mergeCell ref="L373:O373"/>
    <mergeCell ref="L374:O374"/>
    <mergeCell ref="L375:O375"/>
    <mergeCell ref="L376:O376"/>
    <mergeCell ref="L377:O377"/>
    <mergeCell ref="L378:O378"/>
    <mergeCell ref="L379:O379"/>
    <mergeCell ref="L380:O380"/>
    <mergeCell ref="L381:O381"/>
    <mergeCell ref="L364:O364"/>
    <mergeCell ref="L365:O365"/>
    <mergeCell ref="L366:O366"/>
    <mergeCell ref="L367:O367"/>
    <mergeCell ref="L368:O368"/>
    <mergeCell ref="L369:O369"/>
    <mergeCell ref="L370:O370"/>
    <mergeCell ref="L371:O371"/>
    <mergeCell ref="L372:O372"/>
    <mergeCell ref="L355:O355"/>
    <mergeCell ref="L356:O356"/>
    <mergeCell ref="L357:O357"/>
    <mergeCell ref="L358:O358"/>
    <mergeCell ref="L360:O360"/>
    <mergeCell ref="L361:O361"/>
    <mergeCell ref="L362:O362"/>
    <mergeCell ref="L363:O363"/>
    <mergeCell ref="L346:O346"/>
    <mergeCell ref="L347:O347"/>
    <mergeCell ref="L348:O348"/>
    <mergeCell ref="L349:O349"/>
    <mergeCell ref="L350:O350"/>
    <mergeCell ref="L351:O351"/>
    <mergeCell ref="L352:O352"/>
    <mergeCell ref="L353:O353"/>
    <mergeCell ref="L354:O354"/>
    <mergeCell ref="L338:O338"/>
    <mergeCell ref="L339:O339"/>
    <mergeCell ref="L340:O340"/>
    <mergeCell ref="L341:O341"/>
    <mergeCell ref="L342:O342"/>
    <mergeCell ref="L343:O343"/>
    <mergeCell ref="L344:O344"/>
    <mergeCell ref="L345:O345"/>
    <mergeCell ref="L359:O359"/>
    <mergeCell ref="L329:O329"/>
    <mergeCell ref="L330:O330"/>
    <mergeCell ref="L331:O331"/>
    <mergeCell ref="L332:O332"/>
    <mergeCell ref="L333:O333"/>
    <mergeCell ref="L334:O334"/>
    <mergeCell ref="L335:O335"/>
    <mergeCell ref="L336:O336"/>
    <mergeCell ref="L337:O337"/>
    <mergeCell ref="L320:O320"/>
    <mergeCell ref="L321:O321"/>
    <mergeCell ref="L322:O322"/>
    <mergeCell ref="L323:O323"/>
    <mergeCell ref="L324:O324"/>
    <mergeCell ref="L325:O325"/>
    <mergeCell ref="L326:O326"/>
    <mergeCell ref="L327:O327"/>
    <mergeCell ref="L328:O328"/>
    <mergeCell ref="L311:O311"/>
    <mergeCell ref="L312:O312"/>
    <mergeCell ref="L313:O313"/>
    <mergeCell ref="L314:O314"/>
    <mergeCell ref="L315:O315"/>
    <mergeCell ref="L316:O316"/>
    <mergeCell ref="L317:O317"/>
    <mergeCell ref="L318:O318"/>
    <mergeCell ref="L319:O319"/>
    <mergeCell ref="L302:O302"/>
    <mergeCell ref="L303:O303"/>
    <mergeCell ref="L304:O304"/>
    <mergeCell ref="L305:O305"/>
    <mergeCell ref="L306:O306"/>
    <mergeCell ref="L307:O307"/>
    <mergeCell ref="L308:O308"/>
    <mergeCell ref="L309:O309"/>
    <mergeCell ref="L310:O310"/>
    <mergeCell ref="L293:O293"/>
    <mergeCell ref="L294:O294"/>
    <mergeCell ref="L295:O295"/>
    <mergeCell ref="L296:O296"/>
    <mergeCell ref="L297:O297"/>
    <mergeCell ref="L298:O298"/>
    <mergeCell ref="L299:O299"/>
    <mergeCell ref="L300:O300"/>
    <mergeCell ref="L301:O301"/>
    <mergeCell ref="L284:O284"/>
    <mergeCell ref="L285:O285"/>
    <mergeCell ref="L286:O286"/>
    <mergeCell ref="L287:O287"/>
    <mergeCell ref="L288:O288"/>
    <mergeCell ref="L289:O289"/>
    <mergeCell ref="L290:O290"/>
    <mergeCell ref="L291:O291"/>
    <mergeCell ref="L292:O292"/>
    <mergeCell ref="L275:O275"/>
    <mergeCell ref="L276:O276"/>
    <mergeCell ref="L277:O277"/>
    <mergeCell ref="L278:O278"/>
    <mergeCell ref="L279:O279"/>
    <mergeCell ref="L280:O280"/>
    <mergeCell ref="L281:O281"/>
    <mergeCell ref="L282:O282"/>
    <mergeCell ref="L283:O283"/>
    <mergeCell ref="L266:O266"/>
    <mergeCell ref="L267:O267"/>
    <mergeCell ref="L268:O268"/>
    <mergeCell ref="L269:O269"/>
    <mergeCell ref="L270:O270"/>
    <mergeCell ref="L271:O271"/>
    <mergeCell ref="L272:O272"/>
    <mergeCell ref="L273:O273"/>
    <mergeCell ref="L274:O274"/>
    <mergeCell ref="L257:O257"/>
    <mergeCell ref="L258:O258"/>
    <mergeCell ref="L259:O259"/>
    <mergeCell ref="L260:O260"/>
    <mergeCell ref="L261:O261"/>
    <mergeCell ref="L262:O262"/>
    <mergeCell ref="L263:O263"/>
    <mergeCell ref="L264:O264"/>
    <mergeCell ref="L265:O265"/>
    <mergeCell ref="L248:O248"/>
    <mergeCell ref="L249:O249"/>
    <mergeCell ref="L250:O250"/>
    <mergeCell ref="L251:O251"/>
    <mergeCell ref="L252:O252"/>
    <mergeCell ref="L253:O253"/>
    <mergeCell ref="L254:O254"/>
    <mergeCell ref="L255:O255"/>
    <mergeCell ref="L256:O256"/>
    <mergeCell ref="L239:O239"/>
    <mergeCell ref="L240:O240"/>
    <mergeCell ref="L241:O241"/>
    <mergeCell ref="L242:O242"/>
    <mergeCell ref="L243:O243"/>
    <mergeCell ref="L244:O244"/>
    <mergeCell ref="L245:O245"/>
    <mergeCell ref="L246:O246"/>
    <mergeCell ref="L247:O247"/>
    <mergeCell ref="L230:O230"/>
    <mergeCell ref="L231:O231"/>
    <mergeCell ref="L232:O232"/>
    <mergeCell ref="L233:O233"/>
    <mergeCell ref="L234:O234"/>
    <mergeCell ref="L235:O235"/>
    <mergeCell ref="L236:O236"/>
    <mergeCell ref="L237:O237"/>
    <mergeCell ref="L238:O238"/>
    <mergeCell ref="L221:O221"/>
    <mergeCell ref="L222:O222"/>
    <mergeCell ref="L223:O223"/>
    <mergeCell ref="L224:O224"/>
    <mergeCell ref="L225:O225"/>
    <mergeCell ref="L226:O226"/>
    <mergeCell ref="L227:O227"/>
    <mergeCell ref="L228:O228"/>
    <mergeCell ref="L229:O229"/>
    <mergeCell ref="L212:O212"/>
    <mergeCell ref="L213:O213"/>
    <mergeCell ref="L214:O214"/>
    <mergeCell ref="L215:O215"/>
    <mergeCell ref="L216:O216"/>
    <mergeCell ref="L217:O217"/>
    <mergeCell ref="L218:O218"/>
    <mergeCell ref="L219:O219"/>
    <mergeCell ref="L220:O220"/>
    <mergeCell ref="L203:O203"/>
    <mergeCell ref="L204:O204"/>
    <mergeCell ref="L205:O205"/>
    <mergeCell ref="L206:O206"/>
    <mergeCell ref="L207:O207"/>
    <mergeCell ref="L208:O208"/>
    <mergeCell ref="L209:O209"/>
    <mergeCell ref="L210:O210"/>
    <mergeCell ref="L211:O211"/>
    <mergeCell ref="L194:O194"/>
    <mergeCell ref="L195:O195"/>
    <mergeCell ref="L196:O196"/>
    <mergeCell ref="L197:O197"/>
    <mergeCell ref="L198:O198"/>
    <mergeCell ref="L199:O199"/>
    <mergeCell ref="L200:O200"/>
    <mergeCell ref="L201:O201"/>
    <mergeCell ref="L202:O202"/>
    <mergeCell ref="L185:O185"/>
    <mergeCell ref="L186:O186"/>
    <mergeCell ref="L187:O187"/>
    <mergeCell ref="L188:O188"/>
    <mergeCell ref="L189:O189"/>
    <mergeCell ref="L190:O190"/>
    <mergeCell ref="L191:O191"/>
    <mergeCell ref="L192:O192"/>
    <mergeCell ref="L193:O193"/>
    <mergeCell ref="L176:O176"/>
    <mergeCell ref="L177:O177"/>
    <mergeCell ref="L178:O178"/>
    <mergeCell ref="L179:O179"/>
    <mergeCell ref="L180:O180"/>
    <mergeCell ref="L181:O181"/>
    <mergeCell ref="L182:O182"/>
    <mergeCell ref="L183:O183"/>
    <mergeCell ref="L184:O184"/>
    <mergeCell ref="L167:O167"/>
    <mergeCell ref="L168:O168"/>
    <mergeCell ref="L169:O169"/>
    <mergeCell ref="L170:O170"/>
    <mergeCell ref="L171:O171"/>
    <mergeCell ref="L172:O172"/>
    <mergeCell ref="L173:O173"/>
    <mergeCell ref="L174:O174"/>
    <mergeCell ref="L175:O175"/>
    <mergeCell ref="L158:O158"/>
    <mergeCell ref="L159:O159"/>
    <mergeCell ref="L160:O160"/>
    <mergeCell ref="L161:O161"/>
    <mergeCell ref="L162:O162"/>
    <mergeCell ref="L163:O163"/>
    <mergeCell ref="L164:O164"/>
    <mergeCell ref="L165:O165"/>
    <mergeCell ref="L166:O166"/>
    <mergeCell ref="L149:O149"/>
    <mergeCell ref="L150:O150"/>
    <mergeCell ref="L151:O151"/>
    <mergeCell ref="L152:O152"/>
    <mergeCell ref="L153:O153"/>
    <mergeCell ref="L154:O154"/>
    <mergeCell ref="L155:O155"/>
    <mergeCell ref="L156:O156"/>
    <mergeCell ref="L157:O157"/>
    <mergeCell ref="L140:O140"/>
    <mergeCell ref="L141:O141"/>
    <mergeCell ref="L142:O142"/>
    <mergeCell ref="L143:O143"/>
    <mergeCell ref="L144:O144"/>
    <mergeCell ref="L145:O145"/>
    <mergeCell ref="L146:O146"/>
    <mergeCell ref="L147:O147"/>
    <mergeCell ref="L148:O148"/>
    <mergeCell ref="L131:O131"/>
    <mergeCell ref="L132:O132"/>
    <mergeCell ref="L133:O133"/>
    <mergeCell ref="L134:O134"/>
    <mergeCell ref="L135:O135"/>
    <mergeCell ref="L136:O136"/>
    <mergeCell ref="L137:O137"/>
    <mergeCell ref="L138:O138"/>
    <mergeCell ref="L139:O139"/>
    <mergeCell ref="L121:O121"/>
    <mergeCell ref="L123:O123"/>
    <mergeCell ref="L124:O124"/>
    <mergeCell ref="L125:O125"/>
    <mergeCell ref="L126:O126"/>
    <mergeCell ref="L127:O127"/>
    <mergeCell ref="L128:O128"/>
    <mergeCell ref="L129:O129"/>
    <mergeCell ref="L130:O130"/>
    <mergeCell ref="L5:L6"/>
    <mergeCell ref="M5:M6"/>
    <mergeCell ref="N5:N6"/>
    <mergeCell ref="O5:O6"/>
    <mergeCell ref="L7:L9"/>
    <mergeCell ref="M7:M9"/>
    <mergeCell ref="N7:N9"/>
    <mergeCell ref="O7:O9"/>
    <mergeCell ref="B1:C1"/>
    <mergeCell ref="B2:C2"/>
    <mergeCell ref="A6:J6"/>
    <mergeCell ref="B3:C3"/>
    <mergeCell ref="A10:D10"/>
    <mergeCell ref="A59:D59"/>
    <mergeCell ref="A101:D101"/>
    <mergeCell ref="A108:D108"/>
    <mergeCell ref="A115:D115"/>
    <mergeCell ref="A94:D94"/>
    <mergeCell ref="A31:D31"/>
    <mergeCell ref="A17:D17"/>
    <mergeCell ref="A24:D24"/>
    <mergeCell ref="A87:D87"/>
    <mergeCell ref="A66:D66"/>
    <mergeCell ref="A73:D73"/>
    <mergeCell ref="A80:D80"/>
    <mergeCell ref="A38:D38"/>
    <mergeCell ref="A45:D45"/>
    <mergeCell ref="A52:D52"/>
  </mergeCells>
  <printOptions horizontalCentered="1"/>
  <pageMargins left="0.39370078740157483" right="0.19685039370078741" top="0.39370078740157483" bottom="0.39370078740157483" header="0" footer="0.15748031496062992"/>
  <pageSetup paperSize="9" scale="75" fitToHeight="5" orientation="portrait" blackAndWhite="1" r:id="rId1"/>
  <headerFooter alignWithMargins="0">
    <oddFooter>&amp;L&amp;F
Copyright © 2003-Present Business Fitness Pty Ltd&amp;R&amp;A &amp;P</oddFooter>
  </headerFooter>
  <rowBreaks count="1" manualBreakCount="1">
    <brk id="72" max="9" man="1"/>
  </rowBreaks>
  <drawing r:id="rId2"/>
  <legacyDrawing r:id="rId3"/>
  <controls>
    <mc:AlternateContent xmlns:mc="http://schemas.openxmlformats.org/markup-compatibility/2006">
      <mc:Choice Requires="x14">
        <control shapeId="252929" r:id="rId4" name="WorksheetCompleteChk">
          <controlPr defaultSize="0" autoLine="0" r:id="rId5">
            <anchor moveWithCells="1">
              <from>
                <xdr:col>11</xdr:col>
                <xdr:colOff>114300</xdr:colOff>
                <xdr:row>0</xdr:row>
                <xdr:rowOff>66675</xdr:rowOff>
              </from>
              <to>
                <xdr:col>11</xdr:col>
                <xdr:colOff>285750</xdr:colOff>
                <xdr:row>0</xdr:row>
                <xdr:rowOff>238125</xdr:rowOff>
              </to>
            </anchor>
          </controlPr>
        </control>
      </mc:Choice>
      <mc:Fallback>
        <control shapeId="252929" r:id="rId4" name="WorksheetCompleteChk"/>
      </mc:Fallback>
    </mc:AlternateContent>
    <mc:AlternateContent xmlns:mc="http://schemas.openxmlformats.org/markup-compatibility/2006">
      <mc:Choice Requires="x14">
        <control shapeId="252930" r:id="rId6" name="AwaitingClientChk">
          <controlPr defaultSize="0" autoLine="0" r:id="rId7">
            <anchor moveWithCells="1">
              <from>
                <xdr:col>11</xdr:col>
                <xdr:colOff>114300</xdr:colOff>
                <xdr:row>1</xdr:row>
                <xdr:rowOff>66675</xdr:rowOff>
              </from>
              <to>
                <xdr:col>11</xdr:col>
                <xdr:colOff>285750</xdr:colOff>
                <xdr:row>1</xdr:row>
                <xdr:rowOff>238125</xdr:rowOff>
              </to>
            </anchor>
          </controlPr>
        </control>
      </mc:Choice>
      <mc:Fallback>
        <control shapeId="252930" r:id="rId6" name="AwaitingClientChk"/>
      </mc:Fallback>
    </mc:AlternateContent>
    <mc:AlternateContent xmlns:mc="http://schemas.openxmlformats.org/markup-compatibility/2006">
      <mc:Choice Requires="x14">
        <control shapeId="252931" r:id="rId8" name="ReviewedChk">
          <controlPr defaultSize="0" autoLine="0" r:id="rId9">
            <anchor moveWithCells="1">
              <from>
                <xdr:col>11</xdr:col>
                <xdr:colOff>114300</xdr:colOff>
                <xdr:row>2</xdr:row>
                <xdr:rowOff>66675</xdr:rowOff>
              </from>
              <to>
                <xdr:col>11</xdr:col>
                <xdr:colOff>285750</xdr:colOff>
                <xdr:row>2</xdr:row>
                <xdr:rowOff>238125</xdr:rowOff>
              </to>
            </anchor>
          </controlPr>
        </control>
      </mc:Choice>
      <mc:Fallback>
        <control shapeId="252931" r:id="rId8" name="ReviewedChk"/>
      </mc:Fallback>
    </mc:AlternateContent>
    <mc:AlternateContent xmlns:mc="http://schemas.openxmlformats.org/markup-compatibility/2006">
      <mc:Choice Requires="x14">
        <control shapeId="252932" r:id="rId10" name="ReworkRequiredChk">
          <controlPr defaultSize="0" autoLine="0" r:id="rId11">
            <anchor moveWithCells="1">
              <from>
                <xdr:col>11</xdr:col>
                <xdr:colOff>114300</xdr:colOff>
                <xdr:row>3</xdr:row>
                <xdr:rowOff>66675</xdr:rowOff>
              </from>
              <to>
                <xdr:col>11</xdr:col>
                <xdr:colOff>285750</xdr:colOff>
                <xdr:row>3</xdr:row>
                <xdr:rowOff>238125</xdr:rowOff>
              </to>
            </anchor>
          </controlPr>
        </control>
      </mc:Choice>
      <mc:Fallback>
        <control shapeId="252932" r:id="rId10" name="ReworkRequiredChk"/>
      </mc:Fallback>
    </mc:AlternateContent>
    <mc:AlternateContent xmlns:mc="http://schemas.openxmlformats.org/markup-compatibility/2006">
      <mc:Choice Requires="x14">
        <control shapeId="252933" r:id="rId12" name="ReworkCompleteChk">
          <controlPr defaultSize="0" autoLine="0" r:id="rId13">
            <anchor moveWithCells="1">
              <from>
                <xdr:col>11</xdr:col>
                <xdr:colOff>114300</xdr:colOff>
                <xdr:row>5</xdr:row>
                <xdr:rowOff>19050</xdr:rowOff>
              </from>
              <to>
                <xdr:col>11</xdr:col>
                <xdr:colOff>285750</xdr:colOff>
                <xdr:row>5</xdr:row>
                <xdr:rowOff>190500</xdr:rowOff>
              </to>
            </anchor>
          </controlPr>
        </control>
      </mc:Choice>
      <mc:Fallback>
        <control shapeId="252933" r:id="rId12" name="ReworkCompleteChk"/>
      </mc:Fallback>
    </mc:AlternateContent>
    <mc:AlternateContent xmlns:mc="http://schemas.openxmlformats.org/markup-compatibility/2006">
      <mc:Choice Requires="x14">
        <control shapeId="252934" r:id="rId14" name="FinalReviewChk">
          <controlPr defaultSize="0" autoLine="0" r:id="rId15">
            <anchor moveWithCells="1">
              <from>
                <xdr:col>11</xdr:col>
                <xdr:colOff>114300</xdr:colOff>
                <xdr:row>8</xdr:row>
                <xdr:rowOff>38100</xdr:rowOff>
              </from>
              <to>
                <xdr:col>11</xdr:col>
                <xdr:colOff>285750</xdr:colOff>
                <xdr:row>8</xdr:row>
                <xdr:rowOff>209550</xdr:rowOff>
              </to>
            </anchor>
          </controlPr>
        </control>
      </mc:Choice>
      <mc:Fallback>
        <control shapeId="252934" r:id="rId14" name="FinalReviewChk"/>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8DC63F"/>
    <pageSetUpPr fitToPage="1"/>
  </sheetPr>
  <dimension ref="A1:M32"/>
  <sheetViews>
    <sheetView showGridLines="0" zoomScaleNormal="100" workbookViewId="0">
      <selection activeCell="A10" sqref="A10"/>
    </sheetView>
  </sheetViews>
  <sheetFormatPr defaultColWidth="9.33203125" defaultRowHeight="12.75" x14ac:dyDescent="0.2"/>
  <cols>
    <col min="1" max="1" width="12.83203125" style="49" customWidth="1"/>
    <col min="2" max="2" width="11.33203125" style="66" customWidth="1"/>
    <col min="3" max="3" width="11.5" style="49" customWidth="1"/>
    <col min="4" max="4" width="37" style="49" customWidth="1"/>
    <col min="5" max="5" width="11.5" style="49" customWidth="1"/>
    <col min="6" max="6" width="22" style="49" customWidth="1"/>
    <col min="7" max="8" width="15.83203125" style="49" customWidth="1"/>
    <col min="9" max="9" width="15.1640625" style="49" customWidth="1"/>
    <col min="10" max="10" width="6.6640625" style="49" customWidth="1"/>
    <col min="11" max="11" width="30.83203125" style="49" customWidth="1"/>
    <col min="12" max="16384" width="9.33203125" style="49"/>
  </cols>
  <sheetData>
    <row r="1" spans="1:13" customFormat="1" ht="24.95" customHeight="1" x14ac:dyDescent="0.2">
      <c r="A1" s="1166" t="s">
        <v>167</v>
      </c>
      <c r="B1" s="1423" t="str">
        <f>Home!$B$3</f>
        <v>MICI05</v>
      </c>
      <c r="C1" s="1423"/>
      <c r="D1" s="1423"/>
      <c r="E1" s="1423"/>
      <c r="F1" s="1424"/>
      <c r="G1" s="474" t="s">
        <v>58</v>
      </c>
      <c r="H1" s="1052" t="e">
        <f>IF(AND('Index of Workpapers'!E13="",#REF!=""),'Index of Workpapers'!C13,IF('Index of Workpapers'!E13&lt;&gt;"",'Index of Workpapers'!E13,#REF!))</f>
        <v>#REF!</v>
      </c>
      <c r="J1" s="519"/>
      <c r="K1" s="520" t="s">
        <v>349</v>
      </c>
      <c r="L1" s="521" t="s">
        <v>63</v>
      </c>
      <c r="M1" s="522" t="s">
        <v>64</v>
      </c>
    </row>
    <row r="2" spans="1:13" customFormat="1" ht="24.95" customHeight="1" x14ac:dyDescent="0.2">
      <c r="A2" s="1166" t="s">
        <v>10</v>
      </c>
      <c r="B2" s="1423" t="str">
        <f>Home!$B$4</f>
        <v>MICINDA SUPERANNUATION FUND</v>
      </c>
      <c r="C2" s="1423"/>
      <c r="D2" s="1423"/>
      <c r="E2" s="1165"/>
      <c r="F2" s="1165"/>
      <c r="G2" s="104" t="s">
        <v>63</v>
      </c>
      <c r="H2" s="104" t="s">
        <v>64</v>
      </c>
      <c r="J2" s="519"/>
      <c r="K2" s="520" t="s">
        <v>350</v>
      </c>
      <c r="L2" s="521" t="s">
        <v>63</v>
      </c>
      <c r="M2" s="522" t="s">
        <v>64</v>
      </c>
    </row>
    <row r="3" spans="1:13" customFormat="1" ht="24.95" customHeight="1" x14ac:dyDescent="0.2">
      <c r="A3" s="1166" t="s">
        <v>236</v>
      </c>
      <c r="B3" s="1425">
        <f>Home!$C$7</f>
        <v>43281</v>
      </c>
      <c r="C3" s="1425"/>
      <c r="D3" s="1425"/>
      <c r="E3" s="1167"/>
      <c r="F3" s="1167" t="s">
        <v>55</v>
      </c>
      <c r="G3" s="106" t="str">
        <f>Home!$C$16</f>
        <v>TH</v>
      </c>
      <c r="H3" s="238">
        <f>Home!$C$17</f>
        <v>43521</v>
      </c>
      <c r="J3" s="519"/>
      <c r="K3" s="520" t="s">
        <v>94</v>
      </c>
      <c r="L3" s="521" t="s">
        <v>63</v>
      </c>
      <c r="M3" s="522" t="s">
        <v>64</v>
      </c>
    </row>
    <row r="4" spans="1:13" customFormat="1" ht="24.95" customHeight="1" x14ac:dyDescent="0.3">
      <c r="A4" s="155" t="s">
        <v>157</v>
      </c>
      <c r="B4" s="155"/>
      <c r="C4" s="38"/>
      <c r="D4" s="156"/>
      <c r="E4" s="1168"/>
      <c r="F4" s="207" t="s">
        <v>56</v>
      </c>
      <c r="G4" s="106" t="str">
        <f>Home!$C$18</f>
        <v>Enter initials</v>
      </c>
      <c r="H4" s="238" t="str">
        <f>Home!$C$19</f>
        <v>Enter date</v>
      </c>
      <c r="J4" s="1418"/>
      <c r="K4" s="1419" t="s">
        <v>351</v>
      </c>
      <c r="L4" s="1420" t="s">
        <v>63</v>
      </c>
      <c r="M4" s="1422" t="s">
        <v>64</v>
      </c>
    </row>
    <row r="5" spans="1:13" s="64" customFormat="1" ht="3.75" customHeight="1" x14ac:dyDescent="0.25">
      <c r="A5" s="1169"/>
      <c r="B5" s="1169"/>
      <c r="C5" s="1169"/>
      <c r="D5" s="1169"/>
      <c r="E5" s="62"/>
      <c r="F5" s="48"/>
      <c r="G5" s="48"/>
      <c r="H5" s="48"/>
      <c r="J5" s="1418"/>
      <c r="K5" s="1419"/>
      <c r="L5" s="1420"/>
      <c r="M5" s="1422"/>
    </row>
    <row r="6" spans="1:13" ht="19.5" customHeight="1" x14ac:dyDescent="0.2">
      <c r="A6" s="1414" t="s">
        <v>226</v>
      </c>
      <c r="B6" s="1414"/>
      <c r="C6" s="1414"/>
      <c r="D6" s="1414"/>
      <c r="E6" s="1414"/>
      <c r="F6" s="1414"/>
      <c r="G6" s="1414"/>
      <c r="H6" s="1414"/>
      <c r="J6" s="1418"/>
      <c r="K6" s="1419" t="s">
        <v>352</v>
      </c>
      <c r="L6" s="1420" t="s">
        <v>63</v>
      </c>
      <c r="M6" s="1422" t="s">
        <v>64</v>
      </c>
    </row>
    <row r="7" spans="1:13" ht="3.75" customHeight="1" thickBot="1" x14ac:dyDescent="0.25">
      <c r="A7"/>
      <c r="B7"/>
      <c r="C7"/>
      <c r="D7"/>
      <c r="E7"/>
      <c r="F7"/>
      <c r="G7"/>
      <c r="H7"/>
      <c r="J7" s="1418"/>
      <c r="K7" s="1419"/>
      <c r="L7" s="1420"/>
      <c r="M7" s="1422"/>
    </row>
    <row r="8" spans="1:13" ht="3.75" customHeight="1" x14ac:dyDescent="0.2">
      <c r="A8" s="482"/>
      <c r="B8" s="483"/>
      <c r="C8" s="483"/>
      <c r="D8" s="483"/>
      <c r="E8" s="483"/>
      <c r="F8" s="483"/>
      <c r="G8" s="483"/>
      <c r="H8" s="528"/>
      <c r="J8" s="1418"/>
      <c r="K8" s="1419"/>
      <c r="L8" s="1420"/>
      <c r="M8" s="1422"/>
    </row>
    <row r="9" spans="1:13" ht="30" customHeight="1" x14ac:dyDescent="0.2">
      <c r="A9" s="503" t="s">
        <v>59</v>
      </c>
      <c r="B9" s="479" t="s">
        <v>64</v>
      </c>
      <c r="C9" s="479" t="s">
        <v>169</v>
      </c>
      <c r="D9" s="479" t="s">
        <v>175</v>
      </c>
      <c r="E9" s="479" t="s">
        <v>103</v>
      </c>
      <c r="F9" s="1403" t="s">
        <v>238</v>
      </c>
      <c r="G9" s="1403"/>
      <c r="H9" s="485" t="s">
        <v>61</v>
      </c>
      <c r="J9" s="519"/>
      <c r="K9" s="520" t="s">
        <v>353</v>
      </c>
      <c r="L9" s="521" t="s">
        <v>63</v>
      </c>
      <c r="M9" s="522" t="s">
        <v>64</v>
      </c>
    </row>
    <row r="10" spans="1:13" ht="50.1" customHeight="1" x14ac:dyDescent="0.2">
      <c r="A10" s="504"/>
      <c r="B10" s="446"/>
      <c r="C10" s="448"/>
      <c r="D10" s="447"/>
      <c r="E10" s="447"/>
      <c r="F10" s="1412"/>
      <c r="G10" s="1413"/>
      <c r="H10" s="506"/>
      <c r="J10" s="515" t="s">
        <v>467</v>
      </c>
      <c r="K10" s="516"/>
      <c r="L10" s="516"/>
      <c r="M10" s="517"/>
    </row>
    <row r="11" spans="1:13" ht="50.1" customHeight="1" x14ac:dyDescent="0.2">
      <c r="A11" s="504"/>
      <c r="B11" s="236"/>
      <c r="C11" s="448"/>
      <c r="D11" s="447"/>
      <c r="E11" s="447"/>
      <c r="F11" s="1412"/>
      <c r="G11" s="1413"/>
      <c r="H11" s="505"/>
      <c r="J11" s="1415" t="s">
        <v>355</v>
      </c>
      <c r="K11" s="1416"/>
      <c r="L11" s="1416"/>
      <c r="M11" s="1417"/>
    </row>
    <row r="12" spans="1:13" ht="50.1" customHeight="1" x14ac:dyDescent="0.2">
      <c r="A12" s="504"/>
      <c r="B12" s="236"/>
      <c r="C12" s="448"/>
      <c r="D12" s="447"/>
      <c r="E12" s="447"/>
      <c r="F12" s="1412"/>
      <c r="G12" s="1413"/>
      <c r="H12" s="506"/>
      <c r="J12" s="443"/>
      <c r="K12" s="444"/>
      <c r="L12" s="444"/>
      <c r="M12" s="445"/>
    </row>
    <row r="13" spans="1:13" ht="50.1" customHeight="1" x14ac:dyDescent="0.2">
      <c r="A13" s="507"/>
      <c r="B13" s="236"/>
      <c r="C13" s="448"/>
      <c r="D13" s="448"/>
      <c r="E13" s="448"/>
      <c r="F13" s="1413"/>
      <c r="G13" s="1413"/>
      <c r="H13" s="488"/>
      <c r="J13" s="443"/>
      <c r="K13" s="444"/>
      <c r="L13" s="444"/>
      <c r="M13" s="445"/>
    </row>
    <row r="14" spans="1:13" ht="50.1" customHeight="1" x14ac:dyDescent="0.2">
      <c r="A14" s="507"/>
      <c r="B14" s="236"/>
      <c r="C14" s="448"/>
      <c r="D14" s="448"/>
      <c r="E14" s="448"/>
      <c r="F14" s="1413"/>
      <c r="G14" s="1413"/>
      <c r="H14" s="488"/>
      <c r="J14" s="443"/>
      <c r="K14" s="444"/>
      <c r="L14" s="444"/>
      <c r="M14" s="445"/>
    </row>
    <row r="15" spans="1:13" ht="50.1" customHeight="1" x14ac:dyDescent="0.2">
      <c r="A15" s="507"/>
      <c r="B15" s="236"/>
      <c r="C15" s="448"/>
      <c r="D15" s="448"/>
      <c r="E15" s="448"/>
      <c r="F15" s="1413"/>
      <c r="G15" s="1413"/>
      <c r="H15" s="488"/>
      <c r="J15" s="443"/>
      <c r="K15" s="444"/>
      <c r="L15" s="444"/>
      <c r="M15" s="445"/>
    </row>
    <row r="16" spans="1:13" ht="50.1" customHeight="1" x14ac:dyDescent="0.2">
      <c r="A16" s="507"/>
      <c r="B16" s="236"/>
      <c r="C16" s="448"/>
      <c r="D16" s="448"/>
      <c r="E16" s="448"/>
      <c r="F16" s="1413"/>
      <c r="G16" s="1413"/>
      <c r="H16" s="488"/>
      <c r="J16" s="443"/>
      <c r="K16" s="444"/>
      <c r="L16" s="444"/>
      <c r="M16" s="445"/>
    </row>
    <row r="17" spans="1:13" ht="50.1" customHeight="1" x14ac:dyDescent="0.2">
      <c r="A17" s="507"/>
      <c r="B17" s="236"/>
      <c r="C17" s="448"/>
      <c r="D17" s="448"/>
      <c r="E17" s="448"/>
      <c r="F17" s="1413"/>
      <c r="G17" s="1413"/>
      <c r="H17" s="488"/>
      <c r="J17" s="443"/>
      <c r="K17" s="444"/>
      <c r="L17" s="444"/>
      <c r="M17" s="445"/>
    </row>
    <row r="18" spans="1:13" ht="50.1" customHeight="1" x14ac:dyDescent="0.2">
      <c r="A18" s="507"/>
      <c r="B18" s="236"/>
      <c r="C18" s="448"/>
      <c r="D18" s="448"/>
      <c r="E18" s="448"/>
      <c r="F18" s="1413"/>
      <c r="G18" s="1413"/>
      <c r="H18" s="488"/>
      <c r="J18" s="443"/>
      <c r="K18" s="444"/>
      <c r="L18" s="444"/>
      <c r="M18" s="445"/>
    </row>
    <row r="19" spans="1:13" ht="50.1" customHeight="1" x14ac:dyDescent="0.2">
      <c r="A19" s="507"/>
      <c r="B19" s="236"/>
      <c r="C19" s="448"/>
      <c r="D19" s="448"/>
      <c r="E19" s="448"/>
      <c r="F19" s="1413"/>
      <c r="G19" s="1413"/>
      <c r="H19" s="488"/>
      <c r="J19" s="443"/>
      <c r="K19" s="444"/>
      <c r="L19" s="444"/>
      <c r="M19" s="445"/>
    </row>
    <row r="20" spans="1:13" ht="50.1" customHeight="1" x14ac:dyDescent="0.2">
      <c r="A20" s="507"/>
      <c r="B20" s="236"/>
      <c r="C20" s="448"/>
      <c r="D20" s="448"/>
      <c r="E20" s="448"/>
      <c r="F20" s="1413"/>
      <c r="G20" s="1413"/>
      <c r="H20" s="488"/>
      <c r="J20" s="443"/>
      <c r="K20" s="444"/>
      <c r="L20" s="444"/>
      <c r="M20" s="445"/>
    </row>
    <row r="21" spans="1:13" ht="50.1" customHeight="1" x14ac:dyDescent="0.2">
      <c r="A21" s="507"/>
      <c r="B21" s="236"/>
      <c r="C21" s="448"/>
      <c r="D21" s="448"/>
      <c r="E21" s="448"/>
      <c r="F21" s="1413"/>
      <c r="G21" s="1413"/>
      <c r="H21" s="488"/>
      <c r="J21" s="443"/>
      <c r="K21" s="444"/>
      <c r="L21" s="444"/>
      <c r="M21" s="445"/>
    </row>
    <row r="22" spans="1:13" ht="50.1" customHeight="1" x14ac:dyDescent="0.2">
      <c r="A22" s="507"/>
      <c r="B22" s="236"/>
      <c r="C22" s="448"/>
      <c r="D22" s="448"/>
      <c r="E22" s="448"/>
      <c r="F22" s="1413"/>
      <c r="G22" s="1413"/>
      <c r="H22" s="488"/>
      <c r="J22" s="443"/>
      <c r="K22" s="444"/>
      <c r="L22" s="444"/>
      <c r="M22" s="445"/>
    </row>
    <row r="23" spans="1:13" ht="50.1" customHeight="1" x14ac:dyDescent="0.2">
      <c r="A23" s="507"/>
      <c r="B23" s="236"/>
      <c r="C23" s="448"/>
      <c r="D23" s="448"/>
      <c r="E23" s="448"/>
      <c r="F23" s="1413"/>
      <c r="G23" s="1413"/>
      <c r="H23" s="488"/>
      <c r="J23" s="443"/>
      <c r="K23" s="444"/>
      <c r="L23" s="444"/>
      <c r="M23" s="445"/>
    </row>
    <row r="24" spans="1:13" ht="50.1" customHeight="1" x14ac:dyDescent="0.2">
      <c r="A24" s="507"/>
      <c r="B24" s="236"/>
      <c r="C24" s="448"/>
      <c r="D24" s="448"/>
      <c r="E24" s="448"/>
      <c r="F24" s="1413"/>
      <c r="G24" s="1413"/>
      <c r="H24" s="488"/>
      <c r="J24" s="443"/>
      <c r="K24" s="444"/>
      <c r="L24" s="444"/>
      <c r="M24" s="445"/>
    </row>
    <row r="25" spans="1:13" ht="50.1" customHeight="1" x14ac:dyDescent="0.2">
      <c r="A25" s="507"/>
      <c r="B25" s="236"/>
      <c r="C25" s="448"/>
      <c r="D25" s="448"/>
      <c r="E25" s="448"/>
      <c r="F25" s="1413"/>
      <c r="G25" s="1413"/>
      <c r="H25" s="488"/>
      <c r="J25" s="443"/>
      <c r="K25" s="444"/>
      <c r="L25" s="444"/>
      <c r="M25" s="445"/>
    </row>
    <row r="26" spans="1:13" ht="50.1" customHeight="1" x14ac:dyDescent="0.2">
      <c r="A26" s="518"/>
      <c r="B26" s="236"/>
      <c r="C26" s="448"/>
      <c r="D26" s="448"/>
      <c r="E26" s="448"/>
      <c r="F26" s="1413"/>
      <c r="G26" s="1413"/>
      <c r="H26" s="488"/>
      <c r="J26" s="443"/>
      <c r="K26" s="444"/>
      <c r="L26" s="444"/>
      <c r="M26" s="445"/>
    </row>
    <row r="27" spans="1:13" ht="3.75" customHeight="1" thickBot="1" x14ac:dyDescent="0.25">
      <c r="A27" s="508"/>
      <c r="B27" s="529"/>
      <c r="C27" s="509"/>
      <c r="D27" s="509"/>
      <c r="E27" s="509"/>
      <c r="F27" s="509"/>
      <c r="G27" s="509"/>
      <c r="H27" s="511"/>
    </row>
    <row r="30" spans="1:13" ht="12.75" hidden="1" customHeight="1" x14ac:dyDescent="0.2">
      <c r="A30" s="49" t="s">
        <v>209</v>
      </c>
    </row>
    <row r="31" spans="1:13" ht="12.75" hidden="1" customHeight="1" x14ac:dyDescent="0.2">
      <c r="A31" s="49" t="s">
        <v>210</v>
      </c>
    </row>
    <row r="32" spans="1:13" ht="12.75" hidden="1" customHeight="1" x14ac:dyDescent="0.2">
      <c r="A32" s="49" t="s">
        <v>96</v>
      </c>
    </row>
  </sheetData>
  <sheetProtection sheet="1" objects="1" scenarios="1" insertHyperlinks="0"/>
  <customSheetViews>
    <customSheetView guid="{CAD51596-6B73-4932-BD63-A9B6500D33A2}" showPageBreaks="1" printArea="1" showRuler="0">
      <pageMargins left="0.78740157480314965" right="0.78740157480314965" top="0.78740157480314965" bottom="0.78740157480314965" header="0" footer="0"/>
      <printOptions horizontalCentered="1"/>
      <pageSetup paperSize="9" scale="80" fitToHeight="2" orientation="portrait" r:id="rId1"/>
      <headerFooter alignWithMargins="0">
        <oddFooter>&amp;L&amp;F
Printed &amp;D&amp;R&amp;A - Page &amp;P</oddFooter>
      </headerFooter>
    </customSheetView>
    <customSheetView guid="{833AC96D-4EBC-4216-8F63-12A77F8DCBC4}" showGridLines="0" showRuler="0">
      <pageMargins left="0.78740157480314965" right="0.78740157480314965" top="0.78740157480314965" bottom="0.78740157480314965" header="0" footer="0"/>
      <printOptions horizontalCentered="1"/>
      <pageSetup paperSize="9" scale="80" fitToHeight="2" orientation="portrait" r:id="rId2"/>
      <headerFooter alignWithMargins="0">
        <oddFooter>&amp;L&amp;F
Printed &amp;D&amp;R&amp;A - Page &amp;P</oddFooter>
      </headerFooter>
    </customSheetView>
    <customSheetView guid="{558B4E49-BF54-4A2C-ACEB-D2B2F89A7C90}" showRuler="0">
      <pageMargins left="0.78740157480314965" right="0.78740157480314965" top="0.78740157480314965" bottom="0.78740157480314965" header="0" footer="0"/>
      <printOptions horizontalCentered="1"/>
      <pageSetup paperSize="9" scale="80" fitToHeight="2" orientation="portrait" r:id="rId3"/>
      <headerFooter alignWithMargins="0">
        <oddFooter>&amp;L&amp;F
Printed &amp;D&amp;R&amp;A - Page &amp;P</oddFooter>
      </headerFooter>
    </customSheetView>
    <customSheetView guid="{B1EE0497-15B9-45CC-A270-BCDC6C698D7B}" showPageBreaks="1" showGridLines="0" fitToPage="1" showRuler="0">
      <pageMargins left="0.78740157480314965" right="0.19685039370078741" top="0.78740157480314965" bottom="0.78740157480314965" header="0" footer="0"/>
      <printOptions horizontalCentered="1"/>
      <pageSetup paperSize="9" scale="79" orientation="portrait" blackAndWhite="1" r:id="rId4"/>
      <headerFooter alignWithMargins="0">
        <oddFooter>&amp;L&amp;8&amp;F
Copyright © 2003-2004 Business Fitness Pty Ltd&amp;R&amp;A &amp;P</oddFooter>
      </headerFooter>
    </customSheetView>
  </customSheetViews>
  <mergeCells count="31">
    <mergeCell ref="J11:M11"/>
    <mergeCell ref="J4:J5"/>
    <mergeCell ref="K4:K5"/>
    <mergeCell ref="L4:L5"/>
    <mergeCell ref="M4:M5"/>
    <mergeCell ref="J6:J8"/>
    <mergeCell ref="K6:K8"/>
    <mergeCell ref="L6:L8"/>
    <mergeCell ref="M6:M8"/>
    <mergeCell ref="F23:G23"/>
    <mergeCell ref="B2:D2"/>
    <mergeCell ref="F9:G9"/>
    <mergeCell ref="F10:G10"/>
    <mergeCell ref="B3:D3"/>
    <mergeCell ref="A6:H6"/>
    <mergeCell ref="F24:G24"/>
    <mergeCell ref="B1:F1"/>
    <mergeCell ref="F25:G25"/>
    <mergeCell ref="F26:G26"/>
    <mergeCell ref="F11:G11"/>
    <mergeCell ref="F12:G12"/>
    <mergeCell ref="F13:G13"/>
    <mergeCell ref="F14:G14"/>
    <mergeCell ref="F15:G15"/>
    <mergeCell ref="F16:G16"/>
    <mergeCell ref="F17:G17"/>
    <mergeCell ref="F18:G18"/>
    <mergeCell ref="F19:G19"/>
    <mergeCell ref="F20:G20"/>
    <mergeCell ref="F21:G21"/>
    <mergeCell ref="F22:G22"/>
  </mergeCells>
  <phoneticPr fontId="0" type="noConversion"/>
  <dataValidations count="1">
    <dataValidation type="list" allowBlank="1" showInputMessage="1" showErrorMessage="1" sqref="C10:C26" xr:uid="{00000000-0002-0000-0500-000000000000}">
      <formula1>$A$30:$A$32</formula1>
    </dataValidation>
  </dataValidations>
  <printOptions horizontalCentered="1"/>
  <pageMargins left="0.39370078740157483" right="0.19685039370078741" top="0.39370078740157483" bottom="0.39370078740157483" header="0" footer="0.15748031496062992"/>
  <pageSetup paperSize="9" scale="71"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266246" r:id="rId8" name="FinalReviewChk">
          <controlPr defaultSize="0" autoLine="0" r:id="rId9">
            <anchor moveWithCells="1">
              <from>
                <xdr:col>9</xdr:col>
                <xdr:colOff>123825</xdr:colOff>
                <xdr:row>8</xdr:row>
                <xdr:rowOff>85725</xdr:rowOff>
              </from>
              <to>
                <xdr:col>9</xdr:col>
                <xdr:colOff>295275</xdr:colOff>
                <xdr:row>8</xdr:row>
                <xdr:rowOff>257175</xdr:rowOff>
              </to>
            </anchor>
          </controlPr>
        </control>
      </mc:Choice>
      <mc:Fallback>
        <control shapeId="266246" r:id="rId8" name="FinalReviewChk"/>
      </mc:Fallback>
    </mc:AlternateContent>
    <mc:AlternateContent xmlns:mc="http://schemas.openxmlformats.org/markup-compatibility/2006">
      <mc:Choice Requires="x14">
        <control shapeId="266245" r:id="rId10" name="ReworkCompleteChk">
          <controlPr defaultSize="0" autoLine="0" r:id="rId9">
            <anchor moveWithCells="1">
              <from>
                <xdr:col>9</xdr:col>
                <xdr:colOff>123825</xdr:colOff>
                <xdr:row>5</xdr:row>
                <xdr:rowOff>85725</xdr:rowOff>
              </from>
              <to>
                <xdr:col>9</xdr:col>
                <xdr:colOff>295275</xdr:colOff>
                <xdr:row>6</xdr:row>
                <xdr:rowOff>9525</xdr:rowOff>
              </to>
            </anchor>
          </controlPr>
        </control>
      </mc:Choice>
      <mc:Fallback>
        <control shapeId="266245" r:id="rId10" name="ReworkCompleteChk"/>
      </mc:Fallback>
    </mc:AlternateContent>
    <mc:AlternateContent xmlns:mc="http://schemas.openxmlformats.org/markup-compatibility/2006">
      <mc:Choice Requires="x14">
        <control shapeId="266244" r:id="rId11" name="ReworkRequiredChk">
          <controlPr defaultSize="0" autoLine="0" r:id="rId9">
            <anchor moveWithCells="1">
              <from>
                <xdr:col>9</xdr:col>
                <xdr:colOff>123825</xdr:colOff>
                <xdr:row>3</xdr:row>
                <xdr:rowOff>85725</xdr:rowOff>
              </from>
              <to>
                <xdr:col>9</xdr:col>
                <xdr:colOff>295275</xdr:colOff>
                <xdr:row>3</xdr:row>
                <xdr:rowOff>257175</xdr:rowOff>
              </to>
            </anchor>
          </controlPr>
        </control>
      </mc:Choice>
      <mc:Fallback>
        <control shapeId="266244" r:id="rId11" name="ReworkRequiredChk"/>
      </mc:Fallback>
    </mc:AlternateContent>
    <mc:AlternateContent xmlns:mc="http://schemas.openxmlformats.org/markup-compatibility/2006">
      <mc:Choice Requires="x14">
        <control shapeId="266243" r:id="rId12" name="ReviewedChk">
          <controlPr defaultSize="0" autoLine="0" r:id="rId9">
            <anchor moveWithCells="1">
              <from>
                <xdr:col>9</xdr:col>
                <xdr:colOff>123825</xdr:colOff>
                <xdr:row>2</xdr:row>
                <xdr:rowOff>85725</xdr:rowOff>
              </from>
              <to>
                <xdr:col>9</xdr:col>
                <xdr:colOff>295275</xdr:colOff>
                <xdr:row>2</xdr:row>
                <xdr:rowOff>257175</xdr:rowOff>
              </to>
            </anchor>
          </controlPr>
        </control>
      </mc:Choice>
      <mc:Fallback>
        <control shapeId="266243" r:id="rId12" name="ReviewedChk"/>
      </mc:Fallback>
    </mc:AlternateContent>
    <mc:AlternateContent xmlns:mc="http://schemas.openxmlformats.org/markup-compatibility/2006">
      <mc:Choice Requires="x14">
        <control shapeId="266242" r:id="rId13" name="AwaitingClientChk">
          <controlPr defaultSize="0" autoLine="0" r:id="rId9">
            <anchor moveWithCells="1">
              <from>
                <xdr:col>9</xdr:col>
                <xdr:colOff>123825</xdr:colOff>
                <xdr:row>1</xdr:row>
                <xdr:rowOff>85725</xdr:rowOff>
              </from>
              <to>
                <xdr:col>9</xdr:col>
                <xdr:colOff>295275</xdr:colOff>
                <xdr:row>1</xdr:row>
                <xdr:rowOff>257175</xdr:rowOff>
              </to>
            </anchor>
          </controlPr>
        </control>
      </mc:Choice>
      <mc:Fallback>
        <control shapeId="266242" r:id="rId13" name="AwaitingClientChk"/>
      </mc:Fallback>
    </mc:AlternateContent>
    <mc:AlternateContent xmlns:mc="http://schemas.openxmlformats.org/markup-compatibility/2006">
      <mc:Choice Requires="x14">
        <control shapeId="266241" r:id="rId14" name="WorksheetCompleteChk">
          <controlPr defaultSize="0" autoLine="0" r:id="rId9">
            <anchor moveWithCells="1">
              <from>
                <xdr:col>9</xdr:col>
                <xdr:colOff>123825</xdr:colOff>
                <xdr:row>0</xdr:row>
                <xdr:rowOff>85725</xdr:rowOff>
              </from>
              <to>
                <xdr:col>9</xdr:col>
                <xdr:colOff>295275</xdr:colOff>
                <xdr:row>0</xdr:row>
                <xdr:rowOff>257175</xdr:rowOff>
              </to>
            </anchor>
          </controlPr>
        </control>
      </mc:Choice>
      <mc:Fallback>
        <control shapeId="266241" r:id="rId14" name="WorksheetCompleteChk"/>
      </mc:Fallback>
    </mc:AlternateContent>
  </control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9">
    <tabColor rgb="FF8DC63F"/>
  </sheetPr>
  <dimension ref="A1:T327"/>
  <sheetViews>
    <sheetView showGridLines="0" zoomScaleNormal="100" workbookViewId="0">
      <selection activeCell="B1" sqref="B1:F1"/>
    </sheetView>
  </sheetViews>
  <sheetFormatPr defaultColWidth="9.33203125" defaultRowHeight="12" x14ac:dyDescent="0.2"/>
  <cols>
    <col min="1" max="2" width="15.83203125" style="179" customWidth="1"/>
    <col min="3" max="10" width="13.83203125" style="179" customWidth="1"/>
    <col min="11" max="14" width="13.83203125" style="1084" customWidth="1"/>
    <col min="15" max="15" width="13.83203125" style="179" customWidth="1"/>
    <col min="16" max="16" width="15.1640625" style="179" customWidth="1"/>
    <col min="17" max="17" width="6.33203125" style="179" customWidth="1"/>
    <col min="18" max="18" width="30.83203125" style="179" customWidth="1"/>
    <col min="19" max="16384" width="9.33203125" style="179"/>
  </cols>
  <sheetData>
    <row r="1" spans="1:20" ht="24.95" customHeight="1" x14ac:dyDescent="0.2">
      <c r="A1" s="997" t="s">
        <v>167</v>
      </c>
      <c r="B1" s="1426" t="str">
        <f>Home!$B$3</f>
        <v>MICI05</v>
      </c>
      <c r="C1" s="1426"/>
      <c r="D1" s="1426"/>
      <c r="E1" s="1426"/>
      <c r="F1" s="1426"/>
      <c r="G1" s="217"/>
      <c r="H1" s="217"/>
      <c r="M1" s="180"/>
      <c r="N1" s="104" t="s">
        <v>58</v>
      </c>
      <c r="O1" s="1066" t="e">
        <f>IF(AND('Index of Workpapers'!E74="",#REF!=""),'Index of Workpapers'!C74,IF('Index of Workpapers'!E74&lt;&gt;"",'Index of Workpapers'!E74,#REF!))</f>
        <v>#REF!</v>
      </c>
      <c r="Q1" s="643"/>
      <c r="R1" s="644" t="s">
        <v>349</v>
      </c>
      <c r="S1" s="645" t="s">
        <v>63</v>
      </c>
      <c r="T1" s="646" t="s">
        <v>64</v>
      </c>
    </row>
    <row r="2" spans="1:20" ht="24.95" customHeight="1" x14ac:dyDescent="0.25">
      <c r="A2" s="997" t="s">
        <v>10</v>
      </c>
      <c r="B2" s="1426" t="str">
        <f>Home!$B$4</f>
        <v>MICINDA SUPERANNUATION FUND</v>
      </c>
      <c r="C2" s="1426"/>
      <c r="D2" s="168"/>
      <c r="E2" s="149"/>
      <c r="F2" s="375"/>
      <c r="G2" s="180"/>
      <c r="H2" s="180"/>
      <c r="M2" s="180"/>
      <c r="N2" s="104" t="s">
        <v>63</v>
      </c>
      <c r="O2" s="104" t="s">
        <v>64</v>
      </c>
      <c r="Q2" s="643"/>
      <c r="R2" s="644" t="s">
        <v>350</v>
      </c>
      <c r="S2" s="645" t="s">
        <v>63</v>
      </c>
      <c r="T2" s="646" t="s">
        <v>64</v>
      </c>
    </row>
    <row r="3" spans="1:20" ht="24.95" customHeight="1" x14ac:dyDescent="0.2">
      <c r="A3" s="997" t="s">
        <v>917</v>
      </c>
      <c r="B3" s="1427">
        <f>Home!$C$7</f>
        <v>43281</v>
      </c>
      <c r="C3" s="1427"/>
      <c r="D3" s="999"/>
      <c r="E3" s="972"/>
      <c r="F3" s="375"/>
      <c r="G3" s="180"/>
      <c r="H3" s="180"/>
      <c r="M3" s="207" t="s">
        <v>55</v>
      </c>
      <c r="N3" s="106" t="str">
        <f>Home!$C$16</f>
        <v>TH</v>
      </c>
      <c r="O3" s="238">
        <f>Home!$C$17</f>
        <v>43521</v>
      </c>
      <c r="Q3" s="643"/>
      <c r="R3" s="644" t="s">
        <v>94</v>
      </c>
      <c r="S3" s="645" t="s">
        <v>63</v>
      </c>
      <c r="T3" s="646" t="s">
        <v>64</v>
      </c>
    </row>
    <row r="4" spans="1:20" ht="24.95" customHeight="1" x14ac:dyDescent="0.3">
      <c r="A4" s="1680" t="s">
        <v>486</v>
      </c>
      <c r="B4" s="1680"/>
      <c r="C4" s="1680"/>
      <c r="D4" s="1680"/>
      <c r="E4" s="1680"/>
      <c r="F4" s="180"/>
      <c r="G4" s="180"/>
      <c r="H4" s="180"/>
      <c r="M4" s="207" t="s">
        <v>56</v>
      </c>
      <c r="N4" s="106" t="str">
        <f>Home!$C$18</f>
        <v>Enter initials</v>
      </c>
      <c r="O4" s="238" t="str">
        <f>Home!$C$19</f>
        <v>Enter date</v>
      </c>
      <c r="Q4" s="643"/>
      <c r="R4" s="644" t="s">
        <v>351</v>
      </c>
      <c r="S4" s="645" t="s">
        <v>63</v>
      </c>
      <c r="T4" s="646" t="s">
        <v>64</v>
      </c>
    </row>
    <row r="5" spans="1:20" ht="3.75" customHeight="1" x14ac:dyDescent="0.2">
      <c r="A5" s="180"/>
      <c r="B5" s="180"/>
      <c r="C5" s="180"/>
      <c r="D5" s="180"/>
      <c r="E5" s="180"/>
      <c r="F5" s="180"/>
      <c r="G5" s="180"/>
      <c r="H5" s="180"/>
      <c r="I5" s="180"/>
      <c r="J5" s="180"/>
      <c r="K5" s="436"/>
      <c r="L5" s="436"/>
      <c r="M5" s="436"/>
      <c r="N5" s="436"/>
      <c r="O5" s="180"/>
      <c r="Q5" s="1418"/>
      <c r="R5" s="1419" t="s">
        <v>352</v>
      </c>
      <c r="S5" s="1420" t="s">
        <v>63</v>
      </c>
      <c r="T5" s="1422" t="s">
        <v>64</v>
      </c>
    </row>
    <row r="6" spans="1:20" s="227" customFormat="1" ht="15" customHeight="1" x14ac:dyDescent="0.2">
      <c r="A6" s="1414" t="s">
        <v>1053</v>
      </c>
      <c r="B6" s="1414"/>
      <c r="C6" s="1414"/>
      <c r="D6" s="1414"/>
      <c r="E6" s="1414"/>
      <c r="F6" s="1414"/>
      <c r="G6" s="1414"/>
      <c r="H6" s="1414"/>
      <c r="I6" s="1414"/>
      <c r="J6" s="1414"/>
      <c r="K6" s="1414"/>
      <c r="L6" s="1414"/>
      <c r="M6" s="1414"/>
      <c r="N6" s="1414"/>
      <c r="O6" s="1414"/>
      <c r="Q6" s="1418"/>
      <c r="R6" s="1419"/>
      <c r="S6" s="1420"/>
      <c r="T6" s="1422"/>
    </row>
    <row r="7" spans="1:20" s="430" customFormat="1" ht="15" customHeight="1" x14ac:dyDescent="0.2">
      <c r="A7" s="1414" t="s">
        <v>1178</v>
      </c>
      <c r="B7" s="1414"/>
      <c r="C7" s="1414"/>
      <c r="D7" s="1414"/>
      <c r="E7" s="1414"/>
      <c r="F7" s="1414"/>
      <c r="G7" s="1414"/>
      <c r="H7" s="1414"/>
      <c r="I7" s="1414"/>
      <c r="J7" s="1414"/>
      <c r="K7" s="1414"/>
      <c r="L7" s="1414"/>
      <c r="M7" s="1414"/>
      <c r="N7" s="1414"/>
      <c r="O7" s="1414"/>
      <c r="Q7" s="1418"/>
      <c r="R7" s="1419"/>
      <c r="S7" s="1420"/>
      <c r="T7" s="1422"/>
    </row>
    <row r="8" spans="1:20" ht="3.75" customHeight="1" thickBot="1" x14ac:dyDescent="0.25">
      <c r="A8" s="400"/>
      <c r="B8" s="400"/>
      <c r="C8" s="400"/>
      <c r="D8" s="400"/>
      <c r="E8" s="400"/>
      <c r="F8" s="400"/>
      <c r="G8" s="400"/>
      <c r="H8" s="400"/>
      <c r="I8" s="400"/>
      <c r="J8" s="400"/>
      <c r="K8" s="436"/>
      <c r="L8" s="436"/>
      <c r="M8" s="436"/>
      <c r="N8" s="436"/>
      <c r="O8" s="400"/>
      <c r="Q8" s="1418"/>
      <c r="R8" s="1419" t="s">
        <v>353</v>
      </c>
      <c r="S8" s="1420" t="s">
        <v>63</v>
      </c>
      <c r="T8" s="1422" t="s">
        <v>64</v>
      </c>
    </row>
    <row r="9" spans="1:20" ht="3.75" customHeight="1" x14ac:dyDescent="0.2">
      <c r="A9" s="864"/>
      <c r="B9" s="857"/>
      <c r="C9" s="857"/>
      <c r="D9" s="857"/>
      <c r="E9" s="857"/>
      <c r="F9" s="857"/>
      <c r="G9" s="857"/>
      <c r="H9" s="857"/>
      <c r="I9" s="857"/>
      <c r="J9" s="857"/>
      <c r="K9" s="857"/>
      <c r="L9" s="857"/>
      <c r="M9" s="857"/>
      <c r="N9" s="857"/>
      <c r="O9" s="858"/>
      <c r="Q9" s="1418"/>
      <c r="R9" s="1419"/>
      <c r="S9" s="1420"/>
      <c r="T9" s="1422"/>
    </row>
    <row r="10" spans="1:20" ht="20.100000000000001" customHeight="1" x14ac:dyDescent="0.2">
      <c r="A10" s="1397" t="s">
        <v>35</v>
      </c>
      <c r="B10" s="1398"/>
      <c r="C10" s="1398"/>
      <c r="D10" s="1398"/>
      <c r="E10" s="1398"/>
      <c r="F10" s="1398"/>
      <c r="G10" s="1398"/>
      <c r="H10" s="1398"/>
      <c r="I10" s="1398"/>
      <c r="J10" s="1398"/>
      <c r="K10" s="1398"/>
      <c r="L10" s="1398"/>
      <c r="M10" s="1398"/>
      <c r="N10" s="1398"/>
      <c r="O10" s="1399"/>
      <c r="Q10" s="1418"/>
      <c r="R10" s="1419"/>
      <c r="S10" s="1420"/>
      <c r="T10" s="1422"/>
    </row>
    <row r="11" spans="1:20" ht="3.75" customHeight="1" x14ac:dyDescent="0.2">
      <c r="A11" s="822"/>
      <c r="B11" s="436"/>
      <c r="C11" s="436"/>
      <c r="D11" s="436"/>
      <c r="E11" s="436"/>
      <c r="F11" s="436"/>
      <c r="G11" s="436"/>
      <c r="H11" s="436"/>
      <c r="I11" s="436"/>
      <c r="J11" s="436"/>
      <c r="K11" s="436"/>
      <c r="L11" s="436"/>
      <c r="M11" s="436"/>
      <c r="N11" s="436"/>
      <c r="O11" s="767"/>
      <c r="Q11" s="1418"/>
      <c r="R11" s="1419"/>
      <c r="S11" s="1420"/>
      <c r="T11" s="1422"/>
    </row>
    <row r="12" spans="1:20" ht="24.95" customHeight="1" x14ac:dyDescent="0.2">
      <c r="A12" s="1466"/>
      <c r="B12" s="1467"/>
      <c r="C12" s="1467"/>
      <c r="D12" s="1083"/>
      <c r="E12" s="1095" t="s">
        <v>85</v>
      </c>
      <c r="F12" s="1095" t="s">
        <v>86</v>
      </c>
      <c r="G12" s="1095" t="s">
        <v>87</v>
      </c>
      <c r="H12" s="1095" t="s">
        <v>88</v>
      </c>
      <c r="I12" s="1095" t="s">
        <v>1052</v>
      </c>
      <c r="J12" s="1074" t="s">
        <v>139</v>
      </c>
      <c r="K12" s="436"/>
      <c r="L12" s="436"/>
      <c r="M12" s="436"/>
      <c r="N12" s="436"/>
      <c r="O12" s="767"/>
      <c r="Q12" s="515" t="s">
        <v>909</v>
      </c>
      <c r="R12" s="516"/>
      <c r="S12" s="516"/>
      <c r="T12" s="517"/>
    </row>
    <row r="13" spans="1:20" ht="15" customHeight="1" x14ac:dyDescent="0.2">
      <c r="A13" s="1699" t="s">
        <v>1054</v>
      </c>
      <c r="B13" s="1434"/>
      <c r="C13" s="1434"/>
      <c r="D13" s="402"/>
      <c r="E13" s="438">
        <f>O90</f>
        <v>0</v>
      </c>
      <c r="F13" s="438">
        <f>O139</f>
        <v>0</v>
      </c>
      <c r="G13" s="438">
        <f>O188</f>
        <v>0</v>
      </c>
      <c r="H13" s="438">
        <f>O237</f>
        <v>0</v>
      </c>
      <c r="I13" s="438">
        <f>O286</f>
        <v>0</v>
      </c>
      <c r="J13" s="438">
        <f>SUM(E13:I13)</f>
        <v>0</v>
      </c>
      <c r="K13" s="436"/>
      <c r="L13" s="436"/>
      <c r="M13" s="436"/>
      <c r="N13" s="436"/>
      <c r="O13" s="767"/>
      <c r="Q13" s="1515" t="s">
        <v>468</v>
      </c>
      <c r="R13" s="1516"/>
      <c r="S13" s="1516"/>
      <c r="T13" s="1517"/>
    </row>
    <row r="14" spans="1:20" ht="15" customHeight="1" x14ac:dyDescent="0.2">
      <c r="A14" s="1699" t="s">
        <v>1055</v>
      </c>
      <c r="B14" s="1434"/>
      <c r="C14" s="1434"/>
      <c r="D14" s="403"/>
      <c r="E14" s="438">
        <f>O103</f>
        <v>0</v>
      </c>
      <c r="F14" s="438">
        <f>O152</f>
        <v>0</v>
      </c>
      <c r="G14" s="438">
        <f>O201</f>
        <v>0</v>
      </c>
      <c r="H14" s="438">
        <f>O250</f>
        <v>0</v>
      </c>
      <c r="I14" s="438">
        <f>O299</f>
        <v>0</v>
      </c>
      <c r="J14" s="438">
        <f t="shared" ref="J14:J15" si="0">SUM(E14:I14)</f>
        <v>0</v>
      </c>
      <c r="K14" s="436"/>
      <c r="L14" s="436"/>
      <c r="M14" s="436"/>
      <c r="N14" s="436"/>
      <c r="O14" s="767"/>
      <c r="Q14" s="1518"/>
      <c r="R14" s="1519"/>
      <c r="S14" s="1519"/>
      <c r="T14" s="1520"/>
    </row>
    <row r="15" spans="1:20" ht="15" customHeight="1" x14ac:dyDescent="0.2">
      <c r="A15" s="1699" t="s">
        <v>138</v>
      </c>
      <c r="B15" s="1434"/>
      <c r="C15" s="1434"/>
      <c r="D15" s="403"/>
      <c r="E15" s="438">
        <f>O91+O104</f>
        <v>0</v>
      </c>
      <c r="F15" s="438">
        <f>O140+O153</f>
        <v>0</v>
      </c>
      <c r="G15" s="438">
        <f>O189+O202</f>
        <v>0</v>
      </c>
      <c r="H15" s="438">
        <f>O238+O251</f>
        <v>0</v>
      </c>
      <c r="I15" s="438">
        <f>O287+O300</f>
        <v>0</v>
      </c>
      <c r="J15" s="438">
        <f t="shared" si="0"/>
        <v>0</v>
      </c>
      <c r="K15" s="436"/>
      <c r="L15" s="436"/>
      <c r="M15" s="436"/>
      <c r="N15" s="436"/>
      <c r="O15" s="767"/>
      <c r="Q15" s="443"/>
      <c r="R15" s="444"/>
      <c r="S15" s="444"/>
      <c r="T15" s="445"/>
    </row>
    <row r="16" spans="1:20" ht="20.100000000000001" customHeight="1" x14ac:dyDescent="0.2">
      <c r="A16" s="1698" t="s">
        <v>1058</v>
      </c>
      <c r="B16" s="1434"/>
      <c r="C16" s="1434"/>
      <c r="D16" s="402"/>
      <c r="E16" s="1094">
        <f>SUM(E13:E15)</f>
        <v>0</v>
      </c>
      <c r="F16" s="1094">
        <f t="shared" ref="F16:J16" si="1">SUM(F13:F15)</f>
        <v>0</v>
      </c>
      <c r="G16" s="1094">
        <f t="shared" si="1"/>
        <v>0</v>
      </c>
      <c r="H16" s="1094">
        <f t="shared" si="1"/>
        <v>0</v>
      </c>
      <c r="I16" s="1094">
        <f t="shared" si="1"/>
        <v>0</v>
      </c>
      <c r="J16" s="1094">
        <f t="shared" si="1"/>
        <v>0</v>
      </c>
      <c r="K16" s="436"/>
      <c r="L16" s="436"/>
      <c r="M16" s="436"/>
      <c r="N16" s="436"/>
      <c r="O16" s="767"/>
      <c r="Q16" s="443"/>
      <c r="R16" s="444"/>
      <c r="S16" s="444"/>
      <c r="T16" s="445"/>
    </row>
    <row r="17" spans="1:20" ht="15" customHeight="1" x14ac:dyDescent="0.2">
      <c r="A17" s="1698" t="s">
        <v>1128</v>
      </c>
      <c r="B17" s="1434"/>
      <c r="C17" s="1434"/>
      <c r="D17" s="402"/>
      <c r="E17" s="436"/>
      <c r="F17" s="436"/>
      <c r="G17" s="436"/>
      <c r="H17" s="436"/>
      <c r="I17" s="436"/>
      <c r="J17" s="436"/>
      <c r="K17" s="436"/>
      <c r="L17" s="436"/>
      <c r="M17" s="436"/>
      <c r="N17" s="436"/>
      <c r="O17" s="767"/>
      <c r="Q17" s="375"/>
      <c r="R17" s="375"/>
      <c r="S17" s="375"/>
      <c r="T17" s="375"/>
    </row>
    <row r="18" spans="1:20" ht="15" customHeight="1" x14ac:dyDescent="0.2">
      <c r="A18" s="1699" t="s">
        <v>131</v>
      </c>
      <c r="B18" s="1434"/>
      <c r="C18" s="1434"/>
      <c r="D18" s="403"/>
      <c r="E18" s="438">
        <f>O106</f>
        <v>0</v>
      </c>
      <c r="F18" s="438">
        <f>O155</f>
        <v>0</v>
      </c>
      <c r="G18" s="438">
        <f>O204</f>
        <v>0</v>
      </c>
      <c r="H18" s="438">
        <f>O253</f>
        <v>0</v>
      </c>
      <c r="I18" s="438">
        <f>O302</f>
        <v>0</v>
      </c>
      <c r="J18" s="438">
        <f>SUM(E18:I18)</f>
        <v>0</v>
      </c>
      <c r="K18" s="436"/>
      <c r="L18" s="436"/>
      <c r="M18" s="436"/>
      <c r="N18" s="436"/>
      <c r="O18" s="767"/>
      <c r="Q18" s="443"/>
      <c r="R18" s="444"/>
      <c r="S18" s="444"/>
      <c r="T18" s="445"/>
    </row>
    <row r="19" spans="1:20" ht="15" customHeight="1" x14ac:dyDescent="0.2">
      <c r="A19" s="1699" t="s">
        <v>1036</v>
      </c>
      <c r="B19" s="1434"/>
      <c r="C19" s="1434"/>
      <c r="D19" s="403"/>
      <c r="E19" s="438">
        <f>O107</f>
        <v>0</v>
      </c>
      <c r="F19" s="438">
        <f>O156</f>
        <v>0</v>
      </c>
      <c r="G19" s="438">
        <f>O205</f>
        <v>0</v>
      </c>
      <c r="H19" s="438">
        <f>O254</f>
        <v>0</v>
      </c>
      <c r="I19" s="438">
        <f>O303</f>
        <v>0</v>
      </c>
      <c r="J19" s="438">
        <f t="shared" ref="J19:J35" si="2">SUM(E19:I19)</f>
        <v>0</v>
      </c>
      <c r="K19" s="436"/>
      <c r="L19" s="436"/>
      <c r="M19" s="436"/>
      <c r="N19" s="436"/>
      <c r="O19" s="767"/>
      <c r="Q19" s="443"/>
      <c r="R19" s="444"/>
      <c r="S19" s="444"/>
      <c r="T19" s="445"/>
    </row>
    <row r="20" spans="1:20" ht="15" customHeight="1" x14ac:dyDescent="0.2">
      <c r="A20" s="1699" t="s">
        <v>1032</v>
      </c>
      <c r="B20" s="1434"/>
      <c r="C20" s="1434"/>
      <c r="D20" s="403"/>
      <c r="E20" s="438">
        <f>O95+O108</f>
        <v>0</v>
      </c>
      <c r="F20" s="438">
        <f>O144+O157</f>
        <v>0</v>
      </c>
      <c r="G20" s="438">
        <f>O193+O206</f>
        <v>0</v>
      </c>
      <c r="H20" s="438">
        <f>O242+O255</f>
        <v>0</v>
      </c>
      <c r="I20" s="438">
        <f>O291+O304</f>
        <v>0</v>
      </c>
      <c r="J20" s="438">
        <f t="shared" si="2"/>
        <v>0</v>
      </c>
      <c r="K20" s="436"/>
      <c r="L20" s="436"/>
      <c r="M20" s="436"/>
      <c r="N20" s="436"/>
      <c r="O20" s="767"/>
      <c r="Q20" s="443"/>
      <c r="R20" s="444"/>
      <c r="S20" s="444"/>
      <c r="T20" s="445"/>
    </row>
    <row r="21" spans="1:20" ht="15" customHeight="1" x14ac:dyDescent="0.2">
      <c r="A21" s="1699" t="s">
        <v>127</v>
      </c>
      <c r="B21" s="1434"/>
      <c r="C21" s="1434"/>
      <c r="D21" s="403"/>
      <c r="E21" s="438">
        <f>O96+O109</f>
        <v>0</v>
      </c>
      <c r="F21" s="438">
        <f>O145+O158</f>
        <v>0</v>
      </c>
      <c r="G21" s="438">
        <f>O194+O207</f>
        <v>0</v>
      </c>
      <c r="H21" s="438">
        <f>O243+O256</f>
        <v>0</v>
      </c>
      <c r="I21" s="438">
        <f>O292+O305</f>
        <v>0</v>
      </c>
      <c r="J21" s="438">
        <f t="shared" si="2"/>
        <v>0</v>
      </c>
      <c r="K21" s="436"/>
      <c r="L21" s="436"/>
      <c r="M21" s="436"/>
      <c r="N21" s="436"/>
      <c r="O21" s="767"/>
      <c r="Q21" s="443"/>
      <c r="R21" s="444"/>
      <c r="S21" s="444"/>
      <c r="T21" s="445"/>
    </row>
    <row r="22" spans="1:20" ht="15" customHeight="1" x14ac:dyDescent="0.2">
      <c r="A22" s="1699" t="s">
        <v>1037</v>
      </c>
      <c r="B22" s="1434"/>
      <c r="C22" s="1434"/>
      <c r="D22" s="403"/>
      <c r="E22" s="438">
        <f t="shared" ref="E22:E28" si="3">O110</f>
        <v>0</v>
      </c>
      <c r="F22" s="438">
        <f t="shared" ref="F22:F28" si="4">O159</f>
        <v>0</v>
      </c>
      <c r="G22" s="438">
        <f t="shared" ref="G22:G28" si="5">O208</f>
        <v>0</v>
      </c>
      <c r="H22" s="438">
        <f t="shared" ref="H22:H28" si="6">O257</f>
        <v>0</v>
      </c>
      <c r="I22" s="438">
        <f t="shared" ref="I22:I28" si="7">O306</f>
        <v>0</v>
      </c>
      <c r="J22" s="438">
        <f t="shared" si="2"/>
        <v>0</v>
      </c>
      <c r="K22" s="436"/>
      <c r="L22" s="436"/>
      <c r="M22" s="436"/>
      <c r="N22" s="436"/>
      <c r="O22" s="767"/>
      <c r="Q22" s="443"/>
      <c r="R22" s="444"/>
      <c r="S22" s="444"/>
      <c r="T22" s="445"/>
    </row>
    <row r="23" spans="1:20" ht="15" customHeight="1" x14ac:dyDescent="0.2">
      <c r="A23" s="1699" t="s">
        <v>1038</v>
      </c>
      <c r="B23" s="1434"/>
      <c r="C23" s="1434"/>
      <c r="D23" s="403"/>
      <c r="E23" s="438">
        <f t="shared" si="3"/>
        <v>0</v>
      </c>
      <c r="F23" s="438">
        <f t="shared" si="4"/>
        <v>0</v>
      </c>
      <c r="G23" s="438">
        <f t="shared" si="5"/>
        <v>0</v>
      </c>
      <c r="H23" s="438">
        <f t="shared" si="6"/>
        <v>0</v>
      </c>
      <c r="I23" s="438">
        <f t="shared" si="7"/>
        <v>0</v>
      </c>
      <c r="J23" s="438">
        <f t="shared" si="2"/>
        <v>0</v>
      </c>
      <c r="K23" s="436"/>
      <c r="L23" s="436"/>
      <c r="M23" s="436"/>
      <c r="N23" s="436"/>
      <c r="O23" s="767"/>
      <c r="Q23" s="443"/>
      <c r="R23" s="444"/>
      <c r="S23" s="444"/>
      <c r="T23" s="445"/>
    </row>
    <row r="24" spans="1:20" ht="15" customHeight="1" x14ac:dyDescent="0.2">
      <c r="A24" s="1699" t="s">
        <v>1039</v>
      </c>
      <c r="B24" s="1434"/>
      <c r="C24" s="1434"/>
      <c r="D24" s="403"/>
      <c r="E24" s="438">
        <f t="shared" si="3"/>
        <v>0</v>
      </c>
      <c r="F24" s="438">
        <f t="shared" si="4"/>
        <v>0</v>
      </c>
      <c r="G24" s="438">
        <f t="shared" si="5"/>
        <v>0</v>
      </c>
      <c r="H24" s="438">
        <f t="shared" si="6"/>
        <v>0</v>
      </c>
      <c r="I24" s="438">
        <f t="shared" si="7"/>
        <v>0</v>
      </c>
      <c r="J24" s="438">
        <f t="shared" si="2"/>
        <v>0</v>
      </c>
      <c r="K24" s="436"/>
      <c r="L24" s="436"/>
      <c r="M24" s="436"/>
      <c r="N24" s="436"/>
      <c r="O24" s="767"/>
      <c r="Q24" s="443"/>
      <c r="R24" s="444"/>
      <c r="S24" s="444"/>
      <c r="T24" s="445"/>
    </row>
    <row r="25" spans="1:20" ht="15" customHeight="1" x14ac:dyDescent="0.2">
      <c r="A25" s="1699" t="s">
        <v>128</v>
      </c>
      <c r="B25" s="1434"/>
      <c r="C25" s="1434"/>
      <c r="D25" s="403"/>
      <c r="E25" s="438">
        <f t="shared" si="3"/>
        <v>0</v>
      </c>
      <c r="F25" s="438">
        <f t="shared" si="4"/>
        <v>0</v>
      </c>
      <c r="G25" s="438">
        <f t="shared" si="5"/>
        <v>0</v>
      </c>
      <c r="H25" s="438">
        <f t="shared" si="6"/>
        <v>0</v>
      </c>
      <c r="I25" s="438">
        <f t="shared" si="7"/>
        <v>0</v>
      </c>
      <c r="J25" s="438">
        <f t="shared" si="2"/>
        <v>0</v>
      </c>
      <c r="K25" s="436"/>
      <c r="L25" s="436"/>
      <c r="M25" s="436"/>
      <c r="N25" s="436"/>
      <c r="O25" s="767"/>
      <c r="Q25" s="443"/>
      <c r="R25" s="444"/>
      <c r="S25" s="444"/>
      <c r="T25" s="445"/>
    </row>
    <row r="26" spans="1:20" ht="15" customHeight="1" x14ac:dyDescent="0.2">
      <c r="A26" s="1699" t="s">
        <v>1040</v>
      </c>
      <c r="B26" s="1434"/>
      <c r="C26" s="1434"/>
      <c r="D26" s="403"/>
      <c r="E26" s="438">
        <f t="shared" si="3"/>
        <v>0</v>
      </c>
      <c r="F26" s="438">
        <f t="shared" si="4"/>
        <v>0</v>
      </c>
      <c r="G26" s="438">
        <f t="shared" si="5"/>
        <v>0</v>
      </c>
      <c r="H26" s="438">
        <f t="shared" si="6"/>
        <v>0</v>
      </c>
      <c r="I26" s="438">
        <f t="shared" si="7"/>
        <v>0</v>
      </c>
      <c r="J26" s="438">
        <f t="shared" si="2"/>
        <v>0</v>
      </c>
      <c r="K26" s="436"/>
      <c r="L26" s="436"/>
      <c r="M26" s="436"/>
      <c r="N26" s="436"/>
      <c r="O26" s="767"/>
      <c r="Q26" s="443"/>
      <c r="R26" s="444"/>
      <c r="S26" s="444"/>
      <c r="T26" s="445"/>
    </row>
    <row r="27" spans="1:20" ht="15" customHeight="1" x14ac:dyDescent="0.2">
      <c r="A27" s="1699" t="s">
        <v>1041</v>
      </c>
      <c r="B27" s="1434"/>
      <c r="C27" s="1434"/>
      <c r="D27" s="403"/>
      <c r="E27" s="438">
        <f t="shared" si="3"/>
        <v>0</v>
      </c>
      <c r="F27" s="438">
        <f t="shared" si="4"/>
        <v>0</v>
      </c>
      <c r="G27" s="438">
        <f t="shared" si="5"/>
        <v>0</v>
      </c>
      <c r="H27" s="438">
        <f t="shared" si="6"/>
        <v>0</v>
      </c>
      <c r="I27" s="438">
        <f t="shared" si="7"/>
        <v>0</v>
      </c>
      <c r="J27" s="438">
        <f t="shared" si="2"/>
        <v>0</v>
      </c>
      <c r="K27" s="436"/>
      <c r="L27" s="436"/>
      <c r="M27" s="436"/>
      <c r="N27" s="436"/>
      <c r="O27" s="767"/>
      <c r="Q27" s="443"/>
      <c r="R27" s="444"/>
      <c r="S27" s="444"/>
      <c r="T27" s="445"/>
    </row>
    <row r="28" spans="1:20" ht="15" customHeight="1" x14ac:dyDescent="0.2">
      <c r="A28" s="1699" t="s">
        <v>1056</v>
      </c>
      <c r="B28" s="1434"/>
      <c r="C28" s="1434"/>
      <c r="D28" s="403"/>
      <c r="E28" s="438">
        <f t="shared" si="3"/>
        <v>0</v>
      </c>
      <c r="F28" s="438">
        <f t="shared" si="4"/>
        <v>0</v>
      </c>
      <c r="G28" s="438">
        <f t="shared" si="5"/>
        <v>0</v>
      </c>
      <c r="H28" s="438">
        <f t="shared" si="6"/>
        <v>0</v>
      </c>
      <c r="I28" s="438">
        <f t="shared" si="7"/>
        <v>0</v>
      </c>
      <c r="J28" s="438">
        <f t="shared" si="2"/>
        <v>0</v>
      </c>
      <c r="K28" s="436"/>
      <c r="L28" s="436"/>
      <c r="M28" s="436"/>
      <c r="N28" s="436"/>
      <c r="O28" s="767"/>
      <c r="Q28" s="443"/>
      <c r="R28" s="444"/>
      <c r="S28" s="444"/>
      <c r="T28" s="445"/>
    </row>
    <row r="29" spans="1:20" ht="15" customHeight="1" x14ac:dyDescent="0.2">
      <c r="A29" s="1699" t="s">
        <v>1057</v>
      </c>
      <c r="B29" s="1434"/>
      <c r="C29" s="1434"/>
      <c r="D29" s="403"/>
      <c r="E29" s="438">
        <f>O93+O94+O117</f>
        <v>0</v>
      </c>
      <c r="F29" s="438">
        <f>O142+O143+O166</f>
        <v>0</v>
      </c>
      <c r="G29" s="438">
        <f>O191+O192+O215</f>
        <v>0</v>
      </c>
      <c r="H29" s="438">
        <f>O240+O241+O264</f>
        <v>0</v>
      </c>
      <c r="I29" s="438">
        <f>O289+O290+O313</f>
        <v>0</v>
      </c>
      <c r="J29" s="438">
        <f t="shared" si="2"/>
        <v>0</v>
      </c>
      <c r="K29" s="436"/>
      <c r="L29" s="436"/>
      <c r="M29" s="436"/>
      <c r="N29" s="436"/>
      <c r="O29" s="767"/>
      <c r="Q29" s="443"/>
      <c r="R29" s="444"/>
      <c r="S29" s="444"/>
      <c r="T29" s="445"/>
    </row>
    <row r="30" spans="1:20" ht="15" customHeight="1" x14ac:dyDescent="0.2">
      <c r="A30" s="1699" t="s">
        <v>1033</v>
      </c>
      <c r="B30" s="1434"/>
      <c r="C30" s="1434"/>
      <c r="D30" s="403"/>
      <c r="E30" s="438">
        <f>O97+SUM(O118:O120)</f>
        <v>0</v>
      </c>
      <c r="F30" s="438">
        <f>O146+SUM(O167:O169)</f>
        <v>0</v>
      </c>
      <c r="G30" s="438">
        <f>O195+SUM(O216:O218)</f>
        <v>0</v>
      </c>
      <c r="H30" s="438">
        <f>O244+SUM(O265:O267)</f>
        <v>0</v>
      </c>
      <c r="I30" s="438">
        <f>O293+SUM(O314:O316)</f>
        <v>0</v>
      </c>
      <c r="J30" s="438">
        <f t="shared" si="2"/>
        <v>0</v>
      </c>
      <c r="K30" s="436"/>
      <c r="L30" s="436"/>
      <c r="M30" s="436"/>
      <c r="N30" s="436"/>
      <c r="O30" s="767"/>
      <c r="Q30" s="443"/>
      <c r="R30" s="444"/>
      <c r="S30" s="444"/>
      <c r="T30" s="445"/>
    </row>
    <row r="31" spans="1:20" ht="15" customHeight="1" x14ac:dyDescent="0.2">
      <c r="A31" s="1699" t="s">
        <v>1044</v>
      </c>
      <c r="B31" s="1434"/>
      <c r="C31" s="1434"/>
      <c r="D31" s="403"/>
      <c r="E31" s="438">
        <f>O121</f>
        <v>0</v>
      </c>
      <c r="F31" s="438">
        <f>O170</f>
        <v>0</v>
      </c>
      <c r="G31" s="438">
        <f>O219</f>
        <v>0</v>
      </c>
      <c r="H31" s="438">
        <f>O268</f>
        <v>0</v>
      </c>
      <c r="I31" s="438">
        <f>O317</f>
        <v>0</v>
      </c>
      <c r="J31" s="438">
        <f t="shared" si="2"/>
        <v>0</v>
      </c>
      <c r="K31" s="436"/>
      <c r="L31" s="436"/>
      <c r="M31" s="436"/>
      <c r="N31" s="436"/>
      <c r="O31" s="767"/>
      <c r="Q31" s="443"/>
      <c r="R31" s="444"/>
      <c r="S31" s="444"/>
      <c r="T31" s="445"/>
    </row>
    <row r="32" spans="1:20" ht="15" customHeight="1" x14ac:dyDescent="0.2">
      <c r="A32" s="1699" t="s">
        <v>1045</v>
      </c>
      <c r="B32" s="1434"/>
      <c r="C32" s="1434"/>
      <c r="D32" s="403"/>
      <c r="E32" s="438">
        <f>O98+O122</f>
        <v>0</v>
      </c>
      <c r="F32" s="438">
        <f>O147+O171</f>
        <v>0</v>
      </c>
      <c r="G32" s="438">
        <f>O196+O220</f>
        <v>0</v>
      </c>
      <c r="H32" s="438">
        <f>O245+O269</f>
        <v>0</v>
      </c>
      <c r="I32" s="438">
        <f>O294+O318</f>
        <v>0</v>
      </c>
      <c r="J32" s="438">
        <f t="shared" si="2"/>
        <v>0</v>
      </c>
      <c r="K32" s="436"/>
      <c r="L32" s="436"/>
      <c r="M32" s="436"/>
      <c r="N32" s="436"/>
      <c r="O32" s="767"/>
      <c r="Q32" s="443"/>
      <c r="R32" s="444"/>
      <c r="S32" s="444"/>
      <c r="T32" s="445"/>
    </row>
    <row r="33" spans="1:20" ht="15" customHeight="1" x14ac:dyDescent="0.2">
      <c r="A33" s="1699" t="s">
        <v>1046</v>
      </c>
      <c r="B33" s="1434"/>
      <c r="C33" s="1434"/>
      <c r="D33" s="403"/>
      <c r="E33" s="438">
        <f>O123</f>
        <v>0</v>
      </c>
      <c r="F33" s="438">
        <f>O172</f>
        <v>0</v>
      </c>
      <c r="G33" s="438">
        <f>O221</f>
        <v>0</v>
      </c>
      <c r="H33" s="438">
        <f>O270</f>
        <v>0</v>
      </c>
      <c r="I33" s="438">
        <f>O319</f>
        <v>0</v>
      </c>
      <c r="J33" s="438">
        <f t="shared" si="2"/>
        <v>0</v>
      </c>
      <c r="K33" s="436"/>
      <c r="L33" s="436"/>
      <c r="M33" s="436"/>
      <c r="N33" s="436"/>
      <c r="O33" s="767"/>
      <c r="Q33" s="443"/>
      <c r="R33" s="444"/>
      <c r="S33" s="444"/>
      <c r="T33" s="445"/>
    </row>
    <row r="34" spans="1:20" ht="15" customHeight="1" x14ac:dyDescent="0.2">
      <c r="A34" s="1699" t="s">
        <v>1047</v>
      </c>
      <c r="B34" s="1434"/>
      <c r="C34" s="1434"/>
      <c r="D34" s="403"/>
      <c r="E34" s="438">
        <f>O124</f>
        <v>0</v>
      </c>
      <c r="F34" s="438">
        <f>O173</f>
        <v>0</v>
      </c>
      <c r="G34" s="438">
        <f>O222</f>
        <v>0</v>
      </c>
      <c r="H34" s="438">
        <f>O271</f>
        <v>0</v>
      </c>
      <c r="I34" s="438">
        <f>O320</f>
        <v>0</v>
      </c>
      <c r="J34" s="438">
        <f t="shared" si="2"/>
        <v>0</v>
      </c>
      <c r="K34" s="436"/>
      <c r="L34" s="436"/>
      <c r="M34" s="436"/>
      <c r="N34" s="436"/>
      <c r="O34" s="767"/>
      <c r="Q34" s="443"/>
      <c r="R34" s="444"/>
      <c r="S34" s="444"/>
      <c r="T34" s="445"/>
    </row>
    <row r="35" spans="1:20" ht="15" customHeight="1" x14ac:dyDescent="0.2">
      <c r="A35" s="1699" t="s">
        <v>1048</v>
      </c>
      <c r="B35" s="1434"/>
      <c r="C35" s="1434"/>
      <c r="D35" s="403"/>
      <c r="E35" s="438">
        <f>O99+SUM(O125:O127)</f>
        <v>0</v>
      </c>
      <c r="F35" s="438">
        <f>O148+SUM(O174:O176)</f>
        <v>0</v>
      </c>
      <c r="G35" s="438">
        <f>O197+SUM(O223:O225)</f>
        <v>0</v>
      </c>
      <c r="H35" s="438">
        <f>O246+SUM(O272:O274)</f>
        <v>0</v>
      </c>
      <c r="I35" s="438">
        <f>O295+SUM(O321:O323)</f>
        <v>0</v>
      </c>
      <c r="J35" s="438">
        <f t="shared" si="2"/>
        <v>0</v>
      </c>
      <c r="K35" s="436"/>
      <c r="L35" s="436"/>
      <c r="M35" s="436"/>
      <c r="N35" s="436"/>
      <c r="O35" s="767"/>
      <c r="Q35" s="443"/>
      <c r="R35" s="444"/>
      <c r="S35" s="444"/>
      <c r="T35" s="445"/>
    </row>
    <row r="36" spans="1:20" ht="20.100000000000001" customHeight="1" x14ac:dyDescent="0.2">
      <c r="A36" s="1698" t="s">
        <v>1129</v>
      </c>
      <c r="B36" s="1434"/>
      <c r="C36" s="1434"/>
      <c r="D36" s="403"/>
      <c r="E36" s="1094">
        <f>SUM(E18:E35)</f>
        <v>0</v>
      </c>
      <c r="F36" s="1094">
        <f t="shared" ref="F36:J36" si="8">SUM(F18:F35)</f>
        <v>0</v>
      </c>
      <c r="G36" s="1094">
        <f t="shared" si="8"/>
        <v>0</v>
      </c>
      <c r="H36" s="1094">
        <f t="shared" si="8"/>
        <v>0</v>
      </c>
      <c r="I36" s="1094">
        <f t="shared" si="8"/>
        <v>0</v>
      </c>
      <c r="J36" s="1094">
        <f t="shared" si="8"/>
        <v>0</v>
      </c>
      <c r="K36" s="436"/>
      <c r="L36" s="436"/>
      <c r="M36" s="436"/>
      <c r="N36" s="436"/>
      <c r="O36" s="767"/>
      <c r="Q36" s="443"/>
      <c r="R36" s="444"/>
      <c r="S36" s="444"/>
      <c r="T36" s="445"/>
    </row>
    <row r="37" spans="1:20" ht="3.75" customHeight="1" x14ac:dyDescent="0.2">
      <c r="A37" s="990"/>
      <c r="B37" s="402"/>
      <c r="C37" s="402"/>
      <c r="D37" s="402"/>
      <c r="E37" s="436"/>
      <c r="F37" s="436"/>
      <c r="G37" s="436"/>
      <c r="H37" s="436"/>
      <c r="I37" s="436"/>
      <c r="J37" s="436"/>
      <c r="K37" s="436"/>
      <c r="L37" s="436"/>
      <c r="M37" s="436"/>
      <c r="N37" s="436"/>
      <c r="O37" s="767"/>
      <c r="Q37" s="375"/>
      <c r="R37" s="375"/>
      <c r="S37" s="375"/>
      <c r="T37" s="375"/>
    </row>
    <row r="38" spans="1:20" ht="20.100000000000001" customHeight="1" x14ac:dyDescent="0.2">
      <c r="A38" s="1698" t="s">
        <v>1130</v>
      </c>
      <c r="B38" s="1434"/>
      <c r="C38" s="1434"/>
      <c r="D38" s="436"/>
      <c r="E38" s="1094">
        <f>E16-E36</f>
        <v>0</v>
      </c>
      <c r="F38" s="1094">
        <f t="shared" ref="F38:J38" si="9">F16-F36</f>
        <v>0</v>
      </c>
      <c r="G38" s="1094">
        <f t="shared" si="9"/>
        <v>0</v>
      </c>
      <c r="H38" s="1094">
        <f t="shared" si="9"/>
        <v>0</v>
      </c>
      <c r="I38" s="1094">
        <f t="shared" si="9"/>
        <v>0</v>
      </c>
      <c r="J38" s="1094">
        <f t="shared" si="9"/>
        <v>0</v>
      </c>
      <c r="K38" s="436"/>
      <c r="L38" s="436"/>
      <c r="M38" s="436"/>
      <c r="N38" s="436"/>
      <c r="O38" s="767"/>
      <c r="Q38" s="443"/>
      <c r="R38" s="444"/>
      <c r="S38" s="444"/>
      <c r="T38" s="445"/>
    </row>
    <row r="39" spans="1:20" s="1133" customFormat="1" ht="3.75" customHeight="1" x14ac:dyDescent="0.2">
      <c r="A39" s="1134"/>
      <c r="B39" s="1129"/>
      <c r="C39" s="1129"/>
      <c r="D39" s="436"/>
      <c r="E39" s="436"/>
      <c r="F39" s="436"/>
      <c r="G39" s="436"/>
      <c r="H39" s="436"/>
      <c r="I39" s="436"/>
      <c r="J39" s="436"/>
      <c r="K39" s="436"/>
      <c r="L39" s="436"/>
      <c r="M39" s="436"/>
      <c r="N39" s="436"/>
      <c r="O39" s="767"/>
      <c r="Q39" s="375"/>
      <c r="R39" s="375"/>
      <c r="S39" s="375"/>
      <c r="T39" s="375"/>
    </row>
    <row r="40" spans="1:20" s="1133" customFormat="1" ht="20.100000000000001" customHeight="1" x14ac:dyDescent="0.2">
      <c r="A40" s="1698" t="s">
        <v>1131</v>
      </c>
      <c r="B40" s="1434"/>
      <c r="C40" s="1434"/>
      <c r="D40" s="436"/>
      <c r="E40" s="1094">
        <f>SUM(J52:L52)</f>
        <v>0</v>
      </c>
      <c r="F40" s="1094">
        <f>SUM(J59:L59)</f>
        <v>0</v>
      </c>
      <c r="G40" s="1094">
        <f>SUM(J66:L66)</f>
        <v>0</v>
      </c>
      <c r="H40" s="1094">
        <f>SUM(J73:L73)</f>
        <v>0</v>
      </c>
      <c r="I40" s="1094">
        <f>SUM(J80:L80)</f>
        <v>0</v>
      </c>
      <c r="J40" s="1094">
        <f>SUM(E40:I40)</f>
        <v>0</v>
      </c>
      <c r="K40" s="436"/>
      <c r="L40" s="436"/>
      <c r="M40" s="436"/>
      <c r="N40" s="436"/>
      <c r="O40" s="767"/>
      <c r="Q40" s="443"/>
      <c r="R40" s="444"/>
      <c r="S40" s="444"/>
      <c r="T40" s="445"/>
    </row>
    <row r="41" spans="1:20" s="1133" customFormat="1" ht="3.75" customHeight="1" x14ac:dyDescent="0.2">
      <c r="A41" s="1134"/>
      <c r="B41" s="1129"/>
      <c r="C41" s="1129"/>
      <c r="D41" s="436"/>
      <c r="E41" s="436"/>
      <c r="F41" s="436"/>
      <c r="G41" s="436"/>
      <c r="H41" s="436"/>
      <c r="I41" s="436"/>
      <c r="J41" s="436"/>
      <c r="K41" s="436"/>
      <c r="L41" s="436"/>
      <c r="M41" s="436"/>
      <c r="N41" s="436"/>
      <c r="O41" s="767"/>
      <c r="Q41" s="375"/>
      <c r="R41" s="375"/>
      <c r="S41" s="375"/>
      <c r="T41" s="375"/>
    </row>
    <row r="42" spans="1:20" s="1133" customFormat="1" ht="20.100000000000001" customHeight="1" thickBot="1" x14ac:dyDescent="0.25">
      <c r="A42" s="1698" t="s">
        <v>1059</v>
      </c>
      <c r="B42" s="1434"/>
      <c r="C42" s="1434"/>
      <c r="D42" s="436"/>
      <c r="E42" s="415">
        <f>E38-E40</f>
        <v>0</v>
      </c>
      <c r="F42" s="415">
        <f t="shared" ref="F42:J42" si="10">F38-F40</f>
        <v>0</v>
      </c>
      <c r="G42" s="415">
        <f t="shared" si="10"/>
        <v>0</v>
      </c>
      <c r="H42" s="415">
        <f t="shared" si="10"/>
        <v>0</v>
      </c>
      <c r="I42" s="415">
        <f t="shared" si="10"/>
        <v>0</v>
      </c>
      <c r="J42" s="415">
        <f t="shared" si="10"/>
        <v>0</v>
      </c>
      <c r="K42" s="436"/>
      <c r="L42" s="436"/>
      <c r="M42" s="436"/>
      <c r="N42" s="436"/>
      <c r="O42" s="767"/>
      <c r="Q42" s="443"/>
      <c r="R42" s="444"/>
      <c r="S42" s="444"/>
      <c r="T42" s="445"/>
    </row>
    <row r="43" spans="1:20" ht="3.75" customHeight="1" thickTop="1" thickBot="1" x14ac:dyDescent="0.25">
      <c r="A43" s="873"/>
      <c r="B43" s="402"/>
      <c r="C43" s="402"/>
      <c r="D43" s="402"/>
      <c r="E43" s="436"/>
      <c r="F43" s="436"/>
      <c r="G43" s="436"/>
      <c r="H43" s="436"/>
      <c r="I43" s="436"/>
      <c r="J43" s="436"/>
      <c r="K43" s="436"/>
      <c r="L43" s="436"/>
      <c r="M43" s="436"/>
      <c r="N43" s="436"/>
      <c r="O43" s="767"/>
      <c r="Q43" s="375"/>
      <c r="R43" s="375"/>
      <c r="S43" s="375"/>
      <c r="T43" s="375"/>
    </row>
    <row r="44" spans="1:20" ht="3" customHeight="1" x14ac:dyDescent="0.2">
      <c r="A44" s="875"/>
      <c r="B44" s="876"/>
      <c r="C44" s="876"/>
      <c r="D44" s="876"/>
      <c r="E44" s="857"/>
      <c r="F44" s="857"/>
      <c r="G44" s="857"/>
      <c r="H44" s="857"/>
      <c r="I44" s="857"/>
      <c r="J44" s="857"/>
      <c r="K44" s="857"/>
      <c r="L44" s="857"/>
      <c r="M44" s="857"/>
      <c r="N44" s="857"/>
      <c r="O44" s="858"/>
      <c r="Q44" s="375"/>
      <c r="R44" s="375"/>
      <c r="S44" s="375"/>
      <c r="T44" s="375"/>
    </row>
    <row r="45" spans="1:20" ht="19.5" customHeight="1" x14ac:dyDescent="0.2">
      <c r="A45" s="1397" t="s">
        <v>488</v>
      </c>
      <c r="B45" s="1398"/>
      <c r="C45" s="1398"/>
      <c r="D45" s="1398"/>
      <c r="E45" s="1398"/>
      <c r="F45" s="1398"/>
      <c r="G45" s="1398"/>
      <c r="H45" s="1398"/>
      <c r="I45" s="1398"/>
      <c r="J45" s="1398"/>
      <c r="K45" s="1398"/>
      <c r="L45" s="1398"/>
      <c r="M45" s="1398"/>
      <c r="N45" s="1398"/>
      <c r="O45" s="1399"/>
      <c r="Q45" s="375"/>
      <c r="R45" s="375"/>
      <c r="S45" s="375"/>
      <c r="T45" s="375"/>
    </row>
    <row r="46" spans="1:20" ht="3" customHeight="1" x14ac:dyDescent="0.2">
      <c r="A46" s="873"/>
      <c r="B46" s="402"/>
      <c r="C46" s="402"/>
      <c r="D46" s="402"/>
      <c r="E46" s="436"/>
      <c r="F46" s="436"/>
      <c r="G46" s="436"/>
      <c r="H46" s="436"/>
      <c r="I46" s="436"/>
      <c r="J46" s="436"/>
      <c r="K46" s="436"/>
      <c r="L46" s="436"/>
      <c r="M46" s="436"/>
      <c r="N46" s="436"/>
      <c r="O46" s="767"/>
      <c r="Q46" s="375"/>
      <c r="R46" s="375"/>
      <c r="S46" s="375"/>
      <c r="T46" s="375"/>
    </row>
    <row r="47" spans="1:20" ht="39.950000000000003" customHeight="1" x14ac:dyDescent="0.2">
      <c r="A47" s="1076" t="s">
        <v>85</v>
      </c>
      <c r="B47" s="436"/>
      <c r="C47" s="436"/>
      <c r="D47" s="1083"/>
      <c r="E47" s="1074" t="s">
        <v>489</v>
      </c>
      <c r="F47" s="1074" t="s">
        <v>92</v>
      </c>
      <c r="G47" s="1074" t="s">
        <v>510</v>
      </c>
      <c r="H47" s="1074" t="s">
        <v>1132</v>
      </c>
      <c r="I47" s="1074" t="s">
        <v>1133</v>
      </c>
      <c r="J47" s="1128" t="s">
        <v>1134</v>
      </c>
      <c r="K47" s="1128" t="s">
        <v>1135</v>
      </c>
      <c r="L47" s="1128" t="s">
        <v>1136</v>
      </c>
      <c r="M47" s="1128" t="s">
        <v>1137</v>
      </c>
      <c r="N47" s="436"/>
      <c r="O47" s="767"/>
      <c r="Q47" s="375"/>
      <c r="R47" s="375"/>
      <c r="S47" s="375"/>
      <c r="T47" s="375"/>
    </row>
    <row r="48" spans="1:20" ht="15" customHeight="1" x14ac:dyDescent="0.2">
      <c r="A48" s="1618" t="str">
        <f>$B$1</f>
        <v>MICI05</v>
      </c>
      <c r="B48" s="1619"/>
      <c r="C48" s="1619"/>
      <c r="D48" s="218"/>
      <c r="E48" s="219"/>
      <c r="F48" s="438">
        <f>$E$16*E48</f>
        <v>0</v>
      </c>
      <c r="G48" s="438">
        <f>$E$31*E48</f>
        <v>0</v>
      </c>
      <c r="H48" s="438">
        <f>($E$36-$E$31)*E48</f>
        <v>0</v>
      </c>
      <c r="I48" s="438">
        <f>F48-SUM(G48:H48)</f>
        <v>0</v>
      </c>
      <c r="J48" s="429"/>
      <c r="K48" s="429"/>
      <c r="L48" s="429"/>
      <c r="M48" s="438">
        <f>I48-SUM(J48:L48)</f>
        <v>0</v>
      </c>
      <c r="N48" s="1081"/>
      <c r="O48" s="767"/>
      <c r="Q48" s="443"/>
      <c r="R48" s="444"/>
      <c r="S48" s="444"/>
      <c r="T48" s="445"/>
    </row>
    <row r="49" spans="1:20" ht="15" customHeight="1" x14ac:dyDescent="0.2">
      <c r="A49" s="1513" t="s">
        <v>490</v>
      </c>
      <c r="B49" s="1413"/>
      <c r="C49" s="1413"/>
      <c r="D49" s="218"/>
      <c r="E49" s="219"/>
      <c r="F49" s="438">
        <f t="shared" ref="F49:F51" si="11">$E$16*E49</f>
        <v>0</v>
      </c>
      <c r="G49" s="438">
        <f t="shared" ref="G49:G51" si="12">$E$31*E49</f>
        <v>0</v>
      </c>
      <c r="H49" s="438">
        <f t="shared" ref="H49:H51" si="13">($E$36-$E$31)*E49</f>
        <v>0</v>
      </c>
      <c r="I49" s="438">
        <f>F49-SUM(G49:H49)</f>
        <v>0</v>
      </c>
      <c r="J49" s="429"/>
      <c r="K49" s="429"/>
      <c r="L49" s="429"/>
      <c r="M49" s="438">
        <f t="shared" ref="M49:M51" si="14">I49-SUM(J49:L49)</f>
        <v>0</v>
      </c>
      <c r="N49" s="1081"/>
      <c r="O49" s="767"/>
      <c r="Q49" s="443"/>
      <c r="R49" s="444"/>
      <c r="S49" s="444"/>
      <c r="T49" s="445"/>
    </row>
    <row r="50" spans="1:20" ht="15" customHeight="1" x14ac:dyDescent="0.2">
      <c r="A50" s="1513" t="s">
        <v>490</v>
      </c>
      <c r="B50" s="1413"/>
      <c r="C50" s="1413"/>
      <c r="D50" s="218"/>
      <c r="E50" s="219"/>
      <c r="F50" s="438">
        <f t="shared" si="11"/>
        <v>0</v>
      </c>
      <c r="G50" s="438">
        <f t="shared" si="12"/>
        <v>0</v>
      </c>
      <c r="H50" s="438">
        <f t="shared" si="13"/>
        <v>0</v>
      </c>
      <c r="I50" s="438">
        <f>F50-SUM(G50:H50)</f>
        <v>0</v>
      </c>
      <c r="J50" s="429"/>
      <c r="K50" s="429"/>
      <c r="L50" s="429"/>
      <c r="M50" s="438">
        <f t="shared" si="14"/>
        <v>0</v>
      </c>
      <c r="N50" s="1081"/>
      <c r="O50" s="767"/>
      <c r="Q50" s="443"/>
      <c r="R50" s="444"/>
      <c r="S50" s="444"/>
      <c r="T50" s="445"/>
    </row>
    <row r="51" spans="1:20" ht="15" customHeight="1" x14ac:dyDescent="0.2">
      <c r="A51" s="1513" t="s">
        <v>490</v>
      </c>
      <c r="B51" s="1413"/>
      <c r="C51" s="1413"/>
      <c r="D51" s="218"/>
      <c r="E51" s="220"/>
      <c r="F51" s="438">
        <f t="shared" si="11"/>
        <v>0</v>
      </c>
      <c r="G51" s="438">
        <f t="shared" si="12"/>
        <v>0</v>
      </c>
      <c r="H51" s="438">
        <f t="shared" si="13"/>
        <v>0</v>
      </c>
      <c r="I51" s="438">
        <f>F51-SUM(G51:H51)</f>
        <v>0</v>
      </c>
      <c r="J51" s="429"/>
      <c r="K51" s="429"/>
      <c r="L51" s="429"/>
      <c r="M51" s="438">
        <f t="shared" si="14"/>
        <v>0</v>
      </c>
      <c r="N51" s="1081"/>
      <c r="O51" s="767"/>
      <c r="Q51" s="443"/>
      <c r="R51" s="444"/>
      <c r="S51" s="444"/>
      <c r="T51" s="445"/>
    </row>
    <row r="52" spans="1:20" ht="20.100000000000001" customHeight="1" thickBot="1" x14ac:dyDescent="0.25">
      <c r="A52" s="822"/>
      <c r="B52" s="436"/>
      <c r="C52" s="436"/>
      <c r="D52" s="436"/>
      <c r="E52" s="221" t="str">
        <f>IF(SUM(E48:E51)=0,"",SUM(E48:E51))</f>
        <v/>
      </c>
      <c r="F52" s="415">
        <f>SUM(F48:F51)</f>
        <v>0</v>
      </c>
      <c r="G52" s="415">
        <f>SUM(G48:G51)</f>
        <v>0</v>
      </c>
      <c r="H52" s="415">
        <f>SUM(H48:H51)</f>
        <v>0</v>
      </c>
      <c r="I52" s="415">
        <f>SUM(I48:I51)</f>
        <v>0</v>
      </c>
      <c r="J52" s="415">
        <f t="shared" ref="J52:M52" si="15">SUM(J48:J51)</f>
        <v>0</v>
      </c>
      <c r="K52" s="415">
        <f t="shared" si="15"/>
        <v>0</v>
      </c>
      <c r="L52" s="415">
        <f t="shared" si="15"/>
        <v>0</v>
      </c>
      <c r="M52" s="415">
        <f t="shared" si="15"/>
        <v>0</v>
      </c>
      <c r="N52" s="1081"/>
      <c r="O52" s="767"/>
      <c r="Q52" s="443"/>
      <c r="R52" s="444"/>
      <c r="S52" s="444"/>
      <c r="T52" s="445"/>
    </row>
    <row r="53" spans="1:20" ht="3.75" customHeight="1" thickTop="1" x14ac:dyDescent="0.2">
      <c r="A53" s="822"/>
      <c r="B53" s="436"/>
      <c r="C53" s="436"/>
      <c r="D53" s="436"/>
      <c r="E53" s="436"/>
      <c r="F53" s="436"/>
      <c r="G53" s="436"/>
      <c r="H53" s="436"/>
      <c r="I53" s="436"/>
      <c r="J53" s="436"/>
      <c r="K53" s="436"/>
      <c r="L53" s="436"/>
      <c r="M53" s="436"/>
      <c r="N53" s="436"/>
      <c r="O53" s="767"/>
      <c r="Q53" s="375"/>
      <c r="R53" s="375"/>
      <c r="S53" s="375"/>
      <c r="T53" s="375"/>
    </row>
    <row r="54" spans="1:20" ht="39.950000000000003" customHeight="1" x14ac:dyDescent="0.2">
      <c r="A54" s="1076" t="s">
        <v>86</v>
      </c>
      <c r="B54" s="436"/>
      <c r="C54" s="436"/>
      <c r="D54" s="436"/>
      <c r="E54" s="1074" t="s">
        <v>489</v>
      </c>
      <c r="F54" s="1074" t="s">
        <v>92</v>
      </c>
      <c r="G54" s="1074" t="s">
        <v>510</v>
      </c>
      <c r="H54" s="1074" t="s">
        <v>1132</v>
      </c>
      <c r="I54" s="1074" t="s">
        <v>1133</v>
      </c>
      <c r="J54" s="1128" t="s">
        <v>1134</v>
      </c>
      <c r="K54" s="1128" t="s">
        <v>1135</v>
      </c>
      <c r="L54" s="1128" t="s">
        <v>1136</v>
      </c>
      <c r="M54" s="1128" t="s">
        <v>1137</v>
      </c>
      <c r="N54" s="436"/>
      <c r="O54" s="767"/>
      <c r="Q54" s="375"/>
      <c r="R54" s="375"/>
      <c r="S54" s="375"/>
      <c r="T54" s="375"/>
    </row>
    <row r="55" spans="1:20" ht="15" customHeight="1" x14ac:dyDescent="0.2">
      <c r="A55" s="1618" t="str">
        <f>$B$1</f>
        <v>MICI05</v>
      </c>
      <c r="B55" s="1619"/>
      <c r="C55" s="1619"/>
      <c r="D55" s="218"/>
      <c r="E55" s="219"/>
      <c r="F55" s="438">
        <f>$F$16*E55</f>
        <v>0</v>
      </c>
      <c r="G55" s="438">
        <f>$F$31*E55</f>
        <v>0</v>
      </c>
      <c r="H55" s="438">
        <f>($F$36-$F$31)*E55</f>
        <v>0</v>
      </c>
      <c r="I55" s="438">
        <f>F55-SUM(G55:H55)</f>
        <v>0</v>
      </c>
      <c r="J55" s="429"/>
      <c r="K55" s="429"/>
      <c r="L55" s="429"/>
      <c r="M55" s="438">
        <f>I55-SUM(J55:L55)</f>
        <v>0</v>
      </c>
      <c r="N55" s="436"/>
      <c r="O55" s="767"/>
      <c r="Q55" s="443"/>
      <c r="R55" s="444"/>
      <c r="S55" s="444"/>
      <c r="T55" s="445"/>
    </row>
    <row r="56" spans="1:20" ht="15" customHeight="1" x14ac:dyDescent="0.2">
      <c r="A56" s="1513" t="s">
        <v>490</v>
      </c>
      <c r="B56" s="1413"/>
      <c r="C56" s="1413"/>
      <c r="D56" s="218"/>
      <c r="E56" s="219"/>
      <c r="F56" s="438">
        <f>$F$16*E56</f>
        <v>0</v>
      </c>
      <c r="G56" s="438">
        <f t="shared" ref="G56:G58" si="16">$F$31*E56</f>
        <v>0</v>
      </c>
      <c r="H56" s="438">
        <f t="shared" ref="H56:H58" si="17">($F$36-$F$31)*E56</f>
        <v>0</v>
      </c>
      <c r="I56" s="438">
        <f>F56-SUM(G56:H56)</f>
        <v>0</v>
      </c>
      <c r="J56" s="429"/>
      <c r="K56" s="429"/>
      <c r="L56" s="429"/>
      <c r="M56" s="438">
        <f t="shared" ref="M56:M58" si="18">I56-SUM(J56:L56)</f>
        <v>0</v>
      </c>
      <c r="N56" s="1081"/>
      <c r="O56" s="767"/>
      <c r="Q56" s="443"/>
      <c r="R56" s="444"/>
      <c r="S56" s="444"/>
      <c r="T56" s="445"/>
    </row>
    <row r="57" spans="1:20" ht="15" customHeight="1" x14ac:dyDescent="0.2">
      <c r="A57" s="1513" t="s">
        <v>490</v>
      </c>
      <c r="B57" s="1413"/>
      <c r="C57" s="1413"/>
      <c r="D57" s="218"/>
      <c r="E57" s="219"/>
      <c r="F57" s="438">
        <f>$F$16*E57</f>
        <v>0</v>
      </c>
      <c r="G57" s="438">
        <f t="shared" si="16"/>
        <v>0</v>
      </c>
      <c r="H57" s="438">
        <f t="shared" si="17"/>
        <v>0</v>
      </c>
      <c r="I57" s="438">
        <f>F57-SUM(G57:H57)</f>
        <v>0</v>
      </c>
      <c r="J57" s="429"/>
      <c r="K57" s="429"/>
      <c r="L57" s="429"/>
      <c r="M57" s="438">
        <f t="shared" si="18"/>
        <v>0</v>
      </c>
      <c r="N57" s="1081"/>
      <c r="O57" s="767"/>
      <c r="Q57" s="443"/>
      <c r="R57" s="444"/>
      <c r="S57" s="444"/>
      <c r="T57" s="445"/>
    </row>
    <row r="58" spans="1:20" ht="15" customHeight="1" x14ac:dyDescent="0.2">
      <c r="A58" s="1513" t="s">
        <v>490</v>
      </c>
      <c r="B58" s="1413"/>
      <c r="C58" s="1413"/>
      <c r="D58" s="218"/>
      <c r="E58" s="220"/>
      <c r="F58" s="438">
        <f>$F$16*E58</f>
        <v>0</v>
      </c>
      <c r="G58" s="438">
        <f t="shared" si="16"/>
        <v>0</v>
      </c>
      <c r="H58" s="438">
        <f t="shared" si="17"/>
        <v>0</v>
      </c>
      <c r="I58" s="438">
        <f>F58-SUM(G58:H58)</f>
        <v>0</v>
      </c>
      <c r="J58" s="429"/>
      <c r="K58" s="429"/>
      <c r="L58" s="429"/>
      <c r="M58" s="438">
        <f t="shared" si="18"/>
        <v>0</v>
      </c>
      <c r="N58" s="1081"/>
      <c r="O58" s="767"/>
      <c r="Q58" s="443"/>
      <c r="R58" s="444"/>
      <c r="S58" s="444"/>
      <c r="T58" s="445"/>
    </row>
    <row r="59" spans="1:20" ht="20.100000000000001" customHeight="1" thickBot="1" x14ac:dyDescent="0.25">
      <c r="A59" s="822"/>
      <c r="B59" s="436"/>
      <c r="C59" s="436"/>
      <c r="D59" s="436"/>
      <c r="E59" s="221" t="str">
        <f>IF(SUM(E55:E58)=0,"",SUM(E55:E58))</f>
        <v/>
      </c>
      <c r="F59" s="415">
        <f>SUM(F55:F58)</f>
        <v>0</v>
      </c>
      <c r="G59" s="415">
        <f>SUM(G55:G58)</f>
        <v>0</v>
      </c>
      <c r="H59" s="415">
        <f>SUM(H55:H58)</f>
        <v>0</v>
      </c>
      <c r="I59" s="415">
        <f>SUM(I55:I58)</f>
        <v>0</v>
      </c>
      <c r="J59" s="415">
        <f t="shared" ref="J59" si="19">SUM(J55:J58)</f>
        <v>0</v>
      </c>
      <c r="K59" s="415">
        <f t="shared" ref="K59" si="20">SUM(K55:K58)</f>
        <v>0</v>
      </c>
      <c r="L59" s="415">
        <f t="shared" ref="L59" si="21">SUM(L55:L58)</f>
        <v>0</v>
      </c>
      <c r="M59" s="415">
        <f t="shared" ref="M59" si="22">SUM(M55:M58)</f>
        <v>0</v>
      </c>
      <c r="N59" s="1081"/>
      <c r="O59" s="767"/>
      <c r="Q59" s="443"/>
      <c r="R59" s="444"/>
      <c r="S59" s="444"/>
      <c r="T59" s="445"/>
    </row>
    <row r="60" spans="1:20" ht="3.75" customHeight="1" thickTop="1" x14ac:dyDescent="0.2">
      <c r="A60" s="822"/>
      <c r="B60" s="436"/>
      <c r="C60" s="436"/>
      <c r="D60" s="436"/>
      <c r="E60" s="436"/>
      <c r="F60" s="436"/>
      <c r="G60" s="436"/>
      <c r="H60" s="436"/>
      <c r="I60" s="436"/>
      <c r="J60" s="436"/>
      <c r="K60" s="436"/>
      <c r="L60" s="436"/>
      <c r="M60" s="436"/>
      <c r="N60" s="436"/>
      <c r="O60" s="767"/>
      <c r="Q60" s="375"/>
      <c r="R60" s="375"/>
      <c r="S60" s="375"/>
      <c r="T60" s="375"/>
    </row>
    <row r="61" spans="1:20" ht="39.950000000000003" customHeight="1" x14ac:dyDescent="0.2">
      <c r="A61" s="1076" t="s">
        <v>87</v>
      </c>
      <c r="B61" s="436"/>
      <c r="C61" s="436"/>
      <c r="D61" s="436"/>
      <c r="E61" s="1074" t="s">
        <v>489</v>
      </c>
      <c r="F61" s="1074" t="s">
        <v>92</v>
      </c>
      <c r="G61" s="1074" t="s">
        <v>510</v>
      </c>
      <c r="H61" s="1074" t="s">
        <v>1132</v>
      </c>
      <c r="I61" s="1074" t="s">
        <v>1133</v>
      </c>
      <c r="J61" s="1128" t="s">
        <v>1134</v>
      </c>
      <c r="K61" s="1128" t="s">
        <v>1135</v>
      </c>
      <c r="L61" s="1128" t="s">
        <v>1136</v>
      </c>
      <c r="M61" s="1128" t="s">
        <v>1137</v>
      </c>
      <c r="N61" s="436"/>
      <c r="O61" s="767"/>
      <c r="Q61" s="375"/>
      <c r="R61" s="375"/>
      <c r="S61" s="375"/>
      <c r="T61" s="375"/>
    </row>
    <row r="62" spans="1:20" ht="15" customHeight="1" x14ac:dyDescent="0.2">
      <c r="A62" s="1618" t="str">
        <f>$B$1</f>
        <v>MICI05</v>
      </c>
      <c r="B62" s="1619"/>
      <c r="C62" s="1619"/>
      <c r="D62" s="218"/>
      <c r="E62" s="219"/>
      <c r="F62" s="438">
        <f>$G$16*E62</f>
        <v>0</v>
      </c>
      <c r="G62" s="438">
        <f>$G$31*E62</f>
        <v>0</v>
      </c>
      <c r="H62" s="438">
        <f>($G$36-$G$31)*E62</f>
        <v>0</v>
      </c>
      <c r="I62" s="438">
        <f>F62-SUM(G62:H62)</f>
        <v>0</v>
      </c>
      <c r="J62" s="429"/>
      <c r="K62" s="429"/>
      <c r="L62" s="429"/>
      <c r="M62" s="438">
        <f>I62-SUM(J62:L62)</f>
        <v>0</v>
      </c>
      <c r="N62" s="1081"/>
      <c r="O62" s="767"/>
      <c r="Q62" s="443"/>
      <c r="R62" s="444"/>
      <c r="S62" s="444"/>
      <c r="T62" s="445"/>
    </row>
    <row r="63" spans="1:20" ht="15" customHeight="1" x14ac:dyDescent="0.2">
      <c r="A63" s="1513" t="s">
        <v>490</v>
      </c>
      <c r="B63" s="1413"/>
      <c r="C63" s="1413"/>
      <c r="D63" s="218"/>
      <c r="E63" s="219"/>
      <c r="F63" s="438">
        <f>$G$16*E63</f>
        <v>0</v>
      </c>
      <c r="G63" s="438">
        <f t="shared" ref="G63:G65" si="23">$G$31*E63</f>
        <v>0</v>
      </c>
      <c r="H63" s="438">
        <f t="shared" ref="H63:H65" si="24">($G$36-$G$31)*E63</f>
        <v>0</v>
      </c>
      <c r="I63" s="438">
        <f>F63-SUM(G63:H63)</f>
        <v>0</v>
      </c>
      <c r="J63" s="429"/>
      <c r="K63" s="429"/>
      <c r="L63" s="429"/>
      <c r="M63" s="438">
        <f t="shared" ref="M63:M65" si="25">I63-SUM(J63:L63)</f>
        <v>0</v>
      </c>
      <c r="N63" s="1081"/>
      <c r="O63" s="767"/>
      <c r="Q63" s="443"/>
      <c r="R63" s="444"/>
      <c r="S63" s="444"/>
      <c r="T63" s="445"/>
    </row>
    <row r="64" spans="1:20" ht="15" customHeight="1" x14ac:dyDescent="0.2">
      <c r="A64" s="1513" t="s">
        <v>490</v>
      </c>
      <c r="B64" s="1413"/>
      <c r="C64" s="1413"/>
      <c r="D64" s="218"/>
      <c r="E64" s="219"/>
      <c r="F64" s="438">
        <f>$G$16*E64</f>
        <v>0</v>
      </c>
      <c r="G64" s="438">
        <f t="shared" si="23"/>
        <v>0</v>
      </c>
      <c r="H64" s="438">
        <f t="shared" si="24"/>
        <v>0</v>
      </c>
      <c r="I64" s="438">
        <f>F64-SUM(G64:H64)</f>
        <v>0</v>
      </c>
      <c r="J64" s="429"/>
      <c r="K64" s="429"/>
      <c r="L64" s="429"/>
      <c r="M64" s="438">
        <f t="shared" si="25"/>
        <v>0</v>
      </c>
      <c r="N64" s="1081"/>
      <c r="O64" s="767"/>
      <c r="Q64" s="443"/>
      <c r="R64" s="444"/>
      <c r="S64" s="444"/>
      <c r="T64" s="445"/>
    </row>
    <row r="65" spans="1:20" ht="15" customHeight="1" x14ac:dyDescent="0.2">
      <c r="A65" s="1513" t="s">
        <v>490</v>
      </c>
      <c r="B65" s="1413"/>
      <c r="C65" s="1413"/>
      <c r="D65" s="218"/>
      <c r="E65" s="220"/>
      <c r="F65" s="438">
        <f>$G$16*E65</f>
        <v>0</v>
      </c>
      <c r="G65" s="438">
        <f t="shared" si="23"/>
        <v>0</v>
      </c>
      <c r="H65" s="438">
        <f t="shared" si="24"/>
        <v>0</v>
      </c>
      <c r="I65" s="438">
        <f>F65-SUM(G65:H65)</f>
        <v>0</v>
      </c>
      <c r="J65" s="429"/>
      <c r="K65" s="429"/>
      <c r="L65" s="429"/>
      <c r="M65" s="438">
        <f t="shared" si="25"/>
        <v>0</v>
      </c>
      <c r="N65" s="1081"/>
      <c r="O65" s="767"/>
      <c r="Q65" s="443"/>
      <c r="R65" s="444"/>
      <c r="S65" s="444"/>
      <c r="T65" s="445"/>
    </row>
    <row r="66" spans="1:20" ht="20.100000000000001" customHeight="1" thickBot="1" x14ac:dyDescent="0.25">
      <c r="A66" s="822"/>
      <c r="B66" s="436"/>
      <c r="C66" s="436"/>
      <c r="D66" s="436"/>
      <c r="E66" s="221" t="str">
        <f>IF(SUM(E62:E65)=0,"",SUM(E62:E65))</f>
        <v/>
      </c>
      <c r="F66" s="415">
        <f>SUM(F62:F65)</f>
        <v>0</v>
      </c>
      <c r="G66" s="415">
        <f>SUM(G62:G65)</f>
        <v>0</v>
      </c>
      <c r="H66" s="415">
        <f>SUM(H62:H65)</f>
        <v>0</v>
      </c>
      <c r="I66" s="415">
        <f>SUM(I62:I65)</f>
        <v>0</v>
      </c>
      <c r="J66" s="415">
        <f t="shared" ref="J66" si="26">SUM(J62:J65)</f>
        <v>0</v>
      </c>
      <c r="K66" s="415">
        <f t="shared" ref="K66" si="27">SUM(K62:K65)</f>
        <v>0</v>
      </c>
      <c r="L66" s="415">
        <f t="shared" ref="L66" si="28">SUM(L62:L65)</f>
        <v>0</v>
      </c>
      <c r="M66" s="415">
        <f t="shared" ref="M66" si="29">SUM(M62:M65)</f>
        <v>0</v>
      </c>
      <c r="N66" s="1081"/>
      <c r="O66" s="767"/>
      <c r="Q66" s="443"/>
      <c r="R66" s="444"/>
      <c r="S66" s="444"/>
      <c r="T66" s="445"/>
    </row>
    <row r="67" spans="1:20" ht="3.75" customHeight="1" thickTop="1" x14ac:dyDescent="0.2">
      <c r="A67" s="822"/>
      <c r="B67" s="436"/>
      <c r="C67" s="436"/>
      <c r="D67" s="436"/>
      <c r="E67" s="436"/>
      <c r="F67" s="436"/>
      <c r="G67" s="436"/>
      <c r="H67" s="436"/>
      <c r="I67" s="436"/>
      <c r="J67" s="436"/>
      <c r="K67" s="436"/>
      <c r="L67" s="436"/>
      <c r="M67" s="436"/>
      <c r="N67" s="436"/>
      <c r="O67" s="767"/>
      <c r="Q67" s="375"/>
      <c r="R67" s="375"/>
      <c r="S67" s="375"/>
      <c r="T67" s="375"/>
    </row>
    <row r="68" spans="1:20" ht="39.950000000000003" customHeight="1" x14ac:dyDescent="0.2">
      <c r="A68" s="1076" t="s">
        <v>88</v>
      </c>
      <c r="B68" s="436"/>
      <c r="C68" s="436"/>
      <c r="D68" s="436"/>
      <c r="E68" s="1074" t="s">
        <v>489</v>
      </c>
      <c r="F68" s="1074" t="s">
        <v>92</v>
      </c>
      <c r="G68" s="1074" t="s">
        <v>510</v>
      </c>
      <c r="H68" s="1074" t="s">
        <v>1132</v>
      </c>
      <c r="I68" s="1074" t="s">
        <v>1133</v>
      </c>
      <c r="J68" s="1128" t="s">
        <v>1134</v>
      </c>
      <c r="K68" s="1128" t="s">
        <v>1135</v>
      </c>
      <c r="L68" s="1128" t="s">
        <v>1136</v>
      </c>
      <c r="M68" s="1128" t="s">
        <v>1137</v>
      </c>
      <c r="N68" s="436"/>
      <c r="O68" s="767"/>
      <c r="Q68" s="375"/>
      <c r="R68" s="375"/>
      <c r="S68" s="375"/>
      <c r="T68" s="375"/>
    </row>
    <row r="69" spans="1:20" ht="15" customHeight="1" x14ac:dyDescent="0.2">
      <c r="A69" s="1618" t="str">
        <f>$B$1</f>
        <v>MICI05</v>
      </c>
      <c r="B69" s="1619"/>
      <c r="C69" s="1619"/>
      <c r="D69" s="218"/>
      <c r="E69" s="219"/>
      <c r="F69" s="438">
        <f>$H$16*E69</f>
        <v>0</v>
      </c>
      <c r="G69" s="438">
        <f>$H$31*E69</f>
        <v>0</v>
      </c>
      <c r="H69" s="438">
        <f>($H$36-$H$31)*E69</f>
        <v>0</v>
      </c>
      <c r="I69" s="438">
        <f>F69-SUM(G69:H69)</f>
        <v>0</v>
      </c>
      <c r="J69" s="429"/>
      <c r="K69" s="429"/>
      <c r="L69" s="429"/>
      <c r="M69" s="438">
        <f>I69-SUM(J69:L69)</f>
        <v>0</v>
      </c>
      <c r="N69" s="1081"/>
      <c r="O69" s="767"/>
      <c r="Q69" s="443"/>
      <c r="R69" s="444"/>
      <c r="S69" s="444"/>
      <c r="T69" s="445"/>
    </row>
    <row r="70" spans="1:20" ht="15" customHeight="1" x14ac:dyDescent="0.2">
      <c r="A70" s="1513" t="s">
        <v>490</v>
      </c>
      <c r="B70" s="1413"/>
      <c r="C70" s="1413"/>
      <c r="D70" s="218"/>
      <c r="E70" s="219"/>
      <c r="F70" s="438">
        <f>$H$16*E70</f>
        <v>0</v>
      </c>
      <c r="G70" s="438">
        <f t="shared" ref="G70:G72" si="30">$H$31*E70</f>
        <v>0</v>
      </c>
      <c r="H70" s="438">
        <f t="shared" ref="H70:H72" si="31">($H$36-$H$31)*E70</f>
        <v>0</v>
      </c>
      <c r="I70" s="438">
        <f>F70-SUM(G70:H70)</f>
        <v>0</v>
      </c>
      <c r="J70" s="429"/>
      <c r="K70" s="429"/>
      <c r="L70" s="429"/>
      <c r="M70" s="438">
        <f t="shared" ref="M70:M72" si="32">I70-SUM(J70:L70)</f>
        <v>0</v>
      </c>
      <c r="N70" s="1081"/>
      <c r="O70" s="767"/>
      <c r="Q70" s="443"/>
      <c r="R70" s="444"/>
      <c r="S70" s="444"/>
      <c r="T70" s="445"/>
    </row>
    <row r="71" spans="1:20" ht="15" customHeight="1" x14ac:dyDescent="0.2">
      <c r="A71" s="1513" t="s">
        <v>490</v>
      </c>
      <c r="B71" s="1413"/>
      <c r="C71" s="1413"/>
      <c r="D71" s="218"/>
      <c r="E71" s="219"/>
      <c r="F71" s="438">
        <f>$H$16*E71</f>
        <v>0</v>
      </c>
      <c r="G71" s="438">
        <f t="shared" si="30"/>
        <v>0</v>
      </c>
      <c r="H71" s="438">
        <f t="shared" si="31"/>
        <v>0</v>
      </c>
      <c r="I71" s="438">
        <f>F71-SUM(G71:H71)</f>
        <v>0</v>
      </c>
      <c r="J71" s="429"/>
      <c r="K71" s="429"/>
      <c r="L71" s="429"/>
      <c r="M71" s="438">
        <f t="shared" si="32"/>
        <v>0</v>
      </c>
      <c r="N71" s="1081"/>
      <c r="O71" s="767"/>
      <c r="Q71" s="443"/>
      <c r="R71" s="444"/>
      <c r="S71" s="444"/>
      <c r="T71" s="445"/>
    </row>
    <row r="72" spans="1:20" ht="15" customHeight="1" x14ac:dyDescent="0.2">
      <c r="A72" s="1513" t="s">
        <v>490</v>
      </c>
      <c r="B72" s="1413"/>
      <c r="C72" s="1413"/>
      <c r="D72" s="218"/>
      <c r="E72" s="220"/>
      <c r="F72" s="438">
        <f>$H$16*E72</f>
        <v>0</v>
      </c>
      <c r="G72" s="438">
        <f t="shared" si="30"/>
        <v>0</v>
      </c>
      <c r="H72" s="438">
        <f t="shared" si="31"/>
        <v>0</v>
      </c>
      <c r="I72" s="438">
        <f>F72-SUM(G72:H72)</f>
        <v>0</v>
      </c>
      <c r="J72" s="429"/>
      <c r="K72" s="429"/>
      <c r="L72" s="429"/>
      <c r="M72" s="438">
        <f t="shared" si="32"/>
        <v>0</v>
      </c>
      <c r="N72" s="1081"/>
      <c r="O72" s="767"/>
      <c r="Q72" s="443"/>
      <c r="R72" s="444"/>
      <c r="S72" s="444"/>
      <c r="T72" s="445"/>
    </row>
    <row r="73" spans="1:20" ht="20.100000000000001" customHeight="1" thickBot="1" x14ac:dyDescent="0.25">
      <c r="A73" s="822"/>
      <c r="B73" s="436"/>
      <c r="C73" s="436"/>
      <c r="D73" s="436"/>
      <c r="E73" s="221" t="str">
        <f>IF(SUM(E69:E72)=0,"",SUM(E69:E72))</f>
        <v/>
      </c>
      <c r="F73" s="415">
        <f>SUM(F69:F72)</f>
        <v>0</v>
      </c>
      <c r="G73" s="415">
        <f>SUM(G69:G72)</f>
        <v>0</v>
      </c>
      <c r="H73" s="415">
        <f>SUM(H69:H72)</f>
        <v>0</v>
      </c>
      <c r="I73" s="415">
        <f>SUM(I69:I72)</f>
        <v>0</v>
      </c>
      <c r="J73" s="415">
        <f t="shared" ref="J73" si="33">SUM(J69:J72)</f>
        <v>0</v>
      </c>
      <c r="K73" s="415">
        <f t="shared" ref="K73" si="34">SUM(K69:K72)</f>
        <v>0</v>
      </c>
      <c r="L73" s="415">
        <f t="shared" ref="L73" si="35">SUM(L69:L72)</f>
        <v>0</v>
      </c>
      <c r="M73" s="415">
        <f t="shared" ref="M73" si="36">SUM(M69:M72)</f>
        <v>0</v>
      </c>
      <c r="N73" s="1081"/>
      <c r="O73" s="767"/>
      <c r="Q73" s="443"/>
      <c r="R73" s="444"/>
      <c r="S73" s="444"/>
      <c r="T73" s="445"/>
    </row>
    <row r="74" spans="1:20" s="1084" customFormat="1" ht="3.75" customHeight="1" thickTop="1" x14ac:dyDescent="0.2">
      <c r="A74" s="822"/>
      <c r="B74" s="436"/>
      <c r="C74" s="436"/>
      <c r="D74" s="436"/>
      <c r="E74" s="436"/>
      <c r="F74" s="436"/>
      <c r="G74" s="436"/>
      <c r="H74" s="436"/>
      <c r="I74" s="436"/>
      <c r="J74" s="1081"/>
      <c r="K74" s="1081"/>
      <c r="L74" s="1081"/>
      <c r="M74" s="1081"/>
      <c r="N74" s="1081"/>
      <c r="O74" s="767"/>
      <c r="Q74" s="1133"/>
      <c r="R74" s="1133"/>
      <c r="S74" s="1133"/>
      <c r="T74" s="1133"/>
    </row>
    <row r="75" spans="1:20" s="1084" customFormat="1" ht="39.950000000000003" customHeight="1" x14ac:dyDescent="0.2">
      <c r="A75" s="1076" t="s">
        <v>1052</v>
      </c>
      <c r="B75" s="436"/>
      <c r="C75" s="436"/>
      <c r="D75" s="436"/>
      <c r="E75" s="1074" t="s">
        <v>489</v>
      </c>
      <c r="F75" s="1074" t="s">
        <v>92</v>
      </c>
      <c r="G75" s="1074" t="s">
        <v>510</v>
      </c>
      <c r="H75" s="1074" t="s">
        <v>1132</v>
      </c>
      <c r="I75" s="1074" t="s">
        <v>1133</v>
      </c>
      <c r="J75" s="1128" t="s">
        <v>1134</v>
      </c>
      <c r="K75" s="1128" t="s">
        <v>1135</v>
      </c>
      <c r="L75" s="1128" t="s">
        <v>1136</v>
      </c>
      <c r="M75" s="1128" t="s">
        <v>1137</v>
      </c>
      <c r="N75" s="1081"/>
      <c r="O75" s="767"/>
      <c r="Q75" s="1133"/>
      <c r="R75" s="1133"/>
      <c r="S75" s="1133"/>
      <c r="T75" s="1133"/>
    </row>
    <row r="76" spans="1:20" s="1084" customFormat="1" ht="15" customHeight="1" x14ac:dyDescent="0.2">
      <c r="A76" s="1618" t="str">
        <f>$B$1</f>
        <v>MICI05</v>
      </c>
      <c r="B76" s="1619"/>
      <c r="C76" s="1619"/>
      <c r="D76" s="218"/>
      <c r="E76" s="219"/>
      <c r="F76" s="438">
        <f>$I$16*E76</f>
        <v>0</v>
      </c>
      <c r="G76" s="438">
        <f>$I$31*E76</f>
        <v>0</v>
      </c>
      <c r="H76" s="438">
        <f>($I$36-$I$31)*E76</f>
        <v>0</v>
      </c>
      <c r="I76" s="438">
        <f>F76-SUM(G76:H76)</f>
        <v>0</v>
      </c>
      <c r="J76" s="429"/>
      <c r="K76" s="429"/>
      <c r="L76" s="429"/>
      <c r="M76" s="438">
        <f>I76-SUM(J76:L76)</f>
        <v>0</v>
      </c>
      <c r="N76" s="1081"/>
      <c r="O76" s="767"/>
      <c r="Q76" s="443"/>
      <c r="R76" s="444"/>
      <c r="S76" s="444"/>
      <c r="T76" s="445"/>
    </row>
    <row r="77" spans="1:20" s="1084" customFormat="1" ht="15" customHeight="1" x14ac:dyDescent="0.2">
      <c r="A77" s="1513" t="s">
        <v>490</v>
      </c>
      <c r="B77" s="1413"/>
      <c r="C77" s="1413"/>
      <c r="D77" s="218"/>
      <c r="E77" s="219"/>
      <c r="F77" s="438">
        <f t="shared" ref="F77:F79" si="37">$I$16*E77</f>
        <v>0</v>
      </c>
      <c r="G77" s="438">
        <f t="shared" ref="G77:G79" si="38">$I$31*E77</f>
        <v>0</v>
      </c>
      <c r="H77" s="438">
        <f t="shared" ref="H77:H79" si="39">($I$36-$I$31)*E77</f>
        <v>0</v>
      </c>
      <c r="I77" s="438">
        <f>F77-SUM(G77:H77)</f>
        <v>0</v>
      </c>
      <c r="J77" s="429"/>
      <c r="K77" s="429"/>
      <c r="L77" s="429"/>
      <c r="M77" s="438">
        <f t="shared" ref="M77:M79" si="40">I77-SUM(J77:L77)</f>
        <v>0</v>
      </c>
      <c r="N77" s="1081"/>
      <c r="O77" s="767"/>
      <c r="Q77" s="443"/>
      <c r="R77" s="444"/>
      <c r="S77" s="444"/>
      <c r="T77" s="445"/>
    </row>
    <row r="78" spans="1:20" s="1084" customFormat="1" ht="15" customHeight="1" x14ac:dyDescent="0.2">
      <c r="A78" s="1513" t="s">
        <v>490</v>
      </c>
      <c r="B78" s="1413"/>
      <c r="C78" s="1413"/>
      <c r="D78" s="218"/>
      <c r="E78" s="219"/>
      <c r="F78" s="438">
        <f t="shared" si="37"/>
        <v>0</v>
      </c>
      <c r="G78" s="438">
        <f t="shared" si="38"/>
        <v>0</v>
      </c>
      <c r="H78" s="438">
        <f t="shared" si="39"/>
        <v>0</v>
      </c>
      <c r="I78" s="438">
        <f>F78-SUM(G78:H78)</f>
        <v>0</v>
      </c>
      <c r="J78" s="429"/>
      <c r="K78" s="429"/>
      <c r="L78" s="429"/>
      <c r="M78" s="438">
        <f t="shared" si="40"/>
        <v>0</v>
      </c>
      <c r="N78" s="1081"/>
      <c r="O78" s="767"/>
      <c r="Q78" s="443"/>
      <c r="R78" s="444"/>
      <c r="S78" s="444"/>
      <c r="T78" s="445"/>
    </row>
    <row r="79" spans="1:20" s="1084" customFormat="1" ht="15" customHeight="1" x14ac:dyDescent="0.2">
      <c r="A79" s="1513" t="s">
        <v>490</v>
      </c>
      <c r="B79" s="1413"/>
      <c r="C79" s="1413"/>
      <c r="D79" s="218"/>
      <c r="E79" s="220"/>
      <c r="F79" s="438">
        <f t="shared" si="37"/>
        <v>0</v>
      </c>
      <c r="G79" s="438">
        <f t="shared" si="38"/>
        <v>0</v>
      </c>
      <c r="H79" s="438">
        <f t="shared" si="39"/>
        <v>0</v>
      </c>
      <c r="I79" s="438">
        <f>F79-SUM(G79:H79)</f>
        <v>0</v>
      </c>
      <c r="J79" s="429"/>
      <c r="K79" s="429"/>
      <c r="L79" s="429"/>
      <c r="M79" s="438">
        <f t="shared" si="40"/>
        <v>0</v>
      </c>
      <c r="N79" s="1081"/>
      <c r="O79" s="767"/>
      <c r="Q79" s="443"/>
      <c r="R79" s="444"/>
      <c r="S79" s="444"/>
      <c r="T79" s="445"/>
    </row>
    <row r="80" spans="1:20" s="1084" customFormat="1" ht="20.100000000000001" customHeight="1" thickBot="1" x14ac:dyDescent="0.25">
      <c r="A80" s="822"/>
      <c r="B80" s="436"/>
      <c r="C80" s="436"/>
      <c r="D80" s="436"/>
      <c r="E80" s="221" t="str">
        <f>IF(SUM(E76:E79)=0,"",SUM(E76:E79))</f>
        <v/>
      </c>
      <c r="F80" s="415">
        <f>SUM(F76:F79)</f>
        <v>0</v>
      </c>
      <c r="G80" s="415">
        <f>SUM(G76:G79)</f>
        <v>0</v>
      </c>
      <c r="H80" s="415">
        <f>SUM(H76:H79)</f>
        <v>0</v>
      </c>
      <c r="I80" s="415">
        <f>SUM(I76:I79)</f>
        <v>0</v>
      </c>
      <c r="J80" s="415">
        <f t="shared" ref="J80" si="41">SUM(J76:J79)</f>
        <v>0</v>
      </c>
      <c r="K80" s="415">
        <f t="shared" ref="K80" si="42">SUM(K76:K79)</f>
        <v>0</v>
      </c>
      <c r="L80" s="415">
        <f t="shared" ref="L80" si="43">SUM(L76:L79)</f>
        <v>0</v>
      </c>
      <c r="M80" s="415">
        <f t="shared" ref="M80" si="44">SUM(M76:M79)</f>
        <v>0</v>
      </c>
      <c r="N80" s="1081"/>
      <c r="O80" s="767"/>
      <c r="Q80" s="443"/>
      <c r="R80" s="444"/>
      <c r="S80" s="444"/>
      <c r="T80" s="445"/>
    </row>
    <row r="81" spans="1:20" ht="3.75" customHeight="1" thickTop="1" thickBot="1" x14ac:dyDescent="0.25">
      <c r="A81" s="822"/>
      <c r="B81" s="436"/>
      <c r="C81" s="436"/>
      <c r="D81" s="436"/>
      <c r="E81" s="436"/>
      <c r="F81" s="436"/>
      <c r="G81" s="436"/>
      <c r="H81" s="436"/>
      <c r="I81" s="436"/>
      <c r="J81" s="436"/>
      <c r="K81" s="436"/>
      <c r="L81" s="436"/>
      <c r="M81" s="436"/>
      <c r="N81" s="436"/>
      <c r="O81" s="767"/>
      <c r="Q81" s="375"/>
      <c r="R81" s="375"/>
      <c r="S81" s="375"/>
      <c r="T81" s="375"/>
    </row>
    <row r="82" spans="1:20" ht="3.75" customHeight="1" x14ac:dyDescent="0.2">
      <c r="A82" s="864"/>
      <c r="B82" s="857"/>
      <c r="C82" s="857"/>
      <c r="D82" s="857"/>
      <c r="E82" s="857"/>
      <c r="F82" s="857"/>
      <c r="G82" s="857"/>
      <c r="H82" s="857"/>
      <c r="I82" s="857"/>
      <c r="J82" s="857"/>
      <c r="K82" s="857"/>
      <c r="L82" s="857"/>
      <c r="M82" s="857"/>
      <c r="N82" s="857"/>
      <c r="O82" s="858"/>
      <c r="Q82" s="375"/>
      <c r="R82" s="375"/>
      <c r="S82" s="375"/>
      <c r="T82" s="375"/>
    </row>
    <row r="83" spans="1:20" ht="19.5" customHeight="1" x14ac:dyDescent="0.2">
      <c r="A83" s="1397" t="s">
        <v>491</v>
      </c>
      <c r="B83" s="1398"/>
      <c r="C83" s="1398"/>
      <c r="D83" s="1398"/>
      <c r="E83" s="1398"/>
      <c r="F83" s="1398"/>
      <c r="G83" s="1398"/>
      <c r="H83" s="1398"/>
      <c r="I83" s="1398"/>
      <c r="J83" s="1398"/>
      <c r="K83" s="1398"/>
      <c r="L83" s="1398"/>
      <c r="M83" s="1398"/>
      <c r="N83" s="1398"/>
      <c r="O83" s="1399"/>
      <c r="Q83" s="375"/>
      <c r="R83" s="375"/>
      <c r="S83" s="375"/>
      <c r="T83" s="375"/>
    </row>
    <row r="84" spans="1:20" ht="3.75" customHeight="1" x14ac:dyDescent="0.2">
      <c r="A84" s="822"/>
      <c r="B84" s="436"/>
      <c r="C84" s="436"/>
      <c r="D84" s="436"/>
      <c r="E84" s="436"/>
      <c r="F84" s="436"/>
      <c r="G84" s="436"/>
      <c r="H84" s="436"/>
      <c r="I84" s="436"/>
      <c r="J84" s="436"/>
      <c r="K84" s="436"/>
      <c r="L84" s="436"/>
      <c r="M84" s="436"/>
      <c r="N84" s="436"/>
      <c r="O84" s="767"/>
      <c r="Q84" s="375"/>
      <c r="R84" s="375"/>
      <c r="S84" s="375"/>
      <c r="T84" s="375"/>
    </row>
    <row r="85" spans="1:20" ht="20.100000000000001" customHeight="1" x14ac:dyDescent="0.2">
      <c r="A85" s="1700" t="s">
        <v>83</v>
      </c>
      <c r="B85" s="1606"/>
      <c r="C85" s="1412"/>
      <c r="D85" s="1413"/>
      <c r="E85" s="1413"/>
      <c r="F85" s="1413"/>
      <c r="G85" s="1413"/>
      <c r="H85" s="1413"/>
      <c r="I85" s="1413"/>
      <c r="J85" s="1413"/>
      <c r="K85" s="1701"/>
      <c r="L85" s="1701"/>
      <c r="M85" s="1701"/>
      <c r="N85" s="1701"/>
      <c r="O85" s="1527"/>
      <c r="Q85" s="375"/>
      <c r="R85" s="375"/>
      <c r="S85" s="375"/>
      <c r="T85" s="375"/>
    </row>
    <row r="86" spans="1:20" ht="20.100000000000001" customHeight="1" x14ac:dyDescent="0.2">
      <c r="A86" s="1700" t="s">
        <v>82</v>
      </c>
      <c r="B86" s="1606"/>
      <c r="C86" s="1082"/>
      <c r="D86" s="436"/>
      <c r="E86" s="436"/>
      <c r="F86" s="436"/>
      <c r="G86" s="436"/>
      <c r="H86" s="436"/>
      <c r="I86" s="436"/>
      <c r="J86" s="436"/>
      <c r="K86" s="436"/>
      <c r="L86" s="436"/>
      <c r="M86" s="436"/>
      <c r="N86" s="436"/>
      <c r="O86" s="767"/>
      <c r="Q86" s="375"/>
      <c r="R86" s="375"/>
      <c r="S86" s="375"/>
      <c r="T86" s="375"/>
    </row>
    <row r="87" spans="1:20" ht="20.100000000000001" customHeight="1" x14ac:dyDescent="0.2">
      <c r="A87" s="1700" t="s">
        <v>84</v>
      </c>
      <c r="B87" s="1606"/>
      <c r="C87" s="419"/>
      <c r="D87" s="436"/>
      <c r="E87" s="436"/>
      <c r="F87" s="436"/>
      <c r="G87" s="436"/>
      <c r="H87" s="436"/>
      <c r="I87" s="436"/>
      <c r="J87" s="436"/>
      <c r="K87" s="436"/>
      <c r="L87" s="436"/>
      <c r="M87" s="436"/>
      <c r="N87" s="436"/>
      <c r="O87" s="767"/>
      <c r="Q87" s="375"/>
      <c r="R87" s="375"/>
      <c r="S87" s="375"/>
      <c r="T87" s="375"/>
    </row>
    <row r="88" spans="1:20" ht="3.75" customHeight="1" x14ac:dyDescent="0.2">
      <c r="A88" s="822"/>
      <c r="B88" s="436"/>
      <c r="C88" s="436"/>
      <c r="D88" s="436"/>
      <c r="E88" s="436"/>
      <c r="F88" s="436"/>
      <c r="G88" s="436"/>
      <c r="H88" s="436"/>
      <c r="I88" s="436"/>
      <c r="J88" s="436"/>
      <c r="K88" s="436"/>
      <c r="L88" s="436"/>
      <c r="M88" s="436"/>
      <c r="N88" s="436"/>
      <c r="O88" s="767"/>
      <c r="Q88" s="375"/>
      <c r="R88" s="375"/>
      <c r="S88" s="375"/>
      <c r="T88" s="375"/>
    </row>
    <row r="89" spans="1:20" ht="30" customHeight="1" x14ac:dyDescent="0.2">
      <c r="A89" s="1702" t="s">
        <v>1126</v>
      </c>
      <c r="B89" s="1703"/>
      <c r="C89" s="1074" t="s">
        <v>115</v>
      </c>
      <c r="D89" s="1074" t="s">
        <v>116</v>
      </c>
      <c r="E89" s="1074" t="s">
        <v>117</v>
      </c>
      <c r="F89" s="1074" t="s">
        <v>118</v>
      </c>
      <c r="G89" s="1074" t="s">
        <v>119</v>
      </c>
      <c r="H89" s="1074" t="s">
        <v>120</v>
      </c>
      <c r="I89" s="1074" t="s">
        <v>121</v>
      </c>
      <c r="J89" s="1074" t="s">
        <v>122</v>
      </c>
      <c r="K89" s="882" t="s">
        <v>123</v>
      </c>
      <c r="L89" s="882" t="s">
        <v>124</v>
      </c>
      <c r="M89" s="882" t="s">
        <v>125</v>
      </c>
      <c r="N89" s="882" t="s">
        <v>1028</v>
      </c>
      <c r="O89" s="1077" t="s">
        <v>139</v>
      </c>
      <c r="Q89" s="375"/>
      <c r="R89" s="375"/>
      <c r="S89" s="375"/>
      <c r="T89" s="375"/>
    </row>
    <row r="90" spans="1:20" ht="15" customHeight="1" x14ac:dyDescent="0.2">
      <c r="A90" s="1706" t="s">
        <v>1029</v>
      </c>
      <c r="B90" s="1678"/>
      <c r="C90" s="437"/>
      <c r="D90" s="437"/>
      <c r="E90" s="437"/>
      <c r="F90" s="437"/>
      <c r="G90" s="437"/>
      <c r="H90" s="437"/>
      <c r="I90" s="437"/>
      <c r="J90" s="437"/>
      <c r="K90" s="429"/>
      <c r="L90" s="429"/>
      <c r="M90" s="429"/>
      <c r="N90" s="429"/>
      <c r="O90" s="571">
        <f>SUM(C90:N90)</f>
        <v>0</v>
      </c>
      <c r="Q90" s="443"/>
      <c r="R90" s="444"/>
      <c r="S90" s="444"/>
      <c r="T90" s="445"/>
    </row>
    <row r="91" spans="1:20" ht="15" customHeight="1" x14ac:dyDescent="0.2">
      <c r="A91" s="1506" t="s">
        <v>70</v>
      </c>
      <c r="B91" s="1679"/>
      <c r="C91" s="437"/>
      <c r="D91" s="437"/>
      <c r="E91" s="437"/>
      <c r="F91" s="437"/>
      <c r="G91" s="437"/>
      <c r="H91" s="437"/>
      <c r="I91" s="437"/>
      <c r="J91" s="437"/>
      <c r="K91" s="429"/>
      <c r="L91" s="429"/>
      <c r="M91" s="429"/>
      <c r="N91" s="429"/>
      <c r="O91" s="571">
        <f>SUM(C91:N91)</f>
        <v>0</v>
      </c>
      <c r="Q91" s="443"/>
      <c r="R91" s="444"/>
      <c r="S91" s="444"/>
      <c r="T91" s="445"/>
    </row>
    <row r="92" spans="1:20" s="1084" customFormat="1" ht="3.75" customHeight="1" x14ac:dyDescent="0.2">
      <c r="A92" s="1078"/>
      <c r="B92" s="1075"/>
      <c r="C92" s="1092"/>
      <c r="D92" s="1092"/>
      <c r="E92" s="1092"/>
      <c r="F92" s="1092"/>
      <c r="G92" s="1092"/>
      <c r="H92" s="1092"/>
      <c r="I92" s="1092"/>
      <c r="J92" s="1092"/>
      <c r="K92" s="1092"/>
      <c r="L92" s="1092"/>
      <c r="M92" s="1092"/>
      <c r="N92" s="1092"/>
      <c r="O92" s="1096"/>
      <c r="Q92" s="375"/>
      <c r="R92" s="375"/>
      <c r="S92" s="375"/>
      <c r="T92" s="375"/>
    </row>
    <row r="93" spans="1:20" ht="15" customHeight="1" x14ac:dyDescent="0.2">
      <c r="A93" s="1506" t="s">
        <v>1030</v>
      </c>
      <c r="B93" s="1679"/>
      <c r="C93" s="437"/>
      <c r="D93" s="437"/>
      <c r="E93" s="437"/>
      <c r="F93" s="437"/>
      <c r="G93" s="437"/>
      <c r="H93" s="437"/>
      <c r="I93" s="437"/>
      <c r="J93" s="437"/>
      <c r="K93" s="429"/>
      <c r="L93" s="429"/>
      <c r="M93" s="429"/>
      <c r="N93" s="429"/>
      <c r="O93" s="571">
        <f t="shared" ref="O93:O99" si="45">SUM(C93:N93)</f>
        <v>0</v>
      </c>
      <c r="Q93" s="443"/>
      <c r="R93" s="444"/>
      <c r="S93" s="444"/>
      <c r="T93" s="445"/>
    </row>
    <row r="94" spans="1:20" ht="15" customHeight="1" x14ac:dyDescent="0.2">
      <c r="A94" s="1506" t="s">
        <v>1031</v>
      </c>
      <c r="B94" s="1679"/>
      <c r="C94" s="437"/>
      <c r="D94" s="437"/>
      <c r="E94" s="437"/>
      <c r="F94" s="437"/>
      <c r="G94" s="437"/>
      <c r="H94" s="437"/>
      <c r="I94" s="437"/>
      <c r="J94" s="437"/>
      <c r="K94" s="429"/>
      <c r="L94" s="429"/>
      <c r="M94" s="429"/>
      <c r="N94" s="429"/>
      <c r="O94" s="571">
        <f t="shared" si="45"/>
        <v>0</v>
      </c>
      <c r="Q94" s="443"/>
      <c r="R94" s="444"/>
      <c r="S94" s="444"/>
      <c r="T94" s="445"/>
    </row>
    <row r="95" spans="1:20" ht="15" customHeight="1" x14ac:dyDescent="0.2">
      <c r="A95" s="1506" t="s">
        <v>1032</v>
      </c>
      <c r="B95" s="1679"/>
      <c r="C95" s="437"/>
      <c r="D95" s="437"/>
      <c r="E95" s="437"/>
      <c r="F95" s="437"/>
      <c r="G95" s="437"/>
      <c r="H95" s="437"/>
      <c r="I95" s="437"/>
      <c r="J95" s="437"/>
      <c r="K95" s="429"/>
      <c r="L95" s="429"/>
      <c r="M95" s="429"/>
      <c r="N95" s="429"/>
      <c r="O95" s="571">
        <f t="shared" si="45"/>
        <v>0</v>
      </c>
      <c r="Q95" s="443"/>
      <c r="R95" s="444"/>
      <c r="S95" s="444"/>
      <c r="T95" s="445"/>
    </row>
    <row r="96" spans="1:20" ht="15" customHeight="1" x14ac:dyDescent="0.2">
      <c r="A96" s="1506" t="s">
        <v>127</v>
      </c>
      <c r="B96" s="1679"/>
      <c r="C96" s="437"/>
      <c r="D96" s="437"/>
      <c r="E96" s="437"/>
      <c r="F96" s="437"/>
      <c r="G96" s="437"/>
      <c r="H96" s="437"/>
      <c r="I96" s="437"/>
      <c r="J96" s="437"/>
      <c r="K96" s="429"/>
      <c r="L96" s="429"/>
      <c r="M96" s="429"/>
      <c r="N96" s="429"/>
      <c r="O96" s="571">
        <f t="shared" si="45"/>
        <v>0</v>
      </c>
      <c r="Q96" s="443"/>
      <c r="R96" s="444"/>
      <c r="S96" s="444"/>
      <c r="T96" s="445"/>
    </row>
    <row r="97" spans="1:20" ht="15" customHeight="1" x14ac:dyDescent="0.2">
      <c r="A97" s="1506" t="s">
        <v>1033</v>
      </c>
      <c r="B97" s="1679"/>
      <c r="C97" s="437"/>
      <c r="D97" s="437"/>
      <c r="E97" s="437"/>
      <c r="F97" s="437"/>
      <c r="G97" s="437"/>
      <c r="H97" s="437"/>
      <c r="I97" s="437"/>
      <c r="J97" s="437"/>
      <c r="K97" s="429"/>
      <c r="L97" s="429"/>
      <c r="M97" s="429"/>
      <c r="N97" s="429"/>
      <c r="O97" s="571">
        <f t="shared" si="45"/>
        <v>0</v>
      </c>
      <c r="Q97" s="443"/>
      <c r="R97" s="444"/>
      <c r="S97" s="444"/>
      <c r="T97" s="445"/>
    </row>
    <row r="98" spans="1:20" ht="15" customHeight="1" x14ac:dyDescent="0.2">
      <c r="A98" s="1506" t="s">
        <v>1034</v>
      </c>
      <c r="B98" s="1679"/>
      <c r="C98" s="437"/>
      <c r="D98" s="437"/>
      <c r="E98" s="437"/>
      <c r="F98" s="437"/>
      <c r="G98" s="437"/>
      <c r="H98" s="437"/>
      <c r="I98" s="437"/>
      <c r="J98" s="437"/>
      <c r="K98" s="429"/>
      <c r="L98" s="429"/>
      <c r="M98" s="429"/>
      <c r="N98" s="429"/>
      <c r="O98" s="571">
        <f t="shared" si="45"/>
        <v>0</v>
      </c>
      <c r="Q98" s="443"/>
      <c r="R98" s="444"/>
      <c r="S98" s="444"/>
      <c r="T98" s="445"/>
    </row>
    <row r="99" spans="1:20" ht="15" customHeight="1" x14ac:dyDescent="0.2">
      <c r="A99" s="1506" t="s">
        <v>114</v>
      </c>
      <c r="B99" s="1679"/>
      <c r="C99" s="116"/>
      <c r="D99" s="116"/>
      <c r="E99" s="116"/>
      <c r="F99" s="116"/>
      <c r="G99" s="116"/>
      <c r="H99" s="116"/>
      <c r="I99" s="116"/>
      <c r="J99" s="116"/>
      <c r="K99" s="1093"/>
      <c r="L99" s="1093"/>
      <c r="M99" s="1093"/>
      <c r="N99" s="1093"/>
      <c r="O99" s="571">
        <f t="shared" si="45"/>
        <v>0</v>
      </c>
      <c r="Q99" s="443"/>
      <c r="R99" s="444"/>
      <c r="S99" s="444"/>
      <c r="T99" s="445"/>
    </row>
    <row r="100" spans="1:20" ht="20.100000000000001" customHeight="1" x14ac:dyDescent="0.2">
      <c r="A100" s="1704" t="s">
        <v>1035</v>
      </c>
      <c r="B100" s="1705"/>
      <c r="C100" s="1094">
        <f>SUM(C90:C91)-SUM(C93:C99)</f>
        <v>0</v>
      </c>
      <c r="D100" s="1094">
        <f t="shared" ref="D100:O100" si="46">SUM(D90:D91)-SUM(D93:D99)</f>
        <v>0</v>
      </c>
      <c r="E100" s="1094">
        <f t="shared" si="46"/>
        <v>0</v>
      </c>
      <c r="F100" s="1094">
        <f t="shared" si="46"/>
        <v>0</v>
      </c>
      <c r="G100" s="1094">
        <f t="shared" si="46"/>
        <v>0</v>
      </c>
      <c r="H100" s="1094">
        <f t="shared" si="46"/>
        <v>0</v>
      </c>
      <c r="I100" s="1094">
        <f t="shared" si="46"/>
        <v>0</v>
      </c>
      <c r="J100" s="1094">
        <f t="shared" si="46"/>
        <v>0</v>
      </c>
      <c r="K100" s="1094">
        <f t="shared" si="46"/>
        <v>0</v>
      </c>
      <c r="L100" s="1094">
        <f t="shared" si="46"/>
        <v>0</v>
      </c>
      <c r="M100" s="1094">
        <f t="shared" si="46"/>
        <v>0</v>
      </c>
      <c r="N100" s="1094">
        <f t="shared" si="46"/>
        <v>0</v>
      </c>
      <c r="O100" s="1097">
        <f t="shared" si="46"/>
        <v>0</v>
      </c>
      <c r="Q100" s="443"/>
      <c r="R100" s="444"/>
      <c r="S100" s="444"/>
      <c r="T100" s="445"/>
    </row>
    <row r="101" spans="1:20" ht="3.75" customHeight="1" x14ac:dyDescent="0.2">
      <c r="A101" s="822"/>
      <c r="B101" s="436"/>
      <c r="C101" s="436"/>
      <c r="D101" s="436"/>
      <c r="E101" s="436"/>
      <c r="F101" s="436"/>
      <c r="G101" s="436"/>
      <c r="H101" s="436"/>
      <c r="I101" s="436"/>
      <c r="J101" s="436"/>
      <c r="K101" s="436"/>
      <c r="L101" s="436"/>
      <c r="M101" s="436"/>
      <c r="N101" s="436"/>
      <c r="O101" s="767"/>
      <c r="Q101" s="375"/>
      <c r="R101" s="375"/>
      <c r="S101" s="375"/>
      <c r="T101" s="375"/>
    </row>
    <row r="102" spans="1:20" s="1084" customFormat="1" ht="30" customHeight="1" x14ac:dyDescent="0.2">
      <c r="A102" s="1702" t="s">
        <v>1127</v>
      </c>
      <c r="B102" s="1703"/>
      <c r="C102" s="1074" t="s">
        <v>115</v>
      </c>
      <c r="D102" s="1074" t="s">
        <v>116</v>
      </c>
      <c r="E102" s="1074" t="s">
        <v>117</v>
      </c>
      <c r="F102" s="1074" t="s">
        <v>118</v>
      </c>
      <c r="G102" s="1074" t="s">
        <v>119</v>
      </c>
      <c r="H102" s="1074" t="s">
        <v>120</v>
      </c>
      <c r="I102" s="1074" t="s">
        <v>121</v>
      </c>
      <c r="J102" s="1074" t="s">
        <v>122</v>
      </c>
      <c r="K102" s="882" t="s">
        <v>123</v>
      </c>
      <c r="L102" s="882" t="s">
        <v>124</v>
      </c>
      <c r="M102" s="882" t="s">
        <v>125</v>
      </c>
      <c r="N102" s="882" t="s">
        <v>1028</v>
      </c>
      <c r="O102" s="1077" t="s">
        <v>139</v>
      </c>
      <c r="Q102" s="375"/>
      <c r="R102" s="375"/>
      <c r="S102" s="375"/>
      <c r="T102" s="375"/>
    </row>
    <row r="103" spans="1:20" s="1084" customFormat="1" ht="15" customHeight="1" x14ac:dyDescent="0.2">
      <c r="A103" s="1706" t="s">
        <v>1029</v>
      </c>
      <c r="B103" s="1678"/>
      <c r="C103" s="437"/>
      <c r="D103" s="437"/>
      <c r="E103" s="437"/>
      <c r="F103" s="437"/>
      <c r="G103" s="437"/>
      <c r="H103" s="437"/>
      <c r="I103" s="437"/>
      <c r="J103" s="437"/>
      <c r="K103" s="429"/>
      <c r="L103" s="429"/>
      <c r="M103" s="429"/>
      <c r="N103" s="429"/>
      <c r="O103" s="571">
        <f>SUM(C103:N103)</f>
        <v>0</v>
      </c>
      <c r="Q103" s="443"/>
      <c r="R103" s="444"/>
      <c r="S103" s="444"/>
      <c r="T103" s="445"/>
    </row>
    <row r="104" spans="1:20" s="1084" customFormat="1" ht="15" customHeight="1" x14ac:dyDescent="0.2">
      <c r="A104" s="1506" t="s">
        <v>70</v>
      </c>
      <c r="B104" s="1679"/>
      <c r="C104" s="437"/>
      <c r="D104" s="437"/>
      <c r="E104" s="437"/>
      <c r="F104" s="437"/>
      <c r="G104" s="437"/>
      <c r="H104" s="437"/>
      <c r="I104" s="437"/>
      <c r="J104" s="437"/>
      <c r="K104" s="429"/>
      <c r="L104" s="429"/>
      <c r="M104" s="429"/>
      <c r="N104" s="429"/>
      <c r="O104" s="571">
        <f>SUM(C104:N104)</f>
        <v>0</v>
      </c>
      <c r="Q104" s="443"/>
      <c r="R104" s="444"/>
      <c r="S104" s="444"/>
      <c r="T104" s="445"/>
    </row>
    <row r="105" spans="1:20" s="1084" customFormat="1" ht="3.75" customHeight="1" x14ac:dyDescent="0.2">
      <c r="A105" s="822"/>
      <c r="B105" s="436"/>
      <c r="C105" s="436"/>
      <c r="D105" s="436"/>
      <c r="E105" s="436"/>
      <c r="F105" s="436"/>
      <c r="G105" s="436"/>
      <c r="H105" s="436"/>
      <c r="I105" s="436"/>
      <c r="J105" s="436"/>
      <c r="K105" s="436"/>
      <c r="L105" s="436"/>
      <c r="M105" s="436"/>
      <c r="N105" s="436"/>
      <c r="O105" s="767"/>
      <c r="Q105" s="375"/>
      <c r="R105" s="375"/>
      <c r="S105" s="375"/>
      <c r="T105" s="375"/>
    </row>
    <row r="106" spans="1:20" s="1084" customFormat="1" ht="15" customHeight="1" x14ac:dyDescent="0.2">
      <c r="A106" s="1506" t="s">
        <v>131</v>
      </c>
      <c r="B106" s="1679"/>
      <c r="C106" s="437"/>
      <c r="D106" s="437"/>
      <c r="E106" s="437"/>
      <c r="F106" s="437"/>
      <c r="G106" s="437"/>
      <c r="H106" s="437"/>
      <c r="I106" s="437"/>
      <c r="J106" s="437"/>
      <c r="K106" s="429"/>
      <c r="L106" s="429"/>
      <c r="M106" s="429"/>
      <c r="N106" s="429"/>
      <c r="O106" s="571">
        <f>SUM(C106:N106)</f>
        <v>0</v>
      </c>
      <c r="Q106" s="443"/>
      <c r="R106" s="444"/>
      <c r="S106" s="444"/>
      <c r="T106" s="445"/>
    </row>
    <row r="107" spans="1:20" s="1084" customFormat="1" ht="15" customHeight="1" x14ac:dyDescent="0.2">
      <c r="A107" s="1506" t="s">
        <v>1036</v>
      </c>
      <c r="B107" s="1679"/>
      <c r="C107" s="437"/>
      <c r="D107" s="437"/>
      <c r="E107" s="437"/>
      <c r="F107" s="437"/>
      <c r="G107" s="437"/>
      <c r="H107" s="437"/>
      <c r="I107" s="437"/>
      <c r="J107" s="437"/>
      <c r="K107" s="429"/>
      <c r="L107" s="429"/>
      <c r="M107" s="429"/>
      <c r="N107" s="429"/>
      <c r="O107" s="571">
        <f t="shared" ref="O107:O125" si="47">SUM(C107:N107)</f>
        <v>0</v>
      </c>
      <c r="Q107" s="443"/>
      <c r="R107" s="444"/>
      <c r="S107" s="444"/>
      <c r="T107" s="445"/>
    </row>
    <row r="108" spans="1:20" s="1084" customFormat="1" ht="15" customHeight="1" x14ac:dyDescent="0.2">
      <c r="A108" s="1506" t="s">
        <v>1032</v>
      </c>
      <c r="B108" s="1679"/>
      <c r="C108" s="437"/>
      <c r="D108" s="437"/>
      <c r="E108" s="437"/>
      <c r="F108" s="437"/>
      <c r="G108" s="437"/>
      <c r="H108" s="437"/>
      <c r="I108" s="437"/>
      <c r="J108" s="437"/>
      <c r="K108" s="429"/>
      <c r="L108" s="429"/>
      <c r="M108" s="429"/>
      <c r="N108" s="429"/>
      <c r="O108" s="571">
        <f t="shared" si="47"/>
        <v>0</v>
      </c>
      <c r="Q108" s="443"/>
      <c r="R108" s="444"/>
      <c r="S108" s="444"/>
      <c r="T108" s="445"/>
    </row>
    <row r="109" spans="1:20" s="1084" customFormat="1" ht="15" customHeight="1" x14ac:dyDescent="0.2">
      <c r="A109" s="1506" t="s">
        <v>127</v>
      </c>
      <c r="B109" s="1679"/>
      <c r="C109" s="437"/>
      <c r="D109" s="437"/>
      <c r="E109" s="437"/>
      <c r="F109" s="437"/>
      <c r="G109" s="437"/>
      <c r="H109" s="437"/>
      <c r="I109" s="437"/>
      <c r="J109" s="437"/>
      <c r="K109" s="429"/>
      <c r="L109" s="429"/>
      <c r="M109" s="429"/>
      <c r="N109" s="429"/>
      <c r="O109" s="571">
        <f t="shared" si="47"/>
        <v>0</v>
      </c>
      <c r="Q109" s="443"/>
      <c r="R109" s="444"/>
      <c r="S109" s="444"/>
      <c r="T109" s="445"/>
    </row>
    <row r="110" spans="1:20" s="1084" customFormat="1" ht="15" customHeight="1" x14ac:dyDescent="0.2">
      <c r="A110" s="1506" t="s">
        <v>1037</v>
      </c>
      <c r="B110" s="1679"/>
      <c r="C110" s="437"/>
      <c r="D110" s="437"/>
      <c r="E110" s="437"/>
      <c r="F110" s="437"/>
      <c r="G110" s="437"/>
      <c r="H110" s="437"/>
      <c r="I110" s="437"/>
      <c r="J110" s="437"/>
      <c r="K110" s="429"/>
      <c r="L110" s="429"/>
      <c r="M110" s="429"/>
      <c r="N110" s="429"/>
      <c r="O110" s="571">
        <f t="shared" si="47"/>
        <v>0</v>
      </c>
      <c r="Q110" s="443"/>
      <c r="R110" s="444"/>
      <c r="S110" s="444"/>
      <c r="T110" s="445"/>
    </row>
    <row r="111" spans="1:20" s="1084" customFormat="1" ht="15" customHeight="1" x14ac:dyDescent="0.2">
      <c r="A111" s="1506" t="s">
        <v>1038</v>
      </c>
      <c r="B111" s="1679"/>
      <c r="C111" s="437"/>
      <c r="D111" s="437"/>
      <c r="E111" s="437"/>
      <c r="F111" s="437"/>
      <c r="G111" s="437"/>
      <c r="H111" s="437"/>
      <c r="I111" s="437"/>
      <c r="J111" s="437"/>
      <c r="K111" s="429"/>
      <c r="L111" s="429"/>
      <c r="M111" s="429"/>
      <c r="N111" s="429"/>
      <c r="O111" s="571">
        <f t="shared" si="47"/>
        <v>0</v>
      </c>
      <c r="Q111" s="443"/>
      <c r="R111" s="444"/>
      <c r="S111" s="444"/>
      <c r="T111" s="445"/>
    </row>
    <row r="112" spans="1:20" s="1084" customFormat="1" ht="15" customHeight="1" x14ac:dyDescent="0.2">
      <c r="A112" s="1506" t="s">
        <v>1039</v>
      </c>
      <c r="B112" s="1679"/>
      <c r="C112" s="437"/>
      <c r="D112" s="437"/>
      <c r="E112" s="437"/>
      <c r="F112" s="437"/>
      <c r="G112" s="437"/>
      <c r="H112" s="437"/>
      <c r="I112" s="437"/>
      <c r="J112" s="437"/>
      <c r="K112" s="429"/>
      <c r="L112" s="429"/>
      <c r="M112" s="429"/>
      <c r="N112" s="429"/>
      <c r="O112" s="571">
        <f t="shared" si="47"/>
        <v>0</v>
      </c>
      <c r="Q112" s="443"/>
      <c r="R112" s="444"/>
      <c r="S112" s="444"/>
      <c r="T112" s="445"/>
    </row>
    <row r="113" spans="1:20" s="1084" customFormat="1" ht="15" customHeight="1" x14ac:dyDescent="0.2">
      <c r="A113" s="1506" t="s">
        <v>128</v>
      </c>
      <c r="B113" s="1679"/>
      <c r="C113" s="437"/>
      <c r="D113" s="437"/>
      <c r="E113" s="437"/>
      <c r="F113" s="437"/>
      <c r="G113" s="437"/>
      <c r="H113" s="437"/>
      <c r="I113" s="437"/>
      <c r="J113" s="437"/>
      <c r="K113" s="429"/>
      <c r="L113" s="429"/>
      <c r="M113" s="429"/>
      <c r="N113" s="429"/>
      <c r="O113" s="571">
        <f t="shared" si="47"/>
        <v>0</v>
      </c>
      <c r="Q113" s="443"/>
      <c r="R113" s="444"/>
      <c r="S113" s="444"/>
      <c r="T113" s="445"/>
    </row>
    <row r="114" spans="1:20" s="1084" customFormat="1" ht="15" customHeight="1" x14ac:dyDescent="0.2">
      <c r="A114" s="1506" t="s">
        <v>1040</v>
      </c>
      <c r="B114" s="1679"/>
      <c r="C114" s="437"/>
      <c r="D114" s="437"/>
      <c r="E114" s="437"/>
      <c r="F114" s="437"/>
      <c r="G114" s="437"/>
      <c r="H114" s="437"/>
      <c r="I114" s="437"/>
      <c r="J114" s="437"/>
      <c r="K114" s="429"/>
      <c r="L114" s="429"/>
      <c r="M114" s="429"/>
      <c r="N114" s="429"/>
      <c r="O114" s="571">
        <f t="shared" si="47"/>
        <v>0</v>
      </c>
      <c r="Q114" s="443"/>
      <c r="R114" s="444"/>
      <c r="S114" s="444"/>
      <c r="T114" s="445"/>
    </row>
    <row r="115" spans="1:20" s="1084" customFormat="1" ht="15" customHeight="1" x14ac:dyDescent="0.2">
      <c r="A115" s="1506" t="s">
        <v>1041</v>
      </c>
      <c r="B115" s="1679"/>
      <c r="C115" s="437"/>
      <c r="D115" s="437"/>
      <c r="E115" s="437"/>
      <c r="F115" s="437"/>
      <c r="G115" s="437"/>
      <c r="H115" s="437"/>
      <c r="I115" s="437"/>
      <c r="J115" s="437"/>
      <c r="K115" s="429"/>
      <c r="L115" s="429"/>
      <c r="M115" s="429"/>
      <c r="N115" s="429"/>
      <c r="O115" s="571">
        <f t="shared" si="47"/>
        <v>0</v>
      </c>
      <c r="Q115" s="443"/>
      <c r="R115" s="444"/>
      <c r="S115" s="444"/>
      <c r="T115" s="445"/>
    </row>
    <row r="116" spans="1:20" s="1084" customFormat="1" ht="15" customHeight="1" x14ac:dyDescent="0.2">
      <c r="A116" s="1506" t="s">
        <v>1042</v>
      </c>
      <c r="B116" s="1679"/>
      <c r="C116" s="437"/>
      <c r="D116" s="437"/>
      <c r="E116" s="437"/>
      <c r="F116" s="437"/>
      <c r="G116" s="437"/>
      <c r="H116" s="437"/>
      <c r="I116" s="437"/>
      <c r="J116" s="437"/>
      <c r="K116" s="429"/>
      <c r="L116" s="429"/>
      <c r="M116" s="429"/>
      <c r="N116" s="429"/>
      <c r="O116" s="571">
        <f t="shared" si="47"/>
        <v>0</v>
      </c>
      <c r="Q116" s="443"/>
      <c r="R116" s="444"/>
      <c r="S116" s="444"/>
      <c r="T116" s="445"/>
    </row>
    <row r="117" spans="1:20" s="1084" customFormat="1" ht="15" customHeight="1" x14ac:dyDescent="0.2">
      <c r="A117" s="1506" t="s">
        <v>1030</v>
      </c>
      <c r="B117" s="1679"/>
      <c r="C117" s="437"/>
      <c r="D117" s="437"/>
      <c r="E117" s="437"/>
      <c r="F117" s="437"/>
      <c r="G117" s="437"/>
      <c r="H117" s="437"/>
      <c r="I117" s="437"/>
      <c r="J117" s="437"/>
      <c r="K117" s="429"/>
      <c r="L117" s="429"/>
      <c r="M117" s="429"/>
      <c r="N117" s="429"/>
      <c r="O117" s="571">
        <f t="shared" si="47"/>
        <v>0</v>
      </c>
      <c r="Q117" s="443"/>
      <c r="R117" s="444"/>
      <c r="S117" s="444"/>
      <c r="T117" s="445"/>
    </row>
    <row r="118" spans="1:20" s="1084" customFormat="1" ht="15" customHeight="1" x14ac:dyDescent="0.2">
      <c r="A118" s="1506" t="s">
        <v>1033</v>
      </c>
      <c r="B118" s="1679"/>
      <c r="C118" s="437"/>
      <c r="D118" s="437"/>
      <c r="E118" s="437"/>
      <c r="F118" s="437"/>
      <c r="G118" s="437"/>
      <c r="H118" s="437"/>
      <c r="I118" s="437"/>
      <c r="J118" s="437"/>
      <c r="K118" s="429"/>
      <c r="L118" s="429"/>
      <c r="M118" s="429"/>
      <c r="N118" s="429"/>
      <c r="O118" s="571">
        <f t="shared" si="47"/>
        <v>0</v>
      </c>
      <c r="Q118" s="443"/>
      <c r="R118" s="444"/>
      <c r="S118" s="444"/>
      <c r="T118" s="445"/>
    </row>
    <row r="119" spans="1:20" s="1084" customFormat="1" ht="15" customHeight="1" x14ac:dyDescent="0.2">
      <c r="A119" s="1513" t="s">
        <v>1043</v>
      </c>
      <c r="B119" s="1413"/>
      <c r="C119" s="437"/>
      <c r="D119" s="437"/>
      <c r="E119" s="437"/>
      <c r="F119" s="437"/>
      <c r="G119" s="437"/>
      <c r="H119" s="437"/>
      <c r="I119" s="437"/>
      <c r="J119" s="437"/>
      <c r="K119" s="429"/>
      <c r="L119" s="429"/>
      <c r="M119" s="429"/>
      <c r="N119" s="429"/>
      <c r="O119" s="571">
        <f t="shared" si="47"/>
        <v>0</v>
      </c>
      <c r="Q119" s="443"/>
      <c r="R119" s="444"/>
      <c r="S119" s="444"/>
      <c r="T119" s="445"/>
    </row>
    <row r="120" spans="1:20" s="1084" customFormat="1" ht="15" customHeight="1" x14ac:dyDescent="0.2">
      <c r="A120" s="1513" t="s">
        <v>1043</v>
      </c>
      <c r="B120" s="1413"/>
      <c r="C120" s="437"/>
      <c r="D120" s="437"/>
      <c r="E120" s="437"/>
      <c r="F120" s="437"/>
      <c r="G120" s="437"/>
      <c r="H120" s="437"/>
      <c r="I120" s="437"/>
      <c r="J120" s="437"/>
      <c r="K120" s="429"/>
      <c r="L120" s="429"/>
      <c r="M120" s="429"/>
      <c r="N120" s="429"/>
      <c r="O120" s="571">
        <f t="shared" si="47"/>
        <v>0</v>
      </c>
      <c r="Q120" s="443"/>
      <c r="R120" s="444"/>
      <c r="S120" s="444"/>
      <c r="T120" s="445"/>
    </row>
    <row r="121" spans="1:20" s="1084" customFormat="1" ht="15" customHeight="1" x14ac:dyDescent="0.2">
      <c r="A121" s="1506" t="s">
        <v>1044</v>
      </c>
      <c r="B121" s="1679"/>
      <c r="C121" s="437"/>
      <c r="D121" s="437"/>
      <c r="E121" s="437"/>
      <c r="F121" s="437"/>
      <c r="G121" s="437"/>
      <c r="H121" s="437"/>
      <c r="I121" s="437"/>
      <c r="J121" s="437"/>
      <c r="K121" s="429"/>
      <c r="L121" s="429"/>
      <c r="M121" s="429"/>
      <c r="N121" s="429"/>
      <c r="O121" s="571">
        <f t="shared" si="47"/>
        <v>0</v>
      </c>
      <c r="Q121" s="443"/>
      <c r="R121" s="444"/>
      <c r="S121" s="444"/>
      <c r="T121" s="445"/>
    </row>
    <row r="122" spans="1:20" s="1084" customFormat="1" ht="15" customHeight="1" x14ac:dyDescent="0.2">
      <c r="A122" s="1506" t="s">
        <v>1045</v>
      </c>
      <c r="B122" s="1679"/>
      <c r="C122" s="437"/>
      <c r="D122" s="437"/>
      <c r="E122" s="437"/>
      <c r="F122" s="437"/>
      <c r="G122" s="437"/>
      <c r="H122" s="437"/>
      <c r="I122" s="437"/>
      <c r="J122" s="437"/>
      <c r="K122" s="429"/>
      <c r="L122" s="429"/>
      <c r="M122" s="429"/>
      <c r="N122" s="429"/>
      <c r="O122" s="571">
        <f t="shared" si="47"/>
        <v>0</v>
      </c>
      <c r="Q122" s="443"/>
      <c r="R122" s="444"/>
      <c r="S122" s="444"/>
      <c r="T122" s="445"/>
    </row>
    <row r="123" spans="1:20" s="1084" customFormat="1" ht="15" customHeight="1" x14ac:dyDescent="0.2">
      <c r="A123" s="1506" t="s">
        <v>1046</v>
      </c>
      <c r="B123" s="1679"/>
      <c r="C123" s="437"/>
      <c r="D123" s="437"/>
      <c r="E123" s="437"/>
      <c r="F123" s="437"/>
      <c r="G123" s="437"/>
      <c r="H123" s="437"/>
      <c r="I123" s="437"/>
      <c r="J123" s="437"/>
      <c r="K123" s="429"/>
      <c r="L123" s="429"/>
      <c r="M123" s="429"/>
      <c r="N123" s="429"/>
      <c r="O123" s="571">
        <f t="shared" si="47"/>
        <v>0</v>
      </c>
      <c r="Q123" s="443"/>
      <c r="R123" s="444"/>
      <c r="S123" s="444"/>
      <c r="T123" s="445"/>
    </row>
    <row r="124" spans="1:20" s="1084" customFormat="1" ht="15" customHeight="1" x14ac:dyDescent="0.2">
      <c r="A124" s="1506" t="s">
        <v>1047</v>
      </c>
      <c r="B124" s="1679"/>
      <c r="C124" s="437"/>
      <c r="D124" s="437"/>
      <c r="E124" s="437"/>
      <c r="F124" s="437"/>
      <c r="G124" s="437"/>
      <c r="H124" s="437"/>
      <c r="I124" s="437"/>
      <c r="J124" s="437"/>
      <c r="K124" s="429"/>
      <c r="L124" s="429"/>
      <c r="M124" s="429"/>
      <c r="N124" s="429"/>
      <c r="O124" s="571">
        <f t="shared" si="47"/>
        <v>0</v>
      </c>
      <c r="Q124" s="443"/>
      <c r="R124" s="444"/>
      <c r="S124" s="444"/>
      <c r="T124" s="445"/>
    </row>
    <row r="125" spans="1:20" s="1084" customFormat="1" ht="15" customHeight="1" x14ac:dyDescent="0.2">
      <c r="A125" s="1506" t="s">
        <v>1048</v>
      </c>
      <c r="B125" s="1679"/>
      <c r="C125" s="437"/>
      <c r="D125" s="437"/>
      <c r="E125" s="437"/>
      <c r="F125" s="437"/>
      <c r="G125" s="437"/>
      <c r="H125" s="437"/>
      <c r="I125" s="437"/>
      <c r="J125" s="437"/>
      <c r="K125" s="429"/>
      <c r="L125" s="429"/>
      <c r="M125" s="429"/>
      <c r="N125" s="429"/>
      <c r="O125" s="571">
        <f t="shared" si="47"/>
        <v>0</v>
      </c>
      <c r="Q125" s="443"/>
      <c r="R125" s="444"/>
      <c r="S125" s="444"/>
      <c r="T125" s="445"/>
    </row>
    <row r="126" spans="1:20" s="1084" customFormat="1" ht="15" customHeight="1" x14ac:dyDescent="0.2">
      <c r="A126" s="1513" t="s">
        <v>1049</v>
      </c>
      <c r="B126" s="1413"/>
      <c r="C126" s="437"/>
      <c r="D126" s="437"/>
      <c r="E126" s="437"/>
      <c r="F126" s="437"/>
      <c r="G126" s="437"/>
      <c r="H126" s="437"/>
      <c r="I126" s="437"/>
      <c r="J126" s="437"/>
      <c r="K126" s="429"/>
      <c r="L126" s="429"/>
      <c r="M126" s="429"/>
      <c r="N126" s="429"/>
      <c r="O126" s="571">
        <f t="shared" ref="O126:O127" si="48">SUM(C126:N126)</f>
        <v>0</v>
      </c>
      <c r="Q126" s="443"/>
      <c r="R126" s="444"/>
      <c r="S126" s="444"/>
      <c r="T126" s="445"/>
    </row>
    <row r="127" spans="1:20" s="1084" customFormat="1" ht="15" customHeight="1" x14ac:dyDescent="0.2">
      <c r="A127" s="1513" t="s">
        <v>1049</v>
      </c>
      <c r="B127" s="1413"/>
      <c r="C127" s="437"/>
      <c r="D127" s="437"/>
      <c r="E127" s="437"/>
      <c r="F127" s="437"/>
      <c r="G127" s="437"/>
      <c r="H127" s="437"/>
      <c r="I127" s="437"/>
      <c r="J127" s="437"/>
      <c r="K127" s="429"/>
      <c r="L127" s="429"/>
      <c r="M127" s="429"/>
      <c r="N127" s="429"/>
      <c r="O127" s="571">
        <f t="shared" si="48"/>
        <v>0</v>
      </c>
      <c r="Q127" s="443"/>
      <c r="R127" s="444"/>
      <c r="S127" s="444"/>
      <c r="T127" s="445"/>
    </row>
    <row r="128" spans="1:20" s="1084" customFormat="1" ht="20.100000000000001" customHeight="1" x14ac:dyDescent="0.2">
      <c r="A128" s="1704" t="s">
        <v>1035</v>
      </c>
      <c r="B128" s="1705"/>
      <c r="C128" s="1094">
        <f>SUM(C103:C104)-SUM(C106:C127)</f>
        <v>0</v>
      </c>
      <c r="D128" s="1094">
        <f t="shared" ref="D128:O128" si="49">SUM(D103:D104)-SUM(D106:D127)</f>
        <v>0</v>
      </c>
      <c r="E128" s="1094">
        <f t="shared" si="49"/>
        <v>0</v>
      </c>
      <c r="F128" s="1094">
        <f t="shared" si="49"/>
        <v>0</v>
      </c>
      <c r="G128" s="1094">
        <f t="shared" si="49"/>
        <v>0</v>
      </c>
      <c r="H128" s="1094">
        <f t="shared" si="49"/>
        <v>0</v>
      </c>
      <c r="I128" s="1094">
        <f t="shared" si="49"/>
        <v>0</v>
      </c>
      <c r="J128" s="1094">
        <f t="shared" si="49"/>
        <v>0</v>
      </c>
      <c r="K128" s="1094">
        <f t="shared" si="49"/>
        <v>0</v>
      </c>
      <c r="L128" s="1094">
        <f t="shared" si="49"/>
        <v>0</v>
      </c>
      <c r="M128" s="1094">
        <f t="shared" si="49"/>
        <v>0</v>
      </c>
      <c r="N128" s="1094">
        <f t="shared" si="49"/>
        <v>0</v>
      </c>
      <c r="O128" s="1097">
        <f t="shared" si="49"/>
        <v>0</v>
      </c>
      <c r="Q128" s="443"/>
      <c r="R128" s="444"/>
      <c r="S128" s="444"/>
      <c r="T128" s="445"/>
    </row>
    <row r="129" spans="1:20" s="1084" customFormat="1" ht="3.75" customHeight="1" x14ac:dyDescent="0.2">
      <c r="A129" s="822"/>
      <c r="B129" s="436"/>
      <c r="C129" s="436"/>
      <c r="D129" s="436"/>
      <c r="E129" s="436"/>
      <c r="F129" s="436"/>
      <c r="G129" s="436"/>
      <c r="H129" s="436"/>
      <c r="I129" s="436"/>
      <c r="J129" s="436"/>
      <c r="K129" s="436"/>
      <c r="L129" s="436"/>
      <c r="M129" s="436"/>
      <c r="N129" s="436"/>
      <c r="O129" s="767"/>
      <c r="Q129" s="375"/>
      <c r="R129" s="375"/>
      <c r="S129" s="375"/>
      <c r="T129" s="375"/>
    </row>
    <row r="130" spans="1:20" s="1084" customFormat="1" ht="20.100000000000001" customHeight="1" thickBot="1" x14ac:dyDescent="0.25">
      <c r="A130" s="1704" t="s">
        <v>1050</v>
      </c>
      <c r="B130" s="1705"/>
      <c r="C130" s="415">
        <f>C100+C128</f>
        <v>0</v>
      </c>
      <c r="D130" s="415">
        <f t="shared" ref="D130:O130" si="50">D100+D128</f>
        <v>0</v>
      </c>
      <c r="E130" s="415">
        <f t="shared" si="50"/>
        <v>0</v>
      </c>
      <c r="F130" s="415">
        <f t="shared" si="50"/>
        <v>0</v>
      </c>
      <c r="G130" s="415">
        <f t="shared" si="50"/>
        <v>0</v>
      </c>
      <c r="H130" s="415">
        <f t="shared" si="50"/>
        <v>0</v>
      </c>
      <c r="I130" s="415">
        <f t="shared" si="50"/>
        <v>0</v>
      </c>
      <c r="J130" s="415">
        <f t="shared" si="50"/>
        <v>0</v>
      </c>
      <c r="K130" s="415">
        <f t="shared" si="50"/>
        <v>0</v>
      </c>
      <c r="L130" s="415">
        <f t="shared" si="50"/>
        <v>0</v>
      </c>
      <c r="M130" s="415">
        <f t="shared" si="50"/>
        <v>0</v>
      </c>
      <c r="N130" s="415">
        <f t="shared" si="50"/>
        <v>0</v>
      </c>
      <c r="O130" s="546">
        <f t="shared" si="50"/>
        <v>0</v>
      </c>
      <c r="Q130" s="443"/>
      <c r="R130" s="444"/>
      <c r="S130" s="444"/>
      <c r="T130" s="445"/>
    </row>
    <row r="131" spans="1:20" s="1084" customFormat="1" ht="3.75" customHeight="1" thickTop="1" x14ac:dyDescent="0.2">
      <c r="A131" s="822"/>
      <c r="B131" s="436"/>
      <c r="C131" s="436"/>
      <c r="D131" s="436"/>
      <c r="E131" s="436"/>
      <c r="F131" s="436"/>
      <c r="G131" s="436"/>
      <c r="H131" s="436"/>
      <c r="I131" s="436"/>
      <c r="J131" s="436"/>
      <c r="K131" s="436"/>
      <c r="L131" s="436"/>
      <c r="M131" s="436"/>
      <c r="N131" s="436"/>
      <c r="O131" s="767"/>
      <c r="Q131" s="375"/>
      <c r="R131" s="375"/>
      <c r="S131" s="375"/>
      <c r="T131" s="375"/>
    </row>
    <row r="132" spans="1:20" ht="19.5" customHeight="1" x14ac:dyDescent="0.2">
      <c r="A132" s="1397" t="s">
        <v>492</v>
      </c>
      <c r="B132" s="1398"/>
      <c r="C132" s="1398"/>
      <c r="D132" s="1398"/>
      <c r="E132" s="1398"/>
      <c r="F132" s="1398"/>
      <c r="G132" s="1398"/>
      <c r="H132" s="1398"/>
      <c r="I132" s="1398"/>
      <c r="J132" s="1398"/>
      <c r="K132" s="1398"/>
      <c r="L132" s="1398"/>
      <c r="M132" s="1398"/>
      <c r="N132" s="1398"/>
      <c r="O132" s="1399"/>
      <c r="Q132" s="375"/>
      <c r="R132" s="375"/>
      <c r="S132" s="375"/>
      <c r="T132" s="375"/>
    </row>
    <row r="133" spans="1:20" ht="3.75" customHeight="1" x14ac:dyDescent="0.2">
      <c r="A133" s="822"/>
      <c r="B133" s="436"/>
      <c r="C133" s="436"/>
      <c r="D133" s="436"/>
      <c r="E133" s="436"/>
      <c r="F133" s="436"/>
      <c r="G133" s="436"/>
      <c r="H133" s="436"/>
      <c r="I133" s="436"/>
      <c r="J133" s="436"/>
      <c r="K133" s="436"/>
      <c r="L133" s="436"/>
      <c r="M133" s="436"/>
      <c r="N133" s="436"/>
      <c r="O133" s="767"/>
      <c r="Q133" s="375"/>
      <c r="R133" s="375"/>
      <c r="S133" s="375"/>
      <c r="T133" s="375"/>
    </row>
    <row r="134" spans="1:20" ht="20.100000000000001" customHeight="1" x14ac:dyDescent="0.2">
      <c r="A134" s="1700" t="s">
        <v>83</v>
      </c>
      <c r="B134" s="1606"/>
      <c r="C134" s="1413"/>
      <c r="D134" s="1413"/>
      <c r="E134" s="1413"/>
      <c r="F134" s="1413"/>
      <c r="G134" s="1413"/>
      <c r="H134" s="1413"/>
      <c r="I134" s="1413"/>
      <c r="J134" s="1413"/>
      <c r="K134" s="1701"/>
      <c r="L134" s="1701"/>
      <c r="M134" s="1701"/>
      <c r="N134" s="1701"/>
      <c r="O134" s="1527"/>
      <c r="Q134" s="375"/>
      <c r="R134" s="375"/>
      <c r="S134" s="375"/>
      <c r="T134" s="375"/>
    </row>
    <row r="135" spans="1:20" ht="20.100000000000001" customHeight="1" x14ac:dyDescent="0.2">
      <c r="A135" s="1700" t="s">
        <v>82</v>
      </c>
      <c r="B135" s="1606"/>
      <c r="C135" s="1082"/>
      <c r="D135" s="436"/>
      <c r="E135" s="436"/>
      <c r="F135" s="436"/>
      <c r="G135" s="436"/>
      <c r="H135" s="436"/>
      <c r="I135" s="436"/>
      <c r="J135" s="436"/>
      <c r="K135" s="436"/>
      <c r="L135" s="436"/>
      <c r="M135" s="436"/>
      <c r="N135" s="436"/>
      <c r="O135" s="767"/>
      <c r="Q135" s="375"/>
      <c r="R135" s="375"/>
      <c r="S135" s="375"/>
      <c r="T135" s="375"/>
    </row>
    <row r="136" spans="1:20" ht="20.100000000000001" customHeight="1" x14ac:dyDescent="0.2">
      <c r="A136" s="1700" t="s">
        <v>84</v>
      </c>
      <c r="B136" s="1606"/>
      <c r="C136" s="419"/>
      <c r="D136" s="436"/>
      <c r="E136" s="436"/>
      <c r="F136" s="436"/>
      <c r="G136" s="436"/>
      <c r="H136" s="436"/>
      <c r="I136" s="436"/>
      <c r="J136" s="436"/>
      <c r="K136" s="436"/>
      <c r="L136" s="436"/>
      <c r="M136" s="436"/>
      <c r="N136" s="436"/>
      <c r="O136" s="767"/>
      <c r="Q136" s="375"/>
      <c r="R136" s="375"/>
      <c r="S136" s="375"/>
      <c r="T136" s="375"/>
    </row>
    <row r="137" spans="1:20" ht="3.75" customHeight="1" x14ac:dyDescent="0.2">
      <c r="A137" s="822"/>
      <c r="B137" s="436"/>
      <c r="C137" s="436"/>
      <c r="D137" s="436"/>
      <c r="E137" s="436"/>
      <c r="F137" s="436"/>
      <c r="G137" s="436"/>
      <c r="H137" s="436"/>
      <c r="I137" s="436"/>
      <c r="J137" s="436"/>
      <c r="K137" s="436"/>
      <c r="L137" s="436"/>
      <c r="M137" s="436"/>
      <c r="N137" s="436"/>
      <c r="O137" s="767"/>
      <c r="Q137" s="375"/>
      <c r="R137" s="375"/>
      <c r="S137" s="375"/>
      <c r="T137" s="375"/>
    </row>
    <row r="138" spans="1:20" ht="30" customHeight="1" x14ac:dyDescent="0.2">
      <c r="A138" s="1702" t="s">
        <v>1126</v>
      </c>
      <c r="B138" s="1703"/>
      <c r="C138" s="1074" t="s">
        <v>115</v>
      </c>
      <c r="D138" s="1074" t="s">
        <v>116</v>
      </c>
      <c r="E138" s="1074" t="s">
        <v>117</v>
      </c>
      <c r="F138" s="1074" t="s">
        <v>118</v>
      </c>
      <c r="G138" s="1074" t="s">
        <v>119</v>
      </c>
      <c r="H138" s="1074" t="s">
        <v>120</v>
      </c>
      <c r="I138" s="1074" t="s">
        <v>121</v>
      </c>
      <c r="J138" s="1074" t="s">
        <v>122</v>
      </c>
      <c r="K138" s="882" t="s">
        <v>123</v>
      </c>
      <c r="L138" s="882" t="s">
        <v>124</v>
      </c>
      <c r="M138" s="882" t="s">
        <v>125</v>
      </c>
      <c r="N138" s="882" t="s">
        <v>1028</v>
      </c>
      <c r="O138" s="1077" t="s">
        <v>139</v>
      </c>
      <c r="Q138" s="375"/>
      <c r="R138" s="375"/>
      <c r="S138" s="375"/>
      <c r="T138" s="375"/>
    </row>
    <row r="139" spans="1:20" ht="15" customHeight="1" x14ac:dyDescent="0.2">
      <c r="A139" s="1706" t="s">
        <v>1029</v>
      </c>
      <c r="B139" s="1678"/>
      <c r="C139" s="437"/>
      <c r="D139" s="437"/>
      <c r="E139" s="437"/>
      <c r="F139" s="437"/>
      <c r="G139" s="437"/>
      <c r="H139" s="437"/>
      <c r="I139" s="437"/>
      <c r="J139" s="437"/>
      <c r="K139" s="429"/>
      <c r="L139" s="429"/>
      <c r="M139" s="429"/>
      <c r="N139" s="429"/>
      <c r="O139" s="571">
        <f>SUM(C139:N139)</f>
        <v>0</v>
      </c>
      <c r="Q139" s="443"/>
      <c r="R139" s="444"/>
      <c r="S139" s="444"/>
      <c r="T139" s="445"/>
    </row>
    <row r="140" spans="1:20" ht="15" customHeight="1" x14ac:dyDescent="0.2">
      <c r="A140" s="1506" t="s">
        <v>70</v>
      </c>
      <c r="B140" s="1679"/>
      <c r="C140" s="437"/>
      <c r="D140" s="437"/>
      <c r="E140" s="437"/>
      <c r="F140" s="437"/>
      <c r="G140" s="437"/>
      <c r="H140" s="437"/>
      <c r="I140" s="437"/>
      <c r="J140" s="437"/>
      <c r="K140" s="429"/>
      <c r="L140" s="429"/>
      <c r="M140" s="429"/>
      <c r="N140" s="429"/>
      <c r="O140" s="571">
        <f>SUM(C140:N140)</f>
        <v>0</v>
      </c>
      <c r="Q140" s="443"/>
      <c r="R140" s="444"/>
      <c r="S140" s="444"/>
      <c r="T140" s="445"/>
    </row>
    <row r="141" spans="1:20" ht="3.75" customHeight="1" x14ac:dyDescent="0.2">
      <c r="A141" s="1078"/>
      <c r="B141" s="1075"/>
      <c r="C141" s="1092"/>
      <c r="D141" s="1092"/>
      <c r="E141" s="1092"/>
      <c r="F141" s="1092"/>
      <c r="G141" s="1092"/>
      <c r="H141" s="1092"/>
      <c r="I141" s="1092"/>
      <c r="J141" s="1092"/>
      <c r="K141" s="1092"/>
      <c r="L141" s="1092"/>
      <c r="M141" s="1092"/>
      <c r="N141" s="1092"/>
      <c r="O141" s="1096"/>
      <c r="Q141" s="375"/>
      <c r="R141" s="375"/>
      <c r="S141" s="375"/>
      <c r="T141" s="375"/>
    </row>
    <row r="142" spans="1:20" ht="15" customHeight="1" x14ac:dyDescent="0.2">
      <c r="A142" s="1506" t="s">
        <v>1030</v>
      </c>
      <c r="B142" s="1679"/>
      <c r="C142" s="437"/>
      <c r="D142" s="437"/>
      <c r="E142" s="437"/>
      <c r="F142" s="437"/>
      <c r="G142" s="437"/>
      <c r="H142" s="437"/>
      <c r="I142" s="437"/>
      <c r="J142" s="437"/>
      <c r="K142" s="429"/>
      <c r="L142" s="429"/>
      <c r="M142" s="429"/>
      <c r="N142" s="429"/>
      <c r="O142" s="571">
        <f t="shared" ref="O142:O148" si="51">SUM(C142:N142)</f>
        <v>0</v>
      </c>
      <c r="Q142" s="443"/>
      <c r="R142" s="444"/>
      <c r="S142" s="444"/>
      <c r="T142" s="445"/>
    </row>
    <row r="143" spans="1:20" ht="15" customHeight="1" x14ac:dyDescent="0.2">
      <c r="A143" s="1506" t="s">
        <v>1031</v>
      </c>
      <c r="B143" s="1679"/>
      <c r="C143" s="437"/>
      <c r="D143" s="437"/>
      <c r="E143" s="437"/>
      <c r="F143" s="437"/>
      <c r="G143" s="437"/>
      <c r="H143" s="437"/>
      <c r="I143" s="437"/>
      <c r="J143" s="437"/>
      <c r="K143" s="429"/>
      <c r="L143" s="429"/>
      <c r="M143" s="429"/>
      <c r="N143" s="429"/>
      <c r="O143" s="571">
        <f t="shared" si="51"/>
        <v>0</v>
      </c>
      <c r="Q143" s="443"/>
      <c r="R143" s="444"/>
      <c r="S143" s="444"/>
      <c r="T143" s="445"/>
    </row>
    <row r="144" spans="1:20" ht="15" customHeight="1" x14ac:dyDescent="0.2">
      <c r="A144" s="1506" t="s">
        <v>1032</v>
      </c>
      <c r="B144" s="1679"/>
      <c r="C144" s="437"/>
      <c r="D144" s="437"/>
      <c r="E144" s="437"/>
      <c r="F144" s="437"/>
      <c r="G144" s="437"/>
      <c r="H144" s="437"/>
      <c r="I144" s="437"/>
      <c r="J144" s="437"/>
      <c r="K144" s="429"/>
      <c r="L144" s="429"/>
      <c r="M144" s="429"/>
      <c r="N144" s="429"/>
      <c r="O144" s="571">
        <f t="shared" si="51"/>
        <v>0</v>
      </c>
      <c r="Q144" s="443"/>
      <c r="R144" s="444"/>
      <c r="S144" s="444"/>
      <c r="T144" s="445"/>
    </row>
    <row r="145" spans="1:20" ht="15" customHeight="1" x14ac:dyDescent="0.2">
      <c r="A145" s="1506" t="s">
        <v>127</v>
      </c>
      <c r="B145" s="1679"/>
      <c r="C145" s="437"/>
      <c r="D145" s="437"/>
      <c r="E145" s="437"/>
      <c r="F145" s="437"/>
      <c r="G145" s="437"/>
      <c r="H145" s="437"/>
      <c r="I145" s="437"/>
      <c r="J145" s="437"/>
      <c r="K145" s="429"/>
      <c r="L145" s="429"/>
      <c r="M145" s="429"/>
      <c r="N145" s="429"/>
      <c r="O145" s="571">
        <f t="shared" si="51"/>
        <v>0</v>
      </c>
      <c r="Q145" s="443"/>
      <c r="R145" s="444"/>
      <c r="S145" s="444"/>
      <c r="T145" s="445"/>
    </row>
    <row r="146" spans="1:20" ht="15" customHeight="1" x14ac:dyDescent="0.2">
      <c r="A146" s="1506" t="s">
        <v>1033</v>
      </c>
      <c r="B146" s="1679"/>
      <c r="C146" s="437"/>
      <c r="D146" s="437"/>
      <c r="E146" s="437"/>
      <c r="F146" s="437"/>
      <c r="G146" s="437"/>
      <c r="H146" s="437"/>
      <c r="I146" s="437"/>
      <c r="J146" s="437"/>
      <c r="K146" s="429"/>
      <c r="L146" s="429"/>
      <c r="M146" s="429"/>
      <c r="N146" s="429"/>
      <c r="O146" s="571">
        <f t="shared" si="51"/>
        <v>0</v>
      </c>
      <c r="Q146" s="443"/>
      <c r="R146" s="444"/>
      <c r="S146" s="444"/>
      <c r="T146" s="445"/>
    </row>
    <row r="147" spans="1:20" ht="15" customHeight="1" x14ac:dyDescent="0.2">
      <c r="A147" s="1506" t="s">
        <v>1034</v>
      </c>
      <c r="B147" s="1679"/>
      <c r="C147" s="437"/>
      <c r="D147" s="437"/>
      <c r="E147" s="437"/>
      <c r="F147" s="437"/>
      <c r="G147" s="437"/>
      <c r="H147" s="437"/>
      <c r="I147" s="437"/>
      <c r="J147" s="437"/>
      <c r="K147" s="429"/>
      <c r="L147" s="429"/>
      <c r="M147" s="429"/>
      <c r="N147" s="429"/>
      <c r="O147" s="571">
        <f t="shared" si="51"/>
        <v>0</v>
      </c>
      <c r="Q147" s="443"/>
      <c r="R147" s="444"/>
      <c r="S147" s="444"/>
      <c r="T147" s="445"/>
    </row>
    <row r="148" spans="1:20" ht="15" customHeight="1" x14ac:dyDescent="0.2">
      <c r="A148" s="1506" t="s">
        <v>114</v>
      </c>
      <c r="B148" s="1679"/>
      <c r="C148" s="116"/>
      <c r="D148" s="116"/>
      <c r="E148" s="116"/>
      <c r="F148" s="116"/>
      <c r="G148" s="116"/>
      <c r="H148" s="116"/>
      <c r="I148" s="116"/>
      <c r="J148" s="116"/>
      <c r="K148" s="1093"/>
      <c r="L148" s="1093"/>
      <c r="M148" s="1093"/>
      <c r="N148" s="1093"/>
      <c r="O148" s="571">
        <f t="shared" si="51"/>
        <v>0</v>
      </c>
      <c r="Q148" s="443"/>
      <c r="R148" s="444"/>
      <c r="S148" s="444"/>
      <c r="T148" s="445"/>
    </row>
    <row r="149" spans="1:20" ht="20.100000000000001" customHeight="1" x14ac:dyDescent="0.2">
      <c r="A149" s="1704" t="s">
        <v>1035</v>
      </c>
      <c r="B149" s="1705"/>
      <c r="C149" s="1094">
        <f>SUM(C139:C140)-SUM(C142:C148)</f>
        <v>0</v>
      </c>
      <c r="D149" s="1094">
        <f t="shared" ref="D149" si="52">SUM(D139:D140)-SUM(D142:D148)</f>
        <v>0</v>
      </c>
      <c r="E149" s="1094">
        <f t="shared" ref="E149" si="53">SUM(E139:E140)-SUM(E142:E148)</f>
        <v>0</v>
      </c>
      <c r="F149" s="1094">
        <f t="shared" ref="F149" si="54">SUM(F139:F140)-SUM(F142:F148)</f>
        <v>0</v>
      </c>
      <c r="G149" s="1094">
        <f t="shared" ref="G149" si="55">SUM(G139:G140)-SUM(G142:G148)</f>
        <v>0</v>
      </c>
      <c r="H149" s="1094">
        <f t="shared" ref="H149" si="56">SUM(H139:H140)-SUM(H142:H148)</f>
        <v>0</v>
      </c>
      <c r="I149" s="1094">
        <f t="shared" ref="I149" si="57">SUM(I139:I140)-SUM(I142:I148)</f>
        <v>0</v>
      </c>
      <c r="J149" s="1094">
        <f t="shared" ref="J149" si="58">SUM(J139:J140)-SUM(J142:J148)</f>
        <v>0</v>
      </c>
      <c r="K149" s="1094">
        <f t="shared" ref="K149" si="59">SUM(K139:K140)-SUM(K142:K148)</f>
        <v>0</v>
      </c>
      <c r="L149" s="1094">
        <f t="shared" ref="L149" si="60">SUM(L139:L140)-SUM(L142:L148)</f>
        <v>0</v>
      </c>
      <c r="M149" s="1094">
        <f t="shared" ref="M149" si="61">SUM(M139:M140)-SUM(M142:M148)</f>
        <v>0</v>
      </c>
      <c r="N149" s="1094">
        <f t="shared" ref="N149" si="62">SUM(N139:N140)-SUM(N142:N148)</f>
        <v>0</v>
      </c>
      <c r="O149" s="1097">
        <f t="shared" ref="O149" si="63">SUM(O139:O140)-SUM(O142:O148)</f>
        <v>0</v>
      </c>
      <c r="Q149" s="443"/>
      <c r="R149" s="444"/>
      <c r="S149" s="444"/>
      <c r="T149" s="445"/>
    </row>
    <row r="150" spans="1:20" ht="3.75" customHeight="1" x14ac:dyDescent="0.2">
      <c r="A150" s="1079"/>
      <c r="B150" s="1080"/>
      <c r="C150" s="1080"/>
      <c r="D150" s="1080"/>
      <c r="E150" s="1080"/>
      <c r="F150" s="1080"/>
      <c r="G150" s="1080"/>
      <c r="H150" s="1080"/>
      <c r="I150" s="1080"/>
      <c r="J150" s="1080"/>
      <c r="K150" s="1080"/>
      <c r="L150" s="1080"/>
      <c r="M150" s="1080"/>
      <c r="N150" s="1080"/>
      <c r="O150" s="814"/>
      <c r="Q150" s="1133"/>
      <c r="R150" s="1133"/>
      <c r="S150" s="1133"/>
      <c r="T150" s="1133"/>
    </row>
    <row r="151" spans="1:20" s="1084" customFormat="1" ht="30" customHeight="1" x14ac:dyDescent="0.2">
      <c r="A151" s="1702" t="s">
        <v>1127</v>
      </c>
      <c r="B151" s="1703"/>
      <c r="C151" s="1074" t="s">
        <v>115</v>
      </c>
      <c r="D151" s="1074" t="s">
        <v>116</v>
      </c>
      <c r="E151" s="1074" t="s">
        <v>117</v>
      </c>
      <c r="F151" s="1074" t="s">
        <v>118</v>
      </c>
      <c r="G151" s="1074" t="s">
        <v>119</v>
      </c>
      <c r="H151" s="1074" t="s">
        <v>120</v>
      </c>
      <c r="I151" s="1074" t="s">
        <v>121</v>
      </c>
      <c r="J151" s="1074" t="s">
        <v>122</v>
      </c>
      <c r="K151" s="882" t="s">
        <v>123</v>
      </c>
      <c r="L151" s="882" t="s">
        <v>124</v>
      </c>
      <c r="M151" s="882" t="s">
        <v>125</v>
      </c>
      <c r="N151" s="882" t="s">
        <v>1028</v>
      </c>
      <c r="O151" s="1077" t="s">
        <v>139</v>
      </c>
      <c r="Q151" s="1133"/>
      <c r="R151" s="1133"/>
      <c r="S151" s="1133"/>
      <c r="T151" s="1133"/>
    </row>
    <row r="152" spans="1:20" s="1084" customFormat="1" ht="15" customHeight="1" x14ac:dyDescent="0.2">
      <c r="A152" s="1706" t="s">
        <v>1029</v>
      </c>
      <c r="B152" s="1678"/>
      <c r="C152" s="437"/>
      <c r="D152" s="437"/>
      <c r="E152" s="437"/>
      <c r="F152" s="437"/>
      <c r="G152" s="437"/>
      <c r="H152" s="437"/>
      <c r="I152" s="437"/>
      <c r="J152" s="437"/>
      <c r="K152" s="429"/>
      <c r="L152" s="429"/>
      <c r="M152" s="429"/>
      <c r="N152" s="429"/>
      <c r="O152" s="571">
        <f>SUM(C152:N152)</f>
        <v>0</v>
      </c>
      <c r="Q152" s="443"/>
      <c r="R152" s="444"/>
      <c r="S152" s="444"/>
      <c r="T152" s="445"/>
    </row>
    <row r="153" spans="1:20" s="1084" customFormat="1" ht="15" customHeight="1" x14ac:dyDescent="0.2">
      <c r="A153" s="1506" t="s">
        <v>70</v>
      </c>
      <c r="B153" s="1679"/>
      <c r="C153" s="437"/>
      <c r="D153" s="437"/>
      <c r="E153" s="437"/>
      <c r="F153" s="437"/>
      <c r="G153" s="437"/>
      <c r="H153" s="437"/>
      <c r="I153" s="437"/>
      <c r="J153" s="437"/>
      <c r="K153" s="429"/>
      <c r="L153" s="429"/>
      <c r="M153" s="429"/>
      <c r="N153" s="429"/>
      <c r="O153" s="571">
        <f>SUM(C153:N153)</f>
        <v>0</v>
      </c>
      <c r="Q153" s="443"/>
      <c r="R153" s="444"/>
      <c r="S153" s="444"/>
      <c r="T153" s="445"/>
    </row>
    <row r="154" spans="1:20" s="1084" customFormat="1" ht="3.75" customHeight="1" x14ac:dyDescent="0.2">
      <c r="A154" s="822"/>
      <c r="B154" s="436"/>
      <c r="C154" s="436"/>
      <c r="D154" s="436"/>
      <c r="E154" s="436"/>
      <c r="F154" s="436"/>
      <c r="G154" s="436"/>
      <c r="H154" s="436"/>
      <c r="I154" s="436"/>
      <c r="J154" s="436"/>
      <c r="K154" s="436"/>
      <c r="L154" s="436"/>
      <c r="M154" s="436"/>
      <c r="N154" s="436"/>
      <c r="O154" s="767"/>
      <c r="Q154" s="1133"/>
      <c r="R154" s="1133"/>
      <c r="S154" s="1133"/>
      <c r="T154" s="1133"/>
    </row>
    <row r="155" spans="1:20" s="1084" customFormat="1" ht="15" customHeight="1" x14ac:dyDescent="0.2">
      <c r="A155" s="1506" t="s">
        <v>131</v>
      </c>
      <c r="B155" s="1679"/>
      <c r="C155" s="437"/>
      <c r="D155" s="437"/>
      <c r="E155" s="437"/>
      <c r="F155" s="437"/>
      <c r="G155" s="437"/>
      <c r="H155" s="437"/>
      <c r="I155" s="437"/>
      <c r="J155" s="437"/>
      <c r="K155" s="429"/>
      <c r="L155" s="429"/>
      <c r="M155" s="429"/>
      <c r="N155" s="429"/>
      <c r="O155" s="571">
        <f>SUM(C155:N155)</f>
        <v>0</v>
      </c>
      <c r="Q155" s="443"/>
      <c r="R155" s="444"/>
      <c r="S155" s="444"/>
      <c r="T155" s="445"/>
    </row>
    <row r="156" spans="1:20" s="1084" customFormat="1" ht="15" customHeight="1" x14ac:dyDescent="0.2">
      <c r="A156" s="1506" t="s">
        <v>1036</v>
      </c>
      <c r="B156" s="1679"/>
      <c r="C156" s="437"/>
      <c r="D156" s="437"/>
      <c r="E156" s="437"/>
      <c r="F156" s="437"/>
      <c r="G156" s="437"/>
      <c r="H156" s="437"/>
      <c r="I156" s="437"/>
      <c r="J156" s="437"/>
      <c r="K156" s="429"/>
      <c r="L156" s="429"/>
      <c r="M156" s="429"/>
      <c r="N156" s="429"/>
      <c r="O156" s="571">
        <f t="shared" ref="O156:O176" si="64">SUM(C156:N156)</f>
        <v>0</v>
      </c>
      <c r="Q156" s="443"/>
      <c r="R156" s="444"/>
      <c r="S156" s="444"/>
      <c r="T156" s="445"/>
    </row>
    <row r="157" spans="1:20" s="1084" customFormat="1" ht="15" customHeight="1" x14ac:dyDescent="0.2">
      <c r="A157" s="1506" t="s">
        <v>1032</v>
      </c>
      <c r="B157" s="1679"/>
      <c r="C157" s="437"/>
      <c r="D157" s="437"/>
      <c r="E157" s="437"/>
      <c r="F157" s="437"/>
      <c r="G157" s="437"/>
      <c r="H157" s="437"/>
      <c r="I157" s="437"/>
      <c r="J157" s="437"/>
      <c r="K157" s="429"/>
      <c r="L157" s="429"/>
      <c r="M157" s="429"/>
      <c r="N157" s="429"/>
      <c r="O157" s="571">
        <f t="shared" si="64"/>
        <v>0</v>
      </c>
      <c r="Q157" s="443"/>
      <c r="R157" s="444"/>
      <c r="S157" s="444"/>
      <c r="T157" s="445"/>
    </row>
    <row r="158" spans="1:20" s="1084" customFormat="1" ht="15" customHeight="1" x14ac:dyDescent="0.2">
      <c r="A158" s="1506" t="s">
        <v>127</v>
      </c>
      <c r="B158" s="1679"/>
      <c r="C158" s="437"/>
      <c r="D158" s="437"/>
      <c r="E158" s="437"/>
      <c r="F158" s="437"/>
      <c r="G158" s="437"/>
      <c r="H158" s="437"/>
      <c r="I158" s="437"/>
      <c r="J158" s="437"/>
      <c r="K158" s="429"/>
      <c r="L158" s="429"/>
      <c r="M158" s="429"/>
      <c r="N158" s="429"/>
      <c r="O158" s="571">
        <f t="shared" si="64"/>
        <v>0</v>
      </c>
      <c r="Q158" s="443"/>
      <c r="R158" s="444"/>
      <c r="S158" s="444"/>
      <c r="T158" s="445"/>
    </row>
    <row r="159" spans="1:20" s="1084" customFormat="1" ht="15" customHeight="1" x14ac:dyDescent="0.2">
      <c r="A159" s="1506" t="s">
        <v>1037</v>
      </c>
      <c r="B159" s="1679"/>
      <c r="C159" s="437"/>
      <c r="D159" s="437"/>
      <c r="E159" s="437"/>
      <c r="F159" s="437"/>
      <c r="G159" s="437"/>
      <c r="H159" s="437"/>
      <c r="I159" s="437"/>
      <c r="J159" s="437"/>
      <c r="K159" s="429"/>
      <c r="L159" s="429"/>
      <c r="M159" s="429"/>
      <c r="N159" s="429"/>
      <c r="O159" s="571">
        <f t="shared" si="64"/>
        <v>0</v>
      </c>
      <c r="Q159" s="443"/>
      <c r="R159" s="444"/>
      <c r="S159" s="444"/>
      <c r="T159" s="445"/>
    </row>
    <row r="160" spans="1:20" s="1084" customFormat="1" ht="15" customHeight="1" x14ac:dyDescent="0.2">
      <c r="A160" s="1506" t="s">
        <v>1038</v>
      </c>
      <c r="B160" s="1679"/>
      <c r="C160" s="437"/>
      <c r="D160" s="437"/>
      <c r="E160" s="437"/>
      <c r="F160" s="437"/>
      <c r="G160" s="437"/>
      <c r="H160" s="437"/>
      <c r="I160" s="437"/>
      <c r="J160" s="437"/>
      <c r="K160" s="429"/>
      <c r="L160" s="429"/>
      <c r="M160" s="429"/>
      <c r="N160" s="429"/>
      <c r="O160" s="571">
        <f t="shared" si="64"/>
        <v>0</v>
      </c>
      <c r="Q160" s="443"/>
      <c r="R160" s="444"/>
      <c r="S160" s="444"/>
      <c r="T160" s="445"/>
    </row>
    <row r="161" spans="1:20" s="1084" customFormat="1" ht="15" customHeight="1" x14ac:dyDescent="0.2">
      <c r="A161" s="1506" t="s">
        <v>1039</v>
      </c>
      <c r="B161" s="1679"/>
      <c r="C161" s="437"/>
      <c r="D161" s="437"/>
      <c r="E161" s="437"/>
      <c r="F161" s="437"/>
      <c r="G161" s="437"/>
      <c r="H161" s="437"/>
      <c r="I161" s="437"/>
      <c r="J161" s="437"/>
      <c r="K161" s="429"/>
      <c r="L161" s="429"/>
      <c r="M161" s="429"/>
      <c r="N161" s="429"/>
      <c r="O161" s="571">
        <f t="shared" si="64"/>
        <v>0</v>
      </c>
      <c r="Q161" s="443"/>
      <c r="R161" s="444"/>
      <c r="S161" s="444"/>
      <c r="T161" s="445"/>
    </row>
    <row r="162" spans="1:20" s="1084" customFormat="1" ht="15" customHeight="1" x14ac:dyDescent="0.2">
      <c r="A162" s="1506" t="s">
        <v>128</v>
      </c>
      <c r="B162" s="1679"/>
      <c r="C162" s="437"/>
      <c r="D162" s="437"/>
      <c r="E162" s="437"/>
      <c r="F162" s="437"/>
      <c r="G162" s="437"/>
      <c r="H162" s="437"/>
      <c r="I162" s="437"/>
      <c r="J162" s="437"/>
      <c r="K162" s="429"/>
      <c r="L162" s="429"/>
      <c r="M162" s="429"/>
      <c r="N162" s="429"/>
      <c r="O162" s="571">
        <f t="shared" si="64"/>
        <v>0</v>
      </c>
      <c r="Q162" s="443"/>
      <c r="R162" s="444"/>
      <c r="S162" s="444"/>
      <c r="T162" s="445"/>
    </row>
    <row r="163" spans="1:20" s="1084" customFormat="1" ht="15" customHeight="1" x14ac:dyDescent="0.2">
      <c r="A163" s="1506" t="s">
        <v>1040</v>
      </c>
      <c r="B163" s="1679"/>
      <c r="C163" s="437"/>
      <c r="D163" s="437"/>
      <c r="E163" s="437"/>
      <c r="F163" s="437"/>
      <c r="G163" s="437"/>
      <c r="H163" s="437"/>
      <c r="I163" s="437"/>
      <c r="J163" s="437"/>
      <c r="K163" s="429"/>
      <c r="L163" s="429"/>
      <c r="M163" s="429"/>
      <c r="N163" s="429"/>
      <c r="O163" s="571">
        <f t="shared" si="64"/>
        <v>0</v>
      </c>
      <c r="Q163" s="443"/>
      <c r="R163" s="444"/>
      <c r="S163" s="444"/>
      <c r="T163" s="445"/>
    </row>
    <row r="164" spans="1:20" s="1084" customFormat="1" ht="15" customHeight="1" x14ac:dyDescent="0.2">
      <c r="A164" s="1506" t="s">
        <v>1041</v>
      </c>
      <c r="B164" s="1679"/>
      <c r="C164" s="437"/>
      <c r="D164" s="437"/>
      <c r="E164" s="437"/>
      <c r="F164" s="437"/>
      <c r="G164" s="437"/>
      <c r="H164" s="437"/>
      <c r="I164" s="437"/>
      <c r="J164" s="437"/>
      <c r="K164" s="429"/>
      <c r="L164" s="429"/>
      <c r="M164" s="429"/>
      <c r="N164" s="429"/>
      <c r="O164" s="571">
        <f t="shared" si="64"/>
        <v>0</v>
      </c>
      <c r="Q164" s="443"/>
      <c r="R164" s="444"/>
      <c r="S164" s="444"/>
      <c r="T164" s="445"/>
    </row>
    <row r="165" spans="1:20" s="1084" customFormat="1" ht="15" customHeight="1" x14ac:dyDescent="0.2">
      <c r="A165" s="1506" t="s">
        <v>1042</v>
      </c>
      <c r="B165" s="1679"/>
      <c r="C165" s="437"/>
      <c r="D165" s="437"/>
      <c r="E165" s="437"/>
      <c r="F165" s="437"/>
      <c r="G165" s="437"/>
      <c r="H165" s="437"/>
      <c r="I165" s="437"/>
      <c r="J165" s="437"/>
      <c r="K165" s="429"/>
      <c r="L165" s="429"/>
      <c r="M165" s="429"/>
      <c r="N165" s="429"/>
      <c r="O165" s="571">
        <f t="shared" si="64"/>
        <v>0</v>
      </c>
      <c r="Q165" s="443"/>
      <c r="R165" s="444"/>
      <c r="S165" s="444"/>
      <c r="T165" s="445"/>
    </row>
    <row r="166" spans="1:20" s="1084" customFormat="1" ht="15" customHeight="1" x14ac:dyDescent="0.2">
      <c r="A166" s="1506" t="s">
        <v>1030</v>
      </c>
      <c r="B166" s="1679"/>
      <c r="C166" s="437"/>
      <c r="D166" s="437"/>
      <c r="E166" s="437"/>
      <c r="F166" s="437"/>
      <c r="G166" s="437"/>
      <c r="H166" s="437"/>
      <c r="I166" s="437"/>
      <c r="J166" s="437"/>
      <c r="K166" s="429"/>
      <c r="L166" s="429"/>
      <c r="M166" s="429"/>
      <c r="N166" s="429"/>
      <c r="O166" s="571">
        <f t="shared" si="64"/>
        <v>0</v>
      </c>
      <c r="Q166" s="443"/>
      <c r="R166" s="444"/>
      <c r="S166" s="444"/>
      <c r="T166" s="445"/>
    </row>
    <row r="167" spans="1:20" s="1084" customFormat="1" ht="15" customHeight="1" x14ac:dyDescent="0.2">
      <c r="A167" s="1506" t="s">
        <v>1033</v>
      </c>
      <c r="B167" s="1679"/>
      <c r="C167" s="437"/>
      <c r="D167" s="437"/>
      <c r="E167" s="437"/>
      <c r="F167" s="437"/>
      <c r="G167" s="437"/>
      <c r="H167" s="437"/>
      <c r="I167" s="437"/>
      <c r="J167" s="437"/>
      <c r="K167" s="429"/>
      <c r="L167" s="429"/>
      <c r="M167" s="429"/>
      <c r="N167" s="429"/>
      <c r="O167" s="571">
        <f t="shared" si="64"/>
        <v>0</v>
      </c>
      <c r="Q167" s="443"/>
      <c r="R167" s="444"/>
      <c r="S167" s="444"/>
      <c r="T167" s="445"/>
    </row>
    <row r="168" spans="1:20" s="1084" customFormat="1" ht="15" customHeight="1" x14ac:dyDescent="0.2">
      <c r="A168" s="1513" t="s">
        <v>1043</v>
      </c>
      <c r="B168" s="1413"/>
      <c r="C168" s="437"/>
      <c r="D168" s="437"/>
      <c r="E168" s="437"/>
      <c r="F168" s="437"/>
      <c r="G168" s="437"/>
      <c r="H168" s="437"/>
      <c r="I168" s="437"/>
      <c r="J168" s="437"/>
      <c r="K168" s="429"/>
      <c r="L168" s="429"/>
      <c r="M168" s="429"/>
      <c r="N168" s="429"/>
      <c r="O168" s="571">
        <f t="shared" si="64"/>
        <v>0</v>
      </c>
      <c r="Q168" s="443"/>
      <c r="R168" s="444"/>
      <c r="S168" s="444"/>
      <c r="T168" s="445"/>
    </row>
    <row r="169" spans="1:20" s="1084" customFormat="1" ht="15" customHeight="1" x14ac:dyDescent="0.2">
      <c r="A169" s="1513" t="s">
        <v>1043</v>
      </c>
      <c r="B169" s="1413"/>
      <c r="C169" s="437"/>
      <c r="D169" s="437"/>
      <c r="E169" s="437"/>
      <c r="F169" s="437"/>
      <c r="G169" s="437"/>
      <c r="H169" s="437"/>
      <c r="I169" s="437"/>
      <c r="J169" s="437"/>
      <c r="K169" s="429"/>
      <c r="L169" s="429"/>
      <c r="M169" s="429"/>
      <c r="N169" s="429"/>
      <c r="O169" s="571">
        <f t="shared" si="64"/>
        <v>0</v>
      </c>
      <c r="Q169" s="443"/>
      <c r="R169" s="444"/>
      <c r="S169" s="444"/>
      <c r="T169" s="445"/>
    </row>
    <row r="170" spans="1:20" s="1084" customFormat="1" ht="15" customHeight="1" x14ac:dyDescent="0.2">
      <c r="A170" s="1506" t="s">
        <v>1044</v>
      </c>
      <c r="B170" s="1679"/>
      <c r="C170" s="437"/>
      <c r="D170" s="437"/>
      <c r="E170" s="437"/>
      <c r="F170" s="437"/>
      <c r="G170" s="437"/>
      <c r="H170" s="437"/>
      <c r="I170" s="437"/>
      <c r="J170" s="437"/>
      <c r="K170" s="429"/>
      <c r="L170" s="429"/>
      <c r="M170" s="429"/>
      <c r="N170" s="429"/>
      <c r="O170" s="571">
        <f t="shared" si="64"/>
        <v>0</v>
      </c>
      <c r="Q170" s="443"/>
      <c r="R170" s="444"/>
      <c r="S170" s="444"/>
      <c r="T170" s="445"/>
    </row>
    <row r="171" spans="1:20" s="1084" customFormat="1" ht="15" customHeight="1" x14ac:dyDescent="0.2">
      <c r="A171" s="1506" t="s">
        <v>1045</v>
      </c>
      <c r="B171" s="1679"/>
      <c r="C171" s="437"/>
      <c r="D171" s="437"/>
      <c r="E171" s="437"/>
      <c r="F171" s="437"/>
      <c r="G171" s="437"/>
      <c r="H171" s="437"/>
      <c r="I171" s="437"/>
      <c r="J171" s="437"/>
      <c r="K171" s="429"/>
      <c r="L171" s="429"/>
      <c r="M171" s="429"/>
      <c r="N171" s="429"/>
      <c r="O171" s="571">
        <f t="shared" si="64"/>
        <v>0</v>
      </c>
      <c r="Q171" s="443"/>
      <c r="R171" s="444"/>
      <c r="S171" s="444"/>
      <c r="T171" s="445"/>
    </row>
    <row r="172" spans="1:20" s="1084" customFormat="1" ht="15" customHeight="1" x14ac:dyDescent="0.2">
      <c r="A172" s="1506" t="s">
        <v>1046</v>
      </c>
      <c r="B172" s="1679"/>
      <c r="C172" s="437"/>
      <c r="D172" s="437"/>
      <c r="E172" s="437"/>
      <c r="F172" s="437"/>
      <c r="G172" s="437"/>
      <c r="H172" s="437"/>
      <c r="I172" s="437"/>
      <c r="J172" s="437"/>
      <c r="K172" s="429"/>
      <c r="L172" s="429"/>
      <c r="M172" s="429"/>
      <c r="N172" s="429"/>
      <c r="O172" s="571">
        <f t="shared" si="64"/>
        <v>0</v>
      </c>
      <c r="Q172" s="443"/>
      <c r="R172" s="444"/>
      <c r="S172" s="444"/>
      <c r="T172" s="445"/>
    </row>
    <row r="173" spans="1:20" s="1084" customFormat="1" ht="15" customHeight="1" x14ac:dyDescent="0.2">
      <c r="A173" s="1506" t="s">
        <v>1047</v>
      </c>
      <c r="B173" s="1679"/>
      <c r="C173" s="437"/>
      <c r="D173" s="437"/>
      <c r="E173" s="437"/>
      <c r="F173" s="437"/>
      <c r="G173" s="437"/>
      <c r="H173" s="437"/>
      <c r="I173" s="437"/>
      <c r="J173" s="437"/>
      <c r="K173" s="429"/>
      <c r="L173" s="429"/>
      <c r="M173" s="429"/>
      <c r="N173" s="429"/>
      <c r="O173" s="571">
        <f t="shared" si="64"/>
        <v>0</v>
      </c>
      <c r="Q173" s="443"/>
      <c r="R173" s="444"/>
      <c r="S173" s="444"/>
      <c r="T173" s="445"/>
    </row>
    <row r="174" spans="1:20" s="1084" customFormat="1" ht="15" customHeight="1" x14ac:dyDescent="0.2">
      <c r="A174" s="1506" t="s">
        <v>1048</v>
      </c>
      <c r="B174" s="1679"/>
      <c r="C174" s="437"/>
      <c r="D174" s="437"/>
      <c r="E174" s="437"/>
      <c r="F174" s="437"/>
      <c r="G174" s="437"/>
      <c r="H174" s="437"/>
      <c r="I174" s="437"/>
      <c r="J174" s="437"/>
      <c r="K174" s="429"/>
      <c r="L174" s="429"/>
      <c r="M174" s="429"/>
      <c r="N174" s="429"/>
      <c r="O174" s="571">
        <f t="shared" si="64"/>
        <v>0</v>
      </c>
      <c r="Q174" s="443"/>
      <c r="R174" s="444"/>
      <c r="S174" s="444"/>
      <c r="T174" s="445"/>
    </row>
    <row r="175" spans="1:20" s="1084" customFormat="1" ht="15" customHeight="1" x14ac:dyDescent="0.2">
      <c r="A175" s="1513" t="s">
        <v>1049</v>
      </c>
      <c r="B175" s="1413"/>
      <c r="C175" s="437"/>
      <c r="D175" s="437"/>
      <c r="E175" s="437"/>
      <c r="F175" s="437"/>
      <c r="G175" s="437"/>
      <c r="H175" s="437"/>
      <c r="I175" s="437"/>
      <c r="J175" s="437"/>
      <c r="K175" s="429"/>
      <c r="L175" s="429"/>
      <c r="M175" s="429"/>
      <c r="N175" s="429"/>
      <c r="O175" s="571">
        <f t="shared" si="64"/>
        <v>0</v>
      </c>
      <c r="Q175" s="443"/>
      <c r="R175" s="444"/>
      <c r="S175" s="444"/>
      <c r="T175" s="445"/>
    </row>
    <row r="176" spans="1:20" s="1084" customFormat="1" ht="15" customHeight="1" x14ac:dyDescent="0.2">
      <c r="A176" s="1513" t="s">
        <v>1049</v>
      </c>
      <c r="B176" s="1413"/>
      <c r="C176" s="437"/>
      <c r="D176" s="437"/>
      <c r="E176" s="437"/>
      <c r="F176" s="437"/>
      <c r="G176" s="437"/>
      <c r="H176" s="437"/>
      <c r="I176" s="437"/>
      <c r="J176" s="437"/>
      <c r="K176" s="429"/>
      <c r="L176" s="429"/>
      <c r="M176" s="429"/>
      <c r="N176" s="429"/>
      <c r="O176" s="571">
        <f t="shared" si="64"/>
        <v>0</v>
      </c>
      <c r="Q176" s="443"/>
      <c r="R176" s="444"/>
      <c r="S176" s="444"/>
      <c r="T176" s="445"/>
    </row>
    <row r="177" spans="1:20" s="1084" customFormat="1" ht="20.100000000000001" customHeight="1" x14ac:dyDescent="0.2">
      <c r="A177" s="1704" t="s">
        <v>1035</v>
      </c>
      <c r="B177" s="1705"/>
      <c r="C177" s="1094">
        <f>SUM(C152:C153)-SUM(C155:C176)</f>
        <v>0</v>
      </c>
      <c r="D177" s="1094">
        <f t="shared" ref="D177" si="65">SUM(D152:D153)-SUM(D155:D176)</f>
        <v>0</v>
      </c>
      <c r="E177" s="1094">
        <f t="shared" ref="E177" si="66">SUM(E152:E153)-SUM(E155:E176)</f>
        <v>0</v>
      </c>
      <c r="F177" s="1094">
        <f t="shared" ref="F177" si="67">SUM(F152:F153)-SUM(F155:F176)</f>
        <v>0</v>
      </c>
      <c r="G177" s="1094">
        <f t="shared" ref="G177" si="68">SUM(G152:G153)-SUM(G155:G176)</f>
        <v>0</v>
      </c>
      <c r="H177" s="1094">
        <f t="shared" ref="H177" si="69">SUM(H152:H153)-SUM(H155:H176)</f>
        <v>0</v>
      </c>
      <c r="I177" s="1094">
        <f t="shared" ref="I177" si="70">SUM(I152:I153)-SUM(I155:I176)</f>
        <v>0</v>
      </c>
      <c r="J177" s="1094">
        <f t="shared" ref="J177" si="71">SUM(J152:J153)-SUM(J155:J176)</f>
        <v>0</v>
      </c>
      <c r="K177" s="1094">
        <f t="shared" ref="K177" si="72">SUM(K152:K153)-SUM(K155:K176)</f>
        <v>0</v>
      </c>
      <c r="L177" s="1094">
        <f t="shared" ref="L177" si="73">SUM(L152:L153)-SUM(L155:L176)</f>
        <v>0</v>
      </c>
      <c r="M177" s="1094">
        <f t="shared" ref="M177" si="74">SUM(M152:M153)-SUM(M155:M176)</f>
        <v>0</v>
      </c>
      <c r="N177" s="1094">
        <f t="shared" ref="N177" si="75">SUM(N152:N153)-SUM(N155:N176)</f>
        <v>0</v>
      </c>
      <c r="O177" s="1097">
        <f t="shared" ref="O177" si="76">SUM(O152:O153)-SUM(O155:O176)</f>
        <v>0</v>
      </c>
      <c r="Q177" s="443"/>
      <c r="R177" s="444"/>
      <c r="S177" s="444"/>
      <c r="T177" s="445"/>
    </row>
    <row r="178" spans="1:20" s="1084" customFormat="1" ht="3.75" customHeight="1" x14ac:dyDescent="0.2">
      <c r="A178" s="822"/>
      <c r="B178" s="436"/>
      <c r="C178" s="436"/>
      <c r="D178" s="436"/>
      <c r="E178" s="436"/>
      <c r="F178" s="436"/>
      <c r="G178" s="436"/>
      <c r="H178" s="436"/>
      <c r="I178" s="436"/>
      <c r="J178" s="436"/>
      <c r="K178" s="436"/>
      <c r="L178" s="436"/>
      <c r="M178" s="436"/>
      <c r="N178" s="436"/>
      <c r="O178" s="767"/>
      <c r="Q178" s="375"/>
      <c r="R178" s="375"/>
      <c r="S178" s="375"/>
      <c r="T178" s="375"/>
    </row>
    <row r="179" spans="1:20" s="1084" customFormat="1" ht="20.100000000000001" customHeight="1" thickBot="1" x14ac:dyDescent="0.25">
      <c r="A179" s="1704" t="s">
        <v>1050</v>
      </c>
      <c r="B179" s="1705"/>
      <c r="C179" s="415">
        <f>C149+C177</f>
        <v>0</v>
      </c>
      <c r="D179" s="415">
        <f t="shared" ref="D179:O179" si="77">D149+D177</f>
        <v>0</v>
      </c>
      <c r="E179" s="415">
        <f t="shared" si="77"/>
        <v>0</v>
      </c>
      <c r="F179" s="415">
        <f t="shared" si="77"/>
        <v>0</v>
      </c>
      <c r="G179" s="415">
        <f t="shared" si="77"/>
        <v>0</v>
      </c>
      <c r="H179" s="415">
        <f t="shared" si="77"/>
        <v>0</v>
      </c>
      <c r="I179" s="415">
        <f t="shared" si="77"/>
        <v>0</v>
      </c>
      <c r="J179" s="415">
        <f t="shared" si="77"/>
        <v>0</v>
      </c>
      <c r="K179" s="415">
        <f t="shared" si="77"/>
        <v>0</v>
      </c>
      <c r="L179" s="415">
        <f t="shared" si="77"/>
        <v>0</v>
      </c>
      <c r="M179" s="415">
        <f t="shared" si="77"/>
        <v>0</v>
      </c>
      <c r="N179" s="415">
        <f t="shared" si="77"/>
        <v>0</v>
      </c>
      <c r="O179" s="546">
        <f t="shared" si="77"/>
        <v>0</v>
      </c>
      <c r="Q179" s="443"/>
      <c r="R179" s="444"/>
      <c r="S179" s="444"/>
      <c r="T179" s="445"/>
    </row>
    <row r="180" spans="1:20" ht="3.75" customHeight="1" thickTop="1" x14ac:dyDescent="0.2">
      <c r="A180" s="822"/>
      <c r="B180" s="436"/>
      <c r="C180" s="436"/>
      <c r="D180" s="436"/>
      <c r="E180" s="436"/>
      <c r="F180" s="436"/>
      <c r="G180" s="436"/>
      <c r="H180" s="436"/>
      <c r="I180" s="436"/>
      <c r="J180" s="436"/>
      <c r="K180" s="436"/>
      <c r="L180" s="436"/>
      <c r="M180" s="436"/>
      <c r="N180" s="436"/>
      <c r="O180" s="767"/>
      <c r="Q180" s="375"/>
      <c r="R180" s="375"/>
      <c r="S180" s="375"/>
      <c r="T180" s="375"/>
    </row>
    <row r="181" spans="1:20" ht="19.5" customHeight="1" x14ac:dyDescent="0.2">
      <c r="A181" s="1397" t="s">
        <v>493</v>
      </c>
      <c r="B181" s="1398"/>
      <c r="C181" s="1398"/>
      <c r="D181" s="1398"/>
      <c r="E181" s="1398"/>
      <c r="F181" s="1398"/>
      <c r="G181" s="1398"/>
      <c r="H181" s="1398"/>
      <c r="I181" s="1398"/>
      <c r="J181" s="1398"/>
      <c r="K181" s="1398"/>
      <c r="L181" s="1398"/>
      <c r="M181" s="1398"/>
      <c r="N181" s="1398"/>
      <c r="O181" s="1399"/>
      <c r="Q181" s="375"/>
      <c r="R181" s="375"/>
      <c r="S181" s="375"/>
      <c r="T181" s="375"/>
    </row>
    <row r="182" spans="1:20" ht="3.75" customHeight="1" x14ac:dyDescent="0.2">
      <c r="A182" s="822"/>
      <c r="B182" s="436"/>
      <c r="C182" s="436"/>
      <c r="D182" s="436"/>
      <c r="E182" s="436"/>
      <c r="F182" s="436"/>
      <c r="G182" s="436"/>
      <c r="H182" s="436"/>
      <c r="I182" s="436"/>
      <c r="J182" s="436"/>
      <c r="K182" s="436"/>
      <c r="L182" s="436"/>
      <c r="M182" s="436"/>
      <c r="N182" s="436"/>
      <c r="O182" s="767"/>
      <c r="Q182" s="375"/>
      <c r="R182" s="375"/>
      <c r="S182" s="375"/>
      <c r="T182" s="375"/>
    </row>
    <row r="183" spans="1:20" ht="20.100000000000001" customHeight="1" x14ac:dyDescent="0.2">
      <c r="A183" s="1700" t="s">
        <v>83</v>
      </c>
      <c r="B183" s="1606"/>
      <c r="C183" s="1413"/>
      <c r="D183" s="1413"/>
      <c r="E183" s="1413"/>
      <c r="F183" s="1413"/>
      <c r="G183" s="1413"/>
      <c r="H183" s="1413"/>
      <c r="I183" s="1413"/>
      <c r="J183" s="1413"/>
      <c r="K183" s="1701"/>
      <c r="L183" s="1701"/>
      <c r="M183" s="1701"/>
      <c r="N183" s="1701"/>
      <c r="O183" s="1527"/>
      <c r="Q183" s="375"/>
      <c r="R183" s="375"/>
      <c r="S183" s="375"/>
      <c r="T183" s="375"/>
    </row>
    <row r="184" spans="1:20" ht="20.100000000000001" customHeight="1" x14ac:dyDescent="0.2">
      <c r="A184" s="1700" t="s">
        <v>82</v>
      </c>
      <c r="B184" s="1606"/>
      <c r="C184" s="1082"/>
      <c r="D184" s="436"/>
      <c r="E184" s="436"/>
      <c r="F184" s="436"/>
      <c r="G184" s="436"/>
      <c r="H184" s="436"/>
      <c r="I184" s="436"/>
      <c r="J184" s="436"/>
      <c r="K184" s="436"/>
      <c r="L184" s="436"/>
      <c r="M184" s="436"/>
      <c r="N184" s="436"/>
      <c r="O184" s="1098"/>
      <c r="Q184" s="375"/>
      <c r="R184" s="375"/>
      <c r="S184" s="375"/>
      <c r="T184" s="375"/>
    </row>
    <row r="185" spans="1:20" ht="20.100000000000001" customHeight="1" x14ac:dyDescent="0.2">
      <c r="A185" s="1700" t="s">
        <v>84</v>
      </c>
      <c r="B185" s="1606"/>
      <c r="C185" s="419"/>
      <c r="D185" s="436"/>
      <c r="E185" s="436"/>
      <c r="F185" s="436"/>
      <c r="G185" s="436"/>
      <c r="H185" s="436"/>
      <c r="I185" s="436"/>
      <c r="J185" s="436"/>
      <c r="K185" s="436"/>
      <c r="L185" s="436"/>
      <c r="M185" s="436"/>
      <c r="N185" s="436"/>
      <c r="O185" s="767"/>
      <c r="Q185" s="375"/>
      <c r="R185" s="375"/>
      <c r="S185" s="375"/>
      <c r="T185" s="375"/>
    </row>
    <row r="186" spans="1:20" ht="3.75" customHeight="1" x14ac:dyDescent="0.2">
      <c r="A186" s="822"/>
      <c r="B186" s="436"/>
      <c r="C186" s="436"/>
      <c r="D186" s="436"/>
      <c r="E186" s="436"/>
      <c r="F186" s="436"/>
      <c r="G186" s="436"/>
      <c r="H186" s="436"/>
      <c r="I186" s="436"/>
      <c r="J186" s="436"/>
      <c r="K186" s="436"/>
      <c r="L186" s="436"/>
      <c r="M186" s="436"/>
      <c r="N186" s="436"/>
      <c r="O186" s="767"/>
      <c r="Q186" s="375"/>
      <c r="R186" s="375"/>
      <c r="S186" s="375"/>
      <c r="T186" s="375"/>
    </row>
    <row r="187" spans="1:20" ht="30" customHeight="1" x14ac:dyDescent="0.2">
      <c r="A187" s="1702" t="s">
        <v>1126</v>
      </c>
      <c r="B187" s="1703"/>
      <c r="C187" s="1074" t="s">
        <v>115</v>
      </c>
      <c r="D187" s="1074" t="s">
        <v>116</v>
      </c>
      <c r="E187" s="1074" t="s">
        <v>117</v>
      </c>
      <c r="F187" s="1074" t="s">
        <v>118</v>
      </c>
      <c r="G187" s="1074" t="s">
        <v>119</v>
      </c>
      <c r="H187" s="1074" t="s">
        <v>120</v>
      </c>
      <c r="I187" s="1074" t="s">
        <v>121</v>
      </c>
      <c r="J187" s="1074" t="s">
        <v>122</v>
      </c>
      <c r="K187" s="882" t="s">
        <v>123</v>
      </c>
      <c r="L187" s="882" t="s">
        <v>124</v>
      </c>
      <c r="M187" s="882" t="s">
        <v>125</v>
      </c>
      <c r="N187" s="882" t="s">
        <v>1028</v>
      </c>
      <c r="O187" s="1077" t="s">
        <v>139</v>
      </c>
      <c r="Q187" s="375"/>
      <c r="R187" s="375"/>
      <c r="S187" s="375"/>
      <c r="T187" s="375"/>
    </row>
    <row r="188" spans="1:20" ht="15" customHeight="1" x14ac:dyDescent="0.2">
      <c r="A188" s="1706" t="s">
        <v>1029</v>
      </c>
      <c r="B188" s="1678"/>
      <c r="C188" s="437"/>
      <c r="D188" s="437"/>
      <c r="E188" s="437"/>
      <c r="F188" s="437"/>
      <c r="G188" s="437"/>
      <c r="H188" s="437"/>
      <c r="I188" s="437"/>
      <c r="J188" s="437"/>
      <c r="K188" s="429"/>
      <c r="L188" s="429"/>
      <c r="M188" s="429"/>
      <c r="N188" s="429"/>
      <c r="O188" s="571">
        <f>SUM(C188:N188)</f>
        <v>0</v>
      </c>
      <c r="Q188" s="443"/>
      <c r="R188" s="444"/>
      <c r="S188" s="444"/>
      <c r="T188" s="445"/>
    </row>
    <row r="189" spans="1:20" ht="15" customHeight="1" x14ac:dyDescent="0.2">
      <c r="A189" s="1506" t="s">
        <v>70</v>
      </c>
      <c r="B189" s="1679"/>
      <c r="C189" s="437"/>
      <c r="D189" s="437"/>
      <c r="E189" s="437"/>
      <c r="F189" s="437"/>
      <c r="G189" s="437"/>
      <c r="H189" s="437"/>
      <c r="I189" s="437"/>
      <c r="J189" s="437"/>
      <c r="K189" s="429"/>
      <c r="L189" s="429"/>
      <c r="M189" s="429"/>
      <c r="N189" s="429"/>
      <c r="O189" s="571">
        <f>SUM(C189:N189)</f>
        <v>0</v>
      </c>
      <c r="Q189" s="443"/>
      <c r="R189" s="444"/>
      <c r="S189" s="444"/>
      <c r="T189" s="445"/>
    </row>
    <row r="190" spans="1:20" ht="3.75" customHeight="1" x14ac:dyDescent="0.2">
      <c r="A190" s="1078"/>
      <c r="B190" s="1075"/>
      <c r="C190" s="1092"/>
      <c r="D190" s="1092"/>
      <c r="E190" s="1092"/>
      <c r="F190" s="1092"/>
      <c r="G190" s="1092"/>
      <c r="H190" s="1092"/>
      <c r="I190" s="1092"/>
      <c r="J190" s="1092"/>
      <c r="K190" s="1092"/>
      <c r="L190" s="1092"/>
      <c r="M190" s="1092"/>
      <c r="N190" s="1092"/>
      <c r="O190" s="1096"/>
      <c r="Q190" s="375"/>
      <c r="R190" s="375"/>
      <c r="S190" s="375"/>
      <c r="T190" s="375"/>
    </row>
    <row r="191" spans="1:20" ht="15" customHeight="1" x14ac:dyDescent="0.2">
      <c r="A191" s="1506" t="s">
        <v>1030</v>
      </c>
      <c r="B191" s="1679"/>
      <c r="C191" s="437"/>
      <c r="D191" s="437"/>
      <c r="E191" s="437"/>
      <c r="F191" s="437"/>
      <c r="G191" s="437"/>
      <c r="H191" s="437"/>
      <c r="I191" s="437"/>
      <c r="J191" s="437"/>
      <c r="K191" s="429"/>
      <c r="L191" s="429"/>
      <c r="M191" s="429"/>
      <c r="N191" s="429"/>
      <c r="O191" s="571">
        <f t="shared" ref="O191:O197" si="78">SUM(C191:N191)</f>
        <v>0</v>
      </c>
      <c r="Q191" s="443"/>
      <c r="R191" s="444"/>
      <c r="S191" s="444"/>
      <c r="T191" s="445"/>
    </row>
    <row r="192" spans="1:20" ht="15" customHeight="1" x14ac:dyDescent="0.2">
      <c r="A192" s="1506" t="s">
        <v>1031</v>
      </c>
      <c r="B192" s="1679"/>
      <c r="C192" s="437"/>
      <c r="D192" s="437"/>
      <c r="E192" s="437"/>
      <c r="F192" s="437"/>
      <c r="G192" s="437"/>
      <c r="H192" s="437"/>
      <c r="I192" s="437"/>
      <c r="J192" s="437"/>
      <c r="K192" s="429"/>
      <c r="L192" s="429"/>
      <c r="M192" s="429"/>
      <c r="N192" s="429"/>
      <c r="O192" s="571">
        <f t="shared" si="78"/>
        <v>0</v>
      </c>
      <c r="Q192" s="443"/>
      <c r="R192" s="444"/>
      <c r="S192" s="444"/>
      <c r="T192" s="445"/>
    </row>
    <row r="193" spans="1:20" ht="15" customHeight="1" x14ac:dyDescent="0.2">
      <c r="A193" s="1506" t="s">
        <v>1032</v>
      </c>
      <c r="B193" s="1679"/>
      <c r="C193" s="437"/>
      <c r="D193" s="437"/>
      <c r="E193" s="437"/>
      <c r="F193" s="437"/>
      <c r="G193" s="437"/>
      <c r="H193" s="437"/>
      <c r="I193" s="437"/>
      <c r="J193" s="437"/>
      <c r="K193" s="429"/>
      <c r="L193" s="429"/>
      <c r="M193" s="429"/>
      <c r="N193" s="429"/>
      <c r="O193" s="571">
        <f t="shared" si="78"/>
        <v>0</v>
      </c>
      <c r="Q193" s="443"/>
      <c r="R193" s="444"/>
      <c r="S193" s="444"/>
      <c r="T193" s="445"/>
    </row>
    <row r="194" spans="1:20" ht="15" customHeight="1" x14ac:dyDescent="0.2">
      <c r="A194" s="1506" t="s">
        <v>127</v>
      </c>
      <c r="B194" s="1679"/>
      <c r="C194" s="437"/>
      <c r="D194" s="437"/>
      <c r="E194" s="437"/>
      <c r="F194" s="437"/>
      <c r="G194" s="437"/>
      <c r="H194" s="437"/>
      <c r="I194" s="437"/>
      <c r="J194" s="437"/>
      <c r="K194" s="429"/>
      <c r="L194" s="429"/>
      <c r="M194" s="429"/>
      <c r="N194" s="429"/>
      <c r="O194" s="571">
        <f t="shared" si="78"/>
        <v>0</v>
      </c>
      <c r="Q194" s="443"/>
      <c r="R194" s="444"/>
      <c r="S194" s="444"/>
      <c r="T194" s="445"/>
    </row>
    <row r="195" spans="1:20" ht="15" customHeight="1" x14ac:dyDescent="0.2">
      <c r="A195" s="1506" t="s">
        <v>1033</v>
      </c>
      <c r="B195" s="1679"/>
      <c r="C195" s="437"/>
      <c r="D195" s="437"/>
      <c r="E195" s="437"/>
      <c r="F195" s="437"/>
      <c r="G195" s="437"/>
      <c r="H195" s="437"/>
      <c r="I195" s="437"/>
      <c r="J195" s="437"/>
      <c r="K195" s="429"/>
      <c r="L195" s="429"/>
      <c r="M195" s="429"/>
      <c r="N195" s="429"/>
      <c r="O195" s="571">
        <f t="shared" si="78"/>
        <v>0</v>
      </c>
      <c r="Q195" s="443"/>
      <c r="R195" s="444"/>
      <c r="S195" s="444"/>
      <c r="T195" s="445"/>
    </row>
    <row r="196" spans="1:20" ht="15" customHeight="1" x14ac:dyDescent="0.2">
      <c r="A196" s="1506" t="s">
        <v>1034</v>
      </c>
      <c r="B196" s="1679"/>
      <c r="C196" s="437"/>
      <c r="D196" s="437"/>
      <c r="E196" s="437"/>
      <c r="F196" s="437"/>
      <c r="G196" s="437"/>
      <c r="H196" s="437"/>
      <c r="I196" s="437"/>
      <c r="J196" s="437"/>
      <c r="K196" s="429"/>
      <c r="L196" s="429"/>
      <c r="M196" s="429"/>
      <c r="N196" s="429"/>
      <c r="O196" s="571">
        <f t="shared" si="78"/>
        <v>0</v>
      </c>
      <c r="Q196" s="443"/>
      <c r="R196" s="444"/>
      <c r="S196" s="444"/>
      <c r="T196" s="445"/>
    </row>
    <row r="197" spans="1:20" ht="15" customHeight="1" x14ac:dyDescent="0.2">
      <c r="A197" s="1506" t="s">
        <v>114</v>
      </c>
      <c r="B197" s="1679"/>
      <c r="C197" s="116"/>
      <c r="D197" s="116"/>
      <c r="E197" s="116"/>
      <c r="F197" s="116"/>
      <c r="G197" s="116"/>
      <c r="H197" s="116"/>
      <c r="I197" s="116"/>
      <c r="J197" s="116"/>
      <c r="K197" s="1093"/>
      <c r="L197" s="1093"/>
      <c r="M197" s="1093"/>
      <c r="N197" s="1093"/>
      <c r="O197" s="571">
        <f t="shared" si="78"/>
        <v>0</v>
      </c>
      <c r="Q197" s="443"/>
      <c r="R197" s="444"/>
      <c r="S197" s="444"/>
      <c r="T197" s="445"/>
    </row>
    <row r="198" spans="1:20" ht="20.100000000000001" customHeight="1" x14ac:dyDescent="0.2">
      <c r="A198" s="1704" t="s">
        <v>1035</v>
      </c>
      <c r="B198" s="1705"/>
      <c r="C198" s="1094">
        <f>SUM(C188:C189)-SUM(C191:C197)</f>
        <v>0</v>
      </c>
      <c r="D198" s="1094">
        <f t="shared" ref="D198" si="79">SUM(D188:D189)-SUM(D191:D197)</f>
        <v>0</v>
      </c>
      <c r="E198" s="1094">
        <f t="shared" ref="E198" si="80">SUM(E188:E189)-SUM(E191:E197)</f>
        <v>0</v>
      </c>
      <c r="F198" s="1094">
        <f t="shared" ref="F198" si="81">SUM(F188:F189)-SUM(F191:F197)</f>
        <v>0</v>
      </c>
      <c r="G198" s="1094">
        <f t="shared" ref="G198" si="82">SUM(G188:G189)-SUM(G191:G197)</f>
        <v>0</v>
      </c>
      <c r="H198" s="1094">
        <f t="shared" ref="H198" si="83">SUM(H188:H189)-SUM(H191:H197)</f>
        <v>0</v>
      </c>
      <c r="I198" s="1094">
        <f t="shared" ref="I198" si="84">SUM(I188:I189)-SUM(I191:I197)</f>
        <v>0</v>
      </c>
      <c r="J198" s="1094">
        <f t="shared" ref="J198" si="85">SUM(J188:J189)-SUM(J191:J197)</f>
        <v>0</v>
      </c>
      <c r="K198" s="1094">
        <f t="shared" ref="K198" si="86">SUM(K188:K189)-SUM(K191:K197)</f>
        <v>0</v>
      </c>
      <c r="L198" s="1094">
        <f t="shared" ref="L198" si="87">SUM(L188:L189)-SUM(L191:L197)</f>
        <v>0</v>
      </c>
      <c r="M198" s="1094">
        <f t="shared" ref="M198" si="88">SUM(M188:M189)-SUM(M191:M197)</f>
        <v>0</v>
      </c>
      <c r="N198" s="1094">
        <f t="shared" ref="N198" si="89">SUM(N188:N189)-SUM(N191:N197)</f>
        <v>0</v>
      </c>
      <c r="O198" s="1097">
        <f t="shared" ref="O198" si="90">SUM(O188:O189)-SUM(O191:O197)</f>
        <v>0</v>
      </c>
      <c r="Q198" s="443"/>
      <c r="R198" s="444"/>
      <c r="S198" s="444"/>
      <c r="T198" s="445"/>
    </row>
    <row r="199" spans="1:20" ht="3.75" customHeight="1" x14ac:dyDescent="0.2">
      <c r="A199" s="822"/>
      <c r="B199" s="436"/>
      <c r="C199" s="436"/>
      <c r="D199" s="436"/>
      <c r="E199" s="436"/>
      <c r="F199" s="436"/>
      <c r="G199" s="436"/>
      <c r="H199" s="436"/>
      <c r="I199" s="436"/>
      <c r="J199" s="436"/>
      <c r="K199" s="436"/>
      <c r="L199" s="436"/>
      <c r="M199" s="436"/>
      <c r="N199" s="436"/>
      <c r="O199" s="767"/>
      <c r="Q199" s="375"/>
      <c r="R199" s="375"/>
      <c r="S199" s="375"/>
      <c r="T199" s="375"/>
    </row>
    <row r="200" spans="1:20" s="1084" customFormat="1" ht="30" customHeight="1" x14ac:dyDescent="0.2">
      <c r="A200" s="1702" t="s">
        <v>1127</v>
      </c>
      <c r="B200" s="1703"/>
      <c r="C200" s="1074" t="s">
        <v>115</v>
      </c>
      <c r="D200" s="1074" t="s">
        <v>116</v>
      </c>
      <c r="E200" s="1074" t="s">
        <v>117</v>
      </c>
      <c r="F200" s="1074" t="s">
        <v>118</v>
      </c>
      <c r="G200" s="1074" t="s">
        <v>119</v>
      </c>
      <c r="H200" s="1074" t="s">
        <v>120</v>
      </c>
      <c r="I200" s="1074" t="s">
        <v>121</v>
      </c>
      <c r="J200" s="1074" t="s">
        <v>122</v>
      </c>
      <c r="K200" s="882" t="s">
        <v>123</v>
      </c>
      <c r="L200" s="882" t="s">
        <v>124</v>
      </c>
      <c r="M200" s="882" t="s">
        <v>125</v>
      </c>
      <c r="N200" s="882" t="s">
        <v>1028</v>
      </c>
      <c r="O200" s="1077" t="s">
        <v>139</v>
      </c>
      <c r="Q200" s="375"/>
      <c r="R200" s="375"/>
      <c r="S200" s="375"/>
      <c r="T200" s="375"/>
    </row>
    <row r="201" spans="1:20" s="1084" customFormat="1" ht="15" customHeight="1" x14ac:dyDescent="0.2">
      <c r="A201" s="1706" t="s">
        <v>1029</v>
      </c>
      <c r="B201" s="1678"/>
      <c r="C201" s="437"/>
      <c r="D201" s="437"/>
      <c r="E201" s="437"/>
      <c r="F201" s="437"/>
      <c r="G201" s="437"/>
      <c r="H201" s="437"/>
      <c r="I201" s="437"/>
      <c r="J201" s="437"/>
      <c r="K201" s="429"/>
      <c r="L201" s="429"/>
      <c r="M201" s="429"/>
      <c r="N201" s="429"/>
      <c r="O201" s="571">
        <f>SUM(C201:N201)</f>
        <v>0</v>
      </c>
      <c r="Q201" s="375"/>
      <c r="R201" s="375"/>
      <c r="S201" s="375"/>
      <c r="T201" s="375"/>
    </row>
    <row r="202" spans="1:20" s="1084" customFormat="1" ht="15" customHeight="1" x14ac:dyDescent="0.2">
      <c r="A202" s="1506" t="s">
        <v>70</v>
      </c>
      <c r="B202" s="1679"/>
      <c r="C202" s="437"/>
      <c r="D202" s="437"/>
      <c r="E202" s="437"/>
      <c r="F202" s="437"/>
      <c r="G202" s="437"/>
      <c r="H202" s="437"/>
      <c r="I202" s="437"/>
      <c r="J202" s="437"/>
      <c r="K202" s="429"/>
      <c r="L202" s="429"/>
      <c r="M202" s="429"/>
      <c r="N202" s="429"/>
      <c r="O202" s="571">
        <f>SUM(C202:N202)</f>
        <v>0</v>
      </c>
      <c r="Q202" s="375"/>
      <c r="R202" s="375"/>
      <c r="S202" s="375"/>
      <c r="T202" s="375"/>
    </row>
    <row r="203" spans="1:20" s="1084" customFormat="1" ht="3.75" customHeight="1" x14ac:dyDescent="0.2">
      <c r="A203" s="822"/>
      <c r="B203" s="436"/>
      <c r="C203" s="436"/>
      <c r="D203" s="436"/>
      <c r="E203" s="436"/>
      <c r="F203" s="436"/>
      <c r="G203" s="436"/>
      <c r="H203" s="436"/>
      <c r="I203" s="436"/>
      <c r="J203" s="436"/>
      <c r="K203" s="436"/>
      <c r="L203" s="436"/>
      <c r="M203" s="436"/>
      <c r="N203" s="436"/>
      <c r="O203" s="767"/>
      <c r="Q203" s="375"/>
      <c r="R203" s="375"/>
      <c r="S203" s="375"/>
      <c r="T203" s="375"/>
    </row>
    <row r="204" spans="1:20" s="1084" customFormat="1" ht="15" customHeight="1" x14ac:dyDescent="0.2">
      <c r="A204" s="1506" t="s">
        <v>131</v>
      </c>
      <c r="B204" s="1679"/>
      <c r="C204" s="437"/>
      <c r="D204" s="437"/>
      <c r="E204" s="437"/>
      <c r="F204" s="437"/>
      <c r="G204" s="437"/>
      <c r="H204" s="437"/>
      <c r="I204" s="437"/>
      <c r="J204" s="437"/>
      <c r="K204" s="429"/>
      <c r="L204" s="429"/>
      <c r="M204" s="429"/>
      <c r="N204" s="429"/>
      <c r="O204" s="571">
        <f>SUM(C204:N204)</f>
        <v>0</v>
      </c>
      <c r="Q204" s="375"/>
      <c r="R204" s="375"/>
      <c r="S204" s="375"/>
      <c r="T204" s="375"/>
    </row>
    <row r="205" spans="1:20" s="1084" customFormat="1" ht="15" customHeight="1" x14ac:dyDescent="0.2">
      <c r="A205" s="1506" t="s">
        <v>1036</v>
      </c>
      <c r="B205" s="1679"/>
      <c r="C205" s="437"/>
      <c r="D205" s="437"/>
      <c r="E205" s="437"/>
      <c r="F205" s="437"/>
      <c r="G205" s="437"/>
      <c r="H205" s="437"/>
      <c r="I205" s="437"/>
      <c r="J205" s="437"/>
      <c r="K205" s="429"/>
      <c r="L205" s="429"/>
      <c r="M205" s="429"/>
      <c r="N205" s="429"/>
      <c r="O205" s="571">
        <f t="shared" ref="O205:O225" si="91">SUM(C205:N205)</f>
        <v>0</v>
      </c>
      <c r="Q205" s="375"/>
      <c r="R205" s="375"/>
      <c r="S205" s="375"/>
      <c r="T205" s="375"/>
    </row>
    <row r="206" spans="1:20" s="1084" customFormat="1" ht="15" customHeight="1" x14ac:dyDescent="0.2">
      <c r="A206" s="1506" t="s">
        <v>1032</v>
      </c>
      <c r="B206" s="1679"/>
      <c r="C206" s="437"/>
      <c r="D206" s="437"/>
      <c r="E206" s="437"/>
      <c r="F206" s="437"/>
      <c r="G206" s="437"/>
      <c r="H206" s="437"/>
      <c r="I206" s="437"/>
      <c r="J206" s="437"/>
      <c r="K206" s="429"/>
      <c r="L206" s="429"/>
      <c r="M206" s="429"/>
      <c r="N206" s="429"/>
      <c r="O206" s="571">
        <f t="shared" si="91"/>
        <v>0</v>
      </c>
      <c r="Q206" s="375"/>
      <c r="R206" s="375"/>
      <c r="S206" s="375"/>
      <c r="T206" s="375"/>
    </row>
    <row r="207" spans="1:20" s="1084" customFormat="1" ht="15" customHeight="1" x14ac:dyDescent="0.2">
      <c r="A207" s="1506" t="s">
        <v>127</v>
      </c>
      <c r="B207" s="1679"/>
      <c r="C207" s="437"/>
      <c r="D207" s="437"/>
      <c r="E207" s="437"/>
      <c r="F207" s="437"/>
      <c r="G207" s="437"/>
      <c r="H207" s="437"/>
      <c r="I207" s="437"/>
      <c r="J207" s="437"/>
      <c r="K207" s="429"/>
      <c r="L207" s="429"/>
      <c r="M207" s="429"/>
      <c r="N207" s="429"/>
      <c r="O207" s="571">
        <f t="shared" si="91"/>
        <v>0</v>
      </c>
      <c r="Q207" s="375"/>
      <c r="R207" s="375"/>
      <c r="S207" s="375"/>
      <c r="T207" s="375"/>
    </row>
    <row r="208" spans="1:20" s="1084" customFormat="1" ht="15" customHeight="1" x14ac:dyDescent="0.2">
      <c r="A208" s="1506" t="s">
        <v>1037</v>
      </c>
      <c r="B208" s="1679"/>
      <c r="C208" s="437"/>
      <c r="D208" s="437"/>
      <c r="E208" s="437"/>
      <c r="F208" s="437"/>
      <c r="G208" s="437"/>
      <c r="H208" s="437"/>
      <c r="I208" s="437"/>
      <c r="J208" s="437"/>
      <c r="K208" s="429"/>
      <c r="L208" s="429"/>
      <c r="M208" s="429"/>
      <c r="N208" s="429"/>
      <c r="O208" s="571">
        <f t="shared" si="91"/>
        <v>0</v>
      </c>
      <c r="Q208" s="375"/>
      <c r="R208" s="375"/>
      <c r="S208" s="375"/>
      <c r="T208" s="375"/>
    </row>
    <row r="209" spans="1:20" s="1084" customFormat="1" ht="15" customHeight="1" x14ac:dyDescent="0.2">
      <c r="A209" s="1506" t="s">
        <v>1038</v>
      </c>
      <c r="B209" s="1679"/>
      <c r="C209" s="437"/>
      <c r="D209" s="437"/>
      <c r="E209" s="437"/>
      <c r="F209" s="437"/>
      <c r="G209" s="437"/>
      <c r="H209" s="437"/>
      <c r="I209" s="437"/>
      <c r="J209" s="437"/>
      <c r="K209" s="429"/>
      <c r="L209" s="429"/>
      <c r="M209" s="429"/>
      <c r="N209" s="429"/>
      <c r="O209" s="571">
        <f t="shared" si="91"/>
        <v>0</v>
      </c>
      <c r="Q209" s="375"/>
      <c r="R209" s="375"/>
      <c r="S209" s="375"/>
      <c r="T209" s="375"/>
    </row>
    <row r="210" spans="1:20" s="1084" customFormat="1" ht="15" customHeight="1" x14ac:dyDescent="0.2">
      <c r="A210" s="1506" t="s">
        <v>1039</v>
      </c>
      <c r="B210" s="1679"/>
      <c r="C210" s="437"/>
      <c r="D210" s="437"/>
      <c r="E210" s="437"/>
      <c r="F210" s="437"/>
      <c r="G210" s="437"/>
      <c r="H210" s="437"/>
      <c r="I210" s="437"/>
      <c r="J210" s="437"/>
      <c r="K210" s="429"/>
      <c r="L210" s="429"/>
      <c r="M210" s="429"/>
      <c r="N210" s="429"/>
      <c r="O210" s="571">
        <f t="shared" si="91"/>
        <v>0</v>
      </c>
      <c r="Q210" s="375"/>
      <c r="R210" s="375"/>
      <c r="S210" s="375"/>
      <c r="T210" s="375"/>
    </row>
    <row r="211" spans="1:20" s="1084" customFormat="1" ht="15" customHeight="1" x14ac:dyDescent="0.2">
      <c r="A211" s="1506" t="s">
        <v>128</v>
      </c>
      <c r="B211" s="1679"/>
      <c r="C211" s="437"/>
      <c r="D211" s="437"/>
      <c r="E211" s="437"/>
      <c r="F211" s="437"/>
      <c r="G211" s="437"/>
      <c r="H211" s="437"/>
      <c r="I211" s="437"/>
      <c r="J211" s="437"/>
      <c r="K211" s="429"/>
      <c r="L211" s="429"/>
      <c r="M211" s="429"/>
      <c r="N211" s="429"/>
      <c r="O211" s="571">
        <f t="shared" si="91"/>
        <v>0</v>
      </c>
      <c r="Q211" s="375"/>
      <c r="R211" s="375"/>
      <c r="S211" s="375"/>
      <c r="T211" s="375"/>
    </row>
    <row r="212" spans="1:20" s="1084" customFormat="1" ht="15" customHeight="1" x14ac:dyDescent="0.2">
      <c r="A212" s="1506" t="s">
        <v>1040</v>
      </c>
      <c r="B212" s="1679"/>
      <c r="C212" s="437"/>
      <c r="D212" s="437"/>
      <c r="E212" s="437"/>
      <c r="F212" s="437"/>
      <c r="G212" s="437"/>
      <c r="H212" s="437"/>
      <c r="I212" s="437"/>
      <c r="J212" s="437"/>
      <c r="K212" s="429"/>
      <c r="L212" s="429"/>
      <c r="M212" s="429"/>
      <c r="N212" s="429"/>
      <c r="O212" s="571">
        <f t="shared" si="91"/>
        <v>0</v>
      </c>
      <c r="Q212" s="375"/>
      <c r="R212" s="375"/>
      <c r="S212" s="375"/>
      <c r="T212" s="375"/>
    </row>
    <row r="213" spans="1:20" s="1084" customFormat="1" ht="15" customHeight="1" x14ac:dyDescent="0.2">
      <c r="A213" s="1506" t="s">
        <v>1041</v>
      </c>
      <c r="B213" s="1679"/>
      <c r="C213" s="437"/>
      <c r="D213" s="437"/>
      <c r="E213" s="437"/>
      <c r="F213" s="437"/>
      <c r="G213" s="437"/>
      <c r="H213" s="437"/>
      <c r="I213" s="437"/>
      <c r="J213" s="437"/>
      <c r="K213" s="429"/>
      <c r="L213" s="429"/>
      <c r="M213" s="429"/>
      <c r="N213" s="429"/>
      <c r="O213" s="571">
        <f t="shared" si="91"/>
        <v>0</v>
      </c>
      <c r="Q213" s="375"/>
      <c r="R213" s="375"/>
      <c r="S213" s="375"/>
      <c r="T213" s="375"/>
    </row>
    <row r="214" spans="1:20" s="1084" customFormat="1" ht="15" customHeight="1" x14ac:dyDescent="0.2">
      <c r="A214" s="1506" t="s">
        <v>1042</v>
      </c>
      <c r="B214" s="1679"/>
      <c r="C214" s="437"/>
      <c r="D214" s="437"/>
      <c r="E214" s="437"/>
      <c r="F214" s="437"/>
      <c r="G214" s="437"/>
      <c r="H214" s="437"/>
      <c r="I214" s="437"/>
      <c r="J214" s="437"/>
      <c r="K214" s="429"/>
      <c r="L214" s="429"/>
      <c r="M214" s="429"/>
      <c r="N214" s="429"/>
      <c r="O214" s="571">
        <f t="shared" si="91"/>
        <v>0</v>
      </c>
      <c r="Q214" s="375"/>
      <c r="R214" s="375"/>
      <c r="S214" s="375"/>
      <c r="T214" s="375"/>
    </row>
    <row r="215" spans="1:20" s="1084" customFormat="1" ht="15" customHeight="1" x14ac:dyDescent="0.2">
      <c r="A215" s="1506" t="s">
        <v>1030</v>
      </c>
      <c r="B215" s="1679"/>
      <c r="C215" s="437"/>
      <c r="D215" s="437"/>
      <c r="E215" s="437"/>
      <c r="F215" s="437"/>
      <c r="G215" s="437"/>
      <c r="H215" s="437"/>
      <c r="I215" s="437"/>
      <c r="J215" s="437"/>
      <c r="K215" s="429"/>
      <c r="L215" s="429"/>
      <c r="M215" s="429"/>
      <c r="N215" s="429"/>
      <c r="O215" s="571">
        <f t="shared" si="91"/>
        <v>0</v>
      </c>
      <c r="Q215" s="375"/>
      <c r="R215" s="375"/>
      <c r="S215" s="375"/>
      <c r="T215" s="375"/>
    </row>
    <row r="216" spans="1:20" s="1084" customFormat="1" ht="15" customHeight="1" x14ac:dyDescent="0.2">
      <c r="A216" s="1506" t="s">
        <v>1033</v>
      </c>
      <c r="B216" s="1679"/>
      <c r="C216" s="437"/>
      <c r="D216" s="437"/>
      <c r="E216" s="437"/>
      <c r="F216" s="437"/>
      <c r="G216" s="437"/>
      <c r="H216" s="437"/>
      <c r="I216" s="437"/>
      <c r="J216" s="437"/>
      <c r="K216" s="429"/>
      <c r="L216" s="429"/>
      <c r="M216" s="429"/>
      <c r="N216" s="429"/>
      <c r="O216" s="571">
        <f t="shared" si="91"/>
        <v>0</v>
      </c>
      <c r="Q216" s="375"/>
      <c r="R216" s="375"/>
      <c r="S216" s="375"/>
      <c r="T216" s="375"/>
    </row>
    <row r="217" spans="1:20" s="1084" customFormat="1" ht="15" customHeight="1" x14ac:dyDescent="0.2">
      <c r="A217" s="1513" t="s">
        <v>1043</v>
      </c>
      <c r="B217" s="1413"/>
      <c r="C217" s="437"/>
      <c r="D217" s="437"/>
      <c r="E217" s="437"/>
      <c r="F217" s="437"/>
      <c r="G217" s="437"/>
      <c r="H217" s="437"/>
      <c r="I217" s="437"/>
      <c r="J217" s="437"/>
      <c r="K217" s="429"/>
      <c r="L217" s="429"/>
      <c r="M217" s="429"/>
      <c r="N217" s="429"/>
      <c r="O217" s="571">
        <f t="shared" si="91"/>
        <v>0</v>
      </c>
      <c r="Q217" s="375"/>
      <c r="R217" s="375"/>
      <c r="S217" s="375"/>
      <c r="T217" s="375"/>
    </row>
    <row r="218" spans="1:20" s="1084" customFormat="1" ht="15" customHeight="1" x14ac:dyDescent="0.2">
      <c r="A218" s="1513" t="s">
        <v>1043</v>
      </c>
      <c r="B218" s="1413"/>
      <c r="C218" s="437"/>
      <c r="D218" s="437"/>
      <c r="E218" s="437"/>
      <c r="F218" s="437"/>
      <c r="G218" s="437"/>
      <c r="H218" s="437"/>
      <c r="I218" s="437"/>
      <c r="J218" s="437"/>
      <c r="K218" s="429"/>
      <c r="L218" s="429"/>
      <c r="M218" s="429"/>
      <c r="N218" s="429"/>
      <c r="O218" s="571">
        <f t="shared" si="91"/>
        <v>0</v>
      </c>
      <c r="Q218" s="375"/>
      <c r="R218" s="375"/>
      <c r="S218" s="375"/>
      <c r="T218" s="375"/>
    </row>
    <row r="219" spans="1:20" s="1084" customFormat="1" ht="15" customHeight="1" x14ac:dyDescent="0.2">
      <c r="A219" s="1506" t="s">
        <v>1044</v>
      </c>
      <c r="B219" s="1679"/>
      <c r="C219" s="437"/>
      <c r="D219" s="437"/>
      <c r="E219" s="437"/>
      <c r="F219" s="437"/>
      <c r="G219" s="437"/>
      <c r="H219" s="437"/>
      <c r="I219" s="437"/>
      <c r="J219" s="437"/>
      <c r="K219" s="429"/>
      <c r="L219" s="429"/>
      <c r="M219" s="429"/>
      <c r="N219" s="429"/>
      <c r="O219" s="571">
        <f t="shared" si="91"/>
        <v>0</v>
      </c>
      <c r="Q219" s="375"/>
      <c r="R219" s="375"/>
      <c r="S219" s="375"/>
      <c r="T219" s="375"/>
    </row>
    <row r="220" spans="1:20" s="1084" customFormat="1" ht="15" customHeight="1" x14ac:dyDescent="0.2">
      <c r="A220" s="1506" t="s">
        <v>1045</v>
      </c>
      <c r="B220" s="1679"/>
      <c r="C220" s="437"/>
      <c r="D220" s="437"/>
      <c r="E220" s="437"/>
      <c r="F220" s="437"/>
      <c r="G220" s="437"/>
      <c r="H220" s="437"/>
      <c r="I220" s="437"/>
      <c r="J220" s="437"/>
      <c r="K220" s="429"/>
      <c r="L220" s="429"/>
      <c r="M220" s="429"/>
      <c r="N220" s="429"/>
      <c r="O220" s="571">
        <f t="shared" si="91"/>
        <v>0</v>
      </c>
      <c r="Q220" s="375"/>
      <c r="R220" s="375"/>
      <c r="S220" s="375"/>
      <c r="T220" s="375"/>
    </row>
    <row r="221" spans="1:20" s="1084" customFormat="1" ht="15" customHeight="1" x14ac:dyDescent="0.2">
      <c r="A221" s="1506" t="s">
        <v>1046</v>
      </c>
      <c r="B221" s="1679"/>
      <c r="C221" s="437"/>
      <c r="D221" s="437"/>
      <c r="E221" s="437"/>
      <c r="F221" s="437"/>
      <c r="G221" s="437"/>
      <c r="H221" s="437"/>
      <c r="I221" s="437"/>
      <c r="J221" s="437"/>
      <c r="K221" s="429"/>
      <c r="L221" s="429"/>
      <c r="M221" s="429"/>
      <c r="N221" s="429"/>
      <c r="O221" s="571">
        <f t="shared" si="91"/>
        <v>0</v>
      </c>
      <c r="Q221" s="375"/>
      <c r="R221" s="375"/>
      <c r="S221" s="375"/>
      <c r="T221" s="375"/>
    </row>
    <row r="222" spans="1:20" s="1084" customFormat="1" ht="15" customHeight="1" x14ac:dyDescent="0.2">
      <c r="A222" s="1506" t="s">
        <v>1047</v>
      </c>
      <c r="B222" s="1679"/>
      <c r="C222" s="437"/>
      <c r="D222" s="437"/>
      <c r="E222" s="437"/>
      <c r="F222" s="437"/>
      <c r="G222" s="437"/>
      <c r="H222" s="437"/>
      <c r="I222" s="437"/>
      <c r="J222" s="437"/>
      <c r="K222" s="429"/>
      <c r="L222" s="429"/>
      <c r="M222" s="429"/>
      <c r="N222" s="429"/>
      <c r="O222" s="571">
        <f t="shared" si="91"/>
        <v>0</v>
      </c>
      <c r="Q222" s="375"/>
      <c r="R222" s="375"/>
      <c r="S222" s="375"/>
      <c r="T222" s="375"/>
    </row>
    <row r="223" spans="1:20" s="1084" customFormat="1" ht="15" customHeight="1" x14ac:dyDescent="0.2">
      <c r="A223" s="1506" t="s">
        <v>1048</v>
      </c>
      <c r="B223" s="1679"/>
      <c r="C223" s="437"/>
      <c r="D223" s="437"/>
      <c r="E223" s="437"/>
      <c r="F223" s="437"/>
      <c r="G223" s="437"/>
      <c r="H223" s="437"/>
      <c r="I223" s="437"/>
      <c r="J223" s="437"/>
      <c r="K223" s="429"/>
      <c r="L223" s="429"/>
      <c r="M223" s="429"/>
      <c r="N223" s="429"/>
      <c r="O223" s="571">
        <f t="shared" si="91"/>
        <v>0</v>
      </c>
      <c r="Q223" s="375"/>
      <c r="R223" s="375"/>
      <c r="S223" s="375"/>
      <c r="T223" s="375"/>
    </row>
    <row r="224" spans="1:20" s="1084" customFormat="1" ht="15" customHeight="1" x14ac:dyDescent="0.2">
      <c r="A224" s="1513" t="s">
        <v>1049</v>
      </c>
      <c r="B224" s="1413"/>
      <c r="C224" s="437"/>
      <c r="D224" s="437"/>
      <c r="E224" s="437"/>
      <c r="F224" s="437"/>
      <c r="G224" s="437"/>
      <c r="H224" s="437"/>
      <c r="I224" s="437"/>
      <c r="J224" s="437"/>
      <c r="K224" s="429"/>
      <c r="L224" s="429"/>
      <c r="M224" s="429"/>
      <c r="N224" s="429"/>
      <c r="O224" s="571">
        <f t="shared" si="91"/>
        <v>0</v>
      </c>
      <c r="Q224" s="375"/>
      <c r="R224" s="375"/>
      <c r="S224" s="375"/>
      <c r="T224" s="375"/>
    </row>
    <row r="225" spans="1:20" s="1084" customFormat="1" ht="15" customHeight="1" x14ac:dyDescent="0.2">
      <c r="A225" s="1513" t="s">
        <v>1049</v>
      </c>
      <c r="B225" s="1413"/>
      <c r="C225" s="437"/>
      <c r="D225" s="437"/>
      <c r="E225" s="437"/>
      <c r="F225" s="437"/>
      <c r="G225" s="437"/>
      <c r="H225" s="437"/>
      <c r="I225" s="437"/>
      <c r="J225" s="437"/>
      <c r="K225" s="429"/>
      <c r="L225" s="429"/>
      <c r="M225" s="429"/>
      <c r="N225" s="429"/>
      <c r="O225" s="571">
        <f t="shared" si="91"/>
        <v>0</v>
      </c>
      <c r="Q225" s="375"/>
      <c r="R225" s="375"/>
      <c r="S225" s="375"/>
      <c r="T225" s="375"/>
    </row>
    <row r="226" spans="1:20" s="1084" customFormat="1" ht="20.100000000000001" customHeight="1" x14ac:dyDescent="0.2">
      <c r="A226" s="1704" t="s">
        <v>1035</v>
      </c>
      <c r="B226" s="1705"/>
      <c r="C226" s="1094">
        <f>SUM(C201:C202)-SUM(C204:C225)</f>
        <v>0</v>
      </c>
      <c r="D226" s="1094">
        <f t="shared" ref="D226" si="92">SUM(D201:D202)-SUM(D204:D225)</f>
        <v>0</v>
      </c>
      <c r="E226" s="1094">
        <f t="shared" ref="E226" si="93">SUM(E201:E202)-SUM(E204:E225)</f>
        <v>0</v>
      </c>
      <c r="F226" s="1094">
        <f t="shared" ref="F226" si="94">SUM(F201:F202)-SUM(F204:F225)</f>
        <v>0</v>
      </c>
      <c r="G226" s="1094">
        <f t="shared" ref="G226" si="95">SUM(G201:G202)-SUM(G204:G225)</f>
        <v>0</v>
      </c>
      <c r="H226" s="1094">
        <f t="shared" ref="H226" si="96">SUM(H201:H202)-SUM(H204:H225)</f>
        <v>0</v>
      </c>
      <c r="I226" s="1094">
        <f t="shared" ref="I226" si="97">SUM(I201:I202)-SUM(I204:I225)</f>
        <v>0</v>
      </c>
      <c r="J226" s="1094">
        <f t="shared" ref="J226" si="98">SUM(J201:J202)-SUM(J204:J225)</f>
        <v>0</v>
      </c>
      <c r="K226" s="1094">
        <f t="shared" ref="K226" si="99">SUM(K201:K202)-SUM(K204:K225)</f>
        <v>0</v>
      </c>
      <c r="L226" s="1094">
        <f t="shared" ref="L226" si="100">SUM(L201:L202)-SUM(L204:L225)</f>
        <v>0</v>
      </c>
      <c r="M226" s="1094">
        <f t="shared" ref="M226" si="101">SUM(M201:M202)-SUM(M204:M225)</f>
        <v>0</v>
      </c>
      <c r="N226" s="1094">
        <f t="shared" ref="N226" si="102">SUM(N201:N202)-SUM(N204:N225)</f>
        <v>0</v>
      </c>
      <c r="O226" s="1097">
        <f t="shared" ref="O226" si="103">SUM(O201:O202)-SUM(O204:O225)</f>
        <v>0</v>
      </c>
      <c r="Q226" s="375"/>
      <c r="R226" s="375"/>
      <c r="S226" s="375"/>
      <c r="T226" s="375"/>
    </row>
    <row r="227" spans="1:20" s="1084" customFormat="1" ht="3.75" customHeight="1" x14ac:dyDescent="0.2">
      <c r="A227" s="822"/>
      <c r="B227" s="436"/>
      <c r="C227" s="436"/>
      <c r="D227" s="436"/>
      <c r="E227" s="436"/>
      <c r="F227" s="436"/>
      <c r="G227" s="436"/>
      <c r="H227" s="436"/>
      <c r="I227" s="436"/>
      <c r="J227" s="436"/>
      <c r="K227" s="436"/>
      <c r="L227" s="436"/>
      <c r="M227" s="436"/>
      <c r="N227" s="436"/>
      <c r="O227" s="767"/>
      <c r="Q227" s="375"/>
      <c r="R227" s="375"/>
      <c r="S227" s="375"/>
      <c r="T227" s="375"/>
    </row>
    <row r="228" spans="1:20" s="1084" customFormat="1" ht="20.100000000000001" customHeight="1" thickBot="1" x14ac:dyDescent="0.25">
      <c r="A228" s="1704" t="s">
        <v>1050</v>
      </c>
      <c r="B228" s="1705"/>
      <c r="C228" s="415">
        <f>C198+C226</f>
        <v>0</v>
      </c>
      <c r="D228" s="415">
        <f t="shared" ref="D228:O228" si="104">D198+D226</f>
        <v>0</v>
      </c>
      <c r="E228" s="415">
        <f t="shared" si="104"/>
        <v>0</v>
      </c>
      <c r="F228" s="415">
        <f t="shared" si="104"/>
        <v>0</v>
      </c>
      <c r="G228" s="415">
        <f t="shared" si="104"/>
        <v>0</v>
      </c>
      <c r="H228" s="415">
        <f t="shared" si="104"/>
        <v>0</v>
      </c>
      <c r="I228" s="415">
        <f t="shared" si="104"/>
        <v>0</v>
      </c>
      <c r="J228" s="415">
        <f t="shared" si="104"/>
        <v>0</v>
      </c>
      <c r="K228" s="415">
        <f t="shared" si="104"/>
        <v>0</v>
      </c>
      <c r="L228" s="415">
        <f t="shared" si="104"/>
        <v>0</v>
      </c>
      <c r="M228" s="415">
        <f t="shared" si="104"/>
        <v>0</v>
      </c>
      <c r="N228" s="415">
        <f t="shared" si="104"/>
        <v>0</v>
      </c>
      <c r="O228" s="546">
        <f t="shared" si="104"/>
        <v>0</v>
      </c>
      <c r="Q228" s="375"/>
      <c r="R228" s="375"/>
      <c r="S228" s="375"/>
      <c r="T228" s="375"/>
    </row>
    <row r="229" spans="1:20" s="1084" customFormat="1" ht="3.75" customHeight="1" thickTop="1" x14ac:dyDescent="0.2">
      <c r="A229" s="822"/>
      <c r="B229" s="436"/>
      <c r="C229" s="436"/>
      <c r="D229" s="436"/>
      <c r="E229" s="436"/>
      <c r="F229" s="436"/>
      <c r="G229" s="436"/>
      <c r="H229" s="436"/>
      <c r="I229" s="436"/>
      <c r="J229" s="436"/>
      <c r="K229" s="436"/>
      <c r="L229" s="436"/>
      <c r="M229" s="436"/>
      <c r="N229" s="436"/>
      <c r="O229" s="767"/>
      <c r="Q229" s="375"/>
      <c r="R229" s="375"/>
      <c r="S229" s="375"/>
      <c r="T229" s="375"/>
    </row>
    <row r="230" spans="1:20" ht="19.5" customHeight="1" x14ac:dyDescent="0.2">
      <c r="A230" s="1397" t="s">
        <v>494</v>
      </c>
      <c r="B230" s="1398"/>
      <c r="C230" s="1398"/>
      <c r="D230" s="1398"/>
      <c r="E230" s="1398"/>
      <c r="F230" s="1398"/>
      <c r="G230" s="1398"/>
      <c r="H230" s="1398"/>
      <c r="I230" s="1398"/>
      <c r="J230" s="1398"/>
      <c r="K230" s="1398"/>
      <c r="L230" s="1398"/>
      <c r="M230" s="1398"/>
      <c r="N230" s="1398"/>
      <c r="O230" s="1399"/>
      <c r="Q230" s="375"/>
      <c r="R230" s="375"/>
      <c r="S230" s="375"/>
      <c r="T230" s="375"/>
    </row>
    <row r="231" spans="1:20" ht="3.75" customHeight="1" x14ac:dyDescent="0.2">
      <c r="A231" s="822"/>
      <c r="B231" s="436"/>
      <c r="C231" s="436"/>
      <c r="D231" s="436"/>
      <c r="E231" s="436"/>
      <c r="F231" s="436"/>
      <c r="G231" s="436"/>
      <c r="H231" s="436"/>
      <c r="I231" s="436"/>
      <c r="J231" s="436"/>
      <c r="K231" s="436"/>
      <c r="L231" s="436"/>
      <c r="M231" s="436"/>
      <c r="N231" s="436"/>
      <c r="O231" s="767"/>
      <c r="Q231" s="375"/>
      <c r="R231" s="375"/>
      <c r="S231" s="375"/>
      <c r="T231" s="375"/>
    </row>
    <row r="232" spans="1:20" ht="20.100000000000001" customHeight="1" x14ac:dyDescent="0.2">
      <c r="A232" s="1700" t="s">
        <v>83</v>
      </c>
      <c r="B232" s="1606"/>
      <c r="C232" s="1413"/>
      <c r="D232" s="1413"/>
      <c r="E232" s="1413"/>
      <c r="F232" s="1413"/>
      <c r="G232" s="1413"/>
      <c r="H232" s="1413"/>
      <c r="I232" s="1413"/>
      <c r="J232" s="1413"/>
      <c r="K232" s="1701"/>
      <c r="L232" s="1701"/>
      <c r="M232" s="1701"/>
      <c r="N232" s="1701"/>
      <c r="O232" s="1527"/>
      <c r="Q232" s="375"/>
      <c r="R232" s="375"/>
      <c r="S232" s="375"/>
      <c r="T232" s="375"/>
    </row>
    <row r="233" spans="1:20" ht="20.100000000000001" customHeight="1" x14ac:dyDescent="0.2">
      <c r="A233" s="1700" t="s">
        <v>82</v>
      </c>
      <c r="B233" s="1606"/>
      <c r="C233" s="1082"/>
      <c r="D233" s="436"/>
      <c r="E233" s="436"/>
      <c r="F233" s="436"/>
      <c r="G233" s="436"/>
      <c r="H233" s="436"/>
      <c r="I233" s="436"/>
      <c r="J233" s="436"/>
      <c r="K233" s="436"/>
      <c r="L233" s="436"/>
      <c r="M233" s="436"/>
      <c r="N233" s="436"/>
      <c r="O233" s="767"/>
      <c r="Q233" s="375"/>
      <c r="R233" s="375"/>
      <c r="S233" s="375"/>
      <c r="T233" s="375"/>
    </row>
    <row r="234" spans="1:20" ht="20.100000000000001" customHeight="1" x14ac:dyDescent="0.2">
      <c r="A234" s="1700" t="s">
        <v>84</v>
      </c>
      <c r="B234" s="1606"/>
      <c r="C234" s="419"/>
      <c r="D234" s="436"/>
      <c r="E234" s="436"/>
      <c r="F234" s="436"/>
      <c r="G234" s="436"/>
      <c r="H234" s="436"/>
      <c r="I234" s="436"/>
      <c r="J234" s="436"/>
      <c r="K234" s="436"/>
      <c r="L234" s="436"/>
      <c r="M234" s="436"/>
      <c r="N234" s="436"/>
      <c r="O234" s="767"/>
      <c r="Q234" s="375"/>
      <c r="R234" s="375"/>
      <c r="S234" s="375"/>
      <c r="T234" s="375"/>
    </row>
    <row r="235" spans="1:20" ht="3.75" customHeight="1" x14ac:dyDescent="0.2">
      <c r="A235" s="822"/>
      <c r="B235" s="436"/>
      <c r="C235" s="436"/>
      <c r="D235" s="436"/>
      <c r="E235" s="436"/>
      <c r="F235" s="436"/>
      <c r="G235" s="436"/>
      <c r="H235" s="436"/>
      <c r="I235" s="436"/>
      <c r="J235" s="436"/>
      <c r="K235" s="436"/>
      <c r="L235" s="436"/>
      <c r="M235" s="436"/>
      <c r="N235" s="436"/>
      <c r="O235" s="767"/>
      <c r="Q235" s="375"/>
      <c r="R235" s="375"/>
      <c r="S235" s="375"/>
      <c r="T235" s="375"/>
    </row>
    <row r="236" spans="1:20" ht="30" customHeight="1" x14ac:dyDescent="0.2">
      <c r="A236" s="1702" t="s">
        <v>1126</v>
      </c>
      <c r="B236" s="1703"/>
      <c r="C236" s="1074" t="s">
        <v>115</v>
      </c>
      <c r="D236" s="1074" t="s">
        <v>116</v>
      </c>
      <c r="E236" s="1074" t="s">
        <v>117</v>
      </c>
      <c r="F236" s="1074" t="s">
        <v>118</v>
      </c>
      <c r="G236" s="1074" t="s">
        <v>119</v>
      </c>
      <c r="H236" s="1074" t="s">
        <v>120</v>
      </c>
      <c r="I236" s="1074" t="s">
        <v>121</v>
      </c>
      <c r="J236" s="1074" t="s">
        <v>122</v>
      </c>
      <c r="K236" s="882" t="s">
        <v>123</v>
      </c>
      <c r="L236" s="882" t="s">
        <v>124</v>
      </c>
      <c r="M236" s="882" t="s">
        <v>125</v>
      </c>
      <c r="N236" s="882" t="s">
        <v>1028</v>
      </c>
      <c r="O236" s="1077" t="s">
        <v>139</v>
      </c>
      <c r="Q236" s="375"/>
      <c r="R236" s="375"/>
      <c r="S236" s="375"/>
      <c r="T236" s="375"/>
    </row>
    <row r="237" spans="1:20" ht="15" customHeight="1" x14ac:dyDescent="0.2">
      <c r="A237" s="1706" t="s">
        <v>1029</v>
      </c>
      <c r="B237" s="1678"/>
      <c r="C237" s="437"/>
      <c r="D237" s="437"/>
      <c r="E237" s="437"/>
      <c r="F237" s="437"/>
      <c r="G237" s="437"/>
      <c r="H237" s="437"/>
      <c r="I237" s="437"/>
      <c r="J237" s="437"/>
      <c r="K237" s="429"/>
      <c r="L237" s="429"/>
      <c r="M237" s="429"/>
      <c r="N237" s="429"/>
      <c r="O237" s="571">
        <f>SUM(C237:N237)</f>
        <v>0</v>
      </c>
      <c r="Q237" s="443"/>
      <c r="R237" s="444"/>
      <c r="S237" s="444"/>
      <c r="T237" s="445"/>
    </row>
    <row r="238" spans="1:20" ht="15" customHeight="1" x14ac:dyDescent="0.2">
      <c r="A238" s="1506" t="s">
        <v>70</v>
      </c>
      <c r="B238" s="1679"/>
      <c r="C238" s="437"/>
      <c r="D238" s="437"/>
      <c r="E238" s="437"/>
      <c r="F238" s="437"/>
      <c r="G238" s="437"/>
      <c r="H238" s="437"/>
      <c r="I238" s="437"/>
      <c r="J238" s="437"/>
      <c r="K238" s="429"/>
      <c r="L238" s="429"/>
      <c r="M238" s="429"/>
      <c r="N238" s="429"/>
      <c r="O238" s="571">
        <f>SUM(C238:N238)</f>
        <v>0</v>
      </c>
      <c r="Q238" s="443"/>
      <c r="R238" s="444"/>
      <c r="S238" s="444"/>
      <c r="T238" s="445"/>
    </row>
    <row r="239" spans="1:20" ht="3.75" customHeight="1" x14ac:dyDescent="0.2">
      <c r="A239" s="1078"/>
      <c r="B239" s="1075"/>
      <c r="C239" s="1092"/>
      <c r="D239" s="1092"/>
      <c r="E239" s="1092"/>
      <c r="F239" s="1092"/>
      <c r="G239" s="1092"/>
      <c r="H239" s="1092"/>
      <c r="I239" s="1092"/>
      <c r="J239" s="1092"/>
      <c r="K239" s="1092"/>
      <c r="L239" s="1092"/>
      <c r="M239" s="1092"/>
      <c r="N239" s="1092"/>
      <c r="O239" s="1096"/>
      <c r="Q239" s="375"/>
      <c r="R239" s="375"/>
      <c r="S239" s="375"/>
      <c r="T239" s="375"/>
    </row>
    <row r="240" spans="1:20" ht="15" customHeight="1" x14ac:dyDescent="0.2">
      <c r="A240" s="1506" t="s">
        <v>1030</v>
      </c>
      <c r="B240" s="1679"/>
      <c r="C240" s="437"/>
      <c r="D240" s="437"/>
      <c r="E240" s="437"/>
      <c r="F240" s="437"/>
      <c r="G240" s="437"/>
      <c r="H240" s="437"/>
      <c r="I240" s="437"/>
      <c r="J240" s="437"/>
      <c r="K240" s="429"/>
      <c r="L240" s="429"/>
      <c r="M240" s="429"/>
      <c r="N240" s="429"/>
      <c r="O240" s="571">
        <f t="shared" ref="O240:O246" si="105">SUM(C240:N240)</f>
        <v>0</v>
      </c>
      <c r="Q240" s="443"/>
      <c r="R240" s="444"/>
      <c r="S240" s="444"/>
      <c r="T240" s="445"/>
    </row>
    <row r="241" spans="1:20" ht="15" customHeight="1" x14ac:dyDescent="0.2">
      <c r="A241" s="1506" t="s">
        <v>1031</v>
      </c>
      <c r="B241" s="1679"/>
      <c r="C241" s="437"/>
      <c r="D241" s="437"/>
      <c r="E241" s="437"/>
      <c r="F241" s="437"/>
      <c r="G241" s="437"/>
      <c r="H241" s="437"/>
      <c r="I241" s="437"/>
      <c r="J241" s="437"/>
      <c r="K241" s="429"/>
      <c r="L241" s="429"/>
      <c r="M241" s="429"/>
      <c r="N241" s="429"/>
      <c r="O241" s="571">
        <f t="shared" si="105"/>
        <v>0</v>
      </c>
      <c r="Q241" s="443"/>
      <c r="R241" s="444"/>
      <c r="S241" s="444"/>
      <c r="T241" s="445"/>
    </row>
    <row r="242" spans="1:20" ht="15" customHeight="1" x14ac:dyDescent="0.2">
      <c r="A242" s="1506" t="s">
        <v>1032</v>
      </c>
      <c r="B242" s="1679"/>
      <c r="C242" s="437"/>
      <c r="D242" s="437"/>
      <c r="E242" s="437"/>
      <c r="F242" s="437"/>
      <c r="G242" s="437"/>
      <c r="H242" s="437"/>
      <c r="I242" s="437"/>
      <c r="J242" s="437"/>
      <c r="K242" s="429"/>
      <c r="L242" s="429"/>
      <c r="M242" s="429"/>
      <c r="N242" s="429"/>
      <c r="O242" s="571">
        <f t="shared" si="105"/>
        <v>0</v>
      </c>
      <c r="Q242" s="443"/>
      <c r="R242" s="444"/>
      <c r="S242" s="444"/>
      <c r="T242" s="445"/>
    </row>
    <row r="243" spans="1:20" ht="15" customHeight="1" x14ac:dyDescent="0.2">
      <c r="A243" s="1506" t="s">
        <v>127</v>
      </c>
      <c r="B243" s="1679"/>
      <c r="C243" s="437"/>
      <c r="D243" s="437"/>
      <c r="E243" s="437"/>
      <c r="F243" s="437"/>
      <c r="G243" s="437"/>
      <c r="H243" s="437"/>
      <c r="I243" s="437"/>
      <c r="J243" s="437"/>
      <c r="K243" s="429"/>
      <c r="L243" s="429"/>
      <c r="M243" s="429"/>
      <c r="N243" s="429"/>
      <c r="O243" s="571">
        <f t="shared" si="105"/>
        <v>0</v>
      </c>
      <c r="Q243" s="443"/>
      <c r="R243" s="444"/>
      <c r="S243" s="444"/>
      <c r="T243" s="445"/>
    </row>
    <row r="244" spans="1:20" ht="15" customHeight="1" x14ac:dyDescent="0.2">
      <c r="A244" s="1506" t="s">
        <v>1033</v>
      </c>
      <c r="B244" s="1679"/>
      <c r="C244" s="437"/>
      <c r="D244" s="437"/>
      <c r="E244" s="437"/>
      <c r="F244" s="437"/>
      <c r="G244" s="437"/>
      <c r="H244" s="437"/>
      <c r="I244" s="437"/>
      <c r="J244" s="437"/>
      <c r="K244" s="429"/>
      <c r="L244" s="429"/>
      <c r="M244" s="429"/>
      <c r="N244" s="429"/>
      <c r="O244" s="571">
        <f t="shared" si="105"/>
        <v>0</v>
      </c>
      <c r="Q244" s="443"/>
      <c r="R244" s="444"/>
      <c r="S244" s="444"/>
      <c r="T244" s="445"/>
    </row>
    <row r="245" spans="1:20" ht="15" customHeight="1" x14ac:dyDescent="0.2">
      <c r="A245" s="1506" t="s">
        <v>1034</v>
      </c>
      <c r="B245" s="1679"/>
      <c r="C245" s="437"/>
      <c r="D245" s="437"/>
      <c r="E245" s="437"/>
      <c r="F245" s="437"/>
      <c r="G245" s="437"/>
      <c r="H245" s="437"/>
      <c r="I245" s="437"/>
      <c r="J245" s="437"/>
      <c r="K245" s="429"/>
      <c r="L245" s="429"/>
      <c r="M245" s="429"/>
      <c r="N245" s="429"/>
      <c r="O245" s="571">
        <f t="shared" si="105"/>
        <v>0</v>
      </c>
      <c r="Q245" s="443"/>
      <c r="R245" s="444"/>
      <c r="S245" s="444"/>
      <c r="T245" s="445"/>
    </row>
    <row r="246" spans="1:20" ht="15" customHeight="1" x14ac:dyDescent="0.2">
      <c r="A246" s="1506" t="s">
        <v>114</v>
      </c>
      <c r="B246" s="1679"/>
      <c r="C246" s="116"/>
      <c r="D246" s="116"/>
      <c r="E246" s="116"/>
      <c r="F246" s="116"/>
      <c r="G246" s="116"/>
      <c r="H246" s="116"/>
      <c r="I246" s="116"/>
      <c r="J246" s="116"/>
      <c r="K246" s="1093"/>
      <c r="L246" s="1093"/>
      <c r="M246" s="1093"/>
      <c r="N246" s="1093"/>
      <c r="O246" s="571">
        <f t="shared" si="105"/>
        <v>0</v>
      </c>
      <c r="Q246" s="443"/>
      <c r="R246" s="444"/>
      <c r="S246" s="444"/>
      <c r="T246" s="445"/>
    </row>
    <row r="247" spans="1:20" ht="20.100000000000001" customHeight="1" x14ac:dyDescent="0.2">
      <c r="A247" s="1704" t="s">
        <v>1035</v>
      </c>
      <c r="B247" s="1705"/>
      <c r="C247" s="1094">
        <f>SUM(C237:C238)-SUM(C240:C246)</f>
        <v>0</v>
      </c>
      <c r="D247" s="1094">
        <f t="shared" ref="D247" si="106">SUM(D237:D238)-SUM(D240:D246)</f>
        <v>0</v>
      </c>
      <c r="E247" s="1094">
        <f t="shared" ref="E247" si="107">SUM(E237:E238)-SUM(E240:E246)</f>
        <v>0</v>
      </c>
      <c r="F247" s="1094">
        <f t="shared" ref="F247" si="108">SUM(F237:F238)-SUM(F240:F246)</f>
        <v>0</v>
      </c>
      <c r="G247" s="1094">
        <f t="shared" ref="G247" si="109">SUM(G237:G238)-SUM(G240:G246)</f>
        <v>0</v>
      </c>
      <c r="H247" s="1094">
        <f t="shared" ref="H247" si="110">SUM(H237:H238)-SUM(H240:H246)</f>
        <v>0</v>
      </c>
      <c r="I247" s="1094">
        <f t="shared" ref="I247" si="111">SUM(I237:I238)-SUM(I240:I246)</f>
        <v>0</v>
      </c>
      <c r="J247" s="1094">
        <f t="shared" ref="J247" si="112">SUM(J237:J238)-SUM(J240:J246)</f>
        <v>0</v>
      </c>
      <c r="K247" s="1094">
        <f t="shared" ref="K247" si="113">SUM(K237:K238)-SUM(K240:K246)</f>
        <v>0</v>
      </c>
      <c r="L247" s="1094">
        <f t="shared" ref="L247" si="114">SUM(L237:L238)-SUM(L240:L246)</f>
        <v>0</v>
      </c>
      <c r="M247" s="1094">
        <f t="shared" ref="M247" si="115">SUM(M237:M238)-SUM(M240:M246)</f>
        <v>0</v>
      </c>
      <c r="N247" s="1094">
        <f t="shared" ref="N247" si="116">SUM(N237:N238)-SUM(N240:N246)</f>
        <v>0</v>
      </c>
      <c r="O247" s="1097">
        <f t="shared" ref="O247" si="117">SUM(O237:O238)-SUM(O240:O246)</f>
        <v>0</v>
      </c>
      <c r="Q247" s="443"/>
      <c r="R247" s="444"/>
      <c r="S247" s="444"/>
      <c r="T247" s="445"/>
    </row>
    <row r="248" spans="1:20" ht="3.75" customHeight="1" x14ac:dyDescent="0.2">
      <c r="A248" s="822"/>
      <c r="B248" s="436"/>
      <c r="C248" s="436"/>
      <c r="D248" s="436"/>
      <c r="E248" s="436"/>
      <c r="F248" s="436"/>
      <c r="G248" s="436"/>
      <c r="H248" s="436"/>
      <c r="I248" s="436"/>
      <c r="J248" s="436"/>
      <c r="K248" s="436"/>
      <c r="L248" s="436"/>
      <c r="M248" s="436"/>
      <c r="N248" s="436"/>
      <c r="O248" s="767"/>
    </row>
    <row r="249" spans="1:20" ht="30" customHeight="1" x14ac:dyDescent="0.2">
      <c r="A249" s="1702" t="s">
        <v>1127</v>
      </c>
      <c r="B249" s="1703"/>
      <c r="C249" s="1074" t="s">
        <v>115</v>
      </c>
      <c r="D249" s="1074" t="s">
        <v>116</v>
      </c>
      <c r="E249" s="1074" t="s">
        <v>117</v>
      </c>
      <c r="F249" s="1074" t="s">
        <v>118</v>
      </c>
      <c r="G249" s="1074" t="s">
        <v>119</v>
      </c>
      <c r="H249" s="1074" t="s">
        <v>120</v>
      </c>
      <c r="I249" s="1074" t="s">
        <v>121</v>
      </c>
      <c r="J249" s="1074" t="s">
        <v>122</v>
      </c>
      <c r="K249" s="882" t="s">
        <v>123</v>
      </c>
      <c r="L249" s="882" t="s">
        <v>124</v>
      </c>
      <c r="M249" s="882" t="s">
        <v>125</v>
      </c>
      <c r="N249" s="882" t="s">
        <v>1028</v>
      </c>
      <c r="O249" s="1077" t="s">
        <v>139</v>
      </c>
    </row>
    <row r="250" spans="1:20" ht="15" customHeight="1" x14ac:dyDescent="0.2">
      <c r="A250" s="1706" t="s">
        <v>1029</v>
      </c>
      <c r="B250" s="1678"/>
      <c r="C250" s="437"/>
      <c r="D250" s="437"/>
      <c r="E250" s="437"/>
      <c r="F250" s="437"/>
      <c r="G250" s="437"/>
      <c r="H250" s="437"/>
      <c r="I250" s="437"/>
      <c r="J250" s="437"/>
      <c r="K250" s="429"/>
      <c r="L250" s="429"/>
      <c r="M250" s="429"/>
      <c r="N250" s="429"/>
      <c r="O250" s="571">
        <f>SUM(C250:N250)</f>
        <v>0</v>
      </c>
    </row>
    <row r="251" spans="1:20" ht="15" customHeight="1" x14ac:dyDescent="0.2">
      <c r="A251" s="1506" t="s">
        <v>70</v>
      </c>
      <c r="B251" s="1679"/>
      <c r="C251" s="437"/>
      <c r="D251" s="437"/>
      <c r="E251" s="437"/>
      <c r="F251" s="437"/>
      <c r="G251" s="437"/>
      <c r="H251" s="437"/>
      <c r="I251" s="437"/>
      <c r="J251" s="437"/>
      <c r="K251" s="429"/>
      <c r="L251" s="429"/>
      <c r="M251" s="429"/>
      <c r="N251" s="429"/>
      <c r="O251" s="571">
        <f>SUM(C251:N251)</f>
        <v>0</v>
      </c>
    </row>
    <row r="252" spans="1:20" ht="3.75" customHeight="1" x14ac:dyDescent="0.2">
      <c r="A252" s="822"/>
      <c r="B252" s="436"/>
      <c r="C252" s="436"/>
      <c r="D252" s="436"/>
      <c r="E252" s="436"/>
      <c r="F252" s="436"/>
      <c r="G252" s="436"/>
      <c r="H252" s="436"/>
      <c r="I252" s="436"/>
      <c r="J252" s="436"/>
      <c r="K252" s="436"/>
      <c r="L252" s="436"/>
      <c r="M252" s="436"/>
      <c r="N252" s="436"/>
      <c r="O252" s="767"/>
    </row>
    <row r="253" spans="1:20" ht="15" customHeight="1" x14ac:dyDescent="0.2">
      <c r="A253" s="1506" t="s">
        <v>131</v>
      </c>
      <c r="B253" s="1679"/>
      <c r="C253" s="437"/>
      <c r="D253" s="437"/>
      <c r="E253" s="437"/>
      <c r="F253" s="437"/>
      <c r="G253" s="437"/>
      <c r="H253" s="437"/>
      <c r="I253" s="437"/>
      <c r="J253" s="437"/>
      <c r="K253" s="429"/>
      <c r="L253" s="429"/>
      <c r="M253" s="429"/>
      <c r="N253" s="429"/>
      <c r="O253" s="571">
        <f>SUM(C253:N253)</f>
        <v>0</v>
      </c>
    </row>
    <row r="254" spans="1:20" ht="15" customHeight="1" x14ac:dyDescent="0.2">
      <c r="A254" s="1506" t="s">
        <v>1036</v>
      </c>
      <c r="B254" s="1679"/>
      <c r="C254" s="437"/>
      <c r="D254" s="437"/>
      <c r="E254" s="437"/>
      <c r="F254" s="437"/>
      <c r="G254" s="437"/>
      <c r="H254" s="437"/>
      <c r="I254" s="437"/>
      <c r="J254" s="437"/>
      <c r="K254" s="429"/>
      <c r="L254" s="429"/>
      <c r="M254" s="429"/>
      <c r="N254" s="429"/>
      <c r="O254" s="571">
        <f t="shared" ref="O254:O274" si="118">SUM(C254:N254)</f>
        <v>0</v>
      </c>
    </row>
    <row r="255" spans="1:20" ht="15" customHeight="1" x14ac:dyDescent="0.2">
      <c r="A255" s="1506" t="s">
        <v>1032</v>
      </c>
      <c r="B255" s="1679"/>
      <c r="C255" s="437"/>
      <c r="D255" s="437"/>
      <c r="E255" s="437"/>
      <c r="F255" s="437"/>
      <c r="G255" s="437"/>
      <c r="H255" s="437"/>
      <c r="I255" s="437"/>
      <c r="J255" s="437"/>
      <c r="K255" s="429"/>
      <c r="L255" s="429"/>
      <c r="M255" s="429"/>
      <c r="N255" s="429"/>
      <c r="O255" s="571">
        <f t="shared" si="118"/>
        <v>0</v>
      </c>
    </row>
    <row r="256" spans="1:20" ht="15" customHeight="1" x14ac:dyDescent="0.2">
      <c r="A256" s="1506" t="s">
        <v>127</v>
      </c>
      <c r="B256" s="1679"/>
      <c r="C256" s="437"/>
      <c r="D256" s="437"/>
      <c r="E256" s="437"/>
      <c r="F256" s="437"/>
      <c r="G256" s="437"/>
      <c r="H256" s="437"/>
      <c r="I256" s="437"/>
      <c r="J256" s="437"/>
      <c r="K256" s="429"/>
      <c r="L256" s="429"/>
      <c r="M256" s="429"/>
      <c r="N256" s="429"/>
      <c r="O256" s="571">
        <f t="shared" si="118"/>
        <v>0</v>
      </c>
    </row>
    <row r="257" spans="1:15" ht="15" customHeight="1" x14ac:dyDescent="0.2">
      <c r="A257" s="1506" t="s">
        <v>1037</v>
      </c>
      <c r="B257" s="1679"/>
      <c r="C257" s="437"/>
      <c r="D257" s="437"/>
      <c r="E257" s="437"/>
      <c r="F257" s="437"/>
      <c r="G257" s="437"/>
      <c r="H257" s="437"/>
      <c r="I257" s="437"/>
      <c r="J257" s="437"/>
      <c r="K257" s="429"/>
      <c r="L257" s="429"/>
      <c r="M257" s="429"/>
      <c r="N257" s="429"/>
      <c r="O257" s="571">
        <f t="shared" si="118"/>
        <v>0</v>
      </c>
    </row>
    <row r="258" spans="1:15" ht="15" customHeight="1" x14ac:dyDescent="0.2">
      <c r="A258" s="1506" t="s">
        <v>1038</v>
      </c>
      <c r="B258" s="1679"/>
      <c r="C258" s="437"/>
      <c r="D258" s="437"/>
      <c r="E258" s="437"/>
      <c r="F258" s="437"/>
      <c r="G258" s="437"/>
      <c r="H258" s="437"/>
      <c r="I258" s="437"/>
      <c r="J258" s="437"/>
      <c r="K258" s="429"/>
      <c r="L258" s="429"/>
      <c r="M258" s="429"/>
      <c r="N258" s="429"/>
      <c r="O258" s="571">
        <f t="shared" si="118"/>
        <v>0</v>
      </c>
    </row>
    <row r="259" spans="1:15" ht="15" customHeight="1" x14ac:dyDescent="0.2">
      <c r="A259" s="1506" t="s">
        <v>1039</v>
      </c>
      <c r="B259" s="1679"/>
      <c r="C259" s="437"/>
      <c r="D259" s="437"/>
      <c r="E259" s="437"/>
      <c r="F259" s="437"/>
      <c r="G259" s="437"/>
      <c r="H259" s="437"/>
      <c r="I259" s="437"/>
      <c r="J259" s="437"/>
      <c r="K259" s="429"/>
      <c r="L259" s="429"/>
      <c r="M259" s="429"/>
      <c r="N259" s="429"/>
      <c r="O259" s="571">
        <f t="shared" si="118"/>
        <v>0</v>
      </c>
    </row>
    <row r="260" spans="1:15" ht="15" customHeight="1" x14ac:dyDescent="0.2">
      <c r="A260" s="1506" t="s">
        <v>128</v>
      </c>
      <c r="B260" s="1679"/>
      <c r="C260" s="437"/>
      <c r="D260" s="437"/>
      <c r="E260" s="437"/>
      <c r="F260" s="437"/>
      <c r="G260" s="437"/>
      <c r="H260" s="437"/>
      <c r="I260" s="437"/>
      <c r="J260" s="437"/>
      <c r="K260" s="429"/>
      <c r="L260" s="429"/>
      <c r="M260" s="429"/>
      <c r="N260" s="429"/>
      <c r="O260" s="571">
        <f t="shared" si="118"/>
        <v>0</v>
      </c>
    </row>
    <row r="261" spans="1:15" ht="15" customHeight="1" x14ac:dyDescent="0.2">
      <c r="A261" s="1506" t="s">
        <v>1040</v>
      </c>
      <c r="B261" s="1679"/>
      <c r="C261" s="437"/>
      <c r="D261" s="437"/>
      <c r="E261" s="437"/>
      <c r="F261" s="437"/>
      <c r="G261" s="437"/>
      <c r="H261" s="437"/>
      <c r="I261" s="437"/>
      <c r="J261" s="437"/>
      <c r="K261" s="429"/>
      <c r="L261" s="429"/>
      <c r="M261" s="429"/>
      <c r="N261" s="429"/>
      <c r="O261" s="571">
        <f t="shared" si="118"/>
        <v>0</v>
      </c>
    </row>
    <row r="262" spans="1:15" ht="15" customHeight="1" x14ac:dyDescent="0.2">
      <c r="A262" s="1506" t="s">
        <v>1041</v>
      </c>
      <c r="B262" s="1679"/>
      <c r="C262" s="437"/>
      <c r="D262" s="437"/>
      <c r="E262" s="437"/>
      <c r="F262" s="437"/>
      <c r="G262" s="437"/>
      <c r="H262" s="437"/>
      <c r="I262" s="437"/>
      <c r="J262" s="437"/>
      <c r="K262" s="429"/>
      <c r="L262" s="429"/>
      <c r="M262" s="429"/>
      <c r="N262" s="429"/>
      <c r="O262" s="571">
        <f t="shared" si="118"/>
        <v>0</v>
      </c>
    </row>
    <row r="263" spans="1:15" ht="15" customHeight="1" x14ac:dyDescent="0.2">
      <c r="A263" s="1506" t="s">
        <v>1042</v>
      </c>
      <c r="B263" s="1679"/>
      <c r="C263" s="437"/>
      <c r="D263" s="437"/>
      <c r="E263" s="437"/>
      <c r="F263" s="437"/>
      <c r="G263" s="437"/>
      <c r="H263" s="437"/>
      <c r="I263" s="437"/>
      <c r="J263" s="437"/>
      <c r="K263" s="429"/>
      <c r="L263" s="429"/>
      <c r="M263" s="429"/>
      <c r="N263" s="429"/>
      <c r="O263" s="571">
        <f t="shared" si="118"/>
        <v>0</v>
      </c>
    </row>
    <row r="264" spans="1:15" ht="15" customHeight="1" x14ac:dyDescent="0.2">
      <c r="A264" s="1506" t="s">
        <v>1030</v>
      </c>
      <c r="B264" s="1679"/>
      <c r="C264" s="437"/>
      <c r="D264" s="437"/>
      <c r="E264" s="437"/>
      <c r="F264" s="437"/>
      <c r="G264" s="437"/>
      <c r="H264" s="437"/>
      <c r="I264" s="437"/>
      <c r="J264" s="437"/>
      <c r="K264" s="429"/>
      <c r="L264" s="429"/>
      <c r="M264" s="429"/>
      <c r="N264" s="429"/>
      <c r="O264" s="571">
        <f t="shared" si="118"/>
        <v>0</v>
      </c>
    </row>
    <row r="265" spans="1:15" ht="15" customHeight="1" x14ac:dyDescent="0.2">
      <c r="A265" s="1506" t="s">
        <v>1033</v>
      </c>
      <c r="B265" s="1679"/>
      <c r="C265" s="437"/>
      <c r="D265" s="437"/>
      <c r="E265" s="437"/>
      <c r="F265" s="437"/>
      <c r="G265" s="437"/>
      <c r="H265" s="437"/>
      <c r="I265" s="437"/>
      <c r="J265" s="437"/>
      <c r="K265" s="429"/>
      <c r="L265" s="429"/>
      <c r="M265" s="429"/>
      <c r="N265" s="429"/>
      <c r="O265" s="571">
        <f t="shared" si="118"/>
        <v>0</v>
      </c>
    </row>
    <row r="266" spans="1:15" ht="15" customHeight="1" x14ac:dyDescent="0.2">
      <c r="A266" s="1513" t="s">
        <v>1043</v>
      </c>
      <c r="B266" s="1413"/>
      <c r="C266" s="437"/>
      <c r="D266" s="437"/>
      <c r="E266" s="437"/>
      <c r="F266" s="437"/>
      <c r="G266" s="437"/>
      <c r="H266" s="437"/>
      <c r="I266" s="437"/>
      <c r="J266" s="437"/>
      <c r="K266" s="429"/>
      <c r="L266" s="429"/>
      <c r="M266" s="429"/>
      <c r="N266" s="429"/>
      <c r="O266" s="571">
        <f t="shared" si="118"/>
        <v>0</v>
      </c>
    </row>
    <row r="267" spans="1:15" ht="15" customHeight="1" x14ac:dyDescent="0.2">
      <c r="A267" s="1513" t="s">
        <v>1043</v>
      </c>
      <c r="B267" s="1413"/>
      <c r="C267" s="437"/>
      <c r="D267" s="437"/>
      <c r="E267" s="437"/>
      <c r="F267" s="437"/>
      <c r="G267" s="437"/>
      <c r="H267" s="437"/>
      <c r="I267" s="437"/>
      <c r="J267" s="437"/>
      <c r="K267" s="429"/>
      <c r="L267" s="429"/>
      <c r="M267" s="429"/>
      <c r="N267" s="429"/>
      <c r="O267" s="571">
        <f t="shared" si="118"/>
        <v>0</v>
      </c>
    </row>
    <row r="268" spans="1:15" ht="15" customHeight="1" x14ac:dyDescent="0.2">
      <c r="A268" s="1506" t="s">
        <v>1044</v>
      </c>
      <c r="B268" s="1679"/>
      <c r="C268" s="437"/>
      <c r="D268" s="437"/>
      <c r="E268" s="437"/>
      <c r="F268" s="437"/>
      <c r="G268" s="437"/>
      <c r="H268" s="437"/>
      <c r="I268" s="437"/>
      <c r="J268" s="437"/>
      <c r="K268" s="429"/>
      <c r="L268" s="429"/>
      <c r="M268" s="429"/>
      <c r="N268" s="429"/>
      <c r="O268" s="571">
        <f t="shared" si="118"/>
        <v>0</v>
      </c>
    </row>
    <row r="269" spans="1:15" ht="15" customHeight="1" x14ac:dyDescent="0.2">
      <c r="A269" s="1506" t="s">
        <v>1045</v>
      </c>
      <c r="B269" s="1679"/>
      <c r="C269" s="437"/>
      <c r="D269" s="437"/>
      <c r="E269" s="437"/>
      <c r="F269" s="437"/>
      <c r="G269" s="437"/>
      <c r="H269" s="437"/>
      <c r="I269" s="437"/>
      <c r="J269" s="437"/>
      <c r="K269" s="429"/>
      <c r="L269" s="429"/>
      <c r="M269" s="429"/>
      <c r="N269" s="429"/>
      <c r="O269" s="571">
        <f t="shared" si="118"/>
        <v>0</v>
      </c>
    </row>
    <row r="270" spans="1:15" ht="15" customHeight="1" x14ac:dyDescent="0.2">
      <c r="A270" s="1506" t="s">
        <v>1046</v>
      </c>
      <c r="B270" s="1679"/>
      <c r="C270" s="437"/>
      <c r="D270" s="437"/>
      <c r="E270" s="437"/>
      <c r="F270" s="437"/>
      <c r="G270" s="437"/>
      <c r="H270" s="437"/>
      <c r="I270" s="437"/>
      <c r="J270" s="437"/>
      <c r="K270" s="429"/>
      <c r="L270" s="429"/>
      <c r="M270" s="429"/>
      <c r="N270" s="429"/>
      <c r="O270" s="571">
        <f t="shared" si="118"/>
        <v>0</v>
      </c>
    </row>
    <row r="271" spans="1:15" ht="15" customHeight="1" x14ac:dyDescent="0.2">
      <c r="A271" s="1506" t="s">
        <v>1047</v>
      </c>
      <c r="B271" s="1679"/>
      <c r="C271" s="437"/>
      <c r="D271" s="437"/>
      <c r="E271" s="437"/>
      <c r="F271" s="437"/>
      <c r="G271" s="437"/>
      <c r="H271" s="437"/>
      <c r="I271" s="437"/>
      <c r="J271" s="437"/>
      <c r="K271" s="429"/>
      <c r="L271" s="429"/>
      <c r="M271" s="429"/>
      <c r="N271" s="429"/>
      <c r="O271" s="571">
        <f t="shared" si="118"/>
        <v>0</v>
      </c>
    </row>
    <row r="272" spans="1:15" ht="15" customHeight="1" x14ac:dyDescent="0.2">
      <c r="A272" s="1506" t="s">
        <v>1048</v>
      </c>
      <c r="B272" s="1679"/>
      <c r="C272" s="437"/>
      <c r="D272" s="437"/>
      <c r="E272" s="437"/>
      <c r="F272" s="437"/>
      <c r="G272" s="437"/>
      <c r="H272" s="437"/>
      <c r="I272" s="437"/>
      <c r="J272" s="437"/>
      <c r="K272" s="429"/>
      <c r="L272" s="429"/>
      <c r="M272" s="429"/>
      <c r="N272" s="429"/>
      <c r="O272" s="571">
        <f t="shared" si="118"/>
        <v>0</v>
      </c>
    </row>
    <row r="273" spans="1:15" ht="15" customHeight="1" x14ac:dyDescent="0.2">
      <c r="A273" s="1513" t="s">
        <v>1049</v>
      </c>
      <c r="B273" s="1413"/>
      <c r="C273" s="437"/>
      <c r="D273" s="437"/>
      <c r="E273" s="437"/>
      <c r="F273" s="437"/>
      <c r="G273" s="437"/>
      <c r="H273" s="437"/>
      <c r="I273" s="437"/>
      <c r="J273" s="437"/>
      <c r="K273" s="429"/>
      <c r="L273" s="429"/>
      <c r="M273" s="429"/>
      <c r="N273" s="429"/>
      <c r="O273" s="571">
        <f t="shared" si="118"/>
        <v>0</v>
      </c>
    </row>
    <row r="274" spans="1:15" ht="15" customHeight="1" x14ac:dyDescent="0.2">
      <c r="A274" s="1513" t="s">
        <v>1049</v>
      </c>
      <c r="B274" s="1413"/>
      <c r="C274" s="437"/>
      <c r="D274" s="437"/>
      <c r="E274" s="437"/>
      <c r="F274" s="437"/>
      <c r="G274" s="437"/>
      <c r="H274" s="437"/>
      <c r="I274" s="437"/>
      <c r="J274" s="437"/>
      <c r="K274" s="429"/>
      <c r="L274" s="429"/>
      <c r="M274" s="429"/>
      <c r="N274" s="429"/>
      <c r="O274" s="571">
        <f t="shared" si="118"/>
        <v>0</v>
      </c>
    </row>
    <row r="275" spans="1:15" ht="20.100000000000001" customHeight="1" x14ac:dyDescent="0.2">
      <c r="A275" s="1704" t="s">
        <v>1035</v>
      </c>
      <c r="B275" s="1705"/>
      <c r="C275" s="1094">
        <f>SUM(C250:C251)-SUM(C253:C274)</f>
        <v>0</v>
      </c>
      <c r="D275" s="1094">
        <f t="shared" ref="D275" si="119">SUM(D250:D251)-SUM(D253:D274)</f>
        <v>0</v>
      </c>
      <c r="E275" s="1094">
        <f t="shared" ref="E275" si="120">SUM(E250:E251)-SUM(E253:E274)</f>
        <v>0</v>
      </c>
      <c r="F275" s="1094">
        <f t="shared" ref="F275" si="121">SUM(F250:F251)-SUM(F253:F274)</f>
        <v>0</v>
      </c>
      <c r="G275" s="1094">
        <f t="shared" ref="G275" si="122">SUM(G250:G251)-SUM(G253:G274)</f>
        <v>0</v>
      </c>
      <c r="H275" s="1094">
        <f t="shared" ref="H275" si="123">SUM(H250:H251)-SUM(H253:H274)</f>
        <v>0</v>
      </c>
      <c r="I275" s="1094">
        <f t="shared" ref="I275" si="124">SUM(I250:I251)-SUM(I253:I274)</f>
        <v>0</v>
      </c>
      <c r="J275" s="1094">
        <f t="shared" ref="J275" si="125">SUM(J250:J251)-SUM(J253:J274)</f>
        <v>0</v>
      </c>
      <c r="K275" s="1094">
        <f t="shared" ref="K275" si="126">SUM(K250:K251)-SUM(K253:K274)</f>
        <v>0</v>
      </c>
      <c r="L275" s="1094">
        <f t="shared" ref="L275" si="127">SUM(L250:L251)-SUM(L253:L274)</f>
        <v>0</v>
      </c>
      <c r="M275" s="1094">
        <f t="shared" ref="M275" si="128">SUM(M250:M251)-SUM(M253:M274)</f>
        <v>0</v>
      </c>
      <c r="N275" s="1094">
        <f t="shared" ref="N275" si="129">SUM(N250:N251)-SUM(N253:N274)</f>
        <v>0</v>
      </c>
      <c r="O275" s="1097">
        <f t="shared" ref="O275" si="130">SUM(O250:O251)-SUM(O253:O274)</f>
        <v>0</v>
      </c>
    </row>
    <row r="276" spans="1:15" ht="3.75" customHeight="1" x14ac:dyDescent="0.2">
      <c r="A276" s="822"/>
      <c r="B276" s="436"/>
      <c r="C276" s="436"/>
      <c r="D276" s="436"/>
      <c r="E276" s="436"/>
      <c r="F276" s="436"/>
      <c r="G276" s="436"/>
      <c r="H276" s="436"/>
      <c r="I276" s="436"/>
      <c r="J276" s="436"/>
      <c r="K276" s="436"/>
      <c r="L276" s="436"/>
      <c r="M276" s="436"/>
      <c r="N276" s="436"/>
      <c r="O276" s="767"/>
    </row>
    <row r="277" spans="1:15" ht="20.100000000000001" customHeight="1" thickBot="1" x14ac:dyDescent="0.25">
      <c r="A277" s="1704" t="s">
        <v>1050</v>
      </c>
      <c r="B277" s="1705"/>
      <c r="C277" s="415">
        <f>C247+C275</f>
        <v>0</v>
      </c>
      <c r="D277" s="415">
        <f t="shared" ref="D277:O277" si="131">D247+D275</f>
        <v>0</v>
      </c>
      <c r="E277" s="415">
        <f t="shared" si="131"/>
        <v>0</v>
      </c>
      <c r="F277" s="415">
        <f t="shared" si="131"/>
        <v>0</v>
      </c>
      <c r="G277" s="415">
        <f t="shared" si="131"/>
        <v>0</v>
      </c>
      <c r="H277" s="415">
        <f t="shared" si="131"/>
        <v>0</v>
      </c>
      <c r="I277" s="415">
        <f t="shared" si="131"/>
        <v>0</v>
      </c>
      <c r="J277" s="415">
        <f t="shared" si="131"/>
        <v>0</v>
      </c>
      <c r="K277" s="415">
        <f t="shared" si="131"/>
        <v>0</v>
      </c>
      <c r="L277" s="415">
        <f t="shared" si="131"/>
        <v>0</v>
      </c>
      <c r="M277" s="415">
        <f t="shared" si="131"/>
        <v>0</v>
      </c>
      <c r="N277" s="415">
        <f t="shared" si="131"/>
        <v>0</v>
      </c>
      <c r="O277" s="546">
        <f t="shared" si="131"/>
        <v>0</v>
      </c>
    </row>
    <row r="278" spans="1:15" ht="3.75" customHeight="1" thickTop="1" x14ac:dyDescent="0.2">
      <c r="A278" s="822"/>
      <c r="B278" s="436"/>
      <c r="C278" s="436"/>
      <c r="D278" s="436"/>
      <c r="E278" s="436"/>
      <c r="F278" s="436"/>
      <c r="G278" s="436"/>
      <c r="H278" s="436"/>
      <c r="I278" s="436"/>
      <c r="J278" s="436"/>
      <c r="K278" s="436"/>
      <c r="L278" s="436"/>
      <c r="M278" s="436"/>
      <c r="N278" s="436"/>
      <c r="O278" s="767"/>
    </row>
    <row r="279" spans="1:15" ht="20.100000000000001" customHeight="1" x14ac:dyDescent="0.2">
      <c r="A279" s="1397" t="s">
        <v>1051</v>
      </c>
      <c r="B279" s="1398"/>
      <c r="C279" s="1398"/>
      <c r="D279" s="1398"/>
      <c r="E279" s="1398"/>
      <c r="F279" s="1398"/>
      <c r="G279" s="1398"/>
      <c r="H279" s="1398"/>
      <c r="I279" s="1398"/>
      <c r="J279" s="1398"/>
      <c r="K279" s="1398"/>
      <c r="L279" s="1398"/>
      <c r="M279" s="1398"/>
      <c r="N279" s="1398"/>
      <c r="O279" s="1399"/>
    </row>
    <row r="280" spans="1:15" ht="3.75" customHeight="1" x14ac:dyDescent="0.2">
      <c r="A280" s="822"/>
      <c r="B280" s="436"/>
      <c r="C280" s="436"/>
      <c r="D280" s="436"/>
      <c r="E280" s="436"/>
      <c r="F280" s="436"/>
      <c r="G280" s="436"/>
      <c r="H280" s="436"/>
      <c r="I280" s="436"/>
      <c r="J280" s="436"/>
      <c r="K280" s="436"/>
      <c r="L280" s="436"/>
      <c r="M280" s="436"/>
      <c r="N280" s="436"/>
      <c r="O280" s="767"/>
    </row>
    <row r="281" spans="1:15" ht="20.100000000000001" customHeight="1" x14ac:dyDescent="0.2">
      <c r="A281" s="1700" t="s">
        <v>83</v>
      </c>
      <c r="B281" s="1606"/>
      <c r="C281" s="1413"/>
      <c r="D281" s="1413"/>
      <c r="E281" s="1413"/>
      <c r="F281" s="1413"/>
      <c r="G281" s="1413"/>
      <c r="H281" s="1413"/>
      <c r="I281" s="1413"/>
      <c r="J281" s="1413"/>
      <c r="K281" s="1701"/>
      <c r="L281" s="1701"/>
      <c r="M281" s="1701"/>
      <c r="N281" s="1701"/>
      <c r="O281" s="1527"/>
    </row>
    <row r="282" spans="1:15" ht="20.100000000000001" customHeight="1" x14ac:dyDescent="0.2">
      <c r="A282" s="1700" t="s">
        <v>82</v>
      </c>
      <c r="B282" s="1606"/>
      <c r="C282" s="1082"/>
      <c r="D282" s="436"/>
      <c r="E282" s="436"/>
      <c r="F282" s="436"/>
      <c r="G282" s="436"/>
      <c r="H282" s="436"/>
      <c r="I282" s="436"/>
      <c r="J282" s="436"/>
      <c r="K282" s="436"/>
      <c r="L282" s="436"/>
      <c r="M282" s="436"/>
      <c r="N282" s="436"/>
      <c r="O282" s="767"/>
    </row>
    <row r="283" spans="1:15" ht="20.100000000000001" customHeight="1" x14ac:dyDescent="0.2">
      <c r="A283" s="1700" t="s">
        <v>84</v>
      </c>
      <c r="B283" s="1606"/>
      <c r="C283" s="419"/>
      <c r="D283" s="436"/>
      <c r="E283" s="436"/>
      <c r="F283" s="436"/>
      <c r="G283" s="436"/>
      <c r="H283" s="436"/>
      <c r="I283" s="436"/>
      <c r="J283" s="436"/>
      <c r="K283" s="436"/>
      <c r="L283" s="436"/>
      <c r="M283" s="436"/>
      <c r="N283" s="436"/>
      <c r="O283" s="767"/>
    </row>
    <row r="284" spans="1:15" ht="3.75" customHeight="1" x14ac:dyDescent="0.2">
      <c r="A284" s="822"/>
      <c r="B284" s="436"/>
      <c r="C284" s="436"/>
      <c r="D284" s="436"/>
      <c r="E284" s="436"/>
      <c r="F284" s="436"/>
      <c r="G284" s="436"/>
      <c r="H284" s="436"/>
      <c r="I284" s="436"/>
      <c r="J284" s="436"/>
      <c r="K284" s="436"/>
      <c r="L284" s="436"/>
      <c r="M284" s="436"/>
      <c r="N284" s="436"/>
      <c r="O284" s="767"/>
    </row>
    <row r="285" spans="1:15" ht="30" customHeight="1" x14ac:dyDescent="0.2">
      <c r="A285" s="1702" t="s">
        <v>1126</v>
      </c>
      <c r="B285" s="1703"/>
      <c r="C285" s="1074" t="s">
        <v>115</v>
      </c>
      <c r="D285" s="1074" t="s">
        <v>116</v>
      </c>
      <c r="E285" s="1074" t="s">
        <v>117</v>
      </c>
      <c r="F285" s="1074" t="s">
        <v>118</v>
      </c>
      <c r="G285" s="1074" t="s">
        <v>119</v>
      </c>
      <c r="H285" s="1074" t="s">
        <v>120</v>
      </c>
      <c r="I285" s="1074" t="s">
        <v>121</v>
      </c>
      <c r="J285" s="1074" t="s">
        <v>122</v>
      </c>
      <c r="K285" s="882" t="s">
        <v>123</v>
      </c>
      <c r="L285" s="882" t="s">
        <v>124</v>
      </c>
      <c r="M285" s="882" t="s">
        <v>125</v>
      </c>
      <c r="N285" s="882" t="s">
        <v>1028</v>
      </c>
      <c r="O285" s="1077" t="s">
        <v>139</v>
      </c>
    </row>
    <row r="286" spans="1:15" ht="15" customHeight="1" x14ac:dyDescent="0.2">
      <c r="A286" s="1706" t="s">
        <v>1029</v>
      </c>
      <c r="B286" s="1678"/>
      <c r="C286" s="437"/>
      <c r="D286" s="437"/>
      <c r="E286" s="437"/>
      <c r="F286" s="437"/>
      <c r="G286" s="437"/>
      <c r="H286" s="437"/>
      <c r="I286" s="437"/>
      <c r="J286" s="437"/>
      <c r="K286" s="429"/>
      <c r="L286" s="429"/>
      <c r="M286" s="429"/>
      <c r="N286" s="429"/>
      <c r="O286" s="571">
        <f>SUM(C286:N286)</f>
        <v>0</v>
      </c>
    </row>
    <row r="287" spans="1:15" ht="15" customHeight="1" x14ac:dyDescent="0.2">
      <c r="A287" s="1506" t="s">
        <v>70</v>
      </c>
      <c r="B287" s="1679"/>
      <c r="C287" s="437"/>
      <c r="D287" s="437"/>
      <c r="E287" s="437"/>
      <c r="F287" s="437"/>
      <c r="G287" s="437"/>
      <c r="H287" s="437"/>
      <c r="I287" s="437"/>
      <c r="J287" s="437"/>
      <c r="K287" s="429"/>
      <c r="L287" s="429"/>
      <c r="M287" s="429"/>
      <c r="N287" s="429"/>
      <c r="O287" s="571">
        <f>SUM(C287:N287)</f>
        <v>0</v>
      </c>
    </row>
    <row r="288" spans="1:15" ht="3.75" customHeight="1" x14ac:dyDescent="0.2">
      <c r="A288" s="1078"/>
      <c r="B288" s="1075"/>
      <c r="C288" s="1092"/>
      <c r="D288" s="1092"/>
      <c r="E288" s="1092"/>
      <c r="F288" s="1092"/>
      <c r="G288" s="1092"/>
      <c r="H288" s="1092"/>
      <c r="I288" s="1092"/>
      <c r="J288" s="1092"/>
      <c r="K288" s="1092"/>
      <c r="L288" s="1092"/>
      <c r="M288" s="1092"/>
      <c r="N288" s="1092"/>
      <c r="O288" s="1096"/>
    </row>
    <row r="289" spans="1:15" ht="15" customHeight="1" x14ac:dyDescent="0.2">
      <c r="A289" s="1506" t="s">
        <v>1030</v>
      </c>
      <c r="B289" s="1679"/>
      <c r="C289" s="437"/>
      <c r="D289" s="437"/>
      <c r="E289" s="437"/>
      <c r="F289" s="437"/>
      <c r="G289" s="437"/>
      <c r="H289" s="437"/>
      <c r="I289" s="437"/>
      <c r="J289" s="437"/>
      <c r="K289" s="429"/>
      <c r="L289" s="429"/>
      <c r="M289" s="429"/>
      <c r="N289" s="429"/>
      <c r="O289" s="571">
        <f t="shared" ref="O289:O295" si="132">SUM(C289:N289)</f>
        <v>0</v>
      </c>
    </row>
    <row r="290" spans="1:15" ht="15" customHeight="1" x14ac:dyDescent="0.2">
      <c r="A290" s="1506" t="s">
        <v>1031</v>
      </c>
      <c r="B290" s="1679"/>
      <c r="C290" s="437"/>
      <c r="D290" s="437"/>
      <c r="E290" s="437"/>
      <c r="F290" s="437"/>
      <c r="G290" s="437"/>
      <c r="H290" s="437"/>
      <c r="I290" s="437"/>
      <c r="J290" s="437"/>
      <c r="K290" s="429"/>
      <c r="L290" s="429"/>
      <c r="M290" s="429"/>
      <c r="N290" s="429"/>
      <c r="O290" s="571">
        <f t="shared" si="132"/>
        <v>0</v>
      </c>
    </row>
    <row r="291" spans="1:15" ht="15" customHeight="1" x14ac:dyDescent="0.2">
      <c r="A291" s="1506" t="s">
        <v>1032</v>
      </c>
      <c r="B291" s="1679"/>
      <c r="C291" s="437"/>
      <c r="D291" s="437"/>
      <c r="E291" s="437"/>
      <c r="F291" s="437"/>
      <c r="G291" s="437"/>
      <c r="H291" s="437"/>
      <c r="I291" s="437"/>
      <c r="J291" s="437"/>
      <c r="K291" s="429"/>
      <c r="L291" s="429"/>
      <c r="M291" s="429"/>
      <c r="N291" s="429"/>
      <c r="O291" s="571">
        <f t="shared" si="132"/>
        <v>0</v>
      </c>
    </row>
    <row r="292" spans="1:15" ht="15" customHeight="1" x14ac:dyDescent="0.2">
      <c r="A292" s="1506" t="s">
        <v>127</v>
      </c>
      <c r="B292" s="1679"/>
      <c r="C292" s="437"/>
      <c r="D292" s="437"/>
      <c r="E292" s="437"/>
      <c r="F292" s="437"/>
      <c r="G292" s="437"/>
      <c r="H292" s="437"/>
      <c r="I292" s="437"/>
      <c r="J292" s="437"/>
      <c r="K292" s="429"/>
      <c r="L292" s="429"/>
      <c r="M292" s="429"/>
      <c r="N292" s="429"/>
      <c r="O292" s="571">
        <f t="shared" si="132"/>
        <v>0</v>
      </c>
    </row>
    <row r="293" spans="1:15" ht="15" customHeight="1" x14ac:dyDescent="0.2">
      <c r="A293" s="1506" t="s">
        <v>1033</v>
      </c>
      <c r="B293" s="1679"/>
      <c r="C293" s="437"/>
      <c r="D293" s="437"/>
      <c r="E293" s="437"/>
      <c r="F293" s="437"/>
      <c r="G293" s="437"/>
      <c r="H293" s="437"/>
      <c r="I293" s="437"/>
      <c r="J293" s="437"/>
      <c r="K293" s="429"/>
      <c r="L293" s="429"/>
      <c r="M293" s="429"/>
      <c r="N293" s="429"/>
      <c r="O293" s="571">
        <f t="shared" si="132"/>
        <v>0</v>
      </c>
    </row>
    <row r="294" spans="1:15" ht="15" customHeight="1" x14ac:dyDescent="0.2">
      <c r="A294" s="1506" t="s">
        <v>1034</v>
      </c>
      <c r="B294" s="1679"/>
      <c r="C294" s="437"/>
      <c r="D294" s="437"/>
      <c r="E294" s="437"/>
      <c r="F294" s="437"/>
      <c r="G294" s="437"/>
      <c r="H294" s="437"/>
      <c r="I294" s="437"/>
      <c r="J294" s="437"/>
      <c r="K294" s="429"/>
      <c r="L294" s="429"/>
      <c r="M294" s="429"/>
      <c r="N294" s="429"/>
      <c r="O294" s="571">
        <f t="shared" si="132"/>
        <v>0</v>
      </c>
    </row>
    <row r="295" spans="1:15" ht="15" customHeight="1" x14ac:dyDescent="0.2">
      <c r="A295" s="1506" t="s">
        <v>114</v>
      </c>
      <c r="B295" s="1679"/>
      <c r="C295" s="116"/>
      <c r="D295" s="116"/>
      <c r="E295" s="116"/>
      <c r="F295" s="116"/>
      <c r="G295" s="116"/>
      <c r="H295" s="116"/>
      <c r="I295" s="116"/>
      <c r="J295" s="116"/>
      <c r="K295" s="1093"/>
      <c r="L295" s="1093"/>
      <c r="M295" s="1093"/>
      <c r="N295" s="1093"/>
      <c r="O295" s="571">
        <f t="shared" si="132"/>
        <v>0</v>
      </c>
    </row>
    <row r="296" spans="1:15" ht="20.100000000000001" customHeight="1" x14ac:dyDescent="0.2">
      <c r="A296" s="1704" t="s">
        <v>1035</v>
      </c>
      <c r="B296" s="1705"/>
      <c r="C296" s="1094">
        <f>SUM(C286:C287)-SUM(C289:C295)</f>
        <v>0</v>
      </c>
      <c r="D296" s="1094">
        <f t="shared" ref="D296" si="133">SUM(D286:D287)-SUM(D289:D295)</f>
        <v>0</v>
      </c>
      <c r="E296" s="1094">
        <f t="shared" ref="E296" si="134">SUM(E286:E287)-SUM(E289:E295)</f>
        <v>0</v>
      </c>
      <c r="F296" s="1094">
        <f t="shared" ref="F296" si="135">SUM(F286:F287)-SUM(F289:F295)</f>
        <v>0</v>
      </c>
      <c r="G296" s="1094">
        <f t="shared" ref="G296" si="136">SUM(G286:G287)-SUM(G289:G295)</f>
        <v>0</v>
      </c>
      <c r="H296" s="1094">
        <f t="shared" ref="H296" si="137">SUM(H286:H287)-SUM(H289:H295)</f>
        <v>0</v>
      </c>
      <c r="I296" s="1094">
        <f t="shared" ref="I296" si="138">SUM(I286:I287)-SUM(I289:I295)</f>
        <v>0</v>
      </c>
      <c r="J296" s="1094">
        <f t="shared" ref="J296" si="139">SUM(J286:J287)-SUM(J289:J295)</f>
        <v>0</v>
      </c>
      <c r="K296" s="1094">
        <f t="shared" ref="K296" si="140">SUM(K286:K287)-SUM(K289:K295)</f>
        <v>0</v>
      </c>
      <c r="L296" s="1094">
        <f t="shared" ref="L296" si="141">SUM(L286:L287)-SUM(L289:L295)</f>
        <v>0</v>
      </c>
      <c r="M296" s="1094">
        <f t="shared" ref="M296" si="142">SUM(M286:M287)-SUM(M289:M295)</f>
        <v>0</v>
      </c>
      <c r="N296" s="1094">
        <f t="shared" ref="N296" si="143">SUM(N286:N287)-SUM(N289:N295)</f>
        <v>0</v>
      </c>
      <c r="O296" s="1097">
        <f t="shared" ref="O296" si="144">SUM(O286:O287)-SUM(O289:O295)</f>
        <v>0</v>
      </c>
    </row>
    <row r="297" spans="1:15" ht="3.75" customHeight="1" x14ac:dyDescent="0.2">
      <c r="A297" s="822"/>
      <c r="B297" s="436"/>
      <c r="C297" s="436"/>
      <c r="D297" s="436"/>
      <c r="E297" s="436"/>
      <c r="F297" s="436"/>
      <c r="G297" s="436"/>
      <c r="H297" s="436"/>
      <c r="I297" s="436"/>
      <c r="J297" s="436"/>
      <c r="K297" s="436"/>
      <c r="L297" s="436"/>
      <c r="M297" s="436"/>
      <c r="N297" s="436"/>
      <c r="O297" s="767"/>
    </row>
    <row r="298" spans="1:15" ht="30" customHeight="1" x14ac:dyDescent="0.2">
      <c r="A298" s="1702" t="s">
        <v>1127</v>
      </c>
      <c r="B298" s="1703"/>
      <c r="C298" s="1074" t="s">
        <v>115</v>
      </c>
      <c r="D298" s="1074" t="s">
        <v>116</v>
      </c>
      <c r="E298" s="1074" t="s">
        <v>117</v>
      </c>
      <c r="F298" s="1074" t="s">
        <v>118</v>
      </c>
      <c r="G298" s="1074" t="s">
        <v>119</v>
      </c>
      <c r="H298" s="1074" t="s">
        <v>120</v>
      </c>
      <c r="I298" s="1074" t="s">
        <v>121</v>
      </c>
      <c r="J298" s="1074" t="s">
        <v>122</v>
      </c>
      <c r="K298" s="882" t="s">
        <v>123</v>
      </c>
      <c r="L298" s="882" t="s">
        <v>124</v>
      </c>
      <c r="M298" s="882" t="s">
        <v>125</v>
      </c>
      <c r="N298" s="882" t="s">
        <v>1028</v>
      </c>
      <c r="O298" s="1077" t="s">
        <v>139</v>
      </c>
    </row>
    <row r="299" spans="1:15" ht="15" customHeight="1" x14ac:dyDescent="0.2">
      <c r="A299" s="1706" t="s">
        <v>1029</v>
      </c>
      <c r="B299" s="1678"/>
      <c r="C299" s="437"/>
      <c r="D299" s="437"/>
      <c r="E299" s="437"/>
      <c r="F299" s="437"/>
      <c r="G299" s="437"/>
      <c r="H299" s="437"/>
      <c r="I299" s="437"/>
      <c r="J299" s="437"/>
      <c r="K299" s="429"/>
      <c r="L299" s="429"/>
      <c r="M299" s="429"/>
      <c r="N299" s="429"/>
      <c r="O299" s="571">
        <f>SUM(C299:N299)</f>
        <v>0</v>
      </c>
    </row>
    <row r="300" spans="1:15" ht="15" customHeight="1" x14ac:dyDescent="0.2">
      <c r="A300" s="1506" t="s">
        <v>70</v>
      </c>
      <c r="B300" s="1679"/>
      <c r="C300" s="437"/>
      <c r="D300" s="437"/>
      <c r="E300" s="437"/>
      <c r="F300" s="437"/>
      <c r="G300" s="437"/>
      <c r="H300" s="437"/>
      <c r="I300" s="437"/>
      <c r="J300" s="437"/>
      <c r="K300" s="429"/>
      <c r="L300" s="429"/>
      <c r="M300" s="429"/>
      <c r="N300" s="429"/>
      <c r="O300" s="571">
        <f>SUM(C300:N300)</f>
        <v>0</v>
      </c>
    </row>
    <row r="301" spans="1:15" ht="3.75" customHeight="1" x14ac:dyDescent="0.2">
      <c r="A301" s="822"/>
      <c r="B301" s="436"/>
      <c r="C301" s="436"/>
      <c r="D301" s="436"/>
      <c r="E301" s="436"/>
      <c r="F301" s="436"/>
      <c r="G301" s="436"/>
      <c r="H301" s="436"/>
      <c r="I301" s="436"/>
      <c r="J301" s="436"/>
      <c r="K301" s="436"/>
      <c r="L301" s="436"/>
      <c r="M301" s="436"/>
      <c r="N301" s="436"/>
      <c r="O301" s="767"/>
    </row>
    <row r="302" spans="1:15" ht="15" customHeight="1" x14ac:dyDescent="0.2">
      <c r="A302" s="1506" t="s">
        <v>131</v>
      </c>
      <c r="B302" s="1679"/>
      <c r="C302" s="437"/>
      <c r="D302" s="437"/>
      <c r="E302" s="437"/>
      <c r="F302" s="437"/>
      <c r="G302" s="437"/>
      <c r="H302" s="437"/>
      <c r="I302" s="437"/>
      <c r="J302" s="437"/>
      <c r="K302" s="429"/>
      <c r="L302" s="429"/>
      <c r="M302" s="429"/>
      <c r="N302" s="429"/>
      <c r="O302" s="571">
        <f>SUM(C302:N302)</f>
        <v>0</v>
      </c>
    </row>
    <row r="303" spans="1:15" ht="15" customHeight="1" x14ac:dyDescent="0.2">
      <c r="A303" s="1506" t="s">
        <v>1036</v>
      </c>
      <c r="B303" s="1679"/>
      <c r="C303" s="437"/>
      <c r="D303" s="437"/>
      <c r="E303" s="437"/>
      <c r="F303" s="437"/>
      <c r="G303" s="437"/>
      <c r="H303" s="437"/>
      <c r="I303" s="437"/>
      <c r="J303" s="437"/>
      <c r="K303" s="429"/>
      <c r="L303" s="429"/>
      <c r="M303" s="429"/>
      <c r="N303" s="429"/>
      <c r="O303" s="571">
        <f t="shared" ref="O303:O323" si="145">SUM(C303:N303)</f>
        <v>0</v>
      </c>
    </row>
    <row r="304" spans="1:15" ht="15" customHeight="1" x14ac:dyDescent="0.2">
      <c r="A304" s="1506" t="s">
        <v>1032</v>
      </c>
      <c r="B304" s="1679"/>
      <c r="C304" s="437"/>
      <c r="D304" s="437"/>
      <c r="E304" s="437"/>
      <c r="F304" s="437"/>
      <c r="G304" s="437"/>
      <c r="H304" s="437"/>
      <c r="I304" s="437"/>
      <c r="J304" s="437"/>
      <c r="K304" s="429"/>
      <c r="L304" s="429"/>
      <c r="M304" s="429"/>
      <c r="N304" s="429"/>
      <c r="O304" s="571">
        <f t="shared" si="145"/>
        <v>0</v>
      </c>
    </row>
    <row r="305" spans="1:15" ht="15" customHeight="1" x14ac:dyDescent="0.2">
      <c r="A305" s="1506" t="s">
        <v>127</v>
      </c>
      <c r="B305" s="1679"/>
      <c r="C305" s="437"/>
      <c r="D305" s="437"/>
      <c r="E305" s="437"/>
      <c r="F305" s="437"/>
      <c r="G305" s="437"/>
      <c r="H305" s="437"/>
      <c r="I305" s="437"/>
      <c r="J305" s="437"/>
      <c r="K305" s="429"/>
      <c r="L305" s="429"/>
      <c r="M305" s="429"/>
      <c r="N305" s="429"/>
      <c r="O305" s="571">
        <f t="shared" si="145"/>
        <v>0</v>
      </c>
    </row>
    <row r="306" spans="1:15" ht="15" customHeight="1" x14ac:dyDescent="0.2">
      <c r="A306" s="1506" t="s">
        <v>1037</v>
      </c>
      <c r="B306" s="1679"/>
      <c r="C306" s="437"/>
      <c r="D306" s="437"/>
      <c r="E306" s="437"/>
      <c r="F306" s="437"/>
      <c r="G306" s="437"/>
      <c r="H306" s="437"/>
      <c r="I306" s="437"/>
      <c r="J306" s="437"/>
      <c r="K306" s="429"/>
      <c r="L306" s="429"/>
      <c r="M306" s="429"/>
      <c r="N306" s="429"/>
      <c r="O306" s="571">
        <f t="shared" si="145"/>
        <v>0</v>
      </c>
    </row>
    <row r="307" spans="1:15" ht="15" customHeight="1" x14ac:dyDescent="0.2">
      <c r="A307" s="1506" t="s">
        <v>1038</v>
      </c>
      <c r="B307" s="1679"/>
      <c r="C307" s="437"/>
      <c r="D307" s="437"/>
      <c r="E307" s="437"/>
      <c r="F307" s="437"/>
      <c r="G307" s="437"/>
      <c r="H307" s="437"/>
      <c r="I307" s="437"/>
      <c r="J307" s="437"/>
      <c r="K307" s="429"/>
      <c r="L307" s="429"/>
      <c r="M307" s="429"/>
      <c r="N307" s="429"/>
      <c r="O307" s="571">
        <f t="shared" si="145"/>
        <v>0</v>
      </c>
    </row>
    <row r="308" spans="1:15" ht="15" customHeight="1" x14ac:dyDescent="0.2">
      <c r="A308" s="1506" t="s">
        <v>1039</v>
      </c>
      <c r="B308" s="1679"/>
      <c r="C308" s="437"/>
      <c r="D308" s="437"/>
      <c r="E308" s="437"/>
      <c r="F308" s="437"/>
      <c r="G308" s="437"/>
      <c r="H308" s="437"/>
      <c r="I308" s="437"/>
      <c r="J308" s="437"/>
      <c r="K308" s="429"/>
      <c r="L308" s="429"/>
      <c r="M308" s="429"/>
      <c r="N308" s="429"/>
      <c r="O308" s="571">
        <f t="shared" si="145"/>
        <v>0</v>
      </c>
    </row>
    <row r="309" spans="1:15" ht="15" customHeight="1" x14ac:dyDescent="0.2">
      <c r="A309" s="1506" t="s">
        <v>128</v>
      </c>
      <c r="B309" s="1679"/>
      <c r="C309" s="437"/>
      <c r="D309" s="437"/>
      <c r="E309" s="437"/>
      <c r="F309" s="437"/>
      <c r="G309" s="437"/>
      <c r="H309" s="437"/>
      <c r="I309" s="437"/>
      <c r="J309" s="437"/>
      <c r="K309" s="429"/>
      <c r="L309" s="429"/>
      <c r="M309" s="429"/>
      <c r="N309" s="429"/>
      <c r="O309" s="571">
        <f t="shared" si="145"/>
        <v>0</v>
      </c>
    </row>
    <row r="310" spans="1:15" ht="15" customHeight="1" x14ac:dyDescent="0.2">
      <c r="A310" s="1506" t="s">
        <v>1040</v>
      </c>
      <c r="B310" s="1679"/>
      <c r="C310" s="437"/>
      <c r="D310" s="437"/>
      <c r="E310" s="437"/>
      <c r="F310" s="437"/>
      <c r="G310" s="437"/>
      <c r="H310" s="437"/>
      <c r="I310" s="437"/>
      <c r="J310" s="437"/>
      <c r="K310" s="429"/>
      <c r="L310" s="429"/>
      <c r="M310" s="429"/>
      <c r="N310" s="429"/>
      <c r="O310" s="571">
        <f t="shared" si="145"/>
        <v>0</v>
      </c>
    </row>
    <row r="311" spans="1:15" ht="15" customHeight="1" x14ac:dyDescent="0.2">
      <c r="A311" s="1506" t="s">
        <v>1041</v>
      </c>
      <c r="B311" s="1679"/>
      <c r="C311" s="437"/>
      <c r="D311" s="437"/>
      <c r="E311" s="437"/>
      <c r="F311" s="437"/>
      <c r="G311" s="437"/>
      <c r="H311" s="437"/>
      <c r="I311" s="437"/>
      <c r="J311" s="437"/>
      <c r="K311" s="429"/>
      <c r="L311" s="429"/>
      <c r="M311" s="429"/>
      <c r="N311" s="429"/>
      <c r="O311" s="571">
        <f t="shared" si="145"/>
        <v>0</v>
      </c>
    </row>
    <row r="312" spans="1:15" ht="15" customHeight="1" x14ac:dyDescent="0.2">
      <c r="A312" s="1506" t="s">
        <v>1042</v>
      </c>
      <c r="B312" s="1679"/>
      <c r="C312" s="437"/>
      <c r="D312" s="437"/>
      <c r="E312" s="437"/>
      <c r="F312" s="437"/>
      <c r="G312" s="437"/>
      <c r="H312" s="437"/>
      <c r="I312" s="437"/>
      <c r="J312" s="437"/>
      <c r="K312" s="429"/>
      <c r="L312" s="429"/>
      <c r="M312" s="429"/>
      <c r="N312" s="429"/>
      <c r="O312" s="571">
        <f t="shared" si="145"/>
        <v>0</v>
      </c>
    </row>
    <row r="313" spans="1:15" ht="15" customHeight="1" x14ac:dyDescent="0.2">
      <c r="A313" s="1506" t="s">
        <v>1030</v>
      </c>
      <c r="B313" s="1679"/>
      <c r="C313" s="437"/>
      <c r="D313" s="437"/>
      <c r="E313" s="437"/>
      <c r="F313" s="437"/>
      <c r="G313" s="437"/>
      <c r="H313" s="437"/>
      <c r="I313" s="437"/>
      <c r="J313" s="437"/>
      <c r="K313" s="429"/>
      <c r="L313" s="429"/>
      <c r="M313" s="429"/>
      <c r="N313" s="429"/>
      <c r="O313" s="571">
        <f t="shared" si="145"/>
        <v>0</v>
      </c>
    </row>
    <row r="314" spans="1:15" ht="15" customHeight="1" x14ac:dyDescent="0.2">
      <c r="A314" s="1506" t="s">
        <v>1033</v>
      </c>
      <c r="B314" s="1679"/>
      <c r="C314" s="437"/>
      <c r="D314" s="437"/>
      <c r="E314" s="437"/>
      <c r="F314" s="437"/>
      <c r="G314" s="437"/>
      <c r="H314" s="437"/>
      <c r="I314" s="437"/>
      <c r="J314" s="437"/>
      <c r="K314" s="429"/>
      <c r="L314" s="429"/>
      <c r="M314" s="429"/>
      <c r="N314" s="429"/>
      <c r="O314" s="571">
        <f t="shared" si="145"/>
        <v>0</v>
      </c>
    </row>
    <row r="315" spans="1:15" ht="15" customHeight="1" x14ac:dyDescent="0.2">
      <c r="A315" s="1513" t="s">
        <v>1043</v>
      </c>
      <c r="B315" s="1413"/>
      <c r="C315" s="437"/>
      <c r="D315" s="437"/>
      <c r="E315" s="437"/>
      <c r="F315" s="437"/>
      <c r="G315" s="437"/>
      <c r="H315" s="437"/>
      <c r="I315" s="437"/>
      <c r="J315" s="437"/>
      <c r="K315" s="429"/>
      <c r="L315" s="429"/>
      <c r="M315" s="429"/>
      <c r="N315" s="429"/>
      <c r="O315" s="571">
        <f t="shared" si="145"/>
        <v>0</v>
      </c>
    </row>
    <row r="316" spans="1:15" ht="15" customHeight="1" x14ac:dyDescent="0.2">
      <c r="A316" s="1513" t="s">
        <v>1043</v>
      </c>
      <c r="B316" s="1413"/>
      <c r="C316" s="437"/>
      <c r="D316" s="437"/>
      <c r="E316" s="437"/>
      <c r="F316" s="437"/>
      <c r="G316" s="437"/>
      <c r="H316" s="437"/>
      <c r="I316" s="437"/>
      <c r="J316" s="437"/>
      <c r="K316" s="429"/>
      <c r="L316" s="429"/>
      <c r="M316" s="429"/>
      <c r="N316" s="429"/>
      <c r="O316" s="571">
        <f t="shared" si="145"/>
        <v>0</v>
      </c>
    </row>
    <row r="317" spans="1:15" ht="15" customHeight="1" x14ac:dyDescent="0.2">
      <c r="A317" s="1506" t="s">
        <v>1044</v>
      </c>
      <c r="B317" s="1679"/>
      <c r="C317" s="437"/>
      <c r="D317" s="437"/>
      <c r="E317" s="437"/>
      <c r="F317" s="437"/>
      <c r="G317" s="437"/>
      <c r="H317" s="437"/>
      <c r="I317" s="437"/>
      <c r="J317" s="437"/>
      <c r="K317" s="429"/>
      <c r="L317" s="429"/>
      <c r="M317" s="429"/>
      <c r="N317" s="429"/>
      <c r="O317" s="571">
        <f t="shared" si="145"/>
        <v>0</v>
      </c>
    </row>
    <row r="318" spans="1:15" ht="15" customHeight="1" x14ac:dyDescent="0.2">
      <c r="A318" s="1506" t="s">
        <v>1045</v>
      </c>
      <c r="B318" s="1679"/>
      <c r="C318" s="437"/>
      <c r="D318" s="437"/>
      <c r="E318" s="437"/>
      <c r="F318" s="437"/>
      <c r="G318" s="437"/>
      <c r="H318" s="437"/>
      <c r="I318" s="437"/>
      <c r="J318" s="437"/>
      <c r="K318" s="429"/>
      <c r="L318" s="429"/>
      <c r="M318" s="429"/>
      <c r="N318" s="429"/>
      <c r="O318" s="571">
        <f t="shared" si="145"/>
        <v>0</v>
      </c>
    </row>
    <row r="319" spans="1:15" ht="15" customHeight="1" x14ac:dyDescent="0.2">
      <c r="A319" s="1506" t="s">
        <v>1046</v>
      </c>
      <c r="B319" s="1679"/>
      <c r="C319" s="437"/>
      <c r="D319" s="437"/>
      <c r="E319" s="437"/>
      <c r="F319" s="437"/>
      <c r="G319" s="437"/>
      <c r="H319" s="437"/>
      <c r="I319" s="437"/>
      <c r="J319" s="437"/>
      <c r="K319" s="429"/>
      <c r="L319" s="429"/>
      <c r="M319" s="429"/>
      <c r="N319" s="429"/>
      <c r="O319" s="571">
        <f t="shared" si="145"/>
        <v>0</v>
      </c>
    </row>
    <row r="320" spans="1:15" ht="15" customHeight="1" x14ac:dyDescent="0.2">
      <c r="A320" s="1506" t="s">
        <v>1047</v>
      </c>
      <c r="B320" s="1679"/>
      <c r="C320" s="437"/>
      <c r="D320" s="437"/>
      <c r="E320" s="437"/>
      <c r="F320" s="437"/>
      <c r="G320" s="437"/>
      <c r="H320" s="437"/>
      <c r="I320" s="437"/>
      <c r="J320" s="437"/>
      <c r="K320" s="429"/>
      <c r="L320" s="429"/>
      <c r="M320" s="429"/>
      <c r="N320" s="429"/>
      <c r="O320" s="571">
        <f t="shared" si="145"/>
        <v>0</v>
      </c>
    </row>
    <row r="321" spans="1:15" ht="15" customHeight="1" x14ac:dyDescent="0.2">
      <c r="A321" s="1506" t="s">
        <v>1048</v>
      </c>
      <c r="B321" s="1679"/>
      <c r="C321" s="437"/>
      <c r="D321" s="437"/>
      <c r="E321" s="437"/>
      <c r="F321" s="437"/>
      <c r="G321" s="437"/>
      <c r="H321" s="437"/>
      <c r="I321" s="437"/>
      <c r="J321" s="437"/>
      <c r="K321" s="429"/>
      <c r="L321" s="429"/>
      <c r="M321" s="429"/>
      <c r="N321" s="429"/>
      <c r="O321" s="571">
        <f t="shared" si="145"/>
        <v>0</v>
      </c>
    </row>
    <row r="322" spans="1:15" ht="15" customHeight="1" x14ac:dyDescent="0.2">
      <c r="A322" s="1513" t="s">
        <v>1049</v>
      </c>
      <c r="B322" s="1413"/>
      <c r="C322" s="437"/>
      <c r="D322" s="437"/>
      <c r="E322" s="437"/>
      <c r="F322" s="437"/>
      <c r="G322" s="437"/>
      <c r="H322" s="437"/>
      <c r="I322" s="437"/>
      <c r="J322" s="437"/>
      <c r="K322" s="429"/>
      <c r="L322" s="429"/>
      <c r="M322" s="429"/>
      <c r="N322" s="429"/>
      <c r="O322" s="571">
        <f t="shared" si="145"/>
        <v>0</v>
      </c>
    </row>
    <row r="323" spans="1:15" ht="15" customHeight="1" x14ac:dyDescent="0.2">
      <c r="A323" s="1513" t="s">
        <v>1049</v>
      </c>
      <c r="B323" s="1413"/>
      <c r="C323" s="437"/>
      <c r="D323" s="437"/>
      <c r="E323" s="437"/>
      <c r="F323" s="437"/>
      <c r="G323" s="437"/>
      <c r="H323" s="437"/>
      <c r="I323" s="437"/>
      <c r="J323" s="437"/>
      <c r="K323" s="429"/>
      <c r="L323" s="429"/>
      <c r="M323" s="429"/>
      <c r="N323" s="429"/>
      <c r="O323" s="571">
        <f t="shared" si="145"/>
        <v>0</v>
      </c>
    </row>
    <row r="324" spans="1:15" ht="20.100000000000001" customHeight="1" x14ac:dyDescent="0.2">
      <c r="A324" s="1704" t="s">
        <v>1035</v>
      </c>
      <c r="B324" s="1705"/>
      <c r="C324" s="1094">
        <f>SUM(C299:C300)-SUM(C302:C323)</f>
        <v>0</v>
      </c>
      <c r="D324" s="1094">
        <f t="shared" ref="D324" si="146">SUM(D299:D300)-SUM(D302:D323)</f>
        <v>0</v>
      </c>
      <c r="E324" s="1094">
        <f t="shared" ref="E324" si="147">SUM(E299:E300)-SUM(E302:E323)</f>
        <v>0</v>
      </c>
      <c r="F324" s="1094">
        <f t="shared" ref="F324" si="148">SUM(F299:F300)-SUM(F302:F323)</f>
        <v>0</v>
      </c>
      <c r="G324" s="1094">
        <f t="shared" ref="G324" si="149">SUM(G299:G300)-SUM(G302:G323)</f>
        <v>0</v>
      </c>
      <c r="H324" s="1094">
        <f t="shared" ref="H324" si="150">SUM(H299:H300)-SUM(H302:H323)</f>
        <v>0</v>
      </c>
      <c r="I324" s="1094">
        <f t="shared" ref="I324" si="151">SUM(I299:I300)-SUM(I302:I323)</f>
        <v>0</v>
      </c>
      <c r="J324" s="1094">
        <f t="shared" ref="J324" si="152">SUM(J299:J300)-SUM(J302:J323)</f>
        <v>0</v>
      </c>
      <c r="K324" s="1094">
        <f t="shared" ref="K324" si="153">SUM(K299:K300)-SUM(K302:K323)</f>
        <v>0</v>
      </c>
      <c r="L324" s="1094">
        <f t="shared" ref="L324" si="154">SUM(L299:L300)-SUM(L302:L323)</f>
        <v>0</v>
      </c>
      <c r="M324" s="1094">
        <f t="shared" ref="M324" si="155">SUM(M299:M300)-SUM(M302:M323)</f>
        <v>0</v>
      </c>
      <c r="N324" s="1094">
        <f t="shared" ref="N324" si="156">SUM(N299:N300)-SUM(N302:N323)</f>
        <v>0</v>
      </c>
      <c r="O324" s="1097">
        <f t="shared" ref="O324" si="157">SUM(O299:O300)-SUM(O302:O323)</f>
        <v>0</v>
      </c>
    </row>
    <row r="325" spans="1:15" ht="3.75" customHeight="1" x14ac:dyDescent="0.2">
      <c r="A325" s="822"/>
      <c r="B325" s="436"/>
      <c r="C325" s="436"/>
      <c r="D325" s="436"/>
      <c r="E325" s="436"/>
      <c r="F325" s="436"/>
      <c r="G325" s="436"/>
      <c r="H325" s="436"/>
      <c r="I325" s="436"/>
      <c r="J325" s="436"/>
      <c r="K325" s="436"/>
      <c r="L325" s="436"/>
      <c r="M325" s="436"/>
      <c r="N325" s="436"/>
      <c r="O325" s="767"/>
    </row>
    <row r="326" spans="1:15" ht="20.100000000000001" customHeight="1" thickBot="1" x14ac:dyDescent="0.25">
      <c r="A326" s="1704" t="s">
        <v>1050</v>
      </c>
      <c r="B326" s="1705"/>
      <c r="C326" s="415">
        <f>C296+C324</f>
        <v>0</v>
      </c>
      <c r="D326" s="415">
        <f t="shared" ref="D326:O326" si="158">D296+D324</f>
        <v>0</v>
      </c>
      <c r="E326" s="415">
        <f t="shared" si="158"/>
        <v>0</v>
      </c>
      <c r="F326" s="415">
        <f t="shared" si="158"/>
        <v>0</v>
      </c>
      <c r="G326" s="415">
        <f t="shared" si="158"/>
        <v>0</v>
      </c>
      <c r="H326" s="415">
        <f t="shared" si="158"/>
        <v>0</v>
      </c>
      <c r="I326" s="415">
        <f t="shared" si="158"/>
        <v>0</v>
      </c>
      <c r="J326" s="415">
        <f t="shared" si="158"/>
        <v>0</v>
      </c>
      <c r="K326" s="415">
        <f t="shared" si="158"/>
        <v>0</v>
      </c>
      <c r="L326" s="415">
        <f t="shared" si="158"/>
        <v>0</v>
      </c>
      <c r="M326" s="415">
        <f t="shared" si="158"/>
        <v>0</v>
      </c>
      <c r="N326" s="415">
        <f t="shared" si="158"/>
        <v>0</v>
      </c>
      <c r="O326" s="546">
        <f t="shared" si="158"/>
        <v>0</v>
      </c>
    </row>
    <row r="327" spans="1:15" ht="3.75" customHeight="1" thickTop="1" thickBot="1" x14ac:dyDescent="0.25">
      <c r="A327" s="862"/>
      <c r="B327" s="863"/>
      <c r="C327" s="863"/>
      <c r="D327" s="863"/>
      <c r="E327" s="863"/>
      <c r="F327" s="863"/>
      <c r="G327" s="863"/>
      <c r="H327" s="863"/>
      <c r="I327" s="863"/>
      <c r="J327" s="863"/>
      <c r="K327" s="863"/>
      <c r="L327" s="863"/>
      <c r="M327" s="863"/>
      <c r="N327" s="863"/>
      <c r="O327" s="874"/>
    </row>
  </sheetData>
  <sheetProtection sheet="1" objects="1" scenarios="1" insertHyperlinks="0"/>
  <mergeCells count="280">
    <mergeCell ref="A76:C76"/>
    <mergeCell ref="A77:C77"/>
    <mergeCell ref="A78:C78"/>
    <mergeCell ref="A79:C79"/>
    <mergeCell ref="A324:B324"/>
    <mergeCell ref="A326:B326"/>
    <mergeCell ref="A13:C13"/>
    <mergeCell ref="A14:C14"/>
    <mergeCell ref="A15:C15"/>
    <mergeCell ref="A18:C18"/>
    <mergeCell ref="A19:C19"/>
    <mergeCell ref="A20:C20"/>
    <mergeCell ref="A21:C21"/>
    <mergeCell ref="A22:C22"/>
    <mergeCell ref="A23:C23"/>
    <mergeCell ref="A24:C24"/>
    <mergeCell ref="A25:C25"/>
    <mergeCell ref="A26:C26"/>
    <mergeCell ref="A27:C27"/>
    <mergeCell ref="A28:C28"/>
    <mergeCell ref="A319:B319"/>
    <mergeCell ref="A320:B320"/>
    <mergeCell ref="A321:B321"/>
    <mergeCell ref="A322:B322"/>
    <mergeCell ref="A323:B323"/>
    <mergeCell ref="A314:B314"/>
    <mergeCell ref="A315:B315"/>
    <mergeCell ref="A316:B316"/>
    <mergeCell ref="A317:B317"/>
    <mergeCell ref="A318:B318"/>
    <mergeCell ref="A309:B309"/>
    <mergeCell ref="A310:B310"/>
    <mergeCell ref="A311:B311"/>
    <mergeCell ref="A312:B312"/>
    <mergeCell ref="A313:B313"/>
    <mergeCell ref="A304:B304"/>
    <mergeCell ref="A305:B305"/>
    <mergeCell ref="A306:B306"/>
    <mergeCell ref="A307:B307"/>
    <mergeCell ref="A308:B308"/>
    <mergeCell ref="A298:B298"/>
    <mergeCell ref="A299:B299"/>
    <mergeCell ref="A300:B300"/>
    <mergeCell ref="A302:B302"/>
    <mergeCell ref="A303:B303"/>
    <mergeCell ref="A292:B292"/>
    <mergeCell ref="A293:B293"/>
    <mergeCell ref="A294:B294"/>
    <mergeCell ref="A295:B295"/>
    <mergeCell ref="A296:B296"/>
    <mergeCell ref="A286:B286"/>
    <mergeCell ref="A287:B287"/>
    <mergeCell ref="A289:B289"/>
    <mergeCell ref="A290:B290"/>
    <mergeCell ref="A291:B291"/>
    <mergeCell ref="A281:B281"/>
    <mergeCell ref="C281:O281"/>
    <mergeCell ref="A282:B282"/>
    <mergeCell ref="A283:B283"/>
    <mergeCell ref="A285:B285"/>
    <mergeCell ref="A273:B273"/>
    <mergeCell ref="A274:B274"/>
    <mergeCell ref="A275:B275"/>
    <mergeCell ref="A277:B277"/>
    <mergeCell ref="A279:O279"/>
    <mergeCell ref="A268:B268"/>
    <mergeCell ref="A269:B269"/>
    <mergeCell ref="A270:B270"/>
    <mergeCell ref="A271:B271"/>
    <mergeCell ref="A272:B272"/>
    <mergeCell ref="A263:B263"/>
    <mergeCell ref="A264:B264"/>
    <mergeCell ref="A265:B265"/>
    <mergeCell ref="A266:B266"/>
    <mergeCell ref="A267:B267"/>
    <mergeCell ref="A258:B258"/>
    <mergeCell ref="A259:B259"/>
    <mergeCell ref="A260:B260"/>
    <mergeCell ref="A261:B261"/>
    <mergeCell ref="A262:B262"/>
    <mergeCell ref="A253:B253"/>
    <mergeCell ref="A254:B254"/>
    <mergeCell ref="A255:B255"/>
    <mergeCell ref="A256:B256"/>
    <mergeCell ref="A257:B257"/>
    <mergeCell ref="A246:B246"/>
    <mergeCell ref="A247:B247"/>
    <mergeCell ref="A249:B249"/>
    <mergeCell ref="A250:B250"/>
    <mergeCell ref="A251:B251"/>
    <mergeCell ref="A241:B241"/>
    <mergeCell ref="A242:B242"/>
    <mergeCell ref="A243:B243"/>
    <mergeCell ref="A244:B244"/>
    <mergeCell ref="A245:B245"/>
    <mergeCell ref="A228:B228"/>
    <mergeCell ref="A236:B236"/>
    <mergeCell ref="A237:B237"/>
    <mergeCell ref="A238:B238"/>
    <mergeCell ref="A240:B240"/>
    <mergeCell ref="A222:B222"/>
    <mergeCell ref="A223:B223"/>
    <mergeCell ref="A224:B224"/>
    <mergeCell ref="A225:B225"/>
    <mergeCell ref="A226:B226"/>
    <mergeCell ref="A234:B234"/>
    <mergeCell ref="A233:B233"/>
    <mergeCell ref="A217:B217"/>
    <mergeCell ref="A218:B218"/>
    <mergeCell ref="A219:B219"/>
    <mergeCell ref="A220:B220"/>
    <mergeCell ref="A221:B221"/>
    <mergeCell ref="A212:B212"/>
    <mergeCell ref="A213:B213"/>
    <mergeCell ref="A214:B214"/>
    <mergeCell ref="A215:B215"/>
    <mergeCell ref="A216:B216"/>
    <mergeCell ref="A207:B207"/>
    <mergeCell ref="A208:B208"/>
    <mergeCell ref="A209:B209"/>
    <mergeCell ref="A210:B210"/>
    <mergeCell ref="A211:B211"/>
    <mergeCell ref="A201:B201"/>
    <mergeCell ref="A202:B202"/>
    <mergeCell ref="A204:B204"/>
    <mergeCell ref="A205:B205"/>
    <mergeCell ref="A206:B206"/>
    <mergeCell ref="A195:B195"/>
    <mergeCell ref="A196:B196"/>
    <mergeCell ref="A197:B197"/>
    <mergeCell ref="A198:B198"/>
    <mergeCell ref="A200:B200"/>
    <mergeCell ref="A189:B189"/>
    <mergeCell ref="A191:B191"/>
    <mergeCell ref="A192:B192"/>
    <mergeCell ref="A193:B193"/>
    <mergeCell ref="A194:B194"/>
    <mergeCell ref="A176:B176"/>
    <mergeCell ref="A177:B177"/>
    <mergeCell ref="A179:B179"/>
    <mergeCell ref="A187:B187"/>
    <mergeCell ref="A188:B188"/>
    <mergeCell ref="A171:B171"/>
    <mergeCell ref="A172:B172"/>
    <mergeCell ref="A173:B173"/>
    <mergeCell ref="A174:B174"/>
    <mergeCell ref="A175:B175"/>
    <mergeCell ref="A185:B185"/>
    <mergeCell ref="A184:B184"/>
    <mergeCell ref="A166:B166"/>
    <mergeCell ref="A167:B167"/>
    <mergeCell ref="A168:B168"/>
    <mergeCell ref="A169:B169"/>
    <mergeCell ref="A170:B170"/>
    <mergeCell ref="A161:B161"/>
    <mergeCell ref="A162:B162"/>
    <mergeCell ref="A163:B163"/>
    <mergeCell ref="A164:B164"/>
    <mergeCell ref="A165:B165"/>
    <mergeCell ref="A156:B156"/>
    <mergeCell ref="A157:B157"/>
    <mergeCell ref="A158:B158"/>
    <mergeCell ref="A159:B159"/>
    <mergeCell ref="A160:B160"/>
    <mergeCell ref="A149:B149"/>
    <mergeCell ref="A151:B151"/>
    <mergeCell ref="A152:B152"/>
    <mergeCell ref="A153:B153"/>
    <mergeCell ref="A155:B155"/>
    <mergeCell ref="A144:B144"/>
    <mergeCell ref="A145:B145"/>
    <mergeCell ref="A146:B146"/>
    <mergeCell ref="A147:B147"/>
    <mergeCell ref="A148:B148"/>
    <mergeCell ref="A138:B138"/>
    <mergeCell ref="A139:B139"/>
    <mergeCell ref="A140:B140"/>
    <mergeCell ref="A142:B142"/>
    <mergeCell ref="A143:B143"/>
    <mergeCell ref="A125:B125"/>
    <mergeCell ref="A126:B126"/>
    <mergeCell ref="A127:B127"/>
    <mergeCell ref="A128:B128"/>
    <mergeCell ref="A130:B130"/>
    <mergeCell ref="A120:B120"/>
    <mergeCell ref="A121:B121"/>
    <mergeCell ref="A122:B122"/>
    <mergeCell ref="A123:B123"/>
    <mergeCell ref="A124:B124"/>
    <mergeCell ref="A115:B115"/>
    <mergeCell ref="A116:B116"/>
    <mergeCell ref="A117:B117"/>
    <mergeCell ref="A118:B118"/>
    <mergeCell ref="A119:B119"/>
    <mergeCell ref="A110:B110"/>
    <mergeCell ref="A111:B111"/>
    <mergeCell ref="A112:B112"/>
    <mergeCell ref="A113:B113"/>
    <mergeCell ref="A114:B114"/>
    <mergeCell ref="A100:B100"/>
    <mergeCell ref="A103:B103"/>
    <mergeCell ref="A96:B96"/>
    <mergeCell ref="A97:B97"/>
    <mergeCell ref="A98:B98"/>
    <mergeCell ref="A99:B99"/>
    <mergeCell ref="A90:B90"/>
    <mergeCell ref="A91:B91"/>
    <mergeCell ref="A93:B93"/>
    <mergeCell ref="A94:B94"/>
    <mergeCell ref="A95:B95"/>
    <mergeCell ref="B2:C2"/>
    <mergeCell ref="B3:C3"/>
    <mergeCell ref="A230:O230"/>
    <mergeCell ref="A232:B232"/>
    <mergeCell ref="C232:O232"/>
    <mergeCell ref="A70:C70"/>
    <mergeCell ref="A71:C71"/>
    <mergeCell ref="A72:C72"/>
    <mergeCell ref="A65:C65"/>
    <mergeCell ref="A69:C69"/>
    <mergeCell ref="A62:C62"/>
    <mergeCell ref="A63:C63"/>
    <mergeCell ref="A64:C64"/>
    <mergeCell ref="A57:C57"/>
    <mergeCell ref="A35:C35"/>
    <mergeCell ref="A36:C36"/>
    <mergeCell ref="A4:E4"/>
    <mergeCell ref="A104:B104"/>
    <mergeCell ref="A106:B106"/>
    <mergeCell ref="A107:B107"/>
    <mergeCell ref="A108:B108"/>
    <mergeCell ref="A109:B109"/>
    <mergeCell ref="A102:B102"/>
    <mergeCell ref="A89:B89"/>
    <mergeCell ref="B1:F1"/>
    <mergeCell ref="A181:O181"/>
    <mergeCell ref="A183:B183"/>
    <mergeCell ref="C183:O183"/>
    <mergeCell ref="A136:B136"/>
    <mergeCell ref="A132:O132"/>
    <mergeCell ref="A134:B134"/>
    <mergeCell ref="C134:O134"/>
    <mergeCell ref="A135:B135"/>
    <mergeCell ref="A83:O83"/>
    <mergeCell ref="A85:B85"/>
    <mergeCell ref="C85:O85"/>
    <mergeCell ref="A86:B86"/>
    <mergeCell ref="A87:B87"/>
    <mergeCell ref="A58:C58"/>
    <mergeCell ref="A55:C55"/>
    <mergeCell ref="A56:C56"/>
    <mergeCell ref="A49:C49"/>
    <mergeCell ref="A50:C50"/>
    <mergeCell ref="A51:C51"/>
    <mergeCell ref="A45:O45"/>
    <mergeCell ref="A48:C48"/>
    <mergeCell ref="A33:C33"/>
    <mergeCell ref="A34:C34"/>
    <mergeCell ref="A40:C40"/>
    <mergeCell ref="A42:C42"/>
    <mergeCell ref="R5:R7"/>
    <mergeCell ref="S5:S7"/>
    <mergeCell ref="T5:T7"/>
    <mergeCell ref="A6:O6"/>
    <mergeCell ref="A7:O7"/>
    <mergeCell ref="A29:C29"/>
    <mergeCell ref="A30:C30"/>
    <mergeCell ref="A31:C31"/>
    <mergeCell ref="A32:C32"/>
    <mergeCell ref="A16:C16"/>
    <mergeCell ref="A17:C17"/>
    <mergeCell ref="Q5:Q7"/>
    <mergeCell ref="Q13:T14"/>
    <mergeCell ref="Q8:Q11"/>
    <mergeCell ref="R8:R11"/>
    <mergeCell ref="S8:S11"/>
    <mergeCell ref="T8:T11"/>
    <mergeCell ref="A10:O10"/>
    <mergeCell ref="A12:C12"/>
    <mergeCell ref="A38:C38"/>
  </mergeCells>
  <hyperlinks>
    <hyperlink ref="E12" location="'SMSF55 Rental Properties'!A83" display="Property 1" xr:uid="{00000000-0004-0000-3900-000000000000}"/>
    <hyperlink ref="F12" location="'SMSF55 Rental Properties'!A132" display="Property 2" xr:uid="{00000000-0004-0000-3900-000001000000}"/>
    <hyperlink ref="G12" location="'SMSF55 Rental Properties'!A181" display="Property 3" xr:uid="{00000000-0004-0000-3900-000002000000}"/>
    <hyperlink ref="H12" location="'SMSF55 Rental Properties'!A230" display="Property 4" xr:uid="{00000000-0004-0000-3900-000003000000}"/>
    <hyperlink ref="I12" location="'SMSF55 Rental Properties'!A279" display="Property 5" xr:uid="{00000000-0004-0000-3900-000004000000}"/>
  </hyperlinks>
  <printOptions horizontalCentered="1"/>
  <pageMargins left="0.39370078740157483" right="0.19685039370078741" top="0.39370078740157483" bottom="0.39370078740157483" header="0" footer="0.15748031496062992"/>
  <pageSetup paperSize="9" scale="57" fitToHeight="5" orientation="portrait" blackAndWhite="1" r:id="rId1"/>
  <headerFooter alignWithMargins="0">
    <oddFooter>&amp;L&amp;F
Copyright © 2003-Present Business Fitness Pty Ltd&amp;R&amp;A &amp;P</oddFooter>
  </headerFooter>
  <rowBreaks count="5" manualBreakCount="5">
    <brk id="81" max="14" man="1"/>
    <brk id="131" max="14" man="1"/>
    <brk id="180" max="14" man="1"/>
    <brk id="229" max="14" man="1"/>
    <brk id="278" max="14" man="1"/>
  </rowBreaks>
  <drawing r:id="rId2"/>
  <legacyDrawing r:id="rId3"/>
  <controls>
    <mc:AlternateContent xmlns:mc="http://schemas.openxmlformats.org/markup-compatibility/2006">
      <mc:Choice Requires="x14">
        <control shapeId="104454" r:id="rId4" name="FinalReviewChk">
          <controlPr defaultSize="0" autoLine="0" r:id="rId5">
            <anchor moveWithCells="1">
              <from>
                <xdr:col>16</xdr:col>
                <xdr:colOff>114300</xdr:colOff>
                <xdr:row>9</xdr:row>
                <xdr:rowOff>0</xdr:rowOff>
              </from>
              <to>
                <xdr:col>16</xdr:col>
                <xdr:colOff>285750</xdr:colOff>
                <xdr:row>9</xdr:row>
                <xdr:rowOff>171450</xdr:rowOff>
              </to>
            </anchor>
          </controlPr>
        </control>
      </mc:Choice>
      <mc:Fallback>
        <control shapeId="104454" r:id="rId4" name="FinalReviewChk"/>
      </mc:Fallback>
    </mc:AlternateContent>
    <mc:AlternateContent xmlns:mc="http://schemas.openxmlformats.org/markup-compatibility/2006">
      <mc:Choice Requires="x14">
        <control shapeId="104453" r:id="rId6" name="ReworkCompleteChk">
          <controlPr defaultSize="0" autoLine="0" r:id="rId7">
            <anchor moveWithCells="1">
              <from>
                <xdr:col>16</xdr:col>
                <xdr:colOff>114300</xdr:colOff>
                <xdr:row>5</xdr:row>
                <xdr:rowOff>66675</xdr:rowOff>
              </from>
              <to>
                <xdr:col>16</xdr:col>
                <xdr:colOff>285750</xdr:colOff>
                <xdr:row>6</xdr:row>
                <xdr:rowOff>47625</xdr:rowOff>
              </to>
            </anchor>
          </controlPr>
        </control>
      </mc:Choice>
      <mc:Fallback>
        <control shapeId="104453" r:id="rId6" name="ReworkCompleteChk"/>
      </mc:Fallback>
    </mc:AlternateContent>
    <mc:AlternateContent xmlns:mc="http://schemas.openxmlformats.org/markup-compatibility/2006">
      <mc:Choice Requires="x14">
        <control shapeId="104452" r:id="rId8" name="ReworkRequiredChk">
          <controlPr defaultSize="0" autoLine="0" r:id="rId9">
            <anchor moveWithCells="1">
              <from>
                <xdr:col>16</xdr:col>
                <xdr:colOff>114300</xdr:colOff>
                <xdr:row>3</xdr:row>
                <xdr:rowOff>47625</xdr:rowOff>
              </from>
              <to>
                <xdr:col>16</xdr:col>
                <xdr:colOff>285750</xdr:colOff>
                <xdr:row>3</xdr:row>
                <xdr:rowOff>219075</xdr:rowOff>
              </to>
            </anchor>
          </controlPr>
        </control>
      </mc:Choice>
      <mc:Fallback>
        <control shapeId="104452" r:id="rId8" name="ReworkRequiredChk"/>
      </mc:Fallback>
    </mc:AlternateContent>
    <mc:AlternateContent xmlns:mc="http://schemas.openxmlformats.org/markup-compatibility/2006">
      <mc:Choice Requires="x14">
        <control shapeId="104451" r:id="rId10" name="ReviewedChk">
          <controlPr defaultSize="0" autoLine="0" r:id="rId11">
            <anchor moveWithCells="1">
              <from>
                <xdr:col>16</xdr:col>
                <xdr:colOff>114300</xdr:colOff>
                <xdr:row>2</xdr:row>
                <xdr:rowOff>47625</xdr:rowOff>
              </from>
              <to>
                <xdr:col>16</xdr:col>
                <xdr:colOff>285750</xdr:colOff>
                <xdr:row>2</xdr:row>
                <xdr:rowOff>219075</xdr:rowOff>
              </to>
            </anchor>
          </controlPr>
        </control>
      </mc:Choice>
      <mc:Fallback>
        <control shapeId="104451" r:id="rId10" name="ReviewedChk"/>
      </mc:Fallback>
    </mc:AlternateContent>
    <mc:AlternateContent xmlns:mc="http://schemas.openxmlformats.org/markup-compatibility/2006">
      <mc:Choice Requires="x14">
        <control shapeId="104450" r:id="rId12" name="AwaitingClientChk">
          <controlPr defaultSize="0" autoLine="0" r:id="rId13">
            <anchor moveWithCells="1">
              <from>
                <xdr:col>16</xdr:col>
                <xdr:colOff>114300</xdr:colOff>
                <xdr:row>1</xdr:row>
                <xdr:rowOff>47625</xdr:rowOff>
              </from>
              <to>
                <xdr:col>16</xdr:col>
                <xdr:colOff>285750</xdr:colOff>
                <xdr:row>1</xdr:row>
                <xdr:rowOff>219075</xdr:rowOff>
              </to>
            </anchor>
          </controlPr>
        </control>
      </mc:Choice>
      <mc:Fallback>
        <control shapeId="104450" r:id="rId12" name="AwaitingClientChk"/>
      </mc:Fallback>
    </mc:AlternateContent>
    <mc:AlternateContent xmlns:mc="http://schemas.openxmlformats.org/markup-compatibility/2006">
      <mc:Choice Requires="x14">
        <control shapeId="104449" r:id="rId14" name="WorksheetCompleteChk">
          <controlPr defaultSize="0" autoLine="0" r:id="rId15">
            <anchor moveWithCells="1">
              <from>
                <xdr:col>16</xdr:col>
                <xdr:colOff>114300</xdr:colOff>
                <xdr:row>0</xdr:row>
                <xdr:rowOff>47625</xdr:rowOff>
              </from>
              <to>
                <xdr:col>16</xdr:col>
                <xdr:colOff>285750</xdr:colOff>
                <xdr:row>0</xdr:row>
                <xdr:rowOff>219075</xdr:rowOff>
              </to>
            </anchor>
          </controlPr>
        </control>
      </mc:Choice>
      <mc:Fallback>
        <control shapeId="104449" r:id="rId14" name="WorksheetCompleteChk"/>
      </mc:Fallback>
    </mc:AlternateContent>
  </control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tabColor rgb="FF8DC63F"/>
    <pageSetUpPr fitToPage="1"/>
  </sheetPr>
  <dimension ref="A1:T1391"/>
  <sheetViews>
    <sheetView showGridLines="0" zoomScaleNormal="100" workbookViewId="0">
      <selection activeCell="A10" sqref="A10:B10"/>
    </sheetView>
  </sheetViews>
  <sheetFormatPr defaultColWidth="9.33203125" defaultRowHeight="12" x14ac:dyDescent="0.2"/>
  <cols>
    <col min="1" max="1" width="12.83203125" style="179" customWidth="1"/>
    <col min="2" max="2" width="35.83203125" style="179" customWidth="1"/>
    <col min="3" max="13" width="15.83203125" style="179" customWidth="1"/>
    <col min="14" max="14" width="15.1640625" style="179" customWidth="1"/>
    <col min="15" max="15" width="6.5" style="179" customWidth="1"/>
    <col min="16" max="16" width="30.83203125" style="179" customWidth="1"/>
    <col min="17" max="18" width="9.33203125" style="179" customWidth="1"/>
    <col min="19" max="16384" width="9.33203125" style="179"/>
  </cols>
  <sheetData>
    <row r="1" spans="1:18" ht="24.95" customHeight="1" x14ac:dyDescent="0.2">
      <c r="A1" s="145" t="s">
        <v>167</v>
      </c>
      <c r="B1" s="148" t="str">
        <f>Home!$B$3</f>
        <v>MICI05</v>
      </c>
      <c r="C1" s="148"/>
      <c r="D1" s="148"/>
      <c r="E1" s="148"/>
      <c r="F1" s="148"/>
      <c r="G1" s="148"/>
      <c r="H1" s="148"/>
      <c r="I1" s="148"/>
      <c r="J1" s="148"/>
      <c r="K1" s="148"/>
      <c r="L1" s="104" t="s">
        <v>58</v>
      </c>
      <c r="M1" s="1066" t="e">
        <f>IF(AND('Index of Workpapers'!E75="",#REF!=""),'Index of Workpapers'!C75,IF('Index of Workpapers'!E75&lt;&gt;"",'Index of Workpapers'!E75,#REF!))</f>
        <v>#REF!</v>
      </c>
      <c r="O1" s="643"/>
      <c r="P1" s="644" t="s">
        <v>349</v>
      </c>
      <c r="Q1" s="645" t="s">
        <v>63</v>
      </c>
      <c r="R1" s="646" t="s">
        <v>64</v>
      </c>
    </row>
    <row r="2" spans="1:18" ht="24.95" customHeight="1" x14ac:dyDescent="0.25">
      <c r="A2" s="145" t="s">
        <v>10</v>
      </c>
      <c r="B2" s="971" t="str">
        <f>Home!$B$4</f>
        <v>MICINDA SUPERANNUATION FUND</v>
      </c>
      <c r="C2" s="149"/>
      <c r="D2" s="149"/>
      <c r="E2" s="149"/>
      <c r="F2" s="149"/>
      <c r="G2" s="149"/>
      <c r="H2" s="149"/>
      <c r="I2" s="149"/>
      <c r="J2" s="149"/>
      <c r="K2" s="168"/>
      <c r="L2" s="104" t="s">
        <v>63</v>
      </c>
      <c r="M2" s="104" t="s">
        <v>64</v>
      </c>
      <c r="O2" s="643"/>
      <c r="P2" s="644" t="s">
        <v>350</v>
      </c>
      <c r="Q2" s="645" t="s">
        <v>63</v>
      </c>
      <c r="R2" s="646" t="s">
        <v>64</v>
      </c>
    </row>
    <row r="3" spans="1:18" ht="24.95" customHeight="1" x14ac:dyDescent="0.2">
      <c r="A3" s="145" t="s">
        <v>236</v>
      </c>
      <c r="B3" s="973">
        <f>Home!$C$7</f>
        <v>43281</v>
      </c>
      <c r="C3" s="108"/>
      <c r="D3" s="108"/>
      <c r="E3" s="108"/>
      <c r="F3" s="108"/>
      <c r="G3" s="108"/>
      <c r="H3" s="108"/>
      <c r="I3" s="108"/>
      <c r="J3" s="108"/>
      <c r="K3" s="207" t="s">
        <v>55</v>
      </c>
      <c r="L3" s="106" t="str">
        <f>Home!$C$16</f>
        <v>TH</v>
      </c>
      <c r="M3" s="238">
        <f>Home!$C$17</f>
        <v>43521</v>
      </c>
      <c r="O3" s="643"/>
      <c r="P3" s="644" t="s">
        <v>94</v>
      </c>
      <c r="Q3" s="645" t="s">
        <v>63</v>
      </c>
      <c r="R3" s="646" t="s">
        <v>64</v>
      </c>
    </row>
    <row r="4" spans="1:18" ht="24.95" customHeight="1" x14ac:dyDescent="0.3">
      <c r="A4" s="932" t="s">
        <v>495</v>
      </c>
      <c r="B4" s="932"/>
      <c r="C4" s="255"/>
      <c r="D4" s="255"/>
      <c r="E4" s="255"/>
      <c r="F4" s="255"/>
      <c r="G4" s="255"/>
      <c r="H4" s="255"/>
      <c r="I4" s="255"/>
      <c r="J4" s="255"/>
      <c r="K4" s="207" t="s">
        <v>56</v>
      </c>
      <c r="L4" s="106" t="str">
        <f>Home!$C$18</f>
        <v>Enter initials</v>
      </c>
      <c r="M4" s="238" t="str">
        <f>Home!$C$19</f>
        <v>Enter date</v>
      </c>
      <c r="O4" s="643"/>
      <c r="P4" s="644" t="s">
        <v>351</v>
      </c>
      <c r="Q4" s="645" t="s">
        <v>63</v>
      </c>
      <c r="R4" s="646" t="s">
        <v>64</v>
      </c>
    </row>
    <row r="5" spans="1:18" ht="3.75" customHeight="1" x14ac:dyDescent="0.25">
      <c r="A5" s="223"/>
      <c r="B5" s="223"/>
      <c r="C5" s="223"/>
      <c r="D5" s="223"/>
      <c r="E5" s="223"/>
      <c r="F5" s="223"/>
      <c r="G5" s="223"/>
      <c r="H5" s="223"/>
      <c r="I5" s="223"/>
      <c r="J5" s="223"/>
      <c r="K5" s="223"/>
      <c r="L5" s="223"/>
      <c r="M5" s="223"/>
      <c r="N5" s="223"/>
      <c r="O5" s="1418"/>
      <c r="P5" s="1419" t="s">
        <v>352</v>
      </c>
      <c r="Q5" s="1420" t="s">
        <v>63</v>
      </c>
      <c r="R5" s="1422" t="s">
        <v>64</v>
      </c>
    </row>
    <row r="6" spans="1:18" ht="19.5" customHeight="1" x14ac:dyDescent="0.2">
      <c r="A6" s="1414" t="s">
        <v>926</v>
      </c>
      <c r="B6" s="1414"/>
      <c r="C6" s="1414"/>
      <c r="D6" s="1414"/>
      <c r="E6" s="1414"/>
      <c r="F6" s="1414"/>
      <c r="G6" s="1414"/>
      <c r="H6" s="1414"/>
      <c r="I6" s="1414"/>
      <c r="J6" s="1414"/>
      <c r="K6" s="1414"/>
      <c r="L6" s="1414"/>
      <c r="M6" s="1414"/>
      <c r="O6" s="1418"/>
      <c r="P6" s="1419"/>
      <c r="Q6" s="1420"/>
      <c r="R6" s="1422"/>
    </row>
    <row r="7" spans="1:18" ht="3.75" customHeight="1" thickBot="1" x14ac:dyDescent="0.3">
      <c r="A7" s="208"/>
      <c r="B7" s="208"/>
      <c r="C7" s="208"/>
      <c r="D7" s="208"/>
      <c r="E7" s="208"/>
      <c r="F7" s="208"/>
      <c r="G7" s="208"/>
      <c r="H7" s="208"/>
      <c r="I7" s="208"/>
      <c r="J7" s="208"/>
      <c r="K7" s="208"/>
      <c r="L7" s="208"/>
      <c r="M7" s="208"/>
      <c r="O7" s="1418"/>
      <c r="P7" s="1419" t="s">
        <v>353</v>
      </c>
      <c r="Q7" s="1420" t="s">
        <v>63</v>
      </c>
      <c r="R7" s="1422" t="s">
        <v>64</v>
      </c>
    </row>
    <row r="8" spans="1:18" ht="3.75" customHeight="1" x14ac:dyDescent="0.25">
      <c r="A8" s="846"/>
      <c r="B8" s="847"/>
      <c r="C8" s="847"/>
      <c r="D8" s="847"/>
      <c r="E8" s="847"/>
      <c r="F8" s="847"/>
      <c r="G8" s="847"/>
      <c r="H8" s="847"/>
      <c r="I8" s="847"/>
      <c r="J8" s="847"/>
      <c r="K8" s="847"/>
      <c r="L8" s="847"/>
      <c r="M8" s="848"/>
      <c r="O8" s="1418"/>
      <c r="P8" s="1419"/>
      <c r="Q8" s="1420"/>
      <c r="R8" s="1422"/>
    </row>
    <row r="9" spans="1:18" ht="39.950000000000003" customHeight="1" x14ac:dyDescent="0.2">
      <c r="A9" s="1402" t="s">
        <v>496</v>
      </c>
      <c r="B9" s="1403"/>
      <c r="C9" s="642" t="s">
        <v>735</v>
      </c>
      <c r="D9" s="642" t="s">
        <v>731</v>
      </c>
      <c r="E9" s="642" t="s">
        <v>732</v>
      </c>
      <c r="F9" s="642" t="s">
        <v>733</v>
      </c>
      <c r="G9" s="642" t="s">
        <v>730</v>
      </c>
      <c r="H9" s="642" t="s">
        <v>734</v>
      </c>
      <c r="I9" s="642" t="s">
        <v>736</v>
      </c>
      <c r="J9" s="642" t="s">
        <v>737</v>
      </c>
      <c r="K9" s="642" t="s">
        <v>738</v>
      </c>
      <c r="L9" s="642" t="s">
        <v>739</v>
      </c>
      <c r="M9" s="653" t="s">
        <v>515</v>
      </c>
      <c r="O9" s="1418"/>
      <c r="P9" s="1419"/>
      <c r="Q9" s="1420"/>
      <c r="R9" s="1422"/>
    </row>
    <row r="10" spans="1:18" ht="15" customHeight="1" x14ac:dyDescent="0.2">
      <c r="A10" s="1514"/>
      <c r="B10" s="1413"/>
      <c r="C10" s="437"/>
      <c r="D10" s="437"/>
      <c r="E10" s="437"/>
      <c r="F10" s="437"/>
      <c r="G10" s="437"/>
      <c r="H10" s="437"/>
      <c r="I10" s="437"/>
      <c r="J10" s="437"/>
      <c r="K10" s="437"/>
      <c r="L10" s="437"/>
      <c r="M10" s="571">
        <f>SUM(C10:I10)-SUM(J10:L10)</f>
        <v>0</v>
      </c>
      <c r="O10" s="530" t="s">
        <v>902</v>
      </c>
      <c r="P10" s="531"/>
      <c r="Q10" s="531"/>
      <c r="R10" s="532"/>
    </row>
    <row r="11" spans="1:18" s="215" customFormat="1" ht="15" customHeight="1" x14ac:dyDescent="0.2">
      <c r="A11" s="1513"/>
      <c r="B11" s="1413"/>
      <c r="C11" s="437"/>
      <c r="D11" s="437"/>
      <c r="E11" s="437"/>
      <c r="F11" s="437"/>
      <c r="G11" s="437"/>
      <c r="H11" s="437"/>
      <c r="I11" s="437"/>
      <c r="J11" s="437"/>
      <c r="K11" s="437"/>
      <c r="L11" s="437"/>
      <c r="M11" s="571">
        <f t="shared" ref="M11:M29" si="0">SUM(C11:I11)-SUM(J11:L11)</f>
        <v>0</v>
      </c>
      <c r="N11" s="179"/>
      <c r="O11" s="533"/>
      <c r="P11" s="534"/>
      <c r="Q11" s="534"/>
      <c r="R11" s="535"/>
    </row>
    <row r="12" spans="1:18" s="211" customFormat="1" ht="15" customHeight="1" x14ac:dyDescent="0.2">
      <c r="A12" s="1513"/>
      <c r="B12" s="1413"/>
      <c r="C12" s="437"/>
      <c r="D12" s="437"/>
      <c r="E12" s="437"/>
      <c r="F12" s="437"/>
      <c r="G12" s="437"/>
      <c r="H12" s="437"/>
      <c r="I12" s="437"/>
      <c r="J12" s="437"/>
      <c r="K12" s="437"/>
      <c r="L12" s="437"/>
      <c r="M12" s="571">
        <f t="shared" si="0"/>
        <v>0</v>
      </c>
      <c r="N12" s="179"/>
      <c r="O12" s="1429" t="s">
        <v>468</v>
      </c>
      <c r="P12" s="1430"/>
      <c r="Q12" s="1430"/>
      <c r="R12" s="1431"/>
    </row>
    <row r="13" spans="1:18" s="211" customFormat="1" ht="15" customHeight="1" x14ac:dyDescent="0.2">
      <c r="A13" s="1513"/>
      <c r="B13" s="1413"/>
      <c r="C13" s="437"/>
      <c r="D13" s="437"/>
      <c r="E13" s="437"/>
      <c r="F13" s="437"/>
      <c r="G13" s="437"/>
      <c r="H13" s="437"/>
      <c r="I13" s="437"/>
      <c r="J13" s="437"/>
      <c r="K13" s="437"/>
      <c r="L13" s="437"/>
      <c r="M13" s="571">
        <f t="shared" si="0"/>
        <v>0</v>
      </c>
      <c r="N13" s="179"/>
      <c r="O13" s="1415"/>
      <c r="P13" s="1432"/>
      <c r="Q13" s="1432"/>
      <c r="R13" s="1433"/>
    </row>
    <row r="14" spans="1:18" s="211" customFormat="1" ht="15" customHeight="1" x14ac:dyDescent="0.2">
      <c r="A14" s="1513"/>
      <c r="B14" s="1413"/>
      <c r="C14" s="437"/>
      <c r="D14" s="437"/>
      <c r="E14" s="437"/>
      <c r="F14" s="437"/>
      <c r="G14" s="437"/>
      <c r="H14" s="437"/>
      <c r="I14" s="437"/>
      <c r="J14" s="437"/>
      <c r="K14" s="437"/>
      <c r="L14" s="437"/>
      <c r="M14" s="571">
        <f t="shared" si="0"/>
        <v>0</v>
      </c>
      <c r="N14" s="179"/>
      <c r="O14" s="443"/>
      <c r="P14" s="444"/>
      <c r="Q14" s="444"/>
      <c r="R14" s="445"/>
    </row>
    <row r="15" spans="1:18" s="211" customFormat="1" ht="15" customHeight="1" x14ac:dyDescent="0.2">
      <c r="A15" s="1513"/>
      <c r="B15" s="1413"/>
      <c r="C15" s="437"/>
      <c r="D15" s="437"/>
      <c r="E15" s="437"/>
      <c r="F15" s="437"/>
      <c r="G15" s="437"/>
      <c r="H15" s="437"/>
      <c r="I15" s="437"/>
      <c r="J15" s="437"/>
      <c r="K15" s="437"/>
      <c r="L15" s="437"/>
      <c r="M15" s="571">
        <f t="shared" si="0"/>
        <v>0</v>
      </c>
      <c r="N15" s="179"/>
      <c r="O15" s="443"/>
      <c r="P15" s="444"/>
      <c r="Q15" s="444"/>
      <c r="R15" s="445"/>
    </row>
    <row r="16" spans="1:18" s="211" customFormat="1" ht="15" customHeight="1" x14ac:dyDescent="0.2">
      <c r="A16" s="1513"/>
      <c r="B16" s="1413"/>
      <c r="C16" s="437"/>
      <c r="D16" s="437"/>
      <c r="E16" s="437"/>
      <c r="F16" s="437"/>
      <c r="G16" s="437"/>
      <c r="H16" s="437"/>
      <c r="I16" s="437"/>
      <c r="J16" s="437"/>
      <c r="K16" s="437"/>
      <c r="L16" s="437"/>
      <c r="M16" s="571">
        <f t="shared" si="0"/>
        <v>0</v>
      </c>
      <c r="N16" s="179"/>
      <c r="O16" s="443"/>
      <c r="P16" s="444"/>
      <c r="Q16" s="444"/>
      <c r="R16" s="445"/>
    </row>
    <row r="17" spans="1:18" s="211" customFormat="1" ht="15" customHeight="1" x14ac:dyDescent="0.2">
      <c r="A17" s="1513"/>
      <c r="B17" s="1413"/>
      <c r="C17" s="437"/>
      <c r="D17" s="437"/>
      <c r="E17" s="437"/>
      <c r="F17" s="437"/>
      <c r="G17" s="437"/>
      <c r="H17" s="437"/>
      <c r="I17" s="437"/>
      <c r="J17" s="437"/>
      <c r="K17" s="437"/>
      <c r="L17" s="437"/>
      <c r="M17" s="571">
        <f t="shared" si="0"/>
        <v>0</v>
      </c>
      <c r="N17" s="179"/>
      <c r="O17" s="443"/>
      <c r="P17" s="444"/>
      <c r="Q17" s="444"/>
      <c r="R17" s="445"/>
    </row>
    <row r="18" spans="1:18" s="211" customFormat="1" ht="15" customHeight="1" x14ac:dyDescent="0.2">
      <c r="A18" s="1513"/>
      <c r="B18" s="1413"/>
      <c r="C18" s="437"/>
      <c r="D18" s="437"/>
      <c r="E18" s="437"/>
      <c r="F18" s="437"/>
      <c r="G18" s="437"/>
      <c r="H18" s="437"/>
      <c r="I18" s="437"/>
      <c r="J18" s="437"/>
      <c r="K18" s="437"/>
      <c r="L18" s="437"/>
      <c r="M18" s="571">
        <f t="shared" si="0"/>
        <v>0</v>
      </c>
      <c r="N18" s="179"/>
      <c r="O18" s="443"/>
      <c r="P18" s="444"/>
      <c r="Q18" s="444"/>
      <c r="R18" s="445"/>
    </row>
    <row r="19" spans="1:18" s="211" customFormat="1" ht="15" customHeight="1" x14ac:dyDescent="0.2">
      <c r="A19" s="1513"/>
      <c r="B19" s="1413"/>
      <c r="C19" s="437"/>
      <c r="D19" s="437"/>
      <c r="E19" s="437"/>
      <c r="F19" s="437"/>
      <c r="G19" s="437"/>
      <c r="H19" s="437"/>
      <c r="I19" s="437"/>
      <c r="J19" s="437"/>
      <c r="K19" s="437"/>
      <c r="L19" s="437"/>
      <c r="M19" s="571">
        <f t="shared" si="0"/>
        <v>0</v>
      </c>
      <c r="N19" s="179"/>
      <c r="O19" s="443"/>
      <c r="P19" s="444"/>
      <c r="Q19" s="444"/>
      <c r="R19" s="445"/>
    </row>
    <row r="20" spans="1:18" s="211" customFormat="1" ht="15" customHeight="1" x14ac:dyDescent="0.2">
      <c r="A20" s="1513"/>
      <c r="B20" s="1413"/>
      <c r="C20" s="437"/>
      <c r="D20" s="437"/>
      <c r="E20" s="437"/>
      <c r="F20" s="437"/>
      <c r="G20" s="437"/>
      <c r="H20" s="437"/>
      <c r="I20" s="437"/>
      <c r="J20" s="437"/>
      <c r="K20" s="437"/>
      <c r="L20" s="437"/>
      <c r="M20" s="571">
        <f t="shared" si="0"/>
        <v>0</v>
      </c>
      <c r="N20" s="179"/>
      <c r="O20" s="443"/>
      <c r="P20" s="444"/>
      <c r="Q20" s="444"/>
      <c r="R20" s="445"/>
    </row>
    <row r="21" spans="1:18" s="211" customFormat="1" ht="15" customHeight="1" x14ac:dyDescent="0.2">
      <c r="A21" s="1513"/>
      <c r="B21" s="1413"/>
      <c r="C21" s="437"/>
      <c r="D21" s="437"/>
      <c r="E21" s="437"/>
      <c r="F21" s="437"/>
      <c r="G21" s="437"/>
      <c r="H21" s="437"/>
      <c r="I21" s="437"/>
      <c r="J21" s="437"/>
      <c r="K21" s="437"/>
      <c r="L21" s="437"/>
      <c r="M21" s="571">
        <f t="shared" si="0"/>
        <v>0</v>
      </c>
      <c r="N21" s="179"/>
      <c r="O21" s="443"/>
      <c r="P21" s="444"/>
      <c r="Q21" s="444"/>
      <c r="R21" s="445"/>
    </row>
    <row r="22" spans="1:18" s="211" customFormat="1" ht="15" customHeight="1" x14ac:dyDescent="0.2">
      <c r="A22" s="1513"/>
      <c r="B22" s="1413"/>
      <c r="C22" s="437"/>
      <c r="D22" s="437"/>
      <c r="E22" s="437"/>
      <c r="F22" s="437"/>
      <c r="G22" s="437"/>
      <c r="H22" s="437"/>
      <c r="I22" s="437"/>
      <c r="J22" s="437"/>
      <c r="K22" s="437"/>
      <c r="L22" s="437"/>
      <c r="M22" s="571">
        <f t="shared" si="0"/>
        <v>0</v>
      </c>
      <c r="N22" s="179"/>
      <c r="O22" s="443"/>
      <c r="P22" s="444"/>
      <c r="Q22" s="444"/>
      <c r="R22" s="445"/>
    </row>
    <row r="23" spans="1:18" s="211" customFormat="1" ht="15" customHeight="1" x14ac:dyDescent="0.2">
      <c r="A23" s="1513"/>
      <c r="B23" s="1413"/>
      <c r="C23" s="437"/>
      <c r="D23" s="437"/>
      <c r="E23" s="437"/>
      <c r="F23" s="437"/>
      <c r="G23" s="437"/>
      <c r="H23" s="437"/>
      <c r="I23" s="437"/>
      <c r="J23" s="437"/>
      <c r="K23" s="437"/>
      <c r="L23" s="437"/>
      <c r="M23" s="571">
        <f t="shared" si="0"/>
        <v>0</v>
      </c>
      <c r="N23" s="179"/>
      <c r="O23" s="443"/>
      <c r="P23" s="444"/>
      <c r="Q23" s="444"/>
      <c r="R23" s="445"/>
    </row>
    <row r="24" spans="1:18" s="211" customFormat="1" ht="15" customHeight="1" x14ac:dyDescent="0.2">
      <c r="A24" s="1513"/>
      <c r="B24" s="1413"/>
      <c r="C24" s="437"/>
      <c r="D24" s="437"/>
      <c r="E24" s="437"/>
      <c r="F24" s="437"/>
      <c r="G24" s="437"/>
      <c r="H24" s="437"/>
      <c r="I24" s="437"/>
      <c r="J24" s="437"/>
      <c r="K24" s="437"/>
      <c r="L24" s="437"/>
      <c r="M24" s="571">
        <f t="shared" si="0"/>
        <v>0</v>
      </c>
      <c r="N24" s="179"/>
      <c r="O24" s="443"/>
      <c r="P24" s="444"/>
      <c r="Q24" s="444"/>
      <c r="R24" s="445"/>
    </row>
    <row r="25" spans="1:18" s="211" customFormat="1" ht="15" customHeight="1" x14ac:dyDescent="0.2">
      <c r="A25" s="1513"/>
      <c r="B25" s="1413"/>
      <c r="C25" s="437"/>
      <c r="D25" s="437"/>
      <c r="E25" s="437"/>
      <c r="F25" s="437"/>
      <c r="G25" s="437"/>
      <c r="H25" s="437"/>
      <c r="I25" s="437"/>
      <c r="J25" s="437"/>
      <c r="K25" s="437"/>
      <c r="L25" s="437"/>
      <c r="M25" s="571">
        <f t="shared" si="0"/>
        <v>0</v>
      </c>
      <c r="N25" s="179"/>
      <c r="O25" s="443"/>
      <c r="P25" s="444"/>
      <c r="Q25" s="444"/>
      <c r="R25" s="445"/>
    </row>
    <row r="26" spans="1:18" s="211" customFormat="1" ht="15" customHeight="1" x14ac:dyDescent="0.2">
      <c r="A26" s="1513"/>
      <c r="B26" s="1413"/>
      <c r="C26" s="437"/>
      <c r="D26" s="437"/>
      <c r="E26" s="437"/>
      <c r="F26" s="437"/>
      <c r="G26" s="437"/>
      <c r="H26" s="437"/>
      <c r="I26" s="437"/>
      <c r="J26" s="437"/>
      <c r="K26" s="437"/>
      <c r="L26" s="437"/>
      <c r="M26" s="571">
        <f t="shared" si="0"/>
        <v>0</v>
      </c>
      <c r="N26" s="179"/>
      <c r="O26" s="443"/>
      <c r="P26" s="444"/>
      <c r="Q26" s="444"/>
      <c r="R26" s="445"/>
    </row>
    <row r="27" spans="1:18" s="211" customFormat="1" ht="15" customHeight="1" x14ac:dyDescent="0.2">
      <c r="A27" s="1513"/>
      <c r="B27" s="1413"/>
      <c r="C27" s="437"/>
      <c r="D27" s="437"/>
      <c r="E27" s="437"/>
      <c r="F27" s="437"/>
      <c r="G27" s="437"/>
      <c r="H27" s="437"/>
      <c r="I27" s="437"/>
      <c r="J27" s="437"/>
      <c r="K27" s="437"/>
      <c r="L27" s="437"/>
      <c r="M27" s="571">
        <f t="shared" si="0"/>
        <v>0</v>
      </c>
      <c r="N27" s="179"/>
      <c r="O27" s="443"/>
      <c r="P27" s="444"/>
      <c r="Q27" s="444"/>
      <c r="R27" s="445"/>
    </row>
    <row r="28" spans="1:18" s="211" customFormat="1" ht="15" customHeight="1" x14ac:dyDescent="0.2">
      <c r="A28" s="1513"/>
      <c r="B28" s="1413"/>
      <c r="C28" s="437"/>
      <c r="D28" s="437"/>
      <c r="E28" s="437"/>
      <c r="F28" s="437"/>
      <c r="G28" s="437"/>
      <c r="H28" s="437"/>
      <c r="I28" s="437"/>
      <c r="J28" s="437"/>
      <c r="K28" s="437"/>
      <c r="L28" s="437"/>
      <c r="M28" s="571">
        <f t="shared" si="0"/>
        <v>0</v>
      </c>
      <c r="N28" s="179"/>
      <c r="O28" s="443"/>
      <c r="P28" s="444"/>
      <c r="Q28" s="444"/>
      <c r="R28" s="445"/>
    </row>
    <row r="29" spans="1:18" s="211" customFormat="1" ht="15" customHeight="1" x14ac:dyDescent="0.2">
      <c r="A29" s="1513"/>
      <c r="B29" s="1413"/>
      <c r="C29" s="437"/>
      <c r="D29" s="437"/>
      <c r="E29" s="437"/>
      <c r="F29" s="437"/>
      <c r="G29" s="437"/>
      <c r="H29" s="437"/>
      <c r="I29" s="437"/>
      <c r="J29" s="437"/>
      <c r="K29" s="437"/>
      <c r="L29" s="437"/>
      <c r="M29" s="571">
        <f t="shared" si="0"/>
        <v>0</v>
      </c>
      <c r="N29" s="179"/>
      <c r="O29" s="443"/>
      <c r="P29" s="444"/>
      <c r="Q29" s="444"/>
      <c r="R29" s="445"/>
    </row>
    <row r="30" spans="1:18" s="211" customFormat="1" ht="20.100000000000001" customHeight="1" thickBot="1" x14ac:dyDescent="0.25">
      <c r="A30" s="1466" t="s">
        <v>740</v>
      </c>
      <c r="B30" s="1467"/>
      <c r="C30" s="415">
        <f t="shared" ref="C30:M30" si="1">SUM(C10:C29)</f>
        <v>0</v>
      </c>
      <c r="D30" s="415">
        <f t="shared" si="1"/>
        <v>0</v>
      </c>
      <c r="E30" s="415">
        <f t="shared" si="1"/>
        <v>0</v>
      </c>
      <c r="F30" s="415">
        <f t="shared" si="1"/>
        <v>0</v>
      </c>
      <c r="G30" s="415">
        <f t="shared" si="1"/>
        <v>0</v>
      </c>
      <c r="H30" s="415">
        <f t="shared" si="1"/>
        <v>0</v>
      </c>
      <c r="I30" s="415">
        <f t="shared" si="1"/>
        <v>0</v>
      </c>
      <c r="J30" s="415">
        <f t="shared" si="1"/>
        <v>0</v>
      </c>
      <c r="K30" s="415">
        <f t="shared" si="1"/>
        <v>0</v>
      </c>
      <c r="L30" s="415">
        <f t="shared" si="1"/>
        <v>0</v>
      </c>
      <c r="M30" s="546">
        <f t="shared" si="1"/>
        <v>0</v>
      </c>
      <c r="N30" s="179"/>
      <c r="O30" s="443"/>
      <c r="P30" s="444"/>
      <c r="Q30" s="444"/>
      <c r="R30" s="445"/>
    </row>
    <row r="31" spans="1:18" s="211" customFormat="1" ht="3.75" customHeight="1" thickTop="1" thickBot="1" x14ac:dyDescent="0.25">
      <c r="A31" s="852"/>
      <c r="B31" s="853"/>
      <c r="C31" s="853"/>
      <c r="D31" s="853"/>
      <c r="E31" s="853"/>
      <c r="F31" s="853"/>
      <c r="G31" s="853"/>
      <c r="H31" s="853"/>
      <c r="I31" s="853"/>
      <c r="J31" s="853"/>
      <c r="K31" s="853"/>
      <c r="L31" s="853"/>
      <c r="M31" s="854"/>
      <c r="N31" s="179"/>
      <c r="O31" s="189"/>
      <c r="P31" s="189"/>
      <c r="Q31" s="189"/>
      <c r="R31" s="189"/>
    </row>
    <row r="32" spans="1:18" s="211" customFormat="1" ht="15" customHeight="1" x14ac:dyDescent="0.2">
      <c r="A32" s="189"/>
      <c r="B32" s="189"/>
      <c r="C32" s="189"/>
      <c r="D32" s="189"/>
      <c r="E32" s="189"/>
      <c r="F32" s="189"/>
      <c r="G32" s="189"/>
      <c r="H32" s="189"/>
      <c r="I32" s="189"/>
      <c r="J32" s="189"/>
      <c r="K32" s="189"/>
      <c r="L32" s="189"/>
      <c r="M32" s="189"/>
      <c r="N32" s="179"/>
      <c r="O32" s="189"/>
      <c r="P32" s="189"/>
      <c r="Q32" s="189"/>
      <c r="R32" s="189"/>
    </row>
    <row r="33" spans="1:1" s="189" customFormat="1" ht="15" hidden="1" customHeight="1" x14ac:dyDescent="0.2">
      <c r="A33" s="179" t="s">
        <v>207</v>
      </c>
    </row>
    <row r="34" spans="1:1" s="189" customFormat="1" ht="15" hidden="1" customHeight="1" x14ac:dyDescent="0.2">
      <c r="A34" s="179" t="s">
        <v>25</v>
      </c>
    </row>
    <row r="35" spans="1:1" s="189" customFormat="1" ht="15.95" customHeight="1" x14ac:dyDescent="0.2"/>
    <row r="36" spans="1:1" s="189" customFormat="1" ht="15.95" customHeight="1" x14ac:dyDescent="0.2"/>
    <row r="37" spans="1:1" s="189" customFormat="1" ht="15.95" customHeight="1" x14ac:dyDescent="0.2"/>
    <row r="38" spans="1:1" s="189" customFormat="1" ht="15.95" customHeight="1" x14ac:dyDescent="0.2"/>
    <row r="39" spans="1:1" s="189" customFormat="1" ht="15.95" customHeight="1" x14ac:dyDescent="0.2"/>
    <row r="40" spans="1:1" s="189" customFormat="1" ht="15.95" customHeight="1" x14ac:dyDescent="0.2"/>
    <row r="41" spans="1:1" s="189" customFormat="1" ht="15.95" customHeight="1" x14ac:dyDescent="0.2"/>
    <row r="42" spans="1:1" s="189" customFormat="1" ht="15.95" customHeight="1" x14ac:dyDescent="0.2"/>
    <row r="43" spans="1:1" s="189" customFormat="1" ht="15.95" customHeight="1" x14ac:dyDescent="0.2"/>
    <row r="44" spans="1:1" s="189" customFormat="1" ht="15.95" customHeight="1" x14ac:dyDescent="0.2"/>
    <row r="45" spans="1:1" s="189" customFormat="1" ht="15.95" customHeight="1" x14ac:dyDescent="0.2"/>
    <row r="46" spans="1:1" s="189" customFormat="1" ht="15.95" customHeight="1" x14ac:dyDescent="0.2"/>
    <row r="47" spans="1:1" s="189" customFormat="1" ht="15.95" customHeight="1" x14ac:dyDescent="0.2"/>
    <row r="48" spans="1:1" s="189" customFormat="1" ht="15.95" customHeight="1" x14ac:dyDescent="0.2"/>
    <row r="49" s="189" customFormat="1" ht="15.95" customHeight="1" x14ac:dyDescent="0.2"/>
    <row r="50" s="189" customFormat="1" ht="15.95" customHeight="1" x14ac:dyDescent="0.2"/>
    <row r="51" s="189" customFormat="1" ht="15.95" customHeight="1" x14ac:dyDescent="0.2"/>
    <row r="52" s="189" customFormat="1" ht="15.95" customHeight="1" x14ac:dyDescent="0.2"/>
    <row r="53" s="189" customFormat="1" ht="15.95" customHeight="1" x14ac:dyDescent="0.2"/>
    <row r="54" s="189" customFormat="1" ht="15.95" customHeight="1" x14ac:dyDescent="0.2"/>
    <row r="55" s="189" customFormat="1" ht="15.95" customHeight="1" x14ac:dyDescent="0.2"/>
    <row r="56" s="189" customFormat="1" ht="15.95" customHeight="1" x14ac:dyDescent="0.2"/>
    <row r="57" s="189" customFormat="1" ht="15.95" customHeight="1" x14ac:dyDescent="0.2"/>
    <row r="58" s="189" customFormat="1" ht="15.95" customHeight="1" x14ac:dyDescent="0.2"/>
    <row r="59" s="189" customFormat="1" ht="15.95" customHeight="1" x14ac:dyDescent="0.2"/>
    <row r="60" s="189" customFormat="1" ht="15.95" customHeight="1" x14ac:dyDescent="0.2"/>
    <row r="61" s="189" customFormat="1" ht="15.95" customHeight="1" x14ac:dyDescent="0.2"/>
    <row r="62" s="189" customFormat="1" ht="15.95" customHeight="1" x14ac:dyDescent="0.2"/>
    <row r="63" s="189" customFormat="1" ht="15.95" customHeight="1" x14ac:dyDescent="0.2"/>
    <row r="64" s="189" customFormat="1" ht="15.95" customHeight="1" x14ac:dyDescent="0.2"/>
    <row r="65" s="189" customFormat="1" ht="15.95" customHeight="1" x14ac:dyDescent="0.2"/>
    <row r="66" s="189" customFormat="1" ht="15.95" customHeight="1" x14ac:dyDescent="0.2"/>
    <row r="67" s="189" customFormat="1" ht="15.95" customHeight="1" x14ac:dyDescent="0.2"/>
    <row r="68" s="189" customFormat="1" ht="15.95" customHeight="1" x14ac:dyDescent="0.2"/>
    <row r="69" s="189" customFormat="1" ht="15.95" customHeight="1" x14ac:dyDescent="0.2"/>
    <row r="70" s="189" customFormat="1" ht="15.95" customHeight="1" x14ac:dyDescent="0.2"/>
    <row r="71" s="189" customFormat="1" ht="15.95" customHeight="1" x14ac:dyDescent="0.2"/>
    <row r="72" s="189" customFormat="1" ht="15.95" customHeight="1" x14ac:dyDescent="0.2"/>
    <row r="73" s="189" customFormat="1" ht="15.95" customHeight="1" x14ac:dyDescent="0.2"/>
    <row r="74" s="189" customFormat="1" ht="15.95" customHeight="1" x14ac:dyDescent="0.2"/>
    <row r="75" s="189" customFormat="1" ht="15.95" customHeight="1" x14ac:dyDescent="0.2"/>
    <row r="76" s="189" customFormat="1" ht="15.95" customHeight="1" x14ac:dyDescent="0.2"/>
    <row r="77" s="189" customFormat="1" ht="15.95" customHeight="1" x14ac:dyDescent="0.2"/>
    <row r="78" s="189" customFormat="1" ht="15.95" customHeight="1" x14ac:dyDescent="0.2"/>
    <row r="79" s="189" customFormat="1" ht="15.95" customHeight="1" x14ac:dyDescent="0.2"/>
    <row r="80" s="189" customFormat="1" ht="15.95" customHeight="1" x14ac:dyDescent="0.2"/>
    <row r="81" s="189" customFormat="1" ht="15.95" customHeight="1" x14ac:dyDescent="0.2"/>
    <row r="82" s="189" customFormat="1" ht="15.95" customHeight="1" x14ac:dyDescent="0.2"/>
    <row r="83" s="189" customFormat="1" ht="15.95" customHeight="1" x14ac:dyDescent="0.2"/>
    <row r="84" s="189" customFormat="1" ht="15.95" customHeight="1" x14ac:dyDescent="0.2"/>
    <row r="85" s="189" customFormat="1" ht="15.95" customHeight="1" x14ac:dyDescent="0.2"/>
    <row r="86" s="189" customFormat="1" ht="15.95" customHeight="1" x14ac:dyDescent="0.2"/>
    <row r="87" s="189" customFormat="1" ht="15.95" customHeight="1" x14ac:dyDescent="0.2"/>
    <row r="88" s="189" customFormat="1" ht="15.95" customHeight="1" x14ac:dyDescent="0.2"/>
    <row r="89" s="189" customFormat="1" ht="15.95" customHeight="1" x14ac:dyDescent="0.2"/>
    <row r="90" s="189" customFormat="1" ht="15.95" customHeight="1" x14ac:dyDescent="0.2"/>
    <row r="91" s="189" customFormat="1" ht="15.95" customHeight="1" x14ac:dyDescent="0.2"/>
    <row r="92" s="189" customFormat="1" ht="15.95" customHeight="1" x14ac:dyDescent="0.2"/>
    <row r="93" s="189" customFormat="1" ht="15.95" customHeight="1" x14ac:dyDescent="0.2"/>
    <row r="94" s="189" customFormat="1" ht="15.95" customHeight="1" x14ac:dyDescent="0.2"/>
    <row r="95" s="189" customFormat="1" ht="15.95" customHeight="1" x14ac:dyDescent="0.2"/>
    <row r="96" s="189" customFormat="1" ht="15.95" customHeight="1" x14ac:dyDescent="0.2"/>
    <row r="97" spans="17:20" s="189" customFormat="1" ht="15.95" customHeight="1" x14ac:dyDescent="0.2"/>
    <row r="98" spans="17:20" s="189" customFormat="1" ht="15.95" customHeight="1" x14ac:dyDescent="0.2"/>
    <row r="99" spans="17:20" s="189" customFormat="1" ht="15.95" customHeight="1" x14ac:dyDescent="0.2"/>
    <row r="100" spans="17:20" s="189" customFormat="1" ht="15.95" customHeight="1" x14ac:dyDescent="0.2"/>
    <row r="101" spans="17:20" s="189" customFormat="1" ht="15.95" customHeight="1" x14ac:dyDescent="0.2"/>
    <row r="102" spans="17:20" s="189" customFormat="1" ht="15.95" customHeight="1" x14ac:dyDescent="0.2"/>
    <row r="103" spans="17:20" s="189" customFormat="1" ht="15.95" customHeight="1" x14ac:dyDescent="0.2"/>
    <row r="104" spans="17:20" s="189" customFormat="1" ht="15.95" customHeight="1" x14ac:dyDescent="0.2"/>
    <row r="105" spans="17:20" s="189" customFormat="1" ht="15.95" customHeight="1" x14ac:dyDescent="0.2"/>
    <row r="106" spans="17:20" s="189" customFormat="1" ht="15.95" customHeight="1" x14ac:dyDescent="0.2">
      <c r="Q106" s="179"/>
      <c r="R106" s="179"/>
    </row>
    <row r="107" spans="17:20" s="189" customFormat="1" ht="15.95" customHeight="1" x14ac:dyDescent="0.2">
      <c r="Q107" s="179"/>
      <c r="R107" s="179"/>
      <c r="S107" s="179"/>
      <c r="T107" s="179"/>
    </row>
    <row r="108" spans="17:20" s="189" customFormat="1" ht="15.95" customHeight="1" x14ac:dyDescent="0.2">
      <c r="Q108" s="179"/>
      <c r="R108" s="179"/>
      <c r="S108" s="179"/>
      <c r="T108" s="179"/>
    </row>
    <row r="109" spans="17:20" s="189" customFormat="1" ht="15.95" customHeight="1" x14ac:dyDescent="0.2">
      <c r="Q109" s="179"/>
      <c r="R109" s="179"/>
      <c r="S109" s="179"/>
      <c r="T109" s="179"/>
    </row>
    <row r="110" spans="17:20" s="189" customFormat="1" ht="15.95" customHeight="1" x14ac:dyDescent="0.2">
      <c r="Q110" s="179"/>
      <c r="R110" s="179"/>
      <c r="S110" s="179"/>
      <c r="T110" s="179"/>
    </row>
    <row r="111" spans="17:20" s="189" customFormat="1" ht="15.95" customHeight="1" x14ac:dyDescent="0.2">
      <c r="Q111" s="179"/>
      <c r="R111" s="179"/>
      <c r="S111" s="179"/>
      <c r="T111" s="179"/>
    </row>
    <row r="112" spans="17:20" s="189" customFormat="1" ht="15.95" customHeight="1" x14ac:dyDescent="0.2">
      <c r="Q112" s="179"/>
      <c r="R112" s="179"/>
      <c r="S112" s="179"/>
      <c r="T112" s="179"/>
    </row>
    <row r="113" spans="17:20" s="189" customFormat="1" ht="15.95" customHeight="1" x14ac:dyDescent="0.2">
      <c r="Q113" s="179"/>
      <c r="R113" s="179"/>
      <c r="S113" s="179"/>
      <c r="T113" s="179"/>
    </row>
    <row r="114" spans="17:20" s="189" customFormat="1" ht="15.95" customHeight="1" x14ac:dyDescent="0.2">
      <c r="Q114" s="179"/>
      <c r="R114" s="179"/>
      <c r="S114" s="179"/>
      <c r="T114" s="179"/>
    </row>
    <row r="115" spans="17:20" s="189" customFormat="1" ht="15.95" customHeight="1" x14ac:dyDescent="0.2">
      <c r="Q115" s="179"/>
      <c r="R115" s="179"/>
      <c r="S115" s="179"/>
      <c r="T115" s="179"/>
    </row>
    <row r="116" spans="17:20" s="189" customFormat="1" ht="15.95" customHeight="1" x14ac:dyDescent="0.2">
      <c r="Q116" s="179"/>
      <c r="R116" s="179"/>
      <c r="S116" s="179"/>
      <c r="T116" s="179"/>
    </row>
    <row r="117" spans="17:20" s="189" customFormat="1" ht="15.95" customHeight="1" x14ac:dyDescent="0.2">
      <c r="Q117" s="179"/>
      <c r="R117" s="179"/>
      <c r="S117" s="179"/>
      <c r="T117" s="179"/>
    </row>
    <row r="118" spans="17:20" s="189" customFormat="1" ht="15.95" customHeight="1" x14ac:dyDescent="0.2">
      <c r="Q118" s="179"/>
      <c r="R118" s="179"/>
      <c r="S118" s="179"/>
      <c r="T118" s="179"/>
    </row>
    <row r="119" spans="17:20" s="189" customFormat="1" ht="15.95" customHeight="1" x14ac:dyDescent="0.2">
      <c r="Q119" s="179"/>
      <c r="R119" s="179"/>
      <c r="S119" s="179"/>
      <c r="T119" s="179"/>
    </row>
    <row r="120" spans="17:20" s="189" customFormat="1" ht="15.95" customHeight="1" x14ac:dyDescent="0.2">
      <c r="Q120" s="179"/>
      <c r="R120" s="179"/>
      <c r="S120" s="179"/>
      <c r="T120" s="179"/>
    </row>
    <row r="121" spans="17:20" s="189" customFormat="1" ht="15.95" customHeight="1" x14ac:dyDescent="0.2">
      <c r="Q121" s="179"/>
      <c r="R121" s="179"/>
      <c r="S121" s="179"/>
      <c r="T121" s="179"/>
    </row>
    <row r="122" spans="17:20" s="189" customFormat="1" ht="15.95" customHeight="1" x14ac:dyDescent="0.2">
      <c r="Q122" s="179"/>
      <c r="R122" s="179"/>
      <c r="S122" s="179"/>
      <c r="T122" s="179"/>
    </row>
    <row r="123" spans="17:20" s="189" customFormat="1" ht="15.95" customHeight="1" x14ac:dyDescent="0.2">
      <c r="Q123" s="179"/>
      <c r="R123" s="179"/>
      <c r="S123" s="179"/>
      <c r="T123" s="179"/>
    </row>
    <row r="124" spans="17:20" s="189" customFormat="1" ht="15.95" customHeight="1" x14ac:dyDescent="0.2">
      <c r="Q124" s="179"/>
      <c r="R124" s="179"/>
      <c r="S124" s="179"/>
      <c r="T124" s="179"/>
    </row>
    <row r="125" spans="17:20" s="189" customFormat="1" ht="15.95" customHeight="1" x14ac:dyDescent="0.2">
      <c r="Q125" s="179"/>
      <c r="R125" s="179"/>
      <c r="S125" s="179"/>
      <c r="T125" s="179"/>
    </row>
    <row r="126" spans="17:20" s="189" customFormat="1" ht="15.95" customHeight="1" x14ac:dyDescent="0.2">
      <c r="Q126" s="179"/>
      <c r="R126" s="179"/>
      <c r="S126" s="179"/>
      <c r="T126" s="179"/>
    </row>
    <row r="127" spans="17:20" s="189" customFormat="1" ht="15.95" customHeight="1" x14ac:dyDescent="0.2">
      <c r="Q127" s="179"/>
      <c r="R127" s="179"/>
      <c r="S127" s="179"/>
      <c r="T127" s="179"/>
    </row>
    <row r="128" spans="17:20" s="189" customFormat="1" ht="15.95" customHeight="1" x14ac:dyDescent="0.2">
      <c r="Q128" s="179"/>
      <c r="R128" s="179"/>
      <c r="S128" s="179"/>
      <c r="T128" s="179"/>
    </row>
    <row r="129" spans="17:20" s="189" customFormat="1" ht="15.95" customHeight="1" x14ac:dyDescent="0.2">
      <c r="Q129" s="179"/>
      <c r="R129" s="179"/>
      <c r="S129" s="179"/>
      <c r="T129" s="179"/>
    </row>
    <row r="130" spans="17:20" s="189" customFormat="1" ht="15.95" customHeight="1" x14ac:dyDescent="0.2">
      <c r="Q130" s="179"/>
      <c r="R130" s="179"/>
      <c r="S130" s="179"/>
      <c r="T130" s="179"/>
    </row>
    <row r="131" spans="17:20" s="189" customFormat="1" ht="15.95" customHeight="1" x14ac:dyDescent="0.2">
      <c r="Q131" s="179"/>
      <c r="R131" s="179"/>
      <c r="S131" s="179"/>
      <c r="T131" s="179"/>
    </row>
    <row r="132" spans="17:20" s="189" customFormat="1" ht="15.95" customHeight="1" x14ac:dyDescent="0.2">
      <c r="Q132" s="179"/>
      <c r="R132" s="179"/>
      <c r="S132" s="179"/>
      <c r="T132" s="179"/>
    </row>
    <row r="133" spans="17:20" s="189" customFormat="1" ht="15.95" customHeight="1" x14ac:dyDescent="0.2">
      <c r="Q133" s="179"/>
      <c r="R133" s="179"/>
      <c r="S133" s="179"/>
      <c r="T133" s="179"/>
    </row>
    <row r="134" spans="17:20" s="189" customFormat="1" ht="15.95" customHeight="1" x14ac:dyDescent="0.2">
      <c r="Q134" s="179"/>
      <c r="R134" s="179"/>
      <c r="S134" s="179"/>
      <c r="T134" s="179"/>
    </row>
    <row r="135" spans="17:20" s="189" customFormat="1" ht="15.95" customHeight="1" x14ac:dyDescent="0.2">
      <c r="Q135" s="179"/>
      <c r="R135" s="179"/>
      <c r="S135" s="179"/>
      <c r="T135" s="179"/>
    </row>
    <row r="136" spans="17:20" s="189" customFormat="1" ht="15.95" customHeight="1" x14ac:dyDescent="0.2">
      <c r="Q136" s="179"/>
      <c r="R136" s="179"/>
      <c r="S136" s="179"/>
      <c r="T136" s="179"/>
    </row>
    <row r="137" spans="17:20" s="189" customFormat="1" ht="15.95" customHeight="1" x14ac:dyDescent="0.2">
      <c r="Q137" s="179"/>
      <c r="R137" s="179"/>
      <c r="S137" s="179"/>
      <c r="T137" s="179"/>
    </row>
    <row r="138" spans="17:20" s="189" customFormat="1" ht="15.95" customHeight="1" x14ac:dyDescent="0.2">
      <c r="Q138" s="179"/>
      <c r="R138" s="179"/>
      <c r="S138" s="179"/>
      <c r="T138" s="179"/>
    </row>
    <row r="139" spans="17:20" s="189" customFormat="1" ht="15.95" customHeight="1" x14ac:dyDescent="0.2">
      <c r="Q139" s="179"/>
      <c r="R139" s="179"/>
      <c r="S139" s="179"/>
      <c r="T139" s="179"/>
    </row>
    <row r="140" spans="17:20" s="189" customFormat="1" ht="15.95" customHeight="1" x14ac:dyDescent="0.2">
      <c r="Q140" s="179"/>
      <c r="R140" s="179"/>
      <c r="S140" s="179"/>
      <c r="T140" s="179"/>
    </row>
    <row r="141" spans="17:20" s="189" customFormat="1" ht="15.95" customHeight="1" x14ac:dyDescent="0.2">
      <c r="Q141" s="179"/>
      <c r="R141" s="179"/>
      <c r="S141" s="179"/>
      <c r="T141" s="179"/>
    </row>
    <row r="142" spans="17:20" s="189" customFormat="1" ht="15.95" customHeight="1" x14ac:dyDescent="0.2">
      <c r="Q142" s="179"/>
      <c r="R142" s="179"/>
      <c r="S142" s="179"/>
      <c r="T142" s="179"/>
    </row>
    <row r="143" spans="17:20" s="189" customFormat="1" ht="15.95" customHeight="1" x14ac:dyDescent="0.2">
      <c r="Q143" s="179"/>
      <c r="R143" s="179"/>
      <c r="S143" s="179"/>
      <c r="T143" s="179"/>
    </row>
    <row r="144" spans="17:20" s="189" customFormat="1" ht="15.95" customHeight="1" x14ac:dyDescent="0.2">
      <c r="Q144" s="179"/>
      <c r="R144" s="179"/>
      <c r="S144" s="179"/>
      <c r="T144" s="179"/>
    </row>
    <row r="145" spans="17:20" s="189" customFormat="1" ht="15.95" customHeight="1" x14ac:dyDescent="0.2">
      <c r="Q145" s="179"/>
      <c r="R145" s="179"/>
      <c r="S145" s="179"/>
      <c r="T145" s="179"/>
    </row>
    <row r="146" spans="17:20" s="189" customFormat="1" ht="15.95" customHeight="1" x14ac:dyDescent="0.2">
      <c r="Q146" s="179"/>
      <c r="R146" s="179"/>
      <c r="S146" s="179"/>
      <c r="T146" s="179"/>
    </row>
    <row r="147" spans="17:20" s="189" customFormat="1" ht="15.95" customHeight="1" x14ac:dyDescent="0.2">
      <c r="Q147" s="179"/>
      <c r="R147" s="179"/>
      <c r="S147" s="179"/>
      <c r="T147" s="179"/>
    </row>
    <row r="148" spans="17:20" s="189" customFormat="1" ht="15.95" customHeight="1" x14ac:dyDescent="0.2">
      <c r="Q148" s="179"/>
      <c r="R148" s="179"/>
      <c r="S148" s="179"/>
      <c r="T148" s="179"/>
    </row>
    <row r="149" spans="17:20" s="189" customFormat="1" ht="15.95" customHeight="1" x14ac:dyDescent="0.2">
      <c r="Q149" s="179"/>
      <c r="R149" s="179"/>
      <c r="S149" s="179"/>
      <c r="T149" s="179"/>
    </row>
    <row r="150" spans="17:20" s="189" customFormat="1" ht="15.95" customHeight="1" x14ac:dyDescent="0.2">
      <c r="Q150" s="179"/>
      <c r="R150" s="179"/>
      <c r="S150" s="179"/>
      <c r="T150" s="179"/>
    </row>
    <row r="151" spans="17:20" s="189" customFormat="1" ht="15.95" customHeight="1" x14ac:dyDescent="0.2">
      <c r="Q151" s="179"/>
      <c r="R151" s="179"/>
      <c r="S151" s="179"/>
      <c r="T151" s="179"/>
    </row>
    <row r="152" spans="17:20" s="189" customFormat="1" ht="15.95" customHeight="1" x14ac:dyDescent="0.2">
      <c r="Q152" s="179"/>
      <c r="R152" s="179"/>
      <c r="S152" s="179"/>
      <c r="T152" s="179"/>
    </row>
    <row r="153" spans="17:20" s="189" customFormat="1" ht="15.95" customHeight="1" x14ac:dyDescent="0.2">
      <c r="Q153" s="179"/>
      <c r="R153" s="179"/>
      <c r="S153" s="179"/>
      <c r="T153" s="179"/>
    </row>
    <row r="154" spans="17:20" s="189" customFormat="1" ht="15.95" customHeight="1" x14ac:dyDescent="0.2">
      <c r="Q154" s="179"/>
      <c r="R154" s="179"/>
      <c r="S154" s="179"/>
      <c r="T154" s="179"/>
    </row>
    <row r="155" spans="17:20" s="189" customFormat="1" ht="15.95" customHeight="1" x14ac:dyDescent="0.2">
      <c r="Q155" s="179"/>
      <c r="R155" s="179"/>
      <c r="S155" s="179"/>
      <c r="T155" s="179"/>
    </row>
    <row r="156" spans="17:20" s="189" customFormat="1" ht="15.95" customHeight="1" x14ac:dyDescent="0.2">
      <c r="Q156" s="179"/>
      <c r="R156" s="179"/>
      <c r="S156" s="179"/>
      <c r="T156" s="179"/>
    </row>
    <row r="157" spans="17:20" s="189" customFormat="1" ht="15.95" customHeight="1" x14ac:dyDescent="0.2">
      <c r="Q157" s="179"/>
      <c r="R157" s="179"/>
      <c r="S157" s="179"/>
      <c r="T157" s="179"/>
    </row>
    <row r="158" spans="17:20" s="189" customFormat="1" ht="15.95" customHeight="1" x14ac:dyDescent="0.2">
      <c r="Q158" s="179"/>
      <c r="R158" s="179"/>
      <c r="S158" s="179"/>
      <c r="T158" s="179"/>
    </row>
    <row r="159" spans="17:20" s="189" customFormat="1" ht="15.95" customHeight="1" x14ac:dyDescent="0.2">
      <c r="Q159" s="179"/>
      <c r="R159" s="179"/>
      <c r="S159" s="179"/>
      <c r="T159" s="179"/>
    </row>
    <row r="160" spans="17:20" s="189" customFormat="1" ht="15.95" customHeight="1" x14ac:dyDescent="0.2">
      <c r="Q160" s="179"/>
      <c r="R160" s="179"/>
      <c r="S160" s="179"/>
      <c r="T160" s="179"/>
    </row>
    <row r="161" spans="17:20" s="189" customFormat="1" ht="15.95" customHeight="1" x14ac:dyDescent="0.2">
      <c r="Q161" s="179"/>
      <c r="R161" s="179"/>
      <c r="S161" s="179"/>
      <c r="T161" s="179"/>
    </row>
    <row r="162" spans="17:20" s="189" customFormat="1" ht="15.95" customHeight="1" x14ac:dyDescent="0.2">
      <c r="Q162" s="179"/>
      <c r="R162" s="179"/>
      <c r="S162" s="179"/>
      <c r="T162" s="179"/>
    </row>
    <row r="163" spans="17:20" s="189" customFormat="1" ht="15.95" customHeight="1" x14ac:dyDescent="0.2">
      <c r="Q163" s="179"/>
      <c r="R163" s="179"/>
      <c r="S163" s="179"/>
      <c r="T163" s="179"/>
    </row>
    <row r="164" spans="17:20" s="189" customFormat="1" ht="15.95" customHeight="1" x14ac:dyDescent="0.2">
      <c r="Q164" s="179"/>
      <c r="R164" s="179"/>
      <c r="S164" s="179"/>
      <c r="T164" s="179"/>
    </row>
    <row r="165" spans="17:20" s="189" customFormat="1" ht="15.95" customHeight="1" x14ac:dyDescent="0.2">
      <c r="Q165" s="179"/>
      <c r="R165" s="179"/>
      <c r="S165" s="179"/>
      <c r="T165" s="179"/>
    </row>
    <row r="166" spans="17:20" s="189" customFormat="1" ht="15.95" customHeight="1" x14ac:dyDescent="0.2">
      <c r="Q166" s="179"/>
      <c r="R166" s="179"/>
      <c r="S166" s="179"/>
      <c r="T166" s="179"/>
    </row>
    <row r="167" spans="17:20" s="189" customFormat="1" ht="15.95" customHeight="1" x14ac:dyDescent="0.2">
      <c r="Q167" s="179"/>
      <c r="R167" s="179"/>
      <c r="S167" s="179"/>
      <c r="T167" s="179"/>
    </row>
    <row r="168" spans="17:20" s="189" customFormat="1" ht="15.95" customHeight="1" x14ac:dyDescent="0.2">
      <c r="Q168" s="179"/>
      <c r="R168" s="179"/>
      <c r="S168" s="179"/>
      <c r="T168" s="179"/>
    </row>
    <row r="169" spans="17:20" s="189" customFormat="1" ht="15.95" customHeight="1" x14ac:dyDescent="0.2">
      <c r="Q169" s="179"/>
      <c r="R169" s="179"/>
      <c r="S169" s="179"/>
      <c r="T169" s="179"/>
    </row>
    <row r="170" spans="17:20" s="189" customFormat="1" ht="15.95" customHeight="1" x14ac:dyDescent="0.2">
      <c r="Q170" s="179"/>
      <c r="R170" s="179"/>
      <c r="S170" s="179"/>
      <c r="T170" s="179"/>
    </row>
    <row r="171" spans="17:20" s="189" customFormat="1" ht="15.95" customHeight="1" x14ac:dyDescent="0.2">
      <c r="Q171" s="179"/>
      <c r="R171" s="179"/>
      <c r="S171" s="179"/>
      <c r="T171" s="179"/>
    </row>
    <row r="172" spans="17:20" s="189" customFormat="1" ht="15.95" customHeight="1" x14ac:dyDescent="0.2">
      <c r="Q172" s="179"/>
      <c r="R172" s="179"/>
      <c r="S172" s="179"/>
      <c r="T172" s="179"/>
    </row>
    <row r="173" spans="17:20" s="189" customFormat="1" ht="15.95" customHeight="1" x14ac:dyDescent="0.2">
      <c r="Q173" s="179"/>
      <c r="R173" s="179"/>
      <c r="S173" s="179"/>
      <c r="T173" s="179"/>
    </row>
    <row r="174" spans="17:20" s="189" customFormat="1" ht="15.95" customHeight="1" x14ac:dyDescent="0.2">
      <c r="Q174" s="179"/>
      <c r="R174" s="179"/>
      <c r="S174" s="179"/>
      <c r="T174" s="179"/>
    </row>
    <row r="175" spans="17:20" s="189" customFormat="1" ht="15.95" customHeight="1" x14ac:dyDescent="0.2">
      <c r="Q175" s="179"/>
      <c r="R175" s="179"/>
      <c r="S175" s="179"/>
      <c r="T175" s="179"/>
    </row>
    <row r="176" spans="17:20" s="189" customFormat="1" ht="15.95" customHeight="1" x14ac:dyDescent="0.2">
      <c r="Q176" s="179"/>
      <c r="R176" s="179"/>
      <c r="S176" s="179"/>
      <c r="T176" s="179"/>
    </row>
    <row r="177" spans="17:20" s="189" customFormat="1" ht="15.95" customHeight="1" x14ac:dyDescent="0.2">
      <c r="Q177" s="179"/>
      <c r="R177" s="179"/>
      <c r="S177" s="179"/>
      <c r="T177" s="179"/>
    </row>
    <row r="178" spans="17:20" s="189" customFormat="1" ht="15.95" customHeight="1" x14ac:dyDescent="0.2">
      <c r="Q178" s="179"/>
      <c r="R178" s="179"/>
      <c r="S178" s="179"/>
      <c r="T178" s="179"/>
    </row>
    <row r="179" spans="17:20" s="189" customFormat="1" ht="15.95" customHeight="1" x14ac:dyDescent="0.2">
      <c r="Q179" s="179"/>
      <c r="R179" s="179"/>
      <c r="S179" s="179"/>
      <c r="T179" s="179"/>
    </row>
    <row r="180" spans="17:20" s="189" customFormat="1" ht="15.95" customHeight="1" x14ac:dyDescent="0.2">
      <c r="Q180" s="179"/>
      <c r="R180" s="179"/>
      <c r="S180" s="179"/>
      <c r="T180" s="179"/>
    </row>
    <row r="181" spans="17:20" s="189" customFormat="1" ht="15.95" customHeight="1" x14ac:dyDescent="0.2">
      <c r="Q181" s="179"/>
      <c r="R181" s="179"/>
      <c r="S181" s="179"/>
      <c r="T181" s="179"/>
    </row>
    <row r="182" spans="17:20" s="189" customFormat="1" ht="15.95" customHeight="1" x14ac:dyDescent="0.2">
      <c r="Q182" s="179"/>
      <c r="R182" s="179"/>
      <c r="S182" s="179"/>
      <c r="T182" s="179"/>
    </row>
    <row r="183" spans="17:20" s="189" customFormat="1" ht="15.95" customHeight="1" x14ac:dyDescent="0.2">
      <c r="Q183" s="179"/>
      <c r="R183" s="179"/>
      <c r="S183" s="179"/>
      <c r="T183" s="179"/>
    </row>
    <row r="184" spans="17:20" s="189" customFormat="1" ht="15.95" customHeight="1" x14ac:dyDescent="0.2">
      <c r="Q184" s="179"/>
      <c r="R184" s="179"/>
      <c r="S184" s="179"/>
      <c r="T184" s="179"/>
    </row>
    <row r="185" spans="17:20" s="189" customFormat="1" ht="15.95" customHeight="1" x14ac:dyDescent="0.2">
      <c r="Q185" s="179"/>
      <c r="R185" s="179"/>
      <c r="S185" s="179"/>
      <c r="T185" s="179"/>
    </row>
    <row r="186" spans="17:20" s="189" customFormat="1" ht="15.95" customHeight="1" x14ac:dyDescent="0.2">
      <c r="Q186" s="179"/>
      <c r="R186" s="179"/>
      <c r="S186" s="179"/>
      <c r="T186" s="179"/>
    </row>
    <row r="187" spans="17:20" s="189" customFormat="1" ht="15.95" customHeight="1" x14ac:dyDescent="0.2">
      <c r="Q187" s="179"/>
      <c r="R187" s="179"/>
      <c r="S187" s="179"/>
      <c r="T187" s="179"/>
    </row>
    <row r="188" spans="17:20" s="189" customFormat="1" ht="15.95" customHeight="1" x14ac:dyDescent="0.2">
      <c r="Q188" s="179"/>
      <c r="R188" s="179"/>
      <c r="S188" s="179"/>
      <c r="T188" s="179"/>
    </row>
    <row r="189" spans="17:20" s="189" customFormat="1" ht="15.95" customHeight="1" x14ac:dyDescent="0.2">
      <c r="Q189" s="179"/>
      <c r="R189" s="179"/>
      <c r="S189" s="179"/>
      <c r="T189" s="179"/>
    </row>
    <row r="190" spans="17:20" s="189" customFormat="1" ht="15.95" customHeight="1" x14ac:dyDescent="0.2">
      <c r="Q190" s="179"/>
      <c r="R190" s="179"/>
      <c r="S190" s="179"/>
      <c r="T190" s="179"/>
    </row>
    <row r="191" spans="17:20" s="189" customFormat="1" ht="15.95" customHeight="1" x14ac:dyDescent="0.2">
      <c r="Q191" s="179"/>
      <c r="R191" s="179"/>
      <c r="S191" s="179"/>
      <c r="T191" s="179"/>
    </row>
    <row r="192" spans="17:20" s="189" customFormat="1" ht="15.95" customHeight="1" x14ac:dyDescent="0.2">
      <c r="Q192" s="179"/>
      <c r="R192" s="179"/>
      <c r="S192" s="179"/>
      <c r="T192" s="179"/>
    </row>
    <row r="193" spans="17:20" s="189" customFormat="1" ht="15.95" customHeight="1" x14ac:dyDescent="0.2">
      <c r="Q193" s="179"/>
      <c r="R193" s="179"/>
      <c r="S193" s="179"/>
      <c r="T193" s="179"/>
    </row>
    <row r="194" spans="17:20" s="189" customFormat="1" ht="15.95" customHeight="1" x14ac:dyDescent="0.2">
      <c r="Q194" s="179"/>
      <c r="R194" s="179"/>
      <c r="S194" s="179"/>
      <c r="T194" s="179"/>
    </row>
    <row r="195" spans="17:20" s="189" customFormat="1" ht="15.95" customHeight="1" x14ac:dyDescent="0.2">
      <c r="Q195" s="179"/>
      <c r="R195" s="179"/>
      <c r="S195" s="179"/>
      <c r="T195" s="179"/>
    </row>
    <row r="196" spans="17:20" s="189" customFormat="1" ht="15.95" customHeight="1" x14ac:dyDescent="0.2">
      <c r="Q196" s="179"/>
      <c r="R196" s="179"/>
      <c r="S196" s="179"/>
      <c r="T196" s="179"/>
    </row>
    <row r="197" spans="17:20" s="189" customFormat="1" ht="15.95" customHeight="1" x14ac:dyDescent="0.2">
      <c r="Q197" s="179"/>
      <c r="R197" s="179"/>
      <c r="S197" s="179"/>
      <c r="T197" s="179"/>
    </row>
    <row r="198" spans="17:20" s="189" customFormat="1" ht="15.95" customHeight="1" x14ac:dyDescent="0.2">
      <c r="Q198" s="179"/>
      <c r="R198" s="179"/>
      <c r="S198" s="179"/>
      <c r="T198" s="179"/>
    </row>
    <row r="199" spans="17:20" s="189" customFormat="1" ht="15.95" customHeight="1" x14ac:dyDescent="0.2">
      <c r="Q199" s="179"/>
      <c r="R199" s="179"/>
      <c r="S199" s="179"/>
      <c r="T199" s="179"/>
    </row>
    <row r="200" spans="17:20" s="189" customFormat="1" ht="15.95" customHeight="1" x14ac:dyDescent="0.2">
      <c r="Q200" s="179"/>
      <c r="R200" s="179"/>
      <c r="S200" s="179"/>
      <c r="T200" s="179"/>
    </row>
    <row r="201" spans="17:20" s="189" customFormat="1" ht="15.95" customHeight="1" x14ac:dyDescent="0.2">
      <c r="Q201" s="179"/>
      <c r="R201" s="179"/>
      <c r="S201" s="179"/>
      <c r="T201" s="179"/>
    </row>
    <row r="202" spans="17:20" s="189" customFormat="1" ht="15.95" customHeight="1" x14ac:dyDescent="0.2">
      <c r="Q202" s="179"/>
      <c r="R202" s="179"/>
      <c r="S202" s="179"/>
      <c r="T202" s="179"/>
    </row>
    <row r="203" spans="17:20" s="189" customFormat="1" ht="15.95" customHeight="1" x14ac:dyDescent="0.2">
      <c r="Q203" s="179"/>
      <c r="R203" s="179"/>
      <c r="S203" s="179"/>
      <c r="T203" s="179"/>
    </row>
    <row r="204" spans="17:20" s="189" customFormat="1" ht="15.95" customHeight="1" x14ac:dyDescent="0.2">
      <c r="Q204" s="179"/>
      <c r="R204" s="179"/>
      <c r="S204" s="179"/>
      <c r="T204" s="179"/>
    </row>
    <row r="205" spans="17:20" s="189" customFormat="1" ht="15.95" customHeight="1" x14ac:dyDescent="0.2">
      <c r="Q205" s="179"/>
      <c r="R205" s="179"/>
      <c r="S205" s="179"/>
      <c r="T205" s="179"/>
    </row>
    <row r="206" spans="17:20" s="189" customFormat="1" ht="15.95" customHeight="1" x14ac:dyDescent="0.2">
      <c r="Q206" s="179"/>
      <c r="R206" s="179"/>
      <c r="S206" s="179"/>
      <c r="T206" s="179"/>
    </row>
    <row r="207" spans="17:20" s="189" customFormat="1" ht="15.95" customHeight="1" x14ac:dyDescent="0.2">
      <c r="Q207" s="179"/>
      <c r="R207" s="179"/>
      <c r="S207" s="179"/>
      <c r="T207" s="179"/>
    </row>
    <row r="208" spans="17:20" s="189" customFormat="1" ht="15.95" customHeight="1" x14ac:dyDescent="0.2">
      <c r="Q208" s="179"/>
      <c r="R208" s="179"/>
      <c r="S208" s="179"/>
      <c r="T208" s="179"/>
    </row>
    <row r="209" spans="17:20" s="189" customFormat="1" ht="15.95" customHeight="1" x14ac:dyDescent="0.2">
      <c r="Q209" s="179"/>
      <c r="R209" s="179"/>
      <c r="S209" s="179"/>
      <c r="T209" s="179"/>
    </row>
    <row r="210" spans="17:20" s="189" customFormat="1" ht="15.95" customHeight="1" x14ac:dyDescent="0.2">
      <c r="Q210" s="179"/>
      <c r="R210" s="179"/>
      <c r="S210" s="179"/>
      <c r="T210" s="179"/>
    </row>
    <row r="211" spans="17:20" s="189" customFormat="1" ht="15.95" customHeight="1" x14ac:dyDescent="0.2">
      <c r="Q211" s="179"/>
      <c r="R211" s="179"/>
      <c r="S211" s="179"/>
      <c r="T211" s="179"/>
    </row>
    <row r="212" spans="17:20" s="189" customFormat="1" ht="15.95" customHeight="1" x14ac:dyDescent="0.2">
      <c r="Q212" s="179"/>
      <c r="R212" s="179"/>
      <c r="S212" s="179"/>
      <c r="T212" s="179"/>
    </row>
    <row r="213" spans="17:20" s="189" customFormat="1" ht="15.95" customHeight="1" x14ac:dyDescent="0.2">
      <c r="Q213" s="179"/>
      <c r="R213" s="179"/>
      <c r="S213" s="179"/>
      <c r="T213" s="179"/>
    </row>
    <row r="214" spans="17:20" s="189" customFormat="1" ht="15.95" customHeight="1" x14ac:dyDescent="0.2">
      <c r="Q214" s="179"/>
      <c r="R214" s="179"/>
      <c r="S214" s="179"/>
      <c r="T214" s="179"/>
    </row>
    <row r="215" spans="17:20" s="189" customFormat="1" ht="15.95" customHeight="1" x14ac:dyDescent="0.2">
      <c r="Q215" s="179"/>
      <c r="R215" s="179"/>
      <c r="S215" s="179"/>
      <c r="T215" s="179"/>
    </row>
    <row r="216" spans="17:20" s="189" customFormat="1" ht="15.95" customHeight="1" x14ac:dyDescent="0.2">
      <c r="Q216" s="179"/>
      <c r="R216" s="179"/>
      <c r="S216" s="179"/>
      <c r="T216" s="179"/>
    </row>
    <row r="217" spans="17:20" s="189" customFormat="1" ht="15.95" customHeight="1" x14ac:dyDescent="0.2">
      <c r="Q217" s="179"/>
      <c r="R217" s="179"/>
      <c r="S217" s="179"/>
      <c r="T217" s="179"/>
    </row>
    <row r="218" spans="17:20" s="189" customFormat="1" ht="15.95" customHeight="1" x14ac:dyDescent="0.2">
      <c r="Q218" s="179"/>
      <c r="R218" s="179"/>
      <c r="S218" s="179"/>
      <c r="T218" s="179"/>
    </row>
    <row r="219" spans="17:20" s="189" customFormat="1" ht="15.95" customHeight="1" x14ac:dyDescent="0.2">
      <c r="Q219" s="179"/>
      <c r="R219" s="179"/>
      <c r="S219" s="179"/>
      <c r="T219" s="179"/>
    </row>
    <row r="220" spans="17:20" s="189" customFormat="1" ht="15.95" customHeight="1" x14ac:dyDescent="0.2">
      <c r="Q220" s="179"/>
      <c r="R220" s="179"/>
      <c r="S220" s="179"/>
      <c r="T220" s="179"/>
    </row>
    <row r="221" spans="17:20" s="189" customFormat="1" ht="15.95" customHeight="1" x14ac:dyDescent="0.2">
      <c r="Q221" s="179"/>
      <c r="R221" s="179"/>
      <c r="S221" s="179"/>
      <c r="T221" s="179"/>
    </row>
    <row r="222" spans="17:20" s="189" customFormat="1" ht="15.95" customHeight="1" x14ac:dyDescent="0.2">
      <c r="Q222" s="179"/>
      <c r="R222" s="179"/>
      <c r="S222" s="179"/>
      <c r="T222" s="179"/>
    </row>
    <row r="223" spans="17:20" s="189" customFormat="1" ht="15.95" customHeight="1" x14ac:dyDescent="0.2">
      <c r="Q223" s="179"/>
      <c r="R223" s="179"/>
      <c r="S223" s="179"/>
      <c r="T223" s="179"/>
    </row>
    <row r="224" spans="17:20" s="189" customFormat="1" ht="15.95" customHeight="1" x14ac:dyDescent="0.2">
      <c r="Q224" s="179"/>
      <c r="R224" s="179"/>
      <c r="S224" s="179"/>
      <c r="T224" s="179"/>
    </row>
    <row r="225" spans="17:20" s="189" customFormat="1" ht="15.95" customHeight="1" x14ac:dyDescent="0.2">
      <c r="Q225" s="179"/>
      <c r="R225" s="179"/>
      <c r="S225" s="179"/>
      <c r="T225" s="179"/>
    </row>
    <row r="226" spans="17:20" s="189" customFormat="1" ht="15.95" customHeight="1" x14ac:dyDescent="0.2">
      <c r="Q226" s="179"/>
      <c r="R226" s="179"/>
      <c r="S226" s="179"/>
      <c r="T226" s="179"/>
    </row>
    <row r="227" spans="17:20" s="189" customFormat="1" ht="15.95" customHeight="1" x14ac:dyDescent="0.2">
      <c r="Q227" s="179"/>
      <c r="R227" s="179"/>
      <c r="S227" s="179"/>
      <c r="T227" s="179"/>
    </row>
    <row r="228" spans="17:20" s="189" customFormat="1" ht="15.95" customHeight="1" x14ac:dyDescent="0.2">
      <c r="Q228" s="179"/>
      <c r="R228" s="179"/>
      <c r="S228" s="179"/>
      <c r="T228" s="179"/>
    </row>
    <row r="229" spans="17:20" s="189" customFormat="1" ht="15.95" customHeight="1" x14ac:dyDescent="0.2">
      <c r="Q229" s="179"/>
      <c r="R229" s="179"/>
      <c r="S229" s="179"/>
      <c r="T229" s="179"/>
    </row>
    <row r="230" spans="17:20" s="189" customFormat="1" ht="15.95" customHeight="1" x14ac:dyDescent="0.2">
      <c r="Q230" s="179"/>
      <c r="R230" s="179"/>
      <c r="S230" s="179"/>
      <c r="T230" s="179"/>
    </row>
    <row r="231" spans="17:20" s="189" customFormat="1" ht="15.95" customHeight="1" x14ac:dyDescent="0.2">
      <c r="Q231" s="179"/>
      <c r="R231" s="179"/>
      <c r="S231" s="179"/>
      <c r="T231" s="179"/>
    </row>
    <row r="232" spans="17:20" s="189" customFormat="1" ht="15.95" customHeight="1" x14ac:dyDescent="0.2">
      <c r="Q232" s="179"/>
      <c r="R232" s="179"/>
      <c r="S232" s="179"/>
      <c r="T232" s="179"/>
    </row>
    <row r="233" spans="17:20" s="189" customFormat="1" ht="15.95" customHeight="1" x14ac:dyDescent="0.2">
      <c r="Q233" s="179"/>
      <c r="R233" s="179"/>
      <c r="S233" s="179"/>
      <c r="T233" s="179"/>
    </row>
    <row r="234" spans="17:20" s="189" customFormat="1" ht="15.95" customHeight="1" x14ac:dyDescent="0.2">
      <c r="Q234" s="179"/>
      <c r="R234" s="179"/>
      <c r="S234" s="179"/>
      <c r="T234" s="179"/>
    </row>
    <row r="235" spans="17:20" s="189" customFormat="1" ht="15.95" customHeight="1" x14ac:dyDescent="0.2">
      <c r="Q235" s="179"/>
      <c r="R235" s="179"/>
      <c r="S235" s="179"/>
      <c r="T235" s="179"/>
    </row>
    <row r="236" spans="17:20" s="189" customFormat="1" ht="15.95" customHeight="1" x14ac:dyDescent="0.2">
      <c r="Q236" s="179"/>
      <c r="R236" s="179"/>
      <c r="S236" s="179"/>
      <c r="T236" s="179"/>
    </row>
    <row r="237" spans="17:20" s="189" customFormat="1" ht="15.95" customHeight="1" x14ac:dyDescent="0.2">
      <c r="Q237" s="179"/>
      <c r="R237" s="179"/>
      <c r="S237" s="179"/>
      <c r="T237" s="179"/>
    </row>
    <row r="238" spans="17:20" s="189" customFormat="1" ht="15.95" customHeight="1" x14ac:dyDescent="0.2">
      <c r="Q238" s="179"/>
      <c r="R238" s="179"/>
      <c r="S238" s="179"/>
      <c r="T238" s="179"/>
    </row>
    <row r="239" spans="17:20" s="189" customFormat="1" ht="15.95" customHeight="1" x14ac:dyDescent="0.2">
      <c r="Q239" s="179"/>
      <c r="R239" s="179"/>
      <c r="S239" s="179"/>
      <c r="T239" s="179"/>
    </row>
    <row r="240" spans="17:20" s="189" customFormat="1" ht="15.95" customHeight="1" x14ac:dyDescent="0.2">
      <c r="Q240" s="179"/>
      <c r="R240" s="179"/>
      <c r="S240" s="179"/>
      <c r="T240" s="179"/>
    </row>
    <row r="241" spans="17:20" s="189" customFormat="1" ht="15.95" customHeight="1" x14ac:dyDescent="0.2">
      <c r="Q241" s="179"/>
      <c r="R241" s="179"/>
      <c r="S241" s="179"/>
      <c r="T241" s="179"/>
    </row>
    <row r="242" spans="17:20" s="189" customFormat="1" ht="15.95" customHeight="1" x14ac:dyDescent="0.2">
      <c r="Q242" s="179"/>
      <c r="R242" s="179"/>
      <c r="S242" s="179"/>
      <c r="T242" s="179"/>
    </row>
    <row r="243" spans="17:20" s="189" customFormat="1" ht="15.95" customHeight="1" x14ac:dyDescent="0.2">
      <c r="Q243" s="179"/>
      <c r="R243" s="179"/>
      <c r="S243" s="179"/>
      <c r="T243" s="179"/>
    </row>
    <row r="244" spans="17:20" s="189" customFormat="1" ht="15.95" customHeight="1" x14ac:dyDescent="0.2">
      <c r="Q244" s="179"/>
      <c r="R244" s="179"/>
      <c r="S244" s="179"/>
      <c r="T244" s="179"/>
    </row>
    <row r="245" spans="17:20" s="189" customFormat="1" ht="15.95" customHeight="1" x14ac:dyDescent="0.2">
      <c r="Q245" s="179"/>
      <c r="R245" s="179"/>
      <c r="S245" s="179"/>
      <c r="T245" s="179"/>
    </row>
    <row r="246" spans="17:20" s="189" customFormat="1" ht="15.95" customHeight="1" x14ac:dyDescent="0.2">
      <c r="Q246" s="179"/>
      <c r="R246" s="179"/>
      <c r="S246" s="179"/>
      <c r="T246" s="179"/>
    </row>
    <row r="247" spans="17:20" s="189" customFormat="1" ht="15.95" customHeight="1" x14ac:dyDescent="0.2">
      <c r="Q247" s="179"/>
      <c r="R247" s="179"/>
      <c r="S247" s="179"/>
      <c r="T247" s="179"/>
    </row>
    <row r="248" spans="17:20" s="189" customFormat="1" ht="15.95" customHeight="1" x14ac:dyDescent="0.2">
      <c r="Q248" s="179"/>
      <c r="R248" s="179"/>
      <c r="S248" s="179"/>
      <c r="T248" s="179"/>
    </row>
    <row r="249" spans="17:20" s="189" customFormat="1" ht="15.95" customHeight="1" x14ac:dyDescent="0.2">
      <c r="Q249" s="179"/>
      <c r="R249" s="179"/>
      <c r="S249" s="179"/>
      <c r="T249" s="179"/>
    </row>
    <row r="250" spans="17:20" s="189" customFormat="1" ht="15.95" customHeight="1" x14ac:dyDescent="0.2">
      <c r="Q250" s="179"/>
      <c r="R250" s="179"/>
      <c r="S250" s="179"/>
      <c r="T250" s="179"/>
    </row>
    <row r="251" spans="17:20" s="189" customFormat="1" ht="15.95" customHeight="1" x14ac:dyDescent="0.2">
      <c r="Q251" s="179"/>
      <c r="R251" s="179"/>
      <c r="S251" s="179"/>
      <c r="T251" s="179"/>
    </row>
    <row r="252" spans="17:20" s="189" customFormat="1" ht="15.95" customHeight="1" x14ac:dyDescent="0.2">
      <c r="Q252" s="179"/>
      <c r="R252" s="179"/>
      <c r="S252" s="179"/>
      <c r="T252" s="179"/>
    </row>
    <row r="253" spans="17:20" s="189" customFormat="1" ht="15.95" customHeight="1" x14ac:dyDescent="0.2">
      <c r="Q253" s="179"/>
      <c r="R253" s="179"/>
      <c r="S253" s="179"/>
      <c r="T253" s="179"/>
    </row>
    <row r="254" spans="17:20" s="189" customFormat="1" ht="15.95" customHeight="1" x14ac:dyDescent="0.2">
      <c r="Q254" s="179"/>
      <c r="R254" s="179"/>
      <c r="S254" s="179"/>
      <c r="T254" s="179"/>
    </row>
    <row r="255" spans="17:20" s="189" customFormat="1" ht="15.95" customHeight="1" x14ac:dyDescent="0.2">
      <c r="Q255" s="179"/>
      <c r="R255" s="179"/>
      <c r="S255" s="179"/>
      <c r="T255" s="179"/>
    </row>
    <row r="256" spans="17:20" s="189" customFormat="1" ht="15.95" customHeight="1" x14ac:dyDescent="0.2">
      <c r="Q256" s="179"/>
      <c r="R256" s="179"/>
      <c r="S256" s="179"/>
      <c r="T256" s="179"/>
    </row>
    <row r="257" spans="17:20" s="189" customFormat="1" ht="15.95" customHeight="1" x14ac:dyDescent="0.2">
      <c r="Q257" s="179"/>
      <c r="R257" s="179"/>
      <c r="S257" s="179"/>
      <c r="T257" s="179"/>
    </row>
    <row r="258" spans="17:20" s="189" customFormat="1" ht="15.95" customHeight="1" x14ac:dyDescent="0.2">
      <c r="Q258" s="179"/>
      <c r="R258" s="179"/>
      <c r="S258" s="179"/>
      <c r="T258" s="179"/>
    </row>
    <row r="259" spans="17:20" s="189" customFormat="1" ht="15.95" customHeight="1" x14ac:dyDescent="0.2">
      <c r="Q259" s="179"/>
      <c r="R259" s="179"/>
      <c r="S259" s="179"/>
      <c r="T259" s="179"/>
    </row>
    <row r="260" spans="17:20" s="189" customFormat="1" ht="15.95" customHeight="1" x14ac:dyDescent="0.2">
      <c r="Q260" s="179"/>
      <c r="R260" s="179"/>
      <c r="S260" s="179"/>
      <c r="T260" s="179"/>
    </row>
    <row r="261" spans="17:20" s="189" customFormat="1" ht="15.95" customHeight="1" x14ac:dyDescent="0.2">
      <c r="Q261" s="179"/>
      <c r="R261" s="179"/>
      <c r="S261" s="179"/>
      <c r="T261" s="179"/>
    </row>
    <row r="262" spans="17:20" s="189" customFormat="1" ht="15.95" customHeight="1" x14ac:dyDescent="0.2">
      <c r="Q262" s="179"/>
      <c r="R262" s="179"/>
      <c r="S262" s="179"/>
      <c r="T262" s="179"/>
    </row>
    <row r="263" spans="17:20" s="189" customFormat="1" ht="15.95" customHeight="1" x14ac:dyDescent="0.2">
      <c r="Q263" s="179"/>
      <c r="R263" s="179"/>
      <c r="S263" s="179"/>
      <c r="T263" s="179"/>
    </row>
    <row r="264" spans="17:20" s="189" customFormat="1" ht="15.95" customHeight="1" x14ac:dyDescent="0.2">
      <c r="Q264" s="179"/>
      <c r="R264" s="179"/>
      <c r="S264" s="179"/>
      <c r="T264" s="179"/>
    </row>
    <row r="265" spans="17:20" s="189" customFormat="1" ht="15.95" customHeight="1" x14ac:dyDescent="0.2">
      <c r="Q265" s="179"/>
      <c r="R265" s="179"/>
      <c r="S265" s="179"/>
      <c r="T265" s="179"/>
    </row>
    <row r="266" spans="17:20" s="189" customFormat="1" ht="15.95" customHeight="1" x14ac:dyDescent="0.2">
      <c r="Q266" s="179"/>
      <c r="R266" s="179"/>
      <c r="S266" s="179"/>
      <c r="T266" s="179"/>
    </row>
    <row r="267" spans="17:20" s="189" customFormat="1" ht="15.95" customHeight="1" x14ac:dyDescent="0.2">
      <c r="Q267" s="179"/>
      <c r="R267" s="179"/>
      <c r="S267" s="179"/>
      <c r="T267" s="179"/>
    </row>
    <row r="268" spans="17:20" s="189" customFormat="1" ht="15.95" customHeight="1" x14ac:dyDescent="0.2">
      <c r="Q268" s="179"/>
      <c r="R268" s="179"/>
      <c r="S268" s="179"/>
      <c r="T268" s="179"/>
    </row>
    <row r="269" spans="17:20" s="189" customFormat="1" ht="15.95" customHeight="1" x14ac:dyDescent="0.2">
      <c r="Q269" s="179"/>
      <c r="R269" s="179"/>
      <c r="S269" s="179"/>
      <c r="T269" s="179"/>
    </row>
    <row r="270" spans="17:20" s="189" customFormat="1" ht="15.95" customHeight="1" x14ac:dyDescent="0.2">
      <c r="Q270" s="179"/>
      <c r="R270" s="179"/>
      <c r="S270" s="179"/>
      <c r="T270" s="179"/>
    </row>
    <row r="271" spans="17:20" s="189" customFormat="1" ht="15.95" customHeight="1" x14ac:dyDescent="0.2">
      <c r="Q271" s="179"/>
      <c r="R271" s="179"/>
      <c r="S271" s="179"/>
      <c r="T271" s="179"/>
    </row>
    <row r="272" spans="17:20" s="189" customFormat="1" ht="15.95" customHeight="1" x14ac:dyDescent="0.2">
      <c r="Q272" s="179"/>
      <c r="R272" s="179"/>
      <c r="S272" s="179"/>
      <c r="T272" s="179"/>
    </row>
    <row r="273" spans="17:20" s="189" customFormat="1" ht="15.95" customHeight="1" x14ac:dyDescent="0.2">
      <c r="Q273" s="179"/>
      <c r="R273" s="179"/>
      <c r="S273" s="179"/>
      <c r="T273" s="179"/>
    </row>
    <row r="274" spans="17:20" s="189" customFormat="1" ht="15.95" customHeight="1" x14ac:dyDescent="0.2">
      <c r="Q274" s="179"/>
      <c r="R274" s="179"/>
      <c r="S274" s="179"/>
      <c r="T274" s="179"/>
    </row>
    <row r="275" spans="17:20" s="189" customFormat="1" ht="15.95" customHeight="1" x14ac:dyDescent="0.2">
      <c r="Q275" s="179"/>
      <c r="R275" s="179"/>
      <c r="S275" s="179"/>
      <c r="T275" s="179"/>
    </row>
    <row r="276" spans="17:20" s="189" customFormat="1" ht="15.95" customHeight="1" x14ac:dyDescent="0.2">
      <c r="Q276" s="179"/>
      <c r="R276" s="179"/>
      <c r="S276" s="179"/>
      <c r="T276" s="179"/>
    </row>
    <row r="277" spans="17:20" s="189" customFormat="1" ht="15.95" customHeight="1" x14ac:dyDescent="0.2">
      <c r="Q277" s="179"/>
      <c r="R277" s="179"/>
      <c r="S277" s="179"/>
      <c r="T277" s="179"/>
    </row>
    <row r="278" spans="17:20" s="189" customFormat="1" ht="15.95" customHeight="1" x14ac:dyDescent="0.2">
      <c r="Q278" s="179"/>
      <c r="R278" s="179"/>
      <c r="S278" s="179"/>
      <c r="T278" s="179"/>
    </row>
    <row r="279" spans="17:20" s="189" customFormat="1" ht="15.95" customHeight="1" x14ac:dyDescent="0.2">
      <c r="Q279" s="179"/>
      <c r="R279" s="179"/>
      <c r="S279" s="179"/>
      <c r="T279" s="179"/>
    </row>
    <row r="280" spans="17:20" s="189" customFormat="1" ht="15.95" customHeight="1" x14ac:dyDescent="0.2">
      <c r="Q280" s="179"/>
      <c r="R280" s="179"/>
      <c r="S280" s="179"/>
      <c r="T280" s="179"/>
    </row>
    <row r="281" spans="17:20" s="189" customFormat="1" ht="15.95" customHeight="1" x14ac:dyDescent="0.2">
      <c r="Q281" s="179"/>
      <c r="R281" s="179"/>
      <c r="S281" s="179"/>
      <c r="T281" s="179"/>
    </row>
    <row r="282" spans="17:20" s="189" customFormat="1" ht="15.95" customHeight="1" x14ac:dyDescent="0.2">
      <c r="Q282" s="179"/>
      <c r="R282" s="179"/>
      <c r="S282" s="179"/>
      <c r="T282" s="179"/>
    </row>
    <row r="283" spans="17:20" s="189" customFormat="1" ht="15.95" customHeight="1" x14ac:dyDescent="0.2">
      <c r="Q283" s="179"/>
      <c r="R283" s="179"/>
      <c r="S283" s="179"/>
      <c r="T283" s="179"/>
    </row>
    <row r="284" spans="17:20" s="189" customFormat="1" ht="15.95" customHeight="1" x14ac:dyDescent="0.2">
      <c r="Q284" s="179"/>
      <c r="R284" s="179"/>
      <c r="S284" s="179"/>
      <c r="T284" s="179"/>
    </row>
    <row r="285" spans="17:20" s="189" customFormat="1" ht="15.95" customHeight="1" x14ac:dyDescent="0.2">
      <c r="Q285" s="179"/>
      <c r="R285" s="179"/>
      <c r="S285" s="179"/>
      <c r="T285" s="179"/>
    </row>
    <row r="286" spans="17:20" s="189" customFormat="1" ht="15.95" customHeight="1" x14ac:dyDescent="0.2">
      <c r="Q286" s="179"/>
      <c r="R286" s="179"/>
      <c r="S286" s="179"/>
      <c r="T286" s="179"/>
    </row>
    <row r="287" spans="17:20" s="189" customFormat="1" ht="15.95" customHeight="1" x14ac:dyDescent="0.2">
      <c r="Q287" s="179"/>
      <c r="R287" s="179"/>
      <c r="S287" s="179"/>
      <c r="T287" s="179"/>
    </row>
    <row r="288" spans="17:20" s="189" customFormat="1" ht="15.95" customHeight="1" x14ac:dyDescent="0.2">
      <c r="Q288" s="179"/>
      <c r="R288" s="179"/>
      <c r="S288" s="179"/>
      <c r="T288" s="179"/>
    </row>
    <row r="289" spans="17:20" s="189" customFormat="1" ht="15.95" customHeight="1" x14ac:dyDescent="0.2">
      <c r="Q289" s="179"/>
      <c r="R289" s="179"/>
      <c r="S289" s="179"/>
      <c r="T289" s="179"/>
    </row>
    <row r="290" spans="17:20" s="189" customFormat="1" ht="15.95" customHeight="1" x14ac:dyDescent="0.2">
      <c r="Q290" s="179"/>
      <c r="R290" s="179"/>
      <c r="S290" s="179"/>
      <c r="T290" s="179"/>
    </row>
    <row r="291" spans="17:20" s="189" customFormat="1" ht="15.95" customHeight="1" x14ac:dyDescent="0.2">
      <c r="Q291" s="179"/>
      <c r="R291" s="179"/>
      <c r="S291" s="179"/>
      <c r="T291" s="179"/>
    </row>
    <row r="292" spans="17:20" s="189" customFormat="1" ht="15.95" customHeight="1" x14ac:dyDescent="0.2">
      <c r="Q292" s="179"/>
      <c r="R292" s="179"/>
      <c r="S292" s="179"/>
      <c r="T292" s="179"/>
    </row>
    <row r="293" spans="17:20" s="189" customFormat="1" ht="15.95" customHeight="1" x14ac:dyDescent="0.2">
      <c r="Q293" s="179"/>
      <c r="R293" s="179"/>
      <c r="S293" s="179"/>
      <c r="T293" s="179"/>
    </row>
    <row r="294" spans="17:20" s="189" customFormat="1" ht="15.95" customHeight="1" x14ac:dyDescent="0.2">
      <c r="Q294" s="179"/>
      <c r="R294" s="179"/>
      <c r="S294" s="179"/>
      <c r="T294" s="179"/>
    </row>
    <row r="295" spans="17:20" s="189" customFormat="1" ht="15.95" customHeight="1" x14ac:dyDescent="0.2">
      <c r="Q295" s="179"/>
      <c r="R295" s="179"/>
      <c r="S295" s="179"/>
      <c r="T295" s="179"/>
    </row>
    <row r="296" spans="17:20" s="189" customFormat="1" ht="15.95" customHeight="1" x14ac:dyDescent="0.2">
      <c r="Q296" s="179"/>
      <c r="R296" s="179"/>
      <c r="S296" s="179"/>
      <c r="T296" s="179"/>
    </row>
    <row r="297" spans="17:20" s="189" customFormat="1" ht="15.95" customHeight="1" x14ac:dyDescent="0.2">
      <c r="Q297" s="179"/>
      <c r="R297" s="179"/>
      <c r="S297" s="179"/>
      <c r="T297" s="179"/>
    </row>
    <row r="298" spans="17:20" s="189" customFormat="1" ht="15.95" customHeight="1" x14ac:dyDescent="0.2">
      <c r="Q298" s="179"/>
      <c r="R298" s="179"/>
      <c r="S298" s="179"/>
      <c r="T298" s="179"/>
    </row>
    <row r="299" spans="17:20" s="189" customFormat="1" ht="15.95" customHeight="1" x14ac:dyDescent="0.2">
      <c r="Q299" s="179"/>
      <c r="R299" s="179"/>
      <c r="S299" s="179"/>
      <c r="T299" s="179"/>
    </row>
    <row r="300" spans="17:20" s="189" customFormat="1" ht="15.95" customHeight="1" x14ac:dyDescent="0.2">
      <c r="Q300" s="179"/>
      <c r="R300" s="179"/>
      <c r="S300" s="179"/>
      <c r="T300" s="179"/>
    </row>
    <row r="301" spans="17:20" s="189" customFormat="1" ht="15.95" customHeight="1" x14ac:dyDescent="0.2">
      <c r="Q301" s="179"/>
      <c r="R301" s="179"/>
      <c r="S301" s="179"/>
      <c r="T301" s="179"/>
    </row>
    <row r="302" spans="17:20" s="189" customFormat="1" ht="15.95" customHeight="1" x14ac:dyDescent="0.2">
      <c r="Q302" s="179"/>
      <c r="R302" s="179"/>
      <c r="S302" s="179"/>
      <c r="T302" s="179"/>
    </row>
    <row r="303" spans="17:20" s="189" customFormat="1" ht="15.95" customHeight="1" x14ac:dyDescent="0.2">
      <c r="Q303" s="179"/>
      <c r="R303" s="179"/>
      <c r="S303" s="179"/>
      <c r="T303" s="179"/>
    </row>
    <row r="304" spans="17:20" s="189" customFormat="1" ht="15.95" customHeight="1" x14ac:dyDescent="0.2">
      <c r="Q304" s="179"/>
      <c r="R304" s="179"/>
      <c r="S304" s="179"/>
      <c r="T304" s="179"/>
    </row>
    <row r="305" spans="17:20" s="189" customFormat="1" ht="15.95" customHeight="1" x14ac:dyDescent="0.2">
      <c r="Q305" s="179"/>
      <c r="R305" s="179"/>
      <c r="S305" s="179"/>
      <c r="T305" s="179"/>
    </row>
    <row r="306" spans="17:20" s="189" customFormat="1" ht="15.95" customHeight="1" x14ac:dyDescent="0.2">
      <c r="Q306" s="179"/>
      <c r="R306" s="179"/>
      <c r="S306" s="179"/>
      <c r="T306" s="179"/>
    </row>
    <row r="307" spans="17:20" s="189" customFormat="1" ht="15.95" customHeight="1" x14ac:dyDescent="0.2">
      <c r="Q307" s="179"/>
      <c r="R307" s="179"/>
      <c r="S307" s="179"/>
      <c r="T307" s="179"/>
    </row>
    <row r="308" spans="17:20" s="189" customFormat="1" ht="15.95" customHeight="1" x14ac:dyDescent="0.2">
      <c r="Q308" s="179"/>
      <c r="R308" s="179"/>
      <c r="S308" s="179"/>
      <c r="T308" s="179"/>
    </row>
    <row r="309" spans="17:20" s="189" customFormat="1" ht="15.95" customHeight="1" x14ac:dyDescent="0.2">
      <c r="Q309" s="179"/>
      <c r="R309" s="179"/>
      <c r="S309" s="179"/>
      <c r="T309" s="179"/>
    </row>
    <row r="310" spans="17:20" s="189" customFormat="1" ht="15.95" customHeight="1" x14ac:dyDescent="0.2">
      <c r="Q310" s="179"/>
      <c r="R310" s="179"/>
      <c r="S310" s="179"/>
      <c r="T310" s="179"/>
    </row>
    <row r="311" spans="17:20" s="189" customFormat="1" ht="15.95" customHeight="1" x14ac:dyDescent="0.2">
      <c r="Q311" s="179"/>
      <c r="R311" s="179"/>
      <c r="S311" s="179"/>
      <c r="T311" s="179"/>
    </row>
    <row r="312" spans="17:20" s="189" customFormat="1" ht="15.95" customHeight="1" x14ac:dyDescent="0.2">
      <c r="Q312" s="179"/>
      <c r="R312" s="179"/>
      <c r="S312" s="179"/>
      <c r="T312" s="179"/>
    </row>
    <row r="313" spans="17:20" s="189" customFormat="1" ht="15.95" customHeight="1" x14ac:dyDescent="0.2">
      <c r="Q313" s="179"/>
      <c r="R313" s="179"/>
      <c r="S313" s="179"/>
      <c r="T313" s="179"/>
    </row>
    <row r="314" spans="17:20" s="189" customFormat="1" ht="15.95" customHeight="1" x14ac:dyDescent="0.2">
      <c r="Q314" s="179"/>
      <c r="R314" s="179"/>
      <c r="S314" s="179"/>
      <c r="T314" s="179"/>
    </row>
    <row r="315" spans="17:20" s="189" customFormat="1" ht="15.95" customHeight="1" x14ac:dyDescent="0.2">
      <c r="Q315" s="179"/>
      <c r="R315" s="179"/>
      <c r="S315" s="179"/>
      <c r="T315" s="179"/>
    </row>
    <row r="316" spans="17:20" s="189" customFormat="1" ht="15.95" customHeight="1" x14ac:dyDescent="0.2">
      <c r="Q316" s="179"/>
      <c r="R316" s="179"/>
      <c r="S316" s="179"/>
      <c r="T316" s="179"/>
    </row>
    <row r="317" spans="17:20" s="189" customFormat="1" ht="15.95" customHeight="1" x14ac:dyDescent="0.2">
      <c r="Q317" s="179"/>
      <c r="R317" s="179"/>
      <c r="S317" s="179"/>
      <c r="T317" s="179"/>
    </row>
    <row r="318" spans="17:20" s="189" customFormat="1" ht="15.95" customHeight="1" x14ac:dyDescent="0.2">
      <c r="Q318" s="179"/>
      <c r="R318" s="179"/>
      <c r="S318" s="179"/>
      <c r="T318" s="179"/>
    </row>
    <row r="319" spans="17:20" s="189" customFormat="1" ht="15.95" customHeight="1" x14ac:dyDescent="0.2">
      <c r="Q319" s="179"/>
      <c r="R319" s="179"/>
      <c r="S319" s="179"/>
      <c r="T319" s="179"/>
    </row>
    <row r="320" spans="17:20" s="189" customFormat="1" ht="15.95" customHeight="1" x14ac:dyDescent="0.2">
      <c r="Q320" s="179"/>
      <c r="R320" s="179"/>
      <c r="S320" s="179"/>
      <c r="T320" s="179"/>
    </row>
    <row r="321" spans="17:20" s="189" customFormat="1" ht="15.95" customHeight="1" x14ac:dyDescent="0.2">
      <c r="Q321" s="179"/>
      <c r="R321" s="179"/>
      <c r="S321" s="179"/>
      <c r="T321" s="179"/>
    </row>
    <row r="322" spans="17:20" s="189" customFormat="1" ht="15.95" customHeight="1" x14ac:dyDescent="0.2">
      <c r="Q322" s="179"/>
      <c r="R322" s="179"/>
      <c r="S322" s="179"/>
      <c r="T322" s="179"/>
    </row>
    <row r="323" spans="17:20" s="189" customFormat="1" ht="15.95" customHeight="1" x14ac:dyDescent="0.2">
      <c r="Q323" s="179"/>
      <c r="R323" s="179"/>
      <c r="S323" s="179"/>
      <c r="T323" s="179"/>
    </row>
    <row r="324" spans="17:20" s="189" customFormat="1" ht="15.95" customHeight="1" x14ac:dyDescent="0.2">
      <c r="Q324" s="179"/>
      <c r="R324" s="179"/>
      <c r="S324" s="179"/>
      <c r="T324" s="179"/>
    </row>
    <row r="325" spans="17:20" s="189" customFormat="1" ht="15.95" customHeight="1" x14ac:dyDescent="0.2">
      <c r="Q325" s="179"/>
      <c r="R325" s="179"/>
      <c r="S325" s="179"/>
      <c r="T325" s="179"/>
    </row>
    <row r="326" spans="17:20" s="189" customFormat="1" ht="15.95" customHeight="1" x14ac:dyDescent="0.2">
      <c r="Q326" s="179"/>
      <c r="R326" s="179"/>
      <c r="S326" s="179"/>
      <c r="T326" s="179"/>
    </row>
    <row r="327" spans="17:20" s="189" customFormat="1" ht="15.95" customHeight="1" x14ac:dyDescent="0.2">
      <c r="Q327" s="179"/>
      <c r="R327" s="179"/>
      <c r="S327" s="179"/>
      <c r="T327" s="179"/>
    </row>
    <row r="328" spans="17:20" s="189" customFormat="1" ht="15.95" customHeight="1" x14ac:dyDescent="0.2">
      <c r="Q328" s="179"/>
      <c r="R328" s="179"/>
      <c r="S328" s="179"/>
      <c r="T328" s="179"/>
    </row>
    <row r="329" spans="17:20" s="189" customFormat="1" ht="15.95" customHeight="1" x14ac:dyDescent="0.2">
      <c r="Q329" s="179"/>
      <c r="R329" s="179"/>
      <c r="S329" s="179"/>
      <c r="T329" s="179"/>
    </row>
    <row r="330" spans="17:20" s="189" customFormat="1" ht="15.95" customHeight="1" x14ac:dyDescent="0.2">
      <c r="Q330" s="179"/>
      <c r="R330" s="179"/>
      <c r="S330" s="179"/>
      <c r="T330" s="179"/>
    </row>
    <row r="331" spans="17:20" s="189" customFormat="1" ht="15.95" customHeight="1" x14ac:dyDescent="0.2">
      <c r="Q331" s="179"/>
      <c r="R331" s="179"/>
      <c r="S331" s="179"/>
      <c r="T331" s="179"/>
    </row>
    <row r="332" spans="17:20" s="189" customFormat="1" ht="15.95" customHeight="1" x14ac:dyDescent="0.2">
      <c r="Q332" s="179"/>
      <c r="R332" s="179"/>
      <c r="S332" s="179"/>
      <c r="T332" s="179"/>
    </row>
    <row r="333" spans="17:20" s="189" customFormat="1" ht="15.95" customHeight="1" x14ac:dyDescent="0.2">
      <c r="Q333" s="179"/>
      <c r="R333" s="179"/>
      <c r="S333" s="179"/>
      <c r="T333" s="179"/>
    </row>
    <row r="334" spans="17:20" s="189" customFormat="1" ht="15.95" customHeight="1" x14ac:dyDescent="0.2">
      <c r="Q334" s="179"/>
      <c r="R334" s="179"/>
      <c r="S334" s="179"/>
      <c r="T334" s="179"/>
    </row>
    <row r="335" spans="17:20" s="189" customFormat="1" ht="15.95" customHeight="1" x14ac:dyDescent="0.2">
      <c r="Q335" s="179"/>
      <c r="R335" s="179"/>
      <c r="S335" s="179"/>
      <c r="T335" s="179"/>
    </row>
    <row r="336" spans="17:20" s="189" customFormat="1" ht="15.95" customHeight="1" x14ac:dyDescent="0.2">
      <c r="Q336" s="179"/>
      <c r="R336" s="179"/>
      <c r="S336" s="179"/>
      <c r="T336" s="179"/>
    </row>
    <row r="337" spans="17:20" s="189" customFormat="1" ht="15.95" customHeight="1" x14ac:dyDescent="0.2">
      <c r="Q337" s="179"/>
      <c r="R337" s="179"/>
      <c r="S337" s="179"/>
      <c r="T337" s="179"/>
    </row>
    <row r="338" spans="17:20" s="189" customFormat="1" ht="15.95" customHeight="1" x14ac:dyDescent="0.2">
      <c r="Q338" s="179"/>
      <c r="R338" s="179"/>
      <c r="S338" s="179"/>
      <c r="T338" s="179"/>
    </row>
    <row r="339" spans="17:20" s="189" customFormat="1" ht="15.95" customHeight="1" x14ac:dyDescent="0.2">
      <c r="Q339" s="179"/>
      <c r="R339" s="179"/>
      <c r="S339" s="179"/>
      <c r="T339" s="179"/>
    </row>
    <row r="340" spans="17:20" s="189" customFormat="1" ht="15.95" customHeight="1" x14ac:dyDescent="0.2">
      <c r="Q340" s="179"/>
      <c r="R340" s="179"/>
      <c r="S340" s="179"/>
      <c r="T340" s="179"/>
    </row>
    <row r="341" spans="17:20" s="189" customFormat="1" ht="15.95" customHeight="1" x14ac:dyDescent="0.2">
      <c r="Q341" s="179"/>
      <c r="R341" s="179"/>
      <c r="S341" s="179"/>
      <c r="T341" s="179"/>
    </row>
    <row r="342" spans="17:20" s="189" customFormat="1" ht="15.95" customHeight="1" x14ac:dyDescent="0.2">
      <c r="Q342" s="179"/>
      <c r="R342" s="179"/>
      <c r="S342" s="179"/>
      <c r="T342" s="179"/>
    </row>
    <row r="343" spans="17:20" s="189" customFormat="1" ht="15.95" customHeight="1" x14ac:dyDescent="0.2">
      <c r="Q343" s="179"/>
      <c r="R343" s="179"/>
      <c r="S343" s="179"/>
      <c r="T343" s="179"/>
    </row>
    <row r="344" spans="17:20" s="189" customFormat="1" ht="15.95" customHeight="1" x14ac:dyDescent="0.2">
      <c r="Q344" s="179"/>
      <c r="R344" s="179"/>
      <c r="S344" s="179"/>
      <c r="T344" s="179"/>
    </row>
    <row r="345" spans="17:20" s="189" customFormat="1" ht="15.95" customHeight="1" x14ac:dyDescent="0.2">
      <c r="Q345" s="179"/>
      <c r="R345" s="179"/>
      <c r="S345" s="179"/>
      <c r="T345" s="179"/>
    </row>
    <row r="346" spans="17:20" s="189" customFormat="1" ht="15.95" customHeight="1" x14ac:dyDescent="0.2">
      <c r="Q346" s="179"/>
      <c r="R346" s="179"/>
      <c r="S346" s="179"/>
      <c r="T346" s="179"/>
    </row>
    <row r="347" spans="17:20" s="189" customFormat="1" ht="15.95" customHeight="1" x14ac:dyDescent="0.2">
      <c r="Q347" s="179"/>
      <c r="R347" s="179"/>
      <c r="S347" s="179"/>
      <c r="T347" s="179"/>
    </row>
    <row r="348" spans="17:20" s="189" customFormat="1" ht="15.95" customHeight="1" x14ac:dyDescent="0.2">
      <c r="Q348" s="179"/>
      <c r="R348" s="179"/>
      <c r="S348" s="179"/>
      <c r="T348" s="179"/>
    </row>
    <row r="349" spans="17:20" s="189" customFormat="1" ht="15.95" customHeight="1" x14ac:dyDescent="0.2">
      <c r="Q349" s="179"/>
      <c r="R349" s="179"/>
      <c r="S349" s="179"/>
      <c r="T349" s="179"/>
    </row>
    <row r="350" spans="17:20" s="189" customFormat="1" ht="15.95" customHeight="1" x14ac:dyDescent="0.2">
      <c r="Q350" s="179"/>
      <c r="R350" s="179"/>
      <c r="S350" s="179"/>
      <c r="T350" s="179"/>
    </row>
    <row r="351" spans="17:20" s="189" customFormat="1" ht="15.95" customHeight="1" x14ac:dyDescent="0.2">
      <c r="Q351" s="179"/>
      <c r="R351" s="179"/>
      <c r="S351" s="179"/>
      <c r="T351" s="179"/>
    </row>
    <row r="352" spans="17:20" s="189" customFormat="1" ht="15.95" customHeight="1" x14ac:dyDescent="0.2">
      <c r="Q352" s="179"/>
      <c r="R352" s="179"/>
      <c r="S352" s="179"/>
      <c r="T352" s="179"/>
    </row>
    <row r="353" spans="17:20" s="189" customFormat="1" ht="15.95" customHeight="1" x14ac:dyDescent="0.2">
      <c r="Q353" s="179"/>
      <c r="R353" s="179"/>
      <c r="S353" s="179"/>
      <c r="T353" s="179"/>
    </row>
    <row r="354" spans="17:20" s="189" customFormat="1" ht="15.95" customHeight="1" x14ac:dyDescent="0.2">
      <c r="Q354" s="179"/>
      <c r="R354" s="179"/>
      <c r="S354" s="179"/>
      <c r="T354" s="179"/>
    </row>
    <row r="355" spans="17:20" s="189" customFormat="1" ht="15.95" customHeight="1" x14ac:dyDescent="0.2">
      <c r="Q355" s="179"/>
      <c r="R355" s="179"/>
      <c r="S355" s="179"/>
      <c r="T355" s="179"/>
    </row>
    <row r="356" spans="17:20" s="189" customFormat="1" ht="15.95" customHeight="1" x14ac:dyDescent="0.2">
      <c r="Q356" s="179"/>
      <c r="R356" s="179"/>
      <c r="S356" s="179"/>
      <c r="T356" s="179"/>
    </row>
    <row r="357" spans="17:20" s="189" customFormat="1" ht="15.95" customHeight="1" x14ac:dyDescent="0.2">
      <c r="Q357" s="179"/>
      <c r="R357" s="179"/>
      <c r="S357" s="179"/>
      <c r="T357" s="179"/>
    </row>
    <row r="358" spans="17:20" s="189" customFormat="1" ht="15.95" customHeight="1" x14ac:dyDescent="0.2">
      <c r="Q358" s="179"/>
      <c r="R358" s="179"/>
      <c r="S358" s="179"/>
      <c r="T358" s="179"/>
    </row>
    <row r="359" spans="17:20" s="189" customFormat="1" ht="15.95" customHeight="1" x14ac:dyDescent="0.2">
      <c r="Q359" s="179"/>
      <c r="R359" s="179"/>
      <c r="S359" s="179"/>
      <c r="T359" s="179"/>
    </row>
    <row r="360" spans="17:20" s="189" customFormat="1" ht="15.95" customHeight="1" x14ac:dyDescent="0.2">
      <c r="Q360" s="179"/>
      <c r="R360" s="179"/>
      <c r="S360" s="179"/>
      <c r="T360" s="179"/>
    </row>
    <row r="361" spans="17:20" s="189" customFormat="1" ht="15.95" customHeight="1" x14ac:dyDescent="0.2">
      <c r="Q361" s="179"/>
      <c r="R361" s="179"/>
      <c r="S361" s="179"/>
      <c r="T361" s="179"/>
    </row>
    <row r="362" spans="17:20" s="189" customFormat="1" ht="15.95" customHeight="1" x14ac:dyDescent="0.2">
      <c r="Q362" s="179"/>
      <c r="R362" s="179"/>
      <c r="S362" s="179"/>
      <c r="T362" s="179"/>
    </row>
    <row r="363" spans="17:20" s="189" customFormat="1" ht="15.95" customHeight="1" x14ac:dyDescent="0.2">
      <c r="Q363" s="179"/>
      <c r="R363" s="179"/>
      <c r="S363" s="179"/>
      <c r="T363" s="179"/>
    </row>
    <row r="364" spans="17:20" s="189" customFormat="1" ht="15.95" customHeight="1" x14ac:dyDescent="0.2">
      <c r="Q364" s="179"/>
      <c r="R364" s="179"/>
      <c r="S364" s="179"/>
      <c r="T364" s="179"/>
    </row>
    <row r="365" spans="17:20" s="189" customFormat="1" ht="15.95" customHeight="1" x14ac:dyDescent="0.2">
      <c r="Q365" s="179"/>
      <c r="R365" s="179"/>
      <c r="S365" s="179"/>
      <c r="T365" s="179"/>
    </row>
    <row r="366" spans="17:20" s="189" customFormat="1" ht="15.95" customHeight="1" x14ac:dyDescent="0.2">
      <c r="Q366" s="179"/>
      <c r="R366" s="179"/>
      <c r="S366" s="179"/>
      <c r="T366" s="179"/>
    </row>
    <row r="367" spans="17:20" s="189" customFormat="1" x14ac:dyDescent="0.2">
      <c r="Q367" s="179"/>
      <c r="R367" s="179"/>
      <c r="S367" s="179"/>
      <c r="T367" s="179"/>
    </row>
    <row r="368" spans="17:20" s="189" customFormat="1" x14ac:dyDescent="0.2">
      <c r="Q368" s="179"/>
      <c r="R368" s="179"/>
      <c r="S368" s="179"/>
      <c r="T368" s="179"/>
    </row>
    <row r="369" spans="17:20" s="189" customFormat="1" x14ac:dyDescent="0.2">
      <c r="Q369" s="179"/>
      <c r="R369" s="179"/>
      <c r="S369" s="179"/>
      <c r="T369" s="179"/>
    </row>
    <row r="370" spans="17:20" s="189" customFormat="1" x14ac:dyDescent="0.2">
      <c r="Q370" s="179"/>
      <c r="R370" s="179"/>
      <c r="S370" s="179"/>
      <c r="T370" s="179"/>
    </row>
    <row r="371" spans="17:20" s="189" customFormat="1" x14ac:dyDescent="0.2">
      <c r="Q371" s="179"/>
      <c r="R371" s="179"/>
      <c r="S371" s="179"/>
      <c r="T371" s="179"/>
    </row>
    <row r="372" spans="17:20" s="189" customFormat="1" x14ac:dyDescent="0.2">
      <c r="Q372" s="179"/>
      <c r="R372" s="179"/>
      <c r="S372" s="179"/>
      <c r="T372" s="179"/>
    </row>
    <row r="373" spans="17:20" s="189" customFormat="1" x14ac:dyDescent="0.2">
      <c r="Q373" s="179"/>
      <c r="R373" s="179"/>
      <c r="S373" s="179"/>
      <c r="T373" s="179"/>
    </row>
    <row r="374" spans="17:20" s="189" customFormat="1" x14ac:dyDescent="0.2">
      <c r="Q374" s="179"/>
      <c r="R374" s="179"/>
      <c r="S374" s="179"/>
      <c r="T374" s="179"/>
    </row>
    <row r="375" spans="17:20" s="189" customFormat="1" x14ac:dyDescent="0.2">
      <c r="Q375" s="179"/>
      <c r="R375" s="179"/>
      <c r="S375" s="179"/>
      <c r="T375" s="179"/>
    </row>
    <row r="376" spans="17:20" s="189" customFormat="1" x14ac:dyDescent="0.2">
      <c r="Q376" s="179"/>
      <c r="R376" s="179"/>
      <c r="S376" s="179"/>
      <c r="T376" s="179"/>
    </row>
    <row r="377" spans="17:20" s="189" customFormat="1" x14ac:dyDescent="0.2">
      <c r="Q377" s="179"/>
      <c r="R377" s="179"/>
      <c r="S377" s="179"/>
      <c r="T377" s="179"/>
    </row>
    <row r="378" spans="17:20" s="189" customFormat="1" x14ac:dyDescent="0.2">
      <c r="Q378" s="179"/>
      <c r="R378" s="179"/>
      <c r="S378" s="179"/>
      <c r="T378" s="179"/>
    </row>
    <row r="379" spans="17:20" s="189" customFormat="1" x14ac:dyDescent="0.2">
      <c r="Q379" s="179"/>
      <c r="R379" s="179"/>
      <c r="S379" s="179"/>
      <c r="T379" s="179"/>
    </row>
    <row r="380" spans="17:20" s="189" customFormat="1" x14ac:dyDescent="0.2">
      <c r="Q380" s="179"/>
      <c r="R380" s="179"/>
      <c r="S380" s="179"/>
      <c r="T380" s="179"/>
    </row>
    <row r="381" spans="17:20" s="189" customFormat="1" x14ac:dyDescent="0.2">
      <c r="Q381" s="179"/>
      <c r="R381" s="179"/>
      <c r="S381" s="179"/>
      <c r="T381" s="179"/>
    </row>
    <row r="382" spans="17:20" s="189" customFormat="1" x14ac:dyDescent="0.2">
      <c r="Q382" s="179"/>
      <c r="R382" s="179"/>
      <c r="S382" s="179"/>
      <c r="T382" s="179"/>
    </row>
    <row r="383" spans="17:20" s="189" customFormat="1" x14ac:dyDescent="0.2">
      <c r="Q383" s="179"/>
      <c r="R383" s="179"/>
      <c r="S383" s="179"/>
      <c r="T383" s="179"/>
    </row>
    <row r="384" spans="17:20" s="189" customFormat="1" x14ac:dyDescent="0.2">
      <c r="Q384" s="179"/>
      <c r="R384" s="179"/>
      <c r="S384" s="179"/>
      <c r="T384" s="179"/>
    </row>
    <row r="385" spans="17:20" s="189" customFormat="1" x14ac:dyDescent="0.2">
      <c r="Q385" s="179"/>
      <c r="R385" s="179"/>
      <c r="S385" s="179"/>
      <c r="T385" s="179"/>
    </row>
    <row r="386" spans="17:20" s="189" customFormat="1" x14ac:dyDescent="0.2">
      <c r="Q386" s="179"/>
      <c r="R386" s="179"/>
      <c r="S386" s="179"/>
      <c r="T386" s="179"/>
    </row>
    <row r="387" spans="17:20" s="189" customFormat="1" x14ac:dyDescent="0.2">
      <c r="Q387" s="179"/>
      <c r="R387" s="179"/>
      <c r="S387" s="179"/>
      <c r="T387" s="179"/>
    </row>
    <row r="388" spans="17:20" s="189" customFormat="1" x14ac:dyDescent="0.2">
      <c r="Q388" s="179"/>
      <c r="R388" s="179"/>
      <c r="S388" s="179"/>
      <c r="T388" s="179"/>
    </row>
    <row r="389" spans="17:20" s="189" customFormat="1" x14ac:dyDescent="0.2">
      <c r="Q389" s="179"/>
      <c r="R389" s="179"/>
      <c r="S389" s="179"/>
      <c r="T389" s="179"/>
    </row>
    <row r="390" spans="17:20" s="189" customFormat="1" x14ac:dyDescent="0.2">
      <c r="Q390" s="179"/>
      <c r="R390" s="179"/>
      <c r="S390" s="179"/>
      <c r="T390" s="179"/>
    </row>
    <row r="391" spans="17:20" s="189" customFormat="1" x14ac:dyDescent="0.2">
      <c r="Q391" s="179"/>
      <c r="R391" s="179"/>
      <c r="S391" s="179"/>
      <c r="T391" s="179"/>
    </row>
    <row r="392" spans="17:20" s="189" customFormat="1" x14ac:dyDescent="0.2">
      <c r="Q392" s="179"/>
      <c r="R392" s="179"/>
      <c r="S392" s="179"/>
      <c r="T392" s="179"/>
    </row>
    <row r="393" spans="17:20" s="189" customFormat="1" x14ac:dyDescent="0.2">
      <c r="Q393" s="179"/>
      <c r="R393" s="179"/>
      <c r="S393" s="179"/>
      <c r="T393" s="179"/>
    </row>
    <row r="394" spans="17:20" s="189" customFormat="1" x14ac:dyDescent="0.2">
      <c r="Q394" s="179"/>
      <c r="R394" s="179"/>
      <c r="S394" s="179"/>
      <c r="T394" s="179"/>
    </row>
    <row r="395" spans="17:20" s="189" customFormat="1" x14ac:dyDescent="0.2">
      <c r="Q395" s="179"/>
      <c r="R395" s="179"/>
      <c r="S395" s="179"/>
      <c r="T395" s="179"/>
    </row>
    <row r="396" spans="17:20" s="189" customFormat="1" x14ac:dyDescent="0.2">
      <c r="Q396" s="179"/>
      <c r="R396" s="179"/>
      <c r="S396" s="179"/>
      <c r="T396" s="179"/>
    </row>
    <row r="397" spans="17:20" s="189" customFormat="1" x14ac:dyDescent="0.2">
      <c r="Q397" s="179"/>
      <c r="R397" s="179"/>
      <c r="S397" s="179"/>
      <c r="T397" s="179"/>
    </row>
    <row r="398" spans="17:20" s="189" customFormat="1" x14ac:dyDescent="0.2">
      <c r="Q398" s="179"/>
      <c r="R398" s="179"/>
      <c r="S398" s="179"/>
      <c r="T398" s="179"/>
    </row>
    <row r="399" spans="17:20" s="189" customFormat="1" x14ac:dyDescent="0.2">
      <c r="Q399" s="179"/>
      <c r="R399" s="179"/>
      <c r="S399" s="179"/>
      <c r="T399" s="179"/>
    </row>
    <row r="400" spans="17:20" s="189" customFormat="1" x14ac:dyDescent="0.2">
      <c r="Q400" s="179"/>
      <c r="R400" s="179"/>
      <c r="S400" s="179"/>
      <c r="T400" s="179"/>
    </row>
    <row r="401" spans="17:20" s="189" customFormat="1" x14ac:dyDescent="0.2">
      <c r="Q401" s="179"/>
      <c r="R401" s="179"/>
      <c r="S401" s="179"/>
      <c r="T401" s="179"/>
    </row>
    <row r="402" spans="17:20" s="189" customFormat="1" x14ac:dyDescent="0.2">
      <c r="Q402" s="179"/>
      <c r="R402" s="179"/>
      <c r="S402" s="179"/>
      <c r="T402" s="179"/>
    </row>
    <row r="403" spans="17:20" s="189" customFormat="1" x14ac:dyDescent="0.2">
      <c r="Q403" s="179"/>
      <c r="R403" s="179"/>
      <c r="S403" s="179"/>
      <c r="T403" s="179"/>
    </row>
    <row r="404" spans="17:20" s="189" customFormat="1" x14ac:dyDescent="0.2">
      <c r="Q404" s="179"/>
      <c r="R404" s="179"/>
      <c r="S404" s="179"/>
      <c r="T404" s="179"/>
    </row>
    <row r="405" spans="17:20" s="189" customFormat="1" x14ac:dyDescent="0.2">
      <c r="Q405" s="179"/>
      <c r="R405" s="179"/>
      <c r="S405" s="179"/>
      <c r="T405" s="179"/>
    </row>
    <row r="406" spans="17:20" s="189" customFormat="1" x14ac:dyDescent="0.2">
      <c r="Q406" s="179"/>
      <c r="R406" s="179"/>
      <c r="S406" s="179"/>
      <c r="T406" s="179"/>
    </row>
    <row r="407" spans="17:20" s="189" customFormat="1" x14ac:dyDescent="0.2">
      <c r="Q407" s="179"/>
      <c r="R407" s="179"/>
      <c r="S407" s="179"/>
      <c r="T407" s="179"/>
    </row>
    <row r="408" spans="17:20" s="189" customFormat="1" x14ac:dyDescent="0.2">
      <c r="Q408" s="179"/>
      <c r="R408" s="179"/>
      <c r="S408" s="179"/>
      <c r="T408" s="179"/>
    </row>
    <row r="409" spans="17:20" s="189" customFormat="1" x14ac:dyDescent="0.2">
      <c r="Q409" s="179"/>
      <c r="R409" s="179"/>
      <c r="S409" s="179"/>
      <c r="T409" s="179"/>
    </row>
    <row r="410" spans="17:20" s="189" customFormat="1" x14ac:dyDescent="0.2">
      <c r="Q410" s="179"/>
      <c r="R410" s="179"/>
      <c r="S410" s="179"/>
      <c r="T410" s="179"/>
    </row>
    <row r="411" spans="17:20" s="189" customFormat="1" x14ac:dyDescent="0.2">
      <c r="Q411" s="179"/>
      <c r="R411" s="179"/>
      <c r="S411" s="179"/>
      <c r="T411" s="179"/>
    </row>
    <row r="412" spans="17:20" s="189" customFormat="1" x14ac:dyDescent="0.2">
      <c r="Q412" s="179"/>
      <c r="R412" s="179"/>
      <c r="S412" s="179"/>
      <c r="T412" s="179"/>
    </row>
    <row r="413" spans="17:20" s="189" customFormat="1" x14ac:dyDescent="0.2">
      <c r="Q413" s="179"/>
      <c r="R413" s="179"/>
      <c r="S413" s="179"/>
      <c r="T413" s="179"/>
    </row>
    <row r="414" spans="17:20" s="189" customFormat="1" x14ac:dyDescent="0.2">
      <c r="Q414" s="179"/>
      <c r="R414" s="179"/>
      <c r="S414" s="179"/>
      <c r="T414" s="179"/>
    </row>
    <row r="415" spans="17:20" s="189" customFormat="1" x14ac:dyDescent="0.2">
      <c r="Q415" s="179"/>
      <c r="R415" s="179"/>
      <c r="S415" s="179"/>
      <c r="T415" s="179"/>
    </row>
    <row r="416" spans="17:20" s="189" customFormat="1" x14ac:dyDescent="0.2">
      <c r="Q416" s="179"/>
      <c r="R416" s="179"/>
      <c r="S416" s="179"/>
      <c r="T416" s="179"/>
    </row>
    <row r="417" spans="17:20" s="189" customFormat="1" x14ac:dyDescent="0.2">
      <c r="Q417" s="179"/>
      <c r="R417" s="179"/>
      <c r="S417" s="179"/>
      <c r="T417" s="179"/>
    </row>
    <row r="418" spans="17:20" s="189" customFormat="1" x14ac:dyDescent="0.2">
      <c r="Q418" s="179"/>
      <c r="R418" s="179"/>
      <c r="S418" s="179"/>
      <c r="T418" s="179"/>
    </row>
    <row r="419" spans="17:20" s="189" customFormat="1" x14ac:dyDescent="0.2">
      <c r="Q419" s="179"/>
      <c r="R419" s="179"/>
      <c r="S419" s="179"/>
      <c r="T419" s="179"/>
    </row>
    <row r="420" spans="17:20" s="189" customFormat="1" x14ac:dyDescent="0.2">
      <c r="Q420" s="179"/>
      <c r="R420" s="179"/>
      <c r="S420" s="179"/>
      <c r="T420" s="179"/>
    </row>
    <row r="421" spans="17:20" s="189" customFormat="1" x14ac:dyDescent="0.2">
      <c r="Q421" s="179"/>
      <c r="R421" s="179"/>
      <c r="S421" s="179"/>
      <c r="T421" s="179"/>
    </row>
    <row r="422" spans="17:20" s="189" customFormat="1" x14ac:dyDescent="0.2">
      <c r="Q422" s="179"/>
      <c r="R422" s="179"/>
      <c r="S422" s="179"/>
      <c r="T422" s="179"/>
    </row>
    <row r="423" spans="17:20" s="189" customFormat="1" x14ac:dyDescent="0.2">
      <c r="Q423" s="179"/>
      <c r="R423" s="179"/>
      <c r="S423" s="179"/>
      <c r="T423" s="179"/>
    </row>
    <row r="424" spans="17:20" s="189" customFormat="1" x14ac:dyDescent="0.2">
      <c r="Q424" s="179"/>
      <c r="R424" s="179"/>
      <c r="S424" s="179"/>
      <c r="T424" s="179"/>
    </row>
    <row r="425" spans="17:20" s="189" customFormat="1" x14ac:dyDescent="0.2">
      <c r="Q425" s="179"/>
      <c r="R425" s="179"/>
      <c r="S425" s="179"/>
      <c r="T425" s="179"/>
    </row>
    <row r="426" spans="17:20" s="189" customFormat="1" x14ac:dyDescent="0.2">
      <c r="Q426" s="179"/>
      <c r="R426" s="179"/>
      <c r="S426" s="179"/>
      <c r="T426" s="179"/>
    </row>
    <row r="427" spans="17:20" s="189" customFormat="1" x14ac:dyDescent="0.2">
      <c r="Q427" s="179"/>
      <c r="R427" s="179"/>
      <c r="S427" s="179"/>
      <c r="T427" s="179"/>
    </row>
    <row r="428" spans="17:20" s="189" customFormat="1" x14ac:dyDescent="0.2">
      <c r="Q428" s="179"/>
      <c r="R428" s="179"/>
      <c r="S428" s="179"/>
      <c r="T428" s="179"/>
    </row>
    <row r="429" spans="17:20" s="189" customFormat="1" x14ac:dyDescent="0.2">
      <c r="Q429" s="179"/>
      <c r="R429" s="179"/>
      <c r="S429" s="179"/>
      <c r="T429" s="179"/>
    </row>
    <row r="430" spans="17:20" s="189" customFormat="1" x14ac:dyDescent="0.2">
      <c r="Q430" s="179"/>
      <c r="R430" s="179"/>
      <c r="S430" s="179"/>
      <c r="T430" s="179"/>
    </row>
    <row r="431" spans="17:20" s="189" customFormat="1" x14ac:dyDescent="0.2">
      <c r="Q431" s="179"/>
      <c r="R431" s="179"/>
      <c r="S431" s="179"/>
      <c r="T431" s="179"/>
    </row>
    <row r="432" spans="17:20" s="189" customFormat="1" x14ac:dyDescent="0.2">
      <c r="Q432" s="179"/>
      <c r="R432" s="179"/>
      <c r="S432" s="179"/>
      <c r="T432" s="179"/>
    </row>
    <row r="433" spans="17:20" s="189" customFormat="1" x14ac:dyDescent="0.2">
      <c r="Q433" s="179"/>
      <c r="R433" s="179"/>
      <c r="S433" s="179"/>
      <c r="T433" s="179"/>
    </row>
    <row r="434" spans="17:20" s="189" customFormat="1" x14ac:dyDescent="0.2">
      <c r="Q434" s="179"/>
      <c r="R434" s="179"/>
      <c r="S434" s="179"/>
      <c r="T434" s="179"/>
    </row>
    <row r="435" spans="17:20" s="189" customFormat="1" x14ac:dyDescent="0.2">
      <c r="Q435" s="179"/>
      <c r="R435" s="179"/>
      <c r="S435" s="179"/>
      <c r="T435" s="179"/>
    </row>
    <row r="436" spans="17:20" s="189" customFormat="1" x14ac:dyDescent="0.2">
      <c r="Q436" s="179"/>
      <c r="R436" s="179"/>
      <c r="S436" s="179"/>
      <c r="T436" s="179"/>
    </row>
    <row r="437" spans="17:20" s="189" customFormat="1" x14ac:dyDescent="0.2">
      <c r="Q437" s="179"/>
      <c r="R437" s="179"/>
      <c r="S437" s="179"/>
      <c r="T437" s="179"/>
    </row>
    <row r="438" spans="17:20" s="189" customFormat="1" x14ac:dyDescent="0.2">
      <c r="Q438" s="179"/>
      <c r="R438" s="179"/>
      <c r="S438" s="179"/>
      <c r="T438" s="179"/>
    </row>
    <row r="439" spans="17:20" s="189" customFormat="1" x14ac:dyDescent="0.2">
      <c r="Q439" s="179"/>
      <c r="R439" s="179"/>
      <c r="S439" s="179"/>
      <c r="T439" s="179"/>
    </row>
    <row r="440" spans="17:20" s="189" customFormat="1" x14ac:dyDescent="0.2">
      <c r="Q440" s="179"/>
      <c r="R440" s="179"/>
      <c r="S440" s="179"/>
      <c r="T440" s="179"/>
    </row>
    <row r="441" spans="17:20" s="189" customFormat="1" x14ac:dyDescent="0.2">
      <c r="Q441" s="179"/>
      <c r="R441" s="179"/>
      <c r="S441" s="179"/>
      <c r="T441" s="179"/>
    </row>
    <row r="442" spans="17:20" s="189" customFormat="1" x14ac:dyDescent="0.2">
      <c r="Q442" s="179"/>
      <c r="R442" s="179"/>
      <c r="S442" s="179"/>
      <c r="T442" s="179"/>
    </row>
    <row r="443" spans="17:20" s="189" customFormat="1" x14ac:dyDescent="0.2">
      <c r="Q443" s="179"/>
      <c r="R443" s="179"/>
      <c r="S443" s="179"/>
      <c r="T443" s="179"/>
    </row>
    <row r="444" spans="17:20" s="189" customFormat="1" x14ac:dyDescent="0.2">
      <c r="Q444" s="179"/>
      <c r="R444" s="179"/>
      <c r="S444" s="179"/>
      <c r="T444" s="179"/>
    </row>
    <row r="445" spans="17:20" s="189" customFormat="1" x14ac:dyDescent="0.2">
      <c r="Q445" s="179"/>
      <c r="R445" s="179"/>
      <c r="S445" s="179"/>
      <c r="T445" s="179"/>
    </row>
    <row r="446" spans="17:20" s="189" customFormat="1" x14ac:dyDescent="0.2">
      <c r="Q446" s="179"/>
      <c r="R446" s="179"/>
      <c r="S446" s="179"/>
      <c r="T446" s="179"/>
    </row>
    <row r="447" spans="17:20" s="189" customFormat="1" x14ac:dyDescent="0.2">
      <c r="Q447" s="179"/>
      <c r="R447" s="179"/>
      <c r="S447" s="179"/>
      <c r="T447" s="179"/>
    </row>
    <row r="448" spans="17:20" s="189" customFormat="1" x14ac:dyDescent="0.2">
      <c r="Q448" s="179"/>
      <c r="R448" s="179"/>
      <c r="S448" s="179"/>
      <c r="T448" s="179"/>
    </row>
    <row r="449" spans="17:20" s="189" customFormat="1" x14ac:dyDescent="0.2">
      <c r="Q449" s="179"/>
      <c r="R449" s="179"/>
      <c r="S449" s="179"/>
      <c r="T449" s="179"/>
    </row>
    <row r="450" spans="17:20" s="189" customFormat="1" x14ac:dyDescent="0.2">
      <c r="Q450" s="179"/>
      <c r="R450" s="179"/>
      <c r="S450" s="179"/>
      <c r="T450" s="179"/>
    </row>
    <row r="451" spans="17:20" s="189" customFormat="1" x14ac:dyDescent="0.2">
      <c r="Q451" s="179"/>
      <c r="R451" s="179"/>
      <c r="S451" s="179"/>
      <c r="T451" s="179"/>
    </row>
    <row r="452" spans="17:20" s="189" customFormat="1" x14ac:dyDescent="0.2">
      <c r="Q452" s="179"/>
      <c r="R452" s="179"/>
      <c r="S452" s="179"/>
      <c r="T452" s="179"/>
    </row>
    <row r="453" spans="17:20" s="189" customFormat="1" x14ac:dyDescent="0.2">
      <c r="Q453" s="179"/>
      <c r="R453" s="179"/>
      <c r="S453" s="179"/>
      <c r="T453" s="179"/>
    </row>
    <row r="454" spans="17:20" s="189" customFormat="1" x14ac:dyDescent="0.2">
      <c r="Q454" s="179"/>
      <c r="R454" s="179"/>
      <c r="S454" s="179"/>
      <c r="T454" s="179"/>
    </row>
    <row r="455" spans="17:20" s="189" customFormat="1" x14ac:dyDescent="0.2">
      <c r="Q455" s="179"/>
      <c r="R455" s="179"/>
      <c r="S455" s="179"/>
      <c r="T455" s="179"/>
    </row>
    <row r="456" spans="17:20" s="189" customFormat="1" x14ac:dyDescent="0.2">
      <c r="Q456" s="179"/>
      <c r="R456" s="179"/>
      <c r="S456" s="179"/>
      <c r="T456" s="179"/>
    </row>
    <row r="457" spans="17:20" s="189" customFormat="1" x14ac:dyDescent="0.2">
      <c r="Q457" s="179"/>
      <c r="R457" s="179"/>
      <c r="S457" s="179"/>
      <c r="T457" s="179"/>
    </row>
    <row r="458" spans="17:20" s="189" customFormat="1" x14ac:dyDescent="0.2">
      <c r="Q458" s="179"/>
      <c r="R458" s="179"/>
      <c r="S458" s="179"/>
      <c r="T458" s="179"/>
    </row>
    <row r="459" spans="17:20" s="189" customFormat="1" x14ac:dyDescent="0.2">
      <c r="Q459" s="179"/>
      <c r="R459" s="179"/>
      <c r="S459" s="179"/>
      <c r="T459" s="179"/>
    </row>
    <row r="460" spans="17:20" s="189" customFormat="1" x14ac:dyDescent="0.2">
      <c r="Q460" s="179"/>
      <c r="R460" s="179"/>
      <c r="S460" s="179"/>
      <c r="T460" s="179"/>
    </row>
    <row r="461" spans="17:20" s="189" customFormat="1" x14ac:dyDescent="0.2">
      <c r="Q461" s="179"/>
      <c r="R461" s="179"/>
      <c r="S461" s="179"/>
      <c r="T461" s="179"/>
    </row>
    <row r="462" spans="17:20" s="189" customFormat="1" x14ac:dyDescent="0.2">
      <c r="Q462" s="179"/>
      <c r="R462" s="179"/>
      <c r="S462" s="179"/>
      <c r="T462" s="179"/>
    </row>
    <row r="463" spans="17:20" s="189" customFormat="1" x14ac:dyDescent="0.2">
      <c r="Q463" s="179"/>
      <c r="R463" s="179"/>
      <c r="S463" s="179"/>
      <c r="T463" s="179"/>
    </row>
    <row r="464" spans="17:20" s="189" customFormat="1" x14ac:dyDescent="0.2">
      <c r="Q464" s="179"/>
      <c r="R464" s="179"/>
      <c r="S464" s="179"/>
      <c r="T464" s="179"/>
    </row>
    <row r="465" spans="17:20" s="189" customFormat="1" x14ac:dyDescent="0.2">
      <c r="Q465" s="179"/>
      <c r="R465" s="179"/>
      <c r="S465" s="179"/>
      <c r="T465" s="179"/>
    </row>
    <row r="466" spans="17:20" s="189" customFormat="1" x14ac:dyDescent="0.2">
      <c r="Q466" s="179"/>
      <c r="R466" s="179"/>
      <c r="S466" s="179"/>
      <c r="T466" s="179"/>
    </row>
    <row r="467" spans="17:20" s="189" customFormat="1" x14ac:dyDescent="0.2">
      <c r="Q467" s="179"/>
      <c r="R467" s="179"/>
      <c r="S467" s="179"/>
      <c r="T467" s="179"/>
    </row>
    <row r="468" spans="17:20" s="189" customFormat="1" x14ac:dyDescent="0.2">
      <c r="Q468" s="179"/>
      <c r="R468" s="179"/>
      <c r="S468" s="179"/>
      <c r="T468" s="179"/>
    </row>
    <row r="469" spans="17:20" s="189" customFormat="1" x14ac:dyDescent="0.2">
      <c r="Q469" s="179"/>
      <c r="R469" s="179"/>
      <c r="S469" s="179"/>
      <c r="T469" s="179"/>
    </row>
    <row r="470" spans="17:20" s="189" customFormat="1" x14ac:dyDescent="0.2">
      <c r="Q470" s="179"/>
      <c r="R470" s="179"/>
      <c r="S470" s="179"/>
      <c r="T470" s="179"/>
    </row>
    <row r="471" spans="17:20" s="189" customFormat="1" x14ac:dyDescent="0.2">
      <c r="Q471" s="179"/>
      <c r="R471" s="179"/>
      <c r="S471" s="179"/>
      <c r="T471" s="179"/>
    </row>
    <row r="472" spans="17:20" s="189" customFormat="1" x14ac:dyDescent="0.2">
      <c r="Q472" s="179"/>
      <c r="R472" s="179"/>
      <c r="S472" s="179"/>
      <c r="T472" s="179"/>
    </row>
    <row r="473" spans="17:20" s="189" customFormat="1" x14ac:dyDescent="0.2">
      <c r="Q473" s="179"/>
      <c r="R473" s="179"/>
      <c r="S473" s="179"/>
      <c r="T473" s="179"/>
    </row>
    <row r="474" spans="17:20" s="189" customFormat="1" x14ac:dyDescent="0.2">
      <c r="Q474" s="179"/>
      <c r="R474" s="179"/>
      <c r="S474" s="179"/>
      <c r="T474" s="179"/>
    </row>
    <row r="475" spans="17:20" s="189" customFormat="1" x14ac:dyDescent="0.2">
      <c r="Q475" s="179"/>
      <c r="R475" s="179"/>
      <c r="S475" s="179"/>
      <c r="T475" s="179"/>
    </row>
    <row r="476" spans="17:20" s="189" customFormat="1" x14ac:dyDescent="0.2">
      <c r="Q476" s="179"/>
      <c r="R476" s="179"/>
      <c r="S476" s="179"/>
      <c r="T476" s="179"/>
    </row>
    <row r="477" spans="17:20" s="189" customFormat="1" x14ac:dyDescent="0.2">
      <c r="Q477" s="179"/>
      <c r="R477" s="179"/>
      <c r="S477" s="179"/>
      <c r="T477" s="179"/>
    </row>
    <row r="478" spans="17:20" s="189" customFormat="1" x14ac:dyDescent="0.2">
      <c r="Q478" s="179"/>
      <c r="R478" s="179"/>
      <c r="S478" s="179"/>
      <c r="T478" s="179"/>
    </row>
    <row r="479" spans="17:20" s="189" customFormat="1" x14ac:dyDescent="0.2">
      <c r="Q479" s="179"/>
      <c r="R479" s="179"/>
      <c r="S479" s="179"/>
      <c r="T479" s="179"/>
    </row>
    <row r="480" spans="17:20" s="189" customFormat="1" x14ac:dyDescent="0.2">
      <c r="Q480" s="179"/>
      <c r="R480" s="179"/>
      <c r="S480" s="179"/>
      <c r="T480" s="179"/>
    </row>
    <row r="481" spans="17:20" s="189" customFormat="1" x14ac:dyDescent="0.2">
      <c r="Q481" s="179"/>
      <c r="R481" s="179"/>
      <c r="S481" s="179"/>
      <c r="T481" s="179"/>
    </row>
    <row r="482" spans="17:20" s="189" customFormat="1" x14ac:dyDescent="0.2">
      <c r="Q482" s="179"/>
      <c r="R482" s="179"/>
      <c r="S482" s="179"/>
      <c r="T482" s="179"/>
    </row>
    <row r="483" spans="17:20" s="189" customFormat="1" x14ac:dyDescent="0.2">
      <c r="Q483" s="179"/>
      <c r="R483" s="179"/>
      <c r="S483" s="179"/>
      <c r="T483" s="179"/>
    </row>
    <row r="484" spans="17:20" s="189" customFormat="1" x14ac:dyDescent="0.2">
      <c r="Q484" s="179"/>
      <c r="R484" s="179"/>
      <c r="S484" s="179"/>
      <c r="T484" s="179"/>
    </row>
    <row r="485" spans="17:20" s="189" customFormat="1" x14ac:dyDescent="0.2">
      <c r="Q485" s="179"/>
      <c r="R485" s="179"/>
      <c r="S485" s="179"/>
      <c r="T485" s="179"/>
    </row>
    <row r="486" spans="17:20" s="189" customFormat="1" x14ac:dyDescent="0.2">
      <c r="Q486" s="179"/>
      <c r="R486" s="179"/>
      <c r="S486" s="179"/>
      <c r="T486" s="179"/>
    </row>
    <row r="487" spans="17:20" s="189" customFormat="1" x14ac:dyDescent="0.2">
      <c r="Q487" s="179"/>
      <c r="R487" s="179"/>
      <c r="S487" s="179"/>
      <c r="T487" s="179"/>
    </row>
    <row r="488" spans="17:20" s="189" customFormat="1" x14ac:dyDescent="0.2">
      <c r="Q488" s="179"/>
      <c r="R488" s="179"/>
      <c r="S488" s="179"/>
      <c r="T488" s="179"/>
    </row>
    <row r="489" spans="17:20" s="189" customFormat="1" x14ac:dyDescent="0.2">
      <c r="Q489" s="179"/>
      <c r="R489" s="179"/>
      <c r="S489" s="179"/>
      <c r="T489" s="179"/>
    </row>
    <row r="490" spans="17:20" s="189" customFormat="1" x14ac:dyDescent="0.2">
      <c r="Q490" s="179"/>
      <c r="R490" s="179"/>
      <c r="S490" s="179"/>
      <c r="T490" s="179"/>
    </row>
    <row r="491" spans="17:20" s="189" customFormat="1" x14ac:dyDescent="0.2">
      <c r="Q491" s="179"/>
      <c r="R491" s="179"/>
      <c r="S491" s="179"/>
      <c r="T491" s="179"/>
    </row>
    <row r="492" spans="17:20" s="189" customFormat="1" x14ac:dyDescent="0.2">
      <c r="Q492" s="179"/>
      <c r="R492" s="179"/>
      <c r="S492" s="179"/>
      <c r="T492" s="179"/>
    </row>
    <row r="493" spans="17:20" s="189" customFormat="1" x14ac:dyDescent="0.2">
      <c r="Q493" s="179"/>
      <c r="R493" s="179"/>
      <c r="S493" s="179"/>
      <c r="T493" s="179"/>
    </row>
    <row r="494" spans="17:20" s="189" customFormat="1" x14ac:dyDescent="0.2">
      <c r="Q494" s="179"/>
      <c r="R494" s="179"/>
      <c r="S494" s="179"/>
      <c r="T494" s="179"/>
    </row>
    <row r="495" spans="17:20" s="189" customFormat="1" x14ac:dyDescent="0.2">
      <c r="Q495" s="179"/>
      <c r="R495" s="179"/>
      <c r="S495" s="179"/>
      <c r="T495" s="179"/>
    </row>
    <row r="496" spans="17:20" s="189" customFormat="1" x14ac:dyDescent="0.2">
      <c r="Q496" s="179"/>
      <c r="R496" s="179"/>
      <c r="S496" s="179"/>
      <c r="T496" s="179"/>
    </row>
    <row r="497" spans="17:20" s="189" customFormat="1" x14ac:dyDescent="0.2">
      <c r="Q497" s="179"/>
      <c r="R497" s="179"/>
      <c r="S497" s="179"/>
      <c r="T497" s="179"/>
    </row>
    <row r="498" spans="17:20" s="189" customFormat="1" x14ac:dyDescent="0.2">
      <c r="Q498" s="179"/>
      <c r="R498" s="179"/>
      <c r="S498" s="179"/>
      <c r="T498" s="179"/>
    </row>
    <row r="499" spans="17:20" s="189" customFormat="1" x14ac:dyDescent="0.2">
      <c r="Q499" s="179"/>
      <c r="R499" s="179"/>
      <c r="S499" s="179"/>
      <c r="T499" s="179"/>
    </row>
    <row r="500" spans="17:20" s="189" customFormat="1" x14ac:dyDescent="0.2">
      <c r="Q500" s="179"/>
      <c r="R500" s="179"/>
      <c r="S500" s="179"/>
      <c r="T500" s="179"/>
    </row>
    <row r="501" spans="17:20" s="189" customFormat="1" x14ac:dyDescent="0.2">
      <c r="Q501" s="179"/>
      <c r="R501" s="179"/>
      <c r="S501" s="179"/>
      <c r="T501" s="179"/>
    </row>
    <row r="502" spans="17:20" s="189" customFormat="1" x14ac:dyDescent="0.2">
      <c r="Q502" s="179"/>
      <c r="R502" s="179"/>
      <c r="S502" s="179"/>
      <c r="T502" s="179"/>
    </row>
    <row r="503" spans="17:20" s="189" customFormat="1" x14ac:dyDescent="0.2">
      <c r="Q503" s="179"/>
      <c r="R503" s="179"/>
      <c r="S503" s="179"/>
      <c r="T503" s="179"/>
    </row>
    <row r="504" spans="17:20" s="189" customFormat="1" x14ac:dyDescent="0.2">
      <c r="Q504" s="179"/>
      <c r="R504" s="179"/>
      <c r="S504" s="179"/>
      <c r="T504" s="179"/>
    </row>
    <row r="505" spans="17:20" s="189" customFormat="1" x14ac:dyDescent="0.2">
      <c r="Q505" s="179"/>
      <c r="R505" s="179"/>
      <c r="S505" s="179"/>
      <c r="T505" s="179"/>
    </row>
    <row r="506" spans="17:20" s="189" customFormat="1" x14ac:dyDescent="0.2">
      <c r="Q506" s="179"/>
      <c r="R506" s="179"/>
      <c r="S506" s="179"/>
      <c r="T506" s="179"/>
    </row>
    <row r="507" spans="17:20" s="189" customFormat="1" x14ac:dyDescent="0.2">
      <c r="Q507" s="179"/>
      <c r="R507" s="179"/>
      <c r="S507" s="179"/>
      <c r="T507" s="179"/>
    </row>
    <row r="508" spans="17:20" s="189" customFormat="1" x14ac:dyDescent="0.2">
      <c r="Q508" s="179"/>
      <c r="R508" s="179"/>
      <c r="S508" s="179"/>
      <c r="T508" s="179"/>
    </row>
    <row r="509" spans="17:20" s="189" customFormat="1" x14ac:dyDescent="0.2">
      <c r="Q509" s="179"/>
      <c r="R509" s="179"/>
      <c r="S509" s="179"/>
      <c r="T509" s="179"/>
    </row>
    <row r="510" spans="17:20" s="189" customFormat="1" x14ac:dyDescent="0.2">
      <c r="Q510" s="179"/>
      <c r="R510" s="179"/>
      <c r="S510" s="179"/>
      <c r="T510" s="179"/>
    </row>
    <row r="511" spans="17:20" s="189" customFormat="1" x14ac:dyDescent="0.2">
      <c r="Q511" s="179"/>
      <c r="R511" s="179"/>
      <c r="S511" s="179"/>
      <c r="T511" s="179"/>
    </row>
    <row r="512" spans="17:20" s="189" customFormat="1" x14ac:dyDescent="0.2">
      <c r="Q512" s="179"/>
      <c r="R512" s="179"/>
      <c r="S512" s="179"/>
      <c r="T512" s="179"/>
    </row>
    <row r="513" spans="17:20" s="189" customFormat="1" x14ac:dyDescent="0.2">
      <c r="Q513" s="179"/>
      <c r="R513" s="179"/>
      <c r="S513" s="179"/>
      <c r="T513" s="179"/>
    </row>
    <row r="514" spans="17:20" s="189" customFormat="1" x14ac:dyDescent="0.2">
      <c r="Q514" s="179"/>
      <c r="R514" s="179"/>
      <c r="S514" s="179"/>
      <c r="T514" s="179"/>
    </row>
    <row r="515" spans="17:20" s="189" customFormat="1" x14ac:dyDescent="0.2">
      <c r="Q515" s="179"/>
      <c r="R515" s="179"/>
      <c r="S515" s="179"/>
      <c r="T515" s="179"/>
    </row>
    <row r="516" spans="17:20" s="189" customFormat="1" x14ac:dyDescent="0.2">
      <c r="Q516" s="179"/>
      <c r="R516" s="179"/>
      <c r="S516" s="179"/>
      <c r="T516" s="179"/>
    </row>
    <row r="517" spans="17:20" s="189" customFormat="1" x14ac:dyDescent="0.2">
      <c r="Q517" s="179"/>
      <c r="R517" s="179"/>
      <c r="S517" s="179"/>
      <c r="T517" s="179"/>
    </row>
    <row r="518" spans="17:20" s="189" customFormat="1" x14ac:dyDescent="0.2">
      <c r="Q518" s="179"/>
      <c r="R518" s="179"/>
      <c r="S518" s="179"/>
      <c r="T518" s="179"/>
    </row>
    <row r="519" spans="17:20" s="189" customFormat="1" x14ac:dyDescent="0.2">
      <c r="Q519" s="179"/>
      <c r="R519" s="179"/>
      <c r="S519" s="179"/>
      <c r="T519" s="179"/>
    </row>
    <row r="520" spans="17:20" s="189" customFormat="1" x14ac:dyDescent="0.2">
      <c r="Q520" s="179"/>
      <c r="R520" s="179"/>
      <c r="S520" s="179"/>
      <c r="T520" s="179"/>
    </row>
    <row r="521" spans="17:20" s="189" customFormat="1" x14ac:dyDescent="0.2">
      <c r="Q521" s="179"/>
      <c r="R521" s="179"/>
      <c r="S521" s="179"/>
      <c r="T521" s="179"/>
    </row>
    <row r="522" spans="17:20" s="189" customFormat="1" x14ac:dyDescent="0.2">
      <c r="Q522" s="179"/>
      <c r="R522" s="179"/>
      <c r="S522" s="179"/>
      <c r="T522" s="179"/>
    </row>
    <row r="523" spans="17:20" s="189" customFormat="1" x14ac:dyDescent="0.2">
      <c r="Q523" s="179"/>
      <c r="R523" s="179"/>
      <c r="S523" s="179"/>
      <c r="T523" s="179"/>
    </row>
    <row r="524" spans="17:20" s="189" customFormat="1" x14ac:dyDescent="0.2">
      <c r="Q524" s="179"/>
      <c r="R524" s="179"/>
      <c r="S524" s="179"/>
      <c r="T524" s="179"/>
    </row>
    <row r="525" spans="17:20" s="189" customFormat="1" x14ac:dyDescent="0.2">
      <c r="Q525" s="179"/>
      <c r="R525" s="179"/>
      <c r="S525" s="179"/>
      <c r="T525" s="179"/>
    </row>
    <row r="526" spans="17:20" s="189" customFormat="1" x14ac:dyDescent="0.2">
      <c r="Q526" s="179"/>
      <c r="R526" s="179"/>
      <c r="S526" s="179"/>
      <c r="T526" s="179"/>
    </row>
    <row r="527" spans="17:20" s="189" customFormat="1" x14ac:dyDescent="0.2">
      <c r="Q527" s="179"/>
      <c r="R527" s="179"/>
      <c r="S527" s="179"/>
      <c r="T527" s="179"/>
    </row>
    <row r="528" spans="17:20" s="189" customFormat="1" x14ac:dyDescent="0.2">
      <c r="Q528" s="179"/>
      <c r="R528" s="179"/>
      <c r="S528" s="179"/>
      <c r="T528" s="179"/>
    </row>
    <row r="529" spans="17:20" s="189" customFormat="1" x14ac:dyDescent="0.2">
      <c r="Q529" s="179"/>
      <c r="R529" s="179"/>
      <c r="S529" s="179"/>
      <c r="T529" s="179"/>
    </row>
    <row r="530" spans="17:20" s="189" customFormat="1" x14ac:dyDescent="0.2">
      <c r="Q530" s="179"/>
      <c r="R530" s="179"/>
      <c r="S530" s="179"/>
      <c r="T530" s="179"/>
    </row>
    <row r="531" spans="17:20" s="189" customFormat="1" x14ac:dyDescent="0.2">
      <c r="Q531" s="179"/>
      <c r="R531" s="179"/>
      <c r="S531" s="179"/>
      <c r="T531" s="179"/>
    </row>
    <row r="532" spans="17:20" s="189" customFormat="1" x14ac:dyDescent="0.2">
      <c r="Q532" s="179"/>
      <c r="R532" s="179"/>
      <c r="S532" s="179"/>
      <c r="T532" s="179"/>
    </row>
    <row r="533" spans="17:20" s="189" customFormat="1" x14ac:dyDescent="0.2">
      <c r="Q533" s="179"/>
      <c r="R533" s="179"/>
      <c r="S533" s="179"/>
      <c r="T533" s="179"/>
    </row>
    <row r="534" spans="17:20" s="189" customFormat="1" x14ac:dyDescent="0.2">
      <c r="Q534" s="179"/>
      <c r="R534" s="179"/>
      <c r="S534" s="179"/>
      <c r="T534" s="179"/>
    </row>
    <row r="535" spans="17:20" s="189" customFormat="1" x14ac:dyDescent="0.2">
      <c r="Q535" s="179"/>
      <c r="R535" s="179"/>
      <c r="S535" s="179"/>
      <c r="T535" s="179"/>
    </row>
    <row r="536" spans="17:20" s="189" customFormat="1" x14ac:dyDescent="0.2">
      <c r="Q536" s="179"/>
      <c r="R536" s="179"/>
      <c r="S536" s="179"/>
      <c r="T536" s="179"/>
    </row>
    <row r="537" spans="17:20" s="189" customFormat="1" x14ac:dyDescent="0.2">
      <c r="Q537" s="179"/>
      <c r="R537" s="179"/>
      <c r="S537" s="179"/>
      <c r="T537" s="179"/>
    </row>
    <row r="538" spans="17:20" s="189" customFormat="1" x14ac:dyDescent="0.2">
      <c r="Q538" s="179"/>
      <c r="R538" s="179"/>
      <c r="S538" s="179"/>
      <c r="T538" s="179"/>
    </row>
    <row r="539" spans="17:20" s="189" customFormat="1" x14ac:dyDescent="0.2">
      <c r="Q539" s="179"/>
      <c r="R539" s="179"/>
      <c r="S539" s="179"/>
      <c r="T539" s="179"/>
    </row>
    <row r="540" spans="17:20" s="189" customFormat="1" x14ac:dyDescent="0.2">
      <c r="Q540" s="179"/>
      <c r="R540" s="179"/>
      <c r="S540" s="179"/>
      <c r="T540" s="179"/>
    </row>
    <row r="541" spans="17:20" s="189" customFormat="1" x14ac:dyDescent="0.2">
      <c r="Q541" s="179"/>
      <c r="R541" s="179"/>
      <c r="S541" s="179"/>
      <c r="T541" s="179"/>
    </row>
    <row r="542" spans="17:20" s="189" customFormat="1" x14ac:dyDescent="0.2">
      <c r="Q542" s="179"/>
      <c r="R542" s="179"/>
      <c r="S542" s="179"/>
      <c r="T542" s="179"/>
    </row>
    <row r="543" spans="17:20" s="189" customFormat="1" x14ac:dyDescent="0.2">
      <c r="Q543" s="179"/>
      <c r="R543" s="179"/>
      <c r="S543" s="179"/>
      <c r="T543" s="179"/>
    </row>
    <row r="544" spans="17:20" s="189" customFormat="1" x14ac:dyDescent="0.2">
      <c r="Q544" s="179"/>
      <c r="R544" s="179"/>
      <c r="S544" s="179"/>
      <c r="T544" s="179"/>
    </row>
    <row r="545" spans="17:20" s="189" customFormat="1" x14ac:dyDescent="0.2">
      <c r="Q545" s="179"/>
      <c r="R545" s="179"/>
      <c r="S545" s="179"/>
      <c r="T545" s="179"/>
    </row>
    <row r="546" spans="17:20" s="189" customFormat="1" x14ac:dyDescent="0.2">
      <c r="Q546" s="179"/>
      <c r="R546" s="179"/>
      <c r="S546" s="179"/>
      <c r="T546" s="179"/>
    </row>
    <row r="547" spans="17:20" s="189" customFormat="1" x14ac:dyDescent="0.2">
      <c r="Q547" s="179"/>
      <c r="R547" s="179"/>
      <c r="S547" s="179"/>
      <c r="T547" s="179"/>
    </row>
    <row r="548" spans="17:20" s="189" customFormat="1" x14ac:dyDescent="0.2">
      <c r="Q548" s="179"/>
      <c r="R548" s="179"/>
      <c r="S548" s="179"/>
      <c r="T548" s="179"/>
    </row>
    <row r="549" spans="17:20" s="189" customFormat="1" x14ac:dyDescent="0.2">
      <c r="Q549" s="179"/>
      <c r="R549" s="179"/>
      <c r="S549" s="179"/>
      <c r="T549" s="179"/>
    </row>
    <row r="550" spans="17:20" s="189" customFormat="1" x14ac:dyDescent="0.2">
      <c r="Q550" s="179"/>
      <c r="R550" s="179"/>
      <c r="S550" s="179"/>
      <c r="T550" s="179"/>
    </row>
    <row r="551" spans="17:20" s="189" customFormat="1" x14ac:dyDescent="0.2">
      <c r="Q551" s="179"/>
      <c r="R551" s="179"/>
      <c r="S551" s="179"/>
      <c r="T551" s="179"/>
    </row>
    <row r="552" spans="17:20" s="189" customFormat="1" x14ac:dyDescent="0.2">
      <c r="Q552" s="179"/>
      <c r="R552" s="179"/>
      <c r="S552" s="179"/>
      <c r="T552" s="179"/>
    </row>
    <row r="553" spans="17:20" s="189" customFormat="1" x14ac:dyDescent="0.2">
      <c r="Q553" s="179"/>
      <c r="R553" s="179"/>
      <c r="S553" s="179"/>
      <c r="T553" s="179"/>
    </row>
    <row r="554" spans="17:20" s="189" customFormat="1" x14ac:dyDescent="0.2">
      <c r="Q554" s="179"/>
      <c r="R554" s="179"/>
      <c r="S554" s="179"/>
      <c r="T554" s="179"/>
    </row>
    <row r="555" spans="17:20" s="189" customFormat="1" x14ac:dyDescent="0.2">
      <c r="Q555" s="179"/>
      <c r="R555" s="179"/>
      <c r="S555" s="179"/>
      <c r="T555" s="179"/>
    </row>
    <row r="556" spans="17:20" s="189" customFormat="1" x14ac:dyDescent="0.2">
      <c r="Q556" s="179"/>
      <c r="R556" s="179"/>
      <c r="S556" s="179"/>
      <c r="T556" s="179"/>
    </row>
    <row r="557" spans="17:20" s="189" customFormat="1" x14ac:dyDescent="0.2">
      <c r="Q557" s="179"/>
      <c r="R557" s="179"/>
      <c r="S557" s="179"/>
      <c r="T557" s="179"/>
    </row>
    <row r="558" spans="17:20" s="189" customFormat="1" x14ac:dyDescent="0.2">
      <c r="Q558" s="179"/>
      <c r="R558" s="179"/>
      <c r="S558" s="179"/>
      <c r="T558" s="179"/>
    </row>
    <row r="559" spans="17:20" s="189" customFormat="1" x14ac:dyDescent="0.2">
      <c r="Q559" s="179"/>
      <c r="R559" s="179"/>
      <c r="S559" s="179"/>
      <c r="T559" s="179"/>
    </row>
    <row r="560" spans="17:20" s="189" customFormat="1" x14ac:dyDescent="0.2">
      <c r="Q560" s="179"/>
      <c r="R560" s="179"/>
      <c r="S560" s="179"/>
      <c r="T560" s="179"/>
    </row>
    <row r="561" spans="17:20" s="189" customFormat="1" x14ac:dyDescent="0.2">
      <c r="Q561" s="179"/>
      <c r="R561" s="179"/>
      <c r="S561" s="179"/>
      <c r="T561" s="179"/>
    </row>
    <row r="562" spans="17:20" s="189" customFormat="1" x14ac:dyDescent="0.2">
      <c r="Q562" s="179"/>
      <c r="R562" s="179"/>
      <c r="S562" s="179"/>
      <c r="T562" s="179"/>
    </row>
    <row r="563" spans="17:20" s="189" customFormat="1" x14ac:dyDescent="0.2">
      <c r="Q563" s="179"/>
      <c r="R563" s="179"/>
      <c r="S563" s="179"/>
      <c r="T563" s="179"/>
    </row>
    <row r="564" spans="17:20" s="189" customFormat="1" x14ac:dyDescent="0.2">
      <c r="Q564" s="179"/>
      <c r="R564" s="179"/>
      <c r="S564" s="179"/>
      <c r="T564" s="179"/>
    </row>
    <row r="565" spans="17:20" s="189" customFormat="1" x14ac:dyDescent="0.2">
      <c r="Q565" s="179"/>
      <c r="R565" s="179"/>
      <c r="S565" s="179"/>
      <c r="T565" s="179"/>
    </row>
    <row r="566" spans="17:20" s="189" customFormat="1" x14ac:dyDescent="0.2">
      <c r="Q566" s="179"/>
      <c r="R566" s="179"/>
      <c r="S566" s="179"/>
      <c r="T566" s="179"/>
    </row>
    <row r="567" spans="17:20" s="189" customFormat="1" x14ac:dyDescent="0.2">
      <c r="Q567" s="179"/>
      <c r="R567" s="179"/>
      <c r="S567" s="179"/>
      <c r="T567" s="179"/>
    </row>
    <row r="568" spans="17:20" s="189" customFormat="1" x14ac:dyDescent="0.2">
      <c r="Q568" s="179"/>
      <c r="R568" s="179"/>
      <c r="S568" s="179"/>
      <c r="T568" s="179"/>
    </row>
    <row r="569" spans="17:20" s="189" customFormat="1" x14ac:dyDescent="0.2">
      <c r="Q569" s="179"/>
      <c r="R569" s="179"/>
      <c r="S569" s="179"/>
      <c r="T569" s="179"/>
    </row>
    <row r="570" spans="17:20" s="189" customFormat="1" x14ac:dyDescent="0.2">
      <c r="Q570" s="179"/>
      <c r="R570" s="179"/>
      <c r="S570" s="179"/>
      <c r="T570" s="179"/>
    </row>
    <row r="571" spans="17:20" s="189" customFormat="1" x14ac:dyDescent="0.2">
      <c r="Q571" s="179"/>
      <c r="R571" s="179"/>
      <c r="S571" s="179"/>
      <c r="T571" s="179"/>
    </row>
    <row r="572" spans="17:20" s="189" customFormat="1" x14ac:dyDescent="0.2">
      <c r="Q572" s="179"/>
      <c r="R572" s="179"/>
      <c r="S572" s="179"/>
      <c r="T572" s="179"/>
    </row>
    <row r="573" spans="17:20" s="189" customFormat="1" x14ac:dyDescent="0.2">
      <c r="Q573" s="179"/>
      <c r="R573" s="179"/>
      <c r="S573" s="179"/>
      <c r="T573" s="179"/>
    </row>
    <row r="574" spans="17:20" s="189" customFormat="1" x14ac:dyDescent="0.2">
      <c r="Q574" s="179"/>
      <c r="R574" s="179"/>
      <c r="S574" s="179"/>
      <c r="T574" s="179"/>
    </row>
    <row r="575" spans="17:20" s="189" customFormat="1" x14ac:dyDescent="0.2">
      <c r="Q575" s="179"/>
      <c r="R575" s="179"/>
      <c r="S575" s="179"/>
      <c r="T575" s="179"/>
    </row>
    <row r="576" spans="17:20" s="189" customFormat="1" x14ac:dyDescent="0.2">
      <c r="Q576" s="179"/>
      <c r="R576" s="179"/>
      <c r="S576" s="179"/>
      <c r="T576" s="179"/>
    </row>
    <row r="577" spans="17:20" s="189" customFormat="1" x14ac:dyDescent="0.2">
      <c r="Q577" s="179"/>
      <c r="R577" s="179"/>
      <c r="S577" s="179"/>
      <c r="T577" s="179"/>
    </row>
    <row r="578" spans="17:20" s="189" customFormat="1" x14ac:dyDescent="0.2">
      <c r="Q578" s="179"/>
      <c r="R578" s="179"/>
      <c r="S578" s="179"/>
      <c r="T578" s="179"/>
    </row>
    <row r="579" spans="17:20" s="189" customFormat="1" x14ac:dyDescent="0.2">
      <c r="Q579" s="179"/>
      <c r="R579" s="179"/>
      <c r="S579" s="179"/>
      <c r="T579" s="179"/>
    </row>
    <row r="580" spans="17:20" s="189" customFormat="1" x14ac:dyDescent="0.2">
      <c r="Q580" s="179"/>
      <c r="R580" s="179"/>
      <c r="S580" s="179"/>
      <c r="T580" s="179"/>
    </row>
    <row r="581" spans="17:20" s="189" customFormat="1" x14ac:dyDescent="0.2">
      <c r="Q581" s="179"/>
      <c r="R581" s="179"/>
      <c r="S581" s="179"/>
      <c r="T581" s="179"/>
    </row>
    <row r="582" spans="17:20" s="189" customFormat="1" x14ac:dyDescent="0.2">
      <c r="Q582" s="179"/>
      <c r="R582" s="179"/>
      <c r="S582" s="179"/>
      <c r="T582" s="179"/>
    </row>
    <row r="583" spans="17:20" s="189" customFormat="1" x14ac:dyDescent="0.2">
      <c r="Q583" s="179"/>
      <c r="R583" s="179"/>
      <c r="S583" s="179"/>
      <c r="T583" s="179"/>
    </row>
    <row r="584" spans="17:20" s="189" customFormat="1" x14ac:dyDescent="0.2">
      <c r="Q584" s="179"/>
      <c r="R584" s="179"/>
      <c r="S584" s="179"/>
      <c r="T584" s="179"/>
    </row>
    <row r="585" spans="17:20" s="189" customFormat="1" x14ac:dyDescent="0.2">
      <c r="Q585" s="179"/>
      <c r="R585" s="179"/>
      <c r="S585" s="179"/>
      <c r="T585" s="179"/>
    </row>
    <row r="586" spans="17:20" s="189" customFormat="1" x14ac:dyDescent="0.2">
      <c r="Q586" s="179"/>
      <c r="R586" s="179"/>
      <c r="S586" s="179"/>
      <c r="T586" s="179"/>
    </row>
    <row r="587" spans="17:20" s="189" customFormat="1" x14ac:dyDescent="0.2">
      <c r="Q587" s="179"/>
      <c r="R587" s="179"/>
      <c r="S587" s="179"/>
      <c r="T587" s="179"/>
    </row>
    <row r="588" spans="17:20" s="189" customFormat="1" x14ac:dyDescent="0.2">
      <c r="Q588" s="179"/>
      <c r="R588" s="179"/>
      <c r="S588" s="179"/>
      <c r="T588" s="179"/>
    </row>
    <row r="589" spans="17:20" s="189" customFormat="1" x14ac:dyDescent="0.2">
      <c r="Q589" s="179"/>
      <c r="R589" s="179"/>
      <c r="S589" s="179"/>
      <c r="T589" s="179"/>
    </row>
    <row r="590" spans="17:20" s="189" customFormat="1" x14ac:dyDescent="0.2">
      <c r="Q590" s="179"/>
      <c r="R590" s="179"/>
      <c r="S590" s="179"/>
      <c r="T590" s="179"/>
    </row>
    <row r="591" spans="17:20" s="189" customFormat="1" x14ac:dyDescent="0.2">
      <c r="Q591" s="179"/>
      <c r="R591" s="179"/>
      <c r="S591" s="179"/>
      <c r="T591" s="179"/>
    </row>
    <row r="592" spans="17:20" s="189" customFormat="1" x14ac:dyDescent="0.2">
      <c r="Q592" s="179"/>
      <c r="R592" s="179"/>
      <c r="S592" s="179"/>
      <c r="T592" s="179"/>
    </row>
    <row r="593" spans="17:20" s="189" customFormat="1" x14ac:dyDescent="0.2">
      <c r="Q593" s="179"/>
      <c r="R593" s="179"/>
      <c r="S593" s="179"/>
      <c r="T593" s="179"/>
    </row>
    <row r="594" spans="17:20" s="189" customFormat="1" x14ac:dyDescent="0.2">
      <c r="Q594" s="179"/>
      <c r="R594" s="179"/>
      <c r="S594" s="179"/>
      <c r="T594" s="179"/>
    </row>
    <row r="595" spans="17:20" s="189" customFormat="1" x14ac:dyDescent="0.2">
      <c r="Q595" s="179"/>
      <c r="R595" s="179"/>
      <c r="S595" s="179"/>
      <c r="T595" s="179"/>
    </row>
    <row r="596" spans="17:20" s="189" customFormat="1" x14ac:dyDescent="0.2">
      <c r="Q596" s="179"/>
      <c r="R596" s="179"/>
      <c r="S596" s="179"/>
      <c r="T596" s="179"/>
    </row>
    <row r="597" spans="17:20" s="189" customFormat="1" x14ac:dyDescent="0.2">
      <c r="Q597" s="179"/>
      <c r="R597" s="179"/>
      <c r="S597" s="179"/>
      <c r="T597" s="179"/>
    </row>
    <row r="598" spans="17:20" s="189" customFormat="1" x14ac:dyDescent="0.2">
      <c r="Q598" s="179"/>
      <c r="R598" s="179"/>
      <c r="S598" s="179"/>
      <c r="T598" s="179"/>
    </row>
    <row r="599" spans="17:20" s="189" customFormat="1" x14ac:dyDescent="0.2">
      <c r="Q599" s="179"/>
      <c r="R599" s="179"/>
      <c r="S599" s="179"/>
      <c r="T599" s="179"/>
    </row>
    <row r="600" spans="17:20" s="189" customFormat="1" x14ac:dyDescent="0.2">
      <c r="Q600" s="179"/>
      <c r="R600" s="179"/>
      <c r="S600" s="179"/>
      <c r="T600" s="179"/>
    </row>
    <row r="601" spans="17:20" s="189" customFormat="1" x14ac:dyDescent="0.2">
      <c r="Q601" s="179"/>
      <c r="R601" s="179"/>
      <c r="S601" s="179"/>
      <c r="T601" s="179"/>
    </row>
    <row r="602" spans="17:20" s="189" customFormat="1" x14ac:dyDescent="0.2">
      <c r="Q602" s="179"/>
      <c r="R602" s="179"/>
      <c r="S602" s="179"/>
      <c r="T602" s="179"/>
    </row>
    <row r="603" spans="17:20" s="189" customFormat="1" x14ac:dyDescent="0.2">
      <c r="Q603" s="179"/>
      <c r="R603" s="179"/>
      <c r="S603" s="179"/>
      <c r="T603" s="179"/>
    </row>
    <row r="604" spans="17:20" s="189" customFormat="1" x14ac:dyDescent="0.2">
      <c r="Q604" s="179"/>
      <c r="R604" s="179"/>
      <c r="S604" s="179"/>
      <c r="T604" s="179"/>
    </row>
    <row r="605" spans="17:20" s="189" customFormat="1" x14ac:dyDescent="0.2">
      <c r="Q605" s="179"/>
      <c r="R605" s="179"/>
      <c r="S605" s="179"/>
      <c r="T605" s="179"/>
    </row>
    <row r="606" spans="17:20" s="189" customFormat="1" x14ac:dyDescent="0.2">
      <c r="Q606" s="179"/>
      <c r="R606" s="179"/>
      <c r="S606" s="179"/>
      <c r="T606" s="179"/>
    </row>
    <row r="607" spans="17:20" s="189" customFormat="1" x14ac:dyDescent="0.2">
      <c r="Q607" s="179"/>
      <c r="R607" s="179"/>
      <c r="S607" s="179"/>
      <c r="T607" s="179"/>
    </row>
    <row r="608" spans="17:20" s="189" customFormat="1" x14ac:dyDescent="0.2">
      <c r="Q608" s="179"/>
      <c r="R608" s="179"/>
      <c r="S608" s="179"/>
      <c r="T608" s="179"/>
    </row>
    <row r="609" spans="17:20" s="189" customFormat="1" x14ac:dyDescent="0.2">
      <c r="Q609" s="179"/>
      <c r="R609" s="179"/>
      <c r="S609" s="179"/>
      <c r="T609" s="179"/>
    </row>
    <row r="610" spans="17:20" s="189" customFormat="1" x14ac:dyDescent="0.2">
      <c r="Q610" s="179"/>
      <c r="R610" s="179"/>
      <c r="S610" s="179"/>
      <c r="T610" s="179"/>
    </row>
    <row r="611" spans="17:20" s="189" customFormat="1" x14ac:dyDescent="0.2">
      <c r="Q611" s="179"/>
      <c r="R611" s="179"/>
      <c r="S611" s="179"/>
      <c r="T611" s="179"/>
    </row>
    <row r="612" spans="17:20" s="189" customFormat="1" x14ac:dyDescent="0.2">
      <c r="Q612" s="179"/>
      <c r="R612" s="179"/>
      <c r="S612" s="179"/>
      <c r="T612" s="179"/>
    </row>
    <row r="613" spans="17:20" s="189" customFormat="1" x14ac:dyDescent="0.2">
      <c r="Q613" s="179"/>
      <c r="R613" s="179"/>
      <c r="S613" s="179"/>
      <c r="T613" s="179"/>
    </row>
    <row r="614" spans="17:20" s="189" customFormat="1" x14ac:dyDescent="0.2">
      <c r="Q614" s="179"/>
      <c r="R614" s="179"/>
      <c r="S614" s="179"/>
      <c r="T614" s="179"/>
    </row>
    <row r="615" spans="17:20" s="189" customFormat="1" x14ac:dyDescent="0.2">
      <c r="Q615" s="179"/>
      <c r="R615" s="179"/>
      <c r="S615" s="179"/>
      <c r="T615" s="179"/>
    </row>
    <row r="616" spans="17:20" s="189" customFormat="1" x14ac:dyDescent="0.2">
      <c r="Q616" s="179"/>
      <c r="R616" s="179"/>
      <c r="S616" s="179"/>
      <c r="T616" s="179"/>
    </row>
    <row r="617" spans="17:20" s="189" customFormat="1" x14ac:dyDescent="0.2">
      <c r="Q617" s="179"/>
      <c r="R617" s="179"/>
      <c r="S617" s="179"/>
      <c r="T617" s="179"/>
    </row>
    <row r="618" spans="17:20" s="189" customFormat="1" x14ac:dyDescent="0.2">
      <c r="Q618" s="179"/>
      <c r="R618" s="179"/>
      <c r="S618" s="179"/>
      <c r="T618" s="179"/>
    </row>
    <row r="619" spans="17:20" s="189" customFormat="1" x14ac:dyDescent="0.2">
      <c r="Q619" s="179"/>
      <c r="R619" s="179"/>
      <c r="S619" s="179"/>
      <c r="T619" s="179"/>
    </row>
    <row r="620" spans="17:20" s="189" customFormat="1" x14ac:dyDescent="0.2">
      <c r="Q620" s="179"/>
      <c r="R620" s="179"/>
      <c r="S620" s="179"/>
      <c r="T620" s="179"/>
    </row>
    <row r="621" spans="17:20" s="189" customFormat="1" x14ac:dyDescent="0.2">
      <c r="Q621" s="179"/>
      <c r="R621" s="179"/>
      <c r="S621" s="179"/>
      <c r="T621" s="179"/>
    </row>
    <row r="622" spans="17:20" s="189" customFormat="1" x14ac:dyDescent="0.2">
      <c r="Q622" s="179"/>
      <c r="R622" s="179"/>
      <c r="S622" s="179"/>
      <c r="T622" s="179"/>
    </row>
    <row r="623" spans="17:20" s="189" customFormat="1" x14ac:dyDescent="0.2">
      <c r="Q623" s="179"/>
      <c r="R623" s="179"/>
      <c r="S623" s="179"/>
      <c r="T623" s="179"/>
    </row>
    <row r="624" spans="17:20" s="189" customFormat="1" x14ac:dyDescent="0.2">
      <c r="Q624" s="179"/>
      <c r="R624" s="179"/>
      <c r="S624" s="179"/>
      <c r="T624" s="179"/>
    </row>
    <row r="625" spans="17:20" s="189" customFormat="1" x14ac:dyDescent="0.2">
      <c r="Q625" s="179"/>
      <c r="R625" s="179"/>
      <c r="S625" s="179"/>
      <c r="T625" s="179"/>
    </row>
    <row r="626" spans="17:20" s="189" customFormat="1" x14ac:dyDescent="0.2">
      <c r="Q626" s="179"/>
      <c r="R626" s="179"/>
      <c r="S626" s="179"/>
      <c r="T626" s="179"/>
    </row>
    <row r="627" spans="17:20" s="189" customFormat="1" x14ac:dyDescent="0.2">
      <c r="Q627" s="179"/>
      <c r="R627" s="179"/>
      <c r="S627" s="179"/>
      <c r="T627" s="179"/>
    </row>
    <row r="628" spans="17:20" s="189" customFormat="1" x14ac:dyDescent="0.2">
      <c r="Q628" s="179"/>
      <c r="R628" s="179"/>
      <c r="S628" s="179"/>
      <c r="T628" s="179"/>
    </row>
    <row r="629" spans="17:20" s="189" customFormat="1" x14ac:dyDescent="0.2">
      <c r="Q629" s="179"/>
      <c r="R629" s="179"/>
      <c r="S629" s="179"/>
      <c r="T629" s="179"/>
    </row>
    <row r="630" spans="17:20" s="189" customFormat="1" x14ac:dyDescent="0.2">
      <c r="Q630" s="179"/>
      <c r="R630" s="179"/>
      <c r="S630" s="179"/>
      <c r="T630" s="179"/>
    </row>
    <row r="631" spans="17:20" s="189" customFormat="1" x14ac:dyDescent="0.2">
      <c r="Q631" s="179"/>
      <c r="R631" s="179"/>
      <c r="S631" s="179"/>
      <c r="T631" s="179"/>
    </row>
    <row r="632" spans="17:20" s="189" customFormat="1" x14ac:dyDescent="0.2">
      <c r="Q632" s="179"/>
      <c r="R632" s="179"/>
      <c r="S632" s="179"/>
      <c r="T632" s="179"/>
    </row>
    <row r="633" spans="17:20" s="189" customFormat="1" x14ac:dyDescent="0.2">
      <c r="Q633" s="179"/>
      <c r="R633" s="179"/>
      <c r="S633" s="179"/>
      <c r="T633" s="179"/>
    </row>
    <row r="634" spans="17:20" s="189" customFormat="1" x14ac:dyDescent="0.2">
      <c r="Q634" s="179"/>
      <c r="R634" s="179"/>
      <c r="S634" s="179"/>
      <c r="T634" s="179"/>
    </row>
    <row r="635" spans="17:20" s="189" customFormat="1" x14ac:dyDescent="0.2">
      <c r="Q635" s="179"/>
      <c r="R635" s="179"/>
      <c r="S635" s="179"/>
      <c r="T635" s="179"/>
    </row>
    <row r="636" spans="17:20" s="189" customFormat="1" x14ac:dyDescent="0.2">
      <c r="Q636" s="179"/>
      <c r="R636" s="179"/>
      <c r="S636" s="179"/>
      <c r="T636" s="179"/>
    </row>
    <row r="637" spans="17:20" s="189" customFormat="1" x14ac:dyDescent="0.2">
      <c r="Q637" s="179"/>
      <c r="R637" s="179"/>
      <c r="S637" s="179"/>
      <c r="T637" s="179"/>
    </row>
    <row r="638" spans="17:20" s="189" customFormat="1" x14ac:dyDescent="0.2">
      <c r="Q638" s="179"/>
      <c r="R638" s="179"/>
      <c r="S638" s="179"/>
      <c r="T638" s="179"/>
    </row>
    <row r="639" spans="17:20" s="189" customFormat="1" x14ac:dyDescent="0.2">
      <c r="Q639" s="179"/>
      <c r="R639" s="179"/>
      <c r="S639" s="179"/>
      <c r="T639" s="179"/>
    </row>
    <row r="640" spans="17:20" s="189" customFormat="1" x14ac:dyDescent="0.2">
      <c r="Q640" s="179"/>
      <c r="R640" s="179"/>
      <c r="S640" s="179"/>
      <c r="T640" s="179"/>
    </row>
    <row r="641" spans="17:20" s="189" customFormat="1" x14ac:dyDescent="0.2">
      <c r="Q641" s="179"/>
      <c r="R641" s="179"/>
      <c r="S641" s="179"/>
      <c r="T641" s="179"/>
    </row>
    <row r="642" spans="17:20" s="189" customFormat="1" x14ac:dyDescent="0.2">
      <c r="Q642" s="179"/>
      <c r="R642" s="179"/>
      <c r="S642" s="179"/>
      <c r="T642" s="179"/>
    </row>
    <row r="643" spans="17:20" s="189" customFormat="1" x14ac:dyDescent="0.2">
      <c r="Q643" s="179"/>
      <c r="R643" s="179"/>
      <c r="S643" s="179"/>
      <c r="T643" s="179"/>
    </row>
    <row r="644" spans="17:20" s="189" customFormat="1" x14ac:dyDescent="0.2">
      <c r="Q644" s="179"/>
      <c r="R644" s="179"/>
      <c r="S644" s="179"/>
      <c r="T644" s="179"/>
    </row>
    <row r="645" spans="17:20" s="189" customFormat="1" x14ac:dyDescent="0.2">
      <c r="Q645" s="179"/>
      <c r="R645" s="179"/>
      <c r="S645" s="179"/>
      <c r="T645" s="179"/>
    </row>
    <row r="646" spans="17:20" s="189" customFormat="1" x14ac:dyDescent="0.2">
      <c r="Q646" s="179"/>
      <c r="R646" s="179"/>
      <c r="S646" s="179"/>
      <c r="T646" s="179"/>
    </row>
    <row r="647" spans="17:20" s="189" customFormat="1" x14ac:dyDescent="0.2">
      <c r="Q647" s="179"/>
      <c r="R647" s="179"/>
      <c r="S647" s="179"/>
      <c r="T647" s="179"/>
    </row>
    <row r="648" spans="17:20" s="189" customFormat="1" x14ac:dyDescent="0.2">
      <c r="Q648" s="179"/>
      <c r="R648" s="179"/>
      <c r="S648" s="179"/>
      <c r="T648" s="179"/>
    </row>
    <row r="649" spans="17:20" s="189" customFormat="1" x14ac:dyDescent="0.2">
      <c r="Q649" s="179"/>
      <c r="R649" s="179"/>
      <c r="S649" s="179"/>
      <c r="T649" s="179"/>
    </row>
    <row r="650" spans="17:20" s="189" customFormat="1" x14ac:dyDescent="0.2">
      <c r="Q650" s="179"/>
      <c r="R650" s="179"/>
      <c r="S650" s="179"/>
      <c r="T650" s="179"/>
    </row>
    <row r="651" spans="17:20" s="189" customFormat="1" x14ac:dyDescent="0.2">
      <c r="Q651" s="179"/>
      <c r="R651" s="179"/>
      <c r="S651" s="179"/>
      <c r="T651" s="179"/>
    </row>
    <row r="652" spans="17:20" s="189" customFormat="1" x14ac:dyDescent="0.2">
      <c r="Q652" s="179"/>
      <c r="R652" s="179"/>
      <c r="S652" s="179"/>
      <c r="T652" s="179"/>
    </row>
    <row r="653" spans="17:20" s="189" customFormat="1" x14ac:dyDescent="0.2">
      <c r="Q653" s="179"/>
      <c r="R653" s="179"/>
      <c r="S653" s="179"/>
      <c r="T653" s="179"/>
    </row>
    <row r="654" spans="17:20" s="189" customFormat="1" x14ac:dyDescent="0.2">
      <c r="Q654" s="179"/>
      <c r="R654" s="179"/>
      <c r="S654" s="179"/>
      <c r="T654" s="179"/>
    </row>
    <row r="655" spans="17:20" s="189" customFormat="1" x14ac:dyDescent="0.2">
      <c r="Q655" s="179"/>
      <c r="R655" s="179"/>
      <c r="S655" s="179"/>
      <c r="T655" s="179"/>
    </row>
    <row r="656" spans="17:20" s="189" customFormat="1" x14ac:dyDescent="0.2">
      <c r="Q656" s="179"/>
      <c r="R656" s="179"/>
      <c r="S656" s="179"/>
      <c r="T656" s="179"/>
    </row>
    <row r="657" spans="17:20" s="189" customFormat="1" x14ac:dyDescent="0.2">
      <c r="Q657" s="179"/>
      <c r="R657" s="179"/>
      <c r="S657" s="179"/>
      <c r="T657" s="179"/>
    </row>
    <row r="658" spans="17:20" s="189" customFormat="1" x14ac:dyDescent="0.2">
      <c r="Q658" s="179"/>
      <c r="R658" s="179"/>
      <c r="S658" s="179"/>
      <c r="T658" s="179"/>
    </row>
    <row r="659" spans="17:20" s="189" customFormat="1" x14ac:dyDescent="0.2">
      <c r="Q659" s="179"/>
      <c r="R659" s="179"/>
      <c r="S659" s="179"/>
      <c r="T659" s="179"/>
    </row>
    <row r="660" spans="17:20" s="189" customFormat="1" x14ac:dyDescent="0.2">
      <c r="Q660" s="179"/>
      <c r="R660" s="179"/>
      <c r="S660" s="179"/>
      <c r="T660" s="179"/>
    </row>
    <row r="661" spans="17:20" s="189" customFormat="1" x14ac:dyDescent="0.2">
      <c r="Q661" s="179"/>
      <c r="R661" s="179"/>
      <c r="S661" s="179"/>
      <c r="T661" s="179"/>
    </row>
    <row r="662" spans="17:20" s="189" customFormat="1" x14ac:dyDescent="0.2">
      <c r="Q662" s="179"/>
      <c r="R662" s="179"/>
      <c r="S662" s="179"/>
      <c r="T662" s="179"/>
    </row>
    <row r="663" spans="17:20" s="189" customFormat="1" x14ac:dyDescent="0.2">
      <c r="Q663" s="179"/>
      <c r="R663" s="179"/>
      <c r="S663" s="179"/>
      <c r="T663" s="179"/>
    </row>
    <row r="664" spans="17:20" s="189" customFormat="1" x14ac:dyDescent="0.2">
      <c r="Q664" s="179"/>
      <c r="R664" s="179"/>
      <c r="S664" s="179"/>
      <c r="T664" s="179"/>
    </row>
    <row r="665" spans="17:20" s="189" customFormat="1" x14ac:dyDescent="0.2">
      <c r="Q665" s="179"/>
      <c r="R665" s="179"/>
      <c r="S665" s="179"/>
      <c r="T665" s="179"/>
    </row>
    <row r="666" spans="17:20" s="189" customFormat="1" x14ac:dyDescent="0.2">
      <c r="Q666" s="179"/>
      <c r="R666" s="179"/>
      <c r="S666" s="179"/>
      <c r="T666" s="179"/>
    </row>
    <row r="667" spans="17:20" s="189" customFormat="1" x14ac:dyDescent="0.2">
      <c r="Q667" s="179"/>
      <c r="R667" s="179"/>
      <c r="S667" s="179"/>
      <c r="T667" s="179"/>
    </row>
    <row r="668" spans="17:20" s="189" customFormat="1" x14ac:dyDescent="0.2">
      <c r="Q668" s="179"/>
      <c r="R668" s="179"/>
      <c r="S668" s="179"/>
      <c r="T668" s="179"/>
    </row>
    <row r="669" spans="17:20" s="189" customFormat="1" x14ac:dyDescent="0.2">
      <c r="Q669" s="179"/>
      <c r="R669" s="179"/>
      <c r="S669" s="179"/>
      <c r="T669" s="179"/>
    </row>
    <row r="670" spans="17:20" s="189" customFormat="1" x14ac:dyDescent="0.2">
      <c r="Q670" s="179"/>
      <c r="R670" s="179"/>
      <c r="S670" s="179"/>
      <c r="T670" s="179"/>
    </row>
    <row r="671" spans="17:20" s="189" customFormat="1" x14ac:dyDescent="0.2">
      <c r="Q671" s="179"/>
      <c r="R671" s="179"/>
      <c r="S671" s="179"/>
      <c r="T671" s="179"/>
    </row>
    <row r="672" spans="17:20" s="189" customFormat="1" x14ac:dyDescent="0.2">
      <c r="Q672" s="179"/>
      <c r="R672" s="179"/>
      <c r="S672" s="179"/>
      <c r="T672" s="179"/>
    </row>
    <row r="673" spans="17:20" s="189" customFormat="1" x14ac:dyDescent="0.2">
      <c r="Q673" s="179"/>
      <c r="R673" s="179"/>
      <c r="S673" s="179"/>
      <c r="T673" s="179"/>
    </row>
    <row r="674" spans="17:20" s="189" customFormat="1" x14ac:dyDescent="0.2">
      <c r="Q674" s="179"/>
      <c r="R674" s="179"/>
      <c r="S674" s="179"/>
      <c r="T674" s="179"/>
    </row>
    <row r="675" spans="17:20" s="189" customFormat="1" x14ac:dyDescent="0.2">
      <c r="Q675" s="179"/>
      <c r="R675" s="179"/>
      <c r="S675" s="179"/>
      <c r="T675" s="179"/>
    </row>
    <row r="676" spans="17:20" s="189" customFormat="1" x14ac:dyDescent="0.2">
      <c r="Q676" s="179"/>
      <c r="R676" s="179"/>
      <c r="S676" s="179"/>
      <c r="T676" s="179"/>
    </row>
    <row r="677" spans="17:20" s="189" customFormat="1" x14ac:dyDescent="0.2">
      <c r="Q677" s="179"/>
      <c r="R677" s="179"/>
      <c r="S677" s="179"/>
      <c r="T677" s="179"/>
    </row>
    <row r="678" spans="17:20" s="189" customFormat="1" x14ac:dyDescent="0.2">
      <c r="Q678" s="179"/>
      <c r="R678" s="179"/>
      <c r="S678" s="179"/>
      <c r="T678" s="179"/>
    </row>
    <row r="679" spans="17:20" s="189" customFormat="1" x14ac:dyDescent="0.2">
      <c r="Q679" s="179"/>
      <c r="R679" s="179"/>
      <c r="S679" s="179"/>
      <c r="T679" s="179"/>
    </row>
    <row r="680" spans="17:20" s="189" customFormat="1" x14ac:dyDescent="0.2">
      <c r="Q680" s="179"/>
      <c r="R680" s="179"/>
      <c r="S680" s="179"/>
      <c r="T680" s="179"/>
    </row>
    <row r="681" spans="17:20" s="189" customFormat="1" x14ac:dyDescent="0.2">
      <c r="Q681" s="179"/>
      <c r="R681" s="179"/>
      <c r="S681" s="179"/>
      <c r="T681" s="179"/>
    </row>
    <row r="682" spans="17:20" s="189" customFormat="1" x14ac:dyDescent="0.2">
      <c r="Q682" s="179"/>
      <c r="R682" s="179"/>
      <c r="S682" s="179"/>
      <c r="T682" s="179"/>
    </row>
    <row r="683" spans="17:20" s="189" customFormat="1" x14ac:dyDescent="0.2">
      <c r="Q683" s="179"/>
      <c r="R683" s="179"/>
      <c r="S683" s="179"/>
      <c r="T683" s="179"/>
    </row>
    <row r="684" spans="17:20" s="189" customFormat="1" x14ac:dyDescent="0.2">
      <c r="Q684" s="179"/>
      <c r="R684" s="179"/>
      <c r="S684" s="179"/>
      <c r="T684" s="179"/>
    </row>
    <row r="685" spans="17:20" s="189" customFormat="1" x14ac:dyDescent="0.2">
      <c r="Q685" s="179"/>
      <c r="R685" s="179"/>
      <c r="S685" s="179"/>
      <c r="T685" s="179"/>
    </row>
    <row r="686" spans="17:20" s="189" customFormat="1" x14ac:dyDescent="0.2">
      <c r="Q686" s="179"/>
      <c r="R686" s="179"/>
      <c r="S686" s="179"/>
      <c r="T686" s="179"/>
    </row>
    <row r="687" spans="17:20" s="189" customFormat="1" x14ac:dyDescent="0.2">
      <c r="Q687" s="179"/>
      <c r="R687" s="179"/>
      <c r="S687" s="179"/>
      <c r="T687" s="179"/>
    </row>
    <row r="688" spans="17:20" s="189" customFormat="1" x14ac:dyDescent="0.2">
      <c r="Q688" s="179"/>
      <c r="R688" s="179"/>
      <c r="S688" s="179"/>
      <c r="T688" s="179"/>
    </row>
    <row r="689" spans="17:20" s="189" customFormat="1" x14ac:dyDescent="0.2">
      <c r="Q689" s="179"/>
      <c r="R689" s="179"/>
      <c r="S689" s="179"/>
      <c r="T689" s="179"/>
    </row>
    <row r="690" spans="17:20" s="189" customFormat="1" x14ac:dyDescent="0.2">
      <c r="Q690" s="179"/>
      <c r="R690" s="179"/>
      <c r="S690" s="179"/>
      <c r="T690" s="179"/>
    </row>
    <row r="691" spans="17:20" s="189" customFormat="1" x14ac:dyDescent="0.2">
      <c r="Q691" s="179"/>
      <c r="R691" s="179"/>
      <c r="S691" s="179"/>
      <c r="T691" s="179"/>
    </row>
    <row r="692" spans="17:20" s="189" customFormat="1" x14ac:dyDescent="0.2">
      <c r="Q692" s="179"/>
      <c r="R692" s="179"/>
      <c r="S692" s="179"/>
      <c r="T692" s="179"/>
    </row>
    <row r="693" spans="17:20" s="189" customFormat="1" x14ac:dyDescent="0.2">
      <c r="Q693" s="179"/>
      <c r="R693" s="179"/>
      <c r="S693" s="179"/>
      <c r="T693" s="179"/>
    </row>
    <row r="694" spans="17:20" s="189" customFormat="1" x14ac:dyDescent="0.2">
      <c r="Q694" s="179"/>
      <c r="R694" s="179"/>
      <c r="S694" s="179"/>
      <c r="T694" s="179"/>
    </row>
    <row r="695" spans="17:20" s="189" customFormat="1" x14ac:dyDescent="0.2">
      <c r="Q695" s="179"/>
      <c r="R695" s="179"/>
      <c r="S695" s="179"/>
      <c r="T695" s="179"/>
    </row>
    <row r="696" spans="17:20" s="189" customFormat="1" x14ac:dyDescent="0.2">
      <c r="Q696" s="179"/>
      <c r="R696" s="179"/>
      <c r="S696" s="179"/>
      <c r="T696" s="179"/>
    </row>
    <row r="697" spans="17:20" s="189" customFormat="1" x14ac:dyDescent="0.2">
      <c r="Q697" s="179"/>
      <c r="R697" s="179"/>
      <c r="S697" s="179"/>
      <c r="T697" s="179"/>
    </row>
    <row r="698" spans="17:20" s="189" customFormat="1" x14ac:dyDescent="0.2">
      <c r="Q698" s="179"/>
      <c r="R698" s="179"/>
      <c r="S698" s="179"/>
      <c r="T698" s="179"/>
    </row>
    <row r="699" spans="17:20" s="189" customFormat="1" x14ac:dyDescent="0.2">
      <c r="Q699" s="179"/>
      <c r="R699" s="179"/>
      <c r="S699" s="179"/>
      <c r="T699" s="179"/>
    </row>
    <row r="700" spans="17:20" s="189" customFormat="1" x14ac:dyDescent="0.2">
      <c r="Q700" s="179"/>
      <c r="R700" s="179"/>
      <c r="S700" s="179"/>
      <c r="T700" s="179"/>
    </row>
    <row r="701" spans="17:20" s="189" customFormat="1" x14ac:dyDescent="0.2">
      <c r="Q701" s="179"/>
      <c r="R701" s="179"/>
      <c r="S701" s="179"/>
      <c r="T701" s="179"/>
    </row>
    <row r="702" spans="17:20" s="189" customFormat="1" x14ac:dyDescent="0.2">
      <c r="Q702" s="179"/>
      <c r="R702" s="179"/>
      <c r="S702" s="179"/>
      <c r="T702" s="179"/>
    </row>
    <row r="703" spans="17:20" s="189" customFormat="1" x14ac:dyDescent="0.2">
      <c r="Q703" s="179"/>
      <c r="R703" s="179"/>
      <c r="S703" s="179"/>
      <c r="T703" s="179"/>
    </row>
    <row r="704" spans="17:20" s="189" customFormat="1" x14ac:dyDescent="0.2">
      <c r="Q704" s="179"/>
      <c r="R704" s="179"/>
      <c r="S704" s="179"/>
      <c r="T704" s="179"/>
    </row>
    <row r="705" spans="17:20" s="189" customFormat="1" x14ac:dyDescent="0.2">
      <c r="Q705" s="179"/>
      <c r="R705" s="179"/>
      <c r="S705" s="179"/>
      <c r="T705" s="179"/>
    </row>
    <row r="706" spans="17:20" s="189" customFormat="1" x14ac:dyDescent="0.2">
      <c r="Q706" s="179"/>
      <c r="R706" s="179"/>
      <c r="S706" s="179"/>
      <c r="T706" s="179"/>
    </row>
    <row r="707" spans="17:20" s="189" customFormat="1" x14ac:dyDescent="0.2">
      <c r="Q707" s="179"/>
      <c r="R707" s="179"/>
      <c r="S707" s="179"/>
      <c r="T707" s="179"/>
    </row>
    <row r="708" spans="17:20" s="189" customFormat="1" x14ac:dyDescent="0.2">
      <c r="Q708" s="179"/>
      <c r="R708" s="179"/>
      <c r="S708" s="179"/>
      <c r="T708" s="179"/>
    </row>
    <row r="709" spans="17:20" s="189" customFormat="1" x14ac:dyDescent="0.2">
      <c r="Q709" s="179"/>
      <c r="R709" s="179"/>
      <c r="S709" s="179"/>
      <c r="T709" s="179"/>
    </row>
    <row r="710" spans="17:20" s="189" customFormat="1" x14ac:dyDescent="0.2">
      <c r="Q710" s="179"/>
      <c r="R710" s="179"/>
      <c r="S710" s="179"/>
      <c r="T710" s="179"/>
    </row>
    <row r="711" spans="17:20" s="189" customFormat="1" x14ac:dyDescent="0.2">
      <c r="Q711" s="179"/>
      <c r="R711" s="179"/>
      <c r="S711" s="179"/>
      <c r="T711" s="179"/>
    </row>
    <row r="712" spans="17:20" s="189" customFormat="1" x14ac:dyDescent="0.2">
      <c r="Q712" s="179"/>
      <c r="R712" s="179"/>
      <c r="S712" s="179"/>
      <c r="T712" s="179"/>
    </row>
    <row r="713" spans="17:20" s="189" customFormat="1" x14ac:dyDescent="0.2">
      <c r="Q713" s="179"/>
      <c r="R713" s="179"/>
      <c r="S713" s="179"/>
      <c r="T713" s="179"/>
    </row>
    <row r="714" spans="17:20" s="189" customFormat="1" x14ac:dyDescent="0.2">
      <c r="Q714" s="179"/>
      <c r="R714" s="179"/>
      <c r="S714" s="179"/>
      <c r="T714" s="179"/>
    </row>
    <row r="715" spans="17:20" s="189" customFormat="1" x14ac:dyDescent="0.2">
      <c r="Q715" s="179"/>
      <c r="R715" s="179"/>
      <c r="S715" s="179"/>
      <c r="T715" s="179"/>
    </row>
    <row r="716" spans="17:20" s="189" customFormat="1" x14ac:dyDescent="0.2">
      <c r="Q716" s="179"/>
      <c r="R716" s="179"/>
      <c r="S716" s="179"/>
      <c r="T716" s="179"/>
    </row>
    <row r="717" spans="17:20" s="189" customFormat="1" x14ac:dyDescent="0.2">
      <c r="Q717" s="179"/>
      <c r="R717" s="179"/>
      <c r="S717" s="179"/>
      <c r="T717" s="179"/>
    </row>
    <row r="718" spans="17:20" s="189" customFormat="1" x14ac:dyDescent="0.2">
      <c r="Q718" s="179"/>
      <c r="R718" s="179"/>
      <c r="S718" s="179"/>
      <c r="T718" s="179"/>
    </row>
    <row r="719" spans="17:20" s="189" customFormat="1" x14ac:dyDescent="0.2">
      <c r="Q719" s="179"/>
      <c r="R719" s="179"/>
      <c r="S719" s="179"/>
      <c r="T719" s="179"/>
    </row>
    <row r="720" spans="17:20" s="189" customFormat="1" x14ac:dyDescent="0.2">
      <c r="Q720" s="179"/>
      <c r="R720" s="179"/>
      <c r="S720" s="179"/>
      <c r="T720" s="179"/>
    </row>
    <row r="721" spans="17:20" s="189" customFormat="1" x14ac:dyDescent="0.2">
      <c r="Q721" s="179"/>
      <c r="R721" s="179"/>
      <c r="S721" s="179"/>
      <c r="T721" s="179"/>
    </row>
    <row r="722" spans="17:20" s="189" customFormat="1" x14ac:dyDescent="0.2">
      <c r="Q722" s="179"/>
      <c r="R722" s="179"/>
      <c r="S722" s="179"/>
      <c r="T722" s="179"/>
    </row>
    <row r="723" spans="17:20" s="189" customFormat="1" x14ac:dyDescent="0.2">
      <c r="Q723" s="179"/>
      <c r="R723" s="179"/>
      <c r="S723" s="179"/>
      <c r="T723" s="179"/>
    </row>
    <row r="724" spans="17:20" s="189" customFormat="1" x14ac:dyDescent="0.2">
      <c r="Q724" s="179"/>
      <c r="R724" s="179"/>
      <c r="S724" s="179"/>
      <c r="T724" s="179"/>
    </row>
    <row r="725" spans="17:20" s="189" customFormat="1" x14ac:dyDescent="0.2">
      <c r="Q725" s="179"/>
      <c r="R725" s="179"/>
      <c r="S725" s="179"/>
      <c r="T725" s="179"/>
    </row>
    <row r="726" spans="17:20" s="189" customFormat="1" x14ac:dyDescent="0.2">
      <c r="Q726" s="179"/>
      <c r="R726" s="179"/>
      <c r="S726" s="179"/>
      <c r="T726" s="179"/>
    </row>
    <row r="727" spans="17:20" s="189" customFormat="1" x14ac:dyDescent="0.2">
      <c r="Q727" s="179"/>
      <c r="R727" s="179"/>
      <c r="S727" s="179"/>
      <c r="T727" s="179"/>
    </row>
    <row r="728" spans="17:20" s="189" customFormat="1" x14ac:dyDescent="0.2">
      <c r="Q728" s="179"/>
      <c r="R728" s="179"/>
      <c r="S728" s="179"/>
      <c r="T728" s="179"/>
    </row>
    <row r="729" spans="17:20" s="189" customFormat="1" x14ac:dyDescent="0.2">
      <c r="Q729" s="179"/>
      <c r="R729" s="179"/>
      <c r="S729" s="179"/>
      <c r="T729" s="179"/>
    </row>
    <row r="730" spans="17:20" s="189" customFormat="1" x14ac:dyDescent="0.2">
      <c r="Q730" s="179"/>
      <c r="R730" s="179"/>
      <c r="S730" s="179"/>
      <c r="T730" s="179"/>
    </row>
    <row r="731" spans="17:20" s="189" customFormat="1" x14ac:dyDescent="0.2">
      <c r="Q731" s="179"/>
      <c r="R731" s="179"/>
      <c r="S731" s="179"/>
      <c r="T731" s="179"/>
    </row>
    <row r="732" spans="17:20" s="189" customFormat="1" x14ac:dyDescent="0.2">
      <c r="Q732" s="179"/>
      <c r="R732" s="179"/>
      <c r="S732" s="179"/>
      <c r="T732" s="179"/>
    </row>
    <row r="733" spans="17:20" s="189" customFormat="1" x14ac:dyDescent="0.2">
      <c r="Q733" s="179"/>
      <c r="R733" s="179"/>
      <c r="S733" s="179"/>
      <c r="T733" s="179"/>
    </row>
    <row r="734" spans="17:20" s="189" customFormat="1" x14ac:dyDescent="0.2">
      <c r="Q734" s="179"/>
      <c r="R734" s="179"/>
      <c r="S734" s="179"/>
      <c r="T734" s="179"/>
    </row>
    <row r="735" spans="17:20" s="189" customFormat="1" x14ac:dyDescent="0.2">
      <c r="Q735" s="179"/>
      <c r="R735" s="179"/>
      <c r="S735" s="179"/>
      <c r="T735" s="179"/>
    </row>
    <row r="736" spans="17:20" s="189" customFormat="1" x14ac:dyDescent="0.2">
      <c r="Q736" s="179"/>
      <c r="R736" s="179"/>
      <c r="S736" s="179"/>
      <c r="T736" s="179"/>
    </row>
    <row r="737" spans="17:20" s="189" customFormat="1" x14ac:dyDescent="0.2">
      <c r="Q737" s="179"/>
      <c r="R737" s="179"/>
      <c r="S737" s="179"/>
      <c r="T737" s="179"/>
    </row>
    <row r="738" spans="17:20" s="189" customFormat="1" x14ac:dyDescent="0.2">
      <c r="Q738" s="179"/>
      <c r="R738" s="179"/>
      <c r="S738" s="179"/>
      <c r="T738" s="179"/>
    </row>
    <row r="739" spans="17:20" s="189" customFormat="1" x14ac:dyDescent="0.2">
      <c r="Q739" s="179"/>
      <c r="R739" s="179"/>
      <c r="S739" s="179"/>
      <c r="T739" s="179"/>
    </row>
    <row r="740" spans="17:20" s="189" customFormat="1" x14ac:dyDescent="0.2">
      <c r="Q740" s="179"/>
      <c r="R740" s="179"/>
      <c r="S740" s="179"/>
      <c r="T740" s="179"/>
    </row>
    <row r="741" spans="17:20" s="189" customFormat="1" x14ac:dyDescent="0.2">
      <c r="Q741" s="179"/>
      <c r="R741" s="179"/>
      <c r="S741" s="179"/>
      <c r="T741" s="179"/>
    </row>
    <row r="742" spans="17:20" s="189" customFormat="1" x14ac:dyDescent="0.2">
      <c r="Q742" s="179"/>
      <c r="R742" s="179"/>
      <c r="S742" s="179"/>
      <c r="T742" s="179"/>
    </row>
    <row r="743" spans="17:20" s="189" customFormat="1" x14ac:dyDescent="0.2">
      <c r="Q743" s="179"/>
      <c r="R743" s="179"/>
      <c r="S743" s="179"/>
      <c r="T743" s="179"/>
    </row>
    <row r="744" spans="17:20" s="189" customFormat="1" x14ac:dyDescent="0.2">
      <c r="Q744" s="179"/>
      <c r="R744" s="179"/>
      <c r="S744" s="179"/>
      <c r="T744" s="179"/>
    </row>
    <row r="745" spans="17:20" s="189" customFormat="1" x14ac:dyDescent="0.2">
      <c r="Q745" s="179"/>
      <c r="R745" s="179"/>
      <c r="S745" s="179"/>
      <c r="T745" s="179"/>
    </row>
    <row r="746" spans="17:20" s="189" customFormat="1" x14ac:dyDescent="0.2">
      <c r="Q746" s="179"/>
      <c r="R746" s="179"/>
      <c r="S746" s="179"/>
      <c r="T746" s="179"/>
    </row>
    <row r="747" spans="17:20" s="189" customFormat="1" x14ac:dyDescent="0.2">
      <c r="Q747" s="179"/>
      <c r="R747" s="179"/>
      <c r="S747" s="179"/>
      <c r="T747" s="179"/>
    </row>
    <row r="748" spans="17:20" s="189" customFormat="1" x14ac:dyDescent="0.2">
      <c r="Q748" s="179"/>
      <c r="R748" s="179"/>
      <c r="S748" s="179"/>
      <c r="T748" s="179"/>
    </row>
    <row r="749" spans="17:20" s="189" customFormat="1" x14ac:dyDescent="0.2">
      <c r="Q749" s="179"/>
      <c r="R749" s="179"/>
      <c r="S749" s="179"/>
      <c r="T749" s="179"/>
    </row>
    <row r="750" spans="17:20" s="189" customFormat="1" x14ac:dyDescent="0.2">
      <c r="Q750" s="179"/>
      <c r="R750" s="179"/>
      <c r="S750" s="179"/>
      <c r="T750" s="179"/>
    </row>
    <row r="751" spans="17:20" s="189" customFormat="1" x14ac:dyDescent="0.2">
      <c r="Q751" s="179"/>
      <c r="R751" s="179"/>
      <c r="S751" s="179"/>
      <c r="T751" s="179"/>
    </row>
    <row r="752" spans="17:20" s="189" customFormat="1" x14ac:dyDescent="0.2">
      <c r="Q752" s="179"/>
      <c r="R752" s="179"/>
      <c r="S752" s="179"/>
      <c r="T752" s="179"/>
    </row>
    <row r="753" spans="17:20" s="189" customFormat="1" x14ac:dyDescent="0.2">
      <c r="Q753" s="179"/>
      <c r="R753" s="179"/>
      <c r="S753" s="179"/>
      <c r="T753" s="179"/>
    </row>
    <row r="754" spans="17:20" s="189" customFormat="1" x14ac:dyDescent="0.2">
      <c r="Q754" s="179"/>
      <c r="R754" s="179"/>
      <c r="S754" s="179"/>
      <c r="T754" s="179"/>
    </row>
    <row r="755" spans="17:20" s="189" customFormat="1" x14ac:dyDescent="0.2">
      <c r="Q755" s="179"/>
      <c r="R755" s="179"/>
      <c r="S755" s="179"/>
      <c r="T755" s="179"/>
    </row>
    <row r="756" spans="17:20" s="189" customFormat="1" x14ac:dyDescent="0.2">
      <c r="Q756" s="179"/>
      <c r="R756" s="179"/>
      <c r="S756" s="179"/>
      <c r="T756" s="179"/>
    </row>
    <row r="757" spans="17:20" s="189" customFormat="1" x14ac:dyDescent="0.2">
      <c r="Q757" s="179"/>
      <c r="R757" s="179"/>
      <c r="S757" s="179"/>
      <c r="T757" s="179"/>
    </row>
    <row r="758" spans="17:20" s="189" customFormat="1" x14ac:dyDescent="0.2">
      <c r="Q758" s="179"/>
      <c r="R758" s="179"/>
      <c r="S758" s="179"/>
      <c r="T758" s="179"/>
    </row>
    <row r="759" spans="17:20" s="189" customFormat="1" x14ac:dyDescent="0.2">
      <c r="Q759" s="179"/>
      <c r="R759" s="179"/>
      <c r="S759" s="179"/>
      <c r="T759" s="179"/>
    </row>
    <row r="760" spans="17:20" s="189" customFormat="1" x14ac:dyDescent="0.2">
      <c r="Q760" s="179"/>
      <c r="R760" s="179"/>
      <c r="S760" s="179"/>
      <c r="T760" s="179"/>
    </row>
    <row r="761" spans="17:20" s="189" customFormat="1" x14ac:dyDescent="0.2">
      <c r="Q761" s="179"/>
      <c r="R761" s="179"/>
      <c r="S761" s="179"/>
      <c r="T761" s="179"/>
    </row>
    <row r="762" spans="17:20" s="189" customFormat="1" x14ac:dyDescent="0.2">
      <c r="Q762" s="179"/>
      <c r="R762" s="179"/>
      <c r="S762" s="179"/>
      <c r="T762" s="179"/>
    </row>
    <row r="763" spans="17:20" s="189" customFormat="1" x14ac:dyDescent="0.2">
      <c r="Q763" s="179"/>
      <c r="R763" s="179"/>
      <c r="S763" s="179"/>
      <c r="T763" s="179"/>
    </row>
    <row r="764" spans="17:20" s="189" customFormat="1" x14ac:dyDescent="0.2">
      <c r="Q764" s="179"/>
      <c r="R764" s="179"/>
      <c r="S764" s="179"/>
      <c r="T764" s="179"/>
    </row>
    <row r="765" spans="17:20" s="189" customFormat="1" x14ac:dyDescent="0.2">
      <c r="Q765" s="179"/>
      <c r="R765" s="179"/>
      <c r="S765" s="179"/>
      <c r="T765" s="179"/>
    </row>
    <row r="766" spans="17:20" s="189" customFormat="1" x14ac:dyDescent="0.2">
      <c r="Q766" s="179"/>
      <c r="R766" s="179"/>
      <c r="S766" s="179"/>
      <c r="T766" s="179"/>
    </row>
    <row r="767" spans="17:20" s="189" customFormat="1" x14ac:dyDescent="0.2">
      <c r="Q767" s="179"/>
      <c r="R767" s="179"/>
      <c r="S767" s="179"/>
      <c r="T767" s="179"/>
    </row>
    <row r="768" spans="17:20" s="189" customFormat="1" x14ac:dyDescent="0.2">
      <c r="Q768" s="179"/>
      <c r="R768" s="179"/>
      <c r="S768" s="179"/>
      <c r="T768" s="179"/>
    </row>
    <row r="769" spans="17:20" s="189" customFormat="1" x14ac:dyDescent="0.2">
      <c r="Q769" s="179"/>
      <c r="R769" s="179"/>
      <c r="S769" s="179"/>
      <c r="T769" s="179"/>
    </row>
    <row r="770" spans="17:20" s="189" customFormat="1" x14ac:dyDescent="0.2">
      <c r="Q770" s="179"/>
      <c r="R770" s="179"/>
      <c r="S770" s="179"/>
      <c r="T770" s="179"/>
    </row>
    <row r="771" spans="17:20" s="189" customFormat="1" x14ac:dyDescent="0.2">
      <c r="Q771" s="179"/>
      <c r="R771" s="179"/>
      <c r="S771" s="179"/>
      <c r="T771" s="179"/>
    </row>
    <row r="772" spans="17:20" s="189" customFormat="1" x14ac:dyDescent="0.2">
      <c r="Q772" s="179"/>
      <c r="R772" s="179"/>
      <c r="S772" s="179"/>
      <c r="T772" s="179"/>
    </row>
    <row r="773" spans="17:20" s="189" customFormat="1" x14ac:dyDescent="0.2">
      <c r="Q773" s="179"/>
      <c r="R773" s="179"/>
      <c r="S773" s="179"/>
      <c r="T773" s="179"/>
    </row>
    <row r="774" spans="17:20" s="189" customFormat="1" x14ac:dyDescent="0.2">
      <c r="Q774" s="179"/>
      <c r="R774" s="179"/>
      <c r="S774" s="179"/>
      <c r="T774" s="179"/>
    </row>
    <row r="775" spans="17:20" s="189" customFormat="1" x14ac:dyDescent="0.2">
      <c r="Q775" s="179"/>
      <c r="R775" s="179"/>
      <c r="S775" s="179"/>
      <c r="T775" s="179"/>
    </row>
    <row r="776" spans="17:20" s="189" customFormat="1" x14ac:dyDescent="0.2">
      <c r="Q776" s="179"/>
      <c r="R776" s="179"/>
      <c r="S776" s="179"/>
      <c r="T776" s="179"/>
    </row>
    <row r="777" spans="17:20" s="189" customFormat="1" x14ac:dyDescent="0.2">
      <c r="Q777" s="179"/>
      <c r="R777" s="179"/>
      <c r="S777" s="179"/>
      <c r="T777" s="179"/>
    </row>
    <row r="778" spans="17:20" s="189" customFormat="1" x14ac:dyDescent="0.2">
      <c r="Q778" s="179"/>
      <c r="R778" s="179"/>
      <c r="S778" s="179"/>
      <c r="T778" s="179"/>
    </row>
    <row r="779" spans="17:20" s="189" customFormat="1" x14ac:dyDescent="0.2">
      <c r="Q779" s="179"/>
      <c r="R779" s="179"/>
      <c r="S779" s="179"/>
      <c r="T779" s="179"/>
    </row>
    <row r="780" spans="17:20" s="189" customFormat="1" x14ac:dyDescent="0.2">
      <c r="Q780" s="179"/>
      <c r="R780" s="179"/>
      <c r="S780" s="179"/>
      <c r="T780" s="179"/>
    </row>
    <row r="781" spans="17:20" s="189" customFormat="1" x14ac:dyDescent="0.2">
      <c r="Q781" s="179"/>
      <c r="R781" s="179"/>
      <c r="S781" s="179"/>
      <c r="T781" s="179"/>
    </row>
    <row r="782" spans="17:20" s="189" customFormat="1" x14ac:dyDescent="0.2">
      <c r="Q782" s="179"/>
      <c r="R782" s="179"/>
      <c r="S782" s="179"/>
      <c r="T782" s="179"/>
    </row>
    <row r="783" spans="17:20" s="189" customFormat="1" x14ac:dyDescent="0.2">
      <c r="Q783" s="179"/>
      <c r="R783" s="179"/>
      <c r="S783" s="179"/>
      <c r="T783" s="179"/>
    </row>
    <row r="784" spans="17:20" s="189" customFormat="1" x14ac:dyDescent="0.2">
      <c r="Q784" s="179"/>
      <c r="R784" s="179"/>
      <c r="S784" s="179"/>
      <c r="T784" s="179"/>
    </row>
    <row r="785" spans="17:20" s="189" customFormat="1" x14ac:dyDescent="0.2">
      <c r="Q785" s="179"/>
      <c r="R785" s="179"/>
      <c r="S785" s="179"/>
      <c r="T785" s="179"/>
    </row>
    <row r="786" spans="17:20" s="189" customFormat="1" x14ac:dyDescent="0.2">
      <c r="Q786" s="179"/>
      <c r="R786" s="179"/>
      <c r="S786" s="179"/>
      <c r="T786" s="179"/>
    </row>
    <row r="787" spans="17:20" s="189" customFormat="1" x14ac:dyDescent="0.2">
      <c r="Q787" s="179"/>
      <c r="R787" s="179"/>
      <c r="S787" s="179"/>
      <c r="T787" s="179"/>
    </row>
    <row r="788" spans="17:20" s="189" customFormat="1" x14ac:dyDescent="0.2">
      <c r="Q788" s="179"/>
      <c r="R788" s="179"/>
      <c r="S788" s="179"/>
      <c r="T788" s="179"/>
    </row>
    <row r="789" spans="17:20" s="189" customFormat="1" x14ac:dyDescent="0.2">
      <c r="Q789" s="179"/>
      <c r="R789" s="179"/>
      <c r="S789" s="179"/>
      <c r="T789" s="179"/>
    </row>
    <row r="790" spans="17:20" s="189" customFormat="1" x14ac:dyDescent="0.2">
      <c r="Q790" s="179"/>
      <c r="R790" s="179"/>
      <c r="S790" s="179"/>
      <c r="T790" s="179"/>
    </row>
    <row r="791" spans="17:20" s="189" customFormat="1" x14ac:dyDescent="0.2">
      <c r="Q791" s="179"/>
      <c r="R791" s="179"/>
      <c r="S791" s="179"/>
      <c r="T791" s="179"/>
    </row>
    <row r="792" spans="17:20" s="189" customFormat="1" x14ac:dyDescent="0.2">
      <c r="Q792" s="179"/>
      <c r="R792" s="179"/>
      <c r="S792" s="179"/>
      <c r="T792" s="179"/>
    </row>
    <row r="793" spans="17:20" s="189" customFormat="1" x14ac:dyDescent="0.2">
      <c r="Q793" s="179"/>
      <c r="R793" s="179"/>
      <c r="S793" s="179"/>
      <c r="T793" s="179"/>
    </row>
    <row r="794" spans="17:20" s="189" customFormat="1" x14ac:dyDescent="0.2">
      <c r="Q794" s="179"/>
      <c r="R794" s="179"/>
      <c r="S794" s="179"/>
      <c r="T794" s="179"/>
    </row>
    <row r="795" spans="17:20" s="189" customFormat="1" x14ac:dyDescent="0.2">
      <c r="Q795" s="179"/>
      <c r="R795" s="179"/>
      <c r="S795" s="179"/>
      <c r="T795" s="179"/>
    </row>
    <row r="796" spans="17:20" s="189" customFormat="1" x14ac:dyDescent="0.2">
      <c r="Q796" s="179"/>
      <c r="R796" s="179"/>
      <c r="S796" s="179"/>
      <c r="T796" s="179"/>
    </row>
    <row r="797" spans="17:20" s="189" customFormat="1" x14ac:dyDescent="0.2">
      <c r="Q797" s="179"/>
      <c r="R797" s="179"/>
      <c r="S797" s="179"/>
      <c r="T797" s="179"/>
    </row>
    <row r="798" spans="17:20" s="189" customFormat="1" x14ac:dyDescent="0.2">
      <c r="Q798" s="179"/>
      <c r="R798" s="179"/>
      <c r="S798" s="179"/>
      <c r="T798" s="179"/>
    </row>
    <row r="799" spans="17:20" s="189" customFormat="1" x14ac:dyDescent="0.2">
      <c r="Q799" s="179"/>
      <c r="R799" s="179"/>
      <c r="S799" s="179"/>
      <c r="T799" s="179"/>
    </row>
    <row r="800" spans="17:20" s="189" customFormat="1" x14ac:dyDescent="0.2">
      <c r="Q800" s="179"/>
      <c r="R800" s="179"/>
      <c r="S800" s="179"/>
      <c r="T800" s="179"/>
    </row>
    <row r="801" spans="17:20" s="189" customFormat="1" x14ac:dyDescent="0.2">
      <c r="Q801" s="179"/>
      <c r="R801" s="179"/>
      <c r="S801" s="179"/>
      <c r="T801" s="179"/>
    </row>
    <row r="802" spans="17:20" s="189" customFormat="1" x14ac:dyDescent="0.2">
      <c r="Q802" s="179"/>
      <c r="R802" s="179"/>
      <c r="S802" s="179"/>
      <c r="T802" s="179"/>
    </row>
    <row r="803" spans="17:20" s="189" customFormat="1" x14ac:dyDescent="0.2">
      <c r="Q803" s="179"/>
      <c r="R803" s="179"/>
      <c r="S803" s="179"/>
      <c r="T803" s="179"/>
    </row>
    <row r="804" spans="17:20" s="189" customFormat="1" x14ac:dyDescent="0.2">
      <c r="Q804" s="179"/>
      <c r="R804" s="179"/>
      <c r="S804" s="179"/>
      <c r="T804" s="179"/>
    </row>
    <row r="805" spans="17:20" s="189" customFormat="1" x14ac:dyDescent="0.2">
      <c r="Q805" s="179"/>
      <c r="R805" s="179"/>
      <c r="S805" s="179"/>
      <c r="T805" s="179"/>
    </row>
    <row r="806" spans="17:20" s="189" customFormat="1" x14ac:dyDescent="0.2">
      <c r="Q806" s="179"/>
      <c r="R806" s="179"/>
      <c r="S806" s="179"/>
      <c r="T806" s="179"/>
    </row>
    <row r="807" spans="17:20" s="189" customFormat="1" x14ac:dyDescent="0.2">
      <c r="Q807" s="179"/>
      <c r="R807" s="179"/>
      <c r="S807" s="179"/>
      <c r="T807" s="179"/>
    </row>
    <row r="808" spans="17:20" s="189" customFormat="1" x14ac:dyDescent="0.2">
      <c r="Q808" s="179"/>
      <c r="R808" s="179"/>
      <c r="S808" s="179"/>
      <c r="T808" s="179"/>
    </row>
    <row r="809" spans="17:20" s="189" customFormat="1" x14ac:dyDescent="0.2">
      <c r="Q809" s="179"/>
      <c r="R809" s="179"/>
      <c r="S809" s="179"/>
      <c r="T809" s="179"/>
    </row>
    <row r="810" spans="17:20" s="189" customFormat="1" x14ac:dyDescent="0.2">
      <c r="Q810" s="179"/>
      <c r="R810" s="179"/>
      <c r="S810" s="179"/>
      <c r="T810" s="179"/>
    </row>
    <row r="811" spans="17:20" s="189" customFormat="1" x14ac:dyDescent="0.2">
      <c r="Q811" s="179"/>
      <c r="R811" s="179"/>
      <c r="S811" s="179"/>
      <c r="T811" s="179"/>
    </row>
    <row r="812" spans="17:20" s="189" customFormat="1" x14ac:dyDescent="0.2">
      <c r="Q812" s="179"/>
      <c r="R812" s="179"/>
      <c r="S812" s="179"/>
      <c r="T812" s="179"/>
    </row>
    <row r="813" spans="17:20" s="189" customFormat="1" x14ac:dyDescent="0.2">
      <c r="Q813" s="179"/>
      <c r="R813" s="179"/>
      <c r="S813" s="179"/>
      <c r="T813" s="179"/>
    </row>
    <row r="814" spans="17:20" s="189" customFormat="1" x14ac:dyDescent="0.2">
      <c r="Q814" s="179"/>
      <c r="R814" s="179"/>
      <c r="S814" s="179"/>
      <c r="T814" s="179"/>
    </row>
    <row r="815" spans="17:20" s="189" customFormat="1" x14ac:dyDescent="0.2">
      <c r="Q815" s="179"/>
      <c r="R815" s="179"/>
      <c r="S815" s="179"/>
      <c r="T815" s="179"/>
    </row>
    <row r="816" spans="17:20" s="189" customFormat="1" x14ac:dyDescent="0.2">
      <c r="Q816" s="179"/>
      <c r="R816" s="179"/>
      <c r="S816" s="179"/>
      <c r="T816" s="179"/>
    </row>
    <row r="817" spans="17:20" s="189" customFormat="1" x14ac:dyDescent="0.2">
      <c r="Q817" s="179"/>
      <c r="R817" s="179"/>
      <c r="S817" s="179"/>
      <c r="T817" s="179"/>
    </row>
    <row r="818" spans="17:20" s="189" customFormat="1" x14ac:dyDescent="0.2">
      <c r="Q818" s="179"/>
      <c r="R818" s="179"/>
      <c r="S818" s="179"/>
      <c r="T818" s="179"/>
    </row>
    <row r="819" spans="17:20" s="189" customFormat="1" x14ac:dyDescent="0.2">
      <c r="Q819" s="179"/>
      <c r="R819" s="179"/>
      <c r="S819" s="179"/>
      <c r="T819" s="179"/>
    </row>
    <row r="820" spans="17:20" s="189" customFormat="1" x14ac:dyDescent="0.2">
      <c r="Q820" s="179"/>
      <c r="R820" s="179"/>
      <c r="S820" s="179"/>
      <c r="T820" s="179"/>
    </row>
    <row r="821" spans="17:20" s="189" customFormat="1" x14ac:dyDescent="0.2">
      <c r="Q821" s="179"/>
      <c r="R821" s="179"/>
      <c r="S821" s="179"/>
      <c r="T821" s="179"/>
    </row>
    <row r="822" spans="17:20" s="189" customFormat="1" x14ac:dyDescent="0.2">
      <c r="Q822" s="179"/>
      <c r="R822" s="179"/>
      <c r="S822" s="179"/>
      <c r="T822" s="179"/>
    </row>
    <row r="823" spans="17:20" s="189" customFormat="1" x14ac:dyDescent="0.2">
      <c r="Q823" s="179"/>
      <c r="R823" s="179"/>
      <c r="S823" s="179"/>
      <c r="T823" s="179"/>
    </row>
    <row r="824" spans="17:20" s="189" customFormat="1" x14ac:dyDescent="0.2">
      <c r="Q824" s="179"/>
      <c r="R824" s="179"/>
      <c r="S824" s="179"/>
      <c r="T824" s="179"/>
    </row>
    <row r="825" spans="17:20" s="189" customFormat="1" x14ac:dyDescent="0.2">
      <c r="Q825" s="179"/>
      <c r="R825" s="179"/>
      <c r="S825" s="179"/>
      <c r="T825" s="179"/>
    </row>
    <row r="826" spans="17:20" s="189" customFormat="1" x14ac:dyDescent="0.2">
      <c r="Q826" s="179"/>
      <c r="R826" s="179"/>
      <c r="S826" s="179"/>
      <c r="T826" s="179"/>
    </row>
    <row r="827" spans="17:20" s="189" customFormat="1" x14ac:dyDescent="0.2">
      <c r="Q827" s="179"/>
      <c r="R827" s="179"/>
      <c r="S827" s="179"/>
      <c r="T827" s="179"/>
    </row>
    <row r="828" spans="17:20" s="189" customFormat="1" x14ac:dyDescent="0.2">
      <c r="Q828" s="179"/>
      <c r="R828" s="179"/>
      <c r="S828" s="179"/>
      <c r="T828" s="179"/>
    </row>
    <row r="829" spans="17:20" s="189" customFormat="1" x14ac:dyDescent="0.2">
      <c r="Q829" s="179"/>
      <c r="R829" s="179"/>
      <c r="S829" s="179"/>
      <c r="T829" s="179"/>
    </row>
    <row r="830" spans="17:20" s="189" customFormat="1" x14ac:dyDescent="0.2">
      <c r="Q830" s="179"/>
      <c r="R830" s="179"/>
      <c r="S830" s="179"/>
      <c r="T830" s="179"/>
    </row>
    <row r="831" spans="17:20" s="189" customFormat="1" x14ac:dyDescent="0.2">
      <c r="Q831" s="179"/>
      <c r="R831" s="179"/>
      <c r="S831" s="179"/>
      <c r="T831" s="179"/>
    </row>
    <row r="832" spans="17:20" s="189" customFormat="1" x14ac:dyDescent="0.2">
      <c r="Q832" s="179"/>
      <c r="R832" s="179"/>
      <c r="S832" s="179"/>
      <c r="T832" s="179"/>
    </row>
    <row r="833" spans="17:20" s="189" customFormat="1" x14ac:dyDescent="0.2">
      <c r="Q833" s="179"/>
      <c r="R833" s="179"/>
      <c r="S833" s="179"/>
      <c r="T833" s="179"/>
    </row>
    <row r="834" spans="17:20" s="189" customFormat="1" x14ac:dyDescent="0.2">
      <c r="Q834" s="179"/>
      <c r="R834" s="179"/>
      <c r="S834" s="179"/>
      <c r="T834" s="179"/>
    </row>
    <row r="835" spans="17:20" s="189" customFormat="1" x14ac:dyDescent="0.2">
      <c r="Q835" s="179"/>
      <c r="R835" s="179"/>
      <c r="S835" s="179"/>
      <c r="T835" s="179"/>
    </row>
    <row r="836" spans="17:20" s="189" customFormat="1" x14ac:dyDescent="0.2">
      <c r="Q836" s="179"/>
      <c r="R836" s="179"/>
      <c r="S836" s="179"/>
      <c r="T836" s="179"/>
    </row>
    <row r="837" spans="17:20" s="189" customFormat="1" x14ac:dyDescent="0.2">
      <c r="Q837" s="179"/>
      <c r="R837" s="179"/>
      <c r="S837" s="179"/>
      <c r="T837" s="179"/>
    </row>
    <row r="838" spans="17:20" s="189" customFormat="1" x14ac:dyDescent="0.2">
      <c r="Q838" s="179"/>
      <c r="R838" s="179"/>
      <c r="S838" s="179"/>
      <c r="T838" s="179"/>
    </row>
    <row r="839" spans="17:20" s="189" customFormat="1" x14ac:dyDescent="0.2">
      <c r="Q839" s="179"/>
      <c r="R839" s="179"/>
      <c r="S839" s="179"/>
      <c r="T839" s="179"/>
    </row>
    <row r="840" spans="17:20" s="189" customFormat="1" x14ac:dyDescent="0.2">
      <c r="Q840" s="179"/>
      <c r="R840" s="179"/>
      <c r="S840" s="179"/>
      <c r="T840" s="179"/>
    </row>
    <row r="841" spans="17:20" s="189" customFormat="1" x14ac:dyDescent="0.2">
      <c r="Q841" s="179"/>
      <c r="R841" s="179"/>
      <c r="S841" s="179"/>
      <c r="T841" s="179"/>
    </row>
    <row r="842" spans="17:20" s="189" customFormat="1" x14ac:dyDescent="0.2">
      <c r="Q842" s="179"/>
      <c r="R842" s="179"/>
      <c r="S842" s="179"/>
      <c r="T842" s="179"/>
    </row>
    <row r="843" spans="17:20" s="189" customFormat="1" x14ac:dyDescent="0.2">
      <c r="Q843" s="179"/>
      <c r="R843" s="179"/>
      <c r="S843" s="179"/>
      <c r="T843" s="179"/>
    </row>
    <row r="844" spans="17:20" s="189" customFormat="1" x14ac:dyDescent="0.2">
      <c r="Q844" s="179"/>
      <c r="R844" s="179"/>
      <c r="S844" s="179"/>
      <c r="T844" s="179"/>
    </row>
    <row r="845" spans="17:20" s="189" customFormat="1" x14ac:dyDescent="0.2">
      <c r="Q845" s="179"/>
      <c r="R845" s="179"/>
      <c r="S845" s="179"/>
      <c r="T845" s="179"/>
    </row>
    <row r="846" spans="17:20" s="189" customFormat="1" x14ac:dyDescent="0.2">
      <c r="Q846" s="179"/>
      <c r="R846" s="179"/>
      <c r="S846" s="179"/>
      <c r="T846" s="179"/>
    </row>
    <row r="847" spans="17:20" s="189" customFormat="1" x14ac:dyDescent="0.2">
      <c r="Q847" s="179"/>
      <c r="R847" s="179"/>
      <c r="S847" s="179"/>
      <c r="T847" s="179"/>
    </row>
    <row r="848" spans="17:20" s="189" customFormat="1" x14ac:dyDescent="0.2">
      <c r="Q848" s="179"/>
      <c r="R848" s="179"/>
      <c r="S848" s="179"/>
      <c r="T848" s="179"/>
    </row>
    <row r="849" spans="17:20" s="189" customFormat="1" x14ac:dyDescent="0.2">
      <c r="Q849" s="179"/>
      <c r="R849" s="179"/>
      <c r="S849" s="179"/>
      <c r="T849" s="179"/>
    </row>
    <row r="850" spans="17:20" s="189" customFormat="1" x14ac:dyDescent="0.2">
      <c r="Q850" s="179"/>
      <c r="R850" s="179"/>
      <c r="S850" s="179"/>
      <c r="T850" s="179"/>
    </row>
    <row r="851" spans="17:20" s="189" customFormat="1" x14ac:dyDescent="0.2">
      <c r="Q851" s="179"/>
      <c r="R851" s="179"/>
      <c r="S851" s="179"/>
      <c r="T851" s="179"/>
    </row>
    <row r="852" spans="17:20" s="189" customFormat="1" x14ac:dyDescent="0.2">
      <c r="Q852" s="179"/>
      <c r="R852" s="179"/>
      <c r="S852" s="179"/>
      <c r="T852" s="179"/>
    </row>
    <row r="853" spans="17:20" s="189" customFormat="1" x14ac:dyDescent="0.2">
      <c r="Q853" s="179"/>
      <c r="R853" s="179"/>
      <c r="S853" s="179"/>
      <c r="T853" s="179"/>
    </row>
    <row r="854" spans="17:20" s="189" customFormat="1" x14ac:dyDescent="0.2">
      <c r="Q854" s="179"/>
      <c r="R854" s="179"/>
      <c r="S854" s="179"/>
      <c r="T854" s="179"/>
    </row>
    <row r="855" spans="17:20" s="189" customFormat="1" x14ac:dyDescent="0.2">
      <c r="Q855" s="179"/>
      <c r="R855" s="179"/>
      <c r="S855" s="179"/>
      <c r="T855" s="179"/>
    </row>
    <row r="856" spans="17:20" s="189" customFormat="1" x14ac:dyDescent="0.2">
      <c r="Q856" s="179"/>
      <c r="R856" s="179"/>
      <c r="S856" s="179"/>
      <c r="T856" s="179"/>
    </row>
    <row r="857" spans="17:20" s="189" customFormat="1" x14ac:dyDescent="0.2">
      <c r="Q857" s="179"/>
      <c r="R857" s="179"/>
      <c r="S857" s="179"/>
      <c r="T857" s="179"/>
    </row>
    <row r="858" spans="17:20" s="189" customFormat="1" x14ac:dyDescent="0.2">
      <c r="Q858" s="179"/>
      <c r="R858" s="179"/>
      <c r="S858" s="179"/>
      <c r="T858" s="179"/>
    </row>
    <row r="859" spans="17:20" s="189" customFormat="1" x14ac:dyDescent="0.2">
      <c r="Q859" s="179"/>
      <c r="R859" s="179"/>
      <c r="S859" s="179"/>
      <c r="T859" s="179"/>
    </row>
    <row r="860" spans="17:20" s="189" customFormat="1" x14ac:dyDescent="0.2">
      <c r="Q860" s="179"/>
      <c r="R860" s="179"/>
      <c r="S860" s="179"/>
      <c r="T860" s="179"/>
    </row>
    <row r="861" spans="17:20" s="189" customFormat="1" x14ac:dyDescent="0.2">
      <c r="Q861" s="179"/>
      <c r="R861" s="179"/>
      <c r="S861" s="179"/>
      <c r="T861" s="179"/>
    </row>
    <row r="862" spans="17:20" s="189" customFormat="1" x14ac:dyDescent="0.2">
      <c r="Q862" s="179"/>
      <c r="R862" s="179"/>
      <c r="S862" s="179"/>
      <c r="T862" s="179"/>
    </row>
    <row r="863" spans="17:20" s="189" customFormat="1" x14ac:dyDescent="0.2">
      <c r="Q863" s="179"/>
      <c r="R863" s="179"/>
      <c r="S863" s="179"/>
      <c r="T863" s="179"/>
    </row>
    <row r="864" spans="17:20" s="189" customFormat="1" x14ac:dyDescent="0.2">
      <c r="Q864" s="179"/>
      <c r="R864" s="179"/>
      <c r="S864" s="179"/>
      <c r="T864" s="179"/>
    </row>
    <row r="865" spans="17:20" s="189" customFormat="1" x14ac:dyDescent="0.2">
      <c r="Q865" s="179"/>
      <c r="R865" s="179"/>
      <c r="S865" s="179"/>
      <c r="T865" s="179"/>
    </row>
    <row r="866" spans="17:20" s="189" customFormat="1" x14ac:dyDescent="0.2">
      <c r="Q866" s="179"/>
      <c r="R866" s="179"/>
      <c r="S866" s="179"/>
      <c r="T866" s="179"/>
    </row>
    <row r="867" spans="17:20" s="189" customFormat="1" x14ac:dyDescent="0.2">
      <c r="Q867" s="179"/>
      <c r="R867" s="179"/>
      <c r="S867" s="179"/>
      <c r="T867" s="179"/>
    </row>
    <row r="868" spans="17:20" s="189" customFormat="1" x14ac:dyDescent="0.2">
      <c r="Q868" s="179"/>
      <c r="R868" s="179"/>
      <c r="S868" s="179"/>
      <c r="T868" s="179"/>
    </row>
    <row r="869" spans="17:20" s="189" customFormat="1" x14ac:dyDescent="0.2">
      <c r="Q869" s="179"/>
      <c r="R869" s="179"/>
      <c r="S869" s="179"/>
      <c r="T869" s="179"/>
    </row>
    <row r="870" spans="17:20" s="189" customFormat="1" x14ac:dyDescent="0.2">
      <c r="Q870" s="179"/>
      <c r="R870" s="179"/>
      <c r="S870" s="179"/>
      <c r="T870" s="179"/>
    </row>
    <row r="871" spans="17:20" s="189" customFormat="1" x14ac:dyDescent="0.2">
      <c r="Q871" s="179"/>
      <c r="R871" s="179"/>
      <c r="S871" s="179"/>
      <c r="T871" s="179"/>
    </row>
    <row r="872" spans="17:20" s="189" customFormat="1" x14ac:dyDescent="0.2">
      <c r="Q872" s="179"/>
      <c r="R872" s="179"/>
      <c r="S872" s="179"/>
      <c r="T872" s="179"/>
    </row>
    <row r="873" spans="17:20" s="189" customFormat="1" x14ac:dyDescent="0.2">
      <c r="Q873" s="179"/>
      <c r="R873" s="179"/>
      <c r="S873" s="179"/>
      <c r="T873" s="179"/>
    </row>
    <row r="874" spans="17:20" s="189" customFormat="1" x14ac:dyDescent="0.2">
      <c r="Q874" s="179"/>
      <c r="R874" s="179"/>
      <c r="S874" s="179"/>
      <c r="T874" s="179"/>
    </row>
    <row r="875" spans="17:20" s="189" customFormat="1" x14ac:dyDescent="0.2">
      <c r="Q875" s="179"/>
      <c r="R875" s="179"/>
      <c r="S875" s="179"/>
      <c r="T875" s="179"/>
    </row>
    <row r="876" spans="17:20" s="189" customFormat="1" x14ac:dyDescent="0.2">
      <c r="Q876" s="179"/>
      <c r="R876" s="179"/>
      <c r="S876" s="179"/>
      <c r="T876" s="179"/>
    </row>
    <row r="877" spans="17:20" s="189" customFormat="1" x14ac:dyDescent="0.2">
      <c r="Q877" s="179"/>
      <c r="R877" s="179"/>
      <c r="S877" s="179"/>
      <c r="T877" s="179"/>
    </row>
    <row r="878" spans="17:20" s="189" customFormat="1" x14ac:dyDescent="0.2">
      <c r="Q878" s="179"/>
      <c r="R878" s="179"/>
      <c r="S878" s="179"/>
      <c r="T878" s="179"/>
    </row>
    <row r="879" spans="17:20" s="189" customFormat="1" x14ac:dyDescent="0.2">
      <c r="Q879" s="179"/>
      <c r="R879" s="179"/>
      <c r="S879" s="179"/>
      <c r="T879" s="179"/>
    </row>
    <row r="880" spans="17:20" s="189" customFormat="1" x14ac:dyDescent="0.2">
      <c r="Q880" s="179"/>
      <c r="R880" s="179"/>
      <c r="S880" s="179"/>
      <c r="T880" s="179"/>
    </row>
    <row r="881" spans="17:20" s="189" customFormat="1" x14ac:dyDescent="0.2">
      <c r="Q881" s="179"/>
      <c r="R881" s="179"/>
      <c r="S881" s="179"/>
      <c r="T881" s="179"/>
    </row>
    <row r="882" spans="17:20" s="189" customFormat="1" x14ac:dyDescent="0.2">
      <c r="Q882" s="179"/>
      <c r="R882" s="179"/>
      <c r="S882" s="179"/>
      <c r="T882" s="179"/>
    </row>
    <row r="883" spans="17:20" s="189" customFormat="1" x14ac:dyDescent="0.2">
      <c r="Q883" s="179"/>
      <c r="R883" s="179"/>
      <c r="S883" s="179"/>
      <c r="T883" s="179"/>
    </row>
    <row r="884" spans="17:20" s="189" customFormat="1" x14ac:dyDescent="0.2">
      <c r="Q884" s="179"/>
      <c r="R884" s="179"/>
      <c r="S884" s="179"/>
      <c r="T884" s="179"/>
    </row>
    <row r="885" spans="17:20" s="189" customFormat="1" x14ac:dyDescent="0.2">
      <c r="Q885" s="179"/>
      <c r="R885" s="179"/>
      <c r="S885" s="179"/>
      <c r="T885" s="179"/>
    </row>
    <row r="886" spans="17:20" s="189" customFormat="1" x14ac:dyDescent="0.2">
      <c r="Q886" s="179"/>
      <c r="R886" s="179"/>
      <c r="S886" s="179"/>
      <c r="T886" s="179"/>
    </row>
    <row r="887" spans="17:20" s="189" customFormat="1" x14ac:dyDescent="0.2">
      <c r="Q887" s="179"/>
      <c r="R887" s="179"/>
      <c r="S887" s="179"/>
      <c r="T887" s="179"/>
    </row>
    <row r="888" spans="17:20" s="189" customFormat="1" x14ac:dyDescent="0.2">
      <c r="Q888" s="179"/>
      <c r="R888" s="179"/>
      <c r="S888" s="179"/>
      <c r="T888" s="179"/>
    </row>
    <row r="889" spans="17:20" s="189" customFormat="1" x14ac:dyDescent="0.2">
      <c r="Q889" s="179"/>
      <c r="R889" s="179"/>
      <c r="S889" s="179"/>
      <c r="T889" s="179"/>
    </row>
    <row r="890" spans="17:20" s="189" customFormat="1" x14ac:dyDescent="0.2">
      <c r="Q890" s="179"/>
      <c r="R890" s="179"/>
      <c r="S890" s="179"/>
      <c r="T890" s="179"/>
    </row>
    <row r="891" spans="17:20" s="189" customFormat="1" x14ac:dyDescent="0.2">
      <c r="Q891" s="179"/>
      <c r="R891" s="179"/>
      <c r="S891" s="179"/>
      <c r="T891" s="179"/>
    </row>
    <row r="892" spans="17:20" s="189" customFormat="1" x14ac:dyDescent="0.2">
      <c r="Q892" s="179"/>
      <c r="R892" s="179"/>
      <c r="S892" s="179"/>
      <c r="T892" s="179"/>
    </row>
    <row r="893" spans="17:20" s="189" customFormat="1" x14ac:dyDescent="0.2">
      <c r="Q893" s="179"/>
      <c r="R893" s="179"/>
      <c r="S893" s="179"/>
      <c r="T893" s="179"/>
    </row>
    <row r="894" spans="17:20" s="189" customFormat="1" x14ac:dyDescent="0.2">
      <c r="Q894" s="179"/>
      <c r="R894" s="179"/>
      <c r="S894" s="179"/>
      <c r="T894" s="179"/>
    </row>
    <row r="895" spans="17:20" s="189" customFormat="1" x14ac:dyDescent="0.2">
      <c r="Q895" s="179"/>
      <c r="R895" s="179"/>
      <c r="S895" s="179"/>
      <c r="T895" s="179"/>
    </row>
    <row r="896" spans="17:20" s="189" customFormat="1" x14ac:dyDescent="0.2">
      <c r="Q896" s="179"/>
      <c r="R896" s="179"/>
      <c r="S896" s="179"/>
      <c r="T896" s="179"/>
    </row>
    <row r="897" spans="17:20" s="189" customFormat="1" x14ac:dyDescent="0.2">
      <c r="Q897" s="179"/>
      <c r="R897" s="179"/>
      <c r="S897" s="179"/>
      <c r="T897" s="179"/>
    </row>
    <row r="898" spans="17:20" s="189" customFormat="1" x14ac:dyDescent="0.2">
      <c r="Q898" s="179"/>
      <c r="R898" s="179"/>
      <c r="S898" s="179"/>
      <c r="T898" s="179"/>
    </row>
    <row r="899" spans="17:20" s="189" customFormat="1" x14ac:dyDescent="0.2">
      <c r="Q899" s="179"/>
      <c r="R899" s="179"/>
      <c r="S899" s="179"/>
      <c r="T899" s="179"/>
    </row>
    <row r="900" spans="17:20" s="189" customFormat="1" x14ac:dyDescent="0.2">
      <c r="Q900" s="179"/>
      <c r="R900" s="179"/>
      <c r="S900" s="179"/>
      <c r="T900" s="179"/>
    </row>
    <row r="901" spans="17:20" s="189" customFormat="1" x14ac:dyDescent="0.2">
      <c r="Q901" s="179"/>
      <c r="R901" s="179"/>
      <c r="S901" s="179"/>
      <c r="T901" s="179"/>
    </row>
    <row r="902" spans="17:20" s="189" customFormat="1" x14ac:dyDescent="0.2">
      <c r="Q902" s="179"/>
      <c r="R902" s="179"/>
      <c r="S902" s="179"/>
      <c r="T902" s="179"/>
    </row>
    <row r="903" spans="17:20" s="189" customFormat="1" x14ac:dyDescent="0.2">
      <c r="Q903" s="179"/>
      <c r="R903" s="179"/>
      <c r="S903" s="179"/>
      <c r="T903" s="179"/>
    </row>
    <row r="904" spans="17:20" s="189" customFormat="1" x14ac:dyDescent="0.2">
      <c r="Q904" s="179"/>
      <c r="R904" s="179"/>
      <c r="S904" s="179"/>
      <c r="T904" s="179"/>
    </row>
    <row r="905" spans="17:20" s="189" customFormat="1" x14ac:dyDescent="0.2">
      <c r="Q905" s="179"/>
      <c r="R905" s="179"/>
      <c r="S905" s="179"/>
      <c r="T905" s="179"/>
    </row>
    <row r="906" spans="17:20" s="189" customFormat="1" x14ac:dyDescent="0.2">
      <c r="Q906" s="179"/>
      <c r="R906" s="179"/>
      <c r="S906" s="179"/>
      <c r="T906" s="179"/>
    </row>
    <row r="907" spans="17:20" s="189" customFormat="1" x14ac:dyDescent="0.2">
      <c r="Q907" s="179"/>
      <c r="R907" s="179"/>
      <c r="S907" s="179"/>
      <c r="T907" s="179"/>
    </row>
    <row r="908" spans="17:20" s="189" customFormat="1" x14ac:dyDescent="0.2">
      <c r="Q908" s="179"/>
      <c r="R908" s="179"/>
      <c r="S908" s="179"/>
      <c r="T908" s="179"/>
    </row>
    <row r="909" spans="17:20" s="189" customFormat="1" x14ac:dyDescent="0.2">
      <c r="Q909" s="179"/>
      <c r="R909" s="179"/>
      <c r="S909" s="179"/>
      <c r="T909" s="179"/>
    </row>
    <row r="910" spans="17:20" s="189" customFormat="1" x14ac:dyDescent="0.2">
      <c r="Q910" s="179"/>
      <c r="R910" s="179"/>
      <c r="S910" s="179"/>
      <c r="T910" s="179"/>
    </row>
    <row r="911" spans="17:20" s="189" customFormat="1" x14ac:dyDescent="0.2">
      <c r="Q911" s="179"/>
      <c r="R911" s="179"/>
      <c r="S911" s="179"/>
      <c r="T911" s="179"/>
    </row>
    <row r="912" spans="17:20" s="189" customFormat="1" x14ac:dyDescent="0.2">
      <c r="Q912" s="179"/>
      <c r="R912" s="179"/>
      <c r="S912" s="179"/>
      <c r="T912" s="179"/>
    </row>
    <row r="913" spans="17:20" s="189" customFormat="1" x14ac:dyDescent="0.2">
      <c r="Q913" s="179"/>
      <c r="R913" s="179"/>
      <c r="S913" s="179"/>
      <c r="T913" s="179"/>
    </row>
    <row r="914" spans="17:20" s="189" customFormat="1" x14ac:dyDescent="0.2">
      <c r="Q914" s="179"/>
      <c r="R914" s="179"/>
      <c r="S914" s="179"/>
      <c r="T914" s="179"/>
    </row>
    <row r="915" spans="17:20" s="189" customFormat="1" x14ac:dyDescent="0.2">
      <c r="Q915" s="179"/>
      <c r="R915" s="179"/>
      <c r="S915" s="179"/>
      <c r="T915" s="179"/>
    </row>
    <row r="916" spans="17:20" s="189" customFormat="1" x14ac:dyDescent="0.2">
      <c r="Q916" s="179"/>
      <c r="R916" s="179"/>
      <c r="S916" s="179"/>
      <c r="T916" s="179"/>
    </row>
    <row r="917" spans="17:20" s="189" customFormat="1" x14ac:dyDescent="0.2">
      <c r="Q917" s="179"/>
      <c r="R917" s="179"/>
      <c r="S917" s="179"/>
      <c r="T917" s="179"/>
    </row>
    <row r="918" spans="17:20" s="189" customFormat="1" x14ac:dyDescent="0.2">
      <c r="Q918" s="179"/>
      <c r="R918" s="179"/>
      <c r="S918" s="179"/>
      <c r="T918" s="179"/>
    </row>
    <row r="919" spans="17:20" s="189" customFormat="1" x14ac:dyDescent="0.2">
      <c r="Q919" s="179"/>
      <c r="R919" s="179"/>
      <c r="S919" s="179"/>
      <c r="T919" s="179"/>
    </row>
    <row r="920" spans="17:20" s="189" customFormat="1" x14ac:dyDescent="0.2">
      <c r="Q920" s="179"/>
      <c r="R920" s="179"/>
      <c r="S920" s="179"/>
      <c r="T920" s="179"/>
    </row>
    <row r="921" spans="17:20" s="189" customFormat="1" x14ac:dyDescent="0.2">
      <c r="Q921" s="179"/>
      <c r="R921" s="179"/>
      <c r="S921" s="179"/>
      <c r="T921" s="179"/>
    </row>
    <row r="922" spans="17:20" s="189" customFormat="1" x14ac:dyDescent="0.2">
      <c r="Q922" s="179"/>
      <c r="R922" s="179"/>
      <c r="S922" s="179"/>
      <c r="T922" s="179"/>
    </row>
    <row r="923" spans="17:20" s="189" customFormat="1" x14ac:dyDescent="0.2">
      <c r="Q923" s="179"/>
      <c r="R923" s="179"/>
      <c r="S923" s="179"/>
      <c r="T923" s="179"/>
    </row>
    <row r="924" spans="17:20" s="189" customFormat="1" x14ac:dyDescent="0.2">
      <c r="Q924" s="179"/>
      <c r="R924" s="179"/>
      <c r="S924" s="179"/>
      <c r="T924" s="179"/>
    </row>
    <row r="925" spans="17:20" s="189" customFormat="1" x14ac:dyDescent="0.2">
      <c r="Q925" s="179"/>
      <c r="R925" s="179"/>
      <c r="S925" s="179"/>
      <c r="T925" s="179"/>
    </row>
    <row r="926" spans="17:20" s="189" customFormat="1" x14ac:dyDescent="0.2">
      <c r="Q926" s="179"/>
      <c r="R926" s="179"/>
      <c r="S926" s="179"/>
      <c r="T926" s="179"/>
    </row>
    <row r="927" spans="17:20" s="189" customFormat="1" x14ac:dyDescent="0.2">
      <c r="Q927" s="179"/>
      <c r="R927" s="179"/>
      <c r="S927" s="179"/>
      <c r="T927" s="179"/>
    </row>
    <row r="928" spans="17:20" s="189" customFormat="1" x14ac:dyDescent="0.2">
      <c r="Q928" s="179"/>
      <c r="R928" s="179"/>
      <c r="S928" s="179"/>
      <c r="T928" s="179"/>
    </row>
    <row r="929" spans="17:20" s="189" customFormat="1" x14ac:dyDescent="0.2">
      <c r="Q929" s="179"/>
      <c r="R929" s="179"/>
      <c r="S929" s="179"/>
      <c r="T929" s="179"/>
    </row>
    <row r="930" spans="17:20" s="189" customFormat="1" x14ac:dyDescent="0.2">
      <c r="Q930" s="179"/>
      <c r="R930" s="179"/>
      <c r="S930" s="179"/>
      <c r="T930" s="179"/>
    </row>
    <row r="931" spans="17:20" s="189" customFormat="1" x14ac:dyDescent="0.2">
      <c r="Q931" s="179"/>
      <c r="R931" s="179"/>
      <c r="S931" s="179"/>
      <c r="T931" s="179"/>
    </row>
    <row r="932" spans="17:20" s="189" customFormat="1" x14ac:dyDescent="0.2">
      <c r="Q932" s="179"/>
      <c r="R932" s="179"/>
      <c r="S932" s="179"/>
      <c r="T932" s="179"/>
    </row>
    <row r="933" spans="17:20" s="189" customFormat="1" x14ac:dyDescent="0.2">
      <c r="Q933" s="179"/>
      <c r="R933" s="179"/>
      <c r="S933" s="179"/>
      <c r="T933" s="179"/>
    </row>
    <row r="934" spans="17:20" s="189" customFormat="1" x14ac:dyDescent="0.2">
      <c r="Q934" s="179"/>
      <c r="R934" s="179"/>
      <c r="S934" s="179"/>
      <c r="T934" s="179"/>
    </row>
    <row r="935" spans="17:20" s="189" customFormat="1" x14ac:dyDescent="0.2">
      <c r="Q935" s="179"/>
      <c r="R935" s="179"/>
      <c r="S935" s="179"/>
      <c r="T935" s="179"/>
    </row>
    <row r="936" spans="17:20" s="189" customFormat="1" x14ac:dyDescent="0.2">
      <c r="Q936" s="179"/>
      <c r="R936" s="179"/>
      <c r="S936" s="179"/>
      <c r="T936" s="179"/>
    </row>
    <row r="937" spans="17:20" s="189" customFormat="1" x14ac:dyDescent="0.2">
      <c r="Q937" s="179"/>
      <c r="R937" s="179"/>
      <c r="S937" s="179"/>
      <c r="T937" s="179"/>
    </row>
    <row r="938" spans="17:20" s="189" customFormat="1" x14ac:dyDescent="0.2">
      <c r="Q938" s="179"/>
      <c r="R938" s="179"/>
      <c r="S938" s="179"/>
      <c r="T938" s="179"/>
    </row>
    <row r="939" spans="17:20" s="189" customFormat="1" x14ac:dyDescent="0.2">
      <c r="Q939" s="179"/>
      <c r="R939" s="179"/>
      <c r="S939" s="179"/>
      <c r="T939" s="179"/>
    </row>
    <row r="940" spans="17:20" s="189" customFormat="1" x14ac:dyDescent="0.2">
      <c r="Q940" s="179"/>
      <c r="R940" s="179"/>
      <c r="S940" s="179"/>
      <c r="T940" s="179"/>
    </row>
    <row r="941" spans="17:20" s="189" customFormat="1" x14ac:dyDescent="0.2">
      <c r="Q941" s="179"/>
      <c r="R941" s="179"/>
      <c r="S941" s="179"/>
      <c r="T941" s="179"/>
    </row>
    <row r="942" spans="17:20" s="189" customFormat="1" x14ac:dyDescent="0.2">
      <c r="Q942" s="179"/>
      <c r="R942" s="179"/>
      <c r="S942" s="179"/>
      <c r="T942" s="179"/>
    </row>
    <row r="943" spans="17:20" s="189" customFormat="1" x14ac:dyDescent="0.2">
      <c r="Q943" s="179"/>
      <c r="R943" s="179"/>
      <c r="S943" s="179"/>
      <c r="T943" s="179"/>
    </row>
    <row r="944" spans="17:20" s="189" customFormat="1" x14ac:dyDescent="0.2">
      <c r="Q944" s="179"/>
      <c r="R944" s="179"/>
      <c r="S944" s="179"/>
      <c r="T944" s="179"/>
    </row>
    <row r="945" spans="17:20" s="189" customFormat="1" x14ac:dyDescent="0.2">
      <c r="Q945" s="179"/>
      <c r="R945" s="179"/>
      <c r="S945" s="179"/>
      <c r="T945" s="179"/>
    </row>
    <row r="946" spans="17:20" s="189" customFormat="1" x14ac:dyDescent="0.2">
      <c r="Q946" s="179"/>
      <c r="R946" s="179"/>
      <c r="S946" s="179"/>
      <c r="T946" s="179"/>
    </row>
    <row r="947" spans="17:20" s="189" customFormat="1" x14ac:dyDescent="0.2">
      <c r="Q947" s="179"/>
      <c r="R947" s="179"/>
      <c r="S947" s="179"/>
      <c r="T947" s="179"/>
    </row>
    <row r="948" spans="17:20" s="189" customFormat="1" x14ac:dyDescent="0.2">
      <c r="Q948" s="179"/>
      <c r="R948" s="179"/>
      <c r="S948" s="179"/>
      <c r="T948" s="179"/>
    </row>
    <row r="949" spans="17:20" s="189" customFormat="1" x14ac:dyDescent="0.2">
      <c r="Q949" s="179"/>
      <c r="R949" s="179"/>
      <c r="S949" s="179"/>
      <c r="T949" s="179"/>
    </row>
    <row r="950" spans="17:20" s="189" customFormat="1" x14ac:dyDescent="0.2">
      <c r="Q950" s="179"/>
      <c r="R950" s="179"/>
      <c r="S950" s="179"/>
      <c r="T950" s="179"/>
    </row>
    <row r="951" spans="17:20" s="189" customFormat="1" x14ac:dyDescent="0.2">
      <c r="Q951" s="179"/>
      <c r="R951" s="179"/>
      <c r="S951" s="179"/>
      <c r="T951" s="179"/>
    </row>
    <row r="952" spans="17:20" s="189" customFormat="1" x14ac:dyDescent="0.2">
      <c r="Q952" s="179"/>
      <c r="R952" s="179"/>
      <c r="S952" s="179"/>
      <c r="T952" s="179"/>
    </row>
    <row r="953" spans="17:20" s="189" customFormat="1" x14ac:dyDescent="0.2">
      <c r="Q953" s="179"/>
      <c r="R953" s="179"/>
      <c r="S953" s="179"/>
      <c r="T953" s="179"/>
    </row>
    <row r="954" spans="17:20" s="189" customFormat="1" x14ac:dyDescent="0.2">
      <c r="Q954" s="179"/>
      <c r="R954" s="179"/>
      <c r="S954" s="179"/>
      <c r="T954" s="179"/>
    </row>
    <row r="955" spans="17:20" s="189" customFormat="1" x14ac:dyDescent="0.2">
      <c r="Q955" s="179"/>
      <c r="R955" s="179"/>
      <c r="S955" s="179"/>
      <c r="T955" s="179"/>
    </row>
    <row r="956" spans="17:20" s="189" customFormat="1" x14ac:dyDescent="0.2">
      <c r="Q956" s="179"/>
      <c r="R956" s="179"/>
      <c r="S956" s="179"/>
      <c r="T956" s="179"/>
    </row>
    <row r="957" spans="17:20" s="189" customFormat="1" x14ac:dyDescent="0.2">
      <c r="Q957" s="179"/>
      <c r="R957" s="179"/>
      <c r="S957" s="179"/>
      <c r="T957" s="179"/>
    </row>
    <row r="958" spans="17:20" s="189" customFormat="1" x14ac:dyDescent="0.2">
      <c r="Q958" s="179"/>
      <c r="R958" s="179"/>
      <c r="S958" s="179"/>
      <c r="T958" s="179"/>
    </row>
    <row r="959" spans="17:20" s="189" customFormat="1" x14ac:dyDescent="0.2">
      <c r="Q959" s="179"/>
      <c r="R959" s="179"/>
      <c r="S959" s="179"/>
      <c r="T959" s="179"/>
    </row>
    <row r="960" spans="17:20" s="189" customFormat="1" x14ac:dyDescent="0.2">
      <c r="Q960" s="179"/>
      <c r="R960" s="179"/>
      <c r="S960" s="179"/>
      <c r="T960" s="179"/>
    </row>
    <row r="961" spans="17:20" s="189" customFormat="1" x14ac:dyDescent="0.2">
      <c r="Q961" s="179"/>
      <c r="R961" s="179"/>
      <c r="S961" s="179"/>
      <c r="T961" s="179"/>
    </row>
    <row r="962" spans="17:20" s="189" customFormat="1" x14ac:dyDescent="0.2">
      <c r="Q962" s="179"/>
      <c r="R962" s="179"/>
      <c r="S962" s="179"/>
      <c r="T962" s="179"/>
    </row>
    <row r="963" spans="17:20" s="189" customFormat="1" x14ac:dyDescent="0.2">
      <c r="Q963" s="179"/>
      <c r="R963" s="179"/>
      <c r="S963" s="179"/>
      <c r="T963" s="179"/>
    </row>
    <row r="964" spans="17:20" s="189" customFormat="1" x14ac:dyDescent="0.2">
      <c r="Q964" s="179"/>
      <c r="R964" s="179"/>
      <c r="S964" s="179"/>
      <c r="T964" s="179"/>
    </row>
    <row r="965" spans="17:20" s="189" customFormat="1" x14ac:dyDescent="0.2">
      <c r="Q965" s="179"/>
      <c r="R965" s="179"/>
      <c r="S965" s="179"/>
      <c r="T965" s="179"/>
    </row>
    <row r="966" spans="17:20" s="189" customFormat="1" x14ac:dyDescent="0.2">
      <c r="Q966" s="179"/>
      <c r="R966" s="179"/>
      <c r="S966" s="179"/>
      <c r="T966" s="179"/>
    </row>
    <row r="967" spans="17:20" s="189" customFormat="1" x14ac:dyDescent="0.2">
      <c r="Q967" s="179"/>
      <c r="R967" s="179"/>
      <c r="S967" s="179"/>
      <c r="T967" s="179"/>
    </row>
    <row r="968" spans="17:20" s="189" customFormat="1" x14ac:dyDescent="0.2">
      <c r="Q968" s="179"/>
      <c r="R968" s="179"/>
      <c r="S968" s="179"/>
      <c r="T968" s="179"/>
    </row>
    <row r="969" spans="17:20" s="189" customFormat="1" x14ac:dyDescent="0.2">
      <c r="Q969" s="179"/>
      <c r="R969" s="179"/>
      <c r="S969" s="179"/>
      <c r="T969" s="179"/>
    </row>
    <row r="970" spans="17:20" s="189" customFormat="1" x14ac:dyDescent="0.2">
      <c r="Q970" s="179"/>
      <c r="R970" s="179"/>
      <c r="S970" s="179"/>
      <c r="T970" s="179"/>
    </row>
    <row r="971" spans="17:20" s="189" customFormat="1" x14ac:dyDescent="0.2">
      <c r="Q971" s="179"/>
      <c r="R971" s="179"/>
      <c r="S971" s="179"/>
      <c r="T971" s="179"/>
    </row>
    <row r="972" spans="17:20" s="189" customFormat="1" x14ac:dyDescent="0.2">
      <c r="Q972" s="179"/>
      <c r="R972" s="179"/>
      <c r="S972" s="179"/>
      <c r="T972" s="179"/>
    </row>
    <row r="973" spans="17:20" s="189" customFormat="1" x14ac:dyDescent="0.2">
      <c r="Q973" s="179"/>
      <c r="R973" s="179"/>
      <c r="S973" s="179"/>
      <c r="T973" s="179"/>
    </row>
    <row r="974" spans="17:20" s="189" customFormat="1" x14ac:dyDescent="0.2">
      <c r="Q974" s="179"/>
      <c r="R974" s="179"/>
      <c r="S974" s="179"/>
      <c r="T974" s="179"/>
    </row>
    <row r="975" spans="17:20" s="189" customFormat="1" x14ac:dyDescent="0.2">
      <c r="Q975" s="179"/>
      <c r="R975" s="179"/>
      <c r="S975" s="179"/>
      <c r="T975" s="179"/>
    </row>
    <row r="976" spans="17:20" s="189" customFormat="1" x14ac:dyDescent="0.2">
      <c r="Q976" s="179"/>
      <c r="R976" s="179"/>
      <c r="S976" s="179"/>
      <c r="T976" s="179"/>
    </row>
    <row r="977" spans="17:20" s="189" customFormat="1" x14ac:dyDescent="0.2">
      <c r="Q977" s="179"/>
      <c r="R977" s="179"/>
      <c r="S977" s="179"/>
      <c r="T977" s="179"/>
    </row>
    <row r="978" spans="17:20" s="189" customFormat="1" x14ac:dyDescent="0.2">
      <c r="Q978" s="179"/>
      <c r="R978" s="179"/>
      <c r="S978" s="179"/>
      <c r="T978" s="179"/>
    </row>
    <row r="979" spans="17:20" s="189" customFormat="1" x14ac:dyDescent="0.2">
      <c r="Q979" s="179"/>
      <c r="R979" s="179"/>
      <c r="S979" s="179"/>
      <c r="T979" s="179"/>
    </row>
    <row r="980" spans="17:20" s="189" customFormat="1" x14ac:dyDescent="0.2">
      <c r="Q980" s="179"/>
      <c r="R980" s="179"/>
      <c r="S980" s="179"/>
      <c r="T980" s="179"/>
    </row>
    <row r="981" spans="17:20" s="189" customFormat="1" x14ac:dyDescent="0.2">
      <c r="Q981" s="179"/>
      <c r="R981" s="179"/>
      <c r="S981" s="179"/>
      <c r="T981" s="179"/>
    </row>
    <row r="982" spans="17:20" s="189" customFormat="1" x14ac:dyDescent="0.2">
      <c r="Q982" s="179"/>
      <c r="R982" s="179"/>
      <c r="S982" s="179"/>
      <c r="T982" s="179"/>
    </row>
    <row r="983" spans="17:20" s="189" customFormat="1" x14ac:dyDescent="0.2">
      <c r="Q983" s="179"/>
      <c r="R983" s="179"/>
      <c r="S983" s="179"/>
      <c r="T983" s="179"/>
    </row>
    <row r="984" spans="17:20" s="189" customFormat="1" x14ac:dyDescent="0.2">
      <c r="Q984" s="179"/>
      <c r="R984" s="179"/>
      <c r="S984" s="179"/>
      <c r="T984" s="179"/>
    </row>
    <row r="985" spans="17:20" s="189" customFormat="1" x14ac:dyDescent="0.2">
      <c r="Q985" s="179"/>
      <c r="R985" s="179"/>
      <c r="S985" s="179"/>
      <c r="T985" s="179"/>
    </row>
    <row r="986" spans="17:20" s="189" customFormat="1" x14ac:dyDescent="0.2">
      <c r="Q986" s="179"/>
      <c r="R986" s="179"/>
      <c r="S986" s="179"/>
      <c r="T986" s="179"/>
    </row>
    <row r="987" spans="17:20" s="189" customFormat="1" x14ac:dyDescent="0.2">
      <c r="Q987" s="179"/>
      <c r="R987" s="179"/>
      <c r="S987" s="179"/>
      <c r="T987" s="179"/>
    </row>
    <row r="988" spans="17:20" s="189" customFormat="1" x14ac:dyDescent="0.2">
      <c r="Q988" s="179"/>
      <c r="R988" s="179"/>
      <c r="S988" s="179"/>
      <c r="T988" s="179"/>
    </row>
    <row r="989" spans="17:20" s="189" customFormat="1" x14ac:dyDescent="0.2">
      <c r="Q989" s="179"/>
      <c r="R989" s="179"/>
      <c r="S989" s="179"/>
      <c r="T989" s="179"/>
    </row>
    <row r="990" spans="17:20" s="189" customFormat="1" x14ac:dyDescent="0.2">
      <c r="Q990" s="179"/>
      <c r="R990" s="179"/>
      <c r="S990" s="179"/>
      <c r="T990" s="179"/>
    </row>
    <row r="991" spans="17:20" s="189" customFormat="1" x14ac:dyDescent="0.2">
      <c r="Q991" s="179"/>
      <c r="R991" s="179"/>
      <c r="S991" s="179"/>
      <c r="T991" s="179"/>
    </row>
    <row r="992" spans="17:20" s="189" customFormat="1" x14ac:dyDescent="0.2">
      <c r="Q992" s="179"/>
      <c r="R992" s="179"/>
      <c r="S992" s="179"/>
      <c r="T992" s="179"/>
    </row>
    <row r="993" spans="17:20" s="189" customFormat="1" x14ac:dyDescent="0.2">
      <c r="Q993" s="179"/>
      <c r="R993" s="179"/>
      <c r="S993" s="179"/>
      <c r="T993" s="179"/>
    </row>
    <row r="994" spans="17:20" s="189" customFormat="1" x14ac:dyDescent="0.2">
      <c r="Q994" s="179"/>
      <c r="R994" s="179"/>
      <c r="S994" s="179"/>
      <c r="T994" s="179"/>
    </row>
    <row r="995" spans="17:20" s="189" customFormat="1" x14ac:dyDescent="0.2">
      <c r="Q995" s="179"/>
      <c r="R995" s="179"/>
      <c r="S995" s="179"/>
      <c r="T995" s="179"/>
    </row>
    <row r="996" spans="17:20" s="189" customFormat="1" x14ac:dyDescent="0.2">
      <c r="Q996" s="179"/>
      <c r="R996" s="179"/>
      <c r="S996" s="179"/>
      <c r="T996" s="179"/>
    </row>
    <row r="997" spans="17:20" s="189" customFormat="1" x14ac:dyDescent="0.2">
      <c r="Q997" s="179"/>
      <c r="R997" s="179"/>
      <c r="S997" s="179"/>
      <c r="T997" s="179"/>
    </row>
    <row r="998" spans="17:20" s="189" customFormat="1" x14ac:dyDescent="0.2">
      <c r="Q998" s="179"/>
      <c r="R998" s="179"/>
      <c r="S998" s="179"/>
      <c r="T998" s="179"/>
    </row>
    <row r="999" spans="17:20" s="189" customFormat="1" x14ac:dyDescent="0.2">
      <c r="Q999" s="179"/>
      <c r="R999" s="179"/>
      <c r="S999" s="179"/>
      <c r="T999" s="179"/>
    </row>
    <row r="1000" spans="17:20" s="189" customFormat="1" x14ac:dyDescent="0.2">
      <c r="Q1000" s="179"/>
      <c r="R1000" s="179"/>
      <c r="S1000" s="179"/>
      <c r="T1000" s="179"/>
    </row>
    <row r="1001" spans="17:20" s="189" customFormat="1" x14ac:dyDescent="0.2">
      <c r="Q1001" s="179"/>
      <c r="R1001" s="179"/>
      <c r="S1001" s="179"/>
      <c r="T1001" s="179"/>
    </row>
    <row r="1002" spans="17:20" s="189" customFormat="1" x14ac:dyDescent="0.2">
      <c r="Q1002" s="179"/>
      <c r="R1002" s="179"/>
      <c r="S1002" s="179"/>
      <c r="T1002" s="179"/>
    </row>
    <row r="1003" spans="17:20" s="189" customFormat="1" x14ac:dyDescent="0.2">
      <c r="Q1003" s="179"/>
      <c r="R1003" s="179"/>
      <c r="S1003" s="179"/>
      <c r="T1003" s="179"/>
    </row>
    <row r="1004" spans="17:20" s="189" customFormat="1" x14ac:dyDescent="0.2">
      <c r="Q1004" s="179"/>
      <c r="R1004" s="179"/>
      <c r="S1004" s="179"/>
      <c r="T1004" s="179"/>
    </row>
    <row r="1005" spans="17:20" s="189" customFormat="1" x14ac:dyDescent="0.2">
      <c r="Q1005" s="179"/>
      <c r="R1005" s="179"/>
      <c r="S1005" s="179"/>
      <c r="T1005" s="179"/>
    </row>
    <row r="1006" spans="17:20" s="189" customFormat="1" x14ac:dyDescent="0.2">
      <c r="Q1006" s="179"/>
      <c r="R1006" s="179"/>
      <c r="S1006" s="179"/>
      <c r="T1006" s="179"/>
    </row>
    <row r="1007" spans="17:20" s="189" customFormat="1" x14ac:dyDescent="0.2">
      <c r="Q1007" s="179"/>
      <c r="R1007" s="179"/>
      <c r="S1007" s="179"/>
      <c r="T1007" s="179"/>
    </row>
    <row r="1008" spans="17:20" s="189" customFormat="1" x14ac:dyDescent="0.2">
      <c r="Q1008" s="179"/>
      <c r="R1008" s="179"/>
      <c r="S1008" s="179"/>
      <c r="T1008" s="179"/>
    </row>
    <row r="1009" spans="17:20" s="189" customFormat="1" x14ac:dyDescent="0.2">
      <c r="Q1009" s="179"/>
      <c r="R1009" s="179"/>
      <c r="S1009" s="179"/>
      <c r="T1009" s="179"/>
    </row>
    <row r="1010" spans="17:20" s="189" customFormat="1" x14ac:dyDescent="0.2">
      <c r="Q1010" s="179"/>
      <c r="R1010" s="179"/>
      <c r="S1010" s="179"/>
      <c r="T1010" s="179"/>
    </row>
    <row r="1011" spans="17:20" s="189" customFormat="1" x14ac:dyDescent="0.2">
      <c r="Q1011" s="179"/>
      <c r="R1011" s="179"/>
      <c r="S1011" s="179"/>
      <c r="T1011" s="179"/>
    </row>
    <row r="1012" spans="17:20" s="189" customFormat="1" x14ac:dyDescent="0.2">
      <c r="Q1012" s="179"/>
      <c r="R1012" s="179"/>
      <c r="S1012" s="179"/>
      <c r="T1012" s="179"/>
    </row>
    <row r="1013" spans="17:20" s="189" customFormat="1" x14ac:dyDescent="0.2">
      <c r="Q1013" s="179"/>
      <c r="R1013" s="179"/>
      <c r="S1013" s="179"/>
      <c r="T1013" s="179"/>
    </row>
    <row r="1014" spans="17:20" s="189" customFormat="1" x14ac:dyDescent="0.2">
      <c r="Q1014" s="179"/>
      <c r="R1014" s="179"/>
      <c r="S1014" s="179"/>
      <c r="T1014" s="179"/>
    </row>
    <row r="1015" spans="17:20" s="189" customFormat="1" x14ac:dyDescent="0.2">
      <c r="Q1015" s="179"/>
      <c r="R1015" s="179"/>
      <c r="S1015" s="179"/>
      <c r="T1015" s="179"/>
    </row>
    <row r="1016" spans="17:20" s="189" customFormat="1" x14ac:dyDescent="0.2">
      <c r="Q1016" s="179"/>
      <c r="R1016" s="179"/>
      <c r="S1016" s="179"/>
      <c r="T1016" s="179"/>
    </row>
    <row r="1017" spans="17:20" s="189" customFormat="1" x14ac:dyDescent="0.2">
      <c r="Q1017" s="179"/>
      <c r="R1017" s="179"/>
      <c r="S1017" s="179"/>
      <c r="T1017" s="179"/>
    </row>
    <row r="1018" spans="17:20" s="189" customFormat="1" x14ac:dyDescent="0.2">
      <c r="Q1018" s="179"/>
      <c r="R1018" s="179"/>
      <c r="S1018" s="179"/>
      <c r="T1018" s="179"/>
    </row>
    <row r="1019" spans="17:20" s="189" customFormat="1" x14ac:dyDescent="0.2">
      <c r="Q1019" s="179"/>
      <c r="R1019" s="179"/>
      <c r="S1019" s="179"/>
      <c r="T1019" s="179"/>
    </row>
    <row r="1020" spans="17:20" s="189" customFormat="1" x14ac:dyDescent="0.2">
      <c r="Q1020" s="179"/>
      <c r="R1020" s="179"/>
      <c r="S1020" s="179"/>
      <c r="T1020" s="179"/>
    </row>
    <row r="1021" spans="17:20" s="189" customFormat="1" x14ac:dyDescent="0.2">
      <c r="Q1021" s="179"/>
      <c r="R1021" s="179"/>
      <c r="S1021" s="179"/>
      <c r="T1021" s="179"/>
    </row>
    <row r="1022" spans="17:20" s="189" customFormat="1" x14ac:dyDescent="0.2">
      <c r="Q1022" s="179"/>
      <c r="R1022" s="179"/>
      <c r="S1022" s="179"/>
      <c r="T1022" s="179"/>
    </row>
    <row r="1023" spans="17:20" s="189" customFormat="1" x14ac:dyDescent="0.2">
      <c r="Q1023" s="179"/>
      <c r="R1023" s="179"/>
      <c r="S1023" s="179"/>
      <c r="T1023" s="179"/>
    </row>
    <row r="1024" spans="17:20" s="189" customFormat="1" x14ac:dyDescent="0.2">
      <c r="Q1024" s="179"/>
      <c r="R1024" s="179"/>
      <c r="S1024" s="179"/>
      <c r="T1024" s="179"/>
    </row>
    <row r="1025" spans="17:20" s="189" customFormat="1" x14ac:dyDescent="0.2">
      <c r="Q1025" s="179"/>
      <c r="R1025" s="179"/>
      <c r="S1025" s="179"/>
      <c r="T1025" s="179"/>
    </row>
    <row r="1026" spans="17:20" s="189" customFormat="1" x14ac:dyDescent="0.2">
      <c r="Q1026" s="179"/>
      <c r="R1026" s="179"/>
      <c r="S1026" s="179"/>
      <c r="T1026" s="179"/>
    </row>
    <row r="1027" spans="17:20" s="189" customFormat="1" x14ac:dyDescent="0.2">
      <c r="Q1027" s="179"/>
      <c r="R1027" s="179"/>
      <c r="S1027" s="179"/>
      <c r="T1027" s="179"/>
    </row>
    <row r="1028" spans="17:20" s="189" customFormat="1" x14ac:dyDescent="0.2">
      <c r="Q1028" s="179"/>
      <c r="R1028" s="179"/>
      <c r="S1028" s="179"/>
      <c r="T1028" s="179"/>
    </row>
    <row r="1029" spans="17:20" s="189" customFormat="1" x14ac:dyDescent="0.2">
      <c r="Q1029" s="179"/>
      <c r="R1029" s="179"/>
      <c r="S1029" s="179"/>
      <c r="T1029" s="179"/>
    </row>
    <row r="1030" spans="17:20" s="189" customFormat="1" x14ac:dyDescent="0.2">
      <c r="Q1030" s="179"/>
      <c r="R1030" s="179"/>
      <c r="S1030" s="179"/>
      <c r="T1030" s="179"/>
    </row>
    <row r="1031" spans="17:20" s="189" customFormat="1" x14ac:dyDescent="0.2">
      <c r="Q1031" s="179"/>
      <c r="R1031" s="179"/>
      <c r="S1031" s="179"/>
      <c r="T1031" s="179"/>
    </row>
    <row r="1032" spans="17:20" s="189" customFormat="1" x14ac:dyDescent="0.2">
      <c r="Q1032" s="179"/>
      <c r="R1032" s="179"/>
      <c r="S1032" s="179"/>
      <c r="T1032" s="179"/>
    </row>
    <row r="1033" spans="17:20" s="189" customFormat="1" x14ac:dyDescent="0.2">
      <c r="Q1033" s="179"/>
      <c r="R1033" s="179"/>
      <c r="S1033" s="179"/>
      <c r="T1033" s="179"/>
    </row>
    <row r="1034" spans="17:20" s="189" customFormat="1" x14ac:dyDescent="0.2">
      <c r="Q1034" s="179"/>
      <c r="R1034" s="179"/>
      <c r="S1034" s="179"/>
      <c r="T1034" s="179"/>
    </row>
    <row r="1035" spans="17:20" s="189" customFormat="1" x14ac:dyDescent="0.2">
      <c r="Q1035" s="179"/>
      <c r="R1035" s="179"/>
      <c r="S1035" s="179"/>
      <c r="T1035" s="179"/>
    </row>
    <row r="1036" spans="17:20" s="189" customFormat="1" x14ac:dyDescent="0.2">
      <c r="Q1036" s="179"/>
      <c r="R1036" s="179"/>
      <c r="S1036" s="179"/>
      <c r="T1036" s="179"/>
    </row>
    <row r="1037" spans="17:20" s="189" customFormat="1" x14ac:dyDescent="0.2">
      <c r="Q1037" s="179"/>
      <c r="R1037" s="179"/>
      <c r="S1037" s="179"/>
      <c r="T1037" s="179"/>
    </row>
    <row r="1038" spans="17:20" s="189" customFormat="1" x14ac:dyDescent="0.2">
      <c r="Q1038" s="179"/>
      <c r="R1038" s="179"/>
      <c r="S1038" s="179"/>
      <c r="T1038" s="179"/>
    </row>
    <row r="1039" spans="17:20" s="189" customFormat="1" x14ac:dyDescent="0.2">
      <c r="Q1039" s="179"/>
      <c r="R1039" s="179"/>
      <c r="S1039" s="179"/>
      <c r="T1039" s="179"/>
    </row>
    <row r="1040" spans="17:20" s="189" customFormat="1" x14ac:dyDescent="0.2">
      <c r="Q1040" s="179"/>
      <c r="R1040" s="179"/>
      <c r="S1040" s="179"/>
      <c r="T1040" s="179"/>
    </row>
    <row r="1041" spans="17:20" s="189" customFormat="1" x14ac:dyDescent="0.2">
      <c r="Q1041" s="179"/>
      <c r="R1041" s="179"/>
      <c r="S1041" s="179"/>
      <c r="T1041" s="179"/>
    </row>
    <row r="1042" spans="17:20" s="189" customFormat="1" x14ac:dyDescent="0.2">
      <c r="Q1042" s="179"/>
      <c r="R1042" s="179"/>
      <c r="S1042" s="179"/>
      <c r="T1042" s="179"/>
    </row>
    <row r="1043" spans="17:20" s="189" customFormat="1" x14ac:dyDescent="0.2">
      <c r="Q1043" s="179"/>
      <c r="R1043" s="179"/>
      <c r="S1043" s="179"/>
      <c r="T1043" s="179"/>
    </row>
    <row r="1044" spans="17:20" s="189" customFormat="1" x14ac:dyDescent="0.2">
      <c r="Q1044" s="179"/>
      <c r="R1044" s="179"/>
      <c r="S1044" s="179"/>
      <c r="T1044" s="179"/>
    </row>
    <row r="1045" spans="17:20" s="189" customFormat="1" x14ac:dyDescent="0.2">
      <c r="Q1045" s="179"/>
      <c r="R1045" s="179"/>
      <c r="S1045" s="179"/>
      <c r="T1045" s="179"/>
    </row>
    <row r="1046" spans="17:20" s="189" customFormat="1" x14ac:dyDescent="0.2">
      <c r="Q1046" s="179"/>
      <c r="R1046" s="179"/>
      <c r="S1046" s="179"/>
      <c r="T1046" s="179"/>
    </row>
    <row r="1047" spans="17:20" s="189" customFormat="1" x14ac:dyDescent="0.2">
      <c r="Q1047" s="179"/>
      <c r="R1047" s="179"/>
      <c r="S1047" s="179"/>
      <c r="T1047" s="179"/>
    </row>
    <row r="1048" spans="17:20" s="189" customFormat="1" x14ac:dyDescent="0.2">
      <c r="Q1048" s="179"/>
      <c r="R1048" s="179"/>
      <c r="S1048" s="179"/>
      <c r="T1048" s="179"/>
    </row>
    <row r="1049" spans="17:20" s="189" customFormat="1" x14ac:dyDescent="0.2">
      <c r="Q1049" s="179"/>
      <c r="R1049" s="179"/>
      <c r="S1049" s="179"/>
      <c r="T1049" s="179"/>
    </row>
    <row r="1050" spans="17:20" s="189" customFormat="1" x14ac:dyDescent="0.2">
      <c r="Q1050" s="179"/>
      <c r="R1050" s="179"/>
      <c r="S1050" s="179"/>
      <c r="T1050" s="179"/>
    </row>
    <row r="1051" spans="17:20" s="189" customFormat="1" x14ac:dyDescent="0.2">
      <c r="Q1051" s="179"/>
      <c r="R1051" s="179"/>
      <c r="S1051" s="179"/>
      <c r="T1051" s="179"/>
    </row>
    <row r="1052" spans="17:20" s="189" customFormat="1" x14ac:dyDescent="0.2">
      <c r="Q1052" s="179"/>
      <c r="R1052" s="179"/>
      <c r="S1052" s="179"/>
      <c r="T1052" s="179"/>
    </row>
    <row r="1053" spans="17:20" s="189" customFormat="1" x14ac:dyDescent="0.2">
      <c r="Q1053" s="179"/>
      <c r="R1053" s="179"/>
      <c r="S1053" s="179"/>
      <c r="T1053" s="179"/>
    </row>
    <row r="1054" spans="17:20" s="189" customFormat="1" x14ac:dyDescent="0.2">
      <c r="Q1054" s="179"/>
      <c r="R1054" s="179"/>
      <c r="S1054" s="179"/>
      <c r="T1054" s="179"/>
    </row>
    <row r="1055" spans="17:20" s="189" customFormat="1" x14ac:dyDescent="0.2">
      <c r="Q1055" s="179"/>
      <c r="R1055" s="179"/>
      <c r="S1055" s="179"/>
      <c r="T1055" s="179"/>
    </row>
    <row r="1056" spans="17:20" s="189" customFormat="1" x14ac:dyDescent="0.2">
      <c r="Q1056" s="179"/>
      <c r="R1056" s="179"/>
      <c r="S1056" s="179"/>
      <c r="T1056" s="179"/>
    </row>
    <row r="1057" spans="17:20" s="189" customFormat="1" x14ac:dyDescent="0.2">
      <c r="Q1057" s="179"/>
      <c r="R1057" s="179"/>
      <c r="S1057" s="179"/>
      <c r="T1057" s="179"/>
    </row>
    <row r="1058" spans="17:20" s="189" customFormat="1" x14ac:dyDescent="0.2">
      <c r="Q1058" s="179"/>
      <c r="R1058" s="179"/>
      <c r="S1058" s="179"/>
      <c r="T1058" s="179"/>
    </row>
    <row r="1059" spans="17:20" s="189" customFormat="1" x14ac:dyDescent="0.2">
      <c r="Q1059" s="179"/>
      <c r="R1059" s="179"/>
      <c r="S1059" s="179"/>
      <c r="T1059" s="179"/>
    </row>
    <row r="1060" spans="17:20" s="189" customFormat="1" x14ac:dyDescent="0.2">
      <c r="Q1060" s="179"/>
      <c r="R1060" s="179"/>
      <c r="S1060" s="179"/>
      <c r="T1060" s="179"/>
    </row>
    <row r="1061" spans="17:20" s="189" customFormat="1" x14ac:dyDescent="0.2">
      <c r="Q1061" s="179"/>
      <c r="R1061" s="179"/>
      <c r="S1061" s="179"/>
      <c r="T1061" s="179"/>
    </row>
    <row r="1062" spans="17:20" s="189" customFormat="1" x14ac:dyDescent="0.2">
      <c r="Q1062" s="179"/>
      <c r="R1062" s="179"/>
      <c r="S1062" s="179"/>
      <c r="T1062" s="179"/>
    </row>
    <row r="1063" spans="17:20" s="189" customFormat="1" x14ac:dyDescent="0.2">
      <c r="Q1063" s="179"/>
      <c r="R1063" s="179"/>
      <c r="S1063" s="179"/>
      <c r="T1063" s="179"/>
    </row>
    <row r="1064" spans="17:20" s="189" customFormat="1" x14ac:dyDescent="0.2">
      <c r="Q1064" s="179"/>
      <c r="R1064" s="179"/>
      <c r="S1064" s="179"/>
      <c r="T1064" s="179"/>
    </row>
    <row r="1065" spans="17:20" s="189" customFormat="1" x14ac:dyDescent="0.2">
      <c r="Q1065" s="179"/>
      <c r="R1065" s="179"/>
      <c r="S1065" s="179"/>
      <c r="T1065" s="179"/>
    </row>
    <row r="1066" spans="17:20" s="189" customFormat="1" x14ac:dyDescent="0.2">
      <c r="Q1066" s="179"/>
      <c r="R1066" s="179"/>
      <c r="S1066" s="179"/>
      <c r="T1066" s="179"/>
    </row>
    <row r="1067" spans="17:20" s="189" customFormat="1" x14ac:dyDescent="0.2">
      <c r="Q1067" s="179"/>
      <c r="R1067" s="179"/>
      <c r="S1067" s="179"/>
      <c r="T1067" s="179"/>
    </row>
    <row r="1068" spans="17:20" s="189" customFormat="1" x14ac:dyDescent="0.2">
      <c r="Q1068" s="179"/>
      <c r="R1068" s="179"/>
      <c r="S1068" s="179"/>
      <c r="T1068" s="179"/>
    </row>
    <row r="1069" spans="17:20" s="189" customFormat="1" x14ac:dyDescent="0.2">
      <c r="Q1069" s="179"/>
      <c r="R1069" s="179"/>
      <c r="S1069" s="179"/>
      <c r="T1069" s="179"/>
    </row>
    <row r="1070" spans="17:20" s="189" customFormat="1" x14ac:dyDescent="0.2">
      <c r="Q1070" s="179"/>
      <c r="R1070" s="179"/>
      <c r="S1070" s="179"/>
      <c r="T1070" s="179"/>
    </row>
    <row r="1071" spans="17:20" s="189" customFormat="1" x14ac:dyDescent="0.2">
      <c r="Q1071" s="179"/>
      <c r="R1071" s="179"/>
      <c r="S1071" s="179"/>
      <c r="T1071" s="179"/>
    </row>
    <row r="1072" spans="17:20" s="189" customFormat="1" x14ac:dyDescent="0.2">
      <c r="Q1072" s="179"/>
      <c r="R1072" s="179"/>
      <c r="S1072" s="179"/>
      <c r="T1072" s="179"/>
    </row>
    <row r="1073" spans="17:20" s="189" customFormat="1" x14ac:dyDescent="0.2">
      <c r="Q1073" s="179"/>
      <c r="R1073" s="179"/>
      <c r="S1073" s="179"/>
      <c r="T1073" s="179"/>
    </row>
    <row r="1074" spans="17:20" s="189" customFormat="1" x14ac:dyDescent="0.2">
      <c r="Q1074" s="179"/>
      <c r="R1074" s="179"/>
      <c r="S1074" s="179"/>
      <c r="T1074" s="179"/>
    </row>
    <row r="1075" spans="17:20" s="189" customFormat="1" x14ac:dyDescent="0.2">
      <c r="Q1075" s="179"/>
      <c r="R1075" s="179"/>
      <c r="S1075" s="179"/>
      <c r="T1075" s="179"/>
    </row>
    <row r="1076" spans="17:20" s="189" customFormat="1" x14ac:dyDescent="0.2">
      <c r="Q1076" s="179"/>
      <c r="R1076" s="179"/>
      <c r="S1076" s="179"/>
      <c r="T1076" s="179"/>
    </row>
    <row r="1077" spans="17:20" s="189" customFormat="1" x14ac:dyDescent="0.2">
      <c r="Q1077" s="179"/>
      <c r="R1077" s="179"/>
      <c r="S1077" s="179"/>
      <c r="T1077" s="179"/>
    </row>
    <row r="1078" spans="17:20" s="189" customFormat="1" x14ac:dyDescent="0.2">
      <c r="Q1078" s="179"/>
      <c r="R1078" s="179"/>
      <c r="S1078" s="179"/>
      <c r="T1078" s="179"/>
    </row>
    <row r="1079" spans="17:20" s="189" customFormat="1" x14ac:dyDescent="0.2">
      <c r="Q1079" s="179"/>
      <c r="R1079" s="179"/>
      <c r="S1079" s="179"/>
      <c r="T1079" s="179"/>
    </row>
    <row r="1080" spans="17:20" s="189" customFormat="1" x14ac:dyDescent="0.2">
      <c r="Q1080" s="179"/>
      <c r="R1080" s="179"/>
      <c r="S1080" s="179"/>
      <c r="T1080" s="179"/>
    </row>
    <row r="1081" spans="17:20" s="189" customFormat="1" x14ac:dyDescent="0.2">
      <c r="Q1081" s="179"/>
      <c r="R1081" s="179"/>
      <c r="S1081" s="179"/>
      <c r="T1081" s="179"/>
    </row>
    <row r="1082" spans="17:20" s="189" customFormat="1" x14ac:dyDescent="0.2">
      <c r="Q1082" s="179"/>
      <c r="R1082" s="179"/>
      <c r="S1082" s="179"/>
      <c r="T1082" s="179"/>
    </row>
    <row r="1083" spans="17:20" s="189" customFormat="1" x14ac:dyDescent="0.2">
      <c r="Q1083" s="179"/>
      <c r="R1083" s="179"/>
      <c r="S1083" s="179"/>
      <c r="T1083" s="179"/>
    </row>
    <row r="1084" spans="17:20" s="189" customFormat="1" x14ac:dyDescent="0.2">
      <c r="Q1084" s="179"/>
      <c r="R1084" s="179"/>
      <c r="S1084" s="179"/>
      <c r="T1084" s="179"/>
    </row>
    <row r="1085" spans="17:20" s="189" customFormat="1" x14ac:dyDescent="0.2">
      <c r="Q1085" s="179"/>
      <c r="R1085" s="179"/>
      <c r="S1085" s="179"/>
      <c r="T1085" s="179"/>
    </row>
    <row r="1086" spans="17:20" s="189" customFormat="1" x14ac:dyDescent="0.2">
      <c r="Q1086" s="179"/>
      <c r="R1086" s="179"/>
      <c r="S1086" s="179"/>
      <c r="T1086" s="179"/>
    </row>
    <row r="1087" spans="17:20" s="189" customFormat="1" x14ac:dyDescent="0.2">
      <c r="Q1087" s="179"/>
      <c r="R1087" s="179"/>
      <c r="S1087" s="179"/>
      <c r="T1087" s="179"/>
    </row>
    <row r="1088" spans="17:20" s="189" customFormat="1" x14ac:dyDescent="0.2">
      <c r="Q1088" s="179"/>
      <c r="R1088" s="179"/>
      <c r="S1088" s="179"/>
      <c r="T1088" s="179"/>
    </row>
    <row r="1089" spans="17:20" s="189" customFormat="1" x14ac:dyDescent="0.2">
      <c r="Q1089" s="179"/>
      <c r="R1089" s="179"/>
      <c r="S1089" s="179"/>
      <c r="T1089" s="179"/>
    </row>
    <row r="1090" spans="17:20" s="189" customFormat="1" x14ac:dyDescent="0.2">
      <c r="Q1090" s="179"/>
      <c r="R1090" s="179"/>
      <c r="S1090" s="179"/>
      <c r="T1090" s="179"/>
    </row>
    <row r="1091" spans="17:20" s="189" customFormat="1" x14ac:dyDescent="0.2">
      <c r="Q1091" s="179"/>
      <c r="R1091" s="179"/>
      <c r="S1091" s="179"/>
      <c r="T1091" s="179"/>
    </row>
    <row r="1092" spans="17:20" s="189" customFormat="1" x14ac:dyDescent="0.2">
      <c r="Q1092" s="179"/>
      <c r="R1092" s="179"/>
      <c r="S1092" s="179"/>
      <c r="T1092" s="179"/>
    </row>
    <row r="1093" spans="17:20" s="189" customFormat="1" x14ac:dyDescent="0.2">
      <c r="Q1093" s="179"/>
      <c r="R1093" s="179"/>
      <c r="S1093" s="179"/>
      <c r="T1093" s="179"/>
    </row>
    <row r="1094" spans="17:20" s="189" customFormat="1" x14ac:dyDescent="0.2">
      <c r="Q1094" s="179"/>
      <c r="R1094" s="179"/>
      <c r="S1094" s="179"/>
      <c r="T1094" s="179"/>
    </row>
    <row r="1095" spans="17:20" s="189" customFormat="1" x14ac:dyDescent="0.2">
      <c r="Q1095" s="179"/>
      <c r="R1095" s="179"/>
      <c r="S1095" s="179"/>
      <c r="T1095" s="179"/>
    </row>
    <row r="1096" spans="17:20" s="189" customFormat="1" x14ac:dyDescent="0.2">
      <c r="Q1096" s="179"/>
      <c r="R1096" s="179"/>
      <c r="S1096" s="179"/>
      <c r="T1096" s="179"/>
    </row>
    <row r="1097" spans="17:20" s="189" customFormat="1" x14ac:dyDescent="0.2">
      <c r="Q1097" s="179"/>
      <c r="R1097" s="179"/>
      <c r="S1097" s="179"/>
      <c r="T1097" s="179"/>
    </row>
    <row r="1098" spans="17:20" s="189" customFormat="1" x14ac:dyDescent="0.2">
      <c r="Q1098" s="179"/>
      <c r="R1098" s="179"/>
      <c r="S1098" s="179"/>
      <c r="T1098" s="179"/>
    </row>
    <row r="1099" spans="17:20" s="189" customFormat="1" x14ac:dyDescent="0.2">
      <c r="Q1099" s="179"/>
      <c r="R1099" s="179"/>
      <c r="S1099" s="179"/>
      <c r="T1099" s="179"/>
    </row>
    <row r="1100" spans="17:20" s="189" customFormat="1" x14ac:dyDescent="0.2">
      <c r="Q1100" s="179"/>
      <c r="R1100" s="179"/>
      <c r="S1100" s="179"/>
      <c r="T1100" s="179"/>
    </row>
    <row r="1101" spans="17:20" s="189" customFormat="1" x14ac:dyDescent="0.2">
      <c r="Q1101" s="179"/>
      <c r="R1101" s="179"/>
      <c r="S1101" s="179"/>
      <c r="T1101" s="179"/>
    </row>
    <row r="1102" spans="17:20" s="189" customFormat="1" x14ac:dyDescent="0.2">
      <c r="Q1102" s="179"/>
      <c r="R1102" s="179"/>
      <c r="S1102" s="179"/>
      <c r="T1102" s="179"/>
    </row>
    <row r="1103" spans="17:20" s="189" customFormat="1" x14ac:dyDescent="0.2">
      <c r="Q1103" s="179"/>
      <c r="R1103" s="179"/>
      <c r="S1103" s="179"/>
      <c r="T1103" s="179"/>
    </row>
    <row r="1104" spans="17:20" s="189" customFormat="1" x14ac:dyDescent="0.2">
      <c r="Q1104" s="179"/>
      <c r="R1104" s="179"/>
      <c r="S1104" s="179"/>
      <c r="T1104" s="179"/>
    </row>
    <row r="1105" spans="17:20" s="189" customFormat="1" x14ac:dyDescent="0.2">
      <c r="Q1105" s="179"/>
      <c r="R1105" s="179"/>
      <c r="S1105" s="179"/>
      <c r="T1105" s="179"/>
    </row>
    <row r="1106" spans="17:20" s="189" customFormat="1" x14ac:dyDescent="0.2">
      <c r="Q1106" s="179"/>
      <c r="R1106" s="179"/>
      <c r="S1106" s="179"/>
      <c r="T1106" s="179"/>
    </row>
    <row r="1107" spans="17:20" s="189" customFormat="1" x14ac:dyDescent="0.2">
      <c r="Q1107" s="179"/>
      <c r="R1107" s="179"/>
      <c r="S1107" s="179"/>
      <c r="T1107" s="179"/>
    </row>
    <row r="1108" spans="17:20" s="189" customFormat="1" x14ac:dyDescent="0.2">
      <c r="Q1108" s="179"/>
      <c r="R1108" s="179"/>
      <c r="S1108" s="179"/>
      <c r="T1108" s="179"/>
    </row>
    <row r="1109" spans="17:20" s="189" customFormat="1" x14ac:dyDescent="0.2">
      <c r="Q1109" s="179"/>
      <c r="R1109" s="179"/>
      <c r="S1109" s="179"/>
      <c r="T1109" s="179"/>
    </row>
    <row r="1110" spans="17:20" s="189" customFormat="1" x14ac:dyDescent="0.2">
      <c r="Q1110" s="179"/>
      <c r="R1110" s="179"/>
      <c r="S1110" s="179"/>
      <c r="T1110" s="179"/>
    </row>
    <row r="1111" spans="17:20" s="189" customFormat="1" x14ac:dyDescent="0.2">
      <c r="Q1111" s="179"/>
      <c r="R1111" s="179"/>
      <c r="S1111" s="179"/>
      <c r="T1111" s="179"/>
    </row>
    <row r="1112" spans="17:20" s="189" customFormat="1" x14ac:dyDescent="0.2">
      <c r="Q1112" s="179"/>
      <c r="R1112" s="179"/>
      <c r="S1112" s="179"/>
      <c r="T1112" s="179"/>
    </row>
    <row r="1113" spans="17:20" s="189" customFormat="1" x14ac:dyDescent="0.2">
      <c r="Q1113" s="179"/>
      <c r="R1113" s="179"/>
      <c r="S1113" s="179"/>
      <c r="T1113" s="179"/>
    </row>
    <row r="1114" spans="17:20" s="189" customFormat="1" x14ac:dyDescent="0.2">
      <c r="Q1114" s="179"/>
      <c r="R1114" s="179"/>
      <c r="S1114" s="179"/>
      <c r="T1114" s="179"/>
    </row>
    <row r="1115" spans="17:20" s="189" customFormat="1" x14ac:dyDescent="0.2">
      <c r="Q1115" s="179"/>
      <c r="R1115" s="179"/>
      <c r="S1115" s="179"/>
      <c r="T1115" s="179"/>
    </row>
    <row r="1116" spans="17:20" s="189" customFormat="1" x14ac:dyDescent="0.2">
      <c r="Q1116" s="179"/>
      <c r="R1116" s="179"/>
      <c r="S1116" s="179"/>
      <c r="T1116" s="179"/>
    </row>
    <row r="1117" spans="17:20" s="189" customFormat="1" x14ac:dyDescent="0.2">
      <c r="Q1117" s="179"/>
      <c r="R1117" s="179"/>
      <c r="S1117" s="179"/>
      <c r="T1117" s="179"/>
    </row>
    <row r="1118" spans="17:20" s="189" customFormat="1" x14ac:dyDescent="0.2">
      <c r="Q1118" s="179"/>
      <c r="R1118" s="179"/>
      <c r="S1118" s="179"/>
      <c r="T1118" s="179"/>
    </row>
    <row r="1119" spans="17:20" s="189" customFormat="1" x14ac:dyDescent="0.2">
      <c r="Q1119" s="179"/>
      <c r="R1119" s="179"/>
      <c r="S1119" s="179"/>
      <c r="T1119" s="179"/>
    </row>
    <row r="1120" spans="17:20" s="189" customFormat="1" x14ac:dyDescent="0.2">
      <c r="Q1120" s="179"/>
      <c r="R1120" s="179"/>
      <c r="S1120" s="179"/>
      <c r="T1120" s="179"/>
    </row>
    <row r="1121" spans="17:20" s="189" customFormat="1" x14ac:dyDescent="0.2">
      <c r="Q1121" s="179"/>
      <c r="R1121" s="179"/>
      <c r="S1121" s="179"/>
      <c r="T1121" s="179"/>
    </row>
    <row r="1122" spans="17:20" s="189" customFormat="1" x14ac:dyDescent="0.2">
      <c r="Q1122" s="179"/>
      <c r="R1122" s="179"/>
      <c r="S1122" s="179"/>
      <c r="T1122" s="179"/>
    </row>
    <row r="1123" spans="17:20" s="189" customFormat="1" x14ac:dyDescent="0.2">
      <c r="Q1123" s="179"/>
      <c r="R1123" s="179"/>
      <c r="S1123" s="179"/>
      <c r="T1123" s="179"/>
    </row>
    <row r="1124" spans="17:20" s="189" customFormat="1" x14ac:dyDescent="0.2">
      <c r="Q1124" s="179"/>
      <c r="R1124" s="179"/>
      <c r="S1124" s="179"/>
      <c r="T1124" s="179"/>
    </row>
    <row r="1125" spans="17:20" s="189" customFormat="1" x14ac:dyDescent="0.2">
      <c r="Q1125" s="179"/>
      <c r="R1125" s="179"/>
      <c r="S1125" s="179"/>
      <c r="T1125" s="179"/>
    </row>
    <row r="1126" spans="17:20" s="189" customFormat="1" x14ac:dyDescent="0.2">
      <c r="Q1126" s="179"/>
      <c r="R1126" s="179"/>
      <c r="S1126" s="179"/>
      <c r="T1126" s="179"/>
    </row>
    <row r="1127" spans="17:20" s="189" customFormat="1" x14ac:dyDescent="0.2">
      <c r="Q1127" s="179"/>
      <c r="R1127" s="179"/>
      <c r="S1127" s="179"/>
      <c r="T1127" s="179"/>
    </row>
    <row r="1128" spans="17:20" s="189" customFormat="1" x14ac:dyDescent="0.2">
      <c r="Q1128" s="179"/>
      <c r="R1128" s="179"/>
      <c r="S1128" s="179"/>
      <c r="T1128" s="179"/>
    </row>
    <row r="1129" spans="17:20" s="189" customFormat="1" x14ac:dyDescent="0.2">
      <c r="Q1129" s="179"/>
      <c r="R1129" s="179"/>
      <c r="S1129" s="179"/>
      <c r="T1129" s="179"/>
    </row>
    <row r="1130" spans="17:20" s="189" customFormat="1" x14ac:dyDescent="0.2">
      <c r="Q1130" s="179"/>
      <c r="R1130" s="179"/>
      <c r="S1130" s="179"/>
      <c r="T1130" s="179"/>
    </row>
    <row r="1131" spans="17:20" s="189" customFormat="1" x14ac:dyDescent="0.2">
      <c r="Q1131" s="179"/>
      <c r="R1131" s="179"/>
      <c r="S1131" s="179"/>
      <c r="T1131" s="179"/>
    </row>
    <row r="1132" spans="17:20" s="189" customFormat="1" x14ac:dyDescent="0.2">
      <c r="Q1132" s="179"/>
      <c r="R1132" s="179"/>
      <c r="S1132" s="179"/>
      <c r="T1132" s="179"/>
    </row>
    <row r="1133" spans="17:20" s="189" customFormat="1" x14ac:dyDescent="0.2">
      <c r="Q1133" s="179"/>
      <c r="R1133" s="179"/>
      <c r="S1133" s="179"/>
      <c r="T1133" s="179"/>
    </row>
    <row r="1134" spans="17:20" s="189" customFormat="1" x14ac:dyDescent="0.2">
      <c r="Q1134" s="179"/>
      <c r="R1134" s="179"/>
      <c r="S1134" s="179"/>
      <c r="T1134" s="179"/>
    </row>
    <row r="1135" spans="17:20" s="189" customFormat="1" x14ac:dyDescent="0.2">
      <c r="Q1135" s="179"/>
      <c r="R1135" s="179"/>
      <c r="S1135" s="179"/>
      <c r="T1135" s="179"/>
    </row>
    <row r="1136" spans="17:20" s="189" customFormat="1" x14ac:dyDescent="0.2">
      <c r="Q1136" s="179"/>
      <c r="R1136" s="179"/>
      <c r="S1136" s="179"/>
      <c r="T1136" s="179"/>
    </row>
    <row r="1137" spans="17:20" s="189" customFormat="1" x14ac:dyDescent="0.2">
      <c r="Q1137" s="179"/>
      <c r="R1137" s="179"/>
      <c r="S1137" s="179"/>
      <c r="T1137" s="179"/>
    </row>
    <row r="1138" spans="17:20" s="189" customFormat="1" x14ac:dyDescent="0.2">
      <c r="Q1138" s="179"/>
      <c r="R1138" s="179"/>
      <c r="S1138" s="179"/>
      <c r="T1138" s="179"/>
    </row>
    <row r="1139" spans="17:20" s="189" customFormat="1" x14ac:dyDescent="0.2">
      <c r="Q1139" s="179"/>
      <c r="R1139" s="179"/>
      <c r="S1139" s="179"/>
      <c r="T1139" s="179"/>
    </row>
    <row r="1140" spans="17:20" s="189" customFormat="1" x14ac:dyDescent="0.2">
      <c r="Q1140" s="179"/>
      <c r="R1140" s="179"/>
      <c r="S1140" s="179"/>
      <c r="T1140" s="179"/>
    </row>
    <row r="1141" spans="17:20" s="189" customFormat="1" x14ac:dyDescent="0.2">
      <c r="Q1141" s="179"/>
      <c r="R1141" s="179"/>
      <c r="S1141" s="179"/>
      <c r="T1141" s="179"/>
    </row>
    <row r="1142" spans="17:20" s="189" customFormat="1" x14ac:dyDescent="0.2">
      <c r="Q1142" s="179"/>
      <c r="R1142" s="179"/>
      <c r="S1142" s="179"/>
      <c r="T1142" s="179"/>
    </row>
    <row r="1143" spans="17:20" s="189" customFormat="1" x14ac:dyDescent="0.2">
      <c r="Q1143" s="179"/>
      <c r="R1143" s="179"/>
      <c r="S1143" s="179"/>
      <c r="T1143" s="179"/>
    </row>
    <row r="1144" spans="17:20" s="189" customFormat="1" x14ac:dyDescent="0.2">
      <c r="Q1144" s="179"/>
      <c r="R1144" s="179"/>
      <c r="S1144" s="179"/>
      <c r="T1144" s="179"/>
    </row>
    <row r="1145" spans="17:20" s="189" customFormat="1" x14ac:dyDescent="0.2">
      <c r="Q1145" s="179"/>
      <c r="R1145" s="179"/>
      <c r="S1145" s="179"/>
      <c r="T1145" s="179"/>
    </row>
    <row r="1146" spans="17:20" s="189" customFormat="1" x14ac:dyDescent="0.2">
      <c r="Q1146" s="179"/>
      <c r="R1146" s="179"/>
      <c r="S1146" s="179"/>
      <c r="T1146" s="179"/>
    </row>
    <row r="1147" spans="17:20" s="189" customFormat="1" x14ac:dyDescent="0.2">
      <c r="Q1147" s="179"/>
      <c r="R1147" s="179"/>
      <c r="S1147" s="179"/>
      <c r="T1147" s="179"/>
    </row>
    <row r="1148" spans="17:20" s="189" customFormat="1" x14ac:dyDescent="0.2">
      <c r="Q1148" s="179"/>
      <c r="R1148" s="179"/>
      <c r="S1148" s="179"/>
      <c r="T1148" s="179"/>
    </row>
    <row r="1149" spans="17:20" s="189" customFormat="1" x14ac:dyDescent="0.2">
      <c r="Q1149" s="179"/>
      <c r="R1149" s="179"/>
      <c r="S1149" s="179"/>
      <c r="T1149" s="179"/>
    </row>
    <row r="1150" spans="17:20" s="189" customFormat="1" x14ac:dyDescent="0.2">
      <c r="Q1150" s="179"/>
      <c r="R1150" s="179"/>
      <c r="S1150" s="179"/>
      <c r="T1150" s="179"/>
    </row>
    <row r="1151" spans="17:20" s="189" customFormat="1" x14ac:dyDescent="0.2">
      <c r="Q1151" s="179"/>
      <c r="R1151" s="179"/>
      <c r="S1151" s="179"/>
      <c r="T1151" s="179"/>
    </row>
    <row r="1152" spans="17:20" s="189" customFormat="1" x14ac:dyDescent="0.2">
      <c r="Q1152" s="179"/>
      <c r="R1152" s="179"/>
      <c r="S1152" s="179"/>
      <c r="T1152" s="179"/>
    </row>
    <row r="1153" spans="17:20" s="189" customFormat="1" x14ac:dyDescent="0.2">
      <c r="Q1153" s="179"/>
      <c r="R1153" s="179"/>
      <c r="S1153" s="179"/>
      <c r="T1153" s="179"/>
    </row>
    <row r="1154" spans="17:20" s="189" customFormat="1" x14ac:dyDescent="0.2">
      <c r="Q1154" s="179"/>
      <c r="R1154" s="179"/>
      <c r="S1154" s="179"/>
      <c r="T1154" s="179"/>
    </row>
    <row r="1155" spans="17:20" s="189" customFormat="1" x14ac:dyDescent="0.2">
      <c r="Q1155" s="179"/>
      <c r="R1155" s="179"/>
      <c r="S1155" s="179"/>
      <c r="T1155" s="179"/>
    </row>
    <row r="1156" spans="17:20" s="189" customFormat="1" x14ac:dyDescent="0.2">
      <c r="Q1156" s="179"/>
      <c r="R1156" s="179"/>
      <c r="S1156" s="179"/>
      <c r="T1156" s="179"/>
    </row>
    <row r="1157" spans="17:20" s="189" customFormat="1" x14ac:dyDescent="0.2">
      <c r="Q1157" s="179"/>
      <c r="R1157" s="179"/>
      <c r="S1157" s="179"/>
      <c r="T1157" s="179"/>
    </row>
    <row r="1158" spans="17:20" s="189" customFormat="1" x14ac:dyDescent="0.2">
      <c r="Q1158" s="179"/>
      <c r="R1158" s="179"/>
      <c r="S1158" s="179"/>
      <c r="T1158" s="179"/>
    </row>
    <row r="1159" spans="17:20" s="189" customFormat="1" x14ac:dyDescent="0.2">
      <c r="Q1159" s="179"/>
      <c r="R1159" s="179"/>
      <c r="S1159" s="179"/>
      <c r="T1159" s="179"/>
    </row>
    <row r="1160" spans="17:20" s="189" customFormat="1" x14ac:dyDescent="0.2">
      <c r="Q1160" s="179"/>
      <c r="R1160" s="179"/>
      <c r="S1160" s="179"/>
      <c r="T1160" s="179"/>
    </row>
    <row r="1161" spans="17:20" s="189" customFormat="1" x14ac:dyDescent="0.2">
      <c r="Q1161" s="179"/>
      <c r="R1161" s="179"/>
      <c r="S1161" s="179"/>
      <c r="T1161" s="179"/>
    </row>
    <row r="1162" spans="17:20" s="189" customFormat="1" x14ac:dyDescent="0.2">
      <c r="Q1162" s="179"/>
      <c r="R1162" s="179"/>
      <c r="S1162" s="179"/>
      <c r="T1162" s="179"/>
    </row>
    <row r="1163" spans="17:20" s="189" customFormat="1" x14ac:dyDescent="0.2">
      <c r="Q1163" s="179"/>
      <c r="R1163" s="179"/>
      <c r="S1163" s="179"/>
      <c r="T1163" s="179"/>
    </row>
    <row r="1164" spans="17:20" s="189" customFormat="1" x14ac:dyDescent="0.2">
      <c r="Q1164" s="179"/>
      <c r="R1164" s="179"/>
      <c r="S1164" s="179"/>
      <c r="T1164" s="179"/>
    </row>
    <row r="1165" spans="17:20" s="189" customFormat="1" x14ac:dyDescent="0.2">
      <c r="Q1165" s="179"/>
      <c r="R1165" s="179"/>
      <c r="S1165" s="179"/>
      <c r="T1165" s="179"/>
    </row>
    <row r="1166" spans="17:20" s="189" customFormat="1" x14ac:dyDescent="0.2">
      <c r="Q1166" s="179"/>
      <c r="R1166" s="179"/>
      <c r="S1166" s="179"/>
      <c r="T1166" s="179"/>
    </row>
    <row r="1167" spans="17:20" s="189" customFormat="1" x14ac:dyDescent="0.2">
      <c r="Q1167" s="179"/>
      <c r="R1167" s="179"/>
      <c r="S1167" s="179"/>
      <c r="T1167" s="179"/>
    </row>
    <row r="1168" spans="17:20" s="189" customFormat="1" x14ac:dyDescent="0.2">
      <c r="Q1168" s="179"/>
      <c r="R1168" s="179"/>
      <c r="S1168" s="179"/>
      <c r="T1168" s="179"/>
    </row>
    <row r="1169" spans="17:20" s="189" customFormat="1" x14ac:dyDescent="0.2">
      <c r="Q1169" s="179"/>
      <c r="R1169" s="179"/>
      <c r="S1169" s="179"/>
      <c r="T1169" s="179"/>
    </row>
    <row r="1170" spans="17:20" s="189" customFormat="1" x14ac:dyDescent="0.2">
      <c r="Q1170" s="179"/>
      <c r="R1170" s="179"/>
      <c r="S1170" s="179"/>
      <c r="T1170" s="179"/>
    </row>
    <row r="1171" spans="17:20" s="189" customFormat="1" x14ac:dyDescent="0.2">
      <c r="Q1171" s="179"/>
      <c r="R1171" s="179"/>
      <c r="S1171" s="179"/>
      <c r="T1171" s="179"/>
    </row>
    <row r="1172" spans="17:20" s="189" customFormat="1" x14ac:dyDescent="0.2">
      <c r="Q1172" s="179"/>
      <c r="R1172" s="179"/>
      <c r="S1172" s="179"/>
      <c r="T1172" s="179"/>
    </row>
    <row r="1173" spans="17:20" s="189" customFormat="1" x14ac:dyDescent="0.2">
      <c r="Q1173" s="179"/>
      <c r="R1173" s="179"/>
      <c r="S1173" s="179"/>
      <c r="T1173" s="179"/>
    </row>
    <row r="1174" spans="17:20" s="189" customFormat="1" x14ac:dyDescent="0.2">
      <c r="Q1174" s="179"/>
      <c r="R1174" s="179"/>
      <c r="S1174" s="179"/>
      <c r="T1174" s="179"/>
    </row>
    <row r="1175" spans="17:20" s="189" customFormat="1" x14ac:dyDescent="0.2">
      <c r="Q1175" s="179"/>
      <c r="R1175" s="179"/>
      <c r="S1175" s="179"/>
      <c r="T1175" s="179"/>
    </row>
    <row r="1176" spans="17:20" s="189" customFormat="1" x14ac:dyDescent="0.2">
      <c r="Q1176" s="179"/>
      <c r="R1176" s="179"/>
      <c r="S1176" s="179"/>
      <c r="T1176" s="179"/>
    </row>
    <row r="1177" spans="17:20" s="189" customFormat="1" x14ac:dyDescent="0.2">
      <c r="Q1177" s="179"/>
      <c r="R1177" s="179"/>
      <c r="S1177" s="179"/>
      <c r="T1177" s="179"/>
    </row>
    <row r="1178" spans="17:20" s="189" customFormat="1" x14ac:dyDescent="0.2">
      <c r="Q1178" s="179"/>
      <c r="R1178" s="179"/>
      <c r="S1178" s="179"/>
      <c r="T1178" s="179"/>
    </row>
    <row r="1179" spans="17:20" s="189" customFormat="1" x14ac:dyDescent="0.2">
      <c r="Q1179" s="179"/>
      <c r="R1179" s="179"/>
      <c r="S1179" s="179"/>
      <c r="T1179" s="179"/>
    </row>
    <row r="1180" spans="17:20" s="189" customFormat="1" x14ac:dyDescent="0.2">
      <c r="Q1180" s="179"/>
      <c r="R1180" s="179"/>
      <c r="S1180" s="179"/>
      <c r="T1180" s="179"/>
    </row>
    <row r="1181" spans="17:20" s="189" customFormat="1" x14ac:dyDescent="0.2">
      <c r="Q1181" s="179"/>
      <c r="R1181" s="179"/>
      <c r="S1181" s="179"/>
      <c r="T1181" s="179"/>
    </row>
    <row r="1182" spans="17:20" s="189" customFormat="1" x14ac:dyDescent="0.2">
      <c r="Q1182" s="179"/>
      <c r="R1182" s="179"/>
      <c r="S1182" s="179"/>
      <c r="T1182" s="179"/>
    </row>
    <row r="1183" spans="17:20" s="189" customFormat="1" x14ac:dyDescent="0.2">
      <c r="Q1183" s="179"/>
      <c r="R1183" s="179"/>
      <c r="S1183" s="179"/>
      <c r="T1183" s="179"/>
    </row>
    <row r="1184" spans="17:20" s="189" customFormat="1" x14ac:dyDescent="0.2">
      <c r="Q1184" s="179"/>
      <c r="R1184" s="179"/>
      <c r="S1184" s="179"/>
      <c r="T1184" s="179"/>
    </row>
    <row r="1185" spans="17:20" s="189" customFormat="1" x14ac:dyDescent="0.2">
      <c r="Q1185" s="179"/>
      <c r="R1185" s="179"/>
      <c r="S1185" s="179"/>
      <c r="T1185" s="179"/>
    </row>
    <row r="1186" spans="17:20" s="189" customFormat="1" x14ac:dyDescent="0.2">
      <c r="Q1186" s="179"/>
      <c r="R1186" s="179"/>
      <c r="S1186" s="179"/>
      <c r="T1186" s="179"/>
    </row>
    <row r="1187" spans="17:20" s="189" customFormat="1" x14ac:dyDescent="0.2">
      <c r="Q1187" s="179"/>
      <c r="R1187" s="179"/>
      <c r="S1187" s="179"/>
      <c r="T1187" s="179"/>
    </row>
    <row r="1188" spans="17:20" s="189" customFormat="1" x14ac:dyDescent="0.2">
      <c r="Q1188" s="179"/>
      <c r="R1188" s="179"/>
      <c r="S1188" s="179"/>
      <c r="T1188" s="179"/>
    </row>
    <row r="1189" spans="17:20" s="189" customFormat="1" x14ac:dyDescent="0.2">
      <c r="Q1189" s="179"/>
      <c r="R1189" s="179"/>
      <c r="S1189" s="179"/>
      <c r="T1189" s="179"/>
    </row>
    <row r="1190" spans="17:20" s="189" customFormat="1" x14ac:dyDescent="0.2">
      <c r="Q1190" s="179"/>
      <c r="R1190" s="179"/>
      <c r="S1190" s="179"/>
      <c r="T1190" s="179"/>
    </row>
    <row r="1191" spans="17:20" s="189" customFormat="1" x14ac:dyDescent="0.2">
      <c r="Q1191" s="179"/>
      <c r="R1191" s="179"/>
      <c r="S1191" s="179"/>
      <c r="T1191" s="179"/>
    </row>
    <row r="1192" spans="17:20" s="189" customFormat="1" x14ac:dyDescent="0.2">
      <c r="Q1192" s="179"/>
      <c r="R1192" s="179"/>
      <c r="S1192" s="179"/>
      <c r="T1192" s="179"/>
    </row>
    <row r="1193" spans="17:20" s="189" customFormat="1" x14ac:dyDescent="0.2">
      <c r="Q1193" s="179"/>
      <c r="R1193" s="179"/>
      <c r="S1193" s="179"/>
      <c r="T1193" s="179"/>
    </row>
    <row r="1194" spans="17:20" s="189" customFormat="1" x14ac:dyDescent="0.2">
      <c r="Q1194" s="179"/>
      <c r="R1194" s="179"/>
      <c r="S1194" s="179"/>
      <c r="T1194" s="179"/>
    </row>
    <row r="1195" spans="17:20" s="189" customFormat="1" x14ac:dyDescent="0.2">
      <c r="Q1195" s="179"/>
      <c r="R1195" s="179"/>
      <c r="S1195" s="179"/>
      <c r="T1195" s="179"/>
    </row>
    <row r="1196" spans="17:20" s="189" customFormat="1" x14ac:dyDescent="0.2">
      <c r="Q1196" s="179"/>
      <c r="R1196" s="179"/>
      <c r="S1196" s="179"/>
      <c r="T1196" s="179"/>
    </row>
    <row r="1197" spans="17:20" s="189" customFormat="1" x14ac:dyDescent="0.2">
      <c r="Q1197" s="179"/>
      <c r="R1197" s="179"/>
      <c r="S1197" s="179"/>
      <c r="T1197" s="179"/>
    </row>
    <row r="1198" spans="17:20" s="189" customFormat="1" x14ac:dyDescent="0.2">
      <c r="Q1198" s="179"/>
      <c r="R1198" s="179"/>
      <c r="S1198" s="179"/>
      <c r="T1198" s="179"/>
    </row>
    <row r="1199" spans="17:20" s="189" customFormat="1" x14ac:dyDescent="0.2">
      <c r="Q1199" s="179"/>
      <c r="R1199" s="179"/>
      <c r="S1199" s="179"/>
      <c r="T1199" s="179"/>
    </row>
    <row r="1200" spans="17:20" s="189" customFormat="1" x14ac:dyDescent="0.2">
      <c r="Q1200" s="179"/>
      <c r="R1200" s="179"/>
      <c r="S1200" s="179"/>
      <c r="T1200" s="179"/>
    </row>
    <row r="1201" spans="17:20" s="189" customFormat="1" x14ac:dyDescent="0.2">
      <c r="Q1201" s="179"/>
      <c r="R1201" s="179"/>
      <c r="S1201" s="179"/>
      <c r="T1201" s="179"/>
    </row>
    <row r="1202" spans="17:20" s="189" customFormat="1" x14ac:dyDescent="0.2">
      <c r="Q1202" s="179"/>
      <c r="R1202" s="179"/>
      <c r="S1202" s="179"/>
      <c r="T1202" s="179"/>
    </row>
    <row r="1203" spans="17:20" s="189" customFormat="1" x14ac:dyDescent="0.2">
      <c r="Q1203" s="179"/>
      <c r="R1203" s="179"/>
      <c r="S1203" s="179"/>
      <c r="T1203" s="179"/>
    </row>
    <row r="1204" spans="17:20" s="189" customFormat="1" x14ac:dyDescent="0.2">
      <c r="Q1204" s="179"/>
      <c r="R1204" s="179"/>
      <c r="S1204" s="179"/>
      <c r="T1204" s="179"/>
    </row>
    <row r="1205" spans="17:20" s="189" customFormat="1" x14ac:dyDescent="0.2">
      <c r="Q1205" s="179"/>
      <c r="R1205" s="179"/>
      <c r="S1205" s="179"/>
      <c r="T1205" s="179"/>
    </row>
    <row r="1206" spans="17:20" s="189" customFormat="1" x14ac:dyDescent="0.2">
      <c r="Q1206" s="179"/>
      <c r="R1206" s="179"/>
      <c r="S1206" s="179"/>
      <c r="T1206" s="179"/>
    </row>
    <row r="1207" spans="17:20" s="189" customFormat="1" x14ac:dyDescent="0.2">
      <c r="Q1207" s="179"/>
      <c r="R1207" s="179"/>
      <c r="S1207" s="179"/>
      <c r="T1207" s="179"/>
    </row>
    <row r="1208" spans="17:20" s="189" customFormat="1" x14ac:dyDescent="0.2">
      <c r="Q1208" s="179"/>
      <c r="R1208" s="179"/>
      <c r="S1208" s="179"/>
      <c r="T1208" s="179"/>
    </row>
    <row r="1209" spans="17:20" s="189" customFormat="1" x14ac:dyDescent="0.2">
      <c r="Q1209" s="179"/>
      <c r="R1209" s="179"/>
      <c r="S1209" s="179"/>
      <c r="T1209" s="179"/>
    </row>
    <row r="1210" spans="17:20" s="189" customFormat="1" x14ac:dyDescent="0.2">
      <c r="Q1210" s="179"/>
      <c r="R1210" s="179"/>
      <c r="S1210" s="179"/>
      <c r="T1210" s="179"/>
    </row>
    <row r="1211" spans="17:20" s="189" customFormat="1" x14ac:dyDescent="0.2">
      <c r="Q1211" s="179"/>
      <c r="R1211" s="179"/>
      <c r="S1211" s="179"/>
      <c r="T1211" s="179"/>
    </row>
    <row r="1212" spans="17:20" s="189" customFormat="1" x14ac:dyDescent="0.2">
      <c r="Q1212" s="179"/>
      <c r="R1212" s="179"/>
      <c r="S1212" s="179"/>
      <c r="T1212" s="179"/>
    </row>
    <row r="1213" spans="17:20" s="189" customFormat="1" x14ac:dyDescent="0.2">
      <c r="Q1213" s="179"/>
      <c r="R1213" s="179"/>
      <c r="S1213" s="179"/>
      <c r="T1213" s="179"/>
    </row>
    <row r="1214" spans="17:20" s="189" customFormat="1" x14ac:dyDescent="0.2">
      <c r="Q1214" s="179"/>
      <c r="R1214" s="179"/>
      <c r="S1214" s="179"/>
      <c r="T1214" s="179"/>
    </row>
    <row r="1215" spans="17:20" s="189" customFormat="1" x14ac:dyDescent="0.2">
      <c r="Q1215" s="179"/>
      <c r="R1215" s="179"/>
      <c r="S1215" s="179"/>
      <c r="T1215" s="179"/>
    </row>
    <row r="1216" spans="17:20" s="189" customFormat="1" x14ac:dyDescent="0.2">
      <c r="Q1216" s="179"/>
      <c r="R1216" s="179"/>
      <c r="S1216" s="179"/>
      <c r="T1216" s="179"/>
    </row>
    <row r="1217" spans="17:20" s="189" customFormat="1" x14ac:dyDescent="0.2">
      <c r="Q1217" s="179"/>
      <c r="R1217" s="179"/>
      <c r="S1217" s="179"/>
      <c r="T1217" s="179"/>
    </row>
    <row r="1218" spans="17:20" s="189" customFormat="1" x14ac:dyDescent="0.2">
      <c r="Q1218" s="179"/>
      <c r="R1218" s="179"/>
      <c r="S1218" s="179"/>
      <c r="T1218" s="179"/>
    </row>
    <row r="1219" spans="17:20" s="189" customFormat="1" x14ac:dyDescent="0.2">
      <c r="Q1219" s="179"/>
      <c r="R1219" s="179"/>
      <c r="S1219" s="179"/>
      <c r="T1219" s="179"/>
    </row>
    <row r="1220" spans="17:20" s="189" customFormat="1" x14ac:dyDescent="0.2">
      <c r="Q1220" s="179"/>
      <c r="R1220" s="179"/>
      <c r="S1220" s="179"/>
      <c r="T1220" s="179"/>
    </row>
    <row r="1221" spans="17:20" s="189" customFormat="1" x14ac:dyDescent="0.2">
      <c r="Q1221" s="179"/>
      <c r="R1221" s="179"/>
      <c r="S1221" s="179"/>
      <c r="T1221" s="179"/>
    </row>
    <row r="1222" spans="17:20" s="189" customFormat="1" x14ac:dyDescent="0.2">
      <c r="Q1222" s="179"/>
      <c r="R1222" s="179"/>
      <c r="S1222" s="179"/>
      <c r="T1222" s="179"/>
    </row>
    <row r="1223" spans="17:20" s="189" customFormat="1" x14ac:dyDescent="0.2">
      <c r="Q1223" s="179"/>
      <c r="R1223" s="179"/>
      <c r="S1223" s="179"/>
      <c r="T1223" s="179"/>
    </row>
    <row r="1224" spans="17:20" s="189" customFormat="1" x14ac:dyDescent="0.2">
      <c r="Q1224" s="179"/>
      <c r="R1224" s="179"/>
      <c r="S1224" s="179"/>
      <c r="T1224" s="179"/>
    </row>
    <row r="1225" spans="17:20" s="189" customFormat="1" x14ac:dyDescent="0.2">
      <c r="Q1225" s="179"/>
      <c r="R1225" s="179"/>
      <c r="S1225" s="179"/>
      <c r="T1225" s="179"/>
    </row>
    <row r="1226" spans="17:20" s="189" customFormat="1" x14ac:dyDescent="0.2">
      <c r="Q1226" s="179"/>
      <c r="R1226" s="179"/>
      <c r="S1226" s="179"/>
      <c r="T1226" s="179"/>
    </row>
    <row r="1227" spans="17:20" s="189" customFormat="1" x14ac:dyDescent="0.2">
      <c r="Q1227" s="179"/>
      <c r="R1227" s="179"/>
      <c r="S1227" s="179"/>
      <c r="T1227" s="179"/>
    </row>
    <row r="1228" spans="17:20" s="189" customFormat="1" x14ac:dyDescent="0.2">
      <c r="Q1228" s="179"/>
      <c r="R1228" s="179"/>
      <c r="S1228" s="179"/>
      <c r="T1228" s="179"/>
    </row>
    <row r="1229" spans="17:20" s="189" customFormat="1" x14ac:dyDescent="0.2">
      <c r="Q1229" s="179"/>
      <c r="R1229" s="179"/>
      <c r="S1229" s="179"/>
      <c r="T1229" s="179"/>
    </row>
    <row r="1230" spans="17:20" s="189" customFormat="1" x14ac:dyDescent="0.2">
      <c r="Q1230" s="179"/>
      <c r="R1230" s="179"/>
      <c r="S1230" s="179"/>
      <c r="T1230" s="179"/>
    </row>
    <row r="1231" spans="17:20" s="189" customFormat="1" x14ac:dyDescent="0.2">
      <c r="Q1231" s="179"/>
      <c r="R1231" s="179"/>
      <c r="S1231" s="179"/>
      <c r="T1231" s="179"/>
    </row>
    <row r="1232" spans="17:20" s="189" customFormat="1" x14ac:dyDescent="0.2">
      <c r="Q1232" s="179"/>
      <c r="R1232" s="179"/>
      <c r="S1232" s="179"/>
      <c r="T1232" s="179"/>
    </row>
    <row r="1233" spans="17:20" s="189" customFormat="1" x14ac:dyDescent="0.2">
      <c r="Q1233" s="179"/>
      <c r="R1233" s="179"/>
      <c r="S1233" s="179"/>
      <c r="T1233" s="179"/>
    </row>
    <row r="1234" spans="17:20" s="189" customFormat="1" x14ac:dyDescent="0.2">
      <c r="Q1234" s="179"/>
      <c r="R1234" s="179"/>
      <c r="S1234" s="179"/>
      <c r="T1234" s="179"/>
    </row>
    <row r="1235" spans="17:20" s="189" customFormat="1" x14ac:dyDescent="0.2">
      <c r="Q1235" s="179"/>
      <c r="R1235" s="179"/>
      <c r="S1235" s="179"/>
      <c r="T1235" s="179"/>
    </row>
    <row r="1236" spans="17:20" s="189" customFormat="1" x14ac:dyDescent="0.2">
      <c r="Q1236" s="179"/>
      <c r="R1236" s="179"/>
      <c r="S1236" s="179"/>
      <c r="T1236" s="179"/>
    </row>
    <row r="1237" spans="17:20" s="189" customFormat="1" x14ac:dyDescent="0.2">
      <c r="Q1237" s="179"/>
      <c r="R1237" s="179"/>
      <c r="S1237" s="179"/>
      <c r="T1237" s="179"/>
    </row>
    <row r="1238" spans="17:20" s="189" customFormat="1" x14ac:dyDescent="0.2">
      <c r="Q1238" s="179"/>
      <c r="R1238" s="179"/>
      <c r="S1238" s="179"/>
      <c r="T1238" s="179"/>
    </row>
    <row r="1239" spans="17:20" s="189" customFormat="1" x14ac:dyDescent="0.2">
      <c r="Q1239" s="179"/>
      <c r="R1239" s="179"/>
      <c r="S1239" s="179"/>
      <c r="T1239" s="179"/>
    </row>
    <row r="1240" spans="17:20" s="189" customFormat="1" x14ac:dyDescent="0.2">
      <c r="Q1240" s="179"/>
      <c r="R1240" s="179"/>
      <c r="S1240" s="179"/>
      <c r="T1240" s="179"/>
    </row>
    <row r="1241" spans="17:20" s="189" customFormat="1" x14ac:dyDescent="0.2">
      <c r="Q1241" s="179"/>
      <c r="R1241" s="179"/>
      <c r="S1241" s="179"/>
      <c r="T1241" s="179"/>
    </row>
    <row r="1242" spans="17:20" s="189" customFormat="1" x14ac:dyDescent="0.2">
      <c r="Q1242" s="179"/>
      <c r="R1242" s="179"/>
      <c r="S1242" s="179"/>
      <c r="T1242" s="179"/>
    </row>
    <row r="1243" spans="17:20" s="189" customFormat="1" x14ac:dyDescent="0.2">
      <c r="Q1243" s="179"/>
      <c r="R1243" s="179"/>
      <c r="S1243" s="179"/>
      <c r="T1243" s="179"/>
    </row>
    <row r="1244" spans="17:20" s="189" customFormat="1" x14ac:dyDescent="0.2">
      <c r="Q1244" s="179"/>
      <c r="R1244" s="179"/>
      <c r="S1244" s="179"/>
      <c r="T1244" s="179"/>
    </row>
    <row r="1245" spans="17:20" s="189" customFormat="1" x14ac:dyDescent="0.2">
      <c r="Q1245" s="179"/>
      <c r="R1245" s="179"/>
      <c r="S1245" s="179"/>
      <c r="T1245" s="179"/>
    </row>
    <row r="1246" spans="17:20" s="189" customFormat="1" x14ac:dyDescent="0.2">
      <c r="Q1246" s="179"/>
      <c r="R1246" s="179"/>
      <c r="S1246" s="179"/>
      <c r="T1246" s="179"/>
    </row>
    <row r="1247" spans="17:20" s="189" customFormat="1" x14ac:dyDescent="0.2">
      <c r="Q1247" s="179"/>
      <c r="R1247" s="179"/>
      <c r="S1247" s="179"/>
      <c r="T1247" s="179"/>
    </row>
    <row r="1248" spans="17:20" s="189" customFormat="1" x14ac:dyDescent="0.2">
      <c r="Q1248" s="179"/>
      <c r="R1248" s="179"/>
      <c r="S1248" s="179"/>
      <c r="T1248" s="179"/>
    </row>
    <row r="1249" spans="17:20" s="189" customFormat="1" x14ac:dyDescent="0.2">
      <c r="Q1249" s="179"/>
      <c r="R1249" s="179"/>
      <c r="S1249" s="179"/>
      <c r="T1249" s="179"/>
    </row>
    <row r="1250" spans="17:20" s="189" customFormat="1" x14ac:dyDescent="0.2">
      <c r="Q1250" s="179"/>
      <c r="R1250" s="179"/>
      <c r="S1250" s="179"/>
      <c r="T1250" s="179"/>
    </row>
    <row r="1251" spans="17:20" s="189" customFormat="1" x14ac:dyDescent="0.2">
      <c r="Q1251" s="179"/>
      <c r="R1251" s="179"/>
      <c r="S1251" s="179"/>
      <c r="T1251" s="179"/>
    </row>
    <row r="1252" spans="17:20" s="189" customFormat="1" x14ac:dyDescent="0.2">
      <c r="Q1252" s="179"/>
      <c r="R1252" s="179"/>
      <c r="S1252" s="179"/>
      <c r="T1252" s="179"/>
    </row>
    <row r="1253" spans="17:20" s="189" customFormat="1" x14ac:dyDescent="0.2">
      <c r="Q1253" s="179"/>
      <c r="R1253" s="179"/>
      <c r="S1253" s="179"/>
      <c r="T1253" s="179"/>
    </row>
    <row r="1254" spans="17:20" s="189" customFormat="1" x14ac:dyDescent="0.2">
      <c r="Q1254" s="179"/>
      <c r="R1254" s="179"/>
      <c r="S1254" s="179"/>
      <c r="T1254" s="179"/>
    </row>
    <row r="1255" spans="17:20" s="189" customFormat="1" x14ac:dyDescent="0.2">
      <c r="Q1255" s="179"/>
      <c r="R1255" s="179"/>
      <c r="S1255" s="179"/>
      <c r="T1255" s="179"/>
    </row>
    <row r="1256" spans="17:20" s="189" customFormat="1" x14ac:dyDescent="0.2">
      <c r="Q1256" s="179"/>
      <c r="R1256" s="179"/>
      <c r="S1256" s="179"/>
      <c r="T1256" s="179"/>
    </row>
    <row r="1257" spans="17:20" s="189" customFormat="1" x14ac:dyDescent="0.2">
      <c r="Q1257" s="179"/>
      <c r="R1257" s="179"/>
      <c r="S1257" s="179"/>
      <c r="T1257" s="179"/>
    </row>
    <row r="1258" spans="17:20" s="189" customFormat="1" x14ac:dyDescent="0.2">
      <c r="Q1258" s="179"/>
      <c r="R1258" s="179"/>
      <c r="S1258" s="179"/>
      <c r="T1258" s="179"/>
    </row>
    <row r="1259" spans="17:20" s="189" customFormat="1" x14ac:dyDescent="0.2">
      <c r="Q1259" s="179"/>
      <c r="R1259" s="179"/>
      <c r="S1259" s="179"/>
      <c r="T1259" s="179"/>
    </row>
    <row r="1260" spans="17:20" s="189" customFormat="1" x14ac:dyDescent="0.2">
      <c r="Q1260" s="179"/>
      <c r="R1260" s="179"/>
      <c r="S1260" s="179"/>
      <c r="T1260" s="179"/>
    </row>
    <row r="1261" spans="17:20" s="189" customFormat="1" x14ac:dyDescent="0.2">
      <c r="Q1261" s="179"/>
      <c r="R1261" s="179"/>
      <c r="S1261" s="179"/>
      <c r="T1261" s="179"/>
    </row>
    <row r="1262" spans="17:20" s="189" customFormat="1" x14ac:dyDescent="0.2">
      <c r="Q1262" s="179"/>
      <c r="R1262" s="179"/>
      <c r="S1262" s="179"/>
      <c r="T1262" s="179"/>
    </row>
    <row r="1263" spans="17:20" s="189" customFormat="1" x14ac:dyDescent="0.2">
      <c r="Q1263" s="179"/>
      <c r="R1263" s="179"/>
      <c r="S1263" s="179"/>
      <c r="T1263" s="179"/>
    </row>
    <row r="1264" spans="17:20" s="189" customFormat="1" x14ac:dyDescent="0.2">
      <c r="Q1264" s="179"/>
      <c r="R1264" s="179"/>
      <c r="S1264" s="179"/>
      <c r="T1264" s="179"/>
    </row>
    <row r="1265" spans="17:20" s="189" customFormat="1" x14ac:dyDescent="0.2">
      <c r="Q1265" s="179"/>
      <c r="R1265" s="179"/>
      <c r="S1265" s="179"/>
      <c r="T1265" s="179"/>
    </row>
    <row r="1266" spans="17:20" s="189" customFormat="1" x14ac:dyDescent="0.2">
      <c r="Q1266" s="179"/>
      <c r="R1266" s="179"/>
      <c r="S1266" s="179"/>
      <c r="T1266" s="179"/>
    </row>
    <row r="1267" spans="17:20" s="189" customFormat="1" x14ac:dyDescent="0.2">
      <c r="Q1267" s="179"/>
      <c r="R1267" s="179"/>
      <c r="S1267" s="179"/>
      <c r="T1267" s="179"/>
    </row>
    <row r="1268" spans="17:20" s="189" customFormat="1" x14ac:dyDescent="0.2">
      <c r="Q1268" s="179"/>
      <c r="R1268" s="179"/>
      <c r="S1268" s="179"/>
      <c r="T1268" s="179"/>
    </row>
    <row r="1269" spans="17:20" s="189" customFormat="1" x14ac:dyDescent="0.2">
      <c r="Q1269" s="179"/>
      <c r="R1269" s="179"/>
      <c r="S1269" s="179"/>
      <c r="T1269" s="179"/>
    </row>
    <row r="1270" spans="17:20" s="189" customFormat="1" x14ac:dyDescent="0.2">
      <c r="Q1270" s="179"/>
      <c r="R1270" s="179"/>
      <c r="S1270" s="179"/>
      <c r="T1270" s="179"/>
    </row>
    <row r="1271" spans="17:20" s="189" customFormat="1" x14ac:dyDescent="0.2">
      <c r="Q1271" s="179"/>
      <c r="R1271" s="179"/>
      <c r="S1271" s="179"/>
      <c r="T1271" s="179"/>
    </row>
    <row r="1272" spans="17:20" s="189" customFormat="1" x14ac:dyDescent="0.2">
      <c r="Q1272" s="179"/>
      <c r="R1272" s="179"/>
      <c r="S1272" s="179"/>
      <c r="T1272" s="179"/>
    </row>
    <row r="1273" spans="17:20" s="189" customFormat="1" x14ac:dyDescent="0.2">
      <c r="Q1273" s="179"/>
      <c r="R1273" s="179"/>
      <c r="S1273" s="179"/>
      <c r="T1273" s="179"/>
    </row>
    <row r="1274" spans="17:20" s="189" customFormat="1" x14ac:dyDescent="0.2">
      <c r="Q1274" s="179"/>
      <c r="R1274" s="179"/>
      <c r="S1274" s="179"/>
      <c r="T1274" s="179"/>
    </row>
    <row r="1275" spans="17:20" s="189" customFormat="1" x14ac:dyDescent="0.2">
      <c r="Q1275" s="179"/>
      <c r="R1275" s="179"/>
      <c r="S1275" s="179"/>
      <c r="T1275" s="179"/>
    </row>
    <row r="1276" spans="17:20" s="189" customFormat="1" x14ac:dyDescent="0.2">
      <c r="Q1276" s="179"/>
      <c r="R1276" s="179"/>
      <c r="S1276" s="179"/>
      <c r="T1276" s="179"/>
    </row>
    <row r="1277" spans="17:20" s="189" customFormat="1" x14ac:dyDescent="0.2">
      <c r="Q1277" s="179"/>
      <c r="R1277" s="179"/>
      <c r="S1277" s="179"/>
      <c r="T1277" s="179"/>
    </row>
    <row r="1278" spans="17:20" s="189" customFormat="1" x14ac:dyDescent="0.2">
      <c r="Q1278" s="179"/>
      <c r="R1278" s="179"/>
      <c r="S1278" s="179"/>
      <c r="T1278" s="179"/>
    </row>
    <row r="1279" spans="17:20" s="189" customFormat="1" x14ac:dyDescent="0.2">
      <c r="Q1279" s="179"/>
      <c r="R1279" s="179"/>
      <c r="S1279" s="179"/>
      <c r="T1279" s="179"/>
    </row>
    <row r="1280" spans="17:20" s="189" customFormat="1" x14ac:dyDescent="0.2">
      <c r="Q1280" s="179"/>
      <c r="R1280" s="179"/>
      <c r="S1280" s="179"/>
      <c r="T1280" s="179"/>
    </row>
    <row r="1281" spans="17:20" s="189" customFormat="1" x14ac:dyDescent="0.2">
      <c r="Q1281" s="179"/>
      <c r="R1281" s="179"/>
      <c r="S1281" s="179"/>
      <c r="T1281" s="179"/>
    </row>
    <row r="1282" spans="17:20" s="189" customFormat="1" x14ac:dyDescent="0.2">
      <c r="Q1282" s="179"/>
      <c r="R1282" s="179"/>
      <c r="S1282" s="179"/>
      <c r="T1282" s="179"/>
    </row>
    <row r="1283" spans="17:20" s="189" customFormat="1" x14ac:dyDescent="0.2">
      <c r="Q1283" s="179"/>
      <c r="R1283" s="179"/>
      <c r="S1283" s="179"/>
      <c r="T1283" s="179"/>
    </row>
    <row r="1284" spans="17:20" s="189" customFormat="1" x14ac:dyDescent="0.2">
      <c r="Q1284" s="179"/>
      <c r="R1284" s="179"/>
      <c r="S1284" s="179"/>
      <c r="T1284" s="179"/>
    </row>
    <row r="1285" spans="17:20" s="189" customFormat="1" x14ac:dyDescent="0.2">
      <c r="Q1285" s="179"/>
      <c r="R1285" s="179"/>
      <c r="S1285" s="179"/>
      <c r="T1285" s="179"/>
    </row>
    <row r="1286" spans="17:20" s="189" customFormat="1" x14ac:dyDescent="0.2">
      <c r="Q1286" s="179"/>
      <c r="R1286" s="179"/>
      <c r="S1286" s="179"/>
      <c r="T1286" s="179"/>
    </row>
    <row r="1287" spans="17:20" s="189" customFormat="1" x14ac:dyDescent="0.2">
      <c r="Q1287" s="179"/>
      <c r="R1287" s="179"/>
      <c r="S1287" s="179"/>
      <c r="T1287" s="179"/>
    </row>
    <row r="1288" spans="17:20" s="189" customFormat="1" x14ac:dyDescent="0.2">
      <c r="Q1288" s="179"/>
      <c r="R1288" s="179"/>
      <c r="S1288" s="179"/>
      <c r="T1288" s="179"/>
    </row>
    <row r="1289" spans="17:20" s="189" customFormat="1" x14ac:dyDescent="0.2">
      <c r="Q1289" s="179"/>
      <c r="R1289" s="179"/>
      <c r="S1289" s="179"/>
      <c r="T1289" s="179"/>
    </row>
    <row r="1290" spans="17:20" s="189" customFormat="1" x14ac:dyDescent="0.2">
      <c r="Q1290" s="179"/>
      <c r="R1290" s="179"/>
      <c r="S1290" s="179"/>
      <c r="T1290" s="179"/>
    </row>
    <row r="1291" spans="17:20" s="189" customFormat="1" x14ac:dyDescent="0.2">
      <c r="Q1291" s="179"/>
      <c r="R1291" s="179"/>
      <c r="S1291" s="179"/>
      <c r="T1291" s="179"/>
    </row>
    <row r="1292" spans="17:20" s="189" customFormat="1" x14ac:dyDescent="0.2">
      <c r="Q1292" s="179"/>
      <c r="R1292" s="179"/>
      <c r="S1292" s="179"/>
      <c r="T1292" s="179"/>
    </row>
    <row r="1293" spans="17:20" s="189" customFormat="1" x14ac:dyDescent="0.2">
      <c r="Q1293" s="179"/>
      <c r="R1293" s="179"/>
      <c r="S1293" s="179"/>
      <c r="T1293" s="179"/>
    </row>
    <row r="1294" spans="17:20" s="189" customFormat="1" x14ac:dyDescent="0.2">
      <c r="Q1294" s="179"/>
      <c r="R1294" s="179"/>
      <c r="S1294" s="179"/>
      <c r="T1294" s="179"/>
    </row>
    <row r="1295" spans="17:20" s="189" customFormat="1" x14ac:dyDescent="0.2">
      <c r="Q1295" s="179"/>
      <c r="R1295" s="179"/>
      <c r="S1295" s="179"/>
      <c r="T1295" s="179"/>
    </row>
    <row r="1296" spans="17:20" s="189" customFormat="1" x14ac:dyDescent="0.2">
      <c r="Q1296" s="179"/>
      <c r="R1296" s="179"/>
      <c r="S1296" s="179"/>
      <c r="T1296" s="179"/>
    </row>
    <row r="1297" spans="17:20" s="189" customFormat="1" x14ac:dyDescent="0.2">
      <c r="Q1297" s="179"/>
      <c r="R1297" s="179"/>
      <c r="S1297" s="179"/>
      <c r="T1297" s="179"/>
    </row>
    <row r="1298" spans="17:20" s="189" customFormat="1" x14ac:dyDescent="0.2">
      <c r="Q1298" s="179"/>
      <c r="R1298" s="179"/>
      <c r="S1298" s="179"/>
      <c r="T1298" s="179"/>
    </row>
    <row r="1299" spans="17:20" s="189" customFormat="1" x14ac:dyDescent="0.2">
      <c r="Q1299" s="179"/>
      <c r="R1299" s="179"/>
      <c r="S1299" s="179"/>
      <c r="T1299" s="179"/>
    </row>
    <row r="1300" spans="17:20" s="189" customFormat="1" x14ac:dyDescent="0.2">
      <c r="Q1300" s="179"/>
      <c r="R1300" s="179"/>
      <c r="S1300" s="179"/>
      <c r="T1300" s="179"/>
    </row>
    <row r="1301" spans="17:20" s="189" customFormat="1" x14ac:dyDescent="0.2">
      <c r="Q1301" s="179"/>
      <c r="R1301" s="179"/>
      <c r="S1301" s="179"/>
      <c r="T1301" s="179"/>
    </row>
    <row r="1302" spans="17:20" s="189" customFormat="1" x14ac:dyDescent="0.2">
      <c r="Q1302" s="179"/>
      <c r="R1302" s="179"/>
      <c r="S1302" s="179"/>
      <c r="T1302" s="179"/>
    </row>
    <row r="1303" spans="17:20" s="189" customFormat="1" x14ac:dyDescent="0.2">
      <c r="Q1303" s="179"/>
      <c r="R1303" s="179"/>
      <c r="S1303" s="179"/>
      <c r="T1303" s="179"/>
    </row>
    <row r="1304" spans="17:20" s="189" customFormat="1" x14ac:dyDescent="0.2">
      <c r="Q1304" s="179"/>
      <c r="R1304" s="179"/>
      <c r="S1304" s="179"/>
      <c r="T1304" s="179"/>
    </row>
    <row r="1305" spans="17:20" s="189" customFormat="1" x14ac:dyDescent="0.2">
      <c r="Q1305" s="179"/>
      <c r="R1305" s="179"/>
      <c r="S1305" s="179"/>
      <c r="T1305" s="179"/>
    </row>
    <row r="1306" spans="17:20" s="189" customFormat="1" x14ac:dyDescent="0.2">
      <c r="Q1306" s="179"/>
      <c r="R1306" s="179"/>
      <c r="S1306" s="179"/>
      <c r="T1306" s="179"/>
    </row>
    <row r="1307" spans="17:20" s="189" customFormat="1" x14ac:dyDescent="0.2">
      <c r="Q1307" s="179"/>
      <c r="R1307" s="179"/>
      <c r="S1307" s="179"/>
      <c r="T1307" s="179"/>
    </row>
    <row r="1308" spans="17:20" s="189" customFormat="1" x14ac:dyDescent="0.2">
      <c r="Q1308" s="179"/>
      <c r="R1308" s="179"/>
      <c r="S1308" s="179"/>
      <c r="T1308" s="179"/>
    </row>
    <row r="1309" spans="17:20" s="189" customFormat="1" x14ac:dyDescent="0.2">
      <c r="Q1309" s="179"/>
      <c r="R1309" s="179"/>
      <c r="S1309" s="179"/>
      <c r="T1309" s="179"/>
    </row>
    <row r="1310" spans="17:20" s="189" customFormat="1" x14ac:dyDescent="0.2">
      <c r="Q1310" s="179"/>
      <c r="R1310" s="179"/>
      <c r="S1310" s="179"/>
      <c r="T1310" s="179"/>
    </row>
    <row r="1311" spans="17:20" s="189" customFormat="1" x14ac:dyDescent="0.2">
      <c r="Q1311" s="179"/>
      <c r="R1311" s="179"/>
      <c r="S1311" s="179"/>
      <c r="T1311" s="179"/>
    </row>
    <row r="1312" spans="17:20" s="189" customFormat="1" x14ac:dyDescent="0.2">
      <c r="Q1312" s="179"/>
      <c r="R1312" s="179"/>
      <c r="S1312" s="179"/>
      <c r="T1312" s="179"/>
    </row>
    <row r="1313" spans="17:20" s="189" customFormat="1" x14ac:dyDescent="0.2">
      <c r="Q1313" s="179"/>
      <c r="R1313" s="179"/>
      <c r="S1313" s="179"/>
      <c r="T1313" s="179"/>
    </row>
    <row r="1314" spans="17:20" s="189" customFormat="1" x14ac:dyDescent="0.2">
      <c r="Q1314" s="179"/>
      <c r="R1314" s="179"/>
      <c r="S1314" s="179"/>
      <c r="T1314" s="179"/>
    </row>
    <row r="1315" spans="17:20" s="189" customFormat="1" x14ac:dyDescent="0.2">
      <c r="Q1315" s="179"/>
      <c r="R1315" s="179"/>
      <c r="S1315" s="179"/>
      <c r="T1315" s="179"/>
    </row>
    <row r="1316" spans="17:20" s="189" customFormat="1" x14ac:dyDescent="0.2">
      <c r="Q1316" s="179"/>
      <c r="R1316" s="179"/>
      <c r="S1316" s="179"/>
      <c r="T1316" s="179"/>
    </row>
    <row r="1317" spans="17:20" s="189" customFormat="1" x14ac:dyDescent="0.2">
      <c r="Q1317" s="179"/>
      <c r="R1317" s="179"/>
      <c r="S1317" s="179"/>
      <c r="T1317" s="179"/>
    </row>
    <row r="1318" spans="17:20" s="189" customFormat="1" x14ac:dyDescent="0.2">
      <c r="Q1318" s="179"/>
      <c r="R1318" s="179"/>
      <c r="S1318" s="179"/>
      <c r="T1318" s="179"/>
    </row>
    <row r="1319" spans="17:20" s="189" customFormat="1" x14ac:dyDescent="0.2">
      <c r="Q1319" s="179"/>
      <c r="R1319" s="179"/>
      <c r="S1319" s="179"/>
      <c r="T1319" s="179"/>
    </row>
    <row r="1320" spans="17:20" s="189" customFormat="1" x14ac:dyDescent="0.2">
      <c r="Q1320" s="179"/>
      <c r="R1320" s="179"/>
      <c r="S1320" s="179"/>
      <c r="T1320" s="179"/>
    </row>
    <row r="1321" spans="17:20" s="189" customFormat="1" x14ac:dyDescent="0.2">
      <c r="Q1321" s="179"/>
      <c r="R1321" s="179"/>
      <c r="S1321" s="179"/>
      <c r="T1321" s="179"/>
    </row>
    <row r="1322" spans="17:20" s="189" customFormat="1" x14ac:dyDescent="0.2">
      <c r="Q1322" s="179"/>
      <c r="R1322" s="179"/>
      <c r="S1322" s="179"/>
      <c r="T1322" s="179"/>
    </row>
    <row r="1323" spans="17:20" s="189" customFormat="1" x14ac:dyDescent="0.2">
      <c r="Q1323" s="179"/>
      <c r="R1323" s="179"/>
      <c r="S1323" s="179"/>
      <c r="T1323" s="179"/>
    </row>
    <row r="1324" spans="17:20" s="189" customFormat="1" x14ac:dyDescent="0.2">
      <c r="Q1324" s="179"/>
      <c r="R1324" s="179"/>
      <c r="S1324" s="179"/>
      <c r="T1324" s="179"/>
    </row>
    <row r="1325" spans="17:20" s="189" customFormat="1" x14ac:dyDescent="0.2">
      <c r="Q1325" s="179"/>
      <c r="R1325" s="179"/>
      <c r="S1325" s="179"/>
      <c r="T1325" s="179"/>
    </row>
    <row r="1326" spans="17:20" s="189" customFormat="1" x14ac:dyDescent="0.2">
      <c r="Q1326" s="179"/>
      <c r="R1326" s="179"/>
      <c r="S1326" s="179"/>
      <c r="T1326" s="179"/>
    </row>
    <row r="1327" spans="17:20" s="189" customFormat="1" x14ac:dyDescent="0.2">
      <c r="Q1327" s="179"/>
      <c r="R1327" s="179"/>
      <c r="S1327" s="179"/>
      <c r="T1327" s="179"/>
    </row>
    <row r="1328" spans="17:20" s="189" customFormat="1" x14ac:dyDescent="0.2">
      <c r="Q1328" s="179"/>
      <c r="R1328" s="179"/>
      <c r="S1328" s="179"/>
      <c r="T1328" s="179"/>
    </row>
    <row r="1329" spans="17:20" s="189" customFormat="1" x14ac:dyDescent="0.2">
      <c r="Q1329" s="179"/>
      <c r="R1329" s="179"/>
      <c r="S1329" s="179"/>
      <c r="T1329" s="179"/>
    </row>
    <row r="1330" spans="17:20" s="189" customFormat="1" x14ac:dyDescent="0.2">
      <c r="Q1330" s="179"/>
      <c r="R1330" s="179"/>
      <c r="S1330" s="179"/>
      <c r="T1330" s="179"/>
    </row>
    <row r="1331" spans="17:20" s="189" customFormat="1" x14ac:dyDescent="0.2">
      <c r="Q1331" s="179"/>
      <c r="R1331" s="179"/>
      <c r="S1331" s="179"/>
      <c r="T1331" s="179"/>
    </row>
    <row r="1332" spans="17:20" s="189" customFormat="1" x14ac:dyDescent="0.2">
      <c r="Q1332" s="179"/>
      <c r="R1332" s="179"/>
      <c r="S1332" s="179"/>
      <c r="T1332" s="179"/>
    </row>
    <row r="1333" spans="17:20" s="189" customFormat="1" x14ac:dyDescent="0.2">
      <c r="Q1333" s="179"/>
      <c r="R1333" s="179"/>
      <c r="S1333" s="179"/>
      <c r="T1333" s="179"/>
    </row>
    <row r="1334" spans="17:20" s="189" customFormat="1" x14ac:dyDescent="0.2">
      <c r="Q1334" s="179"/>
      <c r="R1334" s="179"/>
      <c r="S1334" s="179"/>
      <c r="T1334" s="179"/>
    </row>
    <row r="1335" spans="17:20" s="189" customFormat="1" x14ac:dyDescent="0.2">
      <c r="Q1335" s="179"/>
      <c r="R1335" s="179"/>
      <c r="S1335" s="179"/>
      <c r="T1335" s="179"/>
    </row>
    <row r="1336" spans="17:20" s="189" customFormat="1" x14ac:dyDescent="0.2">
      <c r="Q1336" s="179"/>
      <c r="R1336" s="179"/>
      <c r="S1336" s="179"/>
      <c r="T1336" s="179"/>
    </row>
    <row r="1337" spans="17:20" s="189" customFormat="1" x14ac:dyDescent="0.2">
      <c r="Q1337" s="179"/>
      <c r="R1337" s="179"/>
      <c r="S1337" s="179"/>
      <c r="T1337" s="179"/>
    </row>
    <row r="1338" spans="17:20" s="189" customFormat="1" x14ac:dyDescent="0.2">
      <c r="Q1338" s="179"/>
      <c r="R1338" s="179"/>
      <c r="S1338" s="179"/>
      <c r="T1338" s="179"/>
    </row>
    <row r="1339" spans="17:20" s="189" customFormat="1" x14ac:dyDescent="0.2">
      <c r="Q1339" s="179"/>
      <c r="R1339" s="179"/>
      <c r="S1339" s="179"/>
      <c r="T1339" s="179"/>
    </row>
    <row r="1340" spans="17:20" s="189" customFormat="1" x14ac:dyDescent="0.2">
      <c r="Q1340" s="179"/>
      <c r="R1340" s="179"/>
      <c r="S1340" s="179"/>
      <c r="T1340" s="179"/>
    </row>
    <row r="1341" spans="17:20" s="189" customFormat="1" x14ac:dyDescent="0.2">
      <c r="Q1341" s="179"/>
      <c r="R1341" s="179"/>
      <c r="S1341" s="179"/>
      <c r="T1341" s="179"/>
    </row>
    <row r="1342" spans="17:20" s="189" customFormat="1" x14ac:dyDescent="0.2">
      <c r="Q1342" s="179"/>
      <c r="R1342" s="179"/>
      <c r="S1342" s="179"/>
      <c r="T1342" s="179"/>
    </row>
    <row r="1343" spans="17:20" s="189" customFormat="1" x14ac:dyDescent="0.2">
      <c r="Q1343" s="179"/>
      <c r="R1343" s="179"/>
      <c r="S1343" s="179"/>
      <c r="T1343" s="179"/>
    </row>
    <row r="1344" spans="17:20" s="189" customFormat="1" x14ac:dyDescent="0.2">
      <c r="Q1344" s="179"/>
      <c r="R1344" s="179"/>
      <c r="S1344" s="179"/>
      <c r="T1344" s="179"/>
    </row>
    <row r="1345" spans="17:20" s="189" customFormat="1" x14ac:dyDescent="0.2">
      <c r="Q1345" s="179"/>
      <c r="R1345" s="179"/>
      <c r="S1345" s="179"/>
      <c r="T1345" s="179"/>
    </row>
    <row r="1346" spans="17:20" s="189" customFormat="1" x14ac:dyDescent="0.2">
      <c r="Q1346" s="179"/>
      <c r="R1346" s="179"/>
      <c r="S1346" s="179"/>
      <c r="T1346" s="179"/>
    </row>
    <row r="1347" spans="17:20" s="189" customFormat="1" x14ac:dyDescent="0.2">
      <c r="Q1347" s="179"/>
      <c r="R1347" s="179"/>
      <c r="S1347" s="179"/>
      <c r="T1347" s="179"/>
    </row>
    <row r="1348" spans="17:20" s="189" customFormat="1" x14ac:dyDescent="0.2">
      <c r="Q1348" s="179"/>
      <c r="R1348" s="179"/>
      <c r="S1348" s="179"/>
      <c r="T1348" s="179"/>
    </row>
    <row r="1349" spans="17:20" s="189" customFormat="1" x14ac:dyDescent="0.2">
      <c r="Q1349" s="179"/>
      <c r="R1349" s="179"/>
      <c r="S1349" s="179"/>
      <c r="T1349" s="179"/>
    </row>
    <row r="1350" spans="17:20" s="189" customFormat="1" x14ac:dyDescent="0.2">
      <c r="Q1350" s="179"/>
      <c r="R1350" s="179"/>
      <c r="S1350" s="179"/>
      <c r="T1350" s="179"/>
    </row>
    <row r="1351" spans="17:20" s="189" customFormat="1" x14ac:dyDescent="0.2">
      <c r="Q1351" s="179"/>
      <c r="R1351" s="179"/>
      <c r="S1351" s="179"/>
      <c r="T1351" s="179"/>
    </row>
    <row r="1352" spans="17:20" s="189" customFormat="1" x14ac:dyDescent="0.2">
      <c r="Q1352" s="179"/>
      <c r="R1352" s="179"/>
      <c r="S1352" s="179"/>
      <c r="T1352" s="179"/>
    </row>
    <row r="1353" spans="17:20" s="189" customFormat="1" x14ac:dyDescent="0.2">
      <c r="Q1353" s="179"/>
      <c r="R1353" s="179"/>
      <c r="S1353" s="179"/>
      <c r="T1353" s="179"/>
    </row>
    <row r="1354" spans="17:20" s="189" customFormat="1" x14ac:dyDescent="0.2">
      <c r="Q1354" s="179"/>
      <c r="R1354" s="179"/>
      <c r="S1354" s="179"/>
      <c r="T1354" s="179"/>
    </row>
    <row r="1355" spans="17:20" s="189" customFormat="1" x14ac:dyDescent="0.2">
      <c r="Q1355" s="179"/>
      <c r="R1355" s="179"/>
      <c r="S1355" s="179"/>
      <c r="T1355" s="179"/>
    </row>
    <row r="1356" spans="17:20" s="189" customFormat="1" x14ac:dyDescent="0.2">
      <c r="Q1356" s="179"/>
      <c r="R1356" s="179"/>
      <c r="S1356" s="179"/>
      <c r="T1356" s="179"/>
    </row>
    <row r="1357" spans="17:20" s="189" customFormat="1" x14ac:dyDescent="0.2">
      <c r="Q1357" s="179"/>
      <c r="R1357" s="179"/>
      <c r="S1357" s="179"/>
      <c r="T1357" s="179"/>
    </row>
    <row r="1358" spans="17:20" s="189" customFormat="1" x14ac:dyDescent="0.2">
      <c r="Q1358" s="179"/>
      <c r="R1358" s="179"/>
      <c r="S1358" s="179"/>
      <c r="T1358" s="179"/>
    </row>
    <row r="1359" spans="17:20" s="189" customFormat="1" x14ac:dyDescent="0.2">
      <c r="Q1359" s="179"/>
      <c r="R1359" s="179"/>
      <c r="S1359" s="179"/>
      <c r="T1359" s="179"/>
    </row>
    <row r="1360" spans="17:20" s="189" customFormat="1" x14ac:dyDescent="0.2">
      <c r="Q1360" s="179"/>
      <c r="R1360" s="179"/>
      <c r="S1360" s="179"/>
      <c r="T1360" s="179"/>
    </row>
    <row r="1361" spans="17:20" s="189" customFormat="1" x14ac:dyDescent="0.2">
      <c r="Q1361" s="179"/>
      <c r="R1361" s="179"/>
      <c r="S1361" s="179"/>
      <c r="T1361" s="179"/>
    </row>
    <row r="1362" spans="17:20" s="189" customFormat="1" x14ac:dyDescent="0.2">
      <c r="Q1362" s="179"/>
      <c r="R1362" s="179"/>
      <c r="S1362" s="179"/>
      <c r="T1362" s="179"/>
    </row>
    <row r="1363" spans="17:20" s="189" customFormat="1" x14ac:dyDescent="0.2">
      <c r="Q1363" s="179"/>
      <c r="R1363" s="179"/>
      <c r="S1363" s="179"/>
      <c r="T1363" s="179"/>
    </row>
    <row r="1364" spans="17:20" s="189" customFormat="1" x14ac:dyDescent="0.2">
      <c r="Q1364" s="179"/>
      <c r="R1364" s="179"/>
      <c r="S1364" s="179"/>
      <c r="T1364" s="179"/>
    </row>
    <row r="1365" spans="17:20" s="189" customFormat="1" x14ac:dyDescent="0.2">
      <c r="Q1365" s="179"/>
      <c r="R1365" s="179"/>
      <c r="S1365" s="179"/>
      <c r="T1365" s="179"/>
    </row>
    <row r="1366" spans="17:20" s="189" customFormat="1" x14ac:dyDescent="0.2">
      <c r="Q1366" s="179"/>
      <c r="R1366" s="179"/>
      <c r="S1366" s="179"/>
      <c r="T1366" s="179"/>
    </row>
    <row r="1367" spans="17:20" s="189" customFormat="1" x14ac:dyDescent="0.2">
      <c r="Q1367" s="179"/>
      <c r="R1367" s="179"/>
      <c r="S1367" s="179"/>
      <c r="T1367" s="179"/>
    </row>
    <row r="1368" spans="17:20" s="189" customFormat="1" x14ac:dyDescent="0.2">
      <c r="Q1368" s="179"/>
      <c r="R1368" s="179"/>
      <c r="S1368" s="179"/>
      <c r="T1368" s="179"/>
    </row>
    <row r="1369" spans="17:20" s="189" customFormat="1" x14ac:dyDescent="0.2">
      <c r="Q1369" s="179"/>
      <c r="R1369" s="179"/>
      <c r="S1369" s="179"/>
      <c r="T1369" s="179"/>
    </row>
    <row r="1370" spans="17:20" s="189" customFormat="1" x14ac:dyDescent="0.2">
      <c r="Q1370" s="179"/>
      <c r="R1370" s="179"/>
      <c r="S1370" s="179"/>
      <c r="T1370" s="179"/>
    </row>
    <row r="1371" spans="17:20" s="189" customFormat="1" x14ac:dyDescent="0.2">
      <c r="Q1371" s="179"/>
      <c r="R1371" s="179"/>
      <c r="S1371" s="179"/>
      <c r="T1371" s="179"/>
    </row>
    <row r="1372" spans="17:20" s="189" customFormat="1" x14ac:dyDescent="0.2">
      <c r="Q1372" s="179"/>
      <c r="R1372" s="179"/>
      <c r="S1372" s="179"/>
      <c r="T1372" s="179"/>
    </row>
    <row r="1373" spans="17:20" s="189" customFormat="1" x14ac:dyDescent="0.2">
      <c r="Q1373" s="179"/>
      <c r="R1373" s="179"/>
      <c r="S1373" s="179"/>
      <c r="T1373" s="179"/>
    </row>
    <row r="1374" spans="17:20" s="189" customFormat="1" x14ac:dyDescent="0.2">
      <c r="Q1374" s="179"/>
      <c r="R1374" s="179"/>
      <c r="S1374" s="179"/>
      <c r="T1374" s="179"/>
    </row>
    <row r="1375" spans="17:20" s="189" customFormat="1" x14ac:dyDescent="0.2">
      <c r="Q1375" s="179"/>
      <c r="R1375" s="179"/>
      <c r="S1375" s="179"/>
      <c r="T1375" s="179"/>
    </row>
    <row r="1376" spans="17:20" s="189" customFormat="1" x14ac:dyDescent="0.2">
      <c r="Q1376" s="179"/>
      <c r="R1376" s="179"/>
      <c r="S1376" s="179"/>
      <c r="T1376" s="179"/>
    </row>
    <row r="1377" spans="1:20" s="189" customFormat="1" x14ac:dyDescent="0.2">
      <c r="Q1377" s="179"/>
      <c r="R1377" s="179"/>
      <c r="S1377" s="179"/>
      <c r="T1377" s="179"/>
    </row>
    <row r="1378" spans="1:20" s="189" customFormat="1" x14ac:dyDescent="0.2">
      <c r="Q1378" s="179"/>
      <c r="R1378" s="179"/>
      <c r="S1378" s="179"/>
      <c r="T1378" s="179"/>
    </row>
    <row r="1379" spans="1:20" s="189" customFormat="1" x14ac:dyDescent="0.2">
      <c r="Q1379" s="179"/>
      <c r="R1379" s="179"/>
      <c r="S1379" s="179"/>
      <c r="T1379" s="179"/>
    </row>
    <row r="1380" spans="1:20" s="189" customFormat="1" x14ac:dyDescent="0.2">
      <c r="Q1380" s="179"/>
      <c r="R1380" s="179"/>
      <c r="S1380" s="179"/>
      <c r="T1380" s="179"/>
    </row>
    <row r="1381" spans="1:20" s="189" customFormat="1" x14ac:dyDescent="0.2">
      <c r="Q1381" s="179"/>
      <c r="R1381" s="179"/>
      <c r="S1381" s="179"/>
      <c r="T1381" s="179"/>
    </row>
    <row r="1382" spans="1:20" s="189" customFormat="1" x14ac:dyDescent="0.2">
      <c r="Q1382" s="179"/>
      <c r="R1382" s="179"/>
      <c r="S1382" s="179"/>
      <c r="T1382" s="179"/>
    </row>
    <row r="1383" spans="1:20" s="189" customFormat="1" x14ac:dyDescent="0.2">
      <c r="Q1383" s="179"/>
      <c r="R1383" s="179"/>
      <c r="S1383" s="179"/>
      <c r="T1383" s="179"/>
    </row>
    <row r="1384" spans="1:20" s="189" customFormat="1" x14ac:dyDescent="0.2">
      <c r="Q1384" s="179"/>
      <c r="R1384" s="179"/>
      <c r="S1384" s="179"/>
      <c r="T1384" s="179"/>
    </row>
    <row r="1385" spans="1:20" s="189" customFormat="1" x14ac:dyDescent="0.2">
      <c r="Q1385" s="179"/>
      <c r="R1385" s="179"/>
      <c r="S1385" s="179"/>
      <c r="T1385" s="179"/>
    </row>
    <row r="1386" spans="1:20" s="189" customFormat="1" x14ac:dyDescent="0.2">
      <c r="Q1386" s="179"/>
      <c r="R1386" s="179"/>
      <c r="S1386" s="179"/>
      <c r="T1386" s="179"/>
    </row>
    <row r="1387" spans="1:20" s="189" customFormat="1" x14ac:dyDescent="0.2">
      <c r="Q1387" s="179"/>
      <c r="R1387" s="179"/>
      <c r="S1387" s="179"/>
      <c r="T1387" s="179"/>
    </row>
    <row r="1388" spans="1:20" s="189" customFormat="1" x14ac:dyDescent="0.2">
      <c r="Q1388" s="179"/>
      <c r="R1388" s="179"/>
      <c r="S1388" s="179"/>
      <c r="T1388" s="179"/>
    </row>
    <row r="1389" spans="1:20" s="189" customFormat="1" x14ac:dyDescent="0.2">
      <c r="Q1389" s="179"/>
      <c r="R1389" s="179"/>
      <c r="S1389" s="179"/>
      <c r="T1389" s="179"/>
    </row>
    <row r="1390" spans="1:20" s="189" customFormat="1" x14ac:dyDescent="0.2">
      <c r="A1390" s="179"/>
      <c r="B1390" s="179"/>
      <c r="C1390" s="179"/>
      <c r="D1390" s="179"/>
      <c r="E1390" s="179"/>
      <c r="F1390" s="179"/>
      <c r="G1390" s="179"/>
      <c r="H1390" s="179"/>
      <c r="I1390" s="179"/>
      <c r="J1390" s="179"/>
      <c r="K1390" s="179"/>
      <c r="L1390" s="179"/>
      <c r="M1390" s="179"/>
      <c r="Q1390" s="179"/>
      <c r="R1390" s="179"/>
      <c r="S1390" s="179"/>
      <c r="T1390" s="179"/>
    </row>
    <row r="1391" spans="1:20" s="189" customFormat="1" x14ac:dyDescent="0.2">
      <c r="A1391" s="179"/>
      <c r="B1391" s="179"/>
      <c r="C1391" s="179"/>
      <c r="D1391" s="179"/>
      <c r="E1391" s="179"/>
      <c r="F1391" s="179"/>
      <c r="G1391" s="179"/>
      <c r="H1391" s="179"/>
      <c r="I1391" s="179"/>
      <c r="J1391" s="179"/>
      <c r="K1391" s="179"/>
      <c r="L1391" s="179"/>
      <c r="M1391" s="179"/>
      <c r="O1391" s="179"/>
      <c r="P1391" s="179"/>
      <c r="Q1391" s="179"/>
      <c r="R1391" s="179"/>
      <c r="S1391" s="179"/>
      <c r="T1391" s="179"/>
    </row>
  </sheetData>
  <sheetProtection sheet="1" objects="1" scenarios="1" insertHyperlinks="0"/>
  <mergeCells count="32">
    <mergeCell ref="A10:B10"/>
    <mergeCell ref="A14:B14"/>
    <mergeCell ref="A15:B15"/>
    <mergeCell ref="A11:B11"/>
    <mergeCell ref="O12:R13"/>
    <mergeCell ref="A12:B12"/>
    <mergeCell ref="A13:B13"/>
    <mergeCell ref="A16:B16"/>
    <mergeCell ref="A17:B17"/>
    <mergeCell ref="A18:B18"/>
    <mergeCell ref="A19:B19"/>
    <mergeCell ref="A20:B20"/>
    <mergeCell ref="A29:B29"/>
    <mergeCell ref="A30:B30"/>
    <mergeCell ref="A27:B27"/>
    <mergeCell ref="A22:B22"/>
    <mergeCell ref="A21:B21"/>
    <mergeCell ref="A24:B24"/>
    <mergeCell ref="A25:B25"/>
    <mergeCell ref="A23:B23"/>
    <mergeCell ref="A26:B26"/>
    <mergeCell ref="A28:B28"/>
    <mergeCell ref="O5:O6"/>
    <mergeCell ref="P5:P6"/>
    <mergeCell ref="Q5:Q6"/>
    <mergeCell ref="R5:R6"/>
    <mergeCell ref="A6:M6"/>
    <mergeCell ref="O7:O9"/>
    <mergeCell ref="P7:P9"/>
    <mergeCell ref="Q7:Q9"/>
    <mergeCell ref="R7:R9"/>
    <mergeCell ref="A9:B9"/>
  </mergeCells>
  <printOptions horizontalCentered="1"/>
  <pageMargins left="0.39370078740157483" right="0.19685039370078741" top="0.39370078740157483" bottom="0.39370078740157483" header="0" footer="0.15748031496062992"/>
  <pageSetup paperSize="9" scale="78" fitToHeight="5" orientation="landscape"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5478" r:id="rId4" name="FinalReviewChk">
          <controlPr defaultSize="0" autoLine="0" r:id="rId5">
            <anchor moveWithCells="1">
              <from>
                <xdr:col>14</xdr:col>
                <xdr:colOff>114300</xdr:colOff>
                <xdr:row>8</xdr:row>
                <xdr:rowOff>142875</xdr:rowOff>
              </from>
              <to>
                <xdr:col>14</xdr:col>
                <xdr:colOff>285750</xdr:colOff>
                <xdr:row>8</xdr:row>
                <xdr:rowOff>314325</xdr:rowOff>
              </to>
            </anchor>
          </controlPr>
        </control>
      </mc:Choice>
      <mc:Fallback>
        <control shapeId="105478" r:id="rId4" name="FinalReviewChk"/>
      </mc:Fallback>
    </mc:AlternateContent>
    <mc:AlternateContent xmlns:mc="http://schemas.openxmlformats.org/markup-compatibility/2006">
      <mc:Choice Requires="x14">
        <control shapeId="105477" r:id="rId6" name="ReworkCompleteChk">
          <controlPr defaultSize="0" autoLine="0" r:id="rId7">
            <anchor moveWithCells="1">
              <from>
                <xdr:col>14</xdr:col>
                <xdr:colOff>114300</xdr:colOff>
                <xdr:row>5</xdr:row>
                <xdr:rowOff>19050</xdr:rowOff>
              </from>
              <to>
                <xdr:col>14</xdr:col>
                <xdr:colOff>285750</xdr:colOff>
                <xdr:row>5</xdr:row>
                <xdr:rowOff>190500</xdr:rowOff>
              </to>
            </anchor>
          </controlPr>
        </control>
      </mc:Choice>
      <mc:Fallback>
        <control shapeId="105477" r:id="rId6" name="ReworkCompleteChk"/>
      </mc:Fallback>
    </mc:AlternateContent>
    <mc:AlternateContent xmlns:mc="http://schemas.openxmlformats.org/markup-compatibility/2006">
      <mc:Choice Requires="x14">
        <control shapeId="105476" r:id="rId8" name="ReworkRequiredChk">
          <controlPr defaultSize="0" autoLine="0" r:id="rId9">
            <anchor moveWithCells="1">
              <from>
                <xdr:col>14</xdr:col>
                <xdr:colOff>114300</xdr:colOff>
                <xdr:row>3</xdr:row>
                <xdr:rowOff>85725</xdr:rowOff>
              </from>
              <to>
                <xdr:col>14</xdr:col>
                <xdr:colOff>285750</xdr:colOff>
                <xdr:row>3</xdr:row>
                <xdr:rowOff>257175</xdr:rowOff>
              </to>
            </anchor>
          </controlPr>
        </control>
      </mc:Choice>
      <mc:Fallback>
        <control shapeId="105476" r:id="rId8" name="ReworkRequiredChk"/>
      </mc:Fallback>
    </mc:AlternateContent>
    <mc:AlternateContent xmlns:mc="http://schemas.openxmlformats.org/markup-compatibility/2006">
      <mc:Choice Requires="x14">
        <control shapeId="105475" r:id="rId10" name="ReviewedChk">
          <controlPr defaultSize="0" autoLine="0" r:id="rId11">
            <anchor moveWithCells="1">
              <from>
                <xdr:col>14</xdr:col>
                <xdr:colOff>114300</xdr:colOff>
                <xdr:row>2</xdr:row>
                <xdr:rowOff>85725</xdr:rowOff>
              </from>
              <to>
                <xdr:col>14</xdr:col>
                <xdr:colOff>285750</xdr:colOff>
                <xdr:row>2</xdr:row>
                <xdr:rowOff>257175</xdr:rowOff>
              </to>
            </anchor>
          </controlPr>
        </control>
      </mc:Choice>
      <mc:Fallback>
        <control shapeId="105475" r:id="rId10" name="ReviewedChk"/>
      </mc:Fallback>
    </mc:AlternateContent>
    <mc:AlternateContent xmlns:mc="http://schemas.openxmlformats.org/markup-compatibility/2006">
      <mc:Choice Requires="x14">
        <control shapeId="105474" r:id="rId12" name="AwaitingClientChk">
          <controlPr defaultSize="0" autoLine="0" r:id="rId13">
            <anchor moveWithCells="1">
              <from>
                <xdr:col>14</xdr:col>
                <xdr:colOff>114300</xdr:colOff>
                <xdr:row>1</xdr:row>
                <xdr:rowOff>85725</xdr:rowOff>
              </from>
              <to>
                <xdr:col>14</xdr:col>
                <xdr:colOff>285750</xdr:colOff>
                <xdr:row>1</xdr:row>
                <xdr:rowOff>257175</xdr:rowOff>
              </to>
            </anchor>
          </controlPr>
        </control>
      </mc:Choice>
      <mc:Fallback>
        <control shapeId="105474" r:id="rId12" name="AwaitingClientChk"/>
      </mc:Fallback>
    </mc:AlternateContent>
    <mc:AlternateContent xmlns:mc="http://schemas.openxmlformats.org/markup-compatibility/2006">
      <mc:Choice Requires="x14">
        <control shapeId="105473" r:id="rId14" name="WorksheetCompleteChk">
          <controlPr defaultSize="0" autoLine="0" r:id="rId15">
            <anchor moveWithCells="1">
              <from>
                <xdr:col>14</xdr:col>
                <xdr:colOff>114300</xdr:colOff>
                <xdr:row>0</xdr:row>
                <xdr:rowOff>76200</xdr:rowOff>
              </from>
              <to>
                <xdr:col>14</xdr:col>
                <xdr:colOff>285750</xdr:colOff>
                <xdr:row>0</xdr:row>
                <xdr:rowOff>247650</xdr:rowOff>
              </to>
            </anchor>
          </controlPr>
        </control>
      </mc:Choice>
      <mc:Fallback>
        <control shapeId="105473" r:id="rId14" name="WorksheetCompleteChk"/>
      </mc:Fallback>
    </mc:AlternateContent>
  </control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4">
    <tabColor rgb="FF8DC63F"/>
  </sheetPr>
  <dimension ref="A1:AD318"/>
  <sheetViews>
    <sheetView showGridLines="0" zoomScaleNormal="100" workbookViewId="0">
      <selection activeCell="A7" sqref="A7"/>
    </sheetView>
  </sheetViews>
  <sheetFormatPr defaultColWidth="9.33203125" defaultRowHeight="12" x14ac:dyDescent="0.2"/>
  <cols>
    <col min="1" max="1" width="12.83203125" style="179" customWidth="1"/>
    <col min="2" max="2" width="26.6640625" style="179" customWidth="1"/>
    <col min="3" max="3" width="11.83203125" style="179" customWidth="1"/>
    <col min="4" max="9" width="18.33203125" style="179" customWidth="1"/>
    <col min="10" max="11" width="19.5" style="179" customWidth="1"/>
    <col min="12" max="24" width="18.33203125" style="179" customWidth="1"/>
    <col min="25" max="25" width="20.1640625" style="179" customWidth="1"/>
    <col min="26" max="26" width="15.1640625" style="179" customWidth="1"/>
    <col min="27" max="27" width="6.33203125" style="179" customWidth="1"/>
    <col min="28" max="28" width="30.83203125" style="179" customWidth="1"/>
    <col min="29" max="16384" width="9.33203125" style="179"/>
  </cols>
  <sheetData>
    <row r="1" spans="1:30" ht="24.95" customHeight="1" x14ac:dyDescent="0.2">
      <c r="A1" s="145" t="s">
        <v>167</v>
      </c>
      <c r="B1" s="1426" t="str">
        <f>Home!$B$3</f>
        <v>MICI05</v>
      </c>
      <c r="C1" s="1426"/>
      <c r="D1" s="1426"/>
      <c r="E1" s="1426"/>
      <c r="F1" s="1426"/>
      <c r="G1" s="174"/>
      <c r="H1" s="174"/>
      <c r="I1" s="174"/>
      <c r="J1" s="174"/>
      <c r="K1" s="174"/>
      <c r="L1" s="174"/>
      <c r="M1" s="174"/>
      <c r="N1" s="174"/>
      <c r="O1" s="174"/>
      <c r="P1" s="174"/>
      <c r="Q1" s="174"/>
      <c r="R1" s="174"/>
      <c r="S1" s="174"/>
      <c r="T1" s="174"/>
      <c r="U1" s="174"/>
      <c r="V1" s="174"/>
      <c r="X1" s="104" t="s">
        <v>58</v>
      </c>
      <c r="Y1" s="1066" t="e">
        <f>IF(AND('Index of Workpapers'!E76="",#REF!=""),'Index of Workpapers'!C76,IF('Index of Workpapers'!E76&lt;&gt;"",'Index of Workpapers'!E76,#REF!))</f>
        <v>#REF!</v>
      </c>
      <c r="AA1" s="643"/>
      <c r="AB1" s="644" t="s">
        <v>349</v>
      </c>
      <c r="AC1" s="645" t="s">
        <v>63</v>
      </c>
      <c r="AD1" s="646" t="s">
        <v>64</v>
      </c>
    </row>
    <row r="2" spans="1:30" ht="24.95" customHeight="1" x14ac:dyDescent="0.25">
      <c r="A2" s="145" t="s">
        <v>10</v>
      </c>
      <c r="B2" s="1426" t="str">
        <f>Home!$B$4</f>
        <v>MICINDA SUPERANNUATION FUND</v>
      </c>
      <c r="C2" s="1426"/>
      <c r="D2" s="168"/>
      <c r="E2" s="149"/>
      <c r="F2" s="375"/>
      <c r="X2" s="104" t="s">
        <v>63</v>
      </c>
      <c r="Y2" s="104" t="s">
        <v>64</v>
      </c>
      <c r="AA2" s="643"/>
      <c r="AB2" s="644" t="s">
        <v>350</v>
      </c>
      <c r="AC2" s="645" t="s">
        <v>63</v>
      </c>
      <c r="AD2" s="646" t="s">
        <v>64</v>
      </c>
    </row>
    <row r="3" spans="1:30" ht="24.95" customHeight="1" x14ac:dyDescent="0.2">
      <c r="A3" s="145" t="s">
        <v>917</v>
      </c>
      <c r="B3" s="1427">
        <f>Home!$C$7</f>
        <v>43281</v>
      </c>
      <c r="C3" s="1427"/>
      <c r="D3" s="999"/>
      <c r="E3" s="972"/>
      <c r="F3" s="375"/>
      <c r="W3" s="142" t="s">
        <v>55</v>
      </c>
      <c r="X3" s="106" t="str">
        <f>Home!$C$16</f>
        <v>TH</v>
      </c>
      <c r="Y3" s="238">
        <f>Home!$C$17</f>
        <v>43521</v>
      </c>
      <c r="AA3" s="643"/>
      <c r="AB3" s="644" t="s">
        <v>94</v>
      </c>
      <c r="AC3" s="645" t="s">
        <v>63</v>
      </c>
      <c r="AD3" s="646" t="s">
        <v>64</v>
      </c>
    </row>
    <row r="4" spans="1:30" ht="24.95" customHeight="1" x14ac:dyDescent="0.3">
      <c r="A4" s="105" t="s">
        <v>513</v>
      </c>
      <c r="B4" s="105"/>
      <c r="E4" s="180"/>
      <c r="W4" s="142" t="s">
        <v>56</v>
      </c>
      <c r="X4" s="106" t="str">
        <f>Home!$C$18</f>
        <v>Enter initials</v>
      </c>
      <c r="Y4" s="238" t="str">
        <f>Home!$C$19</f>
        <v>Enter date</v>
      </c>
      <c r="AA4" s="643"/>
      <c r="AB4" s="644" t="s">
        <v>351</v>
      </c>
      <c r="AC4" s="645" t="s">
        <v>63</v>
      </c>
      <c r="AD4" s="646" t="s">
        <v>64</v>
      </c>
    </row>
    <row r="5" spans="1:30" ht="3.75" customHeight="1" x14ac:dyDescent="0.2">
      <c r="AA5" s="1418"/>
      <c r="AB5" s="1419" t="s">
        <v>352</v>
      </c>
      <c r="AC5" s="1420" t="s">
        <v>63</v>
      </c>
      <c r="AD5" s="1422" t="s">
        <v>64</v>
      </c>
    </row>
    <row r="6" spans="1:30" ht="19.5" customHeight="1" x14ac:dyDescent="0.2">
      <c r="A6" s="1414" t="s">
        <v>1176</v>
      </c>
      <c r="B6" s="1414"/>
      <c r="C6" s="1414"/>
      <c r="D6" s="1414"/>
      <c r="E6" s="1414"/>
      <c r="F6" s="1414"/>
      <c r="G6" s="1414"/>
      <c r="H6" s="1414"/>
      <c r="I6" s="1414"/>
      <c r="J6" s="1414"/>
      <c r="K6" s="1414"/>
      <c r="L6" s="1414"/>
      <c r="M6" s="1414"/>
      <c r="N6" s="1414"/>
      <c r="O6" s="1414"/>
      <c r="P6" s="1414"/>
      <c r="Q6" s="1414"/>
      <c r="R6" s="1414"/>
      <c r="S6" s="1414"/>
      <c r="T6" s="1414"/>
      <c r="U6" s="1414"/>
      <c r="V6" s="1414"/>
      <c r="W6" s="1414"/>
      <c r="X6" s="1414"/>
      <c r="Y6" s="1414"/>
      <c r="AA6" s="1418"/>
      <c r="AB6" s="1419"/>
      <c r="AC6" s="1420"/>
      <c r="AD6" s="1422"/>
    </row>
    <row r="7" spans="1:30" ht="3.75" customHeight="1" thickBot="1" x14ac:dyDescent="0.25">
      <c r="A7" s="180"/>
      <c r="B7" s="180"/>
      <c r="C7" s="180"/>
      <c r="D7" s="180"/>
      <c r="E7" s="180"/>
      <c r="F7" s="180"/>
      <c r="AA7" s="1418"/>
      <c r="AB7" s="1419" t="s">
        <v>353</v>
      </c>
      <c r="AC7" s="1420" t="s">
        <v>63</v>
      </c>
      <c r="AD7" s="1422" t="s">
        <v>64</v>
      </c>
    </row>
    <row r="8" spans="1:30" ht="3.75" customHeight="1" x14ac:dyDescent="0.2">
      <c r="A8" s="482"/>
      <c r="B8" s="483"/>
      <c r="C8" s="483"/>
      <c r="D8" s="483"/>
      <c r="E8" s="483"/>
      <c r="F8" s="483"/>
      <c r="G8" s="483"/>
      <c r="H8" s="483"/>
      <c r="I8" s="483"/>
      <c r="J8" s="483"/>
      <c r="K8" s="483"/>
      <c r="L8" s="483"/>
      <c r="M8" s="483"/>
      <c r="N8" s="483"/>
      <c r="O8" s="483"/>
      <c r="P8" s="483"/>
      <c r="Q8" s="483"/>
      <c r="R8" s="483"/>
      <c r="S8" s="483"/>
      <c r="T8" s="483"/>
      <c r="U8" s="483"/>
      <c r="V8" s="483"/>
      <c r="W8" s="483"/>
      <c r="X8" s="483"/>
      <c r="Y8" s="528"/>
      <c r="AA8" s="1418"/>
      <c r="AB8" s="1419"/>
      <c r="AC8" s="1420"/>
      <c r="AD8" s="1422"/>
    </row>
    <row r="9" spans="1:30" ht="19.5" customHeight="1" x14ac:dyDescent="0.2">
      <c r="A9" s="1397" t="s">
        <v>691</v>
      </c>
      <c r="B9" s="1398"/>
      <c r="C9" s="1398"/>
      <c r="D9" s="1398"/>
      <c r="E9" s="1398"/>
      <c r="F9" s="1398"/>
      <c r="G9" s="1398"/>
      <c r="H9" s="1398"/>
      <c r="I9" s="1398"/>
      <c r="J9" s="1398"/>
      <c r="K9" s="1398"/>
      <c r="L9" s="1398"/>
      <c r="M9" s="1398"/>
      <c r="N9" s="639"/>
      <c r="O9" s="639"/>
      <c r="P9" s="639"/>
      <c r="Q9" s="639"/>
      <c r="R9" s="639"/>
      <c r="S9" s="639"/>
      <c r="T9" s="639"/>
      <c r="U9" s="639"/>
      <c r="V9" s="639"/>
      <c r="W9" s="639"/>
      <c r="X9" s="639"/>
      <c r="Y9" s="640"/>
      <c r="AA9" s="1418"/>
      <c r="AB9" s="1419"/>
      <c r="AC9" s="1420"/>
      <c r="AD9" s="1422"/>
    </row>
    <row r="10" spans="1:30" ht="3.75" customHeight="1" x14ac:dyDescent="0.2">
      <c r="A10" s="573"/>
      <c r="B10" s="658"/>
      <c r="C10" s="658"/>
      <c r="D10" s="658"/>
      <c r="E10" s="658"/>
      <c r="F10" s="658"/>
      <c r="G10" s="658"/>
      <c r="H10" s="658"/>
      <c r="I10" s="658"/>
      <c r="J10" s="658"/>
      <c r="K10" s="658"/>
      <c r="L10" s="658"/>
      <c r="M10" s="658"/>
      <c r="N10" s="658"/>
      <c r="O10" s="658"/>
      <c r="P10" s="658"/>
      <c r="Q10" s="658"/>
      <c r="R10" s="658"/>
      <c r="S10" s="658"/>
      <c r="T10" s="658"/>
      <c r="U10" s="658"/>
      <c r="V10" s="658"/>
      <c r="W10" s="658"/>
      <c r="X10" s="658"/>
      <c r="Y10" s="662"/>
      <c r="AA10" s="1418"/>
      <c r="AB10" s="1419"/>
      <c r="AC10" s="1420"/>
      <c r="AD10" s="1422"/>
    </row>
    <row r="11" spans="1:30" ht="24.95" customHeight="1" x14ac:dyDescent="0.2">
      <c r="A11" s="573"/>
      <c r="B11" s="658"/>
      <c r="C11" s="658"/>
      <c r="D11" s="642" t="s">
        <v>692</v>
      </c>
      <c r="E11" s="658"/>
      <c r="F11" s="658"/>
      <c r="G11" s="658"/>
      <c r="H11" s="642" t="s">
        <v>692</v>
      </c>
      <c r="I11" s="262"/>
      <c r="J11" s="658"/>
      <c r="K11" s="658"/>
      <c r="L11" s="642" t="s">
        <v>516</v>
      </c>
      <c r="M11" s="658"/>
      <c r="N11" s="658"/>
      <c r="O11" s="658"/>
      <c r="P11" s="658"/>
      <c r="Q11" s="658"/>
      <c r="R11" s="658"/>
      <c r="S11" s="658"/>
      <c r="T11" s="658"/>
      <c r="U11" s="658"/>
      <c r="V11" s="658"/>
      <c r="W11" s="658"/>
      <c r="X11" s="658"/>
      <c r="Y11" s="662"/>
      <c r="AA11" s="515" t="s">
        <v>902</v>
      </c>
      <c r="AB11" s="516"/>
      <c r="AC11" s="516"/>
      <c r="AD11" s="517"/>
    </row>
    <row r="12" spans="1:30" ht="15" customHeight="1" x14ac:dyDescent="0.2">
      <c r="A12" s="1707" t="s">
        <v>517</v>
      </c>
      <c r="B12" s="1708"/>
      <c r="C12" s="1709"/>
      <c r="D12" s="883">
        <f>Y41</f>
        <v>0</v>
      </c>
      <c r="E12" s="265"/>
      <c r="F12" s="1720" t="s">
        <v>693</v>
      </c>
      <c r="G12" s="1721"/>
      <c r="H12" s="438">
        <f t="shared" ref="H12:H14" si="0">Y69</f>
        <v>0</v>
      </c>
      <c r="I12" s="670"/>
      <c r="J12" s="1708" t="s">
        <v>518</v>
      </c>
      <c r="K12" s="1708"/>
      <c r="L12" s="438">
        <f>Y44</f>
        <v>0</v>
      </c>
      <c r="M12" s="658"/>
      <c r="N12" s="658"/>
      <c r="O12" s="264"/>
      <c r="P12" s="132"/>
      <c r="Q12" s="658"/>
      <c r="R12" s="658"/>
      <c r="S12" s="658"/>
      <c r="T12" s="658"/>
      <c r="U12" s="658"/>
      <c r="V12" s="658"/>
      <c r="W12" s="658"/>
      <c r="X12" s="658"/>
      <c r="Y12" s="662"/>
      <c r="AA12" s="1515" t="s">
        <v>468</v>
      </c>
      <c r="AB12" s="1516"/>
      <c r="AC12" s="1516"/>
      <c r="AD12" s="1517"/>
    </row>
    <row r="13" spans="1:30" ht="15" customHeight="1" x14ac:dyDescent="0.2">
      <c r="A13" s="1707" t="s">
        <v>1138</v>
      </c>
      <c r="B13" s="1708"/>
      <c r="C13" s="1709"/>
      <c r="D13" s="883">
        <f>SUM(Y43:Y44)</f>
        <v>0</v>
      </c>
      <c r="E13" s="265"/>
      <c r="F13" s="1720" t="s">
        <v>695</v>
      </c>
      <c r="G13" s="1721"/>
      <c r="H13" s="438">
        <f t="shared" si="0"/>
        <v>0</v>
      </c>
      <c r="I13" s="300"/>
      <c r="J13" s="1708" t="s">
        <v>696</v>
      </c>
      <c r="K13" s="1709"/>
      <c r="L13" s="438">
        <f>-X74</f>
        <v>0</v>
      </c>
      <c r="M13" s="658"/>
      <c r="N13" s="658"/>
      <c r="O13" s="658"/>
      <c r="P13" s="658"/>
      <c r="Q13" s="658"/>
      <c r="R13" s="658"/>
      <c r="S13" s="658"/>
      <c r="T13" s="658"/>
      <c r="U13" s="658"/>
      <c r="V13" s="658"/>
      <c r="W13" s="658"/>
      <c r="X13" s="658"/>
      <c r="Y13" s="662"/>
      <c r="AA13" s="1518"/>
      <c r="AB13" s="1519"/>
      <c r="AC13" s="1519"/>
      <c r="AD13" s="1520"/>
    </row>
    <row r="14" spans="1:30" ht="15" customHeight="1" x14ac:dyDescent="0.2">
      <c r="A14" s="1707" t="s">
        <v>694</v>
      </c>
      <c r="B14" s="1708"/>
      <c r="C14" s="1709"/>
      <c r="D14" s="438">
        <f>Y68</f>
        <v>0</v>
      </c>
      <c r="E14" s="265"/>
      <c r="F14" s="1720" t="s">
        <v>697</v>
      </c>
      <c r="G14" s="1721"/>
      <c r="H14" s="438">
        <f t="shared" si="0"/>
        <v>0</v>
      </c>
      <c r="I14" s="300"/>
      <c r="J14" s="1708" t="s">
        <v>610</v>
      </c>
      <c r="K14" s="1709"/>
      <c r="L14" s="438">
        <f>Y48+Y51+Y53+Y58</f>
        <v>0</v>
      </c>
      <c r="M14" s="670"/>
      <c r="N14" s="658"/>
      <c r="O14" s="658"/>
      <c r="P14" s="658"/>
      <c r="Q14" s="658"/>
      <c r="R14" s="658"/>
      <c r="S14" s="658"/>
      <c r="T14" s="658"/>
      <c r="U14" s="658"/>
      <c r="V14" s="658"/>
      <c r="W14" s="658"/>
      <c r="X14" s="658"/>
      <c r="Y14" s="662"/>
      <c r="AA14" s="443"/>
      <c r="AB14" s="444"/>
      <c r="AC14" s="444"/>
      <c r="AD14" s="445"/>
    </row>
    <row r="15" spans="1:30" ht="15" customHeight="1" x14ac:dyDescent="0.2">
      <c r="A15" s="1707" t="s">
        <v>520</v>
      </c>
      <c r="B15" s="1708"/>
      <c r="C15" s="1709"/>
      <c r="D15" s="1099">
        <f>D26</f>
        <v>0</v>
      </c>
      <c r="E15" s="265"/>
      <c r="F15" s="1720" t="s">
        <v>700</v>
      </c>
      <c r="G15" s="1721"/>
      <c r="H15" s="438">
        <f>Y72</f>
        <v>0</v>
      </c>
      <c r="I15" s="300"/>
      <c r="J15" s="1708" t="s">
        <v>1060</v>
      </c>
      <c r="K15" s="1709"/>
      <c r="L15" s="438">
        <f>Y73</f>
        <v>0</v>
      </c>
      <c r="M15" s="670"/>
      <c r="N15" s="658"/>
      <c r="O15" s="658"/>
      <c r="P15" s="658"/>
      <c r="Q15" s="658"/>
      <c r="R15" s="658"/>
      <c r="S15" s="658"/>
      <c r="T15" s="658"/>
      <c r="U15" s="658"/>
      <c r="V15" s="658"/>
      <c r="W15" s="658"/>
      <c r="X15" s="658"/>
      <c r="Y15" s="662"/>
      <c r="AA15" s="443"/>
      <c r="AB15" s="444"/>
      <c r="AC15" s="444"/>
      <c r="AD15" s="445"/>
    </row>
    <row r="16" spans="1:30" ht="15" customHeight="1" x14ac:dyDescent="0.2">
      <c r="A16" s="1707" t="s">
        <v>358</v>
      </c>
      <c r="B16" s="1708"/>
      <c r="C16" s="1709"/>
      <c r="D16" s="438">
        <f>Y54</f>
        <v>0</v>
      </c>
      <c r="E16" s="265"/>
      <c r="F16" s="1720" t="s">
        <v>698</v>
      </c>
      <c r="G16" s="1721"/>
      <c r="H16" s="438">
        <f>Y73</f>
        <v>0</v>
      </c>
      <c r="I16" s="670"/>
      <c r="J16" s="1708" t="s">
        <v>701</v>
      </c>
      <c r="K16" s="1709"/>
      <c r="L16" s="438">
        <f>-X75</f>
        <v>0</v>
      </c>
      <c r="M16" s="658"/>
      <c r="N16" s="658"/>
      <c r="O16" s="658"/>
      <c r="P16" s="658"/>
      <c r="Q16" s="658"/>
      <c r="R16" s="658"/>
      <c r="S16" s="658"/>
      <c r="T16" s="658"/>
      <c r="U16" s="658"/>
      <c r="V16" s="658"/>
      <c r="W16" s="658"/>
      <c r="X16" s="658"/>
      <c r="Y16" s="662"/>
      <c r="AA16" s="443"/>
      <c r="AB16" s="444"/>
      <c r="AC16" s="444"/>
      <c r="AD16" s="445"/>
    </row>
    <row r="17" spans="1:30" ht="15" customHeight="1" x14ac:dyDescent="0.2">
      <c r="A17" s="1707" t="s">
        <v>699</v>
      </c>
      <c r="B17" s="1708"/>
      <c r="C17" s="1709"/>
      <c r="D17" s="1099">
        <f>Y59+Y72</f>
        <v>0</v>
      </c>
      <c r="E17" s="265"/>
      <c r="F17" s="1719"/>
      <c r="G17" s="1719"/>
      <c r="H17" s="300"/>
      <c r="I17" s="670"/>
      <c r="J17" s="1708" t="s">
        <v>519</v>
      </c>
      <c r="K17" s="1709"/>
      <c r="L17" s="438">
        <f>-X76</f>
        <v>0</v>
      </c>
      <c r="M17" s="658"/>
      <c r="N17" s="658"/>
      <c r="O17" s="658"/>
      <c r="P17" s="658"/>
      <c r="Q17" s="658"/>
      <c r="R17" s="658"/>
      <c r="S17" s="658"/>
      <c r="T17" s="658"/>
      <c r="U17" s="658"/>
      <c r="V17" s="658"/>
      <c r="W17" s="658"/>
      <c r="X17" s="658"/>
      <c r="Y17" s="662"/>
      <c r="AA17" s="443"/>
      <c r="AB17" s="444"/>
      <c r="AC17" s="444"/>
      <c r="AD17" s="445"/>
    </row>
    <row r="18" spans="1:30" ht="15" customHeight="1" x14ac:dyDescent="0.2">
      <c r="A18" s="1707" t="s">
        <v>521</v>
      </c>
      <c r="B18" s="1708"/>
      <c r="C18" s="1709"/>
      <c r="D18" s="438">
        <f>Y59</f>
        <v>0</v>
      </c>
      <c r="E18" s="670"/>
      <c r="F18" s="436"/>
      <c r="G18" s="436"/>
      <c r="H18" s="436"/>
      <c r="I18" s="670"/>
      <c r="J18" s="1708" t="s">
        <v>702</v>
      </c>
      <c r="K18" s="1709"/>
      <c r="L18" s="438">
        <f>-X77</f>
        <v>0</v>
      </c>
      <c r="M18" s="658"/>
      <c r="N18" s="658"/>
      <c r="O18" s="658"/>
      <c r="P18" s="658"/>
      <c r="Q18" s="658"/>
      <c r="R18" s="658"/>
      <c r="S18" s="658"/>
      <c r="T18" s="658"/>
      <c r="U18" s="658"/>
      <c r="V18" s="658"/>
      <c r="W18" s="658"/>
      <c r="X18" s="658"/>
      <c r="Y18" s="662"/>
      <c r="AA18" s="443"/>
      <c r="AB18" s="444"/>
      <c r="AC18" s="444"/>
      <c r="AD18" s="445"/>
    </row>
    <row r="19" spans="1:30" ht="15" customHeight="1" x14ac:dyDescent="0.2">
      <c r="A19" s="651"/>
      <c r="B19" s="652"/>
      <c r="C19" s="658"/>
      <c r="D19" s="300"/>
      <c r="E19" s="670"/>
      <c r="F19" s="671"/>
      <c r="G19" s="671"/>
      <c r="H19" s="300"/>
      <c r="I19" s="670"/>
      <c r="J19" s="1708" t="s">
        <v>703</v>
      </c>
      <c r="K19" s="1708"/>
      <c r="L19" s="438">
        <f>Y80</f>
        <v>0</v>
      </c>
      <c r="M19" s="658"/>
      <c r="N19" s="658"/>
      <c r="O19" s="658"/>
      <c r="P19" s="658"/>
      <c r="Q19" s="658"/>
      <c r="R19" s="658"/>
      <c r="S19" s="658"/>
      <c r="T19" s="658"/>
      <c r="U19" s="658"/>
      <c r="V19" s="658"/>
      <c r="W19" s="658"/>
      <c r="X19" s="658"/>
      <c r="Y19" s="662"/>
      <c r="AA19" s="443"/>
      <c r="AB19" s="444"/>
      <c r="AC19" s="444"/>
      <c r="AD19" s="445"/>
    </row>
    <row r="20" spans="1:30" ht="3.75" customHeight="1" x14ac:dyDescent="0.2">
      <c r="A20" s="573"/>
      <c r="B20" s="658"/>
      <c r="C20" s="658"/>
      <c r="D20" s="658"/>
      <c r="E20" s="658"/>
      <c r="F20" s="658"/>
      <c r="G20" s="658"/>
      <c r="H20" s="658"/>
      <c r="I20" s="658"/>
      <c r="J20" s="658"/>
      <c r="K20" s="658"/>
      <c r="L20" s="658"/>
      <c r="M20" s="658"/>
      <c r="N20" s="658"/>
      <c r="O20" s="658"/>
      <c r="P20" s="658"/>
      <c r="Q20" s="658"/>
      <c r="R20" s="658"/>
      <c r="S20" s="658"/>
      <c r="T20" s="658"/>
      <c r="U20" s="658"/>
      <c r="V20" s="658"/>
      <c r="W20" s="658"/>
      <c r="X20" s="658"/>
      <c r="Y20" s="662"/>
      <c r="AA20" s="375"/>
      <c r="AB20" s="375"/>
      <c r="AC20" s="375"/>
      <c r="AD20" s="375"/>
    </row>
    <row r="21" spans="1:30" ht="19.5" customHeight="1" x14ac:dyDescent="0.2">
      <c r="A21" s="1397" t="s">
        <v>704</v>
      </c>
      <c r="B21" s="1398"/>
      <c r="C21" s="1398"/>
      <c r="D21" s="1398"/>
      <c r="E21" s="1398"/>
      <c r="F21" s="1398"/>
      <c r="G21" s="1398"/>
      <c r="H21" s="1398"/>
      <c r="I21" s="1398"/>
      <c r="J21" s="1398"/>
      <c r="K21" s="1398"/>
      <c r="L21" s="1398"/>
      <c r="M21" s="1398"/>
      <c r="N21" s="639"/>
      <c r="O21" s="639"/>
      <c r="P21" s="639"/>
      <c r="Q21" s="639"/>
      <c r="R21" s="639"/>
      <c r="S21" s="639"/>
      <c r="T21" s="639"/>
      <c r="U21" s="639"/>
      <c r="V21" s="639"/>
      <c r="W21" s="639"/>
      <c r="X21" s="639"/>
      <c r="Y21" s="640"/>
      <c r="AA21" s="443"/>
      <c r="AB21" s="444"/>
      <c r="AC21" s="444"/>
      <c r="AD21" s="445"/>
    </row>
    <row r="22" spans="1:30" ht="3.75" customHeight="1" x14ac:dyDescent="0.2">
      <c r="A22" s="573"/>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62"/>
      <c r="AA22" s="375"/>
      <c r="AB22" s="375"/>
      <c r="AC22" s="375"/>
      <c r="AD22" s="375"/>
    </row>
    <row r="23" spans="1:30" ht="15" customHeight="1" x14ac:dyDescent="0.2">
      <c r="A23" s="1510" t="s">
        <v>705</v>
      </c>
      <c r="B23" s="1555"/>
      <c r="C23" s="658"/>
      <c r="D23" s="438">
        <f>(Y47+Y48)*2</f>
        <v>0</v>
      </c>
      <c r="E23" s="658"/>
      <c r="F23" s="658"/>
      <c r="G23" s="658"/>
      <c r="H23" s="658"/>
      <c r="I23" s="658"/>
      <c r="J23" s="658"/>
      <c r="K23" s="658"/>
      <c r="L23" s="658"/>
      <c r="M23" s="658"/>
      <c r="N23" s="658"/>
      <c r="O23" s="658"/>
      <c r="P23" s="658"/>
      <c r="Q23" s="658"/>
      <c r="R23" s="658"/>
      <c r="S23" s="658"/>
      <c r="T23" s="658"/>
      <c r="U23" s="658"/>
      <c r="V23" s="658"/>
      <c r="W23" s="658"/>
      <c r="X23" s="658"/>
      <c r="Y23" s="662"/>
      <c r="AA23" s="443"/>
      <c r="AB23" s="444"/>
      <c r="AC23" s="444"/>
      <c r="AD23" s="445"/>
    </row>
    <row r="24" spans="1:30" ht="15" customHeight="1" x14ac:dyDescent="0.2">
      <c r="A24" s="1510" t="s">
        <v>706</v>
      </c>
      <c r="B24" s="1555"/>
      <c r="C24" s="658"/>
      <c r="D24" s="438">
        <f>Y50+Y51</f>
        <v>0</v>
      </c>
      <c r="E24" s="658"/>
      <c r="F24" s="658"/>
      <c r="G24" s="658"/>
      <c r="H24" s="658"/>
      <c r="I24" s="658"/>
      <c r="J24" s="658"/>
      <c r="K24" s="658"/>
      <c r="L24" s="658"/>
      <c r="M24" s="658"/>
      <c r="N24" s="658"/>
      <c r="O24" s="658"/>
      <c r="P24" s="658"/>
      <c r="Q24" s="658"/>
      <c r="R24" s="658"/>
      <c r="S24" s="658"/>
      <c r="T24" s="658"/>
      <c r="U24" s="658"/>
      <c r="V24" s="658"/>
      <c r="W24" s="658"/>
      <c r="X24" s="658"/>
      <c r="Y24" s="662"/>
      <c r="AA24" s="443"/>
      <c r="AB24" s="444"/>
      <c r="AC24" s="444"/>
      <c r="AD24" s="445"/>
    </row>
    <row r="25" spans="1:30" ht="15" customHeight="1" x14ac:dyDescent="0.2">
      <c r="A25" s="1510" t="s">
        <v>707</v>
      </c>
      <c r="B25" s="1555"/>
      <c r="C25" s="658"/>
      <c r="D25" s="438">
        <f>Y52+Y53</f>
        <v>0</v>
      </c>
      <c r="E25" s="658"/>
      <c r="F25" s="658"/>
      <c r="G25" s="658"/>
      <c r="H25" s="658"/>
      <c r="I25" s="658"/>
      <c r="J25" s="658"/>
      <c r="K25" s="658"/>
      <c r="L25" s="658"/>
      <c r="M25" s="658"/>
      <c r="N25" s="658"/>
      <c r="O25" s="658"/>
      <c r="P25" s="658"/>
      <c r="Q25" s="658"/>
      <c r="R25" s="658"/>
      <c r="S25" s="658"/>
      <c r="T25" s="658"/>
      <c r="U25" s="658"/>
      <c r="V25" s="658"/>
      <c r="W25" s="658"/>
      <c r="X25" s="658"/>
      <c r="Y25" s="662"/>
      <c r="AA25" s="443"/>
      <c r="AB25" s="444"/>
      <c r="AC25" s="444"/>
      <c r="AD25" s="445"/>
    </row>
    <row r="26" spans="1:30" ht="20.100000000000001" customHeight="1" thickBot="1" x14ac:dyDescent="0.25">
      <c r="A26" s="1510" t="s">
        <v>520</v>
      </c>
      <c r="B26" s="1555"/>
      <c r="C26" s="658"/>
      <c r="D26" s="415">
        <f>SUM(D23:D25)</f>
        <v>0</v>
      </c>
      <c r="E26" s="658"/>
      <c r="F26" s="658"/>
      <c r="G26" s="658"/>
      <c r="H26" s="658"/>
      <c r="I26" s="658"/>
      <c r="J26" s="658"/>
      <c r="K26" s="658"/>
      <c r="L26" s="658"/>
      <c r="M26" s="658"/>
      <c r="N26" s="658"/>
      <c r="O26" s="658"/>
      <c r="P26" s="658"/>
      <c r="Q26" s="658"/>
      <c r="R26" s="658"/>
      <c r="S26" s="658"/>
      <c r="T26" s="658"/>
      <c r="U26" s="658"/>
      <c r="V26" s="658"/>
      <c r="W26" s="658"/>
      <c r="X26" s="658"/>
      <c r="Y26" s="662"/>
      <c r="AA26" s="443"/>
      <c r="AB26" s="444"/>
      <c r="AC26" s="444"/>
      <c r="AD26" s="445"/>
    </row>
    <row r="27" spans="1:30" ht="3.75" customHeight="1" thickTop="1" x14ac:dyDescent="0.2">
      <c r="A27" s="573"/>
      <c r="B27" s="658"/>
      <c r="C27" s="658"/>
      <c r="D27" s="658"/>
      <c r="E27" s="658"/>
      <c r="F27" s="658"/>
      <c r="G27" s="658"/>
      <c r="H27" s="658"/>
      <c r="I27" s="658"/>
      <c r="J27" s="658"/>
      <c r="K27" s="658"/>
      <c r="L27" s="658"/>
      <c r="M27" s="658"/>
      <c r="N27" s="658"/>
      <c r="O27" s="658"/>
      <c r="P27" s="658"/>
      <c r="Q27" s="658"/>
      <c r="R27" s="658"/>
      <c r="S27" s="658"/>
      <c r="T27" s="658"/>
      <c r="U27" s="658"/>
      <c r="V27" s="658"/>
      <c r="W27" s="658"/>
      <c r="X27" s="658"/>
      <c r="Y27" s="662"/>
      <c r="AA27" s="375"/>
      <c r="AB27" s="375"/>
      <c r="AC27" s="375"/>
      <c r="AD27" s="375"/>
    </row>
    <row r="28" spans="1:30" ht="15" customHeight="1" x14ac:dyDescent="0.2">
      <c r="A28" s="1510" t="s">
        <v>708</v>
      </c>
      <c r="B28" s="1555"/>
      <c r="C28" s="658"/>
      <c r="D28" s="438">
        <f>X49</f>
        <v>0</v>
      </c>
      <c r="E28" s="658"/>
      <c r="F28" s="658"/>
      <c r="G28" s="658"/>
      <c r="H28" s="658"/>
      <c r="I28" s="658"/>
      <c r="J28" s="658"/>
      <c r="K28" s="658"/>
      <c r="L28" s="658"/>
      <c r="M28" s="658"/>
      <c r="N28" s="658"/>
      <c r="O28" s="658"/>
      <c r="P28" s="658"/>
      <c r="Q28" s="658"/>
      <c r="R28" s="658"/>
      <c r="S28" s="658"/>
      <c r="T28" s="658"/>
      <c r="U28" s="658"/>
      <c r="V28" s="658"/>
      <c r="W28" s="658"/>
      <c r="X28" s="658"/>
      <c r="Y28" s="662"/>
      <c r="AA28" s="443"/>
      <c r="AB28" s="444"/>
      <c r="AC28" s="444"/>
      <c r="AD28" s="445"/>
    </row>
    <row r="29" spans="1:30" ht="15" customHeight="1" x14ac:dyDescent="0.2">
      <c r="A29" s="1510" t="s">
        <v>527</v>
      </c>
      <c r="B29" s="1555"/>
      <c r="C29" s="658"/>
      <c r="D29" s="438">
        <f>X64</f>
        <v>0</v>
      </c>
      <c r="E29" s="658"/>
      <c r="F29" s="658"/>
      <c r="G29" s="658"/>
      <c r="H29" s="658"/>
      <c r="I29" s="658"/>
      <c r="J29" s="658"/>
      <c r="K29" s="658"/>
      <c r="L29" s="658"/>
      <c r="M29" s="658"/>
      <c r="N29" s="658"/>
      <c r="O29" s="658"/>
      <c r="P29" s="658"/>
      <c r="Q29" s="658"/>
      <c r="R29" s="658"/>
      <c r="S29" s="658"/>
      <c r="T29" s="658"/>
      <c r="U29" s="658"/>
      <c r="V29" s="658"/>
      <c r="W29" s="658"/>
      <c r="X29" s="658"/>
      <c r="Y29" s="662"/>
      <c r="AA29" s="443"/>
      <c r="AB29" s="444"/>
      <c r="AC29" s="444"/>
      <c r="AD29" s="445"/>
    </row>
    <row r="30" spans="1:30" ht="3.75" customHeight="1" x14ac:dyDescent="0.2">
      <c r="A30" s="573"/>
      <c r="B30" s="658"/>
      <c r="C30" s="658"/>
      <c r="D30" s="658"/>
      <c r="E30" s="658"/>
      <c r="F30" s="658"/>
      <c r="G30" s="658"/>
      <c r="H30" s="658"/>
      <c r="I30" s="658"/>
      <c r="J30" s="658"/>
      <c r="K30" s="658"/>
      <c r="L30" s="658"/>
      <c r="M30" s="658"/>
      <c r="N30" s="658"/>
      <c r="O30" s="658"/>
      <c r="P30" s="658"/>
      <c r="Q30" s="658"/>
      <c r="R30" s="658"/>
      <c r="S30" s="658"/>
      <c r="T30" s="658"/>
      <c r="U30" s="658"/>
      <c r="V30" s="658"/>
      <c r="W30" s="658"/>
      <c r="X30" s="658"/>
      <c r="Y30" s="662"/>
      <c r="AA30" s="375"/>
      <c r="AB30" s="375"/>
      <c r="AC30" s="375"/>
      <c r="AD30" s="375"/>
    </row>
    <row r="31" spans="1:30" ht="19.5" customHeight="1" x14ac:dyDescent="0.2">
      <c r="A31" s="1397" t="s">
        <v>709</v>
      </c>
      <c r="B31" s="1398"/>
      <c r="C31" s="1398"/>
      <c r="D31" s="1398"/>
      <c r="E31" s="1398"/>
      <c r="F31" s="1398"/>
      <c r="G31" s="1398"/>
      <c r="H31" s="1398"/>
      <c r="I31" s="1398"/>
      <c r="J31" s="1398"/>
      <c r="K31" s="1398"/>
      <c r="L31" s="1398"/>
      <c r="M31" s="1398"/>
      <c r="N31" s="639"/>
      <c r="O31" s="639"/>
      <c r="P31" s="639"/>
      <c r="Q31" s="639"/>
      <c r="R31" s="639"/>
      <c r="S31" s="639"/>
      <c r="T31" s="639"/>
      <c r="U31" s="639"/>
      <c r="V31" s="639"/>
      <c r="W31" s="639"/>
      <c r="X31" s="639"/>
      <c r="Y31" s="640"/>
      <c r="AA31" s="375"/>
      <c r="AB31" s="375"/>
      <c r="AC31" s="375"/>
      <c r="AD31" s="375"/>
    </row>
    <row r="32" spans="1:30" ht="3.75" customHeight="1" x14ac:dyDescent="0.2">
      <c r="A32" s="573"/>
      <c r="B32" s="658"/>
      <c r="C32" s="658"/>
      <c r="D32" s="658"/>
      <c r="E32" s="658"/>
      <c r="F32" s="658"/>
      <c r="G32" s="658"/>
      <c r="H32" s="658"/>
      <c r="I32" s="658"/>
      <c r="J32" s="658"/>
      <c r="K32" s="658"/>
      <c r="L32" s="658"/>
      <c r="M32" s="658"/>
      <c r="N32" s="887"/>
      <c r="O32" s="658"/>
      <c r="P32" s="658"/>
      <c r="Q32" s="658"/>
      <c r="R32" s="658"/>
      <c r="S32" s="658"/>
      <c r="T32" s="658"/>
      <c r="U32" s="658"/>
      <c r="V32" s="658"/>
      <c r="W32" s="658"/>
      <c r="X32" s="658"/>
      <c r="Y32" s="662"/>
      <c r="AA32" s="375"/>
      <c r="AB32" s="375"/>
      <c r="AC32" s="375"/>
      <c r="AD32" s="375"/>
    </row>
    <row r="33" spans="1:30" ht="15" customHeight="1" x14ac:dyDescent="0.2">
      <c r="A33" s="1466" t="s">
        <v>514</v>
      </c>
      <c r="B33" s="1467"/>
      <c r="C33" s="658"/>
      <c r="D33" s="1718"/>
      <c r="E33" s="1718"/>
      <c r="F33" s="1718"/>
      <c r="G33" s="1718"/>
      <c r="H33" s="1718"/>
      <c r="I33" s="1718"/>
      <c r="J33" s="1718"/>
      <c r="K33" s="1718"/>
      <c r="L33" s="1718"/>
      <c r="M33" s="1718"/>
      <c r="N33" s="1718"/>
      <c r="O33" s="1718"/>
      <c r="P33" s="1718"/>
      <c r="Q33" s="1718"/>
      <c r="R33" s="1718"/>
      <c r="S33" s="1718"/>
      <c r="T33" s="1718"/>
      <c r="U33" s="1718"/>
      <c r="V33" s="1718"/>
      <c r="W33" s="1718"/>
      <c r="X33" s="658"/>
      <c r="Y33" s="662"/>
      <c r="AA33" s="443"/>
      <c r="AB33" s="444"/>
      <c r="AC33" s="444"/>
      <c r="AD33" s="445"/>
    </row>
    <row r="34" spans="1:30" ht="3.75" customHeight="1" x14ac:dyDescent="0.2">
      <c r="A34" s="573"/>
      <c r="B34" s="658"/>
      <c r="C34" s="658"/>
      <c r="D34" s="658"/>
      <c r="E34" s="658"/>
      <c r="F34" s="658"/>
      <c r="G34" s="658"/>
      <c r="H34" s="658"/>
      <c r="I34" s="658"/>
      <c r="J34" s="658"/>
      <c r="K34" s="658"/>
      <c r="L34" s="658"/>
      <c r="M34" s="658"/>
      <c r="N34" s="888"/>
      <c r="O34" s="658"/>
      <c r="P34" s="658"/>
      <c r="Q34" s="658"/>
      <c r="R34" s="658"/>
      <c r="S34" s="658"/>
      <c r="T34" s="658"/>
      <c r="U34" s="658"/>
      <c r="V34" s="658"/>
      <c r="W34" s="658"/>
      <c r="X34" s="658"/>
      <c r="Y34" s="662"/>
      <c r="AA34" s="375"/>
      <c r="AB34" s="375"/>
      <c r="AC34" s="375"/>
      <c r="AD34" s="375"/>
    </row>
    <row r="35" spans="1:30" ht="24.95" customHeight="1" x14ac:dyDescent="0.2">
      <c r="A35" s="1504"/>
      <c r="B35" s="1505"/>
      <c r="C35" s="657"/>
      <c r="D35" s="642" t="s">
        <v>515</v>
      </c>
      <c r="E35" s="642" t="s">
        <v>710</v>
      </c>
      <c r="F35" s="642" t="s">
        <v>515</v>
      </c>
      <c r="G35" s="882" t="s">
        <v>710</v>
      </c>
      <c r="H35" s="642" t="s">
        <v>515</v>
      </c>
      <c r="I35" s="642" t="s">
        <v>710</v>
      </c>
      <c r="J35" s="642" t="s">
        <v>515</v>
      </c>
      <c r="K35" s="642" t="s">
        <v>710</v>
      </c>
      <c r="L35" s="642" t="s">
        <v>515</v>
      </c>
      <c r="M35" s="882" t="s">
        <v>710</v>
      </c>
      <c r="N35" s="642" t="s">
        <v>515</v>
      </c>
      <c r="O35" s="642" t="s">
        <v>710</v>
      </c>
      <c r="P35" s="642" t="s">
        <v>515</v>
      </c>
      <c r="Q35" s="642" t="s">
        <v>710</v>
      </c>
      <c r="R35" s="642" t="s">
        <v>515</v>
      </c>
      <c r="S35" s="642" t="s">
        <v>710</v>
      </c>
      <c r="T35" s="642" t="s">
        <v>515</v>
      </c>
      <c r="U35" s="642" t="s">
        <v>710</v>
      </c>
      <c r="V35" s="642" t="s">
        <v>515</v>
      </c>
      <c r="W35" s="642" t="s">
        <v>710</v>
      </c>
      <c r="X35" s="642" t="s">
        <v>522</v>
      </c>
      <c r="Y35" s="653" t="s">
        <v>711</v>
      </c>
      <c r="AA35" s="375"/>
      <c r="AB35" s="375"/>
      <c r="AC35" s="375"/>
      <c r="AD35" s="375"/>
    </row>
    <row r="36" spans="1:30" ht="15" customHeight="1" x14ac:dyDescent="0.2">
      <c r="A36" s="1466" t="s">
        <v>712</v>
      </c>
      <c r="B36" s="1467"/>
      <c r="C36" s="1467"/>
      <c r="D36" s="877"/>
      <c r="E36" s="658"/>
      <c r="F36" s="877"/>
      <c r="G36" s="658"/>
      <c r="H36" s="265"/>
      <c r="I36" s="658"/>
      <c r="J36" s="877"/>
      <c r="K36" s="658"/>
      <c r="L36" s="877"/>
      <c r="M36" s="658"/>
      <c r="N36" s="265"/>
      <c r="O36" s="658"/>
      <c r="P36" s="877"/>
      <c r="Q36" s="658"/>
      <c r="R36" s="877"/>
      <c r="S36" s="658"/>
      <c r="T36" s="877"/>
      <c r="U36" s="658"/>
      <c r="V36" s="877"/>
      <c r="W36" s="658"/>
      <c r="X36" s="877"/>
      <c r="Y36" s="662"/>
      <c r="AA36" s="375"/>
      <c r="AB36" s="375"/>
      <c r="AC36" s="375"/>
      <c r="AD36" s="375"/>
    </row>
    <row r="37" spans="1:30" ht="15" customHeight="1" x14ac:dyDescent="0.2">
      <c r="A37" s="1511" t="s">
        <v>713</v>
      </c>
      <c r="B37" s="1509"/>
      <c r="C37" s="1509"/>
      <c r="D37" s="437"/>
      <c r="E37" s="429"/>
      <c r="F37" s="437"/>
      <c r="G37" s="429"/>
      <c r="H37" s="437"/>
      <c r="I37" s="429"/>
      <c r="J37" s="437"/>
      <c r="K37" s="429"/>
      <c r="L37" s="437"/>
      <c r="M37" s="429"/>
      <c r="N37" s="437"/>
      <c r="O37" s="429"/>
      <c r="P37" s="437"/>
      <c r="Q37" s="429"/>
      <c r="R37" s="437"/>
      <c r="S37" s="429"/>
      <c r="T37" s="437"/>
      <c r="U37" s="429"/>
      <c r="V37" s="437"/>
      <c r="W37" s="429"/>
      <c r="X37" s="438">
        <f t="shared" ref="X37:Y40" si="1">V37+T37+R37+P37+N37+L37+J37+H37+F37+D37</f>
        <v>0</v>
      </c>
      <c r="Y37" s="571">
        <f t="shared" si="1"/>
        <v>0</v>
      </c>
      <c r="AA37" s="443"/>
      <c r="AB37" s="444"/>
      <c r="AC37" s="444"/>
      <c r="AD37" s="445"/>
    </row>
    <row r="38" spans="1:30" ht="15" customHeight="1" x14ac:dyDescent="0.2">
      <c r="A38" s="1715" t="s">
        <v>71</v>
      </c>
      <c r="B38" s="1716"/>
      <c r="C38" s="1716"/>
      <c r="D38" s="437"/>
      <c r="E38" s="429"/>
      <c r="F38" s="437"/>
      <c r="G38" s="429"/>
      <c r="H38" s="437"/>
      <c r="I38" s="429"/>
      <c r="J38" s="437"/>
      <c r="K38" s="429"/>
      <c r="L38" s="437"/>
      <c r="M38" s="429"/>
      <c r="N38" s="437"/>
      <c r="O38" s="429"/>
      <c r="P38" s="437"/>
      <c r="Q38" s="429"/>
      <c r="R38" s="437"/>
      <c r="S38" s="429"/>
      <c r="T38" s="437"/>
      <c r="U38" s="429"/>
      <c r="V38" s="437"/>
      <c r="W38" s="429"/>
      <c r="X38" s="438">
        <f t="shared" si="1"/>
        <v>0</v>
      </c>
      <c r="Y38" s="571">
        <f t="shared" si="1"/>
        <v>0</v>
      </c>
      <c r="AA38" s="443"/>
      <c r="AB38" s="444"/>
      <c r="AC38" s="444"/>
      <c r="AD38" s="445"/>
    </row>
    <row r="39" spans="1:30" ht="15" customHeight="1" x14ac:dyDescent="0.2">
      <c r="A39" s="1578" t="s">
        <v>70</v>
      </c>
      <c r="B39" s="1509"/>
      <c r="C39" s="1509"/>
      <c r="D39" s="437"/>
      <c r="E39" s="429"/>
      <c r="F39" s="437"/>
      <c r="G39" s="429"/>
      <c r="H39" s="437"/>
      <c r="I39" s="429"/>
      <c r="J39" s="437"/>
      <c r="K39" s="429"/>
      <c r="L39" s="437"/>
      <c r="M39" s="429"/>
      <c r="N39" s="437"/>
      <c r="O39" s="429"/>
      <c r="P39" s="437"/>
      <c r="Q39" s="429"/>
      <c r="R39" s="437"/>
      <c r="S39" s="429"/>
      <c r="T39" s="437"/>
      <c r="U39" s="429"/>
      <c r="V39" s="437"/>
      <c r="W39" s="429"/>
      <c r="X39" s="438">
        <f t="shared" si="1"/>
        <v>0</v>
      </c>
      <c r="Y39" s="571">
        <f t="shared" si="1"/>
        <v>0</v>
      </c>
      <c r="AA39" s="443"/>
      <c r="AB39" s="444"/>
      <c r="AC39" s="444"/>
      <c r="AD39" s="445"/>
    </row>
    <row r="40" spans="1:30" ht="15" customHeight="1" x14ac:dyDescent="0.2">
      <c r="A40" s="1578" t="s">
        <v>523</v>
      </c>
      <c r="B40" s="1509"/>
      <c r="C40" s="1509"/>
      <c r="D40" s="437"/>
      <c r="E40" s="429"/>
      <c r="F40" s="437"/>
      <c r="G40" s="429"/>
      <c r="H40" s="437"/>
      <c r="I40" s="429"/>
      <c r="J40" s="437"/>
      <c r="K40" s="429"/>
      <c r="L40" s="437"/>
      <c r="M40" s="429"/>
      <c r="N40" s="437"/>
      <c r="O40" s="429"/>
      <c r="P40" s="437"/>
      <c r="Q40" s="429"/>
      <c r="R40" s="437"/>
      <c r="S40" s="429"/>
      <c r="T40" s="437"/>
      <c r="U40" s="429"/>
      <c r="V40" s="437"/>
      <c r="W40" s="429"/>
      <c r="X40" s="438">
        <f t="shared" si="1"/>
        <v>0</v>
      </c>
      <c r="Y40" s="571">
        <f t="shared" si="1"/>
        <v>0</v>
      </c>
      <c r="AA40" s="443"/>
      <c r="AB40" s="444"/>
      <c r="AC40" s="444"/>
      <c r="AD40" s="445"/>
    </row>
    <row r="41" spans="1:30" ht="20.100000000000001" customHeight="1" thickBot="1" x14ac:dyDescent="0.25">
      <c r="A41" s="1466" t="s">
        <v>714</v>
      </c>
      <c r="B41" s="1467"/>
      <c r="C41" s="1467"/>
      <c r="D41" s="415">
        <f t="shared" ref="D41:Y41" si="2">SUM(D37:D40)</f>
        <v>0</v>
      </c>
      <c r="E41" s="881">
        <f t="shared" si="2"/>
        <v>0</v>
      </c>
      <c r="F41" s="415">
        <f t="shared" si="2"/>
        <v>0</v>
      </c>
      <c r="G41" s="881">
        <f t="shared" si="2"/>
        <v>0</v>
      </c>
      <c r="H41" s="415">
        <f t="shared" si="2"/>
        <v>0</v>
      </c>
      <c r="I41" s="881">
        <f t="shared" si="2"/>
        <v>0</v>
      </c>
      <c r="J41" s="415">
        <f t="shared" si="2"/>
        <v>0</v>
      </c>
      <c r="K41" s="881">
        <f t="shared" si="2"/>
        <v>0</v>
      </c>
      <c r="L41" s="415">
        <f t="shared" si="2"/>
        <v>0</v>
      </c>
      <c r="M41" s="881">
        <f t="shared" si="2"/>
        <v>0</v>
      </c>
      <c r="N41" s="415">
        <f t="shared" si="2"/>
        <v>0</v>
      </c>
      <c r="O41" s="881">
        <f t="shared" si="2"/>
        <v>0</v>
      </c>
      <c r="P41" s="415">
        <f t="shared" si="2"/>
        <v>0</v>
      </c>
      <c r="Q41" s="881">
        <f t="shared" si="2"/>
        <v>0</v>
      </c>
      <c r="R41" s="415">
        <f t="shared" si="2"/>
        <v>0</v>
      </c>
      <c r="S41" s="881">
        <f t="shared" si="2"/>
        <v>0</v>
      </c>
      <c r="T41" s="415">
        <f t="shared" si="2"/>
        <v>0</v>
      </c>
      <c r="U41" s="881">
        <f t="shared" si="2"/>
        <v>0</v>
      </c>
      <c r="V41" s="415">
        <f t="shared" si="2"/>
        <v>0</v>
      </c>
      <c r="W41" s="881">
        <f t="shared" si="2"/>
        <v>0</v>
      </c>
      <c r="X41" s="415">
        <f t="shared" si="2"/>
        <v>0</v>
      </c>
      <c r="Y41" s="546">
        <f t="shared" si="2"/>
        <v>0</v>
      </c>
      <c r="AA41" s="443"/>
      <c r="AB41" s="444"/>
      <c r="AC41" s="444"/>
      <c r="AD41" s="445"/>
    </row>
    <row r="42" spans="1:30" ht="3.75" customHeight="1" thickTop="1" x14ac:dyDescent="0.2">
      <c r="A42" s="573"/>
      <c r="B42" s="658"/>
      <c r="C42" s="658"/>
      <c r="D42" s="265"/>
      <c r="E42" s="658"/>
      <c r="F42" s="265"/>
      <c r="G42" s="658"/>
      <c r="H42" s="265"/>
      <c r="I42" s="658"/>
      <c r="J42" s="265"/>
      <c r="K42" s="658"/>
      <c r="L42" s="265"/>
      <c r="M42" s="658"/>
      <c r="N42" s="265"/>
      <c r="O42" s="658"/>
      <c r="P42" s="265"/>
      <c r="Q42" s="658"/>
      <c r="R42" s="265"/>
      <c r="S42" s="658"/>
      <c r="T42" s="265"/>
      <c r="U42" s="658"/>
      <c r="V42" s="265"/>
      <c r="W42" s="658"/>
      <c r="X42" s="265"/>
      <c r="Y42" s="662"/>
      <c r="AA42" s="375"/>
      <c r="AB42" s="375"/>
      <c r="AC42" s="375"/>
      <c r="AD42" s="375"/>
    </row>
    <row r="43" spans="1:30" s="1133" customFormat="1" ht="30" customHeight="1" x14ac:dyDescent="0.2">
      <c r="A43" s="1511" t="s">
        <v>1125</v>
      </c>
      <c r="B43" s="1509"/>
      <c r="C43" s="1509"/>
      <c r="D43" s="437"/>
      <c r="E43" s="429"/>
      <c r="F43" s="437"/>
      <c r="G43" s="429"/>
      <c r="H43" s="437"/>
      <c r="I43" s="429"/>
      <c r="J43" s="437"/>
      <c r="K43" s="429"/>
      <c r="L43" s="437"/>
      <c r="M43" s="429"/>
      <c r="N43" s="437"/>
      <c r="O43" s="429"/>
      <c r="P43" s="437"/>
      <c r="Q43" s="429"/>
      <c r="R43" s="437"/>
      <c r="S43" s="429"/>
      <c r="T43" s="437"/>
      <c r="U43" s="429"/>
      <c r="V43" s="437"/>
      <c r="W43" s="429"/>
      <c r="X43" s="438">
        <f>V43+T43+R43+P43+N43+L43+J43+H43+F43+D43</f>
        <v>0</v>
      </c>
      <c r="Y43" s="571">
        <f>W43+U43+S43+Q43+O43+M43+K43+I43+G43+E43</f>
        <v>0</v>
      </c>
      <c r="AA43" s="375"/>
      <c r="AB43" s="375"/>
      <c r="AC43" s="375"/>
      <c r="AD43" s="375"/>
    </row>
    <row r="44" spans="1:30" s="1133" customFormat="1" ht="15" customHeight="1" x14ac:dyDescent="0.2">
      <c r="A44" s="1511" t="s">
        <v>518</v>
      </c>
      <c r="B44" s="1509"/>
      <c r="C44" s="1509"/>
      <c r="D44" s="265"/>
      <c r="E44" s="429"/>
      <c r="F44" s="265"/>
      <c r="G44" s="429"/>
      <c r="H44" s="265"/>
      <c r="I44" s="429"/>
      <c r="J44" s="265"/>
      <c r="K44" s="429"/>
      <c r="L44" s="265"/>
      <c r="M44" s="429"/>
      <c r="N44" s="265"/>
      <c r="O44" s="429"/>
      <c r="P44" s="265"/>
      <c r="Q44" s="429"/>
      <c r="R44" s="265"/>
      <c r="S44" s="429"/>
      <c r="T44" s="265"/>
      <c r="U44" s="429"/>
      <c r="V44" s="265"/>
      <c r="W44" s="429"/>
      <c r="X44" s="265"/>
      <c r="Y44" s="571">
        <f>W44+U44+S44+Q44+O44+M44+K44+I44+G44+E44</f>
        <v>0</v>
      </c>
      <c r="AA44" s="375"/>
      <c r="AB44" s="375"/>
      <c r="AC44" s="375"/>
      <c r="AD44" s="375"/>
    </row>
    <row r="45" spans="1:30" s="1133" customFormat="1" ht="3.75" customHeight="1" x14ac:dyDescent="0.2">
      <c r="A45" s="1132"/>
      <c r="B45" s="1130"/>
      <c r="C45" s="1130"/>
      <c r="D45" s="265"/>
      <c r="E45" s="1130"/>
      <c r="F45" s="265"/>
      <c r="G45" s="1130"/>
      <c r="H45" s="265"/>
      <c r="I45" s="1130"/>
      <c r="J45" s="265"/>
      <c r="K45" s="1130"/>
      <c r="L45" s="265"/>
      <c r="M45" s="1130"/>
      <c r="N45" s="265"/>
      <c r="O45" s="1130"/>
      <c r="P45" s="265"/>
      <c r="Q45" s="1130"/>
      <c r="R45" s="265"/>
      <c r="S45" s="1130"/>
      <c r="T45" s="265"/>
      <c r="U45" s="1130"/>
      <c r="V45" s="265"/>
      <c r="W45" s="1130"/>
      <c r="X45" s="265"/>
      <c r="Y45" s="1131"/>
      <c r="AA45" s="375"/>
      <c r="AB45" s="375"/>
      <c r="AC45" s="375"/>
      <c r="AD45" s="375"/>
    </row>
    <row r="46" spans="1:30" ht="15" customHeight="1" x14ac:dyDescent="0.2">
      <c r="A46" s="1466" t="s">
        <v>524</v>
      </c>
      <c r="B46" s="1467"/>
      <c r="C46" s="1467"/>
      <c r="D46" s="265"/>
      <c r="E46" s="658"/>
      <c r="F46" s="265"/>
      <c r="G46" s="658"/>
      <c r="H46" s="265"/>
      <c r="I46" s="658"/>
      <c r="J46" s="265"/>
      <c r="K46" s="658"/>
      <c r="L46" s="265"/>
      <c r="M46" s="658"/>
      <c r="N46" s="265"/>
      <c r="O46" s="658"/>
      <c r="P46" s="265"/>
      <c r="Q46" s="658"/>
      <c r="R46" s="265"/>
      <c r="S46" s="658"/>
      <c r="T46" s="265"/>
      <c r="U46" s="658"/>
      <c r="V46" s="265"/>
      <c r="W46" s="658"/>
      <c r="X46" s="265"/>
      <c r="Y46" s="662"/>
      <c r="AA46" s="375"/>
      <c r="AB46" s="375"/>
      <c r="AC46" s="375"/>
      <c r="AD46" s="375"/>
    </row>
    <row r="47" spans="1:30" ht="15" customHeight="1" x14ac:dyDescent="0.2">
      <c r="A47" s="1578" t="s">
        <v>525</v>
      </c>
      <c r="B47" s="1509"/>
      <c r="C47" s="1509"/>
      <c r="D47" s="437"/>
      <c r="E47" s="429"/>
      <c r="F47" s="437"/>
      <c r="G47" s="429"/>
      <c r="H47" s="437"/>
      <c r="I47" s="429"/>
      <c r="J47" s="437"/>
      <c r="K47" s="429"/>
      <c r="L47" s="437"/>
      <c r="M47" s="429"/>
      <c r="N47" s="437"/>
      <c r="O47" s="429"/>
      <c r="P47" s="437"/>
      <c r="Q47" s="429"/>
      <c r="R47" s="437"/>
      <c r="S47" s="429"/>
      <c r="T47" s="437"/>
      <c r="U47" s="429"/>
      <c r="V47" s="437"/>
      <c r="W47" s="429"/>
      <c r="X47" s="438">
        <f t="shared" ref="X47:Y53" si="3">V47+T47+R47+P47+N47+L47+J47+H47+F47+D47</f>
        <v>0</v>
      </c>
      <c r="Y47" s="571">
        <f t="shared" si="3"/>
        <v>0</v>
      </c>
      <c r="AA47" s="443"/>
      <c r="AB47" s="444"/>
      <c r="AC47" s="444"/>
      <c r="AD47" s="445"/>
    </row>
    <row r="48" spans="1:30" s="180" customFormat="1" ht="15" customHeight="1" x14ac:dyDescent="0.2">
      <c r="A48" s="1578" t="s">
        <v>715</v>
      </c>
      <c r="B48" s="1509"/>
      <c r="C48" s="1509"/>
      <c r="D48" s="265"/>
      <c r="E48" s="429"/>
      <c r="F48" s="265"/>
      <c r="G48" s="429"/>
      <c r="H48" s="265"/>
      <c r="I48" s="429"/>
      <c r="J48" s="265"/>
      <c r="K48" s="429"/>
      <c r="L48" s="265"/>
      <c r="M48" s="429"/>
      <c r="N48" s="265"/>
      <c r="O48" s="429"/>
      <c r="P48" s="265"/>
      <c r="Q48" s="429"/>
      <c r="R48" s="265"/>
      <c r="S48" s="429"/>
      <c r="T48" s="265"/>
      <c r="U48" s="429"/>
      <c r="V48" s="265"/>
      <c r="W48" s="429"/>
      <c r="X48" s="265"/>
      <c r="Y48" s="571">
        <f t="shared" si="3"/>
        <v>0</v>
      </c>
      <c r="AA48" s="443"/>
      <c r="AB48" s="444"/>
      <c r="AC48" s="444"/>
      <c r="AD48" s="445"/>
    </row>
    <row r="49" spans="1:30" ht="15" customHeight="1" x14ac:dyDescent="0.2">
      <c r="A49" s="1578" t="s">
        <v>708</v>
      </c>
      <c r="B49" s="1509"/>
      <c r="C49" s="1509"/>
      <c r="D49" s="437"/>
      <c r="E49" s="429"/>
      <c r="F49" s="437"/>
      <c r="G49" s="429"/>
      <c r="H49" s="437"/>
      <c r="I49" s="429"/>
      <c r="J49" s="437"/>
      <c r="K49" s="429"/>
      <c r="L49" s="437"/>
      <c r="M49" s="429"/>
      <c r="N49" s="437"/>
      <c r="O49" s="429"/>
      <c r="P49" s="437"/>
      <c r="Q49" s="429"/>
      <c r="R49" s="437"/>
      <c r="S49" s="429"/>
      <c r="T49" s="437"/>
      <c r="U49" s="429"/>
      <c r="V49" s="437"/>
      <c r="W49" s="429"/>
      <c r="X49" s="438">
        <f t="shared" si="3"/>
        <v>0</v>
      </c>
      <c r="Y49" s="571">
        <f t="shared" si="3"/>
        <v>0</v>
      </c>
      <c r="AA49" s="443"/>
      <c r="AB49" s="444"/>
      <c r="AC49" s="444"/>
      <c r="AD49" s="445"/>
    </row>
    <row r="50" spans="1:30" ht="15" customHeight="1" x14ac:dyDescent="0.2">
      <c r="A50" s="1578" t="s">
        <v>706</v>
      </c>
      <c r="B50" s="1509"/>
      <c r="C50" s="1509"/>
      <c r="D50" s="437"/>
      <c r="E50" s="429"/>
      <c r="F50" s="437"/>
      <c r="G50" s="429"/>
      <c r="H50" s="437"/>
      <c r="I50" s="429"/>
      <c r="J50" s="437"/>
      <c r="K50" s="429"/>
      <c r="L50" s="437"/>
      <c r="M50" s="429"/>
      <c r="N50" s="437"/>
      <c r="O50" s="429"/>
      <c r="P50" s="437"/>
      <c r="Q50" s="429"/>
      <c r="R50" s="437"/>
      <c r="S50" s="429"/>
      <c r="T50" s="437"/>
      <c r="U50" s="429"/>
      <c r="V50" s="437"/>
      <c r="W50" s="429"/>
      <c r="X50" s="438">
        <f t="shared" si="3"/>
        <v>0</v>
      </c>
      <c r="Y50" s="571">
        <f t="shared" si="3"/>
        <v>0</v>
      </c>
      <c r="AA50" s="443"/>
      <c r="AB50" s="444"/>
      <c r="AC50" s="444"/>
      <c r="AD50" s="445"/>
    </row>
    <row r="51" spans="1:30" ht="15" customHeight="1" x14ac:dyDescent="0.2">
      <c r="A51" s="1578" t="s">
        <v>715</v>
      </c>
      <c r="B51" s="1509"/>
      <c r="C51" s="1509"/>
      <c r="D51" s="265"/>
      <c r="E51" s="429"/>
      <c r="F51" s="265"/>
      <c r="G51" s="429"/>
      <c r="H51" s="265"/>
      <c r="I51" s="429"/>
      <c r="J51" s="265"/>
      <c r="K51" s="429"/>
      <c r="L51" s="265"/>
      <c r="M51" s="429"/>
      <c r="N51" s="265"/>
      <c r="O51" s="429"/>
      <c r="P51" s="265"/>
      <c r="Q51" s="429"/>
      <c r="R51" s="265"/>
      <c r="S51" s="429"/>
      <c r="T51" s="265"/>
      <c r="U51" s="429"/>
      <c r="V51" s="265"/>
      <c r="W51" s="429"/>
      <c r="X51" s="265"/>
      <c r="Y51" s="571">
        <f t="shared" si="3"/>
        <v>0</v>
      </c>
      <c r="AA51" s="443"/>
      <c r="AB51" s="444"/>
      <c r="AC51" s="444"/>
      <c r="AD51" s="445"/>
    </row>
    <row r="52" spans="1:30" ht="15" customHeight="1" x14ac:dyDescent="0.2">
      <c r="A52" s="1508" t="s">
        <v>716</v>
      </c>
      <c r="B52" s="1509"/>
      <c r="C52" s="1509"/>
      <c r="D52" s="437"/>
      <c r="E52" s="429"/>
      <c r="F52" s="437"/>
      <c r="G52" s="429"/>
      <c r="H52" s="437"/>
      <c r="I52" s="429"/>
      <c r="J52" s="437"/>
      <c r="K52" s="429"/>
      <c r="L52" s="437"/>
      <c r="M52" s="429"/>
      <c r="N52" s="437"/>
      <c r="O52" s="429"/>
      <c r="P52" s="437"/>
      <c r="Q52" s="429"/>
      <c r="R52" s="437"/>
      <c r="S52" s="429"/>
      <c r="T52" s="437"/>
      <c r="U52" s="429"/>
      <c r="V52" s="437"/>
      <c r="W52" s="429"/>
      <c r="X52" s="438">
        <f t="shared" si="3"/>
        <v>0</v>
      </c>
      <c r="Y52" s="571">
        <f t="shared" si="3"/>
        <v>0</v>
      </c>
      <c r="AA52" s="443"/>
      <c r="AB52" s="444"/>
      <c r="AC52" s="444"/>
      <c r="AD52" s="445"/>
    </row>
    <row r="53" spans="1:30" ht="15" customHeight="1" x14ac:dyDescent="0.2">
      <c r="A53" s="1578" t="s">
        <v>715</v>
      </c>
      <c r="B53" s="1509"/>
      <c r="C53" s="1509"/>
      <c r="D53" s="265"/>
      <c r="E53" s="429"/>
      <c r="F53" s="265"/>
      <c r="G53" s="429"/>
      <c r="H53" s="265"/>
      <c r="I53" s="429"/>
      <c r="J53" s="265"/>
      <c r="K53" s="429"/>
      <c r="L53" s="265"/>
      <c r="M53" s="429"/>
      <c r="N53" s="265"/>
      <c r="O53" s="429"/>
      <c r="P53" s="265"/>
      <c r="Q53" s="429"/>
      <c r="R53" s="265"/>
      <c r="S53" s="429"/>
      <c r="T53" s="265"/>
      <c r="U53" s="429"/>
      <c r="V53" s="265"/>
      <c r="W53" s="429"/>
      <c r="X53" s="265"/>
      <c r="Y53" s="571">
        <f t="shared" si="3"/>
        <v>0</v>
      </c>
      <c r="AA53" s="443"/>
      <c r="AB53" s="444"/>
      <c r="AC53" s="444"/>
      <c r="AD53" s="445"/>
    </row>
    <row r="54" spans="1:30" ht="20.100000000000001" customHeight="1" thickBot="1" x14ac:dyDescent="0.25">
      <c r="A54" s="1466" t="s">
        <v>717</v>
      </c>
      <c r="B54" s="1467"/>
      <c r="C54" s="1467"/>
      <c r="D54" s="415">
        <f t="shared" ref="D54:W54" si="4">SUM(D47:D53)</f>
        <v>0</v>
      </c>
      <c r="E54" s="881">
        <f t="shared" si="4"/>
        <v>0</v>
      </c>
      <c r="F54" s="415">
        <f t="shared" si="4"/>
        <v>0</v>
      </c>
      <c r="G54" s="881">
        <f t="shared" si="4"/>
        <v>0</v>
      </c>
      <c r="H54" s="415">
        <f t="shared" si="4"/>
        <v>0</v>
      </c>
      <c r="I54" s="881">
        <f t="shared" si="4"/>
        <v>0</v>
      </c>
      <c r="J54" s="415">
        <f t="shared" si="4"/>
        <v>0</v>
      </c>
      <c r="K54" s="881">
        <f t="shared" si="4"/>
        <v>0</v>
      </c>
      <c r="L54" s="415">
        <f t="shared" si="4"/>
        <v>0</v>
      </c>
      <c r="M54" s="881">
        <f t="shared" si="4"/>
        <v>0</v>
      </c>
      <c r="N54" s="415">
        <f t="shared" si="4"/>
        <v>0</v>
      </c>
      <c r="O54" s="881">
        <f t="shared" si="4"/>
        <v>0</v>
      </c>
      <c r="P54" s="415">
        <f t="shared" si="4"/>
        <v>0</v>
      </c>
      <c r="Q54" s="881">
        <f t="shared" si="4"/>
        <v>0</v>
      </c>
      <c r="R54" s="415">
        <f t="shared" si="4"/>
        <v>0</v>
      </c>
      <c r="S54" s="881">
        <f t="shared" si="4"/>
        <v>0</v>
      </c>
      <c r="T54" s="415">
        <f t="shared" si="4"/>
        <v>0</v>
      </c>
      <c r="U54" s="881">
        <f t="shared" si="4"/>
        <v>0</v>
      </c>
      <c r="V54" s="415">
        <f t="shared" si="4"/>
        <v>0</v>
      </c>
      <c r="W54" s="881">
        <f t="shared" si="4"/>
        <v>0</v>
      </c>
      <c r="X54" s="415">
        <f>SUM(X47:X53)</f>
        <v>0</v>
      </c>
      <c r="Y54" s="546">
        <f>SUM(Y47:Y53)</f>
        <v>0</v>
      </c>
      <c r="AA54" s="443"/>
      <c r="AB54" s="444"/>
      <c r="AC54" s="444"/>
      <c r="AD54" s="445"/>
    </row>
    <row r="55" spans="1:30" ht="3.75" customHeight="1" thickTop="1" x14ac:dyDescent="0.2">
      <c r="A55" s="573"/>
      <c r="B55" s="658"/>
      <c r="C55" s="658"/>
      <c r="D55" s="265"/>
      <c r="E55" s="658"/>
      <c r="F55" s="265"/>
      <c r="G55" s="658"/>
      <c r="H55" s="265"/>
      <c r="I55" s="658"/>
      <c r="J55" s="265"/>
      <c r="K55" s="658"/>
      <c r="L55" s="265"/>
      <c r="M55" s="658"/>
      <c r="N55" s="265"/>
      <c r="O55" s="658"/>
      <c r="P55" s="265"/>
      <c r="Q55" s="658"/>
      <c r="R55" s="265"/>
      <c r="S55" s="658"/>
      <c r="T55" s="265"/>
      <c r="U55" s="658"/>
      <c r="V55" s="265"/>
      <c r="W55" s="658"/>
      <c r="X55" s="265"/>
      <c r="Y55" s="662"/>
      <c r="AA55" s="375"/>
      <c r="AB55" s="375"/>
      <c r="AC55" s="375"/>
      <c r="AD55" s="375"/>
    </row>
    <row r="56" spans="1:30" ht="15" customHeight="1" x14ac:dyDescent="0.2">
      <c r="A56" s="1466" t="s">
        <v>77</v>
      </c>
      <c r="B56" s="1467"/>
      <c r="C56" s="1467"/>
      <c r="D56" s="265"/>
      <c r="E56" s="658"/>
      <c r="F56" s="265"/>
      <c r="G56" s="658"/>
      <c r="H56" s="265"/>
      <c r="I56" s="658"/>
      <c r="J56" s="265"/>
      <c r="K56" s="658"/>
      <c r="L56" s="265"/>
      <c r="M56" s="658"/>
      <c r="N56" s="265"/>
      <c r="O56" s="658"/>
      <c r="P56" s="265"/>
      <c r="Q56" s="658"/>
      <c r="R56" s="265"/>
      <c r="S56" s="658"/>
      <c r="T56" s="265"/>
      <c r="U56" s="658"/>
      <c r="V56" s="265"/>
      <c r="W56" s="658"/>
      <c r="X56" s="265"/>
      <c r="Y56" s="662"/>
      <c r="AA56" s="375"/>
      <c r="AB56" s="375"/>
      <c r="AC56" s="375"/>
      <c r="AD56" s="375"/>
    </row>
    <row r="57" spans="1:30" ht="15" customHeight="1" x14ac:dyDescent="0.2">
      <c r="A57" s="1715" t="s">
        <v>699</v>
      </c>
      <c r="B57" s="1716"/>
      <c r="C57" s="1716"/>
      <c r="D57" s="437"/>
      <c r="E57" s="429"/>
      <c r="F57" s="437"/>
      <c r="G57" s="429"/>
      <c r="H57" s="437"/>
      <c r="I57" s="429"/>
      <c r="J57" s="437"/>
      <c r="K57" s="429"/>
      <c r="L57" s="437"/>
      <c r="M57" s="429"/>
      <c r="N57" s="437"/>
      <c r="O57" s="429"/>
      <c r="P57" s="437"/>
      <c r="Q57" s="429"/>
      <c r="R57" s="437"/>
      <c r="S57" s="429"/>
      <c r="T57" s="437"/>
      <c r="U57" s="429"/>
      <c r="V57" s="437"/>
      <c r="W57" s="429"/>
      <c r="X57" s="438">
        <f>V57+T57+R57+P57+N57+L57+J57+H57+F57+D57</f>
        <v>0</v>
      </c>
      <c r="Y57" s="571">
        <f>W57+U57+S57+Q57+O57+M57+K57+I57+G57+E57</f>
        <v>0</v>
      </c>
      <c r="AA57" s="443"/>
      <c r="AB57" s="444"/>
      <c r="AC57" s="444"/>
      <c r="AD57" s="445"/>
    </row>
    <row r="58" spans="1:30" ht="15" customHeight="1" x14ac:dyDescent="0.2">
      <c r="A58" s="1578" t="s">
        <v>715</v>
      </c>
      <c r="B58" s="1509"/>
      <c r="C58" s="1509"/>
      <c r="D58" s="878"/>
      <c r="E58" s="429"/>
      <c r="F58" s="878"/>
      <c r="G58" s="429"/>
      <c r="H58" s="878"/>
      <c r="I58" s="429"/>
      <c r="J58" s="878"/>
      <c r="K58" s="429"/>
      <c r="L58" s="878"/>
      <c r="M58" s="429"/>
      <c r="N58" s="878"/>
      <c r="O58" s="429"/>
      <c r="P58" s="878"/>
      <c r="Q58" s="429"/>
      <c r="R58" s="878"/>
      <c r="S58" s="429"/>
      <c r="T58" s="878"/>
      <c r="U58" s="429"/>
      <c r="V58" s="878"/>
      <c r="W58" s="429"/>
      <c r="X58" s="878"/>
      <c r="Y58" s="571">
        <f>W58+U58+S58+Q58+O58+M58+K58+I58+G58+E58</f>
        <v>0</v>
      </c>
      <c r="AA58" s="443"/>
      <c r="AB58" s="444"/>
      <c r="AC58" s="444"/>
      <c r="AD58" s="445"/>
    </row>
    <row r="59" spans="1:30" ht="20.100000000000001" customHeight="1" thickBot="1" x14ac:dyDescent="0.25">
      <c r="A59" s="1504" t="s">
        <v>718</v>
      </c>
      <c r="B59" s="1505"/>
      <c r="C59" s="1505"/>
      <c r="D59" s="415">
        <f t="shared" ref="D59:W59" si="5">SUM(D57:D58)</f>
        <v>0</v>
      </c>
      <c r="E59" s="881">
        <f t="shared" si="5"/>
        <v>0</v>
      </c>
      <c r="F59" s="415">
        <f t="shared" si="5"/>
        <v>0</v>
      </c>
      <c r="G59" s="881">
        <f t="shared" si="5"/>
        <v>0</v>
      </c>
      <c r="H59" s="415">
        <f t="shared" si="5"/>
        <v>0</v>
      </c>
      <c r="I59" s="881">
        <f t="shared" si="5"/>
        <v>0</v>
      </c>
      <c r="J59" s="415">
        <f t="shared" si="5"/>
        <v>0</v>
      </c>
      <c r="K59" s="881">
        <f t="shared" si="5"/>
        <v>0</v>
      </c>
      <c r="L59" s="415">
        <f t="shared" si="5"/>
        <v>0</v>
      </c>
      <c r="M59" s="881">
        <f t="shared" si="5"/>
        <v>0</v>
      </c>
      <c r="N59" s="415">
        <f t="shared" si="5"/>
        <v>0</v>
      </c>
      <c r="O59" s="881">
        <f t="shared" si="5"/>
        <v>0</v>
      </c>
      <c r="P59" s="415">
        <f t="shared" si="5"/>
        <v>0</v>
      </c>
      <c r="Q59" s="881">
        <f t="shared" si="5"/>
        <v>0</v>
      </c>
      <c r="R59" s="415">
        <f t="shared" si="5"/>
        <v>0</v>
      </c>
      <c r="S59" s="881">
        <f t="shared" si="5"/>
        <v>0</v>
      </c>
      <c r="T59" s="415">
        <f t="shared" si="5"/>
        <v>0</v>
      </c>
      <c r="U59" s="881">
        <f t="shared" si="5"/>
        <v>0</v>
      </c>
      <c r="V59" s="415">
        <f t="shared" si="5"/>
        <v>0</v>
      </c>
      <c r="W59" s="881">
        <f t="shared" si="5"/>
        <v>0</v>
      </c>
      <c r="X59" s="415">
        <f>SUM(X57:X58)</f>
        <v>0</v>
      </c>
      <c r="Y59" s="546">
        <f>SUM(Y57:Y58)</f>
        <v>0</v>
      </c>
      <c r="AA59" s="443"/>
      <c r="AB59" s="444"/>
      <c r="AC59" s="444"/>
      <c r="AD59" s="445"/>
    </row>
    <row r="60" spans="1:30" ht="3.75" customHeight="1" thickTop="1" x14ac:dyDescent="0.2">
      <c r="A60" s="884"/>
      <c r="B60" s="670"/>
      <c r="C60" s="670"/>
      <c r="D60" s="265"/>
      <c r="E60" s="658"/>
      <c r="F60" s="265"/>
      <c r="G60" s="658"/>
      <c r="H60" s="265"/>
      <c r="I60" s="658"/>
      <c r="J60" s="265"/>
      <c r="K60" s="658"/>
      <c r="L60" s="265"/>
      <c r="M60" s="658"/>
      <c r="N60" s="265"/>
      <c r="O60" s="658"/>
      <c r="P60" s="265"/>
      <c r="Q60" s="658"/>
      <c r="R60" s="265"/>
      <c r="S60" s="658"/>
      <c r="T60" s="265"/>
      <c r="U60" s="658"/>
      <c r="V60" s="265"/>
      <c r="W60" s="658"/>
      <c r="X60" s="265"/>
      <c r="Y60" s="662"/>
      <c r="AA60" s="375"/>
      <c r="AB60" s="375"/>
      <c r="AC60" s="375"/>
      <c r="AD60" s="375"/>
    </row>
    <row r="61" spans="1:30" ht="15" customHeight="1" x14ac:dyDescent="0.2">
      <c r="A61" s="1466" t="s">
        <v>719</v>
      </c>
      <c r="B61" s="1467"/>
      <c r="C61" s="1467"/>
      <c r="D61" s="265"/>
      <c r="E61" s="658"/>
      <c r="F61" s="265"/>
      <c r="G61" s="658"/>
      <c r="H61" s="265"/>
      <c r="I61" s="658"/>
      <c r="J61" s="265"/>
      <c r="K61" s="658"/>
      <c r="L61" s="265"/>
      <c r="M61" s="658"/>
      <c r="N61" s="265"/>
      <c r="O61" s="658"/>
      <c r="P61" s="265"/>
      <c r="Q61" s="658"/>
      <c r="R61" s="265"/>
      <c r="S61" s="658"/>
      <c r="T61" s="265"/>
      <c r="U61" s="658"/>
      <c r="V61" s="265"/>
      <c r="W61" s="658"/>
      <c r="X61" s="265"/>
      <c r="Y61" s="662"/>
      <c r="AA61" s="443"/>
      <c r="AB61" s="444"/>
      <c r="AC61" s="444"/>
      <c r="AD61" s="445"/>
    </row>
    <row r="62" spans="1:30" ht="15" customHeight="1" x14ac:dyDescent="0.2">
      <c r="A62" s="1646" t="s">
        <v>526</v>
      </c>
      <c r="B62" s="1528"/>
      <c r="C62" s="1528"/>
      <c r="D62" s="437"/>
      <c r="E62" s="658"/>
      <c r="F62" s="437"/>
      <c r="G62" s="658"/>
      <c r="H62" s="437"/>
      <c r="I62" s="658"/>
      <c r="J62" s="437"/>
      <c r="K62" s="658"/>
      <c r="L62" s="437"/>
      <c r="M62" s="658"/>
      <c r="N62" s="437"/>
      <c r="O62" s="658"/>
      <c r="P62" s="437"/>
      <c r="Q62" s="658"/>
      <c r="R62" s="437"/>
      <c r="S62" s="658"/>
      <c r="T62" s="437"/>
      <c r="U62" s="658"/>
      <c r="V62" s="437"/>
      <c r="W62" s="658"/>
      <c r="X62" s="438">
        <f>V62+T62+R62+P62+N62+L62+J62+H62+F62+D62</f>
        <v>0</v>
      </c>
      <c r="Y62" s="662"/>
      <c r="AA62" s="443"/>
      <c r="AB62" s="444"/>
      <c r="AC62" s="444"/>
      <c r="AD62" s="445"/>
    </row>
    <row r="63" spans="1:30" ht="15" customHeight="1" x14ac:dyDescent="0.2">
      <c r="A63" s="1646" t="s">
        <v>720</v>
      </c>
      <c r="B63" s="1528"/>
      <c r="C63" s="1528"/>
      <c r="D63" s="437"/>
      <c r="E63" s="658"/>
      <c r="F63" s="437"/>
      <c r="G63" s="658"/>
      <c r="H63" s="437"/>
      <c r="I63" s="658"/>
      <c r="J63" s="437"/>
      <c r="K63" s="658"/>
      <c r="L63" s="437"/>
      <c r="M63" s="658"/>
      <c r="N63" s="437"/>
      <c r="O63" s="658"/>
      <c r="P63" s="437"/>
      <c r="Q63" s="658"/>
      <c r="R63" s="437"/>
      <c r="S63" s="658"/>
      <c r="T63" s="437"/>
      <c r="U63" s="658"/>
      <c r="V63" s="437"/>
      <c r="W63" s="658"/>
      <c r="X63" s="438">
        <f>V63+T63+R63+P63+N63+L63+J63+H63+F63+D63</f>
        <v>0</v>
      </c>
      <c r="Y63" s="662"/>
      <c r="AA63" s="443"/>
      <c r="AB63" s="444"/>
      <c r="AC63" s="444"/>
      <c r="AD63" s="445"/>
    </row>
    <row r="64" spans="1:30" ht="15" customHeight="1" x14ac:dyDescent="0.2">
      <c r="A64" s="1646" t="s">
        <v>721</v>
      </c>
      <c r="B64" s="1528"/>
      <c r="C64" s="1528"/>
      <c r="D64" s="437"/>
      <c r="E64" s="658"/>
      <c r="F64" s="437"/>
      <c r="G64" s="658"/>
      <c r="H64" s="437"/>
      <c r="I64" s="658"/>
      <c r="J64" s="437"/>
      <c r="K64" s="658"/>
      <c r="L64" s="437"/>
      <c r="M64" s="658"/>
      <c r="N64" s="437"/>
      <c r="O64" s="658"/>
      <c r="P64" s="437"/>
      <c r="Q64" s="658"/>
      <c r="R64" s="437"/>
      <c r="S64" s="658"/>
      <c r="T64" s="437"/>
      <c r="U64" s="658"/>
      <c r="V64" s="437"/>
      <c r="W64" s="658"/>
      <c r="X64" s="438">
        <f>V64+T64+R64+P64+N64+L64+J64+H64+F64+D64</f>
        <v>0</v>
      </c>
      <c r="Y64" s="662"/>
      <c r="AA64" s="443"/>
      <c r="AB64" s="444"/>
      <c r="AC64" s="444"/>
      <c r="AD64" s="445"/>
    </row>
    <row r="65" spans="1:30" ht="20.100000000000001" customHeight="1" thickBot="1" x14ac:dyDescent="0.25">
      <c r="A65" s="1466" t="s">
        <v>722</v>
      </c>
      <c r="B65" s="1467"/>
      <c r="C65" s="658"/>
      <c r="D65" s="415">
        <f>SUM(D62:D64)</f>
        <v>0</v>
      </c>
      <c r="E65" s="658"/>
      <c r="F65" s="415">
        <f>SUM(F62:F64)</f>
        <v>0</v>
      </c>
      <c r="G65" s="658"/>
      <c r="H65" s="415">
        <f>SUM(H62:H64)</f>
        <v>0</v>
      </c>
      <c r="I65" s="658"/>
      <c r="J65" s="415">
        <f>SUM(J62:J64)</f>
        <v>0</v>
      </c>
      <c r="K65" s="658"/>
      <c r="L65" s="415">
        <f>SUM(L62:L64)</f>
        <v>0</v>
      </c>
      <c r="M65" s="658"/>
      <c r="N65" s="415">
        <f>SUM(N62:N64)</f>
        <v>0</v>
      </c>
      <c r="O65" s="658"/>
      <c r="P65" s="415">
        <f>SUM(P62:P64)</f>
        <v>0</v>
      </c>
      <c r="Q65" s="658"/>
      <c r="R65" s="415">
        <f>SUM(R62:R64)</f>
        <v>0</v>
      </c>
      <c r="S65" s="658"/>
      <c r="T65" s="415">
        <f>SUM(T62:T64)</f>
        <v>0</v>
      </c>
      <c r="U65" s="658"/>
      <c r="V65" s="415">
        <f>SUM(V62:V64)</f>
        <v>0</v>
      </c>
      <c r="W65" s="658"/>
      <c r="X65" s="415">
        <f>SUM(X62:X64)</f>
        <v>0</v>
      </c>
      <c r="Y65" s="662"/>
      <c r="AA65" s="443"/>
      <c r="AB65" s="444"/>
      <c r="AC65" s="444"/>
      <c r="AD65" s="445"/>
    </row>
    <row r="66" spans="1:30" ht="3.75" customHeight="1" thickTop="1" x14ac:dyDescent="0.2">
      <c r="A66" s="573"/>
      <c r="B66" s="658"/>
      <c r="C66" s="658"/>
      <c r="D66" s="265"/>
      <c r="E66" s="658"/>
      <c r="F66" s="265"/>
      <c r="G66" s="658"/>
      <c r="H66" s="265"/>
      <c r="I66" s="658"/>
      <c r="J66" s="265"/>
      <c r="K66" s="658"/>
      <c r="L66" s="265"/>
      <c r="M66" s="658"/>
      <c r="N66" s="265"/>
      <c r="O66" s="658"/>
      <c r="P66" s="265"/>
      <c r="Q66" s="658"/>
      <c r="R66" s="265"/>
      <c r="S66" s="658"/>
      <c r="T66" s="265"/>
      <c r="U66" s="658"/>
      <c r="V66" s="265"/>
      <c r="W66" s="658"/>
      <c r="X66" s="265"/>
      <c r="Y66" s="662"/>
      <c r="AA66" s="375"/>
      <c r="AB66" s="375"/>
      <c r="AC66" s="375"/>
      <c r="AD66" s="375"/>
    </row>
    <row r="67" spans="1:30" ht="15" customHeight="1" x14ac:dyDescent="0.2">
      <c r="A67" s="1553" t="s">
        <v>723</v>
      </c>
      <c r="B67" s="1554"/>
      <c r="C67" s="655"/>
      <c r="D67" s="265"/>
      <c r="E67" s="658"/>
      <c r="F67" s="265"/>
      <c r="G67" s="658"/>
      <c r="H67" s="265"/>
      <c r="I67" s="658"/>
      <c r="J67" s="265"/>
      <c r="K67" s="658"/>
      <c r="L67" s="265"/>
      <c r="M67" s="658"/>
      <c r="N67" s="265"/>
      <c r="O67" s="658"/>
      <c r="P67" s="265"/>
      <c r="Q67" s="658"/>
      <c r="R67" s="265"/>
      <c r="S67" s="658"/>
      <c r="T67" s="265"/>
      <c r="U67" s="658"/>
      <c r="V67" s="265"/>
      <c r="W67" s="658"/>
      <c r="X67" s="265"/>
      <c r="Y67" s="662"/>
      <c r="AA67" s="375"/>
      <c r="AB67" s="375"/>
      <c r="AC67" s="375"/>
      <c r="AD67" s="375"/>
    </row>
    <row r="68" spans="1:30" ht="15" customHeight="1" x14ac:dyDescent="0.2">
      <c r="A68" s="1710" t="s">
        <v>724</v>
      </c>
      <c r="B68" s="1575"/>
      <c r="C68" s="1575"/>
      <c r="D68" s="437"/>
      <c r="E68" s="429"/>
      <c r="F68" s="437"/>
      <c r="G68" s="429"/>
      <c r="H68" s="437"/>
      <c r="I68" s="429"/>
      <c r="J68" s="437"/>
      <c r="K68" s="429"/>
      <c r="L68" s="437"/>
      <c r="M68" s="429"/>
      <c r="N68" s="437"/>
      <c r="O68" s="429"/>
      <c r="P68" s="437"/>
      <c r="Q68" s="429"/>
      <c r="R68" s="437"/>
      <c r="S68" s="429"/>
      <c r="T68" s="437"/>
      <c r="U68" s="429"/>
      <c r="V68" s="437"/>
      <c r="W68" s="429"/>
      <c r="X68" s="438">
        <f t="shared" ref="X68:Y72" si="6">V68+T68+R68+P68+N68+L68+J68+H68+F68+D68</f>
        <v>0</v>
      </c>
      <c r="Y68" s="571">
        <f t="shared" si="6"/>
        <v>0</v>
      </c>
      <c r="AA68" s="443"/>
      <c r="AB68" s="444"/>
      <c r="AC68" s="444"/>
      <c r="AD68" s="445"/>
    </row>
    <row r="69" spans="1:30" ht="15" customHeight="1" x14ac:dyDescent="0.2">
      <c r="A69" s="1711" t="s">
        <v>693</v>
      </c>
      <c r="B69" s="1712"/>
      <c r="C69" s="1712"/>
      <c r="D69" s="437"/>
      <c r="E69" s="429"/>
      <c r="F69" s="437"/>
      <c r="G69" s="429"/>
      <c r="H69" s="437"/>
      <c r="I69" s="429"/>
      <c r="J69" s="437"/>
      <c r="K69" s="429"/>
      <c r="L69" s="437"/>
      <c r="M69" s="429"/>
      <c r="N69" s="437"/>
      <c r="O69" s="429"/>
      <c r="P69" s="437"/>
      <c r="Q69" s="429"/>
      <c r="R69" s="437"/>
      <c r="S69" s="429"/>
      <c r="T69" s="437"/>
      <c r="U69" s="429"/>
      <c r="V69" s="437"/>
      <c r="W69" s="429"/>
      <c r="X69" s="438">
        <f t="shared" si="6"/>
        <v>0</v>
      </c>
      <c r="Y69" s="571">
        <f t="shared" si="6"/>
        <v>0</v>
      </c>
      <c r="AA69" s="443"/>
      <c r="AB69" s="444"/>
      <c r="AC69" s="444"/>
      <c r="AD69" s="445"/>
    </row>
    <row r="70" spans="1:30" ht="15" customHeight="1" x14ac:dyDescent="0.2">
      <c r="A70" s="1710" t="s">
        <v>725</v>
      </c>
      <c r="B70" s="1575"/>
      <c r="C70" s="1575"/>
      <c r="D70" s="437"/>
      <c r="E70" s="429"/>
      <c r="F70" s="437"/>
      <c r="G70" s="429"/>
      <c r="H70" s="437"/>
      <c r="I70" s="429"/>
      <c r="J70" s="437"/>
      <c r="K70" s="429"/>
      <c r="L70" s="437"/>
      <c r="M70" s="429"/>
      <c r="N70" s="437"/>
      <c r="O70" s="429"/>
      <c r="P70" s="437"/>
      <c r="Q70" s="429"/>
      <c r="R70" s="437"/>
      <c r="S70" s="429"/>
      <c r="T70" s="437"/>
      <c r="U70" s="429"/>
      <c r="V70" s="437"/>
      <c r="W70" s="429"/>
      <c r="X70" s="438">
        <f t="shared" si="6"/>
        <v>0</v>
      </c>
      <c r="Y70" s="571">
        <f t="shared" si="6"/>
        <v>0</v>
      </c>
      <c r="AA70" s="443"/>
      <c r="AB70" s="444"/>
      <c r="AC70" s="444"/>
      <c r="AD70" s="445"/>
    </row>
    <row r="71" spans="1:30" ht="15" customHeight="1" x14ac:dyDescent="0.2">
      <c r="A71" s="1711" t="s">
        <v>697</v>
      </c>
      <c r="B71" s="1712"/>
      <c r="C71" s="1712"/>
      <c r="D71" s="437"/>
      <c r="E71" s="429"/>
      <c r="F71" s="437"/>
      <c r="G71" s="429"/>
      <c r="H71" s="437"/>
      <c r="I71" s="429"/>
      <c r="J71" s="437"/>
      <c r="K71" s="429"/>
      <c r="L71" s="437"/>
      <c r="M71" s="429"/>
      <c r="N71" s="437"/>
      <c r="O71" s="429"/>
      <c r="P71" s="437"/>
      <c r="Q71" s="429"/>
      <c r="R71" s="437"/>
      <c r="S71" s="429"/>
      <c r="T71" s="437"/>
      <c r="U71" s="429"/>
      <c r="V71" s="437"/>
      <c r="W71" s="429"/>
      <c r="X71" s="438">
        <f t="shared" si="6"/>
        <v>0</v>
      </c>
      <c r="Y71" s="571">
        <f t="shared" si="6"/>
        <v>0</v>
      </c>
      <c r="AA71" s="443"/>
      <c r="AB71" s="444"/>
      <c r="AC71" s="444"/>
      <c r="AD71" s="445"/>
    </row>
    <row r="72" spans="1:30" ht="15" customHeight="1" x14ac:dyDescent="0.2">
      <c r="A72" s="1711" t="s">
        <v>700</v>
      </c>
      <c r="B72" s="1712"/>
      <c r="C72" s="1712"/>
      <c r="D72" s="437"/>
      <c r="E72" s="429"/>
      <c r="F72" s="437"/>
      <c r="G72" s="429"/>
      <c r="H72" s="437"/>
      <c r="I72" s="429"/>
      <c r="J72" s="437"/>
      <c r="K72" s="429"/>
      <c r="L72" s="437"/>
      <c r="M72" s="429"/>
      <c r="N72" s="437"/>
      <c r="O72" s="429"/>
      <c r="P72" s="437"/>
      <c r="Q72" s="429"/>
      <c r="R72" s="437"/>
      <c r="S72" s="429"/>
      <c r="T72" s="437"/>
      <c r="U72" s="429"/>
      <c r="V72" s="437"/>
      <c r="W72" s="429"/>
      <c r="X72" s="438">
        <f t="shared" si="6"/>
        <v>0</v>
      </c>
      <c r="Y72" s="571">
        <f t="shared" si="6"/>
        <v>0</v>
      </c>
      <c r="AA72" s="443"/>
      <c r="AB72" s="444"/>
      <c r="AC72" s="444"/>
      <c r="AD72" s="445"/>
    </row>
    <row r="73" spans="1:30" ht="15" customHeight="1" x14ac:dyDescent="0.2">
      <c r="A73" s="1711" t="s">
        <v>726</v>
      </c>
      <c r="B73" s="1712"/>
      <c r="C73" s="1712"/>
      <c r="D73" s="437"/>
      <c r="E73" s="429"/>
      <c r="F73" s="437"/>
      <c r="G73" s="429"/>
      <c r="H73" s="437"/>
      <c r="I73" s="429"/>
      <c r="J73" s="437"/>
      <c r="K73" s="429"/>
      <c r="L73" s="437"/>
      <c r="M73" s="429"/>
      <c r="N73" s="437"/>
      <c r="O73" s="429"/>
      <c r="P73" s="437"/>
      <c r="Q73" s="429"/>
      <c r="R73" s="437"/>
      <c r="S73" s="429"/>
      <c r="T73" s="437"/>
      <c r="U73" s="429"/>
      <c r="V73" s="437"/>
      <c r="W73" s="429"/>
      <c r="X73" s="438">
        <f>V73+T73+R73+P73+N73+L73+J73+H73+F73+D73</f>
        <v>0</v>
      </c>
      <c r="Y73" s="571">
        <f>W73+U73+S73+Q73+O73+M73+K73+I73+G73+E73</f>
        <v>0</v>
      </c>
      <c r="AA73" s="443"/>
      <c r="AB73" s="444"/>
      <c r="AC73" s="444"/>
      <c r="AD73" s="445"/>
    </row>
    <row r="74" spans="1:30" ht="15" customHeight="1" x14ac:dyDescent="0.2">
      <c r="A74" s="1710" t="s">
        <v>727</v>
      </c>
      <c r="B74" s="1717"/>
      <c r="C74" s="1717"/>
      <c r="D74" s="437"/>
      <c r="E74" s="658"/>
      <c r="F74" s="437"/>
      <c r="G74" s="658"/>
      <c r="H74" s="437"/>
      <c r="I74" s="658"/>
      <c r="J74" s="437"/>
      <c r="K74" s="658"/>
      <c r="L74" s="437"/>
      <c r="M74" s="658"/>
      <c r="N74" s="437"/>
      <c r="O74" s="658"/>
      <c r="P74" s="437"/>
      <c r="Q74" s="658"/>
      <c r="R74" s="437"/>
      <c r="S74" s="658"/>
      <c r="T74" s="437"/>
      <c r="U74" s="658"/>
      <c r="V74" s="437"/>
      <c r="W74" s="658"/>
      <c r="X74" s="438">
        <f>V74+T74+R74+P74+N74+L74+J74+H74+F74+D74</f>
        <v>0</v>
      </c>
      <c r="Y74" s="662"/>
      <c r="AA74" s="443"/>
      <c r="AB74" s="444"/>
      <c r="AC74" s="444"/>
      <c r="AD74" s="445"/>
    </row>
    <row r="75" spans="1:30" ht="15" customHeight="1" x14ac:dyDescent="0.2">
      <c r="A75" s="1711" t="s">
        <v>701</v>
      </c>
      <c r="B75" s="1712"/>
      <c r="C75" s="1712"/>
      <c r="D75" s="437"/>
      <c r="E75" s="658"/>
      <c r="F75" s="437"/>
      <c r="G75" s="658"/>
      <c r="H75" s="437"/>
      <c r="I75" s="658"/>
      <c r="J75" s="437"/>
      <c r="K75" s="658"/>
      <c r="L75" s="437"/>
      <c r="M75" s="658"/>
      <c r="N75" s="437"/>
      <c r="O75" s="658"/>
      <c r="P75" s="437"/>
      <c r="Q75" s="658"/>
      <c r="R75" s="437"/>
      <c r="S75" s="658"/>
      <c r="T75" s="437"/>
      <c r="U75" s="658"/>
      <c r="V75" s="437"/>
      <c r="W75" s="658"/>
      <c r="X75" s="438">
        <f>V75+T75+R75+P75+N75+L75+J75+H75+F75+D75</f>
        <v>0</v>
      </c>
      <c r="Y75" s="662"/>
      <c r="AA75" s="443"/>
      <c r="AB75" s="444"/>
      <c r="AC75" s="444"/>
      <c r="AD75" s="445"/>
    </row>
    <row r="76" spans="1:30" ht="15" customHeight="1" x14ac:dyDescent="0.2">
      <c r="A76" s="1711" t="s">
        <v>519</v>
      </c>
      <c r="B76" s="1712"/>
      <c r="C76" s="1712"/>
      <c r="D76" s="437"/>
      <c r="E76" s="658"/>
      <c r="F76" s="437"/>
      <c r="G76" s="658"/>
      <c r="H76" s="437"/>
      <c r="I76" s="658"/>
      <c r="J76" s="437"/>
      <c r="K76" s="658"/>
      <c r="L76" s="437"/>
      <c r="M76" s="658"/>
      <c r="N76" s="437"/>
      <c r="O76" s="658"/>
      <c r="P76" s="437"/>
      <c r="Q76" s="658"/>
      <c r="R76" s="437"/>
      <c r="S76" s="658"/>
      <c r="T76" s="437"/>
      <c r="U76" s="658"/>
      <c r="V76" s="437"/>
      <c r="W76" s="658"/>
      <c r="X76" s="438">
        <f>V76+T76+R76+P76+N76+L76+J76+H76+F76+D76</f>
        <v>0</v>
      </c>
      <c r="Y76" s="662"/>
      <c r="AA76" s="443"/>
      <c r="AB76" s="444"/>
      <c r="AC76" s="444"/>
      <c r="AD76" s="445"/>
    </row>
    <row r="77" spans="1:30" ht="15" customHeight="1" x14ac:dyDescent="0.2">
      <c r="A77" s="1711" t="s">
        <v>728</v>
      </c>
      <c r="B77" s="1712"/>
      <c r="C77" s="1712"/>
      <c r="D77" s="437"/>
      <c r="E77" s="658"/>
      <c r="F77" s="437"/>
      <c r="G77" s="658"/>
      <c r="H77" s="437"/>
      <c r="I77" s="658"/>
      <c r="J77" s="437"/>
      <c r="K77" s="658"/>
      <c r="L77" s="437"/>
      <c r="M77" s="658"/>
      <c r="N77" s="437"/>
      <c r="O77" s="658"/>
      <c r="P77" s="437"/>
      <c r="Q77" s="658"/>
      <c r="R77" s="437"/>
      <c r="S77" s="658"/>
      <c r="T77" s="437"/>
      <c r="U77" s="658"/>
      <c r="V77" s="437"/>
      <c r="W77" s="658"/>
      <c r="X77" s="438">
        <f>V77+T77+R77+P77+N77+L77+J77+H77+F77+D77</f>
        <v>0</v>
      </c>
      <c r="Y77" s="662"/>
      <c r="AA77" s="443"/>
      <c r="AB77" s="444"/>
      <c r="AC77" s="444"/>
      <c r="AD77" s="445"/>
    </row>
    <row r="78" spans="1:30" ht="20.100000000000001" customHeight="1" thickBot="1" x14ac:dyDescent="0.25">
      <c r="A78" s="1553" t="s">
        <v>729</v>
      </c>
      <c r="B78" s="1554"/>
      <c r="C78" s="658"/>
      <c r="D78" s="415">
        <f t="shared" ref="D78:Y78" si="7">D41+D43+D44+D54+D59+D65+SUM(D68:D77)</f>
        <v>0</v>
      </c>
      <c r="E78" s="415">
        <f t="shared" si="7"/>
        <v>0</v>
      </c>
      <c r="F78" s="415">
        <f t="shared" si="7"/>
        <v>0</v>
      </c>
      <c r="G78" s="415">
        <f t="shared" si="7"/>
        <v>0</v>
      </c>
      <c r="H78" s="415">
        <f t="shared" si="7"/>
        <v>0</v>
      </c>
      <c r="I78" s="415">
        <f t="shared" si="7"/>
        <v>0</v>
      </c>
      <c r="J78" s="415">
        <f t="shared" si="7"/>
        <v>0</v>
      </c>
      <c r="K78" s="415">
        <f t="shared" si="7"/>
        <v>0</v>
      </c>
      <c r="L78" s="415">
        <f t="shared" si="7"/>
        <v>0</v>
      </c>
      <c r="M78" s="415">
        <f t="shared" si="7"/>
        <v>0</v>
      </c>
      <c r="N78" s="415">
        <f t="shared" si="7"/>
        <v>0</v>
      </c>
      <c r="O78" s="415">
        <f t="shared" si="7"/>
        <v>0</v>
      </c>
      <c r="P78" s="415">
        <f t="shared" si="7"/>
        <v>0</v>
      </c>
      <c r="Q78" s="415">
        <f t="shared" si="7"/>
        <v>0</v>
      </c>
      <c r="R78" s="415">
        <f t="shared" si="7"/>
        <v>0</v>
      </c>
      <c r="S78" s="415">
        <f t="shared" si="7"/>
        <v>0</v>
      </c>
      <c r="T78" s="415">
        <f t="shared" si="7"/>
        <v>0</v>
      </c>
      <c r="U78" s="415">
        <f t="shared" si="7"/>
        <v>0</v>
      </c>
      <c r="V78" s="415">
        <f t="shared" si="7"/>
        <v>0</v>
      </c>
      <c r="W78" s="415">
        <f t="shared" si="7"/>
        <v>0</v>
      </c>
      <c r="X78" s="415">
        <f t="shared" si="7"/>
        <v>0</v>
      </c>
      <c r="Y78" s="546">
        <f t="shared" si="7"/>
        <v>0</v>
      </c>
      <c r="AA78" s="443"/>
      <c r="AB78" s="444"/>
      <c r="AC78" s="444"/>
      <c r="AD78" s="445"/>
    </row>
    <row r="79" spans="1:30" ht="3.75" customHeight="1" thickTop="1" x14ac:dyDescent="0.2">
      <c r="A79" s="884"/>
      <c r="B79" s="670"/>
      <c r="C79" s="670"/>
      <c r="D79" s="879"/>
      <c r="E79" s="263"/>
      <c r="F79" s="879"/>
      <c r="G79" s="263"/>
      <c r="H79" s="879"/>
      <c r="I79" s="263"/>
      <c r="J79" s="879"/>
      <c r="K79" s="263"/>
      <c r="L79" s="879"/>
      <c r="M79" s="263"/>
      <c r="N79" s="879"/>
      <c r="O79" s="263"/>
      <c r="P79" s="879"/>
      <c r="Q79" s="263"/>
      <c r="R79" s="879"/>
      <c r="S79" s="263"/>
      <c r="T79" s="879"/>
      <c r="U79" s="263"/>
      <c r="V79" s="879"/>
      <c r="W79" s="263"/>
      <c r="X79" s="879"/>
      <c r="Y79" s="885"/>
      <c r="AA79" s="375"/>
      <c r="AB79" s="375"/>
      <c r="AC79" s="375"/>
      <c r="AD79" s="375"/>
    </row>
    <row r="80" spans="1:30" ht="15" customHeight="1" x14ac:dyDescent="0.2">
      <c r="A80" s="1713" t="s">
        <v>703</v>
      </c>
      <c r="B80" s="1714"/>
      <c r="C80" s="1714"/>
      <c r="D80" s="880"/>
      <c r="E80" s="429"/>
      <c r="F80" s="880"/>
      <c r="G80" s="429"/>
      <c r="H80" s="880"/>
      <c r="I80" s="429"/>
      <c r="J80" s="880"/>
      <c r="K80" s="429"/>
      <c r="L80" s="880"/>
      <c r="M80" s="429"/>
      <c r="N80" s="880"/>
      <c r="O80" s="429"/>
      <c r="P80" s="880"/>
      <c r="Q80" s="429"/>
      <c r="R80" s="880"/>
      <c r="S80" s="429"/>
      <c r="T80" s="880"/>
      <c r="U80" s="429"/>
      <c r="V80" s="880"/>
      <c r="W80" s="429"/>
      <c r="X80" s="880"/>
      <c r="Y80" s="571">
        <f>W80+U80+S80+Q80+O80+M80+K80+I80+G80+E80</f>
        <v>0</v>
      </c>
      <c r="AA80" s="443"/>
      <c r="AB80" s="444"/>
      <c r="AC80" s="444"/>
      <c r="AD80" s="445"/>
    </row>
    <row r="81" spans="1:30" ht="3.75" customHeight="1" thickBot="1" x14ac:dyDescent="0.25">
      <c r="A81" s="496"/>
      <c r="B81" s="497"/>
      <c r="C81" s="497"/>
      <c r="D81" s="886"/>
      <c r="E81" s="497"/>
      <c r="F81" s="886"/>
      <c r="G81" s="497"/>
      <c r="H81" s="886"/>
      <c r="I81" s="497"/>
      <c r="J81" s="886"/>
      <c r="K81" s="497"/>
      <c r="L81" s="886"/>
      <c r="M81" s="497"/>
      <c r="N81" s="886"/>
      <c r="O81" s="497"/>
      <c r="P81" s="886"/>
      <c r="Q81" s="497"/>
      <c r="R81" s="886"/>
      <c r="S81" s="497"/>
      <c r="T81" s="886"/>
      <c r="U81" s="497"/>
      <c r="V81" s="886"/>
      <c r="W81" s="497"/>
      <c r="X81" s="886"/>
      <c r="Y81" s="623"/>
    </row>
    <row r="86" spans="1:30" x14ac:dyDescent="0.2">
      <c r="AA86" s="227"/>
      <c r="AB86" s="227"/>
      <c r="AC86" s="227"/>
      <c r="AD86" s="227"/>
    </row>
    <row r="87" spans="1:30" x14ac:dyDescent="0.2">
      <c r="AA87" s="227"/>
      <c r="AB87" s="227"/>
      <c r="AC87" s="227"/>
      <c r="AD87" s="227"/>
    </row>
    <row r="88" spans="1:30" x14ac:dyDescent="0.2">
      <c r="AA88" s="227"/>
      <c r="AB88" s="227"/>
      <c r="AC88" s="227"/>
      <c r="AD88" s="227"/>
    </row>
    <row r="89" spans="1:30" x14ac:dyDescent="0.2">
      <c r="AA89" s="227"/>
      <c r="AB89" s="227"/>
      <c r="AC89" s="227"/>
      <c r="AD89" s="227"/>
    </row>
    <row r="90" spans="1:30" x14ac:dyDescent="0.2">
      <c r="AA90" s="227"/>
      <c r="AB90" s="227"/>
      <c r="AC90" s="227"/>
      <c r="AD90" s="227"/>
    </row>
    <row r="91" spans="1:30" x14ac:dyDescent="0.2">
      <c r="AA91" s="227"/>
      <c r="AB91" s="227"/>
      <c r="AC91" s="227"/>
      <c r="AD91" s="227"/>
    </row>
    <row r="92" spans="1:30" x14ac:dyDescent="0.2">
      <c r="AA92" s="227"/>
      <c r="AB92" s="227"/>
      <c r="AC92" s="227"/>
      <c r="AD92" s="227"/>
    </row>
    <row r="93" spans="1:30" x14ac:dyDescent="0.2">
      <c r="AA93" s="227"/>
      <c r="AB93" s="227"/>
      <c r="AC93" s="227"/>
      <c r="AD93" s="227"/>
    </row>
    <row r="94" spans="1:30" x14ac:dyDescent="0.2">
      <c r="AA94" s="227"/>
      <c r="AB94" s="227"/>
      <c r="AC94" s="227"/>
      <c r="AD94" s="227"/>
    </row>
    <row r="95" spans="1:30" x14ac:dyDescent="0.2">
      <c r="AA95" s="227"/>
      <c r="AB95" s="227"/>
      <c r="AC95" s="227"/>
      <c r="AD95" s="227"/>
    </row>
    <row r="96" spans="1:30" x14ac:dyDescent="0.2">
      <c r="AA96" s="227"/>
      <c r="AB96" s="227"/>
      <c r="AC96" s="227"/>
      <c r="AD96" s="227"/>
    </row>
    <row r="97" spans="27:30" x14ac:dyDescent="0.2">
      <c r="AA97" s="227"/>
      <c r="AB97" s="227"/>
      <c r="AC97" s="227"/>
      <c r="AD97" s="227"/>
    </row>
    <row r="98" spans="27:30" x14ac:dyDescent="0.2">
      <c r="AA98" s="227"/>
      <c r="AB98" s="227"/>
      <c r="AC98" s="227"/>
      <c r="AD98" s="227"/>
    </row>
    <row r="99" spans="27:30" x14ac:dyDescent="0.2">
      <c r="AA99" s="227"/>
      <c r="AB99" s="227"/>
      <c r="AC99" s="227"/>
      <c r="AD99" s="227"/>
    </row>
    <row r="100" spans="27:30" x14ac:dyDescent="0.2">
      <c r="AA100" s="227"/>
      <c r="AB100" s="227"/>
      <c r="AC100" s="227"/>
      <c r="AD100" s="227"/>
    </row>
    <row r="101" spans="27:30" x14ac:dyDescent="0.2">
      <c r="AA101" s="227"/>
      <c r="AB101" s="227"/>
      <c r="AC101" s="227"/>
      <c r="AD101" s="227"/>
    </row>
    <row r="102" spans="27:30" x14ac:dyDescent="0.2">
      <c r="AA102" s="227"/>
      <c r="AB102" s="227"/>
      <c r="AC102" s="227"/>
      <c r="AD102" s="227"/>
    </row>
    <row r="103" spans="27:30" x14ac:dyDescent="0.2">
      <c r="AA103" s="227"/>
      <c r="AB103" s="227"/>
      <c r="AC103" s="227"/>
      <c r="AD103" s="227"/>
    </row>
    <row r="104" spans="27:30" x14ac:dyDescent="0.2">
      <c r="AA104" s="227"/>
      <c r="AB104" s="227"/>
      <c r="AC104" s="227"/>
      <c r="AD104" s="227"/>
    </row>
    <row r="105" spans="27:30" x14ac:dyDescent="0.2">
      <c r="AA105" s="227"/>
      <c r="AB105" s="227"/>
      <c r="AC105" s="227"/>
      <c r="AD105" s="227"/>
    </row>
    <row r="106" spans="27:30" x14ac:dyDescent="0.2">
      <c r="AA106" s="227"/>
      <c r="AB106" s="227"/>
      <c r="AC106" s="227"/>
      <c r="AD106" s="227"/>
    </row>
    <row r="107" spans="27:30" x14ac:dyDescent="0.2">
      <c r="AA107" s="227"/>
      <c r="AB107" s="227"/>
      <c r="AC107" s="227"/>
      <c r="AD107" s="227"/>
    </row>
    <row r="108" spans="27:30" x14ac:dyDescent="0.2">
      <c r="AA108" s="227"/>
      <c r="AB108" s="227"/>
      <c r="AC108" s="227"/>
      <c r="AD108" s="227"/>
    </row>
    <row r="109" spans="27:30" x14ac:dyDescent="0.2">
      <c r="AA109" s="227"/>
      <c r="AB109" s="227"/>
      <c r="AC109" s="227"/>
      <c r="AD109" s="227"/>
    </row>
    <row r="110" spans="27:30" x14ac:dyDescent="0.2">
      <c r="AA110" s="227"/>
      <c r="AB110" s="227"/>
      <c r="AC110" s="227"/>
      <c r="AD110" s="227"/>
    </row>
    <row r="111" spans="27:30" x14ac:dyDescent="0.2">
      <c r="AA111" s="227"/>
      <c r="AB111" s="227"/>
      <c r="AC111" s="227"/>
      <c r="AD111" s="227"/>
    </row>
    <row r="112" spans="27:30" x14ac:dyDescent="0.2">
      <c r="AA112" s="227"/>
      <c r="AB112" s="227"/>
      <c r="AC112" s="227"/>
      <c r="AD112" s="227"/>
    </row>
    <row r="113" spans="27:30" x14ac:dyDescent="0.2">
      <c r="AA113" s="227"/>
      <c r="AB113" s="227"/>
      <c r="AC113" s="227"/>
      <c r="AD113" s="227"/>
    </row>
    <row r="114" spans="27:30" x14ac:dyDescent="0.2">
      <c r="AA114" s="227"/>
      <c r="AB114" s="227"/>
      <c r="AC114" s="227"/>
      <c r="AD114" s="227"/>
    </row>
    <row r="115" spans="27:30" x14ac:dyDescent="0.2">
      <c r="AA115" s="227"/>
      <c r="AB115" s="227"/>
      <c r="AC115" s="227"/>
      <c r="AD115" s="227"/>
    </row>
    <row r="116" spans="27:30" x14ac:dyDescent="0.2">
      <c r="AA116" s="227"/>
      <c r="AB116" s="227"/>
      <c r="AC116" s="227"/>
      <c r="AD116" s="227"/>
    </row>
    <row r="117" spans="27:30" x14ac:dyDescent="0.2">
      <c r="AA117" s="227"/>
      <c r="AB117" s="227"/>
      <c r="AC117" s="227"/>
      <c r="AD117" s="227"/>
    </row>
    <row r="118" spans="27:30" x14ac:dyDescent="0.2">
      <c r="AA118" s="227"/>
      <c r="AB118" s="227"/>
      <c r="AC118" s="227"/>
      <c r="AD118" s="227"/>
    </row>
    <row r="119" spans="27:30" x14ac:dyDescent="0.2">
      <c r="AA119" s="227"/>
      <c r="AB119" s="227"/>
      <c r="AC119" s="227"/>
      <c r="AD119" s="227"/>
    </row>
    <row r="120" spans="27:30" x14ac:dyDescent="0.2">
      <c r="AA120" s="227"/>
      <c r="AB120" s="227"/>
      <c r="AC120" s="227"/>
      <c r="AD120" s="227"/>
    </row>
    <row r="121" spans="27:30" x14ac:dyDescent="0.2">
      <c r="AA121" s="227"/>
      <c r="AB121" s="227"/>
      <c r="AC121" s="227"/>
      <c r="AD121" s="227"/>
    </row>
    <row r="122" spans="27:30" x14ac:dyDescent="0.2">
      <c r="AA122" s="227"/>
      <c r="AB122" s="227"/>
      <c r="AC122" s="227"/>
      <c r="AD122" s="227"/>
    </row>
    <row r="123" spans="27:30" x14ac:dyDescent="0.2">
      <c r="AA123" s="227"/>
      <c r="AB123" s="227"/>
      <c r="AC123" s="227"/>
      <c r="AD123" s="227"/>
    </row>
    <row r="124" spans="27:30" x14ac:dyDescent="0.2">
      <c r="AA124" s="227"/>
      <c r="AB124" s="227"/>
      <c r="AC124" s="227"/>
      <c r="AD124" s="227"/>
    </row>
    <row r="125" spans="27:30" x14ac:dyDescent="0.2">
      <c r="AA125" s="227"/>
      <c r="AB125" s="227"/>
      <c r="AC125" s="227"/>
      <c r="AD125" s="227"/>
    </row>
    <row r="126" spans="27:30" x14ac:dyDescent="0.2">
      <c r="AA126" s="227"/>
      <c r="AB126" s="227"/>
      <c r="AC126" s="227"/>
      <c r="AD126" s="227"/>
    </row>
    <row r="127" spans="27:30" x14ac:dyDescent="0.2">
      <c r="AA127" s="227"/>
      <c r="AB127" s="227"/>
      <c r="AC127" s="227"/>
      <c r="AD127" s="227"/>
    </row>
    <row r="128" spans="27:30" x14ac:dyDescent="0.2">
      <c r="AA128" s="227"/>
      <c r="AB128" s="227"/>
      <c r="AC128" s="227"/>
      <c r="AD128" s="227"/>
    </row>
    <row r="129" spans="27:30" x14ac:dyDescent="0.2">
      <c r="AA129" s="227"/>
      <c r="AB129" s="227"/>
      <c r="AC129" s="227"/>
      <c r="AD129" s="227"/>
    </row>
    <row r="130" spans="27:30" x14ac:dyDescent="0.2">
      <c r="AA130" s="227"/>
      <c r="AB130" s="227"/>
      <c r="AC130" s="227"/>
      <c r="AD130" s="227"/>
    </row>
    <row r="131" spans="27:30" x14ac:dyDescent="0.2">
      <c r="AA131" s="227"/>
      <c r="AB131" s="227"/>
      <c r="AC131" s="227"/>
      <c r="AD131" s="227"/>
    </row>
    <row r="132" spans="27:30" x14ac:dyDescent="0.2">
      <c r="AA132" s="227"/>
      <c r="AB132" s="227"/>
      <c r="AC132" s="227"/>
      <c r="AD132" s="227"/>
    </row>
    <row r="133" spans="27:30" x14ac:dyDescent="0.2">
      <c r="AA133" s="227"/>
      <c r="AB133" s="227"/>
      <c r="AC133" s="227"/>
      <c r="AD133" s="227"/>
    </row>
    <row r="134" spans="27:30" x14ac:dyDescent="0.2">
      <c r="AA134" s="227"/>
      <c r="AB134" s="227"/>
      <c r="AC134" s="227"/>
      <c r="AD134" s="227"/>
    </row>
    <row r="135" spans="27:30" x14ac:dyDescent="0.2">
      <c r="AA135" s="227"/>
      <c r="AB135" s="227"/>
      <c r="AC135" s="227"/>
      <c r="AD135" s="227"/>
    </row>
    <row r="136" spans="27:30" x14ac:dyDescent="0.2">
      <c r="AA136" s="227"/>
      <c r="AB136" s="227"/>
      <c r="AC136" s="227"/>
      <c r="AD136" s="227"/>
    </row>
    <row r="137" spans="27:30" x14ac:dyDescent="0.2">
      <c r="AA137" s="227"/>
      <c r="AB137" s="227"/>
      <c r="AC137" s="227"/>
      <c r="AD137" s="227"/>
    </row>
    <row r="138" spans="27:30" x14ac:dyDescent="0.2">
      <c r="AA138" s="227"/>
      <c r="AB138" s="227"/>
      <c r="AC138" s="227"/>
      <c r="AD138" s="227"/>
    </row>
    <row r="139" spans="27:30" x14ac:dyDescent="0.2">
      <c r="AA139" s="227"/>
      <c r="AB139" s="227"/>
      <c r="AC139" s="227"/>
      <c r="AD139" s="227"/>
    </row>
    <row r="140" spans="27:30" x14ac:dyDescent="0.2">
      <c r="AA140" s="227"/>
      <c r="AB140" s="227"/>
      <c r="AC140" s="227"/>
      <c r="AD140" s="227"/>
    </row>
    <row r="141" spans="27:30" x14ac:dyDescent="0.2">
      <c r="AA141" s="227"/>
      <c r="AB141" s="227"/>
      <c r="AC141" s="227"/>
      <c r="AD141" s="227"/>
    </row>
    <row r="142" spans="27:30" x14ac:dyDescent="0.2">
      <c r="AA142" s="227"/>
      <c r="AB142" s="227"/>
      <c r="AC142" s="227"/>
      <c r="AD142" s="227"/>
    </row>
    <row r="143" spans="27:30" x14ac:dyDescent="0.2">
      <c r="AA143" s="227"/>
      <c r="AB143" s="227"/>
      <c r="AC143" s="227"/>
      <c r="AD143" s="227"/>
    </row>
    <row r="144" spans="27:30" x14ac:dyDescent="0.2">
      <c r="AA144" s="227"/>
      <c r="AB144" s="227"/>
      <c r="AC144" s="227"/>
      <c r="AD144" s="227"/>
    </row>
    <row r="145" spans="27:30" x14ac:dyDescent="0.2">
      <c r="AA145" s="227"/>
      <c r="AB145" s="227"/>
      <c r="AC145" s="227"/>
      <c r="AD145" s="227"/>
    </row>
    <row r="146" spans="27:30" x14ac:dyDescent="0.2">
      <c r="AA146" s="227"/>
      <c r="AB146" s="227"/>
      <c r="AC146" s="227"/>
      <c r="AD146" s="227"/>
    </row>
    <row r="147" spans="27:30" x14ac:dyDescent="0.2">
      <c r="AA147" s="227"/>
      <c r="AB147" s="227"/>
      <c r="AC147" s="227"/>
      <c r="AD147" s="227"/>
    </row>
    <row r="148" spans="27:30" x14ac:dyDescent="0.2">
      <c r="AA148" s="227"/>
      <c r="AB148" s="227"/>
      <c r="AC148" s="227"/>
      <c r="AD148" s="227"/>
    </row>
    <row r="149" spans="27:30" x14ac:dyDescent="0.2">
      <c r="AA149" s="227"/>
      <c r="AB149" s="227"/>
      <c r="AC149" s="227"/>
      <c r="AD149" s="227"/>
    </row>
    <row r="150" spans="27:30" x14ac:dyDescent="0.2">
      <c r="AA150" s="227"/>
      <c r="AB150" s="227"/>
      <c r="AC150" s="227"/>
      <c r="AD150" s="227"/>
    </row>
    <row r="151" spans="27:30" x14ac:dyDescent="0.2">
      <c r="AA151" s="227"/>
      <c r="AB151" s="227"/>
      <c r="AC151" s="227"/>
      <c r="AD151" s="227"/>
    </row>
    <row r="152" spans="27:30" x14ac:dyDescent="0.2">
      <c r="AA152" s="227"/>
      <c r="AB152" s="227"/>
      <c r="AC152" s="227"/>
      <c r="AD152" s="227"/>
    </row>
    <row r="153" spans="27:30" x14ac:dyDescent="0.2">
      <c r="AA153" s="227"/>
      <c r="AB153" s="227"/>
      <c r="AC153" s="227"/>
      <c r="AD153" s="227"/>
    </row>
    <row r="154" spans="27:30" x14ac:dyDescent="0.2">
      <c r="AA154" s="227"/>
      <c r="AB154" s="227"/>
      <c r="AC154" s="227"/>
      <c r="AD154" s="227"/>
    </row>
    <row r="155" spans="27:30" x14ac:dyDescent="0.2">
      <c r="AA155" s="227"/>
      <c r="AB155" s="227"/>
      <c r="AC155" s="227"/>
      <c r="AD155" s="227"/>
    </row>
    <row r="156" spans="27:30" x14ac:dyDescent="0.2">
      <c r="AA156" s="227"/>
      <c r="AB156" s="227"/>
      <c r="AC156" s="227"/>
      <c r="AD156" s="227"/>
    </row>
    <row r="157" spans="27:30" x14ac:dyDescent="0.2">
      <c r="AA157" s="227"/>
      <c r="AB157" s="227"/>
      <c r="AC157" s="227"/>
      <c r="AD157" s="227"/>
    </row>
    <row r="158" spans="27:30" x14ac:dyDescent="0.2">
      <c r="AA158" s="227"/>
      <c r="AB158" s="227"/>
      <c r="AC158" s="227"/>
      <c r="AD158" s="227"/>
    </row>
    <row r="159" spans="27:30" x14ac:dyDescent="0.2">
      <c r="AA159" s="227"/>
      <c r="AB159" s="227"/>
      <c r="AC159" s="227"/>
      <c r="AD159" s="227"/>
    </row>
    <row r="160" spans="27:30" x14ac:dyDescent="0.2">
      <c r="AA160" s="227"/>
      <c r="AB160" s="227"/>
      <c r="AC160" s="227"/>
      <c r="AD160" s="227"/>
    </row>
    <row r="161" spans="27:30" x14ac:dyDescent="0.2">
      <c r="AA161" s="227"/>
      <c r="AB161" s="227"/>
      <c r="AC161" s="227"/>
      <c r="AD161" s="227"/>
    </row>
    <row r="162" spans="27:30" x14ac:dyDescent="0.2">
      <c r="AA162" s="227"/>
      <c r="AB162" s="227"/>
      <c r="AC162" s="227"/>
      <c r="AD162" s="227"/>
    </row>
    <row r="163" spans="27:30" x14ac:dyDescent="0.2">
      <c r="AA163" s="227"/>
      <c r="AB163" s="227"/>
      <c r="AC163" s="227"/>
      <c r="AD163" s="227"/>
    </row>
    <row r="164" spans="27:30" x14ac:dyDescent="0.2">
      <c r="AA164" s="227"/>
      <c r="AB164" s="227"/>
      <c r="AC164" s="227"/>
      <c r="AD164" s="227"/>
    </row>
    <row r="165" spans="27:30" x14ac:dyDescent="0.2">
      <c r="AA165" s="227"/>
      <c r="AB165" s="227"/>
      <c r="AC165" s="227"/>
      <c r="AD165" s="227"/>
    </row>
    <row r="166" spans="27:30" x14ac:dyDescent="0.2">
      <c r="AA166" s="227"/>
      <c r="AB166" s="227"/>
      <c r="AC166" s="227"/>
      <c r="AD166" s="227"/>
    </row>
    <row r="167" spans="27:30" x14ac:dyDescent="0.2">
      <c r="AA167" s="227"/>
      <c r="AB167" s="227"/>
      <c r="AC167" s="227"/>
      <c r="AD167" s="227"/>
    </row>
    <row r="168" spans="27:30" x14ac:dyDescent="0.2">
      <c r="AA168" s="227"/>
      <c r="AB168" s="227"/>
      <c r="AC168" s="227"/>
      <c r="AD168" s="227"/>
    </row>
    <row r="169" spans="27:30" x14ac:dyDescent="0.2">
      <c r="AA169" s="227"/>
      <c r="AB169" s="227"/>
      <c r="AC169" s="227"/>
      <c r="AD169" s="227"/>
    </row>
    <row r="170" spans="27:30" x14ac:dyDescent="0.2">
      <c r="AA170" s="227"/>
      <c r="AB170" s="227"/>
      <c r="AC170" s="227"/>
      <c r="AD170" s="227"/>
    </row>
    <row r="171" spans="27:30" x14ac:dyDescent="0.2">
      <c r="AA171" s="227"/>
      <c r="AB171" s="227"/>
      <c r="AC171" s="227"/>
      <c r="AD171" s="227"/>
    </row>
    <row r="172" spans="27:30" x14ac:dyDescent="0.2">
      <c r="AA172" s="227"/>
      <c r="AB172" s="227"/>
      <c r="AC172" s="227"/>
      <c r="AD172" s="227"/>
    </row>
    <row r="173" spans="27:30" x14ac:dyDescent="0.2">
      <c r="AA173" s="227"/>
      <c r="AB173" s="227"/>
      <c r="AC173" s="227"/>
      <c r="AD173" s="227"/>
    </row>
    <row r="174" spans="27:30" x14ac:dyDescent="0.2">
      <c r="AA174" s="227"/>
      <c r="AB174" s="227"/>
      <c r="AC174" s="227"/>
      <c r="AD174" s="227"/>
    </row>
    <row r="175" spans="27:30" x14ac:dyDescent="0.2">
      <c r="AA175" s="227"/>
      <c r="AB175" s="227"/>
      <c r="AC175" s="227"/>
      <c r="AD175" s="227"/>
    </row>
    <row r="176" spans="27:30" x14ac:dyDescent="0.2">
      <c r="AA176" s="227"/>
      <c r="AB176" s="227"/>
      <c r="AC176" s="227"/>
      <c r="AD176" s="227"/>
    </row>
    <row r="177" spans="27:30" x14ac:dyDescent="0.2">
      <c r="AA177" s="227"/>
      <c r="AB177" s="227"/>
      <c r="AC177" s="227"/>
      <c r="AD177" s="227"/>
    </row>
    <row r="178" spans="27:30" x14ac:dyDescent="0.2">
      <c r="AA178" s="227"/>
      <c r="AB178" s="227"/>
      <c r="AC178" s="227"/>
      <c r="AD178" s="227"/>
    </row>
    <row r="179" spans="27:30" x14ac:dyDescent="0.2">
      <c r="AA179" s="227"/>
      <c r="AB179" s="227"/>
      <c r="AC179" s="227"/>
      <c r="AD179" s="227"/>
    </row>
    <row r="180" spans="27:30" x14ac:dyDescent="0.2">
      <c r="AA180" s="227"/>
      <c r="AB180" s="227"/>
      <c r="AC180" s="227"/>
      <c r="AD180" s="227"/>
    </row>
    <row r="181" spans="27:30" x14ac:dyDescent="0.2">
      <c r="AA181" s="227"/>
      <c r="AB181" s="227"/>
      <c r="AC181" s="227"/>
      <c r="AD181" s="227"/>
    </row>
    <row r="182" spans="27:30" x14ac:dyDescent="0.2">
      <c r="AA182" s="227"/>
      <c r="AB182" s="227"/>
      <c r="AC182" s="227"/>
      <c r="AD182" s="227"/>
    </row>
    <row r="183" spans="27:30" x14ac:dyDescent="0.2">
      <c r="AA183" s="227"/>
      <c r="AB183" s="227"/>
      <c r="AC183" s="227"/>
      <c r="AD183" s="227"/>
    </row>
    <row r="184" spans="27:30" x14ac:dyDescent="0.2">
      <c r="AA184" s="227"/>
      <c r="AB184" s="227"/>
      <c r="AC184" s="227"/>
      <c r="AD184" s="227"/>
    </row>
    <row r="185" spans="27:30" x14ac:dyDescent="0.2">
      <c r="AA185" s="227"/>
      <c r="AB185" s="227"/>
      <c r="AC185" s="227"/>
      <c r="AD185" s="227"/>
    </row>
    <row r="186" spans="27:30" x14ac:dyDescent="0.2">
      <c r="AA186" s="227"/>
      <c r="AB186" s="227"/>
      <c r="AC186" s="227"/>
      <c r="AD186" s="227"/>
    </row>
    <row r="187" spans="27:30" x14ac:dyDescent="0.2">
      <c r="AA187" s="227"/>
      <c r="AB187" s="227"/>
      <c r="AC187" s="227"/>
      <c r="AD187" s="227"/>
    </row>
    <row r="188" spans="27:30" x14ac:dyDescent="0.2">
      <c r="AA188" s="227"/>
      <c r="AB188" s="227"/>
      <c r="AC188" s="227"/>
      <c r="AD188" s="227"/>
    </row>
    <row r="189" spans="27:30" x14ac:dyDescent="0.2">
      <c r="AA189" s="227"/>
      <c r="AB189" s="227"/>
      <c r="AC189" s="227"/>
      <c r="AD189" s="227"/>
    </row>
    <row r="190" spans="27:30" x14ac:dyDescent="0.2">
      <c r="AA190" s="227"/>
      <c r="AB190" s="227"/>
      <c r="AC190" s="227"/>
      <c r="AD190" s="227"/>
    </row>
    <row r="191" spans="27:30" x14ac:dyDescent="0.2">
      <c r="AA191" s="227"/>
      <c r="AB191" s="227"/>
      <c r="AC191" s="227"/>
      <c r="AD191" s="227"/>
    </row>
    <row r="192" spans="27:30" x14ac:dyDescent="0.2">
      <c r="AA192" s="227"/>
      <c r="AB192" s="227"/>
      <c r="AC192" s="227"/>
      <c r="AD192" s="227"/>
    </row>
    <row r="193" spans="27:30" x14ac:dyDescent="0.2">
      <c r="AA193" s="227"/>
      <c r="AB193" s="227"/>
      <c r="AC193" s="227"/>
      <c r="AD193" s="227"/>
    </row>
    <row r="194" spans="27:30" x14ac:dyDescent="0.2">
      <c r="AA194" s="227"/>
      <c r="AB194" s="227"/>
      <c r="AC194" s="227"/>
      <c r="AD194" s="227"/>
    </row>
    <row r="195" spans="27:30" x14ac:dyDescent="0.2">
      <c r="AA195" s="227"/>
      <c r="AB195" s="227"/>
      <c r="AC195" s="227"/>
      <c r="AD195" s="227"/>
    </row>
    <row r="196" spans="27:30" x14ac:dyDescent="0.2">
      <c r="AA196" s="227"/>
      <c r="AB196" s="227"/>
      <c r="AC196" s="227"/>
      <c r="AD196" s="227"/>
    </row>
    <row r="197" spans="27:30" x14ac:dyDescent="0.2">
      <c r="AA197" s="227"/>
      <c r="AB197" s="227"/>
      <c r="AC197" s="227"/>
      <c r="AD197" s="227"/>
    </row>
    <row r="198" spans="27:30" x14ac:dyDescent="0.2">
      <c r="AA198" s="227"/>
      <c r="AB198" s="227"/>
      <c r="AC198" s="227"/>
      <c r="AD198" s="227"/>
    </row>
    <row r="199" spans="27:30" x14ac:dyDescent="0.2">
      <c r="AA199" s="227"/>
      <c r="AB199" s="227"/>
      <c r="AC199" s="227"/>
      <c r="AD199" s="227"/>
    </row>
    <row r="200" spans="27:30" x14ac:dyDescent="0.2">
      <c r="AA200" s="227"/>
      <c r="AB200" s="227"/>
      <c r="AC200" s="227"/>
      <c r="AD200" s="227"/>
    </row>
    <row r="201" spans="27:30" x14ac:dyDescent="0.2">
      <c r="AA201" s="227"/>
      <c r="AB201" s="227"/>
      <c r="AC201" s="227"/>
      <c r="AD201" s="227"/>
    </row>
    <row r="202" spans="27:30" x14ac:dyDescent="0.2">
      <c r="AA202" s="227"/>
      <c r="AB202" s="227"/>
      <c r="AC202" s="227"/>
      <c r="AD202" s="227"/>
    </row>
    <row r="203" spans="27:30" x14ac:dyDescent="0.2">
      <c r="AA203" s="227"/>
      <c r="AB203" s="227"/>
      <c r="AC203" s="227"/>
      <c r="AD203" s="227"/>
    </row>
    <row r="204" spans="27:30" x14ac:dyDescent="0.2">
      <c r="AA204" s="227"/>
      <c r="AB204" s="227"/>
      <c r="AC204" s="227"/>
      <c r="AD204" s="227"/>
    </row>
    <row r="205" spans="27:30" x14ac:dyDescent="0.2">
      <c r="AA205" s="227"/>
      <c r="AB205" s="227"/>
      <c r="AC205" s="227"/>
      <c r="AD205" s="227"/>
    </row>
    <row r="206" spans="27:30" x14ac:dyDescent="0.2">
      <c r="AA206" s="227"/>
      <c r="AB206" s="227"/>
      <c r="AC206" s="227"/>
      <c r="AD206" s="227"/>
    </row>
    <row r="207" spans="27:30" x14ac:dyDescent="0.2">
      <c r="AA207" s="227"/>
      <c r="AB207" s="227"/>
      <c r="AC207" s="227"/>
      <c r="AD207" s="227"/>
    </row>
    <row r="208" spans="27:30" x14ac:dyDescent="0.2">
      <c r="AA208" s="227"/>
      <c r="AB208" s="227"/>
      <c r="AC208" s="227"/>
      <c r="AD208" s="227"/>
    </row>
    <row r="209" spans="27:30" x14ac:dyDescent="0.2">
      <c r="AA209" s="227"/>
      <c r="AB209" s="227"/>
      <c r="AC209" s="227"/>
      <c r="AD209" s="227"/>
    </row>
    <row r="210" spans="27:30" x14ac:dyDescent="0.2">
      <c r="AA210" s="227"/>
      <c r="AB210" s="227"/>
      <c r="AC210" s="227"/>
      <c r="AD210" s="227"/>
    </row>
    <row r="211" spans="27:30" x14ac:dyDescent="0.2">
      <c r="AA211" s="227"/>
      <c r="AB211" s="227"/>
      <c r="AC211" s="227"/>
      <c r="AD211" s="227"/>
    </row>
    <row r="212" spans="27:30" x14ac:dyDescent="0.2">
      <c r="AA212" s="227"/>
      <c r="AB212" s="227"/>
      <c r="AC212" s="227"/>
      <c r="AD212" s="227"/>
    </row>
    <row r="213" spans="27:30" x14ac:dyDescent="0.2">
      <c r="AA213" s="227"/>
      <c r="AB213" s="227"/>
      <c r="AC213" s="227"/>
      <c r="AD213" s="227"/>
    </row>
    <row r="214" spans="27:30" x14ac:dyDescent="0.2">
      <c r="AA214" s="227"/>
      <c r="AB214" s="227"/>
      <c r="AC214" s="227"/>
      <c r="AD214" s="227"/>
    </row>
    <row r="215" spans="27:30" x14ac:dyDescent="0.2">
      <c r="AA215" s="227"/>
      <c r="AB215" s="227"/>
      <c r="AC215" s="227"/>
      <c r="AD215" s="227"/>
    </row>
    <row r="216" spans="27:30" x14ac:dyDescent="0.2">
      <c r="AA216" s="227"/>
      <c r="AB216" s="227"/>
      <c r="AC216" s="227"/>
      <c r="AD216" s="227"/>
    </row>
    <row r="217" spans="27:30" x14ac:dyDescent="0.2">
      <c r="AA217" s="227"/>
      <c r="AB217" s="227"/>
      <c r="AC217" s="227"/>
      <c r="AD217" s="227"/>
    </row>
    <row r="218" spans="27:30" x14ac:dyDescent="0.2">
      <c r="AA218" s="227"/>
      <c r="AB218" s="227"/>
      <c r="AC218" s="227"/>
      <c r="AD218" s="227"/>
    </row>
    <row r="219" spans="27:30" x14ac:dyDescent="0.2">
      <c r="AA219" s="227"/>
      <c r="AB219" s="227"/>
      <c r="AC219" s="227"/>
      <c r="AD219" s="227"/>
    </row>
    <row r="220" spans="27:30" x14ac:dyDescent="0.2">
      <c r="AA220" s="227"/>
      <c r="AB220" s="227"/>
      <c r="AC220" s="227"/>
      <c r="AD220" s="227"/>
    </row>
    <row r="221" spans="27:30" x14ac:dyDescent="0.2">
      <c r="AA221" s="227"/>
      <c r="AB221" s="227"/>
      <c r="AC221" s="227"/>
      <c r="AD221" s="227"/>
    </row>
    <row r="222" spans="27:30" x14ac:dyDescent="0.2">
      <c r="AA222" s="227"/>
      <c r="AB222" s="227"/>
      <c r="AC222" s="227"/>
      <c r="AD222" s="227"/>
    </row>
    <row r="223" spans="27:30" x14ac:dyDescent="0.2">
      <c r="AA223" s="227"/>
      <c r="AB223" s="227"/>
      <c r="AC223" s="227"/>
      <c r="AD223" s="227"/>
    </row>
    <row r="224" spans="27:30" x14ac:dyDescent="0.2">
      <c r="AA224" s="227"/>
      <c r="AB224" s="227"/>
      <c r="AC224" s="227"/>
      <c r="AD224" s="227"/>
    </row>
    <row r="225" spans="27:30" x14ac:dyDescent="0.2">
      <c r="AA225" s="227"/>
      <c r="AB225" s="227"/>
      <c r="AC225" s="227"/>
      <c r="AD225" s="227"/>
    </row>
    <row r="226" spans="27:30" x14ac:dyDescent="0.2">
      <c r="AA226" s="227"/>
      <c r="AB226" s="227"/>
      <c r="AC226" s="227"/>
      <c r="AD226" s="227"/>
    </row>
    <row r="227" spans="27:30" x14ac:dyDescent="0.2">
      <c r="AA227" s="227"/>
      <c r="AB227" s="227"/>
      <c r="AC227" s="227"/>
      <c r="AD227" s="227"/>
    </row>
    <row r="228" spans="27:30" x14ac:dyDescent="0.2">
      <c r="AA228" s="227"/>
      <c r="AB228" s="227"/>
      <c r="AC228" s="227"/>
      <c r="AD228" s="227"/>
    </row>
    <row r="229" spans="27:30" x14ac:dyDescent="0.2">
      <c r="AA229" s="227"/>
      <c r="AB229" s="227"/>
      <c r="AC229" s="227"/>
      <c r="AD229" s="227"/>
    </row>
    <row r="230" spans="27:30" x14ac:dyDescent="0.2">
      <c r="AA230" s="227"/>
      <c r="AB230" s="227"/>
      <c r="AC230" s="227"/>
      <c r="AD230" s="227"/>
    </row>
    <row r="231" spans="27:30" x14ac:dyDescent="0.2">
      <c r="AA231" s="227"/>
      <c r="AB231" s="227"/>
      <c r="AC231" s="227"/>
      <c r="AD231" s="227"/>
    </row>
    <row r="232" spans="27:30" x14ac:dyDescent="0.2">
      <c r="AA232" s="227"/>
      <c r="AB232" s="227"/>
      <c r="AC232" s="227"/>
      <c r="AD232" s="227"/>
    </row>
    <row r="233" spans="27:30" x14ac:dyDescent="0.2">
      <c r="AA233" s="227"/>
      <c r="AB233" s="227"/>
      <c r="AC233" s="227"/>
      <c r="AD233" s="227"/>
    </row>
    <row r="234" spans="27:30" x14ac:dyDescent="0.2">
      <c r="AA234" s="227"/>
      <c r="AB234" s="227"/>
      <c r="AC234" s="227"/>
      <c r="AD234" s="227"/>
    </row>
    <row r="235" spans="27:30" x14ac:dyDescent="0.2">
      <c r="AA235" s="227"/>
      <c r="AB235" s="227"/>
      <c r="AC235" s="227"/>
      <c r="AD235" s="227"/>
    </row>
    <row r="236" spans="27:30" x14ac:dyDescent="0.2">
      <c r="AA236" s="227"/>
      <c r="AB236" s="227"/>
      <c r="AC236" s="227"/>
      <c r="AD236" s="227"/>
    </row>
    <row r="237" spans="27:30" x14ac:dyDescent="0.2">
      <c r="AA237" s="227"/>
      <c r="AB237" s="227"/>
      <c r="AC237" s="227"/>
      <c r="AD237" s="227"/>
    </row>
    <row r="238" spans="27:30" x14ac:dyDescent="0.2">
      <c r="AA238" s="227"/>
      <c r="AB238" s="227"/>
      <c r="AC238" s="227"/>
      <c r="AD238" s="227"/>
    </row>
    <row r="239" spans="27:30" x14ac:dyDescent="0.2">
      <c r="AA239" s="227"/>
      <c r="AB239" s="227"/>
      <c r="AC239" s="227"/>
      <c r="AD239" s="227"/>
    </row>
    <row r="240" spans="27:30" x14ac:dyDescent="0.2">
      <c r="AA240" s="227"/>
      <c r="AB240" s="227"/>
      <c r="AC240" s="227"/>
      <c r="AD240" s="227"/>
    </row>
    <row r="241" spans="27:30" x14ac:dyDescent="0.2">
      <c r="AA241" s="227"/>
      <c r="AB241" s="227"/>
      <c r="AC241" s="227"/>
      <c r="AD241" s="227"/>
    </row>
    <row r="242" spans="27:30" x14ac:dyDescent="0.2">
      <c r="AA242" s="227"/>
      <c r="AB242" s="227"/>
      <c r="AC242" s="227"/>
      <c r="AD242" s="227"/>
    </row>
    <row r="243" spans="27:30" x14ac:dyDescent="0.2">
      <c r="AA243" s="227"/>
      <c r="AB243" s="227"/>
      <c r="AC243" s="227"/>
      <c r="AD243" s="227"/>
    </row>
    <row r="244" spans="27:30" x14ac:dyDescent="0.2">
      <c r="AA244" s="227"/>
      <c r="AB244" s="227"/>
      <c r="AC244" s="227"/>
      <c r="AD244" s="227"/>
    </row>
    <row r="245" spans="27:30" x14ac:dyDescent="0.2">
      <c r="AA245" s="227"/>
      <c r="AB245" s="227"/>
      <c r="AC245" s="227"/>
      <c r="AD245" s="227"/>
    </row>
    <row r="246" spans="27:30" x14ac:dyDescent="0.2">
      <c r="AA246" s="227"/>
      <c r="AB246" s="227"/>
      <c r="AC246" s="227"/>
      <c r="AD246" s="227"/>
    </row>
    <row r="247" spans="27:30" x14ac:dyDescent="0.2">
      <c r="AA247" s="227"/>
      <c r="AB247" s="227"/>
      <c r="AC247" s="227"/>
      <c r="AD247" s="227"/>
    </row>
    <row r="248" spans="27:30" x14ac:dyDescent="0.2">
      <c r="AA248" s="227"/>
      <c r="AB248" s="227"/>
      <c r="AC248" s="227"/>
      <c r="AD248" s="227"/>
    </row>
    <row r="249" spans="27:30" x14ac:dyDescent="0.2">
      <c r="AA249" s="227"/>
      <c r="AB249" s="227"/>
      <c r="AC249" s="227"/>
      <c r="AD249" s="227"/>
    </row>
    <row r="250" spans="27:30" x14ac:dyDescent="0.2">
      <c r="AA250" s="227"/>
      <c r="AB250" s="227"/>
      <c r="AC250" s="227"/>
      <c r="AD250" s="227"/>
    </row>
    <row r="251" spans="27:30" x14ac:dyDescent="0.2">
      <c r="AA251" s="227"/>
      <c r="AB251" s="227"/>
      <c r="AC251" s="227"/>
      <c r="AD251" s="227"/>
    </row>
    <row r="252" spans="27:30" x14ac:dyDescent="0.2">
      <c r="AA252" s="227"/>
      <c r="AB252" s="227"/>
      <c r="AC252" s="227"/>
      <c r="AD252" s="227"/>
    </row>
    <row r="253" spans="27:30" x14ac:dyDescent="0.2">
      <c r="AA253" s="227"/>
      <c r="AB253" s="227"/>
      <c r="AC253" s="227"/>
      <c r="AD253" s="227"/>
    </row>
    <row r="254" spans="27:30" x14ac:dyDescent="0.2">
      <c r="AA254" s="227"/>
      <c r="AB254" s="227"/>
      <c r="AC254" s="227"/>
      <c r="AD254" s="227"/>
    </row>
    <row r="255" spans="27:30" x14ac:dyDescent="0.2">
      <c r="AA255" s="227"/>
      <c r="AB255" s="227"/>
      <c r="AC255" s="227"/>
      <c r="AD255" s="227"/>
    </row>
    <row r="256" spans="27:30" x14ac:dyDescent="0.2">
      <c r="AA256" s="227"/>
      <c r="AB256" s="227"/>
      <c r="AC256" s="227"/>
      <c r="AD256" s="227"/>
    </row>
    <row r="257" spans="27:30" x14ac:dyDescent="0.2">
      <c r="AA257" s="227"/>
      <c r="AB257" s="227"/>
      <c r="AC257" s="227"/>
      <c r="AD257" s="227"/>
    </row>
    <row r="258" spans="27:30" x14ac:dyDescent="0.2">
      <c r="AA258" s="227"/>
      <c r="AB258" s="227"/>
      <c r="AC258" s="227"/>
      <c r="AD258" s="227"/>
    </row>
    <row r="259" spans="27:30" x14ac:dyDescent="0.2">
      <c r="AA259" s="227"/>
      <c r="AB259" s="227"/>
      <c r="AC259" s="227"/>
      <c r="AD259" s="227"/>
    </row>
    <row r="260" spans="27:30" x14ac:dyDescent="0.2">
      <c r="AA260" s="227"/>
      <c r="AB260" s="227"/>
      <c r="AC260" s="227"/>
      <c r="AD260" s="227"/>
    </row>
    <row r="261" spans="27:30" x14ac:dyDescent="0.2">
      <c r="AA261" s="227"/>
      <c r="AB261" s="227"/>
      <c r="AC261" s="227"/>
      <c r="AD261" s="227"/>
    </row>
    <row r="262" spans="27:30" x14ac:dyDescent="0.2">
      <c r="AA262" s="227"/>
      <c r="AB262" s="227"/>
      <c r="AC262" s="227"/>
      <c r="AD262" s="227"/>
    </row>
    <row r="263" spans="27:30" x14ac:dyDescent="0.2">
      <c r="AA263" s="227"/>
      <c r="AB263" s="227"/>
      <c r="AC263" s="227"/>
      <c r="AD263" s="227"/>
    </row>
    <row r="264" spans="27:30" x14ac:dyDescent="0.2">
      <c r="AA264" s="227"/>
      <c r="AB264" s="227"/>
      <c r="AC264" s="227"/>
      <c r="AD264" s="227"/>
    </row>
    <row r="265" spans="27:30" x14ac:dyDescent="0.2">
      <c r="AA265" s="227"/>
      <c r="AB265" s="227"/>
      <c r="AC265" s="227"/>
      <c r="AD265" s="227"/>
    </row>
    <row r="266" spans="27:30" x14ac:dyDescent="0.2">
      <c r="AA266" s="227"/>
      <c r="AB266" s="227"/>
      <c r="AC266" s="227"/>
      <c r="AD266" s="227"/>
    </row>
    <row r="267" spans="27:30" x14ac:dyDescent="0.2">
      <c r="AA267" s="227"/>
      <c r="AB267" s="227"/>
      <c r="AC267" s="227"/>
      <c r="AD267" s="227"/>
    </row>
    <row r="268" spans="27:30" x14ac:dyDescent="0.2">
      <c r="AA268" s="227"/>
      <c r="AB268" s="227"/>
      <c r="AC268" s="227"/>
      <c r="AD268" s="227"/>
    </row>
    <row r="269" spans="27:30" x14ac:dyDescent="0.2">
      <c r="AA269" s="227"/>
      <c r="AB269" s="227"/>
      <c r="AC269" s="227"/>
      <c r="AD269" s="227"/>
    </row>
    <row r="270" spans="27:30" x14ac:dyDescent="0.2">
      <c r="AA270" s="227"/>
      <c r="AB270" s="227"/>
      <c r="AC270" s="227"/>
      <c r="AD270" s="227"/>
    </row>
    <row r="271" spans="27:30" x14ac:dyDescent="0.2">
      <c r="AA271" s="227"/>
      <c r="AB271" s="227"/>
      <c r="AC271" s="227"/>
      <c r="AD271" s="227"/>
    </row>
    <row r="272" spans="27:30" x14ac:dyDescent="0.2">
      <c r="AA272" s="227"/>
      <c r="AB272" s="227"/>
      <c r="AC272" s="227"/>
      <c r="AD272" s="227"/>
    </row>
    <row r="273" spans="27:30" x14ac:dyDescent="0.2">
      <c r="AA273" s="227"/>
      <c r="AB273" s="227"/>
      <c r="AC273" s="227"/>
      <c r="AD273" s="227"/>
    </row>
    <row r="274" spans="27:30" x14ac:dyDescent="0.2">
      <c r="AA274" s="227"/>
      <c r="AB274" s="227"/>
      <c r="AC274" s="227"/>
      <c r="AD274" s="227"/>
    </row>
    <row r="275" spans="27:30" x14ac:dyDescent="0.2">
      <c r="AA275" s="227"/>
      <c r="AB275" s="227"/>
      <c r="AC275" s="227"/>
      <c r="AD275" s="227"/>
    </row>
    <row r="276" spans="27:30" x14ac:dyDescent="0.2">
      <c r="AA276" s="227"/>
      <c r="AB276" s="227"/>
      <c r="AC276" s="227"/>
      <c r="AD276" s="227"/>
    </row>
    <row r="277" spans="27:30" x14ac:dyDescent="0.2">
      <c r="AA277" s="227"/>
      <c r="AB277" s="227"/>
      <c r="AC277" s="227"/>
      <c r="AD277" s="227"/>
    </row>
    <row r="278" spans="27:30" x14ac:dyDescent="0.2">
      <c r="AA278" s="227"/>
      <c r="AB278" s="227"/>
      <c r="AC278" s="227"/>
      <c r="AD278" s="227"/>
    </row>
    <row r="279" spans="27:30" x14ac:dyDescent="0.2">
      <c r="AA279" s="227"/>
      <c r="AB279" s="227"/>
      <c r="AC279" s="227"/>
      <c r="AD279" s="227"/>
    </row>
    <row r="280" spans="27:30" x14ac:dyDescent="0.2">
      <c r="AA280" s="227"/>
      <c r="AB280" s="227"/>
      <c r="AC280" s="227"/>
      <c r="AD280" s="227"/>
    </row>
    <row r="281" spans="27:30" x14ac:dyDescent="0.2">
      <c r="AA281" s="227"/>
      <c r="AB281" s="227"/>
      <c r="AC281" s="227"/>
      <c r="AD281" s="227"/>
    </row>
    <row r="282" spans="27:30" x14ac:dyDescent="0.2">
      <c r="AA282" s="227"/>
      <c r="AB282" s="227"/>
      <c r="AC282" s="227"/>
      <c r="AD282" s="227"/>
    </row>
    <row r="283" spans="27:30" x14ac:dyDescent="0.2">
      <c r="AA283" s="227"/>
      <c r="AB283" s="227"/>
      <c r="AC283" s="227"/>
      <c r="AD283" s="227"/>
    </row>
    <row r="284" spans="27:30" x14ac:dyDescent="0.2">
      <c r="AA284" s="227"/>
      <c r="AB284" s="227"/>
      <c r="AC284" s="227"/>
      <c r="AD284" s="227"/>
    </row>
    <row r="285" spans="27:30" x14ac:dyDescent="0.2">
      <c r="AA285" s="227"/>
      <c r="AB285" s="227"/>
      <c r="AC285" s="227"/>
      <c r="AD285" s="227"/>
    </row>
    <row r="286" spans="27:30" x14ac:dyDescent="0.2">
      <c r="AA286" s="227"/>
      <c r="AB286" s="227"/>
      <c r="AC286" s="227"/>
      <c r="AD286" s="227"/>
    </row>
    <row r="287" spans="27:30" x14ac:dyDescent="0.2">
      <c r="AA287" s="227"/>
      <c r="AB287" s="227"/>
      <c r="AC287" s="227"/>
      <c r="AD287" s="227"/>
    </row>
    <row r="288" spans="27:30" x14ac:dyDescent="0.2">
      <c r="AA288" s="227"/>
      <c r="AB288" s="227"/>
      <c r="AC288" s="227"/>
      <c r="AD288" s="227"/>
    </row>
    <row r="289" spans="27:30" x14ac:dyDescent="0.2">
      <c r="AA289" s="227"/>
      <c r="AB289" s="227"/>
      <c r="AC289" s="227"/>
      <c r="AD289" s="227"/>
    </row>
    <row r="290" spans="27:30" x14ac:dyDescent="0.2">
      <c r="AA290" s="227"/>
      <c r="AB290" s="227"/>
      <c r="AC290" s="227"/>
      <c r="AD290" s="227"/>
    </row>
    <row r="291" spans="27:30" x14ac:dyDescent="0.2">
      <c r="AA291" s="227"/>
      <c r="AB291" s="227"/>
      <c r="AC291" s="227"/>
      <c r="AD291" s="227"/>
    </row>
    <row r="292" spans="27:30" x14ac:dyDescent="0.2">
      <c r="AA292" s="227"/>
      <c r="AB292" s="227"/>
      <c r="AC292" s="227"/>
      <c r="AD292" s="227"/>
    </row>
    <row r="293" spans="27:30" x14ac:dyDescent="0.2">
      <c r="AA293" s="227"/>
      <c r="AB293" s="227"/>
      <c r="AC293" s="227"/>
      <c r="AD293" s="227"/>
    </row>
    <row r="294" spans="27:30" x14ac:dyDescent="0.2">
      <c r="AA294" s="227"/>
      <c r="AB294" s="227"/>
      <c r="AC294" s="227"/>
      <c r="AD294" s="227"/>
    </row>
    <row r="295" spans="27:30" x14ac:dyDescent="0.2">
      <c r="AA295" s="227"/>
      <c r="AB295" s="227"/>
      <c r="AC295" s="227"/>
      <c r="AD295" s="227"/>
    </row>
    <row r="296" spans="27:30" x14ac:dyDescent="0.2">
      <c r="AA296" s="227"/>
      <c r="AB296" s="227"/>
      <c r="AC296" s="227"/>
      <c r="AD296" s="227"/>
    </row>
    <row r="297" spans="27:30" x14ac:dyDescent="0.2">
      <c r="AA297" s="227"/>
      <c r="AB297" s="227"/>
      <c r="AC297" s="227"/>
      <c r="AD297" s="227"/>
    </row>
    <row r="298" spans="27:30" x14ac:dyDescent="0.2">
      <c r="AA298" s="227"/>
      <c r="AB298" s="227"/>
      <c r="AC298" s="227"/>
      <c r="AD298" s="227"/>
    </row>
    <row r="299" spans="27:30" x14ac:dyDescent="0.2">
      <c r="AA299" s="227"/>
      <c r="AB299" s="227"/>
      <c r="AC299" s="227"/>
      <c r="AD299" s="227"/>
    </row>
    <row r="300" spans="27:30" x14ac:dyDescent="0.2">
      <c r="AA300" s="227"/>
      <c r="AB300" s="227"/>
      <c r="AC300" s="227"/>
      <c r="AD300" s="227"/>
    </row>
    <row r="301" spans="27:30" x14ac:dyDescent="0.2">
      <c r="AA301" s="227"/>
      <c r="AB301" s="227"/>
      <c r="AC301" s="227"/>
      <c r="AD301" s="227"/>
    </row>
    <row r="302" spans="27:30" x14ac:dyDescent="0.2">
      <c r="AA302" s="227"/>
      <c r="AB302" s="227"/>
      <c r="AC302" s="227"/>
      <c r="AD302" s="227"/>
    </row>
    <row r="303" spans="27:30" x14ac:dyDescent="0.2">
      <c r="AA303" s="227"/>
      <c r="AB303" s="227"/>
      <c r="AC303" s="227"/>
      <c r="AD303" s="227"/>
    </row>
    <row r="304" spans="27:30" x14ac:dyDescent="0.2">
      <c r="AA304" s="227"/>
      <c r="AB304" s="227"/>
      <c r="AC304" s="227"/>
      <c r="AD304" s="227"/>
    </row>
    <row r="305" spans="27:30" x14ac:dyDescent="0.2">
      <c r="AA305" s="227"/>
      <c r="AB305" s="227"/>
      <c r="AC305" s="227"/>
      <c r="AD305" s="227"/>
    </row>
    <row r="306" spans="27:30" x14ac:dyDescent="0.2">
      <c r="AA306" s="227"/>
      <c r="AB306" s="227"/>
      <c r="AC306" s="227"/>
      <c r="AD306" s="227"/>
    </row>
    <row r="307" spans="27:30" x14ac:dyDescent="0.2">
      <c r="AA307" s="227"/>
      <c r="AB307" s="227"/>
      <c r="AC307" s="227"/>
      <c r="AD307" s="227"/>
    </row>
    <row r="308" spans="27:30" x14ac:dyDescent="0.2">
      <c r="AA308" s="227"/>
      <c r="AB308" s="227"/>
      <c r="AC308" s="227"/>
      <c r="AD308" s="227"/>
    </row>
    <row r="309" spans="27:30" x14ac:dyDescent="0.2">
      <c r="AA309" s="227"/>
      <c r="AB309" s="227"/>
      <c r="AC309" s="227"/>
      <c r="AD309" s="227"/>
    </row>
    <row r="310" spans="27:30" x14ac:dyDescent="0.2">
      <c r="AA310" s="227"/>
      <c r="AB310" s="227"/>
      <c r="AC310" s="227"/>
      <c r="AD310" s="227"/>
    </row>
    <row r="311" spans="27:30" x14ac:dyDescent="0.2">
      <c r="AA311" s="227"/>
      <c r="AB311" s="227"/>
      <c r="AC311" s="227"/>
      <c r="AD311" s="227"/>
    </row>
    <row r="312" spans="27:30" x14ac:dyDescent="0.2">
      <c r="AA312" s="227"/>
      <c r="AB312" s="227"/>
      <c r="AC312" s="227"/>
      <c r="AD312" s="227"/>
    </row>
    <row r="313" spans="27:30" x14ac:dyDescent="0.2">
      <c r="AA313" s="227"/>
      <c r="AB313" s="227"/>
      <c r="AC313" s="227"/>
      <c r="AD313" s="227"/>
    </row>
    <row r="314" spans="27:30" x14ac:dyDescent="0.2">
      <c r="AA314" s="227"/>
      <c r="AB314" s="227"/>
      <c r="AC314" s="227"/>
      <c r="AD314" s="227"/>
    </row>
    <row r="315" spans="27:30" x14ac:dyDescent="0.2">
      <c r="AA315" s="227"/>
      <c r="AB315" s="227"/>
      <c r="AC315" s="227"/>
      <c r="AD315" s="227"/>
    </row>
    <row r="316" spans="27:30" x14ac:dyDescent="0.2">
      <c r="AA316" s="227"/>
      <c r="AB316" s="227"/>
      <c r="AC316" s="227"/>
      <c r="AD316" s="227"/>
    </row>
    <row r="317" spans="27:30" x14ac:dyDescent="0.2">
      <c r="AA317" s="227"/>
      <c r="AB317" s="227"/>
      <c r="AC317" s="227"/>
      <c r="AD317" s="227"/>
    </row>
    <row r="318" spans="27:30" x14ac:dyDescent="0.2">
      <c r="AA318" s="227"/>
      <c r="AB318" s="227"/>
      <c r="AC318" s="227"/>
      <c r="AD318" s="227"/>
    </row>
  </sheetData>
  <sheetProtection sheet="1" objects="1" scenarios="1" insertHyperlinks="0"/>
  <mergeCells count="94">
    <mergeCell ref="A77:C77"/>
    <mergeCell ref="V33:W33"/>
    <mergeCell ref="A36:C36"/>
    <mergeCell ref="A37:C37"/>
    <mergeCell ref="A21:M21"/>
    <mergeCell ref="A26:B26"/>
    <mergeCell ref="A38:C38"/>
    <mergeCell ref="A24:B24"/>
    <mergeCell ref="A25:B25"/>
    <mergeCell ref="A29:B29"/>
    <mergeCell ref="A28:B28"/>
    <mergeCell ref="A33:B33"/>
    <mergeCell ref="F33:G33"/>
    <mergeCell ref="A50:C50"/>
    <mergeCell ref="A46:C46"/>
    <mergeCell ref="A47:C47"/>
    <mergeCell ref="B2:C2"/>
    <mergeCell ref="B3:C3"/>
    <mergeCell ref="AA5:AA6"/>
    <mergeCell ref="AC5:AC6"/>
    <mergeCell ref="A12:C12"/>
    <mergeCell ref="F12:G12"/>
    <mergeCell ref="J12:K12"/>
    <mergeCell ref="AA12:AD13"/>
    <mergeCell ref="AD5:AD6"/>
    <mergeCell ref="A6:Y6"/>
    <mergeCell ref="AB5:AB6"/>
    <mergeCell ref="AA7:AA10"/>
    <mergeCell ref="AB7:AB10"/>
    <mergeCell ref="AC7:AC10"/>
    <mergeCell ref="AD7:AD10"/>
    <mergeCell ref="A9:M9"/>
    <mergeCell ref="F13:G13"/>
    <mergeCell ref="J13:K13"/>
    <mergeCell ref="L33:M33"/>
    <mergeCell ref="N33:O33"/>
    <mergeCell ref="F14:G14"/>
    <mergeCell ref="J14:K14"/>
    <mergeCell ref="F16:G16"/>
    <mergeCell ref="J16:K16"/>
    <mergeCell ref="F15:G15"/>
    <mergeCell ref="J15:K15"/>
    <mergeCell ref="J17:K17"/>
    <mergeCell ref="J18:K18"/>
    <mergeCell ref="H33:I33"/>
    <mergeCell ref="J33:K33"/>
    <mergeCell ref="A31:M31"/>
    <mergeCell ref="D33:E33"/>
    <mergeCell ref="J19:K19"/>
    <mergeCell ref="F17:G17"/>
    <mergeCell ref="A18:C18"/>
    <mergeCell ref="A17:C17"/>
    <mergeCell ref="T33:U33"/>
    <mergeCell ref="A35:B35"/>
    <mergeCell ref="P33:Q33"/>
    <mergeCell ref="R33:S33"/>
    <mergeCell ref="A49:C49"/>
    <mergeCell ref="A39:C39"/>
    <mergeCell ref="A40:C40"/>
    <mergeCell ref="A41:C41"/>
    <mergeCell ref="A43:C43"/>
    <mergeCell ref="A44:C44"/>
    <mergeCell ref="B1:F1"/>
    <mergeCell ref="A74:C74"/>
    <mergeCell ref="A75:C75"/>
    <mergeCell ref="A76:C76"/>
    <mergeCell ref="A61:C61"/>
    <mergeCell ref="A62:C62"/>
    <mergeCell ref="A63:C63"/>
    <mergeCell ref="A73:C73"/>
    <mergeCell ref="A51:C51"/>
    <mergeCell ref="A52:C52"/>
    <mergeCell ref="A68:C68"/>
    <mergeCell ref="A69:C69"/>
    <mergeCell ref="A53:C53"/>
    <mergeCell ref="A56:C56"/>
    <mergeCell ref="A54:C54"/>
    <mergeCell ref="A58:C58"/>
    <mergeCell ref="A13:C13"/>
    <mergeCell ref="A70:C70"/>
    <mergeCell ref="A72:C72"/>
    <mergeCell ref="A80:C80"/>
    <mergeCell ref="A59:C59"/>
    <mergeCell ref="A14:C14"/>
    <mergeCell ref="A15:C15"/>
    <mergeCell ref="A16:C16"/>
    <mergeCell ref="A23:B23"/>
    <mergeCell ref="A78:B78"/>
    <mergeCell ref="A57:C57"/>
    <mergeCell ref="A64:C64"/>
    <mergeCell ref="A65:B65"/>
    <mergeCell ref="A67:B67"/>
    <mergeCell ref="A71:C71"/>
    <mergeCell ref="A48:C48"/>
  </mergeCells>
  <printOptions horizontalCentered="1"/>
  <pageMargins left="0.39370078740157483" right="0.19685039370078741" top="0.39370078740157483" bottom="0.39370078740157483" header="0" footer="0.15748031496062992"/>
  <pageSetup paperSize="9" scale="61" fitToWidth="2" fitToHeight="5" orientation="landscape" blackAndWhite="1" r:id="rId1"/>
  <headerFooter alignWithMargins="0">
    <oddFooter>&amp;L&amp;F
Copyright © 2003-Present Business Fitness Pty Ltd&amp;R&amp;A &amp;P</oddFooter>
  </headerFooter>
  <rowBreaks count="1" manualBreakCount="1">
    <brk id="60" max="24" man="1"/>
  </rowBreaks>
  <drawing r:id="rId2"/>
  <legacyDrawing r:id="rId3"/>
  <controls>
    <mc:AlternateContent xmlns:mc="http://schemas.openxmlformats.org/markup-compatibility/2006">
      <mc:Choice Requires="x14">
        <control shapeId="108550" r:id="rId4" name="FinalReviewChk">
          <controlPr defaultSize="0" autoLine="0" r:id="rId5">
            <anchor moveWithCells="1">
              <from>
                <xdr:col>26</xdr:col>
                <xdr:colOff>104775</xdr:colOff>
                <xdr:row>7</xdr:row>
                <xdr:rowOff>38100</xdr:rowOff>
              </from>
              <to>
                <xdr:col>26</xdr:col>
                <xdr:colOff>276225</xdr:colOff>
                <xdr:row>8</xdr:row>
                <xdr:rowOff>161925</xdr:rowOff>
              </to>
            </anchor>
          </controlPr>
        </control>
      </mc:Choice>
      <mc:Fallback>
        <control shapeId="108550" r:id="rId4" name="FinalReviewChk"/>
      </mc:Fallback>
    </mc:AlternateContent>
    <mc:AlternateContent xmlns:mc="http://schemas.openxmlformats.org/markup-compatibility/2006">
      <mc:Choice Requires="x14">
        <control shapeId="108549" r:id="rId6" name="ReworkCompleteChk">
          <controlPr defaultSize="0" autoLine="0" r:id="rId7">
            <anchor moveWithCells="1">
              <from>
                <xdr:col>26</xdr:col>
                <xdr:colOff>104775</xdr:colOff>
                <xdr:row>5</xdr:row>
                <xdr:rowOff>19050</xdr:rowOff>
              </from>
              <to>
                <xdr:col>26</xdr:col>
                <xdr:colOff>276225</xdr:colOff>
                <xdr:row>5</xdr:row>
                <xdr:rowOff>190500</xdr:rowOff>
              </to>
            </anchor>
          </controlPr>
        </control>
      </mc:Choice>
      <mc:Fallback>
        <control shapeId="108549" r:id="rId6" name="ReworkCompleteChk"/>
      </mc:Fallback>
    </mc:AlternateContent>
    <mc:AlternateContent xmlns:mc="http://schemas.openxmlformats.org/markup-compatibility/2006">
      <mc:Choice Requires="x14">
        <control shapeId="108548" r:id="rId8" name="ReworkRequiredChk">
          <controlPr defaultSize="0" autoLine="0" r:id="rId9">
            <anchor moveWithCells="1">
              <from>
                <xdr:col>26</xdr:col>
                <xdr:colOff>104775</xdr:colOff>
                <xdr:row>3</xdr:row>
                <xdr:rowOff>95250</xdr:rowOff>
              </from>
              <to>
                <xdr:col>26</xdr:col>
                <xdr:colOff>276225</xdr:colOff>
                <xdr:row>3</xdr:row>
                <xdr:rowOff>266700</xdr:rowOff>
              </to>
            </anchor>
          </controlPr>
        </control>
      </mc:Choice>
      <mc:Fallback>
        <control shapeId="108548" r:id="rId8" name="ReworkRequiredChk"/>
      </mc:Fallback>
    </mc:AlternateContent>
    <mc:AlternateContent xmlns:mc="http://schemas.openxmlformats.org/markup-compatibility/2006">
      <mc:Choice Requires="x14">
        <control shapeId="108547" r:id="rId10" name="ReviewedChk">
          <controlPr defaultSize="0" autoLine="0" r:id="rId11">
            <anchor moveWithCells="1">
              <from>
                <xdr:col>26</xdr:col>
                <xdr:colOff>104775</xdr:colOff>
                <xdr:row>2</xdr:row>
                <xdr:rowOff>76200</xdr:rowOff>
              </from>
              <to>
                <xdr:col>26</xdr:col>
                <xdr:colOff>276225</xdr:colOff>
                <xdr:row>2</xdr:row>
                <xdr:rowOff>247650</xdr:rowOff>
              </to>
            </anchor>
          </controlPr>
        </control>
      </mc:Choice>
      <mc:Fallback>
        <control shapeId="108547" r:id="rId10" name="ReviewedChk"/>
      </mc:Fallback>
    </mc:AlternateContent>
    <mc:AlternateContent xmlns:mc="http://schemas.openxmlformats.org/markup-compatibility/2006">
      <mc:Choice Requires="x14">
        <control shapeId="108546" r:id="rId12" name="AwaitingClientChk">
          <controlPr defaultSize="0" autoLine="0" r:id="rId13">
            <anchor moveWithCells="1">
              <from>
                <xdr:col>26</xdr:col>
                <xdr:colOff>104775</xdr:colOff>
                <xdr:row>1</xdr:row>
                <xdr:rowOff>57150</xdr:rowOff>
              </from>
              <to>
                <xdr:col>26</xdr:col>
                <xdr:colOff>276225</xdr:colOff>
                <xdr:row>1</xdr:row>
                <xdr:rowOff>228600</xdr:rowOff>
              </to>
            </anchor>
          </controlPr>
        </control>
      </mc:Choice>
      <mc:Fallback>
        <control shapeId="108546" r:id="rId12" name="AwaitingClientChk"/>
      </mc:Fallback>
    </mc:AlternateContent>
    <mc:AlternateContent xmlns:mc="http://schemas.openxmlformats.org/markup-compatibility/2006">
      <mc:Choice Requires="x14">
        <control shapeId="108545" r:id="rId14" name="WorksheetCompleteChk">
          <controlPr defaultSize="0" autoLine="0" r:id="rId15">
            <anchor moveWithCells="1">
              <from>
                <xdr:col>26</xdr:col>
                <xdr:colOff>104775</xdr:colOff>
                <xdr:row>0</xdr:row>
                <xdr:rowOff>47625</xdr:rowOff>
              </from>
              <to>
                <xdr:col>26</xdr:col>
                <xdr:colOff>276225</xdr:colOff>
                <xdr:row>0</xdr:row>
                <xdr:rowOff>219075</xdr:rowOff>
              </to>
            </anchor>
          </controlPr>
        </control>
      </mc:Choice>
      <mc:Fallback>
        <control shapeId="108545" r:id="rId14" name="WorksheetCompleteChk"/>
      </mc:Fallback>
    </mc:AlternateContent>
  </control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3">
    <tabColor rgb="FF8DC63F"/>
    <pageSetUpPr autoPageBreaks="0" fitToPage="1"/>
  </sheetPr>
  <dimension ref="A1:L1627"/>
  <sheetViews>
    <sheetView showGridLines="0" zoomScaleNormal="100" workbookViewId="0">
      <selection activeCell="A8" sqref="A8"/>
    </sheetView>
  </sheetViews>
  <sheetFormatPr defaultColWidth="9.33203125" defaultRowHeight="12.75" x14ac:dyDescent="0.2"/>
  <cols>
    <col min="1" max="1" width="12.83203125" style="24" customWidth="1"/>
    <col min="2" max="2" width="9.1640625" style="24" customWidth="1"/>
    <col min="3" max="3" width="25.5" style="24" customWidth="1"/>
    <col min="4" max="4" width="15.83203125" style="24" customWidth="1"/>
    <col min="5" max="5" width="10.83203125" style="24" customWidth="1"/>
    <col min="6" max="7" width="15.83203125" style="24" customWidth="1"/>
    <col min="8" max="8" width="15.1640625" style="24" customWidth="1"/>
    <col min="9" max="9" width="6.33203125" style="179" customWidth="1"/>
    <col min="10" max="10" width="30.83203125" style="179" customWidth="1"/>
    <col min="11" max="12" width="9.33203125" style="179"/>
    <col min="13" max="16384" width="9.33203125" style="24"/>
  </cols>
  <sheetData>
    <row r="1" spans="1:12" customFormat="1" ht="24.95" customHeight="1" x14ac:dyDescent="0.2">
      <c r="A1" s="145" t="s">
        <v>167</v>
      </c>
      <c r="B1" s="1426" t="str">
        <f>Home!$B$3</f>
        <v>MICI05</v>
      </c>
      <c r="C1" s="1426"/>
      <c r="D1" s="1426"/>
      <c r="F1" s="104" t="s">
        <v>58</v>
      </c>
      <c r="G1" s="1066" t="e">
        <f>IF(AND('Index of Workpapers'!E77="",#REF!=""),'Index of Workpapers'!C77,IF('Index of Workpapers'!E77&lt;&gt;"",'Index of Workpapers'!E77,#REF!))</f>
        <v>#REF!</v>
      </c>
      <c r="H1" s="24"/>
      <c r="I1" s="643"/>
      <c r="J1" s="644" t="s">
        <v>349</v>
      </c>
      <c r="K1" s="645" t="s">
        <v>63</v>
      </c>
      <c r="L1" s="646" t="s">
        <v>64</v>
      </c>
    </row>
    <row r="2" spans="1:12" customFormat="1" ht="24.95" customHeight="1" x14ac:dyDescent="0.25">
      <c r="A2" s="145" t="s">
        <v>10</v>
      </c>
      <c r="B2" s="1426" t="str">
        <f>Home!$B$4</f>
        <v>MICINDA SUPERANNUATION FUND</v>
      </c>
      <c r="C2" s="1426"/>
      <c r="D2" s="168"/>
      <c r="F2" s="104" t="s">
        <v>63</v>
      </c>
      <c r="G2" s="104" t="s">
        <v>64</v>
      </c>
      <c r="H2" s="24"/>
      <c r="I2" s="643"/>
      <c r="J2" s="644" t="s">
        <v>350</v>
      </c>
      <c r="K2" s="645" t="s">
        <v>63</v>
      </c>
      <c r="L2" s="646" t="s">
        <v>64</v>
      </c>
    </row>
    <row r="3" spans="1:12" customFormat="1" ht="24.95" customHeight="1" x14ac:dyDescent="0.2">
      <c r="A3" s="145" t="s">
        <v>236</v>
      </c>
      <c r="B3" s="1427">
        <f>Home!$C$7</f>
        <v>43281</v>
      </c>
      <c r="C3" s="1427"/>
      <c r="D3" s="999"/>
      <c r="E3" s="142" t="s">
        <v>55</v>
      </c>
      <c r="F3" s="106" t="str">
        <f>Home!$C$16</f>
        <v>TH</v>
      </c>
      <c r="G3" s="238">
        <f>Home!$C$17</f>
        <v>43521</v>
      </c>
      <c r="H3" s="24"/>
      <c r="I3" s="643"/>
      <c r="J3" s="644" t="s">
        <v>94</v>
      </c>
      <c r="K3" s="645" t="s">
        <v>63</v>
      </c>
      <c r="L3" s="646" t="s">
        <v>64</v>
      </c>
    </row>
    <row r="4" spans="1:12" customFormat="1" ht="24.95" customHeight="1" x14ac:dyDescent="0.3">
      <c r="A4" s="105" t="s">
        <v>138</v>
      </c>
      <c r="B4" s="105"/>
      <c r="C4" s="24"/>
      <c r="D4" s="24"/>
      <c r="E4" s="142" t="s">
        <v>56</v>
      </c>
      <c r="F4" s="106" t="str">
        <f>Home!$C$18</f>
        <v>Enter initials</v>
      </c>
      <c r="G4" s="238" t="str">
        <f>Home!$C$19</f>
        <v>Enter date</v>
      </c>
      <c r="H4" s="24"/>
      <c r="I4" s="643"/>
      <c r="J4" s="644" t="s">
        <v>351</v>
      </c>
      <c r="K4" s="645" t="s">
        <v>63</v>
      </c>
      <c r="L4" s="646" t="s">
        <v>64</v>
      </c>
    </row>
    <row r="5" spans="1:12" ht="3.75" customHeight="1" thickBot="1" x14ac:dyDescent="0.25">
      <c r="I5" s="1418"/>
      <c r="J5" s="1419" t="s">
        <v>352</v>
      </c>
      <c r="K5" s="1420" t="s">
        <v>63</v>
      </c>
      <c r="L5" s="1422" t="s">
        <v>64</v>
      </c>
    </row>
    <row r="6" spans="1:12" ht="3.75" customHeight="1" x14ac:dyDescent="0.2">
      <c r="A6" s="586"/>
      <c r="B6" s="587"/>
      <c r="C6" s="587"/>
      <c r="D6" s="587"/>
      <c r="E6" s="587"/>
      <c r="F6" s="587"/>
      <c r="G6" s="589"/>
      <c r="H6"/>
      <c r="I6" s="1418"/>
      <c r="J6" s="1419"/>
      <c r="K6" s="1420"/>
      <c r="L6" s="1422"/>
    </row>
    <row r="7" spans="1:12" s="19" customFormat="1" ht="30" customHeight="1" x14ac:dyDescent="0.2">
      <c r="A7" s="641" t="s">
        <v>176</v>
      </c>
      <c r="B7" s="1403" t="s">
        <v>97</v>
      </c>
      <c r="C7" s="1403"/>
      <c r="D7" s="642" t="s">
        <v>160</v>
      </c>
      <c r="E7" s="1403" t="s">
        <v>290</v>
      </c>
      <c r="F7" s="1403"/>
      <c r="G7" s="1457"/>
      <c r="H7"/>
      <c r="I7" s="1418"/>
      <c r="J7" s="1419"/>
      <c r="K7" s="1420"/>
      <c r="L7" s="1422"/>
    </row>
    <row r="8" spans="1:12" s="19" customFormat="1" ht="15" customHeight="1" x14ac:dyDescent="0.2">
      <c r="A8" s="507"/>
      <c r="B8" s="1413"/>
      <c r="C8" s="1413"/>
      <c r="D8" s="437"/>
      <c r="E8" s="1413"/>
      <c r="F8" s="1413"/>
      <c r="G8" s="1527"/>
      <c r="H8"/>
      <c r="I8" s="1418"/>
      <c r="J8" s="1419" t="s">
        <v>353</v>
      </c>
      <c r="K8" s="1420" t="s">
        <v>63</v>
      </c>
      <c r="L8" s="1422" t="s">
        <v>64</v>
      </c>
    </row>
    <row r="9" spans="1:12" s="19" customFormat="1" ht="15" customHeight="1" x14ac:dyDescent="0.2">
      <c r="A9" s="507"/>
      <c r="B9" s="1413"/>
      <c r="C9" s="1413"/>
      <c r="D9" s="437"/>
      <c r="E9" s="1413"/>
      <c r="F9" s="1413"/>
      <c r="G9" s="1527"/>
      <c r="H9"/>
      <c r="I9" s="1418"/>
      <c r="J9" s="1419"/>
      <c r="K9" s="1420"/>
      <c r="L9" s="1422"/>
    </row>
    <row r="10" spans="1:12" s="19" customFormat="1" ht="15" customHeight="1" x14ac:dyDescent="0.2">
      <c r="A10" s="507"/>
      <c r="B10" s="1413"/>
      <c r="C10" s="1413"/>
      <c r="D10" s="437"/>
      <c r="E10" s="1413"/>
      <c r="F10" s="1413"/>
      <c r="G10" s="1527"/>
      <c r="H10"/>
      <c r="I10" s="530" t="s">
        <v>902</v>
      </c>
      <c r="J10" s="531"/>
      <c r="K10" s="531"/>
      <c r="L10" s="532"/>
    </row>
    <row r="11" spans="1:12" s="19" customFormat="1" ht="15" customHeight="1" x14ac:dyDescent="0.2">
      <c r="A11" s="507"/>
      <c r="B11" s="1413"/>
      <c r="C11" s="1413"/>
      <c r="D11" s="437"/>
      <c r="E11" s="1413"/>
      <c r="F11" s="1413"/>
      <c r="G11" s="1527"/>
      <c r="H11"/>
      <c r="I11" s="533"/>
      <c r="J11" s="534"/>
      <c r="K11" s="534"/>
      <c r="L11" s="535"/>
    </row>
    <row r="12" spans="1:12" s="19" customFormat="1" ht="15" customHeight="1" x14ac:dyDescent="0.2">
      <c r="A12" s="507"/>
      <c r="B12" s="1413"/>
      <c r="C12" s="1413"/>
      <c r="D12" s="437"/>
      <c r="E12" s="1413"/>
      <c r="F12" s="1413"/>
      <c r="G12" s="1527"/>
      <c r="H12"/>
      <c r="I12" s="1515" t="s">
        <v>468</v>
      </c>
      <c r="J12" s="1516"/>
      <c r="K12" s="1516"/>
      <c r="L12" s="1517"/>
    </row>
    <row r="13" spans="1:12" s="19" customFormat="1" ht="15" customHeight="1" x14ac:dyDescent="0.2">
      <c r="A13" s="507"/>
      <c r="B13" s="1413"/>
      <c r="C13" s="1413"/>
      <c r="D13" s="437"/>
      <c r="E13" s="1413"/>
      <c r="F13" s="1413"/>
      <c r="G13" s="1527"/>
      <c r="H13"/>
      <c r="I13" s="1518"/>
      <c r="J13" s="1519"/>
      <c r="K13" s="1519"/>
      <c r="L13" s="1520"/>
    </row>
    <row r="14" spans="1:12" s="19" customFormat="1" ht="15" customHeight="1" x14ac:dyDescent="0.2">
      <c r="A14" s="507"/>
      <c r="B14" s="1413"/>
      <c r="C14" s="1413"/>
      <c r="D14" s="437"/>
      <c r="E14" s="1413"/>
      <c r="F14" s="1413"/>
      <c r="G14" s="1527"/>
      <c r="H14"/>
      <c r="I14" s="443"/>
      <c r="J14" s="444"/>
      <c r="K14" s="444"/>
      <c r="L14" s="445"/>
    </row>
    <row r="15" spans="1:12" s="19" customFormat="1" ht="15" customHeight="1" x14ac:dyDescent="0.2">
      <c r="A15" s="507"/>
      <c r="B15" s="1413"/>
      <c r="C15" s="1413"/>
      <c r="D15" s="437"/>
      <c r="E15" s="1413"/>
      <c r="F15" s="1413"/>
      <c r="G15" s="1527"/>
      <c r="H15"/>
      <c r="I15" s="443"/>
      <c r="J15" s="444"/>
      <c r="K15" s="444"/>
      <c r="L15" s="445"/>
    </row>
    <row r="16" spans="1:12" s="19" customFormat="1" ht="15" customHeight="1" x14ac:dyDescent="0.2">
      <c r="A16" s="507"/>
      <c r="B16" s="1413"/>
      <c r="C16" s="1413"/>
      <c r="D16" s="437"/>
      <c r="E16" s="1413"/>
      <c r="F16" s="1413"/>
      <c r="G16" s="1527"/>
      <c r="H16"/>
      <c r="I16" s="443"/>
      <c r="J16" s="444"/>
      <c r="K16" s="444"/>
      <c r="L16" s="445"/>
    </row>
    <row r="17" spans="1:12" s="19" customFormat="1" ht="15" customHeight="1" x14ac:dyDescent="0.2">
      <c r="A17" s="507"/>
      <c r="B17" s="1413"/>
      <c r="C17" s="1413"/>
      <c r="D17" s="437"/>
      <c r="E17" s="1413"/>
      <c r="F17" s="1413"/>
      <c r="G17" s="1527"/>
      <c r="H17"/>
      <c r="I17" s="443"/>
      <c r="J17" s="444"/>
      <c r="K17" s="444"/>
      <c r="L17" s="445"/>
    </row>
    <row r="18" spans="1:12" s="19" customFormat="1" ht="15" customHeight="1" x14ac:dyDescent="0.2">
      <c r="A18" s="507"/>
      <c r="B18" s="1413"/>
      <c r="C18" s="1413"/>
      <c r="D18" s="437"/>
      <c r="E18" s="1413"/>
      <c r="F18" s="1413"/>
      <c r="G18" s="1527"/>
      <c r="H18"/>
      <c r="I18" s="443"/>
      <c r="J18" s="444"/>
      <c r="K18" s="444"/>
      <c r="L18" s="445"/>
    </row>
    <row r="19" spans="1:12" s="19" customFormat="1" ht="15" customHeight="1" x14ac:dyDescent="0.2">
      <c r="A19" s="507"/>
      <c r="B19" s="1413"/>
      <c r="C19" s="1413"/>
      <c r="D19" s="437"/>
      <c r="E19" s="1413"/>
      <c r="F19" s="1413"/>
      <c r="G19" s="1527"/>
      <c r="H19"/>
      <c r="I19" s="443"/>
      <c r="J19" s="444"/>
      <c r="K19" s="444"/>
      <c r="L19" s="445"/>
    </row>
    <row r="20" spans="1:12" s="19" customFormat="1" ht="15" customHeight="1" x14ac:dyDescent="0.2">
      <c r="A20" s="507"/>
      <c r="B20" s="1413"/>
      <c r="C20" s="1413"/>
      <c r="D20" s="437"/>
      <c r="E20" s="1413"/>
      <c r="F20" s="1413"/>
      <c r="G20" s="1527"/>
      <c r="H20"/>
      <c r="I20" s="443"/>
      <c r="J20" s="444"/>
      <c r="K20" s="444"/>
      <c r="L20" s="445"/>
    </row>
    <row r="21" spans="1:12" s="19" customFormat="1" ht="15" customHeight="1" x14ac:dyDescent="0.2">
      <c r="A21" s="507"/>
      <c r="B21" s="1413"/>
      <c r="C21" s="1413"/>
      <c r="D21" s="437"/>
      <c r="E21" s="1413"/>
      <c r="F21" s="1413"/>
      <c r="G21" s="1527"/>
      <c r="H21"/>
      <c r="I21" s="443"/>
      <c r="J21" s="444"/>
      <c r="K21" s="444"/>
      <c r="L21" s="445"/>
    </row>
    <row r="22" spans="1:12" s="19" customFormat="1" ht="15" customHeight="1" x14ac:dyDescent="0.2">
      <c r="A22" s="507"/>
      <c r="B22" s="1413"/>
      <c r="C22" s="1413"/>
      <c r="D22" s="437"/>
      <c r="E22" s="1413"/>
      <c r="F22" s="1413"/>
      <c r="G22" s="1527"/>
      <c r="H22"/>
      <c r="I22" s="443"/>
      <c r="J22" s="444"/>
      <c r="K22" s="444"/>
      <c r="L22" s="445"/>
    </row>
    <row r="23" spans="1:12" s="19" customFormat="1" ht="15" customHeight="1" x14ac:dyDescent="0.2">
      <c r="A23" s="507"/>
      <c r="B23" s="1413"/>
      <c r="C23" s="1413"/>
      <c r="D23" s="437"/>
      <c r="E23" s="1413"/>
      <c r="F23" s="1413"/>
      <c r="G23" s="1527"/>
      <c r="H23"/>
      <c r="I23" s="443"/>
      <c r="J23" s="444"/>
      <c r="K23" s="444"/>
      <c r="L23" s="445"/>
    </row>
    <row r="24" spans="1:12" s="19" customFormat="1" ht="15" customHeight="1" x14ac:dyDescent="0.2">
      <c r="A24" s="507"/>
      <c r="B24" s="1413"/>
      <c r="C24" s="1413"/>
      <c r="D24" s="437"/>
      <c r="E24" s="1413"/>
      <c r="F24" s="1413"/>
      <c r="G24" s="1527"/>
      <c r="H24"/>
      <c r="I24" s="443"/>
      <c r="J24" s="444"/>
      <c r="K24" s="444"/>
      <c r="L24" s="445"/>
    </row>
    <row r="25" spans="1:12" s="19" customFormat="1" ht="15" customHeight="1" x14ac:dyDescent="0.2">
      <c r="A25" s="507"/>
      <c r="B25" s="1413"/>
      <c r="C25" s="1413"/>
      <c r="D25" s="437"/>
      <c r="E25" s="1413"/>
      <c r="F25" s="1413"/>
      <c r="G25" s="1527"/>
      <c r="H25"/>
      <c r="I25" s="443"/>
      <c r="J25" s="444"/>
      <c r="K25" s="444"/>
      <c r="L25" s="445"/>
    </row>
    <row r="26" spans="1:12" s="19" customFormat="1" ht="15" customHeight="1" x14ac:dyDescent="0.2">
      <c r="A26" s="507"/>
      <c r="B26" s="1413"/>
      <c r="C26" s="1413"/>
      <c r="D26" s="437"/>
      <c r="E26" s="1413"/>
      <c r="F26" s="1413"/>
      <c r="G26" s="1527"/>
      <c r="H26"/>
      <c r="I26" s="443"/>
      <c r="J26" s="444"/>
      <c r="K26" s="444"/>
      <c r="L26" s="445"/>
    </row>
    <row r="27" spans="1:12" s="19" customFormat="1" ht="15" customHeight="1" x14ac:dyDescent="0.2">
      <c r="A27" s="507"/>
      <c r="B27" s="1413"/>
      <c r="C27" s="1413"/>
      <c r="D27" s="437"/>
      <c r="E27" s="1413"/>
      <c r="F27" s="1413"/>
      <c r="G27" s="1527"/>
      <c r="H27"/>
      <c r="I27" s="443"/>
      <c r="J27" s="444"/>
      <c r="K27" s="444"/>
      <c r="L27" s="445"/>
    </row>
    <row r="28" spans="1:12" s="19" customFormat="1" ht="15" customHeight="1" x14ac:dyDescent="0.2">
      <c r="A28" s="507"/>
      <c r="B28" s="1413"/>
      <c r="C28" s="1413"/>
      <c r="D28" s="437"/>
      <c r="E28" s="1413"/>
      <c r="F28" s="1413"/>
      <c r="G28" s="1527"/>
      <c r="H28"/>
      <c r="I28" s="443"/>
      <c r="J28" s="444"/>
      <c r="K28" s="444"/>
      <c r="L28" s="445"/>
    </row>
    <row r="29" spans="1:12" s="19" customFormat="1" ht="15" customHeight="1" x14ac:dyDescent="0.2">
      <c r="A29" s="507"/>
      <c r="B29" s="1413"/>
      <c r="C29" s="1413"/>
      <c r="D29" s="437"/>
      <c r="E29" s="1413"/>
      <c r="F29" s="1413"/>
      <c r="G29" s="1527"/>
      <c r="H29"/>
      <c r="I29" s="443"/>
      <c r="J29" s="444"/>
      <c r="K29" s="444"/>
      <c r="L29" s="445"/>
    </row>
    <row r="30" spans="1:12" s="19" customFormat="1" ht="15" customHeight="1" x14ac:dyDescent="0.2">
      <c r="A30" s="507"/>
      <c r="B30" s="1413"/>
      <c r="C30" s="1413"/>
      <c r="D30" s="437"/>
      <c r="E30" s="1413"/>
      <c r="F30" s="1413"/>
      <c r="G30" s="1527"/>
      <c r="H30"/>
      <c r="I30" s="443"/>
      <c r="J30" s="444"/>
      <c r="K30" s="444"/>
      <c r="L30" s="445"/>
    </row>
    <row r="31" spans="1:12" s="19" customFormat="1" ht="15" customHeight="1" x14ac:dyDescent="0.2">
      <c r="A31" s="507"/>
      <c r="B31" s="1413"/>
      <c r="C31" s="1413"/>
      <c r="D31" s="437"/>
      <c r="E31" s="1413"/>
      <c r="F31" s="1413"/>
      <c r="G31" s="1527"/>
      <c r="H31"/>
      <c r="I31" s="443"/>
      <c r="J31" s="444"/>
      <c r="K31" s="444"/>
      <c r="L31" s="445"/>
    </row>
    <row r="32" spans="1:12" s="19" customFormat="1" ht="15" customHeight="1" x14ac:dyDescent="0.2">
      <c r="A32" s="507"/>
      <c r="B32" s="1413"/>
      <c r="C32" s="1413"/>
      <c r="D32" s="437"/>
      <c r="E32" s="1413"/>
      <c r="F32" s="1413"/>
      <c r="G32" s="1527"/>
      <c r="H32"/>
      <c r="I32" s="443"/>
      <c r="J32" s="444"/>
      <c r="K32" s="444"/>
      <c r="L32" s="445"/>
    </row>
    <row r="33" spans="1:12" s="19" customFormat="1" ht="15" customHeight="1" x14ac:dyDescent="0.2">
      <c r="A33" s="507"/>
      <c r="B33" s="1413"/>
      <c r="C33" s="1413"/>
      <c r="D33" s="437"/>
      <c r="E33" s="1413"/>
      <c r="F33" s="1413"/>
      <c r="G33" s="1527"/>
      <c r="H33"/>
      <c r="I33" s="443"/>
      <c r="J33" s="444"/>
      <c r="K33" s="444"/>
      <c r="L33" s="445"/>
    </row>
    <row r="34" spans="1:12" s="19" customFormat="1" ht="15" customHeight="1" x14ac:dyDescent="0.2">
      <c r="A34" s="507"/>
      <c r="B34" s="1413"/>
      <c r="C34" s="1413"/>
      <c r="D34" s="437"/>
      <c r="E34" s="1413"/>
      <c r="F34" s="1413"/>
      <c r="G34" s="1527"/>
      <c r="H34"/>
      <c r="I34" s="443"/>
      <c r="J34" s="444"/>
      <c r="K34" s="444"/>
      <c r="L34" s="445"/>
    </row>
    <row r="35" spans="1:12" s="19" customFormat="1" ht="15" customHeight="1" x14ac:dyDescent="0.2">
      <c r="A35" s="507"/>
      <c r="B35" s="1413"/>
      <c r="C35" s="1413"/>
      <c r="D35" s="437"/>
      <c r="E35" s="1413"/>
      <c r="F35" s="1413"/>
      <c r="G35" s="1527"/>
      <c r="H35"/>
      <c r="I35" s="443"/>
      <c r="J35" s="444"/>
      <c r="K35" s="444"/>
      <c r="L35" s="445"/>
    </row>
    <row r="36" spans="1:12" s="19" customFormat="1" ht="15" customHeight="1" x14ac:dyDescent="0.2">
      <c r="A36" s="507"/>
      <c r="B36" s="1413"/>
      <c r="C36" s="1413"/>
      <c r="D36" s="437"/>
      <c r="E36" s="1413"/>
      <c r="F36" s="1413"/>
      <c r="G36" s="1527"/>
      <c r="H36"/>
      <c r="I36" s="443"/>
      <c r="J36" s="444"/>
      <c r="K36" s="444"/>
      <c r="L36" s="445"/>
    </row>
    <row r="37" spans="1:12" s="19" customFormat="1" ht="15" customHeight="1" x14ac:dyDescent="0.2">
      <c r="A37" s="507"/>
      <c r="B37" s="1413"/>
      <c r="C37" s="1413"/>
      <c r="D37" s="437"/>
      <c r="E37" s="1413"/>
      <c r="F37" s="1413"/>
      <c r="G37" s="1527"/>
      <c r="H37"/>
      <c r="I37" s="443"/>
      <c r="J37" s="444"/>
      <c r="K37" s="444"/>
      <c r="L37" s="445"/>
    </row>
    <row r="38" spans="1:12" s="19" customFormat="1" ht="20.100000000000001" customHeight="1" thickBot="1" x14ac:dyDescent="0.25">
      <c r="A38" s="1466" t="s">
        <v>81</v>
      </c>
      <c r="B38" s="1467"/>
      <c r="C38" s="1467"/>
      <c r="D38" s="415">
        <f>SUM(D8:D37)</f>
        <v>0</v>
      </c>
      <c r="E38" s="1528"/>
      <c r="F38" s="1528"/>
      <c r="G38" s="1561"/>
      <c r="H38"/>
      <c r="I38" s="443"/>
      <c r="J38" s="444"/>
      <c r="K38" s="444"/>
      <c r="L38" s="445"/>
    </row>
    <row r="39" spans="1:12" s="19" customFormat="1" ht="3.75" customHeight="1" thickTop="1" thickBot="1" x14ac:dyDescent="0.25">
      <c r="A39" s="889"/>
      <c r="B39" s="890"/>
      <c r="C39" s="890"/>
      <c r="D39" s="891"/>
      <c r="E39" s="891"/>
      <c r="F39" s="891"/>
      <c r="G39" s="892"/>
      <c r="H39"/>
      <c r="I39" s="179"/>
      <c r="J39" s="179"/>
      <c r="K39" s="179"/>
      <c r="L39" s="179"/>
    </row>
    <row r="40" spans="1:12" s="19" customFormat="1" ht="12" x14ac:dyDescent="0.2">
      <c r="H40"/>
      <c r="I40" s="179"/>
      <c r="J40" s="179"/>
      <c r="K40" s="179"/>
      <c r="L40" s="179"/>
    </row>
    <row r="41" spans="1:12" s="19" customFormat="1" ht="12" x14ac:dyDescent="0.2">
      <c r="H41"/>
      <c r="I41" s="179"/>
      <c r="J41" s="179"/>
      <c r="K41" s="179"/>
      <c r="L41" s="179"/>
    </row>
    <row r="42" spans="1:12" s="19" customFormat="1" ht="12" x14ac:dyDescent="0.2">
      <c r="H42"/>
      <c r="I42" s="179"/>
      <c r="J42" s="179"/>
      <c r="K42" s="179"/>
      <c r="L42" s="179"/>
    </row>
    <row r="43" spans="1:12" s="19" customFormat="1" ht="12" x14ac:dyDescent="0.2">
      <c r="H43"/>
      <c r="I43" s="179"/>
      <c r="J43" s="179"/>
      <c r="K43" s="179"/>
      <c r="L43" s="179"/>
    </row>
    <row r="44" spans="1:12" s="19" customFormat="1" ht="12" x14ac:dyDescent="0.2">
      <c r="H44"/>
      <c r="I44" s="179"/>
      <c r="J44" s="179"/>
      <c r="K44" s="179"/>
      <c r="L44" s="179"/>
    </row>
    <row r="45" spans="1:12" s="19" customFormat="1" ht="12" x14ac:dyDescent="0.2">
      <c r="H45"/>
      <c r="I45" s="179"/>
      <c r="J45" s="179"/>
      <c r="K45" s="179"/>
      <c r="L45" s="179"/>
    </row>
    <row r="46" spans="1:12" s="19" customFormat="1" ht="12" x14ac:dyDescent="0.2">
      <c r="H46"/>
      <c r="I46" s="1675"/>
      <c r="J46" s="1675"/>
      <c r="K46" s="1675"/>
      <c r="L46" s="1675"/>
    </row>
    <row r="47" spans="1:12" s="19" customFormat="1" ht="12" x14ac:dyDescent="0.2">
      <c r="H47"/>
      <c r="I47" s="1675"/>
      <c r="J47" s="1675"/>
      <c r="K47" s="1675"/>
      <c r="L47" s="1675"/>
    </row>
    <row r="48" spans="1:12" s="19" customFormat="1" ht="12" x14ac:dyDescent="0.2">
      <c r="H48"/>
      <c r="I48" s="1675"/>
      <c r="J48" s="1675"/>
      <c r="K48" s="1675"/>
      <c r="L48" s="1675"/>
    </row>
    <row r="49" spans="9:12" s="19" customFormat="1" ht="12" x14ac:dyDescent="0.2">
      <c r="I49" s="1675"/>
      <c r="J49" s="1675"/>
      <c r="K49" s="1675"/>
      <c r="L49" s="1675"/>
    </row>
    <row r="50" spans="9:12" s="19" customFormat="1" ht="12" x14ac:dyDescent="0.2">
      <c r="I50" s="1675"/>
      <c r="J50" s="1675"/>
      <c r="K50" s="1675"/>
      <c r="L50" s="1675"/>
    </row>
    <row r="51" spans="9:12" s="19" customFormat="1" ht="12" x14ac:dyDescent="0.2">
      <c r="I51" s="1675"/>
      <c r="J51" s="1675"/>
      <c r="K51" s="1675"/>
      <c r="L51" s="1675"/>
    </row>
    <row r="52" spans="9:12" s="19" customFormat="1" ht="12" x14ac:dyDescent="0.2">
      <c r="I52" s="1675"/>
      <c r="J52" s="1675"/>
      <c r="K52" s="1675"/>
      <c r="L52" s="1675"/>
    </row>
    <row r="53" spans="9:12" s="19" customFormat="1" ht="12" x14ac:dyDescent="0.2">
      <c r="I53" s="1675"/>
      <c r="J53" s="1675"/>
      <c r="K53" s="1675"/>
      <c r="L53" s="1675"/>
    </row>
    <row r="54" spans="9:12" s="19" customFormat="1" ht="12" x14ac:dyDescent="0.2"/>
    <row r="55" spans="9:12" s="19" customFormat="1" ht="12" x14ac:dyDescent="0.2"/>
    <row r="56" spans="9:12" s="19" customFormat="1" ht="12" x14ac:dyDescent="0.2"/>
    <row r="57" spans="9:12" s="19" customFormat="1" ht="12" x14ac:dyDescent="0.2"/>
    <row r="58" spans="9:12" s="19" customFormat="1" ht="12" x14ac:dyDescent="0.2"/>
    <row r="59" spans="9:12" s="19" customFormat="1" ht="12" x14ac:dyDescent="0.2"/>
    <row r="60" spans="9:12" s="19" customFormat="1" ht="12" x14ac:dyDescent="0.2"/>
    <row r="61" spans="9:12" s="19" customFormat="1" ht="12" x14ac:dyDescent="0.2"/>
    <row r="62" spans="9:12" s="19" customFormat="1" ht="12" x14ac:dyDescent="0.2"/>
    <row r="63" spans="9:12" s="19" customFormat="1" ht="12" x14ac:dyDescent="0.2"/>
    <row r="64" spans="9:12" s="19" customFormat="1" ht="12" x14ac:dyDescent="0.2"/>
    <row r="65" s="19" customFormat="1" ht="12" x14ac:dyDescent="0.2"/>
    <row r="66" s="19" customFormat="1" ht="12" x14ac:dyDescent="0.2"/>
    <row r="67" s="19" customFormat="1" ht="12" x14ac:dyDescent="0.2"/>
    <row r="68" s="19" customFormat="1" ht="12" x14ac:dyDescent="0.2"/>
    <row r="69" s="19" customFormat="1" ht="12" x14ac:dyDescent="0.2"/>
    <row r="70" s="19" customFormat="1" ht="12" x14ac:dyDescent="0.2"/>
    <row r="71" s="19" customFormat="1" ht="12" x14ac:dyDescent="0.2"/>
    <row r="72" s="19" customFormat="1" ht="12" x14ac:dyDescent="0.2"/>
    <row r="73" s="19" customFormat="1" ht="12" x14ac:dyDescent="0.2"/>
    <row r="74" s="19" customFormat="1" ht="12" x14ac:dyDescent="0.2"/>
    <row r="75" s="19" customFormat="1" ht="12" x14ac:dyDescent="0.2"/>
    <row r="76" s="19" customFormat="1" ht="12" x14ac:dyDescent="0.2"/>
    <row r="77" s="19" customFormat="1" ht="12" x14ac:dyDescent="0.2"/>
    <row r="78" s="19" customFormat="1" ht="12" x14ac:dyDescent="0.2"/>
    <row r="79" s="19" customFormat="1" ht="12" x14ac:dyDescent="0.2"/>
    <row r="80" s="19" customFormat="1" ht="12" x14ac:dyDescent="0.2"/>
    <row r="81" s="19" customFormat="1" ht="12" x14ac:dyDescent="0.2"/>
    <row r="82" s="19" customFormat="1" ht="12" x14ac:dyDescent="0.2"/>
    <row r="83" s="19" customFormat="1" ht="12" x14ac:dyDescent="0.2"/>
    <row r="84" s="19" customFormat="1" ht="12" x14ac:dyDescent="0.2"/>
    <row r="85" s="19" customFormat="1" ht="12" x14ac:dyDescent="0.2"/>
    <row r="86" s="19" customFormat="1" ht="12" x14ac:dyDescent="0.2"/>
    <row r="87" s="19" customFormat="1" ht="12" x14ac:dyDescent="0.2"/>
    <row r="88" s="19" customFormat="1" ht="12" x14ac:dyDescent="0.2"/>
    <row r="89" s="19" customFormat="1" ht="12" x14ac:dyDescent="0.2"/>
    <row r="90" s="19" customFormat="1" ht="12" x14ac:dyDescent="0.2"/>
    <row r="91" s="19" customFormat="1" ht="12" x14ac:dyDescent="0.2"/>
    <row r="92" s="19" customFormat="1" ht="12" x14ac:dyDescent="0.2"/>
    <row r="93" s="19" customFormat="1" ht="12" x14ac:dyDescent="0.2"/>
    <row r="94" s="19" customFormat="1" ht="12" x14ac:dyDescent="0.2"/>
    <row r="95" s="19" customFormat="1" ht="12" x14ac:dyDescent="0.2"/>
    <row r="96" s="19" customFormat="1" ht="12" x14ac:dyDescent="0.2"/>
    <row r="97" s="19" customFormat="1" ht="12" x14ac:dyDescent="0.2"/>
    <row r="98" s="19" customFormat="1" ht="12" x14ac:dyDescent="0.2"/>
    <row r="99" s="19" customFormat="1" ht="12" x14ac:dyDescent="0.2"/>
    <row r="100" s="19" customFormat="1" ht="12" x14ac:dyDescent="0.2"/>
    <row r="101" s="19" customFormat="1" ht="12" x14ac:dyDescent="0.2"/>
    <row r="102" s="19" customFormat="1" ht="12" x14ac:dyDescent="0.2"/>
    <row r="103" s="19" customFormat="1" ht="12" x14ac:dyDescent="0.2"/>
    <row r="104" s="19" customFormat="1" ht="12" x14ac:dyDescent="0.2"/>
    <row r="105" s="19" customFormat="1" ht="12" x14ac:dyDescent="0.2"/>
    <row r="106" s="19" customFormat="1" ht="12" x14ac:dyDescent="0.2"/>
    <row r="107" s="19" customFormat="1" ht="12" x14ac:dyDescent="0.2"/>
    <row r="108" s="19" customFormat="1" ht="12" x14ac:dyDescent="0.2"/>
    <row r="109" s="19" customFormat="1" ht="12" x14ac:dyDescent="0.2"/>
    <row r="110" s="19" customFormat="1" ht="12" x14ac:dyDescent="0.2"/>
    <row r="111" s="19" customFormat="1" ht="12" x14ac:dyDescent="0.2"/>
    <row r="112" s="19" customFormat="1" ht="12" x14ac:dyDescent="0.2"/>
    <row r="113" s="19" customFormat="1" ht="12" x14ac:dyDescent="0.2"/>
    <row r="114" s="19" customFormat="1" ht="12" x14ac:dyDescent="0.2"/>
    <row r="115" s="19" customFormat="1" ht="12" x14ac:dyDescent="0.2"/>
    <row r="116" s="19" customFormat="1" ht="12" x14ac:dyDescent="0.2"/>
    <row r="117" s="19" customFormat="1" ht="12" x14ac:dyDescent="0.2"/>
    <row r="118" s="19" customFormat="1" ht="12" x14ac:dyDescent="0.2"/>
    <row r="119" s="19" customFormat="1" ht="12" x14ac:dyDescent="0.2"/>
    <row r="120" s="19" customFormat="1" ht="12" x14ac:dyDescent="0.2"/>
    <row r="121" s="19" customFormat="1" ht="12" x14ac:dyDescent="0.2"/>
    <row r="122" s="19" customFormat="1" ht="12" x14ac:dyDescent="0.2"/>
    <row r="123" s="19" customFormat="1" ht="12" x14ac:dyDescent="0.2"/>
    <row r="124" s="19" customFormat="1" ht="12" x14ac:dyDescent="0.2"/>
    <row r="125" s="19" customFormat="1" ht="12" x14ac:dyDescent="0.2"/>
    <row r="126" s="19" customFormat="1" ht="12" x14ac:dyDescent="0.2"/>
    <row r="127" s="19" customFormat="1" ht="12" x14ac:dyDescent="0.2"/>
    <row r="128" s="19" customFormat="1" ht="12" x14ac:dyDescent="0.2"/>
    <row r="129" s="19" customFormat="1" ht="12" x14ac:dyDescent="0.2"/>
    <row r="130" s="19" customFormat="1" ht="12" x14ac:dyDescent="0.2"/>
    <row r="131" s="19" customFormat="1" ht="12" x14ac:dyDescent="0.2"/>
    <row r="132" s="19" customFormat="1" ht="12" x14ac:dyDescent="0.2"/>
    <row r="133" s="19" customFormat="1" ht="12" x14ac:dyDescent="0.2"/>
    <row r="134" s="19" customFormat="1" ht="12" x14ac:dyDescent="0.2"/>
    <row r="135" s="19" customFormat="1" ht="12" x14ac:dyDescent="0.2"/>
    <row r="136" s="19" customFormat="1" ht="12" x14ac:dyDescent="0.2"/>
    <row r="137" s="19" customFormat="1" ht="12" x14ac:dyDescent="0.2"/>
    <row r="138" s="19" customFormat="1" ht="12" x14ac:dyDescent="0.2"/>
    <row r="139" s="19" customFormat="1" ht="12" x14ac:dyDescent="0.2"/>
    <row r="140" s="19" customFormat="1" ht="12" x14ac:dyDescent="0.2"/>
    <row r="141" s="19" customFormat="1" ht="12" x14ac:dyDescent="0.2"/>
    <row r="142" s="19" customFormat="1" ht="12" x14ac:dyDescent="0.2"/>
    <row r="143" s="19" customFormat="1" ht="12" x14ac:dyDescent="0.2"/>
    <row r="144" s="19" customFormat="1" ht="12" x14ac:dyDescent="0.2"/>
    <row r="145" s="19" customFormat="1" ht="12" x14ac:dyDescent="0.2"/>
    <row r="146" s="19" customFormat="1" ht="12" x14ac:dyDescent="0.2"/>
    <row r="147" s="19" customFormat="1" ht="12" x14ac:dyDescent="0.2"/>
    <row r="148" s="19" customFormat="1" ht="12" x14ac:dyDescent="0.2"/>
    <row r="149" s="19" customFormat="1" ht="12" x14ac:dyDescent="0.2"/>
    <row r="150" s="19" customFormat="1" ht="12" x14ac:dyDescent="0.2"/>
    <row r="151" s="19" customFormat="1" ht="12" x14ac:dyDescent="0.2"/>
    <row r="152" s="19" customFormat="1" ht="12" x14ac:dyDescent="0.2"/>
    <row r="153" s="19" customFormat="1" ht="12" x14ac:dyDescent="0.2"/>
    <row r="154" s="19" customFormat="1" ht="12" x14ac:dyDescent="0.2"/>
    <row r="155" s="19" customFormat="1" ht="12" x14ac:dyDescent="0.2"/>
    <row r="156" s="19" customFormat="1" ht="12" x14ac:dyDescent="0.2"/>
    <row r="157" s="19" customFormat="1" ht="12" x14ac:dyDescent="0.2"/>
    <row r="158" s="19" customFormat="1" ht="12" x14ac:dyDescent="0.2"/>
    <row r="159" s="19" customFormat="1" ht="12" x14ac:dyDescent="0.2"/>
    <row r="160" s="19" customFormat="1" ht="12" x14ac:dyDescent="0.2"/>
    <row r="161" s="19" customFormat="1" ht="12" x14ac:dyDescent="0.2"/>
    <row r="162" s="19" customFormat="1" ht="12" x14ac:dyDescent="0.2"/>
    <row r="163" s="19" customFormat="1" ht="12" x14ac:dyDescent="0.2"/>
    <row r="164" s="19" customFormat="1" ht="12" x14ac:dyDescent="0.2"/>
    <row r="165" s="19" customFormat="1" ht="12" x14ac:dyDescent="0.2"/>
    <row r="166" s="19" customFormat="1" ht="12" x14ac:dyDescent="0.2"/>
    <row r="167" s="19" customFormat="1" ht="12" x14ac:dyDescent="0.2"/>
    <row r="168" s="19" customFormat="1" ht="12" x14ac:dyDescent="0.2"/>
    <row r="169" s="19" customFormat="1" ht="12" x14ac:dyDescent="0.2"/>
    <row r="170" s="19" customFormat="1" ht="12" x14ac:dyDescent="0.2"/>
    <row r="171" s="19" customFormat="1" ht="12" x14ac:dyDescent="0.2"/>
    <row r="172" s="19" customFormat="1" ht="12" x14ac:dyDescent="0.2"/>
    <row r="173" s="19" customFormat="1" ht="12" x14ac:dyDescent="0.2"/>
    <row r="174" s="19" customFormat="1" ht="12" x14ac:dyDescent="0.2"/>
    <row r="175" s="19" customFormat="1" ht="12" x14ac:dyDescent="0.2"/>
    <row r="176" s="19" customFormat="1" ht="12" x14ac:dyDescent="0.2"/>
    <row r="177" s="19" customFormat="1" ht="12" x14ac:dyDescent="0.2"/>
    <row r="178" s="19" customFormat="1" ht="12" x14ac:dyDescent="0.2"/>
    <row r="179" s="19" customFormat="1" ht="12" x14ac:dyDescent="0.2"/>
    <row r="180" s="19" customFormat="1" ht="12" x14ac:dyDescent="0.2"/>
    <row r="181" s="19" customFormat="1" ht="12" x14ac:dyDescent="0.2"/>
    <row r="182" s="19" customFormat="1" ht="12" x14ac:dyDescent="0.2"/>
    <row r="183" s="19" customFormat="1" ht="12" x14ac:dyDescent="0.2"/>
    <row r="184" s="19" customFormat="1" ht="12" x14ac:dyDescent="0.2"/>
    <row r="185" s="19" customFormat="1" ht="12" x14ac:dyDescent="0.2"/>
    <row r="186" s="19" customFormat="1" ht="12" x14ac:dyDescent="0.2"/>
    <row r="187" s="19" customFormat="1" ht="12" x14ac:dyDescent="0.2"/>
    <row r="188" s="19" customFormat="1" ht="12" x14ac:dyDescent="0.2"/>
    <row r="189" s="19" customFormat="1" ht="12" x14ac:dyDescent="0.2"/>
    <row r="190" s="19" customFormat="1" ht="12" x14ac:dyDescent="0.2"/>
    <row r="191" s="19" customFormat="1" ht="12" x14ac:dyDescent="0.2"/>
    <row r="192" s="19" customFormat="1" ht="12" x14ac:dyDescent="0.2"/>
    <row r="193" s="19" customFormat="1" ht="12" x14ac:dyDescent="0.2"/>
    <row r="194" s="19" customFormat="1" ht="12" x14ac:dyDescent="0.2"/>
    <row r="195" s="19" customFormat="1" ht="12" x14ac:dyDescent="0.2"/>
    <row r="196" s="19" customFormat="1" ht="12" x14ac:dyDescent="0.2"/>
    <row r="197" s="19" customFormat="1" ht="12" x14ac:dyDescent="0.2"/>
    <row r="198" s="19" customFormat="1" ht="12" x14ac:dyDescent="0.2"/>
    <row r="199" s="19" customFormat="1" ht="12" x14ac:dyDescent="0.2"/>
    <row r="200" s="19" customFormat="1" ht="12" x14ac:dyDescent="0.2"/>
    <row r="201" s="19" customFormat="1" ht="12" x14ac:dyDescent="0.2"/>
    <row r="202" s="19" customFormat="1" ht="12" x14ac:dyDescent="0.2"/>
    <row r="203" s="19" customFormat="1" ht="12" x14ac:dyDescent="0.2"/>
    <row r="204" s="19" customFormat="1" ht="12" x14ac:dyDescent="0.2"/>
    <row r="205" s="19" customFormat="1" ht="12" x14ac:dyDescent="0.2"/>
    <row r="206" s="19" customFormat="1" ht="12" x14ac:dyDescent="0.2"/>
    <row r="207" s="19" customFormat="1" ht="12" x14ac:dyDescent="0.2"/>
    <row r="208" s="19" customFormat="1" ht="12" x14ac:dyDescent="0.2"/>
    <row r="209" s="19" customFormat="1" ht="12" x14ac:dyDescent="0.2"/>
    <row r="210" s="19" customFormat="1" ht="12" x14ac:dyDescent="0.2"/>
    <row r="211" s="19" customFormat="1" ht="12" x14ac:dyDescent="0.2"/>
    <row r="212" s="19" customFormat="1" ht="12" x14ac:dyDescent="0.2"/>
    <row r="213" s="19" customFormat="1" ht="12" x14ac:dyDescent="0.2"/>
    <row r="214" s="19" customFormat="1" ht="12" x14ac:dyDescent="0.2"/>
    <row r="215" s="19" customFormat="1" ht="12" x14ac:dyDescent="0.2"/>
    <row r="216" s="19" customFormat="1" ht="12" x14ac:dyDescent="0.2"/>
    <row r="217" s="19" customFormat="1" ht="12" x14ac:dyDescent="0.2"/>
    <row r="218" s="19" customFormat="1" ht="12" x14ac:dyDescent="0.2"/>
    <row r="219" s="19" customFormat="1" ht="12" x14ac:dyDescent="0.2"/>
    <row r="220" s="19" customFormat="1" ht="12" x14ac:dyDescent="0.2"/>
    <row r="221" s="19" customFormat="1" ht="12" x14ac:dyDescent="0.2"/>
    <row r="222" s="19" customFormat="1" ht="12" x14ac:dyDescent="0.2"/>
    <row r="223" s="19" customFormat="1" ht="12" x14ac:dyDescent="0.2"/>
    <row r="224" s="19" customFormat="1" ht="12" x14ac:dyDescent="0.2"/>
    <row r="225" s="19" customFormat="1" ht="12" x14ac:dyDescent="0.2"/>
    <row r="226" s="19" customFormat="1" ht="12" x14ac:dyDescent="0.2"/>
    <row r="227" s="19" customFormat="1" ht="12" x14ac:dyDescent="0.2"/>
    <row r="228" s="19" customFormat="1" ht="12" x14ac:dyDescent="0.2"/>
    <row r="229" s="19" customFormat="1" ht="12" x14ac:dyDescent="0.2"/>
    <row r="230" s="19" customFormat="1" ht="12" x14ac:dyDescent="0.2"/>
    <row r="231" s="19" customFormat="1" ht="12" x14ac:dyDescent="0.2"/>
    <row r="232" s="19" customFormat="1" ht="12" x14ac:dyDescent="0.2"/>
    <row r="233" s="19" customFormat="1" ht="12" x14ac:dyDescent="0.2"/>
    <row r="234" s="19" customFormat="1" ht="12" x14ac:dyDescent="0.2"/>
    <row r="235" s="19" customFormat="1" ht="12" x14ac:dyDescent="0.2"/>
    <row r="236" s="19" customFormat="1" ht="12" x14ac:dyDescent="0.2"/>
    <row r="237" s="19" customFormat="1" ht="12" x14ac:dyDescent="0.2"/>
    <row r="238" s="19" customFormat="1" ht="12" x14ac:dyDescent="0.2"/>
    <row r="239" s="19" customFormat="1" ht="12" x14ac:dyDescent="0.2"/>
    <row r="240" s="19" customFormat="1" ht="12" x14ac:dyDescent="0.2"/>
    <row r="241" s="19" customFormat="1" ht="12" x14ac:dyDescent="0.2"/>
    <row r="242" s="19" customFormat="1" ht="12" x14ac:dyDescent="0.2"/>
    <row r="243" s="19" customFormat="1" ht="12" x14ac:dyDescent="0.2"/>
    <row r="244" s="19" customFormat="1" ht="12" x14ac:dyDescent="0.2"/>
    <row r="245" s="19" customFormat="1" ht="12" x14ac:dyDescent="0.2"/>
    <row r="246" s="19" customFormat="1" ht="12" x14ac:dyDescent="0.2"/>
    <row r="247" s="19" customFormat="1" ht="12" x14ac:dyDescent="0.2"/>
    <row r="248" s="19" customFormat="1" ht="12" x14ac:dyDescent="0.2"/>
    <row r="249" s="19" customFormat="1" ht="12" x14ac:dyDescent="0.2"/>
    <row r="250" s="19" customFormat="1" ht="12" x14ac:dyDescent="0.2"/>
    <row r="251" s="19" customFormat="1" ht="12" x14ac:dyDescent="0.2"/>
    <row r="252" s="19" customFormat="1" ht="12" x14ac:dyDescent="0.2"/>
    <row r="253" s="19" customFormat="1" ht="12" x14ac:dyDescent="0.2"/>
    <row r="254" s="19" customFormat="1" ht="12" x14ac:dyDescent="0.2"/>
    <row r="255" s="19" customFormat="1" ht="12" x14ac:dyDescent="0.2"/>
    <row r="256" s="19" customFormat="1" ht="12" x14ac:dyDescent="0.2"/>
    <row r="257" s="19" customFormat="1" ht="12" x14ac:dyDescent="0.2"/>
    <row r="258" s="19" customFormat="1" ht="12" x14ac:dyDescent="0.2"/>
    <row r="259" s="19" customFormat="1" ht="12" x14ac:dyDescent="0.2"/>
    <row r="260" s="19" customFormat="1" ht="12" x14ac:dyDescent="0.2"/>
    <row r="261" s="19" customFormat="1" ht="12" x14ac:dyDescent="0.2"/>
    <row r="262" s="19" customFormat="1" ht="12" x14ac:dyDescent="0.2"/>
    <row r="263" s="19" customFormat="1" ht="12" x14ac:dyDescent="0.2"/>
    <row r="264" s="19" customFormat="1" ht="12" x14ac:dyDescent="0.2"/>
    <row r="265" s="19" customFormat="1" ht="12" x14ac:dyDescent="0.2"/>
    <row r="266" s="19" customFormat="1" ht="12" x14ac:dyDescent="0.2"/>
    <row r="267" s="19" customFormat="1" ht="12" x14ac:dyDescent="0.2"/>
    <row r="268" s="19" customFormat="1" ht="12" x14ac:dyDescent="0.2"/>
    <row r="269" s="19" customFormat="1" ht="12" x14ac:dyDescent="0.2"/>
    <row r="270" s="19" customFormat="1" ht="12" x14ac:dyDescent="0.2"/>
    <row r="271" s="19" customFormat="1" ht="12" x14ac:dyDescent="0.2"/>
    <row r="272" s="19" customFormat="1" ht="12" x14ac:dyDescent="0.2"/>
    <row r="273" s="19" customFormat="1" ht="12" x14ac:dyDescent="0.2"/>
    <row r="274" s="19" customFormat="1" ht="12" x14ac:dyDescent="0.2"/>
    <row r="275" s="19" customFormat="1" ht="12" x14ac:dyDescent="0.2"/>
    <row r="276" s="19" customFormat="1" ht="12" x14ac:dyDescent="0.2"/>
    <row r="277" s="19" customFormat="1" ht="12" x14ac:dyDescent="0.2"/>
    <row r="278" s="19" customFormat="1" ht="12" x14ac:dyDescent="0.2"/>
    <row r="279" s="19" customFormat="1" ht="12" x14ac:dyDescent="0.2"/>
    <row r="280" s="19" customFormat="1" ht="12" x14ac:dyDescent="0.2"/>
    <row r="281" s="19" customFormat="1" ht="12" x14ac:dyDescent="0.2"/>
    <row r="282" s="19" customFormat="1" ht="12" x14ac:dyDescent="0.2"/>
    <row r="283" s="19" customFormat="1" ht="12" x14ac:dyDescent="0.2"/>
    <row r="284" s="19" customFormat="1" ht="12" x14ac:dyDescent="0.2"/>
    <row r="285" s="19" customFormat="1" ht="12" x14ac:dyDescent="0.2"/>
    <row r="286" s="19" customFormat="1" ht="12" x14ac:dyDescent="0.2"/>
    <row r="287" s="19" customFormat="1" ht="12" x14ac:dyDescent="0.2"/>
    <row r="288" s="19" customFormat="1" ht="12" x14ac:dyDescent="0.2"/>
    <row r="289" s="19" customFormat="1" ht="12" x14ac:dyDescent="0.2"/>
    <row r="290" s="19" customFormat="1" ht="12" x14ac:dyDescent="0.2"/>
    <row r="291" s="19" customFormat="1" ht="12" x14ac:dyDescent="0.2"/>
    <row r="292" s="19" customFormat="1" ht="12" x14ac:dyDescent="0.2"/>
    <row r="293" s="19" customFormat="1" ht="12" x14ac:dyDescent="0.2"/>
    <row r="294" s="19" customFormat="1" ht="12" x14ac:dyDescent="0.2"/>
    <row r="295" s="19" customFormat="1" ht="12" x14ac:dyDescent="0.2"/>
    <row r="296" s="19" customFormat="1" ht="12" x14ac:dyDescent="0.2"/>
    <row r="297" s="19" customFormat="1" ht="12" x14ac:dyDescent="0.2"/>
    <row r="298" s="19" customFormat="1" ht="12" x14ac:dyDescent="0.2"/>
    <row r="299" s="19" customFormat="1" ht="12" x14ac:dyDescent="0.2"/>
    <row r="300" s="19" customFormat="1" ht="12" x14ac:dyDescent="0.2"/>
    <row r="301" s="19" customFormat="1" ht="12" x14ac:dyDescent="0.2"/>
    <row r="302" s="19" customFormat="1" ht="12" x14ac:dyDescent="0.2"/>
    <row r="303" s="19" customFormat="1" ht="12" x14ac:dyDescent="0.2"/>
    <row r="304" s="19" customFormat="1" ht="12" x14ac:dyDescent="0.2"/>
    <row r="305" s="19" customFormat="1" ht="12" x14ac:dyDescent="0.2"/>
    <row r="306" s="19" customFormat="1" ht="12" x14ac:dyDescent="0.2"/>
    <row r="307" s="19" customFormat="1" ht="12" x14ac:dyDescent="0.2"/>
    <row r="308" s="19" customFormat="1" ht="12" x14ac:dyDescent="0.2"/>
    <row r="309" s="19" customFormat="1" ht="12" x14ac:dyDescent="0.2"/>
    <row r="310" s="19" customFormat="1" ht="12" x14ac:dyDescent="0.2"/>
    <row r="311" s="19" customFormat="1" ht="12" x14ac:dyDescent="0.2"/>
    <row r="312" s="19" customFormat="1" ht="12" x14ac:dyDescent="0.2"/>
    <row r="313" s="19" customFormat="1" ht="12" x14ac:dyDescent="0.2"/>
    <row r="314" s="19" customFormat="1" ht="12" x14ac:dyDescent="0.2"/>
    <row r="315" s="19" customFormat="1" ht="12" x14ac:dyDescent="0.2"/>
    <row r="316" s="19" customFormat="1" ht="12" x14ac:dyDescent="0.2"/>
    <row r="317" s="19" customFormat="1" ht="12" x14ac:dyDescent="0.2"/>
    <row r="318" s="19" customFormat="1" ht="12" x14ac:dyDescent="0.2"/>
    <row r="319" s="19" customFormat="1" ht="12" x14ac:dyDescent="0.2"/>
    <row r="320" s="19" customFormat="1" ht="12" x14ac:dyDescent="0.2"/>
    <row r="321" s="19" customFormat="1" ht="12" x14ac:dyDescent="0.2"/>
    <row r="322" s="19" customFormat="1" ht="12" x14ac:dyDescent="0.2"/>
    <row r="323" s="19" customFormat="1" ht="12" x14ac:dyDescent="0.2"/>
    <row r="324" s="19" customFormat="1" ht="12" x14ac:dyDescent="0.2"/>
    <row r="325" s="19" customFormat="1" ht="12" x14ac:dyDescent="0.2"/>
    <row r="326" s="19" customFormat="1" ht="12" x14ac:dyDescent="0.2"/>
    <row r="327" s="19" customFormat="1" ht="12" x14ac:dyDescent="0.2"/>
    <row r="328" s="19" customFormat="1" ht="12" x14ac:dyDescent="0.2"/>
    <row r="329" s="19" customFormat="1" ht="12" x14ac:dyDescent="0.2"/>
    <row r="330" s="19" customFormat="1" ht="12" x14ac:dyDescent="0.2"/>
    <row r="331" s="19" customFormat="1" ht="12" x14ac:dyDescent="0.2"/>
    <row r="332" s="19" customFormat="1" ht="12" x14ac:dyDescent="0.2"/>
    <row r="333" s="19" customFormat="1" ht="12" x14ac:dyDescent="0.2"/>
    <row r="334" s="19" customFormat="1" ht="12" x14ac:dyDescent="0.2"/>
    <row r="335" s="19" customFormat="1" ht="12" x14ac:dyDescent="0.2"/>
    <row r="336" s="19" customFormat="1" ht="12" x14ac:dyDescent="0.2"/>
    <row r="337" s="19" customFormat="1" ht="12" x14ac:dyDescent="0.2"/>
    <row r="338" s="19" customFormat="1" ht="12" x14ac:dyDescent="0.2"/>
    <row r="339" s="19" customFormat="1" ht="12" x14ac:dyDescent="0.2"/>
    <row r="340" s="19" customFormat="1" ht="12" x14ac:dyDescent="0.2"/>
    <row r="341" s="19" customFormat="1" ht="12" x14ac:dyDescent="0.2"/>
    <row r="342" s="19" customFormat="1" ht="12" x14ac:dyDescent="0.2"/>
    <row r="343" s="19" customFormat="1" ht="12" x14ac:dyDescent="0.2"/>
    <row r="344" s="19" customFormat="1" ht="12" x14ac:dyDescent="0.2"/>
    <row r="345" s="19" customFormat="1" ht="12" x14ac:dyDescent="0.2"/>
    <row r="346" s="19" customFormat="1" ht="12" x14ac:dyDescent="0.2"/>
    <row r="347" s="19" customFormat="1" ht="12" x14ac:dyDescent="0.2"/>
    <row r="348" s="19" customFormat="1" ht="12" x14ac:dyDescent="0.2"/>
    <row r="349" s="19" customFormat="1" ht="12" x14ac:dyDescent="0.2"/>
    <row r="350" s="19" customFormat="1" ht="12" x14ac:dyDescent="0.2"/>
    <row r="351" s="19" customFormat="1" ht="12" x14ac:dyDescent="0.2"/>
    <row r="352" s="19" customFormat="1" ht="12" x14ac:dyDescent="0.2"/>
    <row r="353" s="19" customFormat="1" ht="12" x14ac:dyDescent="0.2"/>
    <row r="354" s="19" customFormat="1" ht="12" x14ac:dyDescent="0.2"/>
    <row r="355" s="19" customFormat="1" ht="12" x14ac:dyDescent="0.2"/>
    <row r="356" s="19" customFormat="1" ht="12" x14ac:dyDescent="0.2"/>
    <row r="357" s="19" customFormat="1" ht="12" x14ac:dyDescent="0.2"/>
    <row r="358" s="19" customFormat="1" ht="12" x14ac:dyDescent="0.2"/>
    <row r="359" s="19" customFormat="1" ht="12" x14ac:dyDescent="0.2"/>
    <row r="360" s="19" customFormat="1" ht="12" x14ac:dyDescent="0.2"/>
    <row r="361" s="19" customFormat="1" ht="12" x14ac:dyDescent="0.2"/>
    <row r="362" s="19" customFormat="1" ht="12" x14ac:dyDescent="0.2"/>
    <row r="363" s="19" customFormat="1" ht="12" x14ac:dyDescent="0.2"/>
    <row r="364" s="19" customFormat="1" ht="12" x14ac:dyDescent="0.2"/>
    <row r="365" s="19" customFormat="1" ht="12" x14ac:dyDescent="0.2"/>
    <row r="366" s="19" customFormat="1" ht="12" x14ac:dyDescent="0.2"/>
    <row r="367" s="19" customFormat="1" ht="12" x14ac:dyDescent="0.2"/>
    <row r="368" s="19" customFormat="1" ht="12" x14ac:dyDescent="0.2"/>
    <row r="369" s="19" customFormat="1" ht="12" x14ac:dyDescent="0.2"/>
    <row r="370" s="19" customFormat="1" ht="12" x14ac:dyDescent="0.2"/>
    <row r="371" s="19" customFormat="1" ht="12" x14ac:dyDescent="0.2"/>
    <row r="372" s="19" customFormat="1" ht="12" x14ac:dyDescent="0.2"/>
    <row r="373" s="19" customFormat="1" ht="12" x14ac:dyDescent="0.2"/>
    <row r="374" s="19" customFormat="1" ht="12" x14ac:dyDescent="0.2"/>
    <row r="375" s="19" customFormat="1" ht="12" x14ac:dyDescent="0.2"/>
    <row r="376" s="19" customFormat="1" ht="12" x14ac:dyDescent="0.2"/>
    <row r="377" s="19" customFormat="1" ht="12" x14ac:dyDescent="0.2"/>
    <row r="378" s="19" customFormat="1" ht="12" x14ac:dyDescent="0.2"/>
    <row r="379" s="19" customFormat="1" ht="12" x14ac:dyDescent="0.2"/>
    <row r="380" s="19" customFormat="1" ht="12" x14ac:dyDescent="0.2"/>
    <row r="381" s="19" customFormat="1" ht="12" x14ac:dyDescent="0.2"/>
    <row r="382" s="19" customFormat="1" ht="12" x14ac:dyDescent="0.2"/>
    <row r="383" s="19" customFormat="1" ht="12" x14ac:dyDescent="0.2"/>
    <row r="384" s="19" customFormat="1" ht="12" x14ac:dyDescent="0.2"/>
    <row r="385" s="19" customFormat="1" ht="12" x14ac:dyDescent="0.2"/>
    <row r="386" s="19" customFormat="1" ht="12" x14ac:dyDescent="0.2"/>
    <row r="387" s="19" customFormat="1" ht="12" x14ac:dyDescent="0.2"/>
    <row r="388" s="19" customFormat="1" ht="12" x14ac:dyDescent="0.2"/>
    <row r="389" s="19" customFormat="1" ht="12" x14ac:dyDescent="0.2"/>
    <row r="390" s="19" customFormat="1" ht="12" x14ac:dyDescent="0.2"/>
    <row r="391" s="19" customFormat="1" ht="12" x14ac:dyDescent="0.2"/>
    <row r="392" s="19" customFormat="1" ht="12" x14ac:dyDescent="0.2"/>
    <row r="393" s="19" customFormat="1" ht="12" x14ac:dyDescent="0.2"/>
    <row r="394" s="19" customFormat="1" ht="12" x14ac:dyDescent="0.2"/>
    <row r="395" s="19" customFormat="1" ht="12" x14ac:dyDescent="0.2"/>
    <row r="396" s="19" customFormat="1" ht="12" x14ac:dyDescent="0.2"/>
    <row r="397" s="19" customFormat="1" ht="12" x14ac:dyDescent="0.2"/>
    <row r="398" s="19" customFormat="1" ht="12" x14ac:dyDescent="0.2"/>
    <row r="399" s="19" customFormat="1" ht="12" x14ac:dyDescent="0.2"/>
    <row r="400" s="19" customFormat="1" ht="12" x14ac:dyDescent="0.2"/>
    <row r="401" s="19" customFormat="1" ht="12" x14ac:dyDescent="0.2"/>
    <row r="402" s="19" customFormat="1" ht="12" x14ac:dyDescent="0.2"/>
    <row r="403" s="19" customFormat="1" ht="12" x14ac:dyDescent="0.2"/>
    <row r="404" s="19" customFormat="1" ht="12" x14ac:dyDescent="0.2"/>
    <row r="405" s="19" customFormat="1" ht="12" x14ac:dyDescent="0.2"/>
    <row r="406" s="19" customFormat="1" ht="12" x14ac:dyDescent="0.2"/>
    <row r="407" s="19" customFormat="1" ht="12" x14ac:dyDescent="0.2"/>
    <row r="408" s="19" customFormat="1" ht="12" x14ac:dyDescent="0.2"/>
    <row r="409" s="19" customFormat="1" ht="12" x14ac:dyDescent="0.2"/>
    <row r="410" s="19" customFormat="1" ht="12" x14ac:dyDescent="0.2"/>
    <row r="411" s="19" customFormat="1" ht="12" x14ac:dyDescent="0.2"/>
    <row r="412" s="19" customFormat="1" ht="12" x14ac:dyDescent="0.2"/>
    <row r="413" s="19" customFormat="1" ht="12" x14ac:dyDescent="0.2"/>
    <row r="414" s="19" customFormat="1" ht="12" x14ac:dyDescent="0.2"/>
    <row r="415" s="19" customFormat="1" ht="12" x14ac:dyDescent="0.2"/>
    <row r="416" s="19" customFormat="1" ht="12" x14ac:dyDescent="0.2"/>
    <row r="417" s="19" customFormat="1" ht="12" x14ac:dyDescent="0.2"/>
    <row r="418" s="19" customFormat="1" ht="12" x14ac:dyDescent="0.2"/>
    <row r="419" s="19" customFormat="1" ht="12" x14ac:dyDescent="0.2"/>
    <row r="420" s="19" customFormat="1" ht="12" x14ac:dyDescent="0.2"/>
    <row r="421" s="19" customFormat="1" ht="12" x14ac:dyDescent="0.2"/>
    <row r="422" s="19" customFormat="1" ht="12" x14ac:dyDescent="0.2"/>
    <row r="423" s="19" customFormat="1" ht="12" x14ac:dyDescent="0.2"/>
    <row r="424" s="19" customFormat="1" ht="12" x14ac:dyDescent="0.2"/>
    <row r="425" s="19" customFormat="1" ht="12" x14ac:dyDescent="0.2"/>
    <row r="426" s="19" customFormat="1" ht="12" x14ac:dyDescent="0.2"/>
    <row r="427" s="19" customFormat="1" ht="12" x14ac:dyDescent="0.2"/>
    <row r="428" s="19" customFormat="1" ht="12" x14ac:dyDescent="0.2"/>
    <row r="429" s="19" customFormat="1" ht="12" x14ac:dyDescent="0.2"/>
    <row r="430" s="19" customFormat="1" ht="12" x14ac:dyDescent="0.2"/>
    <row r="431" s="19" customFormat="1" ht="12" x14ac:dyDescent="0.2"/>
    <row r="432" s="19" customFormat="1" ht="12" x14ac:dyDescent="0.2"/>
    <row r="433" s="19" customFormat="1" ht="12" x14ac:dyDescent="0.2"/>
    <row r="434" s="19" customFormat="1" ht="12" x14ac:dyDescent="0.2"/>
    <row r="435" s="19" customFormat="1" ht="12" x14ac:dyDescent="0.2"/>
    <row r="436" s="19" customFormat="1" ht="12" x14ac:dyDescent="0.2"/>
    <row r="437" s="19" customFormat="1" ht="12" x14ac:dyDescent="0.2"/>
    <row r="438" s="19" customFormat="1" ht="12" x14ac:dyDescent="0.2"/>
    <row r="439" s="19" customFormat="1" ht="12" x14ac:dyDescent="0.2"/>
    <row r="440" s="19" customFormat="1" ht="12" x14ac:dyDescent="0.2"/>
    <row r="441" s="19" customFormat="1" ht="12" x14ac:dyDescent="0.2"/>
    <row r="442" s="19" customFormat="1" ht="12" x14ac:dyDescent="0.2"/>
    <row r="443" s="19" customFormat="1" ht="12" x14ac:dyDescent="0.2"/>
    <row r="444" s="19" customFormat="1" ht="12" x14ac:dyDescent="0.2"/>
    <row r="445" s="19" customFormat="1" ht="12" x14ac:dyDescent="0.2"/>
    <row r="446" s="19" customFormat="1" ht="12" x14ac:dyDescent="0.2"/>
    <row r="447" s="19" customFormat="1" ht="12" x14ac:dyDescent="0.2"/>
    <row r="448" s="19" customFormat="1" ht="12" x14ac:dyDescent="0.2"/>
    <row r="449" s="19" customFormat="1" ht="12" x14ac:dyDescent="0.2"/>
    <row r="450" s="19" customFormat="1" ht="12" x14ac:dyDescent="0.2"/>
    <row r="451" s="19" customFormat="1" ht="12" x14ac:dyDescent="0.2"/>
    <row r="452" s="19" customFormat="1" ht="12" x14ac:dyDescent="0.2"/>
    <row r="453" s="19" customFormat="1" ht="12" x14ac:dyDescent="0.2"/>
    <row r="454" s="19" customFormat="1" ht="12" x14ac:dyDescent="0.2"/>
    <row r="455" s="19" customFormat="1" ht="12" x14ac:dyDescent="0.2"/>
    <row r="456" s="19" customFormat="1" ht="12" x14ac:dyDescent="0.2"/>
    <row r="457" s="19" customFormat="1" ht="12" x14ac:dyDescent="0.2"/>
    <row r="458" s="19" customFormat="1" ht="12" x14ac:dyDescent="0.2"/>
    <row r="459" s="19" customFormat="1" ht="12" x14ac:dyDescent="0.2"/>
    <row r="460" s="19" customFormat="1" ht="12" x14ac:dyDescent="0.2"/>
    <row r="461" s="19" customFormat="1" ht="12" x14ac:dyDescent="0.2"/>
    <row r="462" s="19" customFormat="1" ht="12" x14ac:dyDescent="0.2"/>
    <row r="463" s="19" customFormat="1" ht="12" x14ac:dyDescent="0.2"/>
    <row r="464" s="19" customFormat="1" ht="12" x14ac:dyDescent="0.2"/>
    <row r="465" s="19" customFormat="1" ht="12" x14ac:dyDescent="0.2"/>
    <row r="466" s="19" customFormat="1" ht="12" x14ac:dyDescent="0.2"/>
    <row r="467" s="19" customFormat="1" ht="12" x14ac:dyDescent="0.2"/>
    <row r="468" s="19" customFormat="1" ht="12" x14ac:dyDescent="0.2"/>
    <row r="469" s="19" customFormat="1" ht="12" x14ac:dyDescent="0.2"/>
    <row r="470" s="19" customFormat="1" ht="12" x14ac:dyDescent="0.2"/>
    <row r="471" s="19" customFormat="1" ht="12" x14ac:dyDescent="0.2"/>
    <row r="472" s="19" customFormat="1" ht="12" x14ac:dyDescent="0.2"/>
    <row r="473" s="19" customFormat="1" ht="12" x14ac:dyDescent="0.2"/>
    <row r="474" s="19" customFormat="1" ht="12" x14ac:dyDescent="0.2"/>
    <row r="475" s="19" customFormat="1" ht="12" x14ac:dyDescent="0.2"/>
    <row r="476" s="19" customFormat="1" ht="12" x14ac:dyDescent="0.2"/>
    <row r="477" s="19" customFormat="1" ht="12" x14ac:dyDescent="0.2"/>
    <row r="478" s="19" customFormat="1" ht="12" x14ac:dyDescent="0.2"/>
    <row r="479" s="19" customFormat="1" ht="12" x14ac:dyDescent="0.2"/>
    <row r="480" s="19" customFormat="1" ht="12" x14ac:dyDescent="0.2"/>
    <row r="481" s="19" customFormat="1" ht="12" x14ac:dyDescent="0.2"/>
    <row r="482" s="19" customFormat="1" ht="12" x14ac:dyDescent="0.2"/>
    <row r="483" s="19" customFormat="1" ht="12" x14ac:dyDescent="0.2"/>
    <row r="484" s="19" customFormat="1" ht="12" x14ac:dyDescent="0.2"/>
    <row r="485" s="19" customFormat="1" ht="12" x14ac:dyDescent="0.2"/>
    <row r="486" s="19" customFormat="1" ht="12" x14ac:dyDescent="0.2"/>
    <row r="487" s="19" customFormat="1" ht="12" x14ac:dyDescent="0.2"/>
    <row r="488" s="19" customFormat="1" ht="12" x14ac:dyDescent="0.2"/>
    <row r="489" s="19" customFormat="1" ht="12" x14ac:dyDescent="0.2"/>
    <row r="490" s="19" customFormat="1" ht="12" x14ac:dyDescent="0.2"/>
    <row r="491" s="19" customFormat="1" ht="12" x14ac:dyDescent="0.2"/>
    <row r="492" s="19" customFormat="1" ht="12" x14ac:dyDescent="0.2"/>
    <row r="493" s="19" customFormat="1" ht="12" x14ac:dyDescent="0.2"/>
    <row r="494" s="19" customFormat="1" ht="12" x14ac:dyDescent="0.2"/>
    <row r="495" s="19" customFormat="1" ht="12" x14ac:dyDescent="0.2"/>
    <row r="496" s="19" customFormat="1" ht="12" x14ac:dyDescent="0.2"/>
    <row r="497" s="19" customFormat="1" ht="12" x14ac:dyDescent="0.2"/>
    <row r="498" s="19" customFormat="1" ht="12" x14ac:dyDescent="0.2"/>
    <row r="499" s="19" customFormat="1" ht="12" x14ac:dyDescent="0.2"/>
    <row r="500" s="19" customFormat="1" ht="12" x14ac:dyDescent="0.2"/>
    <row r="501" s="19" customFormat="1" ht="12" x14ac:dyDescent="0.2"/>
    <row r="502" s="19" customFormat="1" ht="12" x14ac:dyDescent="0.2"/>
    <row r="503" s="19" customFormat="1" ht="12" x14ac:dyDescent="0.2"/>
    <row r="504" s="19" customFormat="1" ht="12" x14ac:dyDescent="0.2"/>
    <row r="505" s="19" customFormat="1" ht="12" x14ac:dyDescent="0.2"/>
    <row r="506" s="19" customFormat="1" ht="12" x14ac:dyDescent="0.2"/>
    <row r="507" s="19" customFormat="1" ht="12" x14ac:dyDescent="0.2"/>
    <row r="508" s="19" customFormat="1" ht="12" x14ac:dyDescent="0.2"/>
    <row r="509" s="19" customFormat="1" ht="12" x14ac:dyDescent="0.2"/>
    <row r="510" s="19" customFormat="1" ht="12" x14ac:dyDescent="0.2"/>
    <row r="511" s="19" customFormat="1" ht="12" x14ac:dyDescent="0.2"/>
    <row r="512" s="19" customFormat="1" ht="12" x14ac:dyDescent="0.2"/>
    <row r="513" s="19" customFormat="1" ht="12" x14ac:dyDescent="0.2"/>
    <row r="514" s="19" customFormat="1" ht="12" x14ac:dyDescent="0.2"/>
    <row r="515" s="19" customFormat="1" ht="12" x14ac:dyDescent="0.2"/>
    <row r="516" s="19" customFormat="1" ht="12" x14ac:dyDescent="0.2"/>
    <row r="517" s="19" customFormat="1" ht="12" x14ac:dyDescent="0.2"/>
    <row r="518" s="19" customFormat="1" ht="12" x14ac:dyDescent="0.2"/>
    <row r="519" s="19" customFormat="1" ht="12" x14ac:dyDescent="0.2"/>
    <row r="520" s="19" customFormat="1" ht="12" x14ac:dyDescent="0.2"/>
    <row r="521" s="19" customFormat="1" ht="12" x14ac:dyDescent="0.2"/>
    <row r="522" s="19" customFormat="1" ht="12" x14ac:dyDescent="0.2"/>
    <row r="523" s="19" customFormat="1" ht="12" x14ac:dyDescent="0.2"/>
    <row r="524" s="19" customFormat="1" ht="12" x14ac:dyDescent="0.2"/>
    <row r="525" s="19" customFormat="1" ht="12" x14ac:dyDescent="0.2"/>
    <row r="526" s="19" customFormat="1" ht="12" x14ac:dyDescent="0.2"/>
    <row r="527" s="19" customFormat="1" ht="12" x14ac:dyDescent="0.2"/>
    <row r="528" s="19" customFormat="1" ht="12" x14ac:dyDescent="0.2"/>
    <row r="529" spans="9:12" s="19" customFormat="1" ht="12" x14ac:dyDescent="0.2"/>
    <row r="530" spans="9:12" s="19" customFormat="1" ht="12" x14ac:dyDescent="0.2">
      <c r="I530" s="179"/>
      <c r="J530" s="179"/>
      <c r="K530" s="179"/>
      <c r="L530" s="179"/>
    </row>
    <row r="531" spans="9:12" s="19" customFormat="1" ht="12" x14ac:dyDescent="0.2">
      <c r="I531" s="179"/>
      <c r="J531" s="179"/>
      <c r="K531" s="179"/>
      <c r="L531" s="179"/>
    </row>
    <row r="532" spans="9:12" s="19" customFormat="1" ht="12" x14ac:dyDescent="0.2">
      <c r="I532" s="179"/>
      <c r="J532" s="179"/>
      <c r="K532" s="179"/>
      <c r="L532" s="179"/>
    </row>
    <row r="533" spans="9:12" s="19" customFormat="1" ht="12" x14ac:dyDescent="0.2">
      <c r="I533" s="179"/>
      <c r="J533" s="179"/>
      <c r="K533" s="179"/>
      <c r="L533" s="179"/>
    </row>
    <row r="534" spans="9:12" s="19" customFormat="1" ht="12" x14ac:dyDescent="0.2">
      <c r="I534" s="179"/>
      <c r="J534" s="179"/>
      <c r="K534" s="179"/>
      <c r="L534" s="179"/>
    </row>
    <row r="535" spans="9:12" s="19" customFormat="1" ht="12" x14ac:dyDescent="0.2">
      <c r="I535" s="179"/>
      <c r="J535" s="179"/>
      <c r="K535" s="179"/>
      <c r="L535" s="179"/>
    </row>
    <row r="536" spans="9:12" s="19" customFormat="1" ht="12" x14ac:dyDescent="0.2">
      <c r="I536" s="179"/>
      <c r="J536" s="179"/>
      <c r="K536" s="179"/>
      <c r="L536" s="179"/>
    </row>
    <row r="537" spans="9:12" s="19" customFormat="1" ht="12" x14ac:dyDescent="0.2">
      <c r="I537" s="179"/>
      <c r="J537" s="179"/>
      <c r="K537" s="179"/>
      <c r="L537" s="179"/>
    </row>
    <row r="538" spans="9:12" s="19" customFormat="1" ht="12" x14ac:dyDescent="0.2">
      <c r="I538" s="179"/>
      <c r="J538" s="179"/>
      <c r="K538" s="179"/>
      <c r="L538" s="179"/>
    </row>
    <row r="539" spans="9:12" s="19" customFormat="1" ht="12" x14ac:dyDescent="0.2">
      <c r="I539" s="179"/>
      <c r="J539" s="179"/>
      <c r="K539" s="179"/>
      <c r="L539" s="179"/>
    </row>
    <row r="540" spans="9:12" s="19" customFormat="1" ht="12" x14ac:dyDescent="0.2">
      <c r="I540" s="179"/>
      <c r="J540" s="179"/>
      <c r="K540" s="179"/>
      <c r="L540" s="179"/>
    </row>
    <row r="541" spans="9:12" s="19" customFormat="1" ht="12" x14ac:dyDescent="0.2">
      <c r="I541" s="179"/>
      <c r="J541" s="179"/>
      <c r="K541" s="179"/>
      <c r="L541" s="179"/>
    </row>
    <row r="542" spans="9:12" s="19" customFormat="1" ht="12" x14ac:dyDescent="0.2">
      <c r="I542" s="179"/>
      <c r="J542" s="179"/>
      <c r="K542" s="179"/>
      <c r="L542" s="179"/>
    </row>
    <row r="543" spans="9:12" s="19" customFormat="1" ht="12" x14ac:dyDescent="0.2">
      <c r="I543" s="179"/>
      <c r="J543" s="179"/>
      <c r="K543" s="179"/>
      <c r="L543" s="179"/>
    </row>
    <row r="544" spans="9:12" s="19" customFormat="1" ht="12" x14ac:dyDescent="0.2">
      <c r="I544" s="179"/>
      <c r="J544" s="179"/>
      <c r="K544" s="179"/>
      <c r="L544" s="179"/>
    </row>
    <row r="545" spans="9:12" s="19" customFormat="1" ht="12" x14ac:dyDescent="0.2">
      <c r="I545" s="179"/>
      <c r="J545" s="179"/>
      <c r="K545" s="179"/>
      <c r="L545" s="179"/>
    </row>
    <row r="546" spans="9:12" s="19" customFormat="1" ht="12" x14ac:dyDescent="0.2">
      <c r="I546" s="179"/>
      <c r="J546" s="179"/>
      <c r="K546" s="179"/>
      <c r="L546" s="179"/>
    </row>
    <row r="547" spans="9:12" s="19" customFormat="1" ht="12" x14ac:dyDescent="0.2">
      <c r="I547" s="179"/>
      <c r="J547" s="179"/>
      <c r="K547" s="179"/>
      <c r="L547" s="179"/>
    </row>
    <row r="548" spans="9:12" s="19" customFormat="1" ht="12" x14ac:dyDescent="0.2">
      <c r="I548" s="179"/>
      <c r="J548" s="179"/>
      <c r="K548" s="179"/>
      <c r="L548" s="179"/>
    </row>
    <row r="549" spans="9:12" s="19" customFormat="1" ht="12" x14ac:dyDescent="0.2">
      <c r="I549" s="179"/>
      <c r="J549" s="179"/>
      <c r="K549" s="179"/>
      <c r="L549" s="179"/>
    </row>
    <row r="550" spans="9:12" s="19" customFormat="1" ht="12" x14ac:dyDescent="0.2">
      <c r="I550" s="179"/>
      <c r="J550" s="179"/>
      <c r="K550" s="179"/>
      <c r="L550" s="179"/>
    </row>
    <row r="551" spans="9:12" s="19" customFormat="1" ht="12" x14ac:dyDescent="0.2">
      <c r="I551" s="179"/>
      <c r="J551" s="179"/>
      <c r="K551" s="179"/>
      <c r="L551" s="179"/>
    </row>
    <row r="552" spans="9:12" s="19" customFormat="1" ht="12" x14ac:dyDescent="0.2">
      <c r="I552" s="179"/>
      <c r="J552" s="179"/>
      <c r="K552" s="179"/>
      <c r="L552" s="179"/>
    </row>
    <row r="553" spans="9:12" s="19" customFormat="1" ht="12" x14ac:dyDescent="0.2">
      <c r="I553" s="179"/>
      <c r="J553" s="179"/>
      <c r="K553" s="179"/>
      <c r="L553" s="179"/>
    </row>
    <row r="554" spans="9:12" s="19" customFormat="1" ht="12" x14ac:dyDescent="0.2">
      <c r="I554" s="179"/>
      <c r="J554" s="179"/>
      <c r="K554" s="179"/>
      <c r="L554" s="179"/>
    </row>
    <row r="555" spans="9:12" s="19" customFormat="1" ht="12" x14ac:dyDescent="0.2">
      <c r="I555" s="179"/>
      <c r="J555" s="179"/>
      <c r="K555" s="179"/>
      <c r="L555" s="179"/>
    </row>
    <row r="556" spans="9:12" s="19" customFormat="1" ht="12" x14ac:dyDescent="0.2">
      <c r="I556" s="179"/>
      <c r="J556" s="179"/>
      <c r="K556" s="179"/>
      <c r="L556" s="179"/>
    </row>
    <row r="557" spans="9:12" s="19" customFormat="1" ht="12" x14ac:dyDescent="0.2">
      <c r="I557" s="179"/>
      <c r="J557" s="179"/>
      <c r="K557" s="179"/>
      <c r="L557" s="179"/>
    </row>
    <row r="558" spans="9:12" s="19" customFormat="1" ht="12" x14ac:dyDescent="0.2">
      <c r="I558" s="179"/>
      <c r="J558" s="179"/>
      <c r="K558" s="179"/>
      <c r="L558" s="179"/>
    </row>
    <row r="559" spans="9:12" s="19" customFormat="1" ht="12" x14ac:dyDescent="0.2">
      <c r="I559" s="179"/>
      <c r="J559" s="179"/>
      <c r="K559" s="179"/>
      <c r="L559" s="179"/>
    </row>
    <row r="560" spans="9:12" s="19" customFormat="1" ht="12" x14ac:dyDescent="0.2">
      <c r="I560" s="179"/>
      <c r="J560" s="179"/>
      <c r="K560" s="179"/>
      <c r="L560" s="179"/>
    </row>
    <row r="561" spans="9:12" s="19" customFormat="1" ht="12" x14ac:dyDescent="0.2">
      <c r="I561" s="179"/>
      <c r="J561" s="179"/>
      <c r="K561" s="179"/>
      <c r="L561" s="179"/>
    </row>
    <row r="562" spans="9:12" s="19" customFormat="1" ht="12" x14ac:dyDescent="0.2">
      <c r="I562" s="179"/>
      <c r="J562" s="179"/>
      <c r="K562" s="179"/>
      <c r="L562" s="179"/>
    </row>
    <row r="563" spans="9:12" s="19" customFormat="1" ht="12" x14ac:dyDescent="0.2">
      <c r="I563" s="179"/>
      <c r="J563" s="179"/>
      <c r="K563" s="179"/>
      <c r="L563" s="179"/>
    </row>
    <row r="564" spans="9:12" s="19" customFormat="1" ht="12" x14ac:dyDescent="0.2">
      <c r="I564" s="179"/>
      <c r="J564" s="179"/>
      <c r="K564" s="179"/>
      <c r="L564" s="179"/>
    </row>
    <row r="565" spans="9:12" s="19" customFormat="1" ht="12" x14ac:dyDescent="0.2">
      <c r="I565" s="179"/>
      <c r="J565" s="179"/>
      <c r="K565" s="179"/>
      <c r="L565" s="179"/>
    </row>
    <row r="566" spans="9:12" s="19" customFormat="1" ht="12" x14ac:dyDescent="0.2">
      <c r="I566" s="179"/>
      <c r="J566" s="179"/>
      <c r="K566" s="179"/>
      <c r="L566" s="179"/>
    </row>
    <row r="567" spans="9:12" s="19" customFormat="1" ht="12" x14ac:dyDescent="0.2">
      <c r="I567" s="179"/>
      <c r="J567" s="179"/>
      <c r="K567" s="179"/>
      <c r="L567" s="179"/>
    </row>
    <row r="568" spans="9:12" s="19" customFormat="1" ht="12" x14ac:dyDescent="0.2">
      <c r="I568" s="179"/>
      <c r="J568" s="179"/>
      <c r="K568" s="179"/>
      <c r="L568" s="179"/>
    </row>
    <row r="569" spans="9:12" s="19" customFormat="1" ht="12" x14ac:dyDescent="0.2">
      <c r="I569" s="179"/>
      <c r="J569" s="179"/>
      <c r="K569" s="179"/>
      <c r="L569" s="179"/>
    </row>
    <row r="570" spans="9:12" s="19" customFormat="1" ht="12" x14ac:dyDescent="0.2">
      <c r="I570" s="179"/>
      <c r="J570" s="179"/>
      <c r="K570" s="179"/>
      <c r="L570" s="179"/>
    </row>
    <row r="571" spans="9:12" s="19" customFormat="1" ht="12" x14ac:dyDescent="0.2">
      <c r="I571" s="179"/>
      <c r="J571" s="179"/>
      <c r="K571" s="179"/>
      <c r="L571" s="179"/>
    </row>
    <row r="572" spans="9:12" s="19" customFormat="1" ht="12" x14ac:dyDescent="0.2">
      <c r="I572" s="179"/>
      <c r="J572" s="179"/>
      <c r="K572" s="179"/>
      <c r="L572" s="179"/>
    </row>
    <row r="573" spans="9:12" s="19" customFormat="1" ht="12" x14ac:dyDescent="0.2">
      <c r="I573" s="179"/>
      <c r="J573" s="179"/>
      <c r="K573" s="179"/>
      <c r="L573" s="179"/>
    </row>
    <row r="574" spans="9:12" s="19" customFormat="1" ht="12" x14ac:dyDescent="0.2">
      <c r="I574" s="179"/>
      <c r="J574" s="179"/>
      <c r="K574" s="179"/>
      <c r="L574" s="179"/>
    </row>
    <row r="575" spans="9:12" s="19" customFormat="1" ht="12" x14ac:dyDescent="0.2">
      <c r="I575" s="179"/>
      <c r="J575" s="179"/>
      <c r="K575" s="179"/>
      <c r="L575" s="179"/>
    </row>
    <row r="576" spans="9:12" s="19" customFormat="1" ht="12" x14ac:dyDescent="0.2">
      <c r="I576" s="179"/>
      <c r="J576" s="179"/>
      <c r="K576" s="179"/>
      <c r="L576" s="179"/>
    </row>
    <row r="577" spans="9:12" s="19" customFormat="1" ht="12" x14ac:dyDescent="0.2">
      <c r="I577" s="179"/>
      <c r="J577" s="179"/>
      <c r="K577" s="179"/>
      <c r="L577" s="179"/>
    </row>
    <row r="578" spans="9:12" s="19" customFormat="1" ht="12" x14ac:dyDescent="0.2">
      <c r="I578" s="179"/>
      <c r="J578" s="179"/>
      <c r="K578" s="179"/>
      <c r="L578" s="179"/>
    </row>
    <row r="579" spans="9:12" s="19" customFormat="1" ht="12" x14ac:dyDescent="0.2">
      <c r="I579" s="179"/>
      <c r="J579" s="179"/>
      <c r="K579" s="179"/>
      <c r="L579" s="179"/>
    </row>
    <row r="580" spans="9:12" s="19" customFormat="1" ht="12" x14ac:dyDescent="0.2">
      <c r="I580" s="179"/>
      <c r="J580" s="179"/>
      <c r="K580" s="179"/>
      <c r="L580" s="179"/>
    </row>
    <row r="581" spans="9:12" s="19" customFormat="1" ht="12" x14ac:dyDescent="0.2">
      <c r="I581" s="179"/>
      <c r="J581" s="179"/>
      <c r="K581" s="179"/>
      <c r="L581" s="179"/>
    </row>
    <row r="582" spans="9:12" s="19" customFormat="1" ht="12" x14ac:dyDescent="0.2">
      <c r="I582" s="179"/>
      <c r="J582" s="179"/>
      <c r="K582" s="179"/>
      <c r="L582" s="179"/>
    </row>
    <row r="583" spans="9:12" s="19" customFormat="1" ht="12" x14ac:dyDescent="0.2">
      <c r="I583" s="179"/>
      <c r="J583" s="179"/>
      <c r="K583" s="179"/>
      <c r="L583" s="179"/>
    </row>
    <row r="584" spans="9:12" s="19" customFormat="1" ht="12" x14ac:dyDescent="0.2">
      <c r="I584" s="179"/>
      <c r="J584" s="179"/>
      <c r="K584" s="179"/>
      <c r="L584" s="179"/>
    </row>
    <row r="585" spans="9:12" s="19" customFormat="1" ht="12" x14ac:dyDescent="0.2">
      <c r="I585" s="179"/>
      <c r="J585" s="179"/>
      <c r="K585" s="179"/>
      <c r="L585" s="179"/>
    </row>
    <row r="586" spans="9:12" s="19" customFormat="1" ht="12" x14ac:dyDescent="0.2">
      <c r="I586" s="179"/>
      <c r="J586" s="179"/>
      <c r="K586" s="179"/>
      <c r="L586" s="179"/>
    </row>
    <row r="587" spans="9:12" s="19" customFormat="1" ht="12" x14ac:dyDescent="0.2">
      <c r="I587" s="179"/>
      <c r="J587" s="179"/>
      <c r="K587" s="179"/>
      <c r="L587" s="179"/>
    </row>
    <row r="588" spans="9:12" s="19" customFormat="1" ht="12" x14ac:dyDescent="0.2">
      <c r="I588" s="179"/>
      <c r="J588" s="179"/>
      <c r="K588" s="179"/>
      <c r="L588" s="179"/>
    </row>
    <row r="589" spans="9:12" s="19" customFormat="1" ht="12" x14ac:dyDescent="0.2">
      <c r="I589" s="179"/>
      <c r="J589" s="179"/>
      <c r="K589" s="179"/>
      <c r="L589" s="179"/>
    </row>
    <row r="590" spans="9:12" s="19" customFormat="1" ht="12" x14ac:dyDescent="0.2">
      <c r="I590" s="179"/>
      <c r="J590" s="179"/>
      <c r="K590" s="179"/>
      <c r="L590" s="179"/>
    </row>
    <row r="591" spans="9:12" s="19" customFormat="1" ht="12" x14ac:dyDescent="0.2">
      <c r="I591" s="179"/>
      <c r="J591" s="179"/>
      <c r="K591" s="179"/>
      <c r="L591" s="179"/>
    </row>
    <row r="592" spans="9:12" s="19" customFormat="1" ht="12" x14ac:dyDescent="0.2">
      <c r="I592" s="179"/>
      <c r="J592" s="179"/>
      <c r="K592" s="179"/>
      <c r="L592" s="179"/>
    </row>
    <row r="593" spans="9:12" s="19" customFormat="1" ht="12" x14ac:dyDescent="0.2">
      <c r="I593" s="179"/>
      <c r="J593" s="179"/>
      <c r="K593" s="179"/>
      <c r="L593" s="179"/>
    </row>
    <row r="594" spans="9:12" s="19" customFormat="1" ht="12" x14ac:dyDescent="0.2">
      <c r="I594" s="179"/>
      <c r="J594" s="179"/>
      <c r="K594" s="179"/>
      <c r="L594" s="179"/>
    </row>
    <row r="595" spans="9:12" s="19" customFormat="1" ht="12" x14ac:dyDescent="0.2">
      <c r="I595" s="179"/>
      <c r="J595" s="179"/>
      <c r="K595" s="179"/>
      <c r="L595" s="179"/>
    </row>
    <row r="596" spans="9:12" s="19" customFormat="1" ht="12" x14ac:dyDescent="0.2">
      <c r="I596" s="179"/>
      <c r="J596" s="179"/>
      <c r="K596" s="179"/>
      <c r="L596" s="179"/>
    </row>
    <row r="597" spans="9:12" s="19" customFormat="1" ht="12" x14ac:dyDescent="0.2">
      <c r="I597" s="179"/>
      <c r="J597" s="179"/>
      <c r="K597" s="179"/>
      <c r="L597" s="179"/>
    </row>
    <row r="598" spans="9:12" s="19" customFormat="1" ht="12" x14ac:dyDescent="0.2">
      <c r="I598" s="179"/>
      <c r="J598" s="179"/>
      <c r="K598" s="179"/>
      <c r="L598" s="179"/>
    </row>
    <row r="599" spans="9:12" s="19" customFormat="1" ht="12" x14ac:dyDescent="0.2">
      <c r="I599" s="179"/>
      <c r="J599" s="179"/>
      <c r="K599" s="179"/>
      <c r="L599" s="179"/>
    </row>
    <row r="600" spans="9:12" s="19" customFormat="1" ht="12" x14ac:dyDescent="0.2">
      <c r="I600" s="179"/>
      <c r="J600" s="179"/>
      <c r="K600" s="179"/>
      <c r="L600" s="179"/>
    </row>
    <row r="601" spans="9:12" s="19" customFormat="1" ht="12" x14ac:dyDescent="0.2">
      <c r="I601" s="179"/>
      <c r="J601" s="179"/>
      <c r="K601" s="179"/>
      <c r="L601" s="179"/>
    </row>
    <row r="602" spans="9:12" s="19" customFormat="1" ht="12" x14ac:dyDescent="0.2">
      <c r="I602" s="179"/>
      <c r="J602" s="179"/>
      <c r="K602" s="179"/>
      <c r="L602" s="179"/>
    </row>
    <row r="603" spans="9:12" s="19" customFormat="1" ht="12" x14ac:dyDescent="0.2">
      <c r="I603" s="179"/>
      <c r="J603" s="179"/>
      <c r="K603" s="179"/>
      <c r="L603" s="179"/>
    </row>
    <row r="604" spans="9:12" s="19" customFormat="1" ht="12" x14ac:dyDescent="0.2">
      <c r="I604" s="179"/>
      <c r="J604" s="179"/>
      <c r="K604" s="179"/>
      <c r="L604" s="179"/>
    </row>
    <row r="605" spans="9:12" s="19" customFormat="1" ht="12" x14ac:dyDescent="0.2">
      <c r="I605" s="179"/>
      <c r="J605" s="179"/>
      <c r="K605" s="179"/>
      <c r="L605" s="179"/>
    </row>
    <row r="606" spans="9:12" s="19" customFormat="1" ht="12" x14ac:dyDescent="0.2">
      <c r="I606" s="179"/>
      <c r="J606" s="179"/>
      <c r="K606" s="179"/>
      <c r="L606" s="179"/>
    </row>
    <row r="607" spans="9:12" s="19" customFormat="1" ht="12" x14ac:dyDescent="0.2">
      <c r="I607" s="179"/>
      <c r="J607" s="179"/>
      <c r="K607" s="179"/>
      <c r="L607" s="179"/>
    </row>
    <row r="608" spans="9:12" s="19" customFormat="1" ht="12" x14ac:dyDescent="0.2">
      <c r="I608" s="179"/>
      <c r="J608" s="179"/>
      <c r="K608" s="179"/>
      <c r="L608" s="179"/>
    </row>
    <row r="609" spans="9:12" s="19" customFormat="1" ht="12" x14ac:dyDescent="0.2">
      <c r="I609" s="179"/>
      <c r="J609" s="179"/>
      <c r="K609" s="179"/>
      <c r="L609" s="179"/>
    </row>
    <row r="610" spans="9:12" s="19" customFormat="1" ht="12" x14ac:dyDescent="0.2">
      <c r="I610" s="179"/>
      <c r="J610" s="179"/>
      <c r="K610" s="179"/>
      <c r="L610" s="179"/>
    </row>
    <row r="611" spans="9:12" s="19" customFormat="1" ht="12" x14ac:dyDescent="0.2">
      <c r="I611" s="179"/>
      <c r="J611" s="179"/>
      <c r="K611" s="179"/>
      <c r="L611" s="179"/>
    </row>
    <row r="612" spans="9:12" s="19" customFormat="1" ht="12" x14ac:dyDescent="0.2">
      <c r="I612" s="179"/>
      <c r="J612" s="179"/>
      <c r="K612" s="179"/>
      <c r="L612" s="179"/>
    </row>
    <row r="613" spans="9:12" s="19" customFormat="1" ht="12" x14ac:dyDescent="0.2">
      <c r="I613" s="179"/>
      <c r="J613" s="179"/>
      <c r="K613" s="179"/>
      <c r="L613" s="179"/>
    </row>
    <row r="614" spans="9:12" s="19" customFormat="1" ht="12" x14ac:dyDescent="0.2">
      <c r="I614" s="179"/>
      <c r="J614" s="179"/>
      <c r="K614" s="179"/>
      <c r="L614" s="179"/>
    </row>
    <row r="615" spans="9:12" s="19" customFormat="1" ht="12" x14ac:dyDescent="0.2">
      <c r="I615" s="179"/>
      <c r="J615" s="179"/>
      <c r="K615" s="179"/>
      <c r="L615" s="179"/>
    </row>
    <row r="616" spans="9:12" s="19" customFormat="1" ht="12" x14ac:dyDescent="0.2">
      <c r="I616" s="179"/>
      <c r="J616" s="179"/>
      <c r="K616" s="179"/>
      <c r="L616" s="179"/>
    </row>
    <row r="617" spans="9:12" s="19" customFormat="1" ht="12" x14ac:dyDescent="0.2">
      <c r="I617" s="179"/>
      <c r="J617" s="179"/>
      <c r="K617" s="179"/>
      <c r="L617" s="179"/>
    </row>
    <row r="618" spans="9:12" s="19" customFormat="1" ht="12" x14ac:dyDescent="0.2">
      <c r="I618" s="179"/>
      <c r="J618" s="179"/>
      <c r="K618" s="179"/>
      <c r="L618" s="179"/>
    </row>
    <row r="619" spans="9:12" s="19" customFormat="1" ht="12" x14ac:dyDescent="0.2">
      <c r="I619" s="179"/>
      <c r="J619" s="179"/>
      <c r="K619" s="179"/>
      <c r="L619" s="179"/>
    </row>
    <row r="620" spans="9:12" s="19" customFormat="1" ht="12" x14ac:dyDescent="0.2">
      <c r="I620" s="179"/>
      <c r="J620" s="179"/>
      <c r="K620" s="179"/>
      <c r="L620" s="179"/>
    </row>
    <row r="621" spans="9:12" s="19" customFormat="1" ht="12" x14ac:dyDescent="0.2">
      <c r="I621" s="179"/>
      <c r="J621" s="179"/>
      <c r="K621" s="179"/>
      <c r="L621" s="179"/>
    </row>
    <row r="622" spans="9:12" s="19" customFormat="1" ht="12" x14ac:dyDescent="0.2">
      <c r="I622" s="179"/>
      <c r="J622" s="179"/>
      <c r="K622" s="179"/>
      <c r="L622" s="179"/>
    </row>
    <row r="623" spans="9:12" s="19" customFormat="1" ht="12" x14ac:dyDescent="0.2">
      <c r="I623" s="179"/>
      <c r="J623" s="179"/>
      <c r="K623" s="179"/>
      <c r="L623" s="179"/>
    </row>
    <row r="624" spans="9:12" s="19" customFormat="1" ht="12" x14ac:dyDescent="0.2">
      <c r="I624" s="179"/>
      <c r="J624" s="179"/>
      <c r="K624" s="179"/>
      <c r="L624" s="179"/>
    </row>
    <row r="625" spans="9:12" s="19" customFormat="1" ht="12" x14ac:dyDescent="0.2">
      <c r="I625" s="179"/>
      <c r="J625" s="179"/>
      <c r="K625" s="179"/>
      <c r="L625" s="179"/>
    </row>
    <row r="626" spans="9:12" s="19" customFormat="1" ht="12" x14ac:dyDescent="0.2">
      <c r="I626" s="179"/>
      <c r="J626" s="179"/>
      <c r="K626" s="179"/>
      <c r="L626" s="179"/>
    </row>
    <row r="627" spans="9:12" s="19" customFormat="1" ht="12" x14ac:dyDescent="0.2">
      <c r="I627" s="179"/>
      <c r="J627" s="179"/>
      <c r="K627" s="179"/>
      <c r="L627" s="179"/>
    </row>
    <row r="628" spans="9:12" s="19" customFormat="1" ht="12" x14ac:dyDescent="0.2">
      <c r="I628" s="179"/>
      <c r="J628" s="179"/>
      <c r="K628" s="179"/>
      <c r="L628" s="179"/>
    </row>
    <row r="629" spans="9:12" s="19" customFormat="1" ht="12" x14ac:dyDescent="0.2">
      <c r="I629" s="179"/>
      <c r="J629" s="179"/>
      <c r="K629" s="179"/>
      <c r="L629" s="179"/>
    </row>
    <row r="630" spans="9:12" s="19" customFormat="1" ht="12" x14ac:dyDescent="0.2">
      <c r="I630" s="179"/>
      <c r="J630" s="179"/>
      <c r="K630" s="179"/>
      <c r="L630" s="179"/>
    </row>
    <row r="631" spans="9:12" s="19" customFormat="1" ht="12" x14ac:dyDescent="0.2">
      <c r="I631" s="179"/>
      <c r="J631" s="179"/>
      <c r="K631" s="179"/>
      <c r="L631" s="179"/>
    </row>
    <row r="632" spans="9:12" s="19" customFormat="1" ht="12" x14ac:dyDescent="0.2">
      <c r="I632" s="179"/>
      <c r="J632" s="179"/>
      <c r="K632" s="179"/>
      <c r="L632" s="179"/>
    </row>
    <row r="633" spans="9:12" s="19" customFormat="1" ht="12" x14ac:dyDescent="0.2">
      <c r="I633" s="179"/>
      <c r="J633" s="179"/>
      <c r="K633" s="179"/>
      <c r="L633" s="179"/>
    </row>
    <row r="634" spans="9:12" s="19" customFormat="1" ht="12" x14ac:dyDescent="0.2">
      <c r="I634" s="179"/>
      <c r="J634" s="179"/>
      <c r="K634" s="179"/>
      <c r="L634" s="179"/>
    </row>
    <row r="635" spans="9:12" s="19" customFormat="1" ht="12" x14ac:dyDescent="0.2">
      <c r="I635" s="179"/>
      <c r="J635" s="179"/>
      <c r="K635" s="179"/>
      <c r="L635" s="179"/>
    </row>
    <row r="636" spans="9:12" s="19" customFormat="1" ht="12" x14ac:dyDescent="0.2">
      <c r="I636" s="179"/>
      <c r="J636" s="179"/>
      <c r="K636" s="179"/>
      <c r="L636" s="179"/>
    </row>
    <row r="637" spans="9:12" s="19" customFormat="1" ht="12" x14ac:dyDescent="0.2">
      <c r="I637" s="179"/>
      <c r="J637" s="179"/>
      <c r="K637" s="179"/>
      <c r="L637" s="179"/>
    </row>
    <row r="638" spans="9:12" s="19" customFormat="1" ht="12" x14ac:dyDescent="0.2">
      <c r="I638" s="179"/>
      <c r="J638" s="179"/>
      <c r="K638" s="179"/>
      <c r="L638" s="179"/>
    </row>
    <row r="639" spans="9:12" s="19" customFormat="1" ht="12" x14ac:dyDescent="0.2">
      <c r="I639" s="179"/>
      <c r="J639" s="179"/>
      <c r="K639" s="179"/>
      <c r="L639" s="179"/>
    </row>
    <row r="640" spans="9:12" s="19" customFormat="1" ht="12" x14ac:dyDescent="0.2">
      <c r="I640" s="179"/>
      <c r="J640" s="179"/>
      <c r="K640" s="179"/>
      <c r="L640" s="179"/>
    </row>
    <row r="641" spans="9:12" s="19" customFormat="1" ht="12" x14ac:dyDescent="0.2">
      <c r="I641" s="179"/>
      <c r="J641" s="179"/>
      <c r="K641" s="179"/>
      <c r="L641" s="179"/>
    </row>
    <row r="642" spans="9:12" s="19" customFormat="1" ht="12" x14ac:dyDescent="0.2">
      <c r="I642" s="179"/>
      <c r="J642" s="179"/>
      <c r="K642" s="179"/>
      <c r="L642" s="179"/>
    </row>
    <row r="643" spans="9:12" s="19" customFormat="1" ht="12" x14ac:dyDescent="0.2">
      <c r="I643" s="179"/>
      <c r="J643" s="179"/>
      <c r="K643" s="179"/>
      <c r="L643" s="179"/>
    </row>
    <row r="644" spans="9:12" s="19" customFormat="1" ht="12" x14ac:dyDescent="0.2">
      <c r="I644" s="179"/>
      <c r="J644" s="179"/>
      <c r="K644" s="179"/>
      <c r="L644" s="179"/>
    </row>
    <row r="645" spans="9:12" s="19" customFormat="1" ht="12" x14ac:dyDescent="0.2">
      <c r="I645" s="179"/>
      <c r="J645" s="179"/>
      <c r="K645" s="179"/>
      <c r="L645" s="179"/>
    </row>
    <row r="646" spans="9:12" s="19" customFormat="1" ht="12" x14ac:dyDescent="0.2">
      <c r="I646" s="179"/>
      <c r="J646" s="179"/>
      <c r="K646" s="179"/>
      <c r="L646" s="179"/>
    </row>
    <row r="647" spans="9:12" s="19" customFormat="1" ht="12" x14ac:dyDescent="0.2">
      <c r="I647" s="179"/>
      <c r="J647" s="179"/>
      <c r="K647" s="179"/>
      <c r="L647" s="179"/>
    </row>
    <row r="648" spans="9:12" s="19" customFormat="1" ht="12" x14ac:dyDescent="0.2">
      <c r="I648" s="179"/>
      <c r="J648" s="179"/>
      <c r="K648" s="179"/>
      <c r="L648" s="179"/>
    </row>
    <row r="649" spans="9:12" s="19" customFormat="1" ht="12" x14ac:dyDescent="0.2">
      <c r="I649" s="179"/>
      <c r="J649" s="179"/>
      <c r="K649" s="179"/>
      <c r="L649" s="179"/>
    </row>
    <row r="650" spans="9:12" s="19" customFormat="1" ht="12" x14ac:dyDescent="0.2">
      <c r="I650" s="179"/>
      <c r="J650" s="179"/>
      <c r="K650" s="179"/>
      <c r="L650" s="179"/>
    </row>
    <row r="651" spans="9:12" s="19" customFormat="1" ht="12" x14ac:dyDescent="0.2">
      <c r="I651" s="179"/>
      <c r="J651" s="179"/>
      <c r="K651" s="179"/>
      <c r="L651" s="179"/>
    </row>
    <row r="652" spans="9:12" s="19" customFormat="1" ht="12" x14ac:dyDescent="0.2">
      <c r="I652" s="179"/>
      <c r="J652" s="179"/>
      <c r="K652" s="179"/>
      <c r="L652" s="179"/>
    </row>
    <row r="653" spans="9:12" s="19" customFormat="1" ht="12" x14ac:dyDescent="0.2">
      <c r="I653" s="179"/>
      <c r="J653" s="179"/>
      <c r="K653" s="179"/>
      <c r="L653" s="179"/>
    </row>
    <row r="654" spans="9:12" s="19" customFormat="1" ht="12" x14ac:dyDescent="0.2">
      <c r="I654" s="179"/>
      <c r="J654" s="179"/>
      <c r="K654" s="179"/>
      <c r="L654" s="179"/>
    </row>
    <row r="655" spans="9:12" s="19" customFormat="1" ht="12" x14ac:dyDescent="0.2">
      <c r="I655" s="179"/>
      <c r="J655" s="179"/>
      <c r="K655" s="179"/>
      <c r="L655" s="179"/>
    </row>
    <row r="656" spans="9:12" s="19" customFormat="1" ht="12" x14ac:dyDescent="0.2">
      <c r="I656" s="179"/>
      <c r="J656" s="179"/>
      <c r="K656" s="179"/>
      <c r="L656" s="179"/>
    </row>
    <row r="657" spans="9:12" s="19" customFormat="1" ht="12" x14ac:dyDescent="0.2">
      <c r="I657" s="179"/>
      <c r="J657" s="179"/>
      <c r="K657" s="179"/>
      <c r="L657" s="179"/>
    </row>
    <row r="658" spans="9:12" s="19" customFormat="1" ht="12" x14ac:dyDescent="0.2">
      <c r="I658" s="179"/>
      <c r="J658" s="179"/>
      <c r="K658" s="179"/>
      <c r="L658" s="179"/>
    </row>
    <row r="659" spans="9:12" s="19" customFormat="1" ht="12" x14ac:dyDescent="0.2">
      <c r="I659" s="179"/>
      <c r="J659" s="179"/>
      <c r="K659" s="179"/>
      <c r="L659" s="179"/>
    </row>
    <row r="660" spans="9:12" s="19" customFormat="1" ht="12" x14ac:dyDescent="0.2">
      <c r="I660" s="179"/>
      <c r="J660" s="179"/>
      <c r="K660" s="179"/>
      <c r="L660" s="179"/>
    </row>
    <row r="661" spans="9:12" s="19" customFormat="1" ht="12" x14ac:dyDescent="0.2">
      <c r="I661" s="179"/>
      <c r="J661" s="179"/>
      <c r="K661" s="179"/>
      <c r="L661" s="179"/>
    </row>
    <row r="662" spans="9:12" s="19" customFormat="1" ht="12" x14ac:dyDescent="0.2">
      <c r="I662" s="179"/>
      <c r="J662" s="179"/>
      <c r="K662" s="179"/>
      <c r="L662" s="179"/>
    </row>
    <row r="663" spans="9:12" s="19" customFormat="1" ht="12" x14ac:dyDescent="0.2">
      <c r="I663" s="179"/>
      <c r="J663" s="179"/>
      <c r="K663" s="179"/>
      <c r="L663" s="179"/>
    </row>
    <row r="664" spans="9:12" s="19" customFormat="1" ht="12" x14ac:dyDescent="0.2">
      <c r="I664" s="179"/>
      <c r="J664" s="179"/>
      <c r="K664" s="179"/>
      <c r="L664" s="179"/>
    </row>
    <row r="665" spans="9:12" s="19" customFormat="1" ht="12" x14ac:dyDescent="0.2">
      <c r="I665" s="179"/>
      <c r="J665" s="179"/>
      <c r="K665" s="179"/>
      <c r="L665" s="179"/>
    </row>
    <row r="666" spans="9:12" s="19" customFormat="1" ht="12" x14ac:dyDescent="0.2">
      <c r="I666" s="179"/>
      <c r="J666" s="179"/>
      <c r="K666" s="179"/>
      <c r="L666" s="179"/>
    </row>
    <row r="667" spans="9:12" s="19" customFormat="1" ht="12" x14ac:dyDescent="0.2">
      <c r="I667" s="179"/>
      <c r="J667" s="179"/>
      <c r="K667" s="179"/>
      <c r="L667" s="179"/>
    </row>
    <row r="668" spans="9:12" s="19" customFormat="1" ht="12" x14ac:dyDescent="0.2">
      <c r="I668" s="179"/>
      <c r="J668" s="179"/>
      <c r="K668" s="179"/>
      <c r="L668" s="179"/>
    </row>
    <row r="669" spans="9:12" s="19" customFormat="1" ht="12" x14ac:dyDescent="0.2">
      <c r="I669" s="179"/>
      <c r="J669" s="179"/>
      <c r="K669" s="179"/>
      <c r="L669" s="179"/>
    </row>
    <row r="670" spans="9:12" s="19" customFormat="1" ht="12" x14ac:dyDescent="0.2">
      <c r="I670" s="179"/>
      <c r="J670" s="179"/>
      <c r="K670" s="179"/>
      <c r="L670" s="179"/>
    </row>
    <row r="671" spans="9:12" s="19" customFormat="1" ht="12" x14ac:dyDescent="0.2">
      <c r="I671" s="179"/>
      <c r="J671" s="179"/>
      <c r="K671" s="179"/>
      <c r="L671" s="179"/>
    </row>
    <row r="672" spans="9:12" s="19" customFormat="1" ht="12" x14ac:dyDescent="0.2">
      <c r="I672" s="179"/>
      <c r="J672" s="179"/>
      <c r="K672" s="179"/>
      <c r="L672" s="179"/>
    </row>
    <row r="673" spans="9:12" s="19" customFormat="1" ht="12" x14ac:dyDescent="0.2">
      <c r="I673" s="179"/>
      <c r="J673" s="179"/>
      <c r="K673" s="179"/>
      <c r="L673" s="179"/>
    </row>
    <row r="674" spans="9:12" s="19" customFormat="1" ht="12" x14ac:dyDescent="0.2">
      <c r="I674" s="179"/>
      <c r="J674" s="179"/>
      <c r="K674" s="179"/>
      <c r="L674" s="179"/>
    </row>
    <row r="675" spans="9:12" s="19" customFormat="1" ht="12" x14ac:dyDescent="0.2">
      <c r="I675" s="179"/>
      <c r="J675" s="179"/>
      <c r="K675" s="179"/>
      <c r="L675" s="179"/>
    </row>
    <row r="676" spans="9:12" s="19" customFormat="1" ht="12" x14ac:dyDescent="0.2">
      <c r="I676" s="179"/>
      <c r="J676" s="179"/>
      <c r="K676" s="179"/>
      <c r="L676" s="179"/>
    </row>
    <row r="677" spans="9:12" s="19" customFormat="1" ht="12" x14ac:dyDescent="0.2">
      <c r="I677" s="179"/>
      <c r="J677" s="179"/>
      <c r="K677" s="179"/>
      <c r="L677" s="179"/>
    </row>
    <row r="678" spans="9:12" s="19" customFormat="1" ht="12" x14ac:dyDescent="0.2">
      <c r="I678" s="179"/>
      <c r="J678" s="179"/>
      <c r="K678" s="179"/>
      <c r="L678" s="179"/>
    </row>
    <row r="679" spans="9:12" s="19" customFormat="1" ht="12" x14ac:dyDescent="0.2">
      <c r="I679" s="179"/>
      <c r="J679" s="179"/>
      <c r="K679" s="179"/>
      <c r="L679" s="179"/>
    </row>
    <row r="680" spans="9:12" s="19" customFormat="1" ht="12" x14ac:dyDescent="0.2">
      <c r="I680" s="179"/>
      <c r="J680" s="179"/>
      <c r="K680" s="179"/>
      <c r="L680" s="179"/>
    </row>
    <row r="681" spans="9:12" s="19" customFormat="1" ht="12" x14ac:dyDescent="0.2">
      <c r="I681" s="179"/>
      <c r="J681" s="179"/>
      <c r="K681" s="179"/>
      <c r="L681" s="179"/>
    </row>
    <row r="682" spans="9:12" s="19" customFormat="1" ht="12" x14ac:dyDescent="0.2">
      <c r="I682" s="179"/>
      <c r="J682" s="179"/>
      <c r="K682" s="179"/>
      <c r="L682" s="179"/>
    </row>
    <row r="683" spans="9:12" s="19" customFormat="1" ht="12" x14ac:dyDescent="0.2">
      <c r="I683" s="179"/>
      <c r="J683" s="179"/>
      <c r="K683" s="179"/>
      <c r="L683" s="179"/>
    </row>
    <row r="684" spans="9:12" s="19" customFormat="1" ht="12" x14ac:dyDescent="0.2">
      <c r="I684" s="179"/>
      <c r="J684" s="179"/>
      <c r="K684" s="179"/>
      <c r="L684" s="179"/>
    </row>
    <row r="685" spans="9:12" s="19" customFormat="1" ht="12" x14ac:dyDescent="0.2">
      <c r="I685" s="179"/>
      <c r="J685" s="179"/>
      <c r="K685" s="179"/>
      <c r="L685" s="179"/>
    </row>
    <row r="686" spans="9:12" s="19" customFormat="1" ht="12" x14ac:dyDescent="0.2">
      <c r="I686" s="179"/>
      <c r="J686" s="179"/>
      <c r="K686" s="179"/>
      <c r="L686" s="179"/>
    </row>
    <row r="687" spans="9:12" s="19" customFormat="1" ht="12" x14ac:dyDescent="0.2">
      <c r="I687" s="179"/>
      <c r="J687" s="179"/>
      <c r="K687" s="179"/>
      <c r="L687" s="179"/>
    </row>
    <row r="688" spans="9:12" s="19" customFormat="1" ht="12" x14ac:dyDescent="0.2">
      <c r="I688" s="179"/>
      <c r="J688" s="179"/>
      <c r="K688" s="179"/>
      <c r="L688" s="179"/>
    </row>
    <row r="689" spans="9:12" s="19" customFormat="1" ht="12" x14ac:dyDescent="0.2">
      <c r="I689" s="179"/>
      <c r="J689" s="179"/>
      <c r="K689" s="179"/>
      <c r="L689" s="179"/>
    </row>
    <row r="690" spans="9:12" s="19" customFormat="1" ht="12" x14ac:dyDescent="0.2">
      <c r="I690" s="179"/>
      <c r="J690" s="179"/>
      <c r="K690" s="179"/>
      <c r="L690" s="179"/>
    </row>
    <row r="691" spans="9:12" s="19" customFormat="1" ht="12" x14ac:dyDescent="0.2">
      <c r="I691" s="179"/>
      <c r="J691" s="179"/>
      <c r="K691" s="179"/>
      <c r="L691" s="179"/>
    </row>
    <row r="692" spans="9:12" s="19" customFormat="1" ht="12" x14ac:dyDescent="0.2">
      <c r="I692" s="179"/>
      <c r="J692" s="179"/>
      <c r="K692" s="179"/>
      <c r="L692" s="179"/>
    </row>
    <row r="693" spans="9:12" s="19" customFormat="1" ht="12" x14ac:dyDescent="0.2">
      <c r="I693" s="179"/>
      <c r="J693" s="179"/>
      <c r="K693" s="179"/>
      <c r="L693" s="179"/>
    </row>
    <row r="694" spans="9:12" s="19" customFormat="1" ht="12" x14ac:dyDescent="0.2">
      <c r="I694" s="179"/>
      <c r="J694" s="179"/>
      <c r="K694" s="179"/>
      <c r="L694" s="179"/>
    </row>
    <row r="695" spans="9:12" s="19" customFormat="1" ht="12" x14ac:dyDescent="0.2">
      <c r="I695" s="179"/>
      <c r="J695" s="179"/>
      <c r="K695" s="179"/>
      <c r="L695" s="179"/>
    </row>
    <row r="696" spans="9:12" s="19" customFormat="1" ht="12" x14ac:dyDescent="0.2">
      <c r="I696" s="179"/>
      <c r="J696" s="179"/>
      <c r="K696" s="179"/>
      <c r="L696" s="179"/>
    </row>
    <row r="697" spans="9:12" s="19" customFormat="1" ht="12" x14ac:dyDescent="0.2">
      <c r="I697" s="179"/>
      <c r="J697" s="179"/>
      <c r="K697" s="179"/>
      <c r="L697" s="179"/>
    </row>
    <row r="698" spans="9:12" s="19" customFormat="1" ht="12" x14ac:dyDescent="0.2">
      <c r="I698" s="179"/>
      <c r="J698" s="179"/>
      <c r="K698" s="179"/>
      <c r="L698" s="179"/>
    </row>
    <row r="699" spans="9:12" s="19" customFormat="1" ht="12" x14ac:dyDescent="0.2">
      <c r="I699" s="179"/>
      <c r="J699" s="179"/>
      <c r="K699" s="179"/>
      <c r="L699" s="179"/>
    </row>
    <row r="700" spans="9:12" s="19" customFormat="1" ht="12" x14ac:dyDescent="0.2">
      <c r="I700" s="179"/>
      <c r="J700" s="179"/>
      <c r="K700" s="179"/>
      <c r="L700" s="179"/>
    </row>
    <row r="701" spans="9:12" s="19" customFormat="1" ht="12" x14ac:dyDescent="0.2">
      <c r="I701" s="179"/>
      <c r="J701" s="179"/>
      <c r="K701" s="179"/>
      <c r="L701" s="179"/>
    </row>
    <row r="702" spans="9:12" s="19" customFormat="1" ht="12" x14ac:dyDescent="0.2">
      <c r="I702" s="179"/>
      <c r="J702" s="179"/>
      <c r="K702" s="179"/>
      <c r="L702" s="179"/>
    </row>
    <row r="703" spans="9:12" s="19" customFormat="1" ht="12" x14ac:dyDescent="0.2">
      <c r="I703" s="179"/>
      <c r="J703" s="179"/>
      <c r="K703" s="179"/>
      <c r="L703" s="179"/>
    </row>
    <row r="704" spans="9:12" s="19" customFormat="1" ht="12" x14ac:dyDescent="0.2">
      <c r="I704" s="179"/>
      <c r="J704" s="179"/>
      <c r="K704" s="179"/>
      <c r="L704" s="179"/>
    </row>
    <row r="705" spans="9:12" s="19" customFormat="1" ht="12" x14ac:dyDescent="0.2">
      <c r="I705" s="179"/>
      <c r="J705" s="179"/>
      <c r="K705" s="179"/>
      <c r="L705" s="179"/>
    </row>
    <row r="706" spans="9:12" s="19" customFormat="1" ht="12" x14ac:dyDescent="0.2">
      <c r="I706" s="179"/>
      <c r="J706" s="179"/>
      <c r="K706" s="179"/>
      <c r="L706" s="179"/>
    </row>
    <row r="707" spans="9:12" s="19" customFormat="1" ht="12" x14ac:dyDescent="0.2">
      <c r="I707" s="179"/>
      <c r="J707" s="179"/>
      <c r="K707" s="179"/>
      <c r="L707" s="179"/>
    </row>
    <row r="708" spans="9:12" s="19" customFormat="1" ht="12" x14ac:dyDescent="0.2">
      <c r="I708" s="179"/>
      <c r="J708" s="179"/>
      <c r="K708" s="179"/>
      <c r="L708" s="179"/>
    </row>
    <row r="709" spans="9:12" s="19" customFormat="1" ht="12" x14ac:dyDescent="0.2">
      <c r="I709" s="179"/>
      <c r="J709" s="179"/>
      <c r="K709" s="179"/>
      <c r="L709" s="179"/>
    </row>
    <row r="710" spans="9:12" s="19" customFormat="1" ht="12" x14ac:dyDescent="0.2">
      <c r="I710" s="179"/>
      <c r="J710" s="179"/>
      <c r="K710" s="179"/>
      <c r="L710" s="179"/>
    </row>
    <row r="711" spans="9:12" s="19" customFormat="1" ht="12" x14ac:dyDescent="0.2">
      <c r="I711" s="179"/>
      <c r="J711" s="179"/>
      <c r="K711" s="179"/>
      <c r="L711" s="179"/>
    </row>
    <row r="712" spans="9:12" s="19" customFormat="1" ht="12" x14ac:dyDescent="0.2">
      <c r="I712" s="179"/>
      <c r="J712" s="179"/>
      <c r="K712" s="179"/>
      <c r="L712" s="179"/>
    </row>
    <row r="713" spans="9:12" s="19" customFormat="1" ht="12" x14ac:dyDescent="0.2">
      <c r="I713" s="179"/>
      <c r="J713" s="179"/>
      <c r="K713" s="179"/>
      <c r="L713" s="179"/>
    </row>
    <row r="714" spans="9:12" s="19" customFormat="1" ht="12" x14ac:dyDescent="0.2">
      <c r="I714" s="179"/>
      <c r="J714" s="179"/>
      <c r="K714" s="179"/>
      <c r="L714" s="179"/>
    </row>
    <row r="715" spans="9:12" s="19" customFormat="1" ht="12" x14ac:dyDescent="0.2">
      <c r="I715" s="179"/>
      <c r="J715" s="179"/>
      <c r="K715" s="179"/>
      <c r="L715" s="179"/>
    </row>
    <row r="716" spans="9:12" s="19" customFormat="1" ht="12" x14ac:dyDescent="0.2">
      <c r="I716" s="179"/>
      <c r="J716" s="179"/>
      <c r="K716" s="179"/>
      <c r="L716" s="179"/>
    </row>
    <row r="717" spans="9:12" s="19" customFormat="1" ht="12" x14ac:dyDescent="0.2">
      <c r="I717" s="179"/>
      <c r="J717" s="179"/>
      <c r="K717" s="179"/>
      <c r="L717" s="179"/>
    </row>
    <row r="718" spans="9:12" s="19" customFormat="1" ht="12" x14ac:dyDescent="0.2">
      <c r="I718" s="179"/>
      <c r="J718" s="179"/>
      <c r="K718" s="179"/>
      <c r="L718" s="179"/>
    </row>
    <row r="719" spans="9:12" s="19" customFormat="1" ht="12" x14ac:dyDescent="0.2">
      <c r="I719" s="179"/>
      <c r="J719" s="179"/>
      <c r="K719" s="179"/>
      <c r="L719" s="179"/>
    </row>
    <row r="720" spans="9:12" s="19" customFormat="1" ht="12" x14ac:dyDescent="0.2">
      <c r="I720" s="179"/>
      <c r="J720" s="179"/>
      <c r="K720" s="179"/>
      <c r="L720" s="179"/>
    </row>
    <row r="721" spans="9:12" s="19" customFormat="1" ht="12" x14ac:dyDescent="0.2">
      <c r="I721" s="179"/>
      <c r="J721" s="179"/>
      <c r="K721" s="179"/>
      <c r="L721" s="179"/>
    </row>
    <row r="722" spans="9:12" s="19" customFormat="1" ht="12" x14ac:dyDescent="0.2">
      <c r="I722" s="179"/>
      <c r="J722" s="179"/>
      <c r="K722" s="179"/>
      <c r="L722" s="179"/>
    </row>
    <row r="723" spans="9:12" s="19" customFormat="1" ht="12" x14ac:dyDescent="0.2">
      <c r="I723" s="179"/>
      <c r="J723" s="179"/>
      <c r="K723" s="179"/>
      <c r="L723" s="179"/>
    </row>
    <row r="724" spans="9:12" s="19" customFormat="1" ht="12" x14ac:dyDescent="0.2">
      <c r="I724" s="179"/>
      <c r="J724" s="179"/>
      <c r="K724" s="179"/>
      <c r="L724" s="179"/>
    </row>
    <row r="725" spans="9:12" s="19" customFormat="1" ht="12" x14ac:dyDescent="0.2">
      <c r="I725" s="179"/>
      <c r="J725" s="179"/>
      <c r="K725" s="179"/>
      <c r="L725" s="179"/>
    </row>
    <row r="726" spans="9:12" s="19" customFormat="1" ht="12" x14ac:dyDescent="0.2">
      <c r="I726" s="179"/>
      <c r="J726" s="179"/>
      <c r="K726" s="179"/>
      <c r="L726" s="179"/>
    </row>
    <row r="727" spans="9:12" s="19" customFormat="1" ht="12" x14ac:dyDescent="0.2">
      <c r="I727" s="179"/>
      <c r="J727" s="179"/>
      <c r="K727" s="179"/>
      <c r="L727" s="179"/>
    </row>
    <row r="728" spans="9:12" s="19" customFormat="1" ht="12" x14ac:dyDescent="0.2">
      <c r="I728" s="179"/>
      <c r="J728" s="179"/>
      <c r="K728" s="179"/>
      <c r="L728" s="179"/>
    </row>
    <row r="729" spans="9:12" s="19" customFormat="1" ht="12" x14ac:dyDescent="0.2">
      <c r="I729" s="179"/>
      <c r="J729" s="179"/>
      <c r="K729" s="179"/>
      <c r="L729" s="179"/>
    </row>
    <row r="730" spans="9:12" s="19" customFormat="1" ht="12" x14ac:dyDescent="0.2">
      <c r="I730" s="179"/>
      <c r="J730" s="179"/>
      <c r="K730" s="179"/>
      <c r="L730" s="179"/>
    </row>
    <row r="731" spans="9:12" s="19" customFormat="1" ht="12" x14ac:dyDescent="0.2">
      <c r="I731" s="179"/>
      <c r="J731" s="179"/>
      <c r="K731" s="179"/>
      <c r="L731" s="179"/>
    </row>
    <row r="732" spans="9:12" s="19" customFormat="1" ht="12" x14ac:dyDescent="0.2">
      <c r="I732" s="179"/>
      <c r="J732" s="179"/>
      <c r="K732" s="179"/>
      <c r="L732" s="179"/>
    </row>
    <row r="733" spans="9:12" s="19" customFormat="1" ht="12" x14ac:dyDescent="0.2">
      <c r="I733" s="179"/>
      <c r="J733" s="179"/>
      <c r="K733" s="179"/>
      <c r="L733" s="179"/>
    </row>
    <row r="734" spans="9:12" s="19" customFormat="1" ht="12" x14ac:dyDescent="0.2">
      <c r="I734" s="179"/>
      <c r="J734" s="179"/>
      <c r="K734" s="179"/>
      <c r="L734" s="179"/>
    </row>
    <row r="735" spans="9:12" s="19" customFormat="1" ht="12" x14ac:dyDescent="0.2">
      <c r="I735" s="179"/>
      <c r="J735" s="179"/>
      <c r="K735" s="179"/>
      <c r="L735" s="179"/>
    </row>
    <row r="736" spans="9:12" s="19" customFormat="1" ht="12" x14ac:dyDescent="0.2">
      <c r="I736" s="179"/>
      <c r="J736" s="179"/>
      <c r="K736" s="179"/>
      <c r="L736" s="179"/>
    </row>
    <row r="737" spans="9:12" s="19" customFormat="1" ht="12" x14ac:dyDescent="0.2">
      <c r="I737" s="179"/>
      <c r="J737" s="179"/>
      <c r="K737" s="179"/>
      <c r="L737" s="179"/>
    </row>
    <row r="738" spans="9:12" s="19" customFormat="1" ht="12" x14ac:dyDescent="0.2">
      <c r="I738" s="179"/>
      <c r="J738" s="179"/>
      <c r="K738" s="179"/>
      <c r="L738" s="179"/>
    </row>
    <row r="739" spans="9:12" s="19" customFormat="1" ht="12" x14ac:dyDescent="0.2">
      <c r="I739" s="179"/>
      <c r="J739" s="179"/>
      <c r="K739" s="179"/>
      <c r="L739" s="179"/>
    </row>
    <row r="740" spans="9:12" s="19" customFormat="1" ht="12" x14ac:dyDescent="0.2">
      <c r="I740" s="179"/>
      <c r="J740" s="179"/>
      <c r="K740" s="179"/>
      <c r="L740" s="179"/>
    </row>
    <row r="741" spans="9:12" s="19" customFormat="1" ht="12" x14ac:dyDescent="0.2">
      <c r="I741" s="179"/>
      <c r="J741" s="179"/>
      <c r="K741" s="179"/>
      <c r="L741" s="179"/>
    </row>
    <row r="742" spans="9:12" s="19" customFormat="1" ht="12" x14ac:dyDescent="0.2">
      <c r="I742" s="179"/>
      <c r="J742" s="179"/>
      <c r="K742" s="179"/>
      <c r="L742" s="179"/>
    </row>
    <row r="743" spans="9:12" s="19" customFormat="1" ht="12" x14ac:dyDescent="0.2">
      <c r="I743" s="179"/>
      <c r="J743" s="179"/>
      <c r="K743" s="179"/>
      <c r="L743" s="179"/>
    </row>
    <row r="744" spans="9:12" s="19" customFormat="1" ht="12" x14ac:dyDescent="0.2">
      <c r="I744" s="179"/>
      <c r="J744" s="179"/>
      <c r="K744" s="179"/>
      <c r="L744" s="179"/>
    </row>
    <row r="745" spans="9:12" s="19" customFormat="1" ht="12" x14ac:dyDescent="0.2">
      <c r="I745" s="179"/>
      <c r="J745" s="179"/>
      <c r="K745" s="179"/>
      <c r="L745" s="179"/>
    </row>
    <row r="746" spans="9:12" s="19" customFormat="1" ht="12" x14ac:dyDescent="0.2">
      <c r="I746" s="179"/>
      <c r="J746" s="179"/>
      <c r="K746" s="179"/>
      <c r="L746" s="179"/>
    </row>
    <row r="747" spans="9:12" s="19" customFormat="1" ht="12" x14ac:dyDescent="0.2">
      <c r="I747" s="179"/>
      <c r="J747" s="179"/>
      <c r="K747" s="179"/>
      <c r="L747" s="179"/>
    </row>
    <row r="748" spans="9:12" s="19" customFormat="1" ht="12" x14ac:dyDescent="0.2">
      <c r="I748" s="179"/>
      <c r="J748" s="179"/>
      <c r="K748" s="179"/>
      <c r="L748" s="179"/>
    </row>
    <row r="749" spans="9:12" s="19" customFormat="1" ht="12" x14ac:dyDescent="0.2">
      <c r="I749" s="179"/>
      <c r="J749" s="179"/>
      <c r="K749" s="179"/>
      <c r="L749" s="179"/>
    </row>
    <row r="750" spans="9:12" s="19" customFormat="1" ht="12" x14ac:dyDescent="0.2">
      <c r="I750" s="179"/>
      <c r="J750" s="179"/>
      <c r="K750" s="179"/>
      <c r="L750" s="179"/>
    </row>
    <row r="751" spans="9:12" s="19" customFormat="1" ht="12" x14ac:dyDescent="0.2">
      <c r="I751" s="179"/>
      <c r="J751" s="179"/>
      <c r="K751" s="179"/>
      <c r="L751" s="179"/>
    </row>
    <row r="752" spans="9:12" s="19" customFormat="1" ht="12" x14ac:dyDescent="0.2">
      <c r="I752" s="179"/>
      <c r="J752" s="179"/>
      <c r="K752" s="179"/>
      <c r="L752" s="179"/>
    </row>
    <row r="753" spans="9:12" s="19" customFormat="1" ht="12" x14ac:dyDescent="0.2">
      <c r="I753" s="179"/>
      <c r="J753" s="179"/>
      <c r="K753" s="179"/>
      <c r="L753" s="179"/>
    </row>
    <row r="754" spans="9:12" s="19" customFormat="1" ht="12" x14ac:dyDescent="0.2">
      <c r="I754" s="179"/>
      <c r="J754" s="179"/>
      <c r="K754" s="179"/>
      <c r="L754" s="179"/>
    </row>
    <row r="755" spans="9:12" s="19" customFormat="1" ht="12" x14ac:dyDescent="0.2">
      <c r="I755" s="179"/>
      <c r="J755" s="179"/>
      <c r="K755" s="179"/>
      <c r="L755" s="179"/>
    </row>
    <row r="756" spans="9:12" s="19" customFormat="1" ht="12" x14ac:dyDescent="0.2">
      <c r="I756" s="179"/>
      <c r="J756" s="179"/>
      <c r="K756" s="179"/>
      <c r="L756" s="179"/>
    </row>
    <row r="757" spans="9:12" s="19" customFormat="1" ht="12" x14ac:dyDescent="0.2">
      <c r="I757" s="179"/>
      <c r="J757" s="179"/>
      <c r="K757" s="179"/>
      <c r="L757" s="179"/>
    </row>
    <row r="758" spans="9:12" s="19" customFormat="1" ht="12" x14ac:dyDescent="0.2">
      <c r="I758" s="179"/>
      <c r="J758" s="179"/>
      <c r="K758" s="179"/>
      <c r="L758" s="179"/>
    </row>
    <row r="759" spans="9:12" s="19" customFormat="1" ht="12" x14ac:dyDescent="0.2">
      <c r="I759" s="179"/>
      <c r="J759" s="179"/>
      <c r="K759" s="179"/>
      <c r="L759" s="179"/>
    </row>
    <row r="760" spans="9:12" s="19" customFormat="1" ht="12" x14ac:dyDescent="0.2">
      <c r="I760" s="179"/>
      <c r="J760" s="179"/>
      <c r="K760" s="179"/>
      <c r="L760" s="179"/>
    </row>
    <row r="761" spans="9:12" s="19" customFormat="1" ht="12" x14ac:dyDescent="0.2">
      <c r="I761" s="179"/>
      <c r="J761" s="179"/>
      <c r="K761" s="179"/>
      <c r="L761" s="179"/>
    </row>
    <row r="762" spans="9:12" s="19" customFormat="1" ht="12" x14ac:dyDescent="0.2">
      <c r="I762" s="179"/>
      <c r="J762" s="179"/>
      <c r="K762" s="179"/>
      <c r="L762" s="179"/>
    </row>
    <row r="763" spans="9:12" s="19" customFormat="1" ht="12" x14ac:dyDescent="0.2">
      <c r="I763" s="179"/>
      <c r="J763" s="179"/>
      <c r="K763" s="179"/>
      <c r="L763" s="179"/>
    </row>
    <row r="764" spans="9:12" s="19" customFormat="1" ht="12" x14ac:dyDescent="0.2">
      <c r="I764" s="179"/>
      <c r="J764" s="179"/>
      <c r="K764" s="179"/>
      <c r="L764" s="179"/>
    </row>
    <row r="765" spans="9:12" s="19" customFormat="1" ht="12" x14ac:dyDescent="0.2">
      <c r="I765" s="179"/>
      <c r="J765" s="179"/>
      <c r="K765" s="179"/>
      <c r="L765" s="179"/>
    </row>
    <row r="766" spans="9:12" s="19" customFormat="1" ht="12" x14ac:dyDescent="0.2">
      <c r="I766" s="179"/>
      <c r="J766" s="179"/>
      <c r="K766" s="179"/>
      <c r="L766" s="179"/>
    </row>
    <row r="767" spans="9:12" s="19" customFormat="1" ht="12" x14ac:dyDescent="0.2">
      <c r="I767" s="179"/>
      <c r="J767" s="179"/>
      <c r="K767" s="179"/>
      <c r="L767" s="179"/>
    </row>
    <row r="768" spans="9:12" s="19" customFormat="1" ht="12" x14ac:dyDescent="0.2">
      <c r="I768" s="179"/>
      <c r="J768" s="179"/>
      <c r="K768" s="179"/>
      <c r="L768" s="179"/>
    </row>
    <row r="769" spans="9:12" s="19" customFormat="1" ht="12" x14ac:dyDescent="0.2">
      <c r="I769" s="179"/>
      <c r="J769" s="179"/>
      <c r="K769" s="179"/>
      <c r="L769" s="179"/>
    </row>
    <row r="770" spans="9:12" s="19" customFormat="1" ht="12" x14ac:dyDescent="0.2">
      <c r="I770" s="179"/>
      <c r="J770" s="179"/>
      <c r="K770" s="179"/>
      <c r="L770" s="179"/>
    </row>
    <row r="771" spans="9:12" s="19" customFormat="1" ht="12" x14ac:dyDescent="0.2">
      <c r="I771" s="179"/>
      <c r="J771" s="179"/>
      <c r="K771" s="179"/>
      <c r="L771" s="179"/>
    </row>
    <row r="772" spans="9:12" s="19" customFormat="1" ht="12" x14ac:dyDescent="0.2">
      <c r="I772" s="179"/>
      <c r="J772" s="179"/>
      <c r="K772" s="179"/>
      <c r="L772" s="179"/>
    </row>
    <row r="773" spans="9:12" s="19" customFormat="1" ht="12" x14ac:dyDescent="0.2">
      <c r="I773" s="179"/>
      <c r="J773" s="179"/>
      <c r="K773" s="179"/>
      <c r="L773" s="179"/>
    </row>
    <row r="774" spans="9:12" s="19" customFormat="1" ht="12" x14ac:dyDescent="0.2">
      <c r="I774" s="179"/>
      <c r="J774" s="179"/>
      <c r="K774" s="179"/>
      <c r="L774" s="179"/>
    </row>
    <row r="775" spans="9:12" s="19" customFormat="1" ht="12" x14ac:dyDescent="0.2">
      <c r="I775" s="179"/>
      <c r="J775" s="179"/>
      <c r="K775" s="179"/>
      <c r="L775" s="179"/>
    </row>
    <row r="776" spans="9:12" s="19" customFormat="1" ht="12" x14ac:dyDescent="0.2">
      <c r="I776" s="179"/>
      <c r="J776" s="179"/>
      <c r="K776" s="179"/>
      <c r="L776" s="179"/>
    </row>
    <row r="777" spans="9:12" s="19" customFormat="1" ht="12" x14ac:dyDescent="0.2">
      <c r="I777" s="179"/>
      <c r="J777" s="179"/>
      <c r="K777" s="179"/>
      <c r="L777" s="179"/>
    </row>
    <row r="778" spans="9:12" s="19" customFormat="1" ht="12" x14ac:dyDescent="0.2">
      <c r="I778" s="179"/>
      <c r="J778" s="179"/>
      <c r="K778" s="179"/>
      <c r="L778" s="179"/>
    </row>
    <row r="779" spans="9:12" s="19" customFormat="1" ht="12" x14ac:dyDescent="0.2">
      <c r="I779" s="179"/>
      <c r="J779" s="179"/>
      <c r="K779" s="179"/>
      <c r="L779" s="179"/>
    </row>
    <row r="780" spans="9:12" s="19" customFormat="1" ht="12" x14ac:dyDescent="0.2">
      <c r="I780" s="179"/>
      <c r="J780" s="179"/>
      <c r="K780" s="179"/>
      <c r="L780" s="179"/>
    </row>
    <row r="781" spans="9:12" s="19" customFormat="1" ht="12" x14ac:dyDescent="0.2">
      <c r="I781" s="179"/>
      <c r="J781" s="179"/>
      <c r="K781" s="179"/>
      <c r="L781" s="179"/>
    </row>
    <row r="782" spans="9:12" s="19" customFormat="1" ht="12" x14ac:dyDescent="0.2">
      <c r="I782" s="179"/>
      <c r="J782" s="179"/>
      <c r="K782" s="179"/>
      <c r="L782" s="179"/>
    </row>
    <row r="783" spans="9:12" s="19" customFormat="1" ht="12" x14ac:dyDescent="0.2">
      <c r="I783" s="179"/>
      <c r="J783" s="179"/>
      <c r="K783" s="179"/>
      <c r="L783" s="179"/>
    </row>
    <row r="784" spans="9:12" s="19" customFormat="1" ht="12" x14ac:dyDescent="0.2">
      <c r="I784" s="179"/>
      <c r="J784" s="179"/>
      <c r="K784" s="179"/>
      <c r="L784" s="179"/>
    </row>
    <row r="785" spans="9:12" s="19" customFormat="1" ht="12" x14ac:dyDescent="0.2">
      <c r="I785" s="179"/>
      <c r="J785" s="179"/>
      <c r="K785" s="179"/>
      <c r="L785" s="179"/>
    </row>
    <row r="786" spans="9:12" s="19" customFormat="1" ht="12" x14ac:dyDescent="0.2">
      <c r="I786" s="179"/>
      <c r="J786" s="179"/>
      <c r="K786" s="179"/>
      <c r="L786" s="179"/>
    </row>
    <row r="787" spans="9:12" s="19" customFormat="1" ht="12" x14ac:dyDescent="0.2">
      <c r="I787" s="179"/>
      <c r="J787" s="179"/>
      <c r="K787" s="179"/>
      <c r="L787" s="179"/>
    </row>
    <row r="788" spans="9:12" s="19" customFormat="1" ht="12" x14ac:dyDescent="0.2">
      <c r="I788" s="179"/>
      <c r="J788" s="179"/>
      <c r="K788" s="179"/>
      <c r="L788" s="179"/>
    </row>
    <row r="789" spans="9:12" s="19" customFormat="1" ht="12" x14ac:dyDescent="0.2">
      <c r="I789" s="179"/>
      <c r="J789" s="179"/>
      <c r="K789" s="179"/>
      <c r="L789" s="179"/>
    </row>
    <row r="790" spans="9:12" s="19" customFormat="1" ht="12" x14ac:dyDescent="0.2">
      <c r="I790" s="179"/>
      <c r="J790" s="179"/>
      <c r="K790" s="179"/>
      <c r="L790" s="179"/>
    </row>
    <row r="791" spans="9:12" s="19" customFormat="1" ht="12" x14ac:dyDescent="0.2">
      <c r="I791" s="179"/>
      <c r="J791" s="179"/>
      <c r="K791" s="179"/>
      <c r="L791" s="179"/>
    </row>
    <row r="792" spans="9:12" s="19" customFormat="1" ht="12" x14ac:dyDescent="0.2">
      <c r="I792" s="179"/>
      <c r="J792" s="179"/>
      <c r="K792" s="179"/>
      <c r="L792" s="179"/>
    </row>
    <row r="793" spans="9:12" s="19" customFormat="1" ht="12" x14ac:dyDescent="0.2">
      <c r="I793" s="179"/>
      <c r="J793" s="179"/>
      <c r="K793" s="179"/>
      <c r="L793" s="179"/>
    </row>
    <row r="794" spans="9:12" s="19" customFormat="1" ht="12" x14ac:dyDescent="0.2">
      <c r="I794" s="179"/>
      <c r="J794" s="179"/>
      <c r="K794" s="179"/>
      <c r="L794" s="179"/>
    </row>
    <row r="795" spans="9:12" s="19" customFormat="1" ht="12" x14ac:dyDescent="0.2">
      <c r="I795" s="179"/>
      <c r="J795" s="179"/>
      <c r="K795" s="179"/>
      <c r="L795" s="179"/>
    </row>
    <row r="796" spans="9:12" s="19" customFormat="1" ht="12" x14ac:dyDescent="0.2">
      <c r="I796" s="179"/>
      <c r="J796" s="179"/>
      <c r="K796" s="179"/>
      <c r="L796" s="179"/>
    </row>
    <row r="797" spans="9:12" s="19" customFormat="1" ht="12" x14ac:dyDescent="0.2">
      <c r="I797" s="179"/>
      <c r="J797" s="179"/>
      <c r="K797" s="179"/>
      <c r="L797" s="179"/>
    </row>
    <row r="798" spans="9:12" s="19" customFormat="1" ht="12" x14ac:dyDescent="0.2">
      <c r="I798" s="179"/>
      <c r="J798" s="179"/>
      <c r="K798" s="179"/>
      <c r="L798" s="179"/>
    </row>
    <row r="799" spans="9:12" s="19" customFormat="1" ht="12" x14ac:dyDescent="0.2">
      <c r="I799" s="179"/>
      <c r="J799" s="179"/>
      <c r="K799" s="179"/>
      <c r="L799" s="179"/>
    </row>
    <row r="800" spans="9:12" s="19" customFormat="1" ht="12" x14ac:dyDescent="0.2">
      <c r="I800" s="179"/>
      <c r="J800" s="179"/>
      <c r="K800" s="179"/>
      <c r="L800" s="179"/>
    </row>
    <row r="801" spans="9:12" s="19" customFormat="1" ht="12" x14ac:dyDescent="0.2">
      <c r="I801" s="179"/>
      <c r="J801" s="179"/>
      <c r="K801" s="179"/>
      <c r="L801" s="179"/>
    </row>
    <row r="802" spans="9:12" s="19" customFormat="1" ht="12" x14ac:dyDescent="0.2">
      <c r="I802" s="179"/>
      <c r="J802" s="179"/>
      <c r="K802" s="179"/>
      <c r="L802" s="179"/>
    </row>
    <row r="803" spans="9:12" s="19" customFormat="1" ht="12" x14ac:dyDescent="0.2">
      <c r="I803" s="179"/>
      <c r="J803" s="179"/>
      <c r="K803" s="179"/>
      <c r="L803" s="179"/>
    </row>
    <row r="804" spans="9:12" s="19" customFormat="1" ht="12" x14ac:dyDescent="0.2">
      <c r="I804" s="179"/>
      <c r="J804" s="179"/>
      <c r="K804" s="179"/>
      <c r="L804" s="179"/>
    </row>
    <row r="805" spans="9:12" s="19" customFormat="1" ht="12" x14ac:dyDescent="0.2">
      <c r="I805" s="179"/>
      <c r="J805" s="179"/>
      <c r="K805" s="179"/>
      <c r="L805" s="179"/>
    </row>
    <row r="806" spans="9:12" s="19" customFormat="1" ht="12" x14ac:dyDescent="0.2">
      <c r="I806" s="179"/>
      <c r="J806" s="179"/>
      <c r="K806" s="179"/>
      <c r="L806" s="179"/>
    </row>
    <row r="807" spans="9:12" s="19" customFormat="1" ht="12" x14ac:dyDescent="0.2">
      <c r="I807" s="179"/>
      <c r="J807" s="179"/>
      <c r="K807" s="179"/>
      <c r="L807" s="179"/>
    </row>
    <row r="808" spans="9:12" s="19" customFormat="1" ht="12" x14ac:dyDescent="0.2">
      <c r="I808" s="179"/>
      <c r="J808" s="179"/>
      <c r="K808" s="179"/>
      <c r="L808" s="179"/>
    </row>
    <row r="809" spans="9:12" s="19" customFormat="1" ht="12" x14ac:dyDescent="0.2">
      <c r="I809" s="179"/>
      <c r="J809" s="179"/>
      <c r="K809" s="179"/>
      <c r="L809" s="179"/>
    </row>
    <row r="810" spans="9:12" s="19" customFormat="1" ht="12" x14ac:dyDescent="0.2">
      <c r="I810" s="179"/>
      <c r="J810" s="179"/>
      <c r="K810" s="179"/>
      <c r="L810" s="179"/>
    </row>
    <row r="811" spans="9:12" s="19" customFormat="1" ht="12" x14ac:dyDescent="0.2">
      <c r="I811" s="179"/>
      <c r="J811" s="179"/>
      <c r="K811" s="179"/>
      <c r="L811" s="179"/>
    </row>
    <row r="812" spans="9:12" s="19" customFormat="1" ht="12" x14ac:dyDescent="0.2">
      <c r="I812" s="179"/>
      <c r="J812" s="179"/>
      <c r="K812" s="179"/>
      <c r="L812" s="179"/>
    </row>
    <row r="813" spans="9:12" s="19" customFormat="1" ht="12" x14ac:dyDescent="0.2">
      <c r="I813" s="179"/>
      <c r="J813" s="179"/>
      <c r="K813" s="179"/>
      <c r="L813" s="179"/>
    </row>
    <row r="814" spans="9:12" s="19" customFormat="1" ht="12" x14ac:dyDescent="0.2">
      <c r="I814" s="179"/>
      <c r="J814" s="179"/>
      <c r="K814" s="179"/>
      <c r="L814" s="179"/>
    </row>
    <row r="815" spans="9:12" s="19" customFormat="1" ht="12" x14ac:dyDescent="0.2">
      <c r="I815" s="179"/>
      <c r="J815" s="179"/>
      <c r="K815" s="179"/>
      <c r="L815" s="179"/>
    </row>
    <row r="816" spans="9:12" s="19" customFormat="1" ht="12" x14ac:dyDescent="0.2">
      <c r="I816" s="179"/>
      <c r="J816" s="179"/>
      <c r="K816" s="179"/>
      <c r="L816" s="179"/>
    </row>
    <row r="817" spans="9:12" s="19" customFormat="1" ht="12" x14ac:dyDescent="0.2">
      <c r="I817" s="179"/>
      <c r="J817" s="179"/>
      <c r="K817" s="179"/>
      <c r="L817" s="179"/>
    </row>
    <row r="818" spans="9:12" s="19" customFormat="1" ht="12" x14ac:dyDescent="0.2">
      <c r="I818" s="179"/>
      <c r="J818" s="179"/>
      <c r="K818" s="179"/>
      <c r="L818" s="179"/>
    </row>
    <row r="819" spans="9:12" s="19" customFormat="1" ht="12" x14ac:dyDescent="0.2">
      <c r="I819" s="179"/>
      <c r="J819" s="179"/>
      <c r="K819" s="179"/>
      <c r="L819" s="179"/>
    </row>
    <row r="820" spans="9:12" s="19" customFormat="1" ht="12" x14ac:dyDescent="0.2">
      <c r="I820" s="179"/>
      <c r="J820" s="179"/>
      <c r="K820" s="179"/>
      <c r="L820" s="179"/>
    </row>
    <row r="821" spans="9:12" s="19" customFormat="1" ht="12" x14ac:dyDescent="0.2">
      <c r="I821" s="179"/>
      <c r="J821" s="179"/>
      <c r="K821" s="179"/>
      <c r="L821" s="179"/>
    </row>
    <row r="822" spans="9:12" s="19" customFormat="1" ht="12" x14ac:dyDescent="0.2">
      <c r="I822" s="179"/>
      <c r="J822" s="179"/>
      <c r="K822" s="179"/>
      <c r="L822" s="179"/>
    </row>
    <row r="823" spans="9:12" s="19" customFormat="1" ht="12" x14ac:dyDescent="0.2">
      <c r="I823" s="179"/>
      <c r="J823" s="179"/>
      <c r="K823" s="179"/>
      <c r="L823" s="179"/>
    </row>
    <row r="824" spans="9:12" s="19" customFormat="1" ht="12" x14ac:dyDescent="0.2">
      <c r="I824" s="179"/>
      <c r="J824" s="179"/>
      <c r="K824" s="179"/>
      <c r="L824" s="179"/>
    </row>
    <row r="825" spans="9:12" s="19" customFormat="1" ht="12" x14ac:dyDescent="0.2">
      <c r="I825" s="179"/>
      <c r="J825" s="179"/>
      <c r="K825" s="179"/>
      <c r="L825" s="179"/>
    </row>
    <row r="826" spans="9:12" s="19" customFormat="1" ht="12" x14ac:dyDescent="0.2">
      <c r="I826" s="179"/>
      <c r="J826" s="179"/>
      <c r="K826" s="179"/>
      <c r="L826" s="179"/>
    </row>
    <row r="827" spans="9:12" s="19" customFormat="1" ht="12" x14ac:dyDescent="0.2">
      <c r="I827" s="179"/>
      <c r="J827" s="179"/>
      <c r="K827" s="179"/>
      <c r="L827" s="179"/>
    </row>
    <row r="828" spans="9:12" s="19" customFormat="1" ht="12" x14ac:dyDescent="0.2">
      <c r="I828" s="179"/>
      <c r="J828" s="179"/>
      <c r="K828" s="179"/>
      <c r="L828" s="179"/>
    </row>
    <row r="829" spans="9:12" s="19" customFormat="1" ht="12" x14ac:dyDescent="0.2">
      <c r="I829" s="179"/>
      <c r="J829" s="179"/>
      <c r="K829" s="179"/>
      <c r="L829" s="179"/>
    </row>
    <row r="830" spans="9:12" s="19" customFormat="1" ht="12" x14ac:dyDescent="0.2">
      <c r="I830" s="179"/>
      <c r="J830" s="179"/>
      <c r="K830" s="179"/>
      <c r="L830" s="179"/>
    </row>
    <row r="831" spans="9:12" s="19" customFormat="1" ht="12" x14ac:dyDescent="0.2">
      <c r="I831" s="179"/>
      <c r="J831" s="179"/>
      <c r="K831" s="179"/>
      <c r="L831" s="179"/>
    </row>
    <row r="832" spans="9:12" s="19" customFormat="1" ht="12" x14ac:dyDescent="0.2">
      <c r="I832" s="179"/>
      <c r="J832" s="179"/>
      <c r="K832" s="179"/>
      <c r="L832" s="179"/>
    </row>
    <row r="833" spans="9:12" s="19" customFormat="1" ht="12" x14ac:dyDescent="0.2">
      <c r="I833" s="179"/>
      <c r="J833" s="179"/>
      <c r="K833" s="179"/>
      <c r="L833" s="179"/>
    </row>
    <row r="834" spans="9:12" s="19" customFormat="1" ht="12" x14ac:dyDescent="0.2">
      <c r="I834" s="179"/>
      <c r="J834" s="179"/>
      <c r="K834" s="179"/>
      <c r="L834" s="179"/>
    </row>
    <row r="835" spans="9:12" s="19" customFormat="1" ht="12" x14ac:dyDescent="0.2">
      <c r="I835" s="179"/>
      <c r="J835" s="179"/>
      <c r="K835" s="179"/>
      <c r="L835" s="179"/>
    </row>
    <row r="836" spans="9:12" s="19" customFormat="1" ht="12" x14ac:dyDescent="0.2">
      <c r="I836" s="179"/>
      <c r="J836" s="179"/>
      <c r="K836" s="179"/>
      <c r="L836" s="179"/>
    </row>
    <row r="837" spans="9:12" s="19" customFormat="1" ht="12" x14ac:dyDescent="0.2">
      <c r="I837" s="179"/>
      <c r="J837" s="179"/>
      <c r="K837" s="179"/>
      <c r="L837" s="179"/>
    </row>
    <row r="838" spans="9:12" s="19" customFormat="1" ht="12" x14ac:dyDescent="0.2">
      <c r="I838" s="179"/>
      <c r="J838" s="179"/>
      <c r="K838" s="179"/>
      <c r="L838" s="179"/>
    </row>
    <row r="839" spans="9:12" s="19" customFormat="1" ht="12" x14ac:dyDescent="0.2">
      <c r="I839" s="179"/>
      <c r="J839" s="179"/>
      <c r="K839" s="179"/>
      <c r="L839" s="179"/>
    </row>
    <row r="840" spans="9:12" s="19" customFormat="1" ht="12" x14ac:dyDescent="0.2">
      <c r="I840" s="179"/>
      <c r="J840" s="179"/>
      <c r="K840" s="179"/>
      <c r="L840" s="179"/>
    </row>
    <row r="841" spans="9:12" s="19" customFormat="1" ht="12" x14ac:dyDescent="0.2">
      <c r="I841" s="179"/>
      <c r="J841" s="179"/>
      <c r="K841" s="179"/>
      <c r="L841" s="179"/>
    </row>
    <row r="842" spans="9:12" s="19" customFormat="1" ht="12" x14ac:dyDescent="0.2">
      <c r="I842" s="179"/>
      <c r="J842" s="179"/>
      <c r="K842" s="179"/>
      <c r="L842" s="179"/>
    </row>
    <row r="843" spans="9:12" s="19" customFormat="1" ht="12" x14ac:dyDescent="0.2">
      <c r="I843" s="179"/>
      <c r="J843" s="179"/>
      <c r="K843" s="179"/>
      <c r="L843" s="179"/>
    </row>
    <row r="844" spans="9:12" s="19" customFormat="1" ht="12" x14ac:dyDescent="0.2">
      <c r="I844" s="179"/>
      <c r="J844" s="179"/>
      <c r="K844" s="179"/>
      <c r="L844" s="179"/>
    </row>
    <row r="845" spans="9:12" s="19" customFormat="1" ht="12" x14ac:dyDescent="0.2">
      <c r="I845" s="179"/>
      <c r="J845" s="179"/>
      <c r="K845" s="179"/>
      <c r="L845" s="179"/>
    </row>
    <row r="846" spans="9:12" s="19" customFormat="1" ht="12" x14ac:dyDescent="0.2">
      <c r="I846" s="179"/>
      <c r="J846" s="179"/>
      <c r="K846" s="179"/>
      <c r="L846" s="179"/>
    </row>
    <row r="847" spans="9:12" s="19" customFormat="1" ht="12" x14ac:dyDescent="0.2">
      <c r="I847" s="179"/>
      <c r="J847" s="179"/>
      <c r="K847" s="179"/>
      <c r="L847" s="179"/>
    </row>
    <row r="848" spans="9:12" s="19" customFormat="1" ht="12" x14ac:dyDescent="0.2">
      <c r="I848" s="179"/>
      <c r="J848" s="179"/>
      <c r="K848" s="179"/>
      <c r="L848" s="179"/>
    </row>
    <row r="849" spans="9:12" s="19" customFormat="1" ht="12" x14ac:dyDescent="0.2">
      <c r="I849" s="179"/>
      <c r="J849" s="179"/>
      <c r="K849" s="179"/>
      <c r="L849" s="179"/>
    </row>
    <row r="850" spans="9:12" s="19" customFormat="1" ht="12" x14ac:dyDescent="0.2">
      <c r="I850" s="179"/>
      <c r="J850" s="179"/>
      <c r="K850" s="179"/>
      <c r="L850" s="179"/>
    </row>
    <row r="851" spans="9:12" s="19" customFormat="1" ht="12" x14ac:dyDescent="0.2">
      <c r="I851" s="179"/>
      <c r="J851" s="179"/>
      <c r="K851" s="179"/>
      <c r="L851" s="179"/>
    </row>
    <row r="852" spans="9:12" s="19" customFormat="1" ht="12" x14ac:dyDescent="0.2">
      <c r="I852" s="179"/>
      <c r="J852" s="179"/>
      <c r="K852" s="179"/>
      <c r="L852" s="179"/>
    </row>
    <row r="853" spans="9:12" s="19" customFormat="1" ht="12" x14ac:dyDescent="0.2">
      <c r="I853" s="179"/>
      <c r="J853" s="179"/>
      <c r="K853" s="179"/>
      <c r="L853" s="179"/>
    </row>
    <row r="854" spans="9:12" s="19" customFormat="1" ht="12" x14ac:dyDescent="0.2">
      <c r="I854" s="179"/>
      <c r="J854" s="179"/>
      <c r="K854" s="179"/>
      <c r="L854" s="179"/>
    </row>
    <row r="855" spans="9:12" s="19" customFormat="1" ht="12" x14ac:dyDescent="0.2">
      <c r="I855" s="179"/>
      <c r="J855" s="179"/>
      <c r="K855" s="179"/>
      <c r="L855" s="179"/>
    </row>
    <row r="856" spans="9:12" s="19" customFormat="1" ht="12" x14ac:dyDescent="0.2">
      <c r="I856" s="179"/>
      <c r="J856" s="179"/>
      <c r="K856" s="179"/>
      <c r="L856" s="179"/>
    </row>
    <row r="857" spans="9:12" s="19" customFormat="1" ht="12" x14ac:dyDescent="0.2">
      <c r="I857" s="179"/>
      <c r="J857" s="179"/>
      <c r="K857" s="179"/>
      <c r="L857" s="179"/>
    </row>
    <row r="858" spans="9:12" s="19" customFormat="1" ht="12" x14ac:dyDescent="0.2">
      <c r="I858" s="179"/>
      <c r="J858" s="179"/>
      <c r="K858" s="179"/>
      <c r="L858" s="179"/>
    </row>
    <row r="859" spans="9:12" s="19" customFormat="1" ht="12" x14ac:dyDescent="0.2">
      <c r="I859" s="179"/>
      <c r="J859" s="179"/>
      <c r="K859" s="179"/>
      <c r="L859" s="179"/>
    </row>
    <row r="860" spans="9:12" s="19" customFormat="1" ht="12" x14ac:dyDescent="0.2">
      <c r="I860" s="179"/>
      <c r="J860" s="179"/>
      <c r="K860" s="179"/>
      <c r="L860" s="179"/>
    </row>
    <row r="861" spans="9:12" s="19" customFormat="1" ht="12" x14ac:dyDescent="0.2">
      <c r="I861" s="179"/>
      <c r="J861" s="179"/>
      <c r="K861" s="179"/>
      <c r="L861" s="179"/>
    </row>
    <row r="862" spans="9:12" s="19" customFormat="1" ht="12" x14ac:dyDescent="0.2">
      <c r="I862" s="179"/>
      <c r="J862" s="179"/>
      <c r="K862" s="179"/>
      <c r="L862" s="179"/>
    </row>
    <row r="863" spans="9:12" s="19" customFormat="1" ht="12" x14ac:dyDescent="0.2">
      <c r="I863" s="179"/>
      <c r="J863" s="179"/>
      <c r="K863" s="179"/>
      <c r="L863" s="179"/>
    </row>
    <row r="864" spans="9:12" s="19" customFormat="1" ht="12" x14ac:dyDescent="0.2">
      <c r="I864" s="179"/>
      <c r="J864" s="179"/>
      <c r="K864" s="179"/>
      <c r="L864" s="179"/>
    </row>
    <row r="865" spans="9:12" s="19" customFormat="1" ht="12" x14ac:dyDescent="0.2">
      <c r="I865" s="179"/>
      <c r="J865" s="179"/>
      <c r="K865" s="179"/>
      <c r="L865" s="179"/>
    </row>
    <row r="866" spans="9:12" s="19" customFormat="1" ht="12" x14ac:dyDescent="0.2">
      <c r="I866" s="179"/>
      <c r="J866" s="179"/>
      <c r="K866" s="179"/>
      <c r="L866" s="179"/>
    </row>
    <row r="867" spans="9:12" s="19" customFormat="1" ht="12" x14ac:dyDescent="0.2">
      <c r="I867" s="179"/>
      <c r="J867" s="179"/>
      <c r="K867" s="179"/>
      <c r="L867" s="179"/>
    </row>
    <row r="868" spans="9:12" s="19" customFormat="1" ht="12" x14ac:dyDescent="0.2">
      <c r="I868" s="179"/>
      <c r="J868" s="179"/>
      <c r="K868" s="179"/>
      <c r="L868" s="179"/>
    </row>
    <row r="869" spans="9:12" s="19" customFormat="1" ht="12" x14ac:dyDescent="0.2">
      <c r="I869" s="179"/>
      <c r="J869" s="179"/>
      <c r="K869" s="179"/>
      <c r="L869" s="179"/>
    </row>
    <row r="870" spans="9:12" s="19" customFormat="1" ht="12" x14ac:dyDescent="0.2">
      <c r="I870" s="179"/>
      <c r="J870" s="179"/>
      <c r="K870" s="179"/>
      <c r="L870" s="179"/>
    </row>
    <row r="871" spans="9:12" s="19" customFormat="1" ht="12" x14ac:dyDescent="0.2">
      <c r="I871" s="179"/>
      <c r="J871" s="179"/>
      <c r="K871" s="179"/>
      <c r="L871" s="179"/>
    </row>
    <row r="872" spans="9:12" s="19" customFormat="1" ht="12" x14ac:dyDescent="0.2">
      <c r="I872" s="179"/>
      <c r="J872" s="179"/>
      <c r="K872" s="179"/>
      <c r="L872" s="179"/>
    </row>
    <row r="873" spans="9:12" s="19" customFormat="1" ht="12" x14ac:dyDescent="0.2">
      <c r="I873" s="179"/>
      <c r="J873" s="179"/>
      <c r="K873" s="179"/>
      <c r="L873" s="179"/>
    </row>
    <row r="874" spans="9:12" s="19" customFormat="1" ht="12" x14ac:dyDescent="0.2">
      <c r="I874" s="179"/>
      <c r="J874" s="179"/>
      <c r="K874" s="179"/>
      <c r="L874" s="179"/>
    </row>
    <row r="875" spans="9:12" s="19" customFormat="1" ht="12" x14ac:dyDescent="0.2">
      <c r="I875" s="179"/>
      <c r="J875" s="179"/>
      <c r="K875" s="179"/>
      <c r="L875" s="179"/>
    </row>
    <row r="876" spans="9:12" s="19" customFormat="1" ht="12" x14ac:dyDescent="0.2">
      <c r="I876" s="179"/>
      <c r="J876" s="179"/>
      <c r="K876" s="179"/>
      <c r="L876" s="179"/>
    </row>
    <row r="877" spans="9:12" s="19" customFormat="1" ht="12" x14ac:dyDescent="0.2">
      <c r="I877" s="179"/>
      <c r="J877" s="179"/>
      <c r="K877" s="179"/>
      <c r="L877" s="179"/>
    </row>
    <row r="878" spans="9:12" s="19" customFormat="1" ht="12" x14ac:dyDescent="0.2">
      <c r="I878" s="179"/>
      <c r="J878" s="179"/>
      <c r="K878" s="179"/>
      <c r="L878" s="179"/>
    </row>
    <row r="879" spans="9:12" s="19" customFormat="1" ht="12" x14ac:dyDescent="0.2">
      <c r="I879" s="179"/>
      <c r="J879" s="179"/>
      <c r="K879" s="179"/>
      <c r="L879" s="179"/>
    </row>
    <row r="880" spans="9:12" s="19" customFormat="1" ht="12" x14ac:dyDescent="0.2">
      <c r="I880" s="179"/>
      <c r="J880" s="179"/>
      <c r="K880" s="179"/>
      <c r="L880" s="179"/>
    </row>
    <row r="881" spans="9:12" s="19" customFormat="1" ht="12" x14ac:dyDescent="0.2">
      <c r="I881" s="179"/>
      <c r="J881" s="179"/>
      <c r="K881" s="179"/>
      <c r="L881" s="179"/>
    </row>
    <row r="882" spans="9:12" s="19" customFormat="1" ht="12" x14ac:dyDescent="0.2">
      <c r="I882" s="179"/>
      <c r="J882" s="179"/>
      <c r="K882" s="179"/>
      <c r="L882" s="179"/>
    </row>
    <row r="883" spans="9:12" s="19" customFormat="1" ht="12" x14ac:dyDescent="0.2">
      <c r="I883" s="179"/>
      <c r="J883" s="179"/>
      <c r="K883" s="179"/>
      <c r="L883" s="179"/>
    </row>
    <row r="884" spans="9:12" s="19" customFormat="1" ht="12" x14ac:dyDescent="0.2">
      <c r="I884" s="179"/>
      <c r="J884" s="179"/>
      <c r="K884" s="179"/>
      <c r="L884" s="179"/>
    </row>
    <row r="885" spans="9:12" s="19" customFormat="1" ht="12" x14ac:dyDescent="0.2">
      <c r="I885" s="179"/>
      <c r="J885" s="179"/>
      <c r="K885" s="179"/>
      <c r="L885" s="179"/>
    </row>
    <row r="886" spans="9:12" s="19" customFormat="1" ht="12" x14ac:dyDescent="0.2">
      <c r="I886" s="179"/>
      <c r="J886" s="179"/>
      <c r="K886" s="179"/>
      <c r="L886" s="179"/>
    </row>
    <row r="887" spans="9:12" s="19" customFormat="1" ht="12" x14ac:dyDescent="0.2">
      <c r="I887" s="179"/>
      <c r="J887" s="179"/>
      <c r="K887" s="179"/>
      <c r="L887" s="179"/>
    </row>
    <row r="888" spans="9:12" s="19" customFormat="1" ht="12" x14ac:dyDescent="0.2">
      <c r="I888" s="179"/>
      <c r="J888" s="179"/>
      <c r="K888" s="179"/>
      <c r="L888" s="179"/>
    </row>
    <row r="889" spans="9:12" s="19" customFormat="1" ht="12" x14ac:dyDescent="0.2">
      <c r="I889" s="179"/>
      <c r="J889" s="179"/>
      <c r="K889" s="179"/>
      <c r="L889" s="179"/>
    </row>
    <row r="890" spans="9:12" s="19" customFormat="1" ht="12" x14ac:dyDescent="0.2">
      <c r="I890" s="179"/>
      <c r="J890" s="179"/>
      <c r="K890" s="179"/>
      <c r="L890" s="179"/>
    </row>
    <row r="891" spans="9:12" s="19" customFormat="1" ht="12" x14ac:dyDescent="0.2">
      <c r="I891" s="179"/>
      <c r="J891" s="179"/>
      <c r="K891" s="179"/>
      <c r="L891" s="179"/>
    </row>
    <row r="892" spans="9:12" s="19" customFormat="1" ht="12" x14ac:dyDescent="0.2">
      <c r="I892" s="179"/>
      <c r="J892" s="179"/>
      <c r="K892" s="179"/>
      <c r="L892" s="179"/>
    </row>
    <row r="893" spans="9:12" s="19" customFormat="1" ht="12" x14ac:dyDescent="0.2">
      <c r="I893" s="179"/>
      <c r="J893" s="179"/>
      <c r="K893" s="179"/>
      <c r="L893" s="179"/>
    </row>
    <row r="894" spans="9:12" s="19" customFormat="1" ht="12" x14ac:dyDescent="0.2">
      <c r="I894" s="179"/>
      <c r="J894" s="179"/>
      <c r="K894" s="179"/>
      <c r="L894" s="179"/>
    </row>
    <row r="895" spans="9:12" s="19" customFormat="1" ht="12" x14ac:dyDescent="0.2">
      <c r="I895" s="179"/>
      <c r="J895" s="179"/>
      <c r="K895" s="179"/>
      <c r="L895" s="179"/>
    </row>
    <row r="896" spans="9:12" s="19" customFormat="1" ht="12" x14ac:dyDescent="0.2">
      <c r="I896" s="179"/>
      <c r="J896" s="179"/>
      <c r="K896" s="179"/>
      <c r="L896" s="179"/>
    </row>
    <row r="897" spans="9:12" s="19" customFormat="1" ht="12" x14ac:dyDescent="0.2">
      <c r="I897" s="179"/>
      <c r="J897" s="179"/>
      <c r="K897" s="179"/>
      <c r="L897" s="179"/>
    </row>
    <row r="898" spans="9:12" s="19" customFormat="1" ht="12" x14ac:dyDescent="0.2">
      <c r="I898" s="179"/>
      <c r="J898" s="179"/>
      <c r="K898" s="179"/>
      <c r="L898" s="179"/>
    </row>
    <row r="899" spans="9:12" s="19" customFormat="1" ht="12" x14ac:dyDescent="0.2">
      <c r="I899" s="179"/>
      <c r="J899" s="179"/>
      <c r="K899" s="179"/>
      <c r="L899" s="179"/>
    </row>
    <row r="900" spans="9:12" s="19" customFormat="1" ht="12" x14ac:dyDescent="0.2">
      <c r="I900" s="179"/>
      <c r="J900" s="179"/>
      <c r="K900" s="179"/>
      <c r="L900" s="179"/>
    </row>
    <row r="901" spans="9:12" s="19" customFormat="1" ht="12" x14ac:dyDescent="0.2">
      <c r="I901" s="179"/>
      <c r="J901" s="179"/>
      <c r="K901" s="179"/>
      <c r="L901" s="179"/>
    </row>
    <row r="902" spans="9:12" s="19" customFormat="1" ht="12" x14ac:dyDescent="0.2">
      <c r="I902" s="179"/>
      <c r="J902" s="179"/>
      <c r="K902" s="179"/>
      <c r="L902" s="179"/>
    </row>
    <row r="903" spans="9:12" s="19" customFormat="1" ht="12" x14ac:dyDescent="0.2">
      <c r="I903" s="179"/>
      <c r="J903" s="179"/>
      <c r="K903" s="179"/>
      <c r="L903" s="179"/>
    </row>
    <row r="904" spans="9:12" s="19" customFormat="1" ht="12" x14ac:dyDescent="0.2">
      <c r="I904" s="179"/>
      <c r="J904" s="179"/>
      <c r="K904" s="179"/>
      <c r="L904" s="179"/>
    </row>
    <row r="905" spans="9:12" s="19" customFormat="1" ht="12" x14ac:dyDescent="0.2">
      <c r="I905" s="179"/>
      <c r="J905" s="179"/>
      <c r="K905" s="179"/>
      <c r="L905" s="179"/>
    </row>
    <row r="906" spans="9:12" s="19" customFormat="1" ht="12" x14ac:dyDescent="0.2">
      <c r="I906" s="179"/>
      <c r="J906" s="179"/>
      <c r="K906" s="179"/>
      <c r="L906" s="179"/>
    </row>
    <row r="907" spans="9:12" s="19" customFormat="1" ht="12" x14ac:dyDescent="0.2">
      <c r="I907" s="179"/>
      <c r="J907" s="179"/>
      <c r="K907" s="179"/>
      <c r="L907" s="179"/>
    </row>
    <row r="908" spans="9:12" s="19" customFormat="1" ht="12" x14ac:dyDescent="0.2">
      <c r="I908" s="179"/>
      <c r="J908" s="179"/>
      <c r="K908" s="179"/>
      <c r="L908" s="179"/>
    </row>
    <row r="909" spans="9:12" s="19" customFormat="1" ht="12" x14ac:dyDescent="0.2">
      <c r="I909" s="179"/>
      <c r="J909" s="179"/>
      <c r="K909" s="179"/>
      <c r="L909" s="179"/>
    </row>
    <row r="910" spans="9:12" s="19" customFormat="1" ht="12" x14ac:dyDescent="0.2">
      <c r="I910" s="179"/>
      <c r="J910" s="179"/>
      <c r="K910" s="179"/>
      <c r="L910" s="179"/>
    </row>
    <row r="911" spans="9:12" s="19" customFormat="1" ht="12" x14ac:dyDescent="0.2">
      <c r="I911" s="179"/>
      <c r="J911" s="179"/>
      <c r="K911" s="179"/>
      <c r="L911" s="179"/>
    </row>
    <row r="912" spans="9:12" s="19" customFormat="1" ht="12" x14ac:dyDescent="0.2">
      <c r="I912" s="179"/>
      <c r="J912" s="179"/>
      <c r="K912" s="179"/>
      <c r="L912" s="179"/>
    </row>
    <row r="913" spans="9:12" s="19" customFormat="1" ht="12" x14ac:dyDescent="0.2">
      <c r="I913" s="179"/>
      <c r="J913" s="179"/>
      <c r="K913" s="179"/>
      <c r="L913" s="179"/>
    </row>
    <row r="914" spans="9:12" s="19" customFormat="1" ht="12" x14ac:dyDescent="0.2">
      <c r="I914" s="179"/>
      <c r="J914" s="179"/>
      <c r="K914" s="179"/>
      <c r="L914" s="179"/>
    </row>
    <row r="915" spans="9:12" s="19" customFormat="1" ht="12" x14ac:dyDescent="0.2">
      <c r="I915" s="179"/>
      <c r="J915" s="179"/>
      <c r="K915" s="179"/>
      <c r="L915" s="179"/>
    </row>
    <row r="916" spans="9:12" s="19" customFormat="1" ht="12" x14ac:dyDescent="0.2">
      <c r="I916" s="179"/>
      <c r="J916" s="179"/>
      <c r="K916" s="179"/>
      <c r="L916" s="179"/>
    </row>
    <row r="917" spans="9:12" s="19" customFormat="1" ht="12" x14ac:dyDescent="0.2">
      <c r="I917" s="179"/>
      <c r="J917" s="179"/>
      <c r="K917" s="179"/>
      <c r="L917" s="179"/>
    </row>
    <row r="918" spans="9:12" s="19" customFormat="1" ht="12" x14ac:dyDescent="0.2">
      <c r="I918" s="179"/>
      <c r="J918" s="179"/>
      <c r="K918" s="179"/>
      <c r="L918" s="179"/>
    </row>
    <row r="919" spans="9:12" s="19" customFormat="1" ht="12" x14ac:dyDescent="0.2">
      <c r="I919" s="179"/>
      <c r="J919" s="179"/>
      <c r="K919" s="179"/>
      <c r="L919" s="179"/>
    </row>
    <row r="920" spans="9:12" s="19" customFormat="1" ht="12" x14ac:dyDescent="0.2">
      <c r="I920" s="179"/>
      <c r="J920" s="179"/>
      <c r="K920" s="179"/>
      <c r="L920" s="179"/>
    </row>
    <row r="921" spans="9:12" s="19" customFormat="1" ht="12" x14ac:dyDescent="0.2">
      <c r="I921" s="179"/>
      <c r="J921" s="179"/>
      <c r="K921" s="179"/>
      <c r="L921" s="179"/>
    </row>
    <row r="922" spans="9:12" s="19" customFormat="1" ht="12" x14ac:dyDescent="0.2">
      <c r="I922" s="179"/>
      <c r="J922" s="179"/>
      <c r="K922" s="179"/>
      <c r="L922" s="179"/>
    </row>
    <row r="923" spans="9:12" s="19" customFormat="1" ht="12" x14ac:dyDescent="0.2">
      <c r="I923" s="179"/>
      <c r="J923" s="179"/>
      <c r="K923" s="179"/>
      <c r="L923" s="179"/>
    </row>
    <row r="924" spans="9:12" s="19" customFormat="1" ht="12" x14ac:dyDescent="0.2">
      <c r="I924" s="179"/>
      <c r="J924" s="179"/>
      <c r="K924" s="179"/>
      <c r="L924" s="179"/>
    </row>
    <row r="925" spans="9:12" s="19" customFormat="1" ht="12" x14ac:dyDescent="0.2">
      <c r="I925" s="179"/>
      <c r="J925" s="179"/>
      <c r="K925" s="179"/>
      <c r="L925" s="179"/>
    </row>
    <row r="926" spans="9:12" s="19" customFormat="1" ht="12" x14ac:dyDescent="0.2">
      <c r="I926" s="179"/>
      <c r="J926" s="179"/>
      <c r="K926" s="179"/>
      <c r="L926" s="179"/>
    </row>
    <row r="927" spans="9:12" s="19" customFormat="1" ht="12" x14ac:dyDescent="0.2">
      <c r="I927" s="179"/>
      <c r="J927" s="179"/>
      <c r="K927" s="179"/>
      <c r="L927" s="179"/>
    </row>
    <row r="928" spans="9:12" s="19" customFormat="1" ht="12" x14ac:dyDescent="0.2">
      <c r="I928" s="179"/>
      <c r="J928" s="179"/>
      <c r="K928" s="179"/>
      <c r="L928" s="179"/>
    </row>
    <row r="929" spans="9:12" s="19" customFormat="1" ht="12" x14ac:dyDescent="0.2">
      <c r="I929" s="179"/>
      <c r="J929" s="179"/>
      <c r="K929" s="179"/>
      <c r="L929" s="179"/>
    </row>
    <row r="930" spans="9:12" s="19" customFormat="1" ht="12" x14ac:dyDescent="0.2">
      <c r="I930" s="179"/>
      <c r="J930" s="179"/>
      <c r="K930" s="179"/>
      <c r="L930" s="179"/>
    </row>
    <row r="931" spans="9:12" s="19" customFormat="1" ht="12" x14ac:dyDescent="0.2">
      <c r="I931" s="179"/>
      <c r="J931" s="179"/>
      <c r="K931" s="179"/>
      <c r="L931" s="179"/>
    </row>
    <row r="932" spans="9:12" s="19" customFormat="1" ht="12" x14ac:dyDescent="0.2">
      <c r="I932" s="179"/>
      <c r="J932" s="179"/>
      <c r="K932" s="179"/>
      <c r="L932" s="179"/>
    </row>
    <row r="933" spans="9:12" s="19" customFormat="1" ht="12" x14ac:dyDescent="0.2">
      <c r="I933" s="179"/>
      <c r="J933" s="179"/>
      <c r="K933" s="179"/>
      <c r="L933" s="179"/>
    </row>
    <row r="934" spans="9:12" s="19" customFormat="1" ht="12" x14ac:dyDescent="0.2">
      <c r="I934" s="179"/>
      <c r="J934" s="179"/>
      <c r="K934" s="179"/>
      <c r="L934" s="179"/>
    </row>
    <row r="935" spans="9:12" s="19" customFormat="1" ht="12" x14ac:dyDescent="0.2">
      <c r="I935" s="179"/>
      <c r="J935" s="179"/>
      <c r="K935" s="179"/>
      <c r="L935" s="179"/>
    </row>
    <row r="936" spans="9:12" s="19" customFormat="1" ht="12" x14ac:dyDescent="0.2">
      <c r="I936" s="179"/>
      <c r="J936" s="179"/>
      <c r="K936" s="179"/>
      <c r="L936" s="179"/>
    </row>
    <row r="937" spans="9:12" s="19" customFormat="1" ht="12" x14ac:dyDescent="0.2">
      <c r="I937" s="179"/>
      <c r="J937" s="179"/>
      <c r="K937" s="179"/>
      <c r="L937" s="179"/>
    </row>
    <row r="938" spans="9:12" s="19" customFormat="1" ht="12" x14ac:dyDescent="0.2">
      <c r="I938" s="179"/>
      <c r="J938" s="179"/>
      <c r="K938" s="179"/>
      <c r="L938" s="179"/>
    </row>
    <row r="939" spans="9:12" s="19" customFormat="1" ht="12" x14ac:dyDescent="0.2">
      <c r="I939" s="179"/>
      <c r="J939" s="179"/>
      <c r="K939" s="179"/>
      <c r="L939" s="179"/>
    </row>
    <row r="940" spans="9:12" s="19" customFormat="1" ht="12" x14ac:dyDescent="0.2">
      <c r="I940" s="179"/>
      <c r="J940" s="179"/>
      <c r="K940" s="179"/>
      <c r="L940" s="179"/>
    </row>
    <row r="941" spans="9:12" s="19" customFormat="1" ht="12" x14ac:dyDescent="0.2">
      <c r="I941" s="179"/>
      <c r="J941" s="179"/>
      <c r="K941" s="179"/>
      <c r="L941" s="179"/>
    </row>
    <row r="942" spans="9:12" s="19" customFormat="1" ht="12" x14ac:dyDescent="0.2">
      <c r="I942" s="179"/>
      <c r="J942" s="179"/>
      <c r="K942" s="179"/>
      <c r="L942" s="179"/>
    </row>
    <row r="943" spans="9:12" s="19" customFormat="1" ht="12" x14ac:dyDescent="0.2">
      <c r="I943" s="179"/>
      <c r="J943" s="179"/>
      <c r="K943" s="179"/>
      <c r="L943" s="179"/>
    </row>
    <row r="944" spans="9:12" s="19" customFormat="1" ht="12" x14ac:dyDescent="0.2">
      <c r="I944" s="179"/>
      <c r="J944" s="179"/>
      <c r="K944" s="179"/>
      <c r="L944" s="179"/>
    </row>
    <row r="945" spans="9:12" s="19" customFormat="1" ht="12" x14ac:dyDescent="0.2">
      <c r="I945" s="179"/>
      <c r="J945" s="179"/>
      <c r="K945" s="179"/>
      <c r="L945" s="179"/>
    </row>
    <row r="946" spans="9:12" s="19" customFormat="1" ht="12" x14ac:dyDescent="0.2">
      <c r="I946" s="179"/>
      <c r="J946" s="179"/>
      <c r="K946" s="179"/>
      <c r="L946" s="179"/>
    </row>
    <row r="947" spans="9:12" s="19" customFormat="1" ht="12" x14ac:dyDescent="0.2">
      <c r="I947" s="179"/>
      <c r="J947" s="179"/>
      <c r="K947" s="179"/>
      <c r="L947" s="179"/>
    </row>
    <row r="948" spans="9:12" s="19" customFormat="1" ht="12" x14ac:dyDescent="0.2">
      <c r="I948" s="179"/>
      <c r="J948" s="179"/>
      <c r="K948" s="179"/>
      <c r="L948" s="179"/>
    </row>
    <row r="949" spans="9:12" s="19" customFormat="1" ht="12" x14ac:dyDescent="0.2">
      <c r="I949" s="179"/>
      <c r="J949" s="179"/>
      <c r="K949" s="179"/>
      <c r="L949" s="179"/>
    </row>
    <row r="950" spans="9:12" s="19" customFormat="1" ht="12" x14ac:dyDescent="0.2">
      <c r="I950" s="179"/>
      <c r="J950" s="179"/>
      <c r="K950" s="179"/>
      <c r="L950" s="179"/>
    </row>
    <row r="951" spans="9:12" s="19" customFormat="1" ht="12" x14ac:dyDescent="0.2">
      <c r="I951" s="179"/>
      <c r="J951" s="179"/>
      <c r="K951" s="179"/>
      <c r="L951" s="179"/>
    </row>
    <row r="952" spans="9:12" s="19" customFormat="1" ht="12" x14ac:dyDescent="0.2">
      <c r="I952" s="179"/>
      <c r="J952" s="179"/>
      <c r="K952" s="179"/>
      <c r="L952" s="179"/>
    </row>
    <row r="953" spans="9:12" s="19" customFormat="1" ht="12" x14ac:dyDescent="0.2">
      <c r="I953" s="179"/>
      <c r="J953" s="179"/>
      <c r="K953" s="179"/>
      <c r="L953" s="179"/>
    </row>
    <row r="954" spans="9:12" s="19" customFormat="1" ht="12" x14ac:dyDescent="0.2">
      <c r="I954" s="179"/>
      <c r="J954" s="179"/>
      <c r="K954" s="179"/>
      <c r="L954" s="179"/>
    </row>
    <row r="955" spans="9:12" s="19" customFormat="1" ht="12" x14ac:dyDescent="0.2">
      <c r="I955" s="179"/>
      <c r="J955" s="179"/>
      <c r="K955" s="179"/>
      <c r="L955" s="179"/>
    </row>
    <row r="956" spans="9:12" s="19" customFormat="1" ht="12" x14ac:dyDescent="0.2">
      <c r="I956" s="179"/>
      <c r="J956" s="179"/>
      <c r="K956" s="179"/>
      <c r="L956" s="179"/>
    </row>
    <row r="957" spans="9:12" s="19" customFormat="1" ht="12" x14ac:dyDescent="0.2">
      <c r="I957" s="179"/>
      <c r="J957" s="179"/>
      <c r="K957" s="179"/>
      <c r="L957" s="179"/>
    </row>
    <row r="958" spans="9:12" s="19" customFormat="1" ht="12" x14ac:dyDescent="0.2">
      <c r="I958" s="179"/>
      <c r="J958" s="179"/>
      <c r="K958" s="179"/>
      <c r="L958" s="179"/>
    </row>
    <row r="959" spans="9:12" s="19" customFormat="1" ht="12" x14ac:dyDescent="0.2">
      <c r="I959" s="179"/>
      <c r="J959" s="179"/>
      <c r="K959" s="179"/>
      <c r="L959" s="179"/>
    </row>
    <row r="960" spans="9:12" s="19" customFormat="1" ht="12" x14ac:dyDescent="0.2">
      <c r="I960" s="179"/>
      <c r="J960" s="179"/>
      <c r="K960" s="179"/>
      <c r="L960" s="179"/>
    </row>
    <row r="961" spans="9:12" s="19" customFormat="1" ht="12" x14ac:dyDescent="0.2">
      <c r="I961" s="179"/>
      <c r="J961" s="179"/>
      <c r="K961" s="179"/>
      <c r="L961" s="179"/>
    </row>
    <row r="962" spans="9:12" s="19" customFormat="1" ht="12" x14ac:dyDescent="0.2">
      <c r="I962" s="179"/>
      <c r="J962" s="179"/>
      <c r="K962" s="179"/>
      <c r="L962" s="179"/>
    </row>
    <row r="963" spans="9:12" s="19" customFormat="1" ht="12" x14ac:dyDescent="0.2">
      <c r="I963" s="179"/>
      <c r="J963" s="179"/>
      <c r="K963" s="179"/>
      <c r="L963" s="179"/>
    </row>
    <row r="964" spans="9:12" s="19" customFormat="1" ht="12" x14ac:dyDescent="0.2">
      <c r="I964" s="179"/>
      <c r="J964" s="179"/>
      <c r="K964" s="179"/>
      <c r="L964" s="179"/>
    </row>
    <row r="965" spans="9:12" s="19" customFormat="1" ht="12" x14ac:dyDescent="0.2">
      <c r="I965" s="179"/>
      <c r="J965" s="179"/>
      <c r="K965" s="179"/>
      <c r="L965" s="179"/>
    </row>
    <row r="966" spans="9:12" s="19" customFormat="1" ht="12" x14ac:dyDescent="0.2">
      <c r="I966" s="179"/>
      <c r="J966" s="179"/>
      <c r="K966" s="179"/>
      <c r="L966" s="179"/>
    </row>
    <row r="967" spans="9:12" s="19" customFormat="1" ht="12" x14ac:dyDescent="0.2">
      <c r="I967" s="179"/>
      <c r="J967" s="179"/>
      <c r="K967" s="179"/>
      <c r="L967" s="179"/>
    </row>
    <row r="968" spans="9:12" s="19" customFormat="1" ht="12" x14ac:dyDescent="0.2">
      <c r="I968" s="179"/>
      <c r="J968" s="179"/>
      <c r="K968" s="179"/>
      <c r="L968" s="179"/>
    </row>
    <row r="969" spans="9:12" s="19" customFormat="1" ht="12" x14ac:dyDescent="0.2">
      <c r="I969" s="179"/>
      <c r="J969" s="179"/>
      <c r="K969" s="179"/>
      <c r="L969" s="179"/>
    </row>
    <row r="970" spans="9:12" s="19" customFormat="1" ht="12" x14ac:dyDescent="0.2">
      <c r="I970" s="179"/>
      <c r="J970" s="179"/>
      <c r="K970" s="179"/>
      <c r="L970" s="179"/>
    </row>
    <row r="971" spans="9:12" s="19" customFormat="1" ht="12" x14ac:dyDescent="0.2">
      <c r="I971" s="179"/>
      <c r="J971" s="179"/>
      <c r="K971" s="179"/>
      <c r="L971" s="179"/>
    </row>
    <row r="972" spans="9:12" s="19" customFormat="1" ht="12" x14ac:dyDescent="0.2">
      <c r="I972" s="179"/>
      <c r="J972" s="179"/>
      <c r="K972" s="179"/>
      <c r="L972" s="179"/>
    </row>
    <row r="973" spans="9:12" s="19" customFormat="1" ht="12" x14ac:dyDescent="0.2">
      <c r="I973" s="179"/>
      <c r="J973" s="179"/>
      <c r="K973" s="179"/>
      <c r="L973" s="179"/>
    </row>
    <row r="974" spans="9:12" s="19" customFormat="1" ht="12" x14ac:dyDescent="0.2">
      <c r="I974" s="179"/>
      <c r="J974" s="179"/>
      <c r="K974" s="179"/>
      <c r="L974" s="179"/>
    </row>
    <row r="975" spans="9:12" s="19" customFormat="1" ht="12" x14ac:dyDescent="0.2">
      <c r="I975" s="179"/>
      <c r="J975" s="179"/>
      <c r="K975" s="179"/>
      <c r="L975" s="179"/>
    </row>
    <row r="976" spans="9:12" s="19" customFormat="1" ht="12" x14ac:dyDescent="0.2">
      <c r="I976" s="179"/>
      <c r="J976" s="179"/>
      <c r="K976" s="179"/>
      <c r="L976" s="179"/>
    </row>
    <row r="977" spans="9:12" s="19" customFormat="1" ht="12" x14ac:dyDescent="0.2">
      <c r="I977" s="179"/>
      <c r="J977" s="179"/>
      <c r="K977" s="179"/>
      <c r="L977" s="179"/>
    </row>
    <row r="978" spans="9:12" s="19" customFormat="1" ht="12" x14ac:dyDescent="0.2">
      <c r="I978" s="179"/>
      <c r="J978" s="179"/>
      <c r="K978" s="179"/>
      <c r="L978" s="179"/>
    </row>
    <row r="979" spans="9:12" s="19" customFormat="1" ht="12" x14ac:dyDescent="0.2">
      <c r="I979" s="179"/>
      <c r="J979" s="179"/>
      <c r="K979" s="179"/>
      <c r="L979" s="179"/>
    </row>
    <row r="980" spans="9:12" s="19" customFormat="1" ht="12" x14ac:dyDescent="0.2">
      <c r="I980" s="179"/>
      <c r="J980" s="179"/>
      <c r="K980" s="179"/>
      <c r="L980" s="179"/>
    </row>
    <row r="981" spans="9:12" s="19" customFormat="1" ht="12" x14ac:dyDescent="0.2">
      <c r="I981" s="179"/>
      <c r="J981" s="179"/>
      <c r="K981" s="179"/>
      <c r="L981" s="179"/>
    </row>
    <row r="982" spans="9:12" s="19" customFormat="1" ht="12" x14ac:dyDescent="0.2">
      <c r="I982" s="179"/>
      <c r="J982" s="179"/>
      <c r="K982" s="179"/>
      <c r="L982" s="179"/>
    </row>
    <row r="983" spans="9:12" s="19" customFormat="1" ht="12" x14ac:dyDescent="0.2">
      <c r="I983" s="179"/>
      <c r="J983" s="179"/>
      <c r="K983" s="179"/>
      <c r="L983" s="179"/>
    </row>
    <row r="984" spans="9:12" s="19" customFormat="1" ht="12" x14ac:dyDescent="0.2">
      <c r="I984" s="179"/>
      <c r="J984" s="179"/>
      <c r="K984" s="179"/>
      <c r="L984" s="179"/>
    </row>
    <row r="985" spans="9:12" s="19" customFormat="1" ht="12" x14ac:dyDescent="0.2">
      <c r="I985" s="179"/>
      <c r="J985" s="179"/>
      <c r="K985" s="179"/>
      <c r="L985" s="179"/>
    </row>
    <row r="986" spans="9:12" s="19" customFormat="1" ht="12" x14ac:dyDescent="0.2">
      <c r="I986" s="179"/>
      <c r="J986" s="179"/>
      <c r="K986" s="179"/>
      <c r="L986" s="179"/>
    </row>
    <row r="987" spans="9:12" s="19" customFormat="1" ht="12" x14ac:dyDescent="0.2">
      <c r="I987" s="179"/>
      <c r="J987" s="179"/>
      <c r="K987" s="179"/>
      <c r="L987" s="179"/>
    </row>
    <row r="988" spans="9:12" s="19" customFormat="1" ht="12" x14ac:dyDescent="0.2">
      <c r="I988" s="179"/>
      <c r="J988" s="179"/>
      <c r="K988" s="179"/>
      <c r="L988" s="179"/>
    </row>
    <row r="989" spans="9:12" s="19" customFormat="1" ht="12" x14ac:dyDescent="0.2">
      <c r="I989" s="179"/>
      <c r="J989" s="179"/>
      <c r="K989" s="179"/>
      <c r="L989" s="179"/>
    </row>
    <row r="990" spans="9:12" s="19" customFormat="1" ht="12" x14ac:dyDescent="0.2">
      <c r="I990" s="179"/>
      <c r="J990" s="179"/>
      <c r="K990" s="179"/>
      <c r="L990" s="179"/>
    </row>
    <row r="991" spans="9:12" s="19" customFormat="1" ht="12" x14ac:dyDescent="0.2">
      <c r="I991" s="179"/>
      <c r="J991" s="179"/>
      <c r="K991" s="179"/>
      <c r="L991" s="179"/>
    </row>
    <row r="992" spans="9:12" s="19" customFormat="1" ht="12" x14ac:dyDescent="0.2">
      <c r="I992" s="179"/>
      <c r="J992" s="179"/>
      <c r="K992" s="179"/>
      <c r="L992" s="179"/>
    </row>
    <row r="993" spans="9:12" s="19" customFormat="1" ht="12" x14ac:dyDescent="0.2">
      <c r="I993" s="179"/>
      <c r="J993" s="179"/>
      <c r="K993" s="179"/>
      <c r="L993" s="179"/>
    </row>
    <row r="994" spans="9:12" s="19" customFormat="1" ht="12" x14ac:dyDescent="0.2">
      <c r="I994" s="179"/>
      <c r="J994" s="179"/>
      <c r="K994" s="179"/>
      <c r="L994" s="179"/>
    </row>
    <row r="995" spans="9:12" s="19" customFormat="1" ht="12" x14ac:dyDescent="0.2">
      <c r="I995" s="179"/>
      <c r="J995" s="179"/>
      <c r="K995" s="179"/>
      <c r="L995" s="179"/>
    </row>
    <row r="996" spans="9:12" s="19" customFormat="1" ht="12" x14ac:dyDescent="0.2">
      <c r="I996" s="179"/>
      <c r="J996" s="179"/>
      <c r="K996" s="179"/>
      <c r="L996" s="179"/>
    </row>
    <row r="997" spans="9:12" s="19" customFormat="1" ht="12" x14ac:dyDescent="0.2">
      <c r="I997" s="179"/>
      <c r="J997" s="179"/>
      <c r="K997" s="179"/>
      <c r="L997" s="179"/>
    </row>
    <row r="998" spans="9:12" s="19" customFormat="1" ht="12" x14ac:dyDescent="0.2">
      <c r="I998" s="179"/>
      <c r="J998" s="179"/>
      <c r="K998" s="179"/>
      <c r="L998" s="179"/>
    </row>
    <row r="999" spans="9:12" s="19" customFormat="1" ht="12" x14ac:dyDescent="0.2">
      <c r="I999" s="179"/>
      <c r="J999" s="179"/>
      <c r="K999" s="179"/>
      <c r="L999" s="179"/>
    </row>
    <row r="1000" spans="9:12" s="19" customFormat="1" ht="12" x14ac:dyDescent="0.2">
      <c r="I1000" s="179"/>
      <c r="J1000" s="179"/>
      <c r="K1000" s="179"/>
      <c r="L1000" s="179"/>
    </row>
    <row r="1001" spans="9:12" s="19" customFormat="1" ht="12" x14ac:dyDescent="0.2">
      <c r="I1001" s="179"/>
      <c r="J1001" s="179"/>
      <c r="K1001" s="179"/>
      <c r="L1001" s="179"/>
    </row>
    <row r="1002" spans="9:12" s="19" customFormat="1" ht="12" x14ac:dyDescent="0.2">
      <c r="I1002" s="179"/>
      <c r="J1002" s="179"/>
      <c r="K1002" s="179"/>
      <c r="L1002" s="179"/>
    </row>
    <row r="1003" spans="9:12" s="19" customFormat="1" ht="12" x14ac:dyDescent="0.2">
      <c r="I1003" s="179"/>
      <c r="J1003" s="179"/>
      <c r="K1003" s="179"/>
      <c r="L1003" s="179"/>
    </row>
    <row r="1004" spans="9:12" s="19" customFormat="1" ht="12" x14ac:dyDescent="0.2">
      <c r="I1004" s="179"/>
      <c r="J1004" s="179"/>
      <c r="K1004" s="179"/>
      <c r="L1004" s="179"/>
    </row>
    <row r="1005" spans="9:12" s="19" customFormat="1" ht="12" x14ac:dyDescent="0.2">
      <c r="I1005" s="179"/>
      <c r="J1005" s="179"/>
      <c r="K1005" s="179"/>
      <c r="L1005" s="179"/>
    </row>
    <row r="1006" spans="9:12" s="19" customFormat="1" ht="12" x14ac:dyDescent="0.2">
      <c r="I1006" s="179"/>
      <c r="J1006" s="179"/>
      <c r="K1006" s="179"/>
      <c r="L1006" s="179"/>
    </row>
    <row r="1007" spans="9:12" s="19" customFormat="1" ht="12" x14ac:dyDescent="0.2">
      <c r="I1007" s="179"/>
      <c r="J1007" s="179"/>
      <c r="K1007" s="179"/>
      <c r="L1007" s="179"/>
    </row>
    <row r="1008" spans="9:12" s="19" customFormat="1" ht="12" x14ac:dyDescent="0.2">
      <c r="I1008" s="179"/>
      <c r="J1008" s="179"/>
      <c r="K1008" s="179"/>
      <c r="L1008" s="179"/>
    </row>
    <row r="1009" spans="9:12" s="19" customFormat="1" ht="12" x14ac:dyDescent="0.2">
      <c r="I1009" s="179"/>
      <c r="J1009" s="179"/>
      <c r="K1009" s="179"/>
      <c r="L1009" s="179"/>
    </row>
    <row r="1010" spans="9:12" s="19" customFormat="1" ht="12" x14ac:dyDescent="0.2">
      <c r="I1010" s="179"/>
      <c r="J1010" s="179"/>
      <c r="K1010" s="179"/>
      <c r="L1010" s="179"/>
    </row>
    <row r="1011" spans="9:12" s="19" customFormat="1" ht="12" x14ac:dyDescent="0.2">
      <c r="I1011" s="179"/>
      <c r="J1011" s="179"/>
      <c r="K1011" s="179"/>
      <c r="L1011" s="179"/>
    </row>
    <row r="1012" spans="9:12" s="19" customFormat="1" ht="12" x14ac:dyDescent="0.2">
      <c r="I1012" s="179"/>
      <c r="J1012" s="179"/>
      <c r="K1012" s="179"/>
      <c r="L1012" s="179"/>
    </row>
    <row r="1013" spans="9:12" s="19" customFormat="1" ht="12" x14ac:dyDescent="0.2">
      <c r="I1013" s="179"/>
      <c r="J1013" s="179"/>
      <c r="K1013" s="179"/>
      <c r="L1013" s="179"/>
    </row>
    <row r="1014" spans="9:12" s="19" customFormat="1" ht="12" x14ac:dyDescent="0.2">
      <c r="I1014" s="179"/>
      <c r="J1014" s="179"/>
      <c r="K1014" s="179"/>
      <c r="L1014" s="179"/>
    </row>
    <row r="1015" spans="9:12" s="19" customFormat="1" ht="12" x14ac:dyDescent="0.2">
      <c r="I1015" s="179"/>
      <c r="J1015" s="179"/>
      <c r="K1015" s="179"/>
      <c r="L1015" s="179"/>
    </row>
    <row r="1016" spans="9:12" s="19" customFormat="1" ht="12" x14ac:dyDescent="0.2">
      <c r="I1016" s="179"/>
      <c r="J1016" s="179"/>
      <c r="K1016" s="179"/>
      <c r="L1016" s="179"/>
    </row>
    <row r="1017" spans="9:12" s="19" customFormat="1" ht="12" x14ac:dyDescent="0.2">
      <c r="I1017" s="179"/>
      <c r="J1017" s="179"/>
      <c r="K1017" s="179"/>
      <c r="L1017" s="179"/>
    </row>
    <row r="1018" spans="9:12" s="19" customFormat="1" ht="12" x14ac:dyDescent="0.2">
      <c r="I1018" s="179"/>
      <c r="J1018" s="179"/>
      <c r="K1018" s="179"/>
      <c r="L1018" s="179"/>
    </row>
    <row r="1019" spans="9:12" s="19" customFormat="1" ht="12" x14ac:dyDescent="0.2">
      <c r="I1019" s="179"/>
      <c r="J1019" s="179"/>
      <c r="K1019" s="179"/>
      <c r="L1019" s="179"/>
    </row>
    <row r="1020" spans="9:12" s="19" customFormat="1" ht="12" x14ac:dyDescent="0.2">
      <c r="I1020" s="179"/>
      <c r="J1020" s="179"/>
      <c r="K1020" s="179"/>
      <c r="L1020" s="179"/>
    </row>
    <row r="1021" spans="9:12" s="19" customFormat="1" ht="12" x14ac:dyDescent="0.2">
      <c r="I1021" s="179"/>
      <c r="J1021" s="179"/>
      <c r="K1021" s="179"/>
      <c r="L1021" s="179"/>
    </row>
    <row r="1022" spans="9:12" s="19" customFormat="1" ht="12" x14ac:dyDescent="0.2">
      <c r="I1022" s="179"/>
      <c r="J1022" s="179"/>
      <c r="K1022" s="179"/>
      <c r="L1022" s="179"/>
    </row>
    <row r="1023" spans="9:12" s="19" customFormat="1" ht="12" x14ac:dyDescent="0.2">
      <c r="I1023" s="179"/>
      <c r="J1023" s="179"/>
      <c r="K1023" s="179"/>
      <c r="L1023" s="179"/>
    </row>
    <row r="1024" spans="9:12" s="19" customFormat="1" ht="12" x14ac:dyDescent="0.2">
      <c r="I1024" s="179"/>
      <c r="J1024" s="179"/>
      <c r="K1024" s="179"/>
      <c r="L1024" s="179"/>
    </row>
    <row r="1025" spans="9:12" s="19" customFormat="1" ht="12" x14ac:dyDescent="0.2">
      <c r="I1025" s="179"/>
      <c r="J1025" s="179"/>
      <c r="K1025" s="179"/>
      <c r="L1025" s="179"/>
    </row>
    <row r="1026" spans="9:12" s="19" customFormat="1" ht="12" x14ac:dyDescent="0.2">
      <c r="I1026" s="179"/>
      <c r="J1026" s="179"/>
      <c r="K1026" s="179"/>
      <c r="L1026" s="179"/>
    </row>
    <row r="1027" spans="9:12" s="19" customFormat="1" ht="12" x14ac:dyDescent="0.2">
      <c r="I1027" s="179"/>
      <c r="J1027" s="179"/>
      <c r="K1027" s="179"/>
      <c r="L1027" s="179"/>
    </row>
    <row r="1028" spans="9:12" s="19" customFormat="1" ht="12" x14ac:dyDescent="0.2">
      <c r="I1028" s="179"/>
      <c r="J1028" s="179"/>
      <c r="K1028" s="179"/>
      <c r="L1028" s="179"/>
    </row>
    <row r="1029" spans="9:12" s="19" customFormat="1" ht="12" x14ac:dyDescent="0.2">
      <c r="I1029" s="179"/>
      <c r="J1029" s="179"/>
      <c r="K1029" s="179"/>
      <c r="L1029" s="179"/>
    </row>
    <row r="1030" spans="9:12" s="19" customFormat="1" ht="12" x14ac:dyDescent="0.2">
      <c r="I1030" s="179"/>
      <c r="J1030" s="179"/>
      <c r="K1030" s="179"/>
      <c r="L1030" s="179"/>
    </row>
    <row r="1031" spans="9:12" s="19" customFormat="1" ht="12" x14ac:dyDescent="0.2">
      <c r="I1031" s="179"/>
      <c r="J1031" s="179"/>
      <c r="K1031" s="179"/>
      <c r="L1031" s="179"/>
    </row>
    <row r="1032" spans="9:12" s="19" customFormat="1" ht="12" x14ac:dyDescent="0.2">
      <c r="I1032" s="179"/>
      <c r="J1032" s="179"/>
      <c r="K1032" s="179"/>
      <c r="L1032" s="179"/>
    </row>
    <row r="1033" spans="9:12" s="19" customFormat="1" ht="12" x14ac:dyDescent="0.2">
      <c r="I1033" s="179"/>
      <c r="J1033" s="179"/>
      <c r="K1033" s="179"/>
      <c r="L1033" s="179"/>
    </row>
    <row r="1034" spans="9:12" s="19" customFormat="1" ht="12" x14ac:dyDescent="0.2">
      <c r="I1034" s="179"/>
      <c r="J1034" s="179"/>
      <c r="K1034" s="179"/>
      <c r="L1034" s="179"/>
    </row>
    <row r="1035" spans="9:12" s="19" customFormat="1" ht="12" x14ac:dyDescent="0.2">
      <c r="I1035" s="179"/>
      <c r="J1035" s="179"/>
      <c r="K1035" s="179"/>
      <c r="L1035" s="179"/>
    </row>
    <row r="1036" spans="9:12" s="19" customFormat="1" ht="12" x14ac:dyDescent="0.2">
      <c r="I1036" s="179"/>
      <c r="J1036" s="179"/>
      <c r="K1036" s="179"/>
      <c r="L1036" s="179"/>
    </row>
    <row r="1037" spans="9:12" s="19" customFormat="1" ht="12" x14ac:dyDescent="0.2">
      <c r="I1037" s="179"/>
      <c r="J1037" s="179"/>
      <c r="K1037" s="179"/>
      <c r="L1037" s="179"/>
    </row>
    <row r="1038" spans="9:12" s="19" customFormat="1" ht="12" x14ac:dyDescent="0.2">
      <c r="I1038" s="179"/>
      <c r="J1038" s="179"/>
      <c r="K1038" s="179"/>
      <c r="L1038" s="179"/>
    </row>
    <row r="1039" spans="9:12" s="19" customFormat="1" ht="12" x14ac:dyDescent="0.2">
      <c r="I1039" s="179"/>
      <c r="J1039" s="179"/>
      <c r="K1039" s="179"/>
      <c r="L1039" s="179"/>
    </row>
    <row r="1040" spans="9:12" s="19" customFormat="1" ht="12" x14ac:dyDescent="0.2">
      <c r="I1040" s="179"/>
      <c r="J1040" s="179"/>
      <c r="K1040" s="179"/>
      <c r="L1040" s="179"/>
    </row>
    <row r="1041" spans="9:12" s="19" customFormat="1" ht="12" x14ac:dyDescent="0.2">
      <c r="I1041" s="179"/>
      <c r="J1041" s="179"/>
      <c r="K1041" s="179"/>
      <c r="L1041" s="179"/>
    </row>
    <row r="1042" spans="9:12" s="19" customFormat="1" ht="12" x14ac:dyDescent="0.2">
      <c r="I1042" s="179"/>
      <c r="J1042" s="179"/>
      <c r="K1042" s="179"/>
      <c r="L1042" s="179"/>
    </row>
    <row r="1043" spans="9:12" s="19" customFormat="1" ht="12" x14ac:dyDescent="0.2">
      <c r="I1043" s="179"/>
      <c r="J1043" s="179"/>
      <c r="K1043" s="179"/>
      <c r="L1043" s="179"/>
    </row>
    <row r="1044" spans="9:12" s="19" customFormat="1" ht="12" x14ac:dyDescent="0.2">
      <c r="I1044" s="179"/>
      <c r="J1044" s="179"/>
      <c r="K1044" s="179"/>
      <c r="L1044" s="179"/>
    </row>
    <row r="1045" spans="9:12" s="19" customFormat="1" ht="12" x14ac:dyDescent="0.2">
      <c r="I1045" s="179"/>
      <c r="J1045" s="179"/>
      <c r="K1045" s="179"/>
      <c r="L1045" s="179"/>
    </row>
    <row r="1046" spans="9:12" s="19" customFormat="1" ht="12" x14ac:dyDescent="0.2">
      <c r="I1046" s="179"/>
      <c r="J1046" s="179"/>
      <c r="K1046" s="179"/>
      <c r="L1046" s="179"/>
    </row>
    <row r="1047" spans="9:12" s="19" customFormat="1" ht="12" x14ac:dyDescent="0.2">
      <c r="I1047" s="179"/>
      <c r="J1047" s="179"/>
      <c r="K1047" s="179"/>
      <c r="L1047" s="179"/>
    </row>
    <row r="1048" spans="9:12" s="19" customFormat="1" ht="12" x14ac:dyDescent="0.2">
      <c r="I1048" s="179"/>
      <c r="J1048" s="179"/>
      <c r="K1048" s="179"/>
      <c r="L1048" s="179"/>
    </row>
    <row r="1049" spans="9:12" s="19" customFormat="1" ht="12" x14ac:dyDescent="0.2">
      <c r="I1049" s="179"/>
      <c r="J1049" s="179"/>
      <c r="K1049" s="179"/>
      <c r="L1049" s="179"/>
    </row>
    <row r="1050" spans="9:12" s="19" customFormat="1" ht="12" x14ac:dyDescent="0.2">
      <c r="I1050" s="179"/>
      <c r="J1050" s="179"/>
      <c r="K1050" s="179"/>
      <c r="L1050" s="179"/>
    </row>
    <row r="1051" spans="9:12" s="19" customFormat="1" ht="12" x14ac:dyDescent="0.2">
      <c r="I1051" s="179"/>
      <c r="J1051" s="179"/>
      <c r="K1051" s="179"/>
      <c r="L1051" s="179"/>
    </row>
    <row r="1052" spans="9:12" s="19" customFormat="1" ht="12" x14ac:dyDescent="0.2">
      <c r="I1052" s="179"/>
      <c r="J1052" s="179"/>
      <c r="K1052" s="179"/>
      <c r="L1052" s="179"/>
    </row>
    <row r="1053" spans="9:12" s="19" customFormat="1" ht="12" x14ac:dyDescent="0.2">
      <c r="I1053" s="179"/>
      <c r="J1053" s="179"/>
      <c r="K1053" s="179"/>
      <c r="L1053" s="179"/>
    </row>
    <row r="1054" spans="9:12" s="19" customFormat="1" ht="12" x14ac:dyDescent="0.2">
      <c r="I1054" s="179"/>
      <c r="J1054" s="179"/>
      <c r="K1054" s="179"/>
      <c r="L1054" s="179"/>
    </row>
    <row r="1055" spans="9:12" s="19" customFormat="1" ht="12" x14ac:dyDescent="0.2">
      <c r="I1055" s="179"/>
      <c r="J1055" s="179"/>
      <c r="K1055" s="179"/>
      <c r="L1055" s="179"/>
    </row>
    <row r="1056" spans="9:12" s="19" customFormat="1" ht="12" x14ac:dyDescent="0.2">
      <c r="I1056" s="179"/>
      <c r="J1056" s="179"/>
      <c r="K1056" s="179"/>
      <c r="L1056" s="179"/>
    </row>
    <row r="1057" spans="9:12" s="19" customFormat="1" ht="12" x14ac:dyDescent="0.2">
      <c r="I1057" s="179"/>
      <c r="J1057" s="179"/>
      <c r="K1057" s="179"/>
      <c r="L1057" s="179"/>
    </row>
    <row r="1058" spans="9:12" s="19" customFormat="1" ht="12" x14ac:dyDescent="0.2">
      <c r="I1058" s="179"/>
      <c r="J1058" s="179"/>
      <c r="K1058" s="179"/>
      <c r="L1058" s="179"/>
    </row>
    <row r="1059" spans="9:12" s="19" customFormat="1" ht="12" x14ac:dyDescent="0.2">
      <c r="I1059" s="179"/>
      <c r="J1059" s="179"/>
      <c r="K1059" s="179"/>
      <c r="L1059" s="179"/>
    </row>
    <row r="1060" spans="9:12" s="19" customFormat="1" ht="12" x14ac:dyDescent="0.2">
      <c r="I1060" s="179"/>
      <c r="J1060" s="179"/>
      <c r="K1060" s="179"/>
      <c r="L1060" s="179"/>
    </row>
    <row r="1061" spans="9:12" s="19" customFormat="1" ht="12" x14ac:dyDescent="0.2">
      <c r="I1061" s="179"/>
      <c r="J1061" s="179"/>
      <c r="K1061" s="179"/>
      <c r="L1061" s="179"/>
    </row>
    <row r="1062" spans="9:12" s="19" customFormat="1" ht="12" x14ac:dyDescent="0.2">
      <c r="I1062" s="179"/>
      <c r="J1062" s="179"/>
      <c r="K1062" s="179"/>
      <c r="L1062" s="179"/>
    </row>
    <row r="1063" spans="9:12" s="19" customFormat="1" ht="12" x14ac:dyDescent="0.2">
      <c r="I1063" s="179"/>
      <c r="J1063" s="179"/>
      <c r="K1063" s="179"/>
      <c r="L1063" s="179"/>
    </row>
    <row r="1064" spans="9:12" s="19" customFormat="1" ht="12" x14ac:dyDescent="0.2">
      <c r="I1064" s="179"/>
      <c r="J1064" s="179"/>
      <c r="K1064" s="179"/>
      <c r="L1064" s="179"/>
    </row>
    <row r="1065" spans="9:12" s="19" customFormat="1" ht="12" x14ac:dyDescent="0.2">
      <c r="I1065" s="179"/>
      <c r="J1065" s="179"/>
      <c r="K1065" s="179"/>
      <c r="L1065" s="179"/>
    </row>
    <row r="1066" spans="9:12" s="19" customFormat="1" ht="12" x14ac:dyDescent="0.2">
      <c r="I1066" s="179"/>
      <c r="J1066" s="179"/>
      <c r="K1066" s="179"/>
      <c r="L1066" s="179"/>
    </row>
    <row r="1067" spans="9:12" s="19" customFormat="1" ht="12" x14ac:dyDescent="0.2">
      <c r="I1067" s="179"/>
      <c r="J1067" s="179"/>
      <c r="K1067" s="179"/>
      <c r="L1067" s="179"/>
    </row>
    <row r="1068" spans="9:12" s="19" customFormat="1" ht="12" x14ac:dyDescent="0.2">
      <c r="I1068" s="179"/>
      <c r="J1068" s="179"/>
      <c r="K1068" s="179"/>
      <c r="L1068" s="179"/>
    </row>
    <row r="1069" spans="9:12" s="19" customFormat="1" ht="12" x14ac:dyDescent="0.2">
      <c r="I1069" s="179"/>
      <c r="J1069" s="179"/>
      <c r="K1069" s="179"/>
      <c r="L1069" s="179"/>
    </row>
    <row r="1070" spans="9:12" s="19" customFormat="1" ht="12" x14ac:dyDescent="0.2">
      <c r="I1070" s="179"/>
      <c r="J1070" s="179"/>
      <c r="K1070" s="179"/>
      <c r="L1070" s="179"/>
    </row>
    <row r="1071" spans="9:12" s="19" customFormat="1" ht="12" x14ac:dyDescent="0.2">
      <c r="I1071" s="179"/>
      <c r="J1071" s="179"/>
      <c r="K1071" s="179"/>
      <c r="L1071" s="179"/>
    </row>
    <row r="1072" spans="9:12" s="19" customFormat="1" ht="12" x14ac:dyDescent="0.2">
      <c r="I1072" s="179"/>
      <c r="J1072" s="179"/>
      <c r="K1072" s="179"/>
      <c r="L1072" s="179"/>
    </row>
    <row r="1073" spans="9:12" s="19" customFormat="1" ht="12" x14ac:dyDescent="0.2">
      <c r="I1073" s="179"/>
      <c r="J1073" s="179"/>
      <c r="K1073" s="179"/>
      <c r="L1073" s="179"/>
    </row>
    <row r="1074" spans="9:12" s="19" customFormat="1" ht="12" x14ac:dyDescent="0.2">
      <c r="I1074" s="179"/>
      <c r="J1074" s="179"/>
      <c r="K1074" s="179"/>
      <c r="L1074" s="179"/>
    </row>
    <row r="1075" spans="9:12" s="19" customFormat="1" ht="12" x14ac:dyDescent="0.2">
      <c r="I1075" s="179"/>
      <c r="J1075" s="179"/>
      <c r="K1075" s="179"/>
      <c r="L1075" s="179"/>
    </row>
    <row r="1076" spans="9:12" s="19" customFormat="1" ht="12" x14ac:dyDescent="0.2">
      <c r="I1076" s="179"/>
      <c r="J1076" s="179"/>
      <c r="K1076" s="179"/>
      <c r="L1076" s="179"/>
    </row>
    <row r="1077" spans="9:12" s="19" customFormat="1" ht="12" x14ac:dyDescent="0.2">
      <c r="I1077" s="179"/>
      <c r="J1077" s="179"/>
      <c r="K1077" s="179"/>
      <c r="L1077" s="179"/>
    </row>
    <row r="1078" spans="9:12" s="19" customFormat="1" ht="12" x14ac:dyDescent="0.2">
      <c r="I1078" s="179"/>
      <c r="J1078" s="179"/>
      <c r="K1078" s="179"/>
      <c r="L1078" s="179"/>
    </row>
    <row r="1079" spans="9:12" s="19" customFormat="1" ht="12" x14ac:dyDescent="0.2">
      <c r="I1079" s="179"/>
      <c r="J1079" s="179"/>
      <c r="K1079" s="179"/>
      <c r="L1079" s="179"/>
    </row>
    <row r="1080" spans="9:12" s="19" customFormat="1" ht="12" x14ac:dyDescent="0.2">
      <c r="I1080" s="179"/>
      <c r="J1080" s="179"/>
      <c r="K1080" s="179"/>
      <c r="L1080" s="179"/>
    </row>
    <row r="1081" spans="9:12" s="19" customFormat="1" ht="12" x14ac:dyDescent="0.2">
      <c r="I1081" s="179"/>
      <c r="J1081" s="179"/>
      <c r="K1081" s="179"/>
      <c r="L1081" s="179"/>
    </row>
    <row r="1082" spans="9:12" s="19" customFormat="1" ht="12" x14ac:dyDescent="0.2">
      <c r="I1082" s="179"/>
      <c r="J1082" s="179"/>
      <c r="K1082" s="179"/>
      <c r="L1082" s="179"/>
    </row>
    <row r="1083" spans="9:12" s="19" customFormat="1" ht="12" x14ac:dyDescent="0.2">
      <c r="I1083" s="179"/>
      <c r="J1083" s="179"/>
      <c r="K1083" s="179"/>
      <c r="L1083" s="179"/>
    </row>
    <row r="1084" spans="9:12" s="19" customFormat="1" ht="12" x14ac:dyDescent="0.2">
      <c r="I1084" s="179"/>
      <c r="J1084" s="179"/>
      <c r="K1084" s="179"/>
      <c r="L1084" s="179"/>
    </row>
    <row r="1085" spans="9:12" s="19" customFormat="1" ht="12" x14ac:dyDescent="0.2">
      <c r="I1085" s="179"/>
      <c r="J1085" s="179"/>
      <c r="K1085" s="179"/>
      <c r="L1085" s="179"/>
    </row>
    <row r="1086" spans="9:12" s="19" customFormat="1" ht="12" x14ac:dyDescent="0.2">
      <c r="I1086" s="179"/>
      <c r="J1086" s="179"/>
      <c r="K1086" s="179"/>
      <c r="L1086" s="179"/>
    </row>
    <row r="1087" spans="9:12" s="19" customFormat="1" ht="12" x14ac:dyDescent="0.2">
      <c r="I1087" s="179"/>
      <c r="J1087" s="179"/>
      <c r="K1087" s="179"/>
      <c r="L1087" s="179"/>
    </row>
    <row r="1088" spans="9:12" s="19" customFormat="1" ht="12" x14ac:dyDescent="0.2">
      <c r="I1088" s="179"/>
      <c r="J1088" s="179"/>
      <c r="K1088" s="179"/>
      <c r="L1088" s="179"/>
    </row>
    <row r="1089" spans="9:12" s="19" customFormat="1" ht="12" x14ac:dyDescent="0.2">
      <c r="I1089" s="179"/>
      <c r="J1089" s="179"/>
      <c r="K1089" s="179"/>
      <c r="L1089" s="179"/>
    </row>
    <row r="1090" spans="9:12" s="19" customFormat="1" ht="12" x14ac:dyDescent="0.2">
      <c r="I1090" s="179"/>
      <c r="J1090" s="179"/>
      <c r="K1090" s="179"/>
      <c r="L1090" s="179"/>
    </row>
    <row r="1091" spans="9:12" s="19" customFormat="1" ht="12" x14ac:dyDescent="0.2">
      <c r="I1091" s="179"/>
      <c r="J1091" s="179"/>
      <c r="K1091" s="179"/>
      <c r="L1091" s="179"/>
    </row>
    <row r="1092" spans="9:12" s="19" customFormat="1" ht="12" x14ac:dyDescent="0.2">
      <c r="I1092" s="179"/>
      <c r="J1092" s="179"/>
      <c r="K1092" s="179"/>
      <c r="L1092" s="179"/>
    </row>
    <row r="1093" spans="9:12" s="19" customFormat="1" ht="12" x14ac:dyDescent="0.2">
      <c r="I1093" s="179"/>
      <c r="J1093" s="179"/>
      <c r="K1093" s="179"/>
      <c r="L1093" s="179"/>
    </row>
    <row r="1094" spans="9:12" s="19" customFormat="1" ht="12" x14ac:dyDescent="0.2">
      <c r="I1094" s="179"/>
      <c r="J1094" s="179"/>
      <c r="K1094" s="179"/>
      <c r="L1094" s="179"/>
    </row>
    <row r="1095" spans="9:12" s="19" customFormat="1" ht="12" x14ac:dyDescent="0.2">
      <c r="I1095" s="179"/>
      <c r="J1095" s="179"/>
      <c r="K1095" s="179"/>
      <c r="L1095" s="179"/>
    </row>
    <row r="1096" spans="9:12" s="19" customFormat="1" ht="12" x14ac:dyDescent="0.2">
      <c r="I1096" s="179"/>
      <c r="J1096" s="179"/>
      <c r="K1096" s="179"/>
      <c r="L1096" s="179"/>
    </row>
    <row r="1097" spans="9:12" s="19" customFormat="1" ht="12" x14ac:dyDescent="0.2">
      <c r="I1097" s="179"/>
      <c r="J1097" s="179"/>
      <c r="K1097" s="179"/>
      <c r="L1097" s="179"/>
    </row>
    <row r="1098" spans="9:12" s="19" customFormat="1" ht="12" x14ac:dyDescent="0.2">
      <c r="I1098" s="179"/>
      <c r="J1098" s="179"/>
      <c r="K1098" s="179"/>
      <c r="L1098" s="179"/>
    </row>
    <row r="1099" spans="9:12" s="19" customFormat="1" ht="12" x14ac:dyDescent="0.2">
      <c r="I1099" s="179"/>
      <c r="J1099" s="179"/>
      <c r="K1099" s="179"/>
      <c r="L1099" s="179"/>
    </row>
    <row r="1100" spans="9:12" s="19" customFormat="1" ht="12" x14ac:dyDescent="0.2">
      <c r="I1100" s="179"/>
      <c r="J1100" s="179"/>
      <c r="K1100" s="179"/>
      <c r="L1100" s="179"/>
    </row>
    <row r="1101" spans="9:12" s="19" customFormat="1" ht="12" x14ac:dyDescent="0.2">
      <c r="I1101" s="179"/>
      <c r="J1101" s="179"/>
      <c r="K1101" s="179"/>
      <c r="L1101" s="179"/>
    </row>
    <row r="1102" spans="9:12" s="19" customFormat="1" ht="12" x14ac:dyDescent="0.2">
      <c r="I1102" s="179"/>
      <c r="J1102" s="179"/>
      <c r="K1102" s="179"/>
      <c r="L1102" s="179"/>
    </row>
    <row r="1103" spans="9:12" s="19" customFormat="1" ht="12" x14ac:dyDescent="0.2">
      <c r="I1103" s="179"/>
      <c r="J1103" s="179"/>
      <c r="K1103" s="179"/>
      <c r="L1103" s="179"/>
    </row>
    <row r="1104" spans="9:12" s="19" customFormat="1" ht="12" x14ac:dyDescent="0.2">
      <c r="I1104" s="179"/>
      <c r="J1104" s="179"/>
      <c r="K1104" s="179"/>
      <c r="L1104" s="179"/>
    </row>
    <row r="1105" spans="9:12" s="19" customFormat="1" ht="12" x14ac:dyDescent="0.2">
      <c r="I1105" s="179"/>
      <c r="J1105" s="179"/>
      <c r="K1105" s="179"/>
      <c r="L1105" s="179"/>
    </row>
    <row r="1106" spans="9:12" s="19" customFormat="1" ht="12" x14ac:dyDescent="0.2">
      <c r="I1106" s="179"/>
      <c r="J1106" s="179"/>
      <c r="K1106" s="179"/>
      <c r="L1106" s="179"/>
    </row>
    <row r="1107" spans="9:12" s="19" customFormat="1" ht="12" x14ac:dyDescent="0.2">
      <c r="I1107" s="179"/>
      <c r="J1107" s="179"/>
      <c r="K1107" s="179"/>
      <c r="L1107" s="179"/>
    </row>
    <row r="1108" spans="9:12" s="19" customFormat="1" ht="12" x14ac:dyDescent="0.2">
      <c r="I1108" s="179"/>
      <c r="J1108" s="179"/>
      <c r="K1108" s="179"/>
      <c r="L1108" s="179"/>
    </row>
    <row r="1109" spans="9:12" s="19" customFormat="1" ht="12" x14ac:dyDescent="0.2">
      <c r="I1109" s="179"/>
      <c r="J1109" s="179"/>
      <c r="K1109" s="179"/>
      <c r="L1109" s="179"/>
    </row>
    <row r="1110" spans="9:12" s="19" customFormat="1" ht="12" x14ac:dyDescent="0.2">
      <c r="I1110" s="179"/>
      <c r="J1110" s="179"/>
      <c r="K1110" s="179"/>
      <c r="L1110" s="179"/>
    </row>
    <row r="1111" spans="9:12" s="19" customFormat="1" ht="12" x14ac:dyDescent="0.2">
      <c r="I1111" s="179"/>
      <c r="J1111" s="179"/>
      <c r="K1111" s="179"/>
      <c r="L1111" s="179"/>
    </row>
    <row r="1112" spans="9:12" s="19" customFormat="1" ht="12" x14ac:dyDescent="0.2">
      <c r="I1112" s="179"/>
      <c r="J1112" s="179"/>
      <c r="K1112" s="179"/>
      <c r="L1112" s="179"/>
    </row>
    <row r="1113" spans="9:12" s="19" customFormat="1" ht="12" x14ac:dyDescent="0.2">
      <c r="I1113" s="179"/>
      <c r="J1113" s="179"/>
      <c r="K1113" s="179"/>
      <c r="L1113" s="179"/>
    </row>
    <row r="1114" spans="9:12" s="19" customFormat="1" ht="12" x14ac:dyDescent="0.2">
      <c r="I1114" s="179"/>
      <c r="J1114" s="179"/>
      <c r="K1114" s="179"/>
      <c r="L1114" s="179"/>
    </row>
    <row r="1115" spans="9:12" s="19" customFormat="1" ht="12" x14ac:dyDescent="0.2">
      <c r="I1115" s="179"/>
      <c r="J1115" s="179"/>
      <c r="K1115" s="179"/>
      <c r="L1115" s="179"/>
    </row>
    <row r="1116" spans="9:12" s="19" customFormat="1" ht="12" x14ac:dyDescent="0.2">
      <c r="I1116" s="179"/>
      <c r="J1116" s="179"/>
      <c r="K1116" s="179"/>
      <c r="L1116" s="179"/>
    </row>
    <row r="1117" spans="9:12" s="19" customFormat="1" ht="12" x14ac:dyDescent="0.2">
      <c r="I1117" s="179"/>
      <c r="J1117" s="179"/>
      <c r="K1117" s="179"/>
      <c r="L1117" s="179"/>
    </row>
    <row r="1118" spans="9:12" s="19" customFormat="1" ht="12" x14ac:dyDescent="0.2">
      <c r="I1118" s="179"/>
      <c r="J1118" s="179"/>
      <c r="K1118" s="179"/>
      <c r="L1118" s="179"/>
    </row>
    <row r="1119" spans="9:12" s="19" customFormat="1" ht="12" x14ac:dyDescent="0.2">
      <c r="I1119" s="179"/>
      <c r="J1119" s="179"/>
      <c r="K1119" s="179"/>
      <c r="L1119" s="179"/>
    </row>
    <row r="1120" spans="9:12" s="19" customFormat="1" ht="12" x14ac:dyDescent="0.2">
      <c r="I1120" s="179"/>
      <c r="J1120" s="179"/>
      <c r="K1120" s="179"/>
      <c r="L1120" s="179"/>
    </row>
    <row r="1121" spans="9:12" s="19" customFormat="1" ht="12" x14ac:dyDescent="0.2">
      <c r="I1121" s="179"/>
      <c r="J1121" s="179"/>
      <c r="K1121" s="179"/>
      <c r="L1121" s="179"/>
    </row>
    <row r="1122" spans="9:12" s="19" customFormat="1" ht="12" x14ac:dyDescent="0.2">
      <c r="I1122" s="179"/>
      <c r="J1122" s="179"/>
      <c r="K1122" s="179"/>
      <c r="L1122" s="179"/>
    </row>
    <row r="1123" spans="9:12" s="19" customFormat="1" ht="12" x14ac:dyDescent="0.2">
      <c r="I1123" s="179"/>
      <c r="J1123" s="179"/>
      <c r="K1123" s="179"/>
      <c r="L1123" s="179"/>
    </row>
    <row r="1124" spans="9:12" s="19" customFormat="1" ht="12" x14ac:dyDescent="0.2">
      <c r="I1124" s="179"/>
      <c r="J1124" s="179"/>
      <c r="K1124" s="179"/>
      <c r="L1124" s="179"/>
    </row>
    <row r="1125" spans="9:12" s="19" customFormat="1" ht="12" x14ac:dyDescent="0.2">
      <c r="I1125" s="179"/>
      <c r="J1125" s="179"/>
      <c r="K1125" s="179"/>
      <c r="L1125" s="179"/>
    </row>
    <row r="1126" spans="9:12" s="19" customFormat="1" ht="12" x14ac:dyDescent="0.2">
      <c r="I1126" s="179"/>
      <c r="J1126" s="179"/>
      <c r="K1126" s="179"/>
      <c r="L1126" s="179"/>
    </row>
    <row r="1127" spans="9:12" s="19" customFormat="1" ht="12" x14ac:dyDescent="0.2">
      <c r="I1127" s="179"/>
      <c r="J1127" s="179"/>
      <c r="K1127" s="179"/>
      <c r="L1127" s="179"/>
    </row>
    <row r="1128" spans="9:12" s="19" customFormat="1" ht="12" x14ac:dyDescent="0.2">
      <c r="I1128" s="179"/>
      <c r="J1128" s="179"/>
      <c r="K1128" s="179"/>
      <c r="L1128" s="179"/>
    </row>
    <row r="1129" spans="9:12" s="19" customFormat="1" ht="12" x14ac:dyDescent="0.2">
      <c r="I1129" s="179"/>
      <c r="J1129" s="179"/>
      <c r="K1129" s="179"/>
      <c r="L1129" s="179"/>
    </row>
    <row r="1130" spans="9:12" s="19" customFormat="1" ht="12" x14ac:dyDescent="0.2">
      <c r="I1130" s="179"/>
      <c r="J1130" s="179"/>
      <c r="K1130" s="179"/>
      <c r="L1130" s="179"/>
    </row>
    <row r="1131" spans="9:12" s="19" customFormat="1" ht="12" x14ac:dyDescent="0.2">
      <c r="I1131" s="179"/>
      <c r="J1131" s="179"/>
      <c r="K1131" s="179"/>
      <c r="L1131" s="179"/>
    </row>
    <row r="1132" spans="9:12" s="19" customFormat="1" ht="12" x14ac:dyDescent="0.2">
      <c r="I1132" s="179"/>
      <c r="J1132" s="179"/>
      <c r="K1132" s="179"/>
      <c r="L1132" s="179"/>
    </row>
    <row r="1133" spans="9:12" s="19" customFormat="1" ht="12" x14ac:dyDescent="0.2">
      <c r="I1133" s="179"/>
      <c r="J1133" s="179"/>
      <c r="K1133" s="179"/>
      <c r="L1133" s="179"/>
    </row>
    <row r="1134" spans="9:12" s="19" customFormat="1" ht="12" x14ac:dyDescent="0.2">
      <c r="I1134" s="179"/>
      <c r="J1134" s="179"/>
      <c r="K1134" s="179"/>
      <c r="L1134" s="179"/>
    </row>
    <row r="1135" spans="9:12" s="19" customFormat="1" ht="12" x14ac:dyDescent="0.2">
      <c r="I1135" s="179"/>
      <c r="J1135" s="179"/>
      <c r="K1135" s="179"/>
      <c r="L1135" s="179"/>
    </row>
    <row r="1136" spans="9:12" s="19" customFormat="1" ht="12" x14ac:dyDescent="0.2">
      <c r="I1136" s="179"/>
      <c r="J1136" s="179"/>
      <c r="K1136" s="179"/>
      <c r="L1136" s="179"/>
    </row>
    <row r="1137" spans="9:12" s="19" customFormat="1" ht="12" x14ac:dyDescent="0.2">
      <c r="I1137" s="179"/>
      <c r="J1137" s="179"/>
      <c r="K1137" s="179"/>
      <c r="L1137" s="179"/>
    </row>
    <row r="1138" spans="9:12" s="19" customFormat="1" ht="12" x14ac:dyDescent="0.2">
      <c r="I1138" s="179"/>
      <c r="J1138" s="179"/>
      <c r="K1138" s="179"/>
      <c r="L1138" s="179"/>
    </row>
    <row r="1139" spans="9:12" s="19" customFormat="1" ht="12" x14ac:dyDescent="0.2">
      <c r="I1139" s="179"/>
      <c r="J1139" s="179"/>
      <c r="K1139" s="179"/>
      <c r="L1139" s="179"/>
    </row>
    <row r="1140" spans="9:12" s="19" customFormat="1" ht="12" x14ac:dyDescent="0.2">
      <c r="I1140" s="179"/>
      <c r="J1140" s="179"/>
      <c r="K1140" s="179"/>
      <c r="L1140" s="179"/>
    </row>
    <row r="1141" spans="9:12" s="19" customFormat="1" ht="12" x14ac:dyDescent="0.2">
      <c r="I1141" s="179"/>
      <c r="J1141" s="179"/>
      <c r="K1141" s="179"/>
      <c r="L1141" s="179"/>
    </row>
    <row r="1142" spans="9:12" s="19" customFormat="1" ht="12" x14ac:dyDescent="0.2">
      <c r="I1142" s="179"/>
      <c r="J1142" s="179"/>
      <c r="K1142" s="179"/>
      <c r="L1142" s="179"/>
    </row>
    <row r="1143" spans="9:12" s="19" customFormat="1" ht="12" x14ac:dyDescent="0.2">
      <c r="I1143" s="179"/>
      <c r="J1143" s="179"/>
      <c r="K1143" s="179"/>
      <c r="L1143" s="179"/>
    </row>
    <row r="1144" spans="9:12" s="19" customFormat="1" ht="12" x14ac:dyDescent="0.2">
      <c r="I1144" s="179"/>
      <c r="J1144" s="179"/>
      <c r="K1144" s="179"/>
      <c r="L1144" s="179"/>
    </row>
    <row r="1145" spans="9:12" s="19" customFormat="1" ht="12" x14ac:dyDescent="0.2">
      <c r="I1145" s="179"/>
      <c r="J1145" s="179"/>
      <c r="K1145" s="179"/>
      <c r="L1145" s="179"/>
    </row>
    <row r="1146" spans="9:12" s="19" customFormat="1" ht="12" x14ac:dyDescent="0.2">
      <c r="I1146" s="179"/>
      <c r="J1146" s="179"/>
      <c r="K1146" s="179"/>
      <c r="L1146" s="179"/>
    </row>
    <row r="1147" spans="9:12" s="19" customFormat="1" ht="12" x14ac:dyDescent="0.2">
      <c r="I1147" s="179"/>
      <c r="J1147" s="179"/>
      <c r="K1147" s="179"/>
      <c r="L1147" s="179"/>
    </row>
    <row r="1148" spans="9:12" s="19" customFormat="1" ht="12" x14ac:dyDescent="0.2">
      <c r="I1148" s="179"/>
      <c r="J1148" s="179"/>
      <c r="K1148" s="179"/>
      <c r="L1148" s="179"/>
    </row>
    <row r="1149" spans="9:12" s="19" customFormat="1" ht="12" x14ac:dyDescent="0.2">
      <c r="I1149" s="179"/>
      <c r="J1149" s="179"/>
      <c r="K1149" s="179"/>
      <c r="L1149" s="179"/>
    </row>
    <row r="1150" spans="9:12" s="19" customFormat="1" ht="12" x14ac:dyDescent="0.2">
      <c r="I1150" s="179"/>
      <c r="J1150" s="179"/>
      <c r="K1150" s="179"/>
      <c r="L1150" s="179"/>
    </row>
    <row r="1151" spans="9:12" s="19" customFormat="1" ht="12" x14ac:dyDescent="0.2">
      <c r="I1151" s="179"/>
      <c r="J1151" s="179"/>
      <c r="K1151" s="179"/>
      <c r="L1151" s="179"/>
    </row>
    <row r="1152" spans="9:12" s="19" customFormat="1" ht="12" x14ac:dyDescent="0.2">
      <c r="I1152" s="179"/>
      <c r="J1152" s="179"/>
      <c r="K1152" s="179"/>
      <c r="L1152" s="179"/>
    </row>
    <row r="1153" spans="9:12" s="19" customFormat="1" ht="12" x14ac:dyDescent="0.2">
      <c r="I1153" s="179"/>
      <c r="J1153" s="179"/>
      <c r="K1153" s="179"/>
      <c r="L1153" s="179"/>
    </row>
    <row r="1154" spans="9:12" s="19" customFormat="1" ht="12" x14ac:dyDescent="0.2">
      <c r="I1154" s="179"/>
      <c r="J1154" s="179"/>
      <c r="K1154" s="179"/>
      <c r="L1154" s="179"/>
    </row>
    <row r="1155" spans="9:12" s="19" customFormat="1" ht="12" x14ac:dyDescent="0.2">
      <c r="I1155" s="179"/>
      <c r="J1155" s="179"/>
      <c r="K1155" s="179"/>
      <c r="L1155" s="179"/>
    </row>
    <row r="1156" spans="9:12" s="19" customFormat="1" ht="12" x14ac:dyDescent="0.2">
      <c r="I1156" s="179"/>
      <c r="J1156" s="179"/>
      <c r="K1156" s="179"/>
      <c r="L1156" s="179"/>
    </row>
    <row r="1157" spans="9:12" s="19" customFormat="1" ht="12" x14ac:dyDescent="0.2">
      <c r="I1157" s="179"/>
      <c r="J1157" s="179"/>
      <c r="K1157" s="179"/>
      <c r="L1157" s="179"/>
    </row>
    <row r="1158" spans="9:12" s="19" customFormat="1" ht="12" x14ac:dyDescent="0.2">
      <c r="I1158" s="179"/>
      <c r="J1158" s="179"/>
      <c r="K1158" s="179"/>
      <c r="L1158" s="179"/>
    </row>
    <row r="1159" spans="9:12" s="19" customFormat="1" ht="12" x14ac:dyDescent="0.2">
      <c r="I1159" s="179"/>
      <c r="J1159" s="179"/>
      <c r="K1159" s="179"/>
      <c r="L1159" s="179"/>
    </row>
    <row r="1160" spans="9:12" s="19" customFormat="1" ht="12" x14ac:dyDescent="0.2">
      <c r="I1160" s="179"/>
      <c r="J1160" s="179"/>
      <c r="K1160" s="179"/>
      <c r="L1160" s="179"/>
    </row>
    <row r="1161" spans="9:12" s="19" customFormat="1" ht="12" x14ac:dyDescent="0.2">
      <c r="I1161" s="179"/>
      <c r="J1161" s="179"/>
      <c r="K1161" s="179"/>
      <c r="L1161" s="179"/>
    </row>
    <row r="1162" spans="9:12" s="19" customFormat="1" ht="12" x14ac:dyDescent="0.2">
      <c r="I1162" s="179"/>
      <c r="J1162" s="179"/>
      <c r="K1162" s="179"/>
      <c r="L1162" s="179"/>
    </row>
    <row r="1163" spans="9:12" s="19" customFormat="1" ht="12" x14ac:dyDescent="0.2">
      <c r="I1163" s="179"/>
      <c r="J1163" s="179"/>
      <c r="K1163" s="179"/>
      <c r="L1163" s="179"/>
    </row>
    <row r="1164" spans="9:12" s="19" customFormat="1" ht="12" x14ac:dyDescent="0.2">
      <c r="I1164" s="179"/>
      <c r="J1164" s="179"/>
      <c r="K1164" s="179"/>
      <c r="L1164" s="179"/>
    </row>
    <row r="1165" spans="9:12" s="19" customFormat="1" ht="12" x14ac:dyDescent="0.2">
      <c r="I1165" s="179"/>
      <c r="J1165" s="179"/>
      <c r="K1165" s="179"/>
      <c r="L1165" s="179"/>
    </row>
    <row r="1166" spans="9:12" s="19" customFormat="1" ht="12" x14ac:dyDescent="0.2">
      <c r="I1166" s="179"/>
      <c r="J1166" s="179"/>
      <c r="K1166" s="179"/>
      <c r="L1166" s="179"/>
    </row>
    <row r="1167" spans="9:12" s="19" customFormat="1" ht="12" x14ac:dyDescent="0.2">
      <c r="I1167" s="179"/>
      <c r="J1167" s="179"/>
      <c r="K1167" s="179"/>
      <c r="L1167" s="179"/>
    </row>
    <row r="1168" spans="9:12" s="19" customFormat="1" ht="12" x14ac:dyDescent="0.2">
      <c r="I1168" s="179"/>
      <c r="J1168" s="179"/>
      <c r="K1168" s="179"/>
      <c r="L1168" s="179"/>
    </row>
    <row r="1169" spans="9:12" s="19" customFormat="1" ht="12" x14ac:dyDescent="0.2">
      <c r="I1169" s="179"/>
      <c r="J1169" s="179"/>
      <c r="K1169" s="179"/>
      <c r="L1169" s="179"/>
    </row>
    <row r="1170" spans="9:12" s="19" customFormat="1" ht="12" x14ac:dyDescent="0.2">
      <c r="I1170" s="179"/>
      <c r="J1170" s="179"/>
      <c r="K1170" s="179"/>
      <c r="L1170" s="179"/>
    </row>
    <row r="1171" spans="9:12" s="19" customFormat="1" ht="12" x14ac:dyDescent="0.2">
      <c r="I1171" s="179"/>
      <c r="J1171" s="179"/>
      <c r="K1171" s="179"/>
      <c r="L1171" s="179"/>
    </row>
    <row r="1172" spans="9:12" s="19" customFormat="1" ht="12" x14ac:dyDescent="0.2">
      <c r="I1172" s="179"/>
      <c r="J1172" s="179"/>
      <c r="K1172" s="179"/>
      <c r="L1172" s="179"/>
    </row>
    <row r="1173" spans="9:12" s="19" customFormat="1" ht="12" x14ac:dyDescent="0.2">
      <c r="I1173" s="179"/>
      <c r="J1173" s="179"/>
      <c r="K1173" s="179"/>
      <c r="L1173" s="179"/>
    </row>
    <row r="1174" spans="9:12" s="19" customFormat="1" ht="12" x14ac:dyDescent="0.2">
      <c r="I1174" s="179"/>
      <c r="J1174" s="179"/>
      <c r="K1174" s="179"/>
      <c r="L1174" s="179"/>
    </row>
    <row r="1175" spans="9:12" s="19" customFormat="1" ht="12" x14ac:dyDescent="0.2">
      <c r="I1175" s="179"/>
      <c r="J1175" s="179"/>
      <c r="K1175" s="179"/>
      <c r="L1175" s="179"/>
    </row>
    <row r="1176" spans="9:12" s="19" customFormat="1" ht="12" x14ac:dyDescent="0.2">
      <c r="I1176" s="179"/>
      <c r="J1176" s="179"/>
      <c r="K1176" s="179"/>
      <c r="L1176" s="179"/>
    </row>
    <row r="1177" spans="9:12" s="19" customFormat="1" ht="12" x14ac:dyDescent="0.2">
      <c r="I1177" s="179"/>
      <c r="J1177" s="179"/>
      <c r="K1177" s="179"/>
      <c r="L1177" s="179"/>
    </row>
    <row r="1178" spans="9:12" s="19" customFormat="1" ht="12" x14ac:dyDescent="0.2">
      <c r="I1178" s="179"/>
      <c r="J1178" s="179"/>
      <c r="K1178" s="179"/>
      <c r="L1178" s="179"/>
    </row>
    <row r="1179" spans="9:12" s="19" customFormat="1" ht="12" x14ac:dyDescent="0.2">
      <c r="I1179" s="179"/>
      <c r="J1179" s="179"/>
      <c r="K1179" s="179"/>
      <c r="L1179" s="179"/>
    </row>
    <row r="1180" spans="9:12" s="19" customFormat="1" ht="12" x14ac:dyDescent="0.2">
      <c r="I1180" s="179"/>
      <c r="J1180" s="179"/>
      <c r="K1180" s="179"/>
      <c r="L1180" s="179"/>
    </row>
    <row r="1181" spans="9:12" s="19" customFormat="1" ht="12" x14ac:dyDescent="0.2">
      <c r="I1181" s="179"/>
      <c r="J1181" s="179"/>
      <c r="K1181" s="179"/>
      <c r="L1181" s="179"/>
    </row>
    <row r="1182" spans="9:12" s="19" customFormat="1" ht="12" x14ac:dyDescent="0.2">
      <c r="I1182" s="179"/>
      <c r="J1182" s="179"/>
      <c r="K1182" s="179"/>
      <c r="L1182" s="179"/>
    </row>
    <row r="1183" spans="9:12" s="19" customFormat="1" ht="12" x14ac:dyDescent="0.2">
      <c r="I1183" s="179"/>
      <c r="J1183" s="179"/>
      <c r="K1183" s="179"/>
      <c r="L1183" s="179"/>
    </row>
    <row r="1184" spans="9:12" s="19" customFormat="1" ht="12" x14ac:dyDescent="0.2">
      <c r="I1184" s="179"/>
      <c r="J1184" s="179"/>
      <c r="K1184" s="179"/>
      <c r="L1184" s="179"/>
    </row>
    <row r="1185" spans="9:12" s="19" customFormat="1" ht="12" x14ac:dyDescent="0.2">
      <c r="I1185" s="179"/>
      <c r="J1185" s="179"/>
      <c r="K1185" s="179"/>
      <c r="L1185" s="179"/>
    </row>
    <row r="1186" spans="9:12" s="19" customFormat="1" ht="12" x14ac:dyDescent="0.2">
      <c r="I1186" s="179"/>
      <c r="J1186" s="179"/>
      <c r="K1186" s="179"/>
      <c r="L1186" s="179"/>
    </row>
    <row r="1187" spans="9:12" s="19" customFormat="1" ht="12" x14ac:dyDescent="0.2">
      <c r="I1187" s="179"/>
      <c r="J1187" s="179"/>
      <c r="K1187" s="179"/>
      <c r="L1187" s="179"/>
    </row>
    <row r="1188" spans="9:12" s="19" customFormat="1" ht="12" x14ac:dyDescent="0.2">
      <c r="I1188" s="179"/>
      <c r="J1188" s="179"/>
      <c r="K1188" s="179"/>
      <c r="L1188" s="179"/>
    </row>
    <row r="1189" spans="9:12" s="19" customFormat="1" ht="12" x14ac:dyDescent="0.2">
      <c r="I1189" s="179"/>
      <c r="J1189" s="179"/>
      <c r="K1189" s="179"/>
      <c r="L1189" s="179"/>
    </row>
    <row r="1190" spans="9:12" s="19" customFormat="1" ht="12" x14ac:dyDescent="0.2">
      <c r="I1190" s="179"/>
      <c r="J1190" s="179"/>
      <c r="K1190" s="179"/>
      <c r="L1190" s="179"/>
    </row>
    <row r="1191" spans="9:12" s="19" customFormat="1" ht="12" x14ac:dyDescent="0.2">
      <c r="I1191" s="179"/>
      <c r="J1191" s="179"/>
      <c r="K1191" s="179"/>
      <c r="L1191" s="179"/>
    </row>
    <row r="1192" spans="9:12" s="19" customFormat="1" ht="12" x14ac:dyDescent="0.2">
      <c r="I1192" s="179"/>
      <c r="J1192" s="179"/>
      <c r="K1192" s="179"/>
      <c r="L1192" s="179"/>
    </row>
    <row r="1193" spans="9:12" s="19" customFormat="1" ht="12" x14ac:dyDescent="0.2">
      <c r="I1193" s="179"/>
      <c r="J1193" s="179"/>
      <c r="K1193" s="179"/>
      <c r="L1193" s="179"/>
    </row>
    <row r="1194" spans="9:12" s="19" customFormat="1" ht="12" x14ac:dyDescent="0.2">
      <c r="I1194" s="179"/>
      <c r="J1194" s="179"/>
      <c r="K1194" s="179"/>
      <c r="L1194" s="179"/>
    </row>
    <row r="1195" spans="9:12" s="19" customFormat="1" ht="12" x14ac:dyDescent="0.2">
      <c r="I1195" s="179"/>
      <c r="J1195" s="179"/>
      <c r="K1195" s="179"/>
      <c r="L1195" s="179"/>
    </row>
    <row r="1196" spans="9:12" s="19" customFormat="1" ht="12" x14ac:dyDescent="0.2">
      <c r="I1196" s="179"/>
      <c r="J1196" s="179"/>
      <c r="K1196" s="179"/>
      <c r="L1196" s="179"/>
    </row>
    <row r="1197" spans="9:12" s="19" customFormat="1" ht="12" x14ac:dyDescent="0.2">
      <c r="I1197" s="179"/>
      <c r="J1197" s="179"/>
      <c r="K1197" s="179"/>
      <c r="L1197" s="179"/>
    </row>
    <row r="1198" spans="9:12" s="19" customFormat="1" ht="12" x14ac:dyDescent="0.2">
      <c r="I1198" s="179"/>
      <c r="J1198" s="179"/>
      <c r="K1198" s="179"/>
      <c r="L1198" s="179"/>
    </row>
    <row r="1199" spans="9:12" s="19" customFormat="1" ht="12" x14ac:dyDescent="0.2">
      <c r="I1199" s="179"/>
      <c r="J1199" s="179"/>
      <c r="K1199" s="179"/>
      <c r="L1199" s="179"/>
    </row>
    <row r="1200" spans="9:12" s="19" customFormat="1" ht="12" x14ac:dyDescent="0.2">
      <c r="I1200" s="179"/>
      <c r="J1200" s="179"/>
      <c r="K1200" s="179"/>
      <c r="L1200" s="179"/>
    </row>
    <row r="1201" spans="9:12" s="19" customFormat="1" ht="12" x14ac:dyDescent="0.2">
      <c r="I1201" s="179"/>
      <c r="J1201" s="179"/>
      <c r="K1201" s="179"/>
      <c r="L1201" s="179"/>
    </row>
    <row r="1202" spans="9:12" s="19" customFormat="1" ht="12" x14ac:dyDescent="0.2">
      <c r="I1202" s="179"/>
      <c r="J1202" s="179"/>
      <c r="K1202" s="179"/>
      <c r="L1202" s="179"/>
    </row>
    <row r="1203" spans="9:12" s="19" customFormat="1" ht="12" x14ac:dyDescent="0.2">
      <c r="I1203" s="179"/>
      <c r="J1203" s="179"/>
      <c r="K1203" s="179"/>
      <c r="L1203" s="179"/>
    </row>
    <row r="1204" spans="9:12" s="19" customFormat="1" ht="12" x14ac:dyDescent="0.2">
      <c r="I1204" s="179"/>
      <c r="J1204" s="179"/>
      <c r="K1204" s="179"/>
      <c r="L1204" s="179"/>
    </row>
    <row r="1205" spans="9:12" s="19" customFormat="1" ht="12" x14ac:dyDescent="0.2">
      <c r="I1205" s="179"/>
      <c r="J1205" s="179"/>
      <c r="K1205" s="179"/>
      <c r="L1205" s="179"/>
    </row>
    <row r="1206" spans="9:12" s="19" customFormat="1" ht="12" x14ac:dyDescent="0.2">
      <c r="I1206" s="179"/>
      <c r="J1206" s="179"/>
      <c r="K1206" s="179"/>
      <c r="L1206" s="179"/>
    </row>
    <row r="1207" spans="9:12" s="19" customFormat="1" ht="12" x14ac:dyDescent="0.2">
      <c r="I1207" s="179"/>
      <c r="J1207" s="179"/>
      <c r="K1207" s="179"/>
      <c r="L1207" s="179"/>
    </row>
    <row r="1208" spans="9:12" s="19" customFormat="1" ht="12" x14ac:dyDescent="0.2">
      <c r="I1208" s="179"/>
      <c r="J1208" s="179"/>
      <c r="K1208" s="179"/>
      <c r="L1208" s="179"/>
    </row>
    <row r="1209" spans="9:12" s="19" customFormat="1" ht="12" x14ac:dyDescent="0.2">
      <c r="I1209" s="179"/>
      <c r="J1209" s="179"/>
      <c r="K1209" s="179"/>
      <c r="L1209" s="179"/>
    </row>
    <row r="1210" spans="9:12" s="19" customFormat="1" ht="12" x14ac:dyDescent="0.2">
      <c r="I1210" s="179"/>
      <c r="J1210" s="179"/>
      <c r="K1210" s="179"/>
      <c r="L1210" s="179"/>
    </row>
    <row r="1211" spans="9:12" s="19" customFormat="1" ht="12" x14ac:dyDescent="0.2">
      <c r="I1211" s="179"/>
      <c r="J1211" s="179"/>
      <c r="K1211" s="179"/>
      <c r="L1211" s="179"/>
    </row>
    <row r="1212" spans="9:12" s="19" customFormat="1" ht="12" x14ac:dyDescent="0.2">
      <c r="I1212" s="179"/>
      <c r="J1212" s="179"/>
      <c r="K1212" s="179"/>
      <c r="L1212" s="179"/>
    </row>
    <row r="1213" spans="9:12" s="19" customFormat="1" ht="12" x14ac:dyDescent="0.2">
      <c r="I1213" s="179"/>
      <c r="J1213" s="179"/>
      <c r="K1213" s="179"/>
      <c r="L1213" s="179"/>
    </row>
    <row r="1214" spans="9:12" s="19" customFormat="1" ht="12" x14ac:dyDescent="0.2">
      <c r="I1214" s="179"/>
      <c r="J1214" s="179"/>
      <c r="K1214" s="179"/>
      <c r="L1214" s="179"/>
    </row>
    <row r="1215" spans="9:12" s="19" customFormat="1" ht="12" x14ac:dyDescent="0.2">
      <c r="I1215" s="179"/>
      <c r="J1215" s="179"/>
      <c r="K1215" s="179"/>
      <c r="L1215" s="179"/>
    </row>
    <row r="1216" spans="9:12" s="19" customFormat="1" ht="12" x14ac:dyDescent="0.2">
      <c r="I1216" s="179"/>
      <c r="J1216" s="179"/>
      <c r="K1216" s="179"/>
      <c r="L1216" s="179"/>
    </row>
    <row r="1217" spans="9:12" s="19" customFormat="1" ht="12" x14ac:dyDescent="0.2">
      <c r="I1217" s="179"/>
      <c r="J1217" s="179"/>
      <c r="K1217" s="179"/>
      <c r="L1217" s="179"/>
    </row>
    <row r="1218" spans="9:12" s="19" customFormat="1" ht="12" x14ac:dyDescent="0.2">
      <c r="I1218" s="179"/>
      <c r="J1218" s="179"/>
      <c r="K1218" s="179"/>
      <c r="L1218" s="179"/>
    </row>
    <row r="1219" spans="9:12" s="19" customFormat="1" ht="12" x14ac:dyDescent="0.2">
      <c r="I1219" s="179"/>
      <c r="J1219" s="179"/>
      <c r="K1219" s="179"/>
      <c r="L1219" s="179"/>
    </row>
    <row r="1220" spans="9:12" s="19" customFormat="1" ht="12" x14ac:dyDescent="0.2">
      <c r="I1220" s="179"/>
      <c r="J1220" s="179"/>
      <c r="K1220" s="179"/>
      <c r="L1220" s="179"/>
    </row>
    <row r="1221" spans="9:12" s="19" customFormat="1" ht="12" x14ac:dyDescent="0.2">
      <c r="I1221" s="179"/>
      <c r="J1221" s="179"/>
      <c r="K1221" s="179"/>
      <c r="L1221" s="179"/>
    </row>
    <row r="1222" spans="9:12" s="19" customFormat="1" ht="12" x14ac:dyDescent="0.2">
      <c r="I1222" s="179"/>
      <c r="J1222" s="179"/>
      <c r="K1222" s="179"/>
      <c r="L1222" s="179"/>
    </row>
    <row r="1223" spans="9:12" s="19" customFormat="1" ht="12" x14ac:dyDescent="0.2">
      <c r="I1223" s="179"/>
      <c r="J1223" s="179"/>
      <c r="K1223" s="179"/>
      <c r="L1223" s="179"/>
    </row>
    <row r="1224" spans="9:12" s="19" customFormat="1" ht="12" x14ac:dyDescent="0.2">
      <c r="I1224" s="179"/>
      <c r="J1224" s="179"/>
      <c r="K1224" s="179"/>
      <c r="L1224" s="179"/>
    </row>
    <row r="1225" spans="9:12" s="19" customFormat="1" ht="12" x14ac:dyDescent="0.2">
      <c r="I1225" s="179"/>
      <c r="J1225" s="179"/>
      <c r="K1225" s="179"/>
      <c r="L1225" s="179"/>
    </row>
    <row r="1226" spans="9:12" s="19" customFormat="1" ht="12" x14ac:dyDescent="0.2">
      <c r="I1226" s="179"/>
      <c r="J1226" s="179"/>
      <c r="K1226" s="179"/>
      <c r="L1226" s="179"/>
    </row>
    <row r="1227" spans="9:12" s="19" customFormat="1" ht="12" x14ac:dyDescent="0.2">
      <c r="I1227" s="179"/>
      <c r="J1227" s="179"/>
      <c r="K1227" s="179"/>
      <c r="L1227" s="179"/>
    </row>
    <row r="1228" spans="9:12" s="19" customFormat="1" ht="12" x14ac:dyDescent="0.2">
      <c r="I1228" s="179"/>
      <c r="J1228" s="179"/>
      <c r="K1228" s="179"/>
      <c r="L1228" s="179"/>
    </row>
    <row r="1229" spans="9:12" s="19" customFormat="1" ht="12" x14ac:dyDescent="0.2">
      <c r="I1229" s="179"/>
      <c r="J1229" s="179"/>
      <c r="K1229" s="179"/>
      <c r="L1229" s="179"/>
    </row>
    <row r="1230" spans="9:12" s="19" customFormat="1" ht="12" x14ac:dyDescent="0.2">
      <c r="I1230" s="179"/>
      <c r="J1230" s="179"/>
      <c r="K1230" s="179"/>
      <c r="L1230" s="179"/>
    </row>
    <row r="1231" spans="9:12" s="19" customFormat="1" ht="12" x14ac:dyDescent="0.2">
      <c r="I1231" s="179"/>
      <c r="J1231" s="179"/>
      <c r="K1231" s="179"/>
      <c r="L1231" s="179"/>
    </row>
    <row r="1232" spans="9:12" s="19" customFormat="1" ht="12" x14ac:dyDescent="0.2">
      <c r="I1232" s="179"/>
      <c r="J1232" s="179"/>
      <c r="K1232" s="179"/>
      <c r="L1232" s="179"/>
    </row>
    <row r="1233" spans="9:12" s="19" customFormat="1" ht="12" x14ac:dyDescent="0.2">
      <c r="I1233" s="179"/>
      <c r="J1233" s="179"/>
      <c r="K1233" s="179"/>
      <c r="L1233" s="179"/>
    </row>
    <row r="1234" spans="9:12" s="19" customFormat="1" ht="12" x14ac:dyDescent="0.2">
      <c r="I1234" s="179"/>
      <c r="J1234" s="179"/>
      <c r="K1234" s="179"/>
      <c r="L1234" s="179"/>
    </row>
    <row r="1235" spans="9:12" s="19" customFormat="1" ht="12" x14ac:dyDescent="0.2">
      <c r="I1235" s="179"/>
      <c r="J1235" s="179"/>
      <c r="K1235" s="179"/>
      <c r="L1235" s="179"/>
    </row>
    <row r="1236" spans="9:12" s="19" customFormat="1" ht="12" x14ac:dyDescent="0.2">
      <c r="I1236" s="179"/>
      <c r="J1236" s="179"/>
      <c r="K1236" s="179"/>
      <c r="L1236" s="179"/>
    </row>
    <row r="1237" spans="9:12" s="19" customFormat="1" ht="12" x14ac:dyDescent="0.2">
      <c r="I1237" s="179"/>
      <c r="J1237" s="179"/>
      <c r="K1237" s="179"/>
      <c r="L1237" s="179"/>
    </row>
    <row r="1238" spans="9:12" s="19" customFormat="1" ht="12" x14ac:dyDescent="0.2">
      <c r="I1238" s="179"/>
      <c r="J1238" s="179"/>
      <c r="K1238" s="179"/>
      <c r="L1238" s="179"/>
    </row>
    <row r="1239" spans="9:12" s="19" customFormat="1" ht="12" x14ac:dyDescent="0.2">
      <c r="I1239" s="179"/>
      <c r="J1239" s="179"/>
      <c r="K1239" s="179"/>
      <c r="L1239" s="179"/>
    </row>
    <row r="1240" spans="9:12" s="19" customFormat="1" ht="12" x14ac:dyDescent="0.2">
      <c r="I1240" s="179"/>
      <c r="J1240" s="179"/>
      <c r="K1240" s="179"/>
      <c r="L1240" s="179"/>
    </row>
    <row r="1241" spans="9:12" s="19" customFormat="1" ht="12" x14ac:dyDescent="0.2">
      <c r="I1241" s="179"/>
      <c r="J1241" s="179"/>
      <c r="K1241" s="179"/>
      <c r="L1241" s="179"/>
    </row>
    <row r="1242" spans="9:12" s="19" customFormat="1" ht="12" x14ac:dyDescent="0.2">
      <c r="I1242" s="179"/>
      <c r="J1242" s="179"/>
      <c r="K1242" s="179"/>
      <c r="L1242" s="179"/>
    </row>
    <row r="1243" spans="9:12" s="19" customFormat="1" ht="12" x14ac:dyDescent="0.2">
      <c r="I1243" s="179"/>
      <c r="J1243" s="179"/>
      <c r="K1243" s="179"/>
      <c r="L1243" s="179"/>
    </row>
    <row r="1244" spans="9:12" s="19" customFormat="1" ht="12" x14ac:dyDescent="0.2">
      <c r="I1244" s="179"/>
      <c r="J1244" s="179"/>
      <c r="K1244" s="179"/>
      <c r="L1244" s="179"/>
    </row>
    <row r="1245" spans="9:12" s="19" customFormat="1" ht="12" x14ac:dyDescent="0.2">
      <c r="I1245" s="179"/>
      <c r="J1245" s="179"/>
      <c r="K1245" s="179"/>
      <c r="L1245" s="179"/>
    </row>
    <row r="1246" spans="9:12" s="19" customFormat="1" ht="12" x14ac:dyDescent="0.2">
      <c r="I1246" s="179"/>
      <c r="J1246" s="179"/>
      <c r="K1246" s="179"/>
      <c r="L1246" s="179"/>
    </row>
    <row r="1247" spans="9:12" s="19" customFormat="1" ht="12" x14ac:dyDescent="0.2">
      <c r="I1247" s="179"/>
      <c r="J1247" s="179"/>
      <c r="K1247" s="179"/>
      <c r="L1247" s="179"/>
    </row>
    <row r="1248" spans="9:12" s="19" customFormat="1" ht="12" x14ac:dyDescent="0.2">
      <c r="I1248" s="179"/>
      <c r="J1248" s="179"/>
      <c r="K1248" s="179"/>
      <c r="L1248" s="179"/>
    </row>
    <row r="1249" spans="9:12" s="19" customFormat="1" ht="12" x14ac:dyDescent="0.2">
      <c r="I1249" s="179"/>
      <c r="J1249" s="179"/>
      <c r="K1249" s="179"/>
      <c r="L1249" s="179"/>
    </row>
    <row r="1250" spans="9:12" s="19" customFormat="1" ht="12" x14ac:dyDescent="0.2">
      <c r="I1250" s="179"/>
      <c r="J1250" s="179"/>
      <c r="K1250" s="179"/>
      <c r="L1250" s="179"/>
    </row>
    <row r="1251" spans="9:12" s="19" customFormat="1" ht="12" x14ac:dyDescent="0.2">
      <c r="I1251" s="179"/>
      <c r="J1251" s="179"/>
      <c r="K1251" s="179"/>
      <c r="L1251" s="179"/>
    </row>
    <row r="1252" spans="9:12" s="19" customFormat="1" ht="12" x14ac:dyDescent="0.2">
      <c r="I1252" s="179"/>
      <c r="J1252" s="179"/>
      <c r="K1252" s="179"/>
      <c r="L1252" s="179"/>
    </row>
    <row r="1253" spans="9:12" s="19" customFormat="1" ht="12" x14ac:dyDescent="0.2">
      <c r="I1253" s="179"/>
      <c r="J1253" s="179"/>
      <c r="K1253" s="179"/>
      <c r="L1253" s="179"/>
    </row>
    <row r="1254" spans="9:12" s="19" customFormat="1" ht="12" x14ac:dyDescent="0.2">
      <c r="I1254" s="179"/>
      <c r="J1254" s="179"/>
      <c r="K1254" s="179"/>
      <c r="L1254" s="179"/>
    </row>
    <row r="1255" spans="9:12" s="19" customFormat="1" ht="12" x14ac:dyDescent="0.2">
      <c r="I1255" s="179"/>
      <c r="J1255" s="179"/>
      <c r="K1255" s="179"/>
      <c r="L1255" s="179"/>
    </row>
    <row r="1256" spans="9:12" s="19" customFormat="1" ht="12" x14ac:dyDescent="0.2">
      <c r="I1256" s="179"/>
      <c r="J1256" s="179"/>
      <c r="K1256" s="179"/>
      <c r="L1256" s="179"/>
    </row>
    <row r="1257" spans="9:12" s="19" customFormat="1" ht="12" x14ac:dyDescent="0.2">
      <c r="I1257" s="179"/>
      <c r="J1257" s="179"/>
      <c r="K1257" s="179"/>
      <c r="L1257" s="179"/>
    </row>
    <row r="1258" spans="9:12" s="19" customFormat="1" ht="12" x14ac:dyDescent="0.2">
      <c r="I1258" s="179"/>
      <c r="J1258" s="179"/>
      <c r="K1258" s="179"/>
      <c r="L1258" s="179"/>
    </row>
    <row r="1259" spans="9:12" s="19" customFormat="1" ht="12" x14ac:dyDescent="0.2">
      <c r="I1259" s="179"/>
      <c r="J1259" s="179"/>
      <c r="K1259" s="179"/>
      <c r="L1259" s="179"/>
    </row>
    <row r="1260" spans="9:12" s="19" customFormat="1" ht="12" x14ac:dyDescent="0.2">
      <c r="I1260" s="179"/>
      <c r="J1260" s="179"/>
      <c r="K1260" s="179"/>
      <c r="L1260" s="179"/>
    </row>
    <row r="1261" spans="9:12" s="19" customFormat="1" ht="12" x14ac:dyDescent="0.2">
      <c r="I1261" s="179"/>
      <c r="J1261" s="179"/>
      <c r="K1261" s="179"/>
      <c r="L1261" s="179"/>
    </row>
    <row r="1262" spans="9:12" s="19" customFormat="1" ht="12" x14ac:dyDescent="0.2">
      <c r="I1262" s="179"/>
      <c r="J1262" s="179"/>
      <c r="K1262" s="179"/>
      <c r="L1262" s="179"/>
    </row>
    <row r="1263" spans="9:12" s="19" customFormat="1" ht="12" x14ac:dyDescent="0.2">
      <c r="I1263" s="179"/>
      <c r="J1263" s="179"/>
      <c r="K1263" s="179"/>
      <c r="L1263" s="179"/>
    </row>
    <row r="1264" spans="9:12" s="19" customFormat="1" ht="12" x14ac:dyDescent="0.2">
      <c r="I1264" s="179"/>
      <c r="J1264" s="179"/>
      <c r="K1264" s="179"/>
      <c r="L1264" s="179"/>
    </row>
    <row r="1265" spans="9:12" s="19" customFormat="1" ht="12" x14ac:dyDescent="0.2">
      <c r="I1265" s="179"/>
      <c r="J1265" s="179"/>
      <c r="K1265" s="179"/>
      <c r="L1265" s="179"/>
    </row>
    <row r="1266" spans="9:12" s="19" customFormat="1" ht="12" x14ac:dyDescent="0.2">
      <c r="I1266" s="179"/>
      <c r="J1266" s="179"/>
      <c r="K1266" s="179"/>
      <c r="L1266" s="179"/>
    </row>
    <row r="1267" spans="9:12" s="19" customFormat="1" ht="12" x14ac:dyDescent="0.2">
      <c r="I1267" s="179"/>
      <c r="J1267" s="179"/>
      <c r="K1267" s="179"/>
      <c r="L1267" s="179"/>
    </row>
    <row r="1268" spans="9:12" s="19" customFormat="1" ht="12" x14ac:dyDescent="0.2">
      <c r="I1268" s="179"/>
      <c r="J1268" s="179"/>
      <c r="K1268" s="179"/>
      <c r="L1268" s="179"/>
    </row>
    <row r="1269" spans="9:12" s="19" customFormat="1" ht="12" x14ac:dyDescent="0.2">
      <c r="I1269" s="179"/>
      <c r="J1269" s="179"/>
      <c r="K1269" s="179"/>
      <c r="L1269" s="179"/>
    </row>
    <row r="1270" spans="9:12" s="19" customFormat="1" ht="12" x14ac:dyDescent="0.2">
      <c r="I1270" s="179"/>
      <c r="J1270" s="179"/>
      <c r="K1270" s="179"/>
      <c r="L1270" s="179"/>
    </row>
    <row r="1271" spans="9:12" s="19" customFormat="1" ht="12" x14ac:dyDescent="0.2">
      <c r="I1271" s="179"/>
      <c r="J1271" s="179"/>
      <c r="K1271" s="179"/>
      <c r="L1271" s="179"/>
    </row>
    <row r="1272" spans="9:12" s="19" customFormat="1" ht="12" x14ac:dyDescent="0.2">
      <c r="I1272" s="179"/>
      <c r="J1272" s="179"/>
      <c r="K1272" s="179"/>
      <c r="L1272" s="179"/>
    </row>
    <row r="1273" spans="9:12" s="19" customFormat="1" ht="12" x14ac:dyDescent="0.2">
      <c r="I1273" s="179"/>
      <c r="J1273" s="179"/>
      <c r="K1273" s="179"/>
      <c r="L1273" s="179"/>
    </row>
    <row r="1274" spans="9:12" s="19" customFormat="1" ht="12" x14ac:dyDescent="0.2">
      <c r="I1274" s="179"/>
      <c r="J1274" s="179"/>
      <c r="K1274" s="179"/>
      <c r="L1274" s="179"/>
    </row>
    <row r="1275" spans="9:12" s="19" customFormat="1" ht="12" x14ac:dyDescent="0.2">
      <c r="I1275" s="179"/>
      <c r="J1275" s="179"/>
      <c r="K1275" s="179"/>
      <c r="L1275" s="179"/>
    </row>
    <row r="1276" spans="9:12" s="19" customFormat="1" ht="12" x14ac:dyDescent="0.2">
      <c r="I1276" s="179"/>
      <c r="J1276" s="179"/>
      <c r="K1276" s="179"/>
      <c r="L1276" s="179"/>
    </row>
    <row r="1277" spans="9:12" s="19" customFormat="1" ht="12" x14ac:dyDescent="0.2">
      <c r="I1277" s="179"/>
      <c r="J1277" s="179"/>
      <c r="K1277" s="179"/>
      <c r="L1277" s="179"/>
    </row>
    <row r="1278" spans="9:12" s="19" customFormat="1" ht="12" x14ac:dyDescent="0.2">
      <c r="I1278" s="179"/>
      <c r="J1278" s="179"/>
      <c r="K1278" s="179"/>
      <c r="L1278" s="179"/>
    </row>
    <row r="1279" spans="9:12" s="19" customFormat="1" ht="12" x14ac:dyDescent="0.2">
      <c r="I1279" s="179"/>
      <c r="J1279" s="179"/>
      <c r="K1279" s="179"/>
      <c r="L1279" s="179"/>
    </row>
    <row r="1280" spans="9:12" s="19" customFormat="1" ht="12" x14ac:dyDescent="0.2">
      <c r="I1280" s="179"/>
      <c r="J1280" s="179"/>
      <c r="K1280" s="179"/>
      <c r="L1280" s="179"/>
    </row>
    <row r="1281" spans="9:12" s="19" customFormat="1" ht="12" x14ac:dyDescent="0.2">
      <c r="I1281" s="179"/>
      <c r="J1281" s="179"/>
      <c r="K1281" s="179"/>
      <c r="L1281" s="179"/>
    </row>
    <row r="1282" spans="9:12" s="19" customFormat="1" ht="12" x14ac:dyDescent="0.2">
      <c r="I1282" s="179"/>
      <c r="J1282" s="179"/>
      <c r="K1282" s="179"/>
      <c r="L1282" s="179"/>
    </row>
    <row r="1283" spans="9:12" s="19" customFormat="1" ht="12" x14ac:dyDescent="0.2">
      <c r="I1283" s="179"/>
      <c r="J1283" s="179"/>
      <c r="K1283" s="179"/>
      <c r="L1283" s="179"/>
    </row>
    <row r="1284" spans="9:12" s="19" customFormat="1" ht="12" x14ac:dyDescent="0.2">
      <c r="I1284" s="179"/>
      <c r="J1284" s="179"/>
      <c r="K1284" s="179"/>
      <c r="L1284" s="179"/>
    </row>
    <row r="1285" spans="9:12" s="19" customFormat="1" ht="12" x14ac:dyDescent="0.2">
      <c r="I1285" s="179"/>
      <c r="J1285" s="179"/>
      <c r="K1285" s="179"/>
      <c r="L1285" s="179"/>
    </row>
    <row r="1286" spans="9:12" s="19" customFormat="1" ht="12" x14ac:dyDescent="0.2">
      <c r="I1286" s="179"/>
      <c r="J1286" s="179"/>
      <c r="K1286" s="179"/>
      <c r="L1286" s="179"/>
    </row>
    <row r="1287" spans="9:12" s="19" customFormat="1" ht="12" x14ac:dyDescent="0.2">
      <c r="I1287" s="179"/>
      <c r="J1287" s="179"/>
      <c r="K1287" s="179"/>
      <c r="L1287" s="179"/>
    </row>
    <row r="1288" spans="9:12" s="19" customFormat="1" ht="12" x14ac:dyDescent="0.2">
      <c r="I1288" s="179"/>
      <c r="J1288" s="179"/>
      <c r="K1288" s="179"/>
      <c r="L1288" s="179"/>
    </row>
    <row r="1289" spans="9:12" s="19" customFormat="1" ht="12" x14ac:dyDescent="0.2">
      <c r="I1289" s="179"/>
      <c r="J1289" s="179"/>
      <c r="K1289" s="179"/>
      <c r="L1289" s="179"/>
    </row>
    <row r="1290" spans="9:12" s="19" customFormat="1" ht="12" x14ac:dyDescent="0.2">
      <c r="I1290" s="179"/>
      <c r="J1290" s="179"/>
      <c r="K1290" s="179"/>
      <c r="L1290" s="179"/>
    </row>
    <row r="1291" spans="9:12" s="19" customFormat="1" ht="12" x14ac:dyDescent="0.2">
      <c r="I1291" s="179"/>
      <c r="J1291" s="179"/>
      <c r="K1291" s="179"/>
      <c r="L1291" s="179"/>
    </row>
    <row r="1292" spans="9:12" s="19" customFormat="1" ht="12" x14ac:dyDescent="0.2">
      <c r="I1292" s="179"/>
      <c r="J1292" s="179"/>
      <c r="K1292" s="179"/>
      <c r="L1292" s="179"/>
    </row>
    <row r="1293" spans="9:12" s="19" customFormat="1" ht="12" x14ac:dyDescent="0.2">
      <c r="I1293" s="179"/>
      <c r="J1293" s="179"/>
      <c r="K1293" s="179"/>
      <c r="L1293" s="179"/>
    </row>
    <row r="1294" spans="9:12" s="19" customFormat="1" ht="12" x14ac:dyDescent="0.2">
      <c r="I1294" s="179"/>
      <c r="J1294" s="179"/>
      <c r="K1294" s="179"/>
      <c r="L1294" s="179"/>
    </row>
    <row r="1295" spans="9:12" s="19" customFormat="1" ht="12" x14ac:dyDescent="0.2">
      <c r="I1295" s="179"/>
      <c r="J1295" s="179"/>
      <c r="K1295" s="179"/>
      <c r="L1295" s="179"/>
    </row>
    <row r="1296" spans="9:12" s="19" customFormat="1" ht="12" x14ac:dyDescent="0.2">
      <c r="I1296" s="179"/>
      <c r="J1296" s="179"/>
      <c r="K1296" s="179"/>
      <c r="L1296" s="179"/>
    </row>
    <row r="1297" spans="9:12" s="19" customFormat="1" ht="12" x14ac:dyDescent="0.2">
      <c r="I1297" s="179"/>
      <c r="J1297" s="179"/>
      <c r="K1297" s="179"/>
      <c r="L1297" s="179"/>
    </row>
    <row r="1298" spans="9:12" s="19" customFormat="1" ht="12" x14ac:dyDescent="0.2">
      <c r="I1298" s="179"/>
      <c r="J1298" s="179"/>
      <c r="K1298" s="179"/>
      <c r="L1298" s="179"/>
    </row>
    <row r="1299" spans="9:12" s="19" customFormat="1" ht="12" x14ac:dyDescent="0.2">
      <c r="I1299" s="179"/>
      <c r="J1299" s="179"/>
      <c r="K1299" s="179"/>
      <c r="L1299" s="179"/>
    </row>
    <row r="1300" spans="9:12" s="19" customFormat="1" ht="12" x14ac:dyDescent="0.2">
      <c r="I1300" s="179"/>
      <c r="J1300" s="179"/>
      <c r="K1300" s="179"/>
      <c r="L1300" s="179"/>
    </row>
    <row r="1301" spans="9:12" s="19" customFormat="1" ht="12" x14ac:dyDescent="0.2">
      <c r="I1301" s="179"/>
      <c r="J1301" s="179"/>
      <c r="K1301" s="179"/>
      <c r="L1301" s="179"/>
    </row>
    <row r="1302" spans="9:12" s="19" customFormat="1" ht="12" x14ac:dyDescent="0.2">
      <c r="I1302" s="179"/>
      <c r="J1302" s="179"/>
      <c r="K1302" s="179"/>
      <c r="L1302" s="179"/>
    </row>
    <row r="1303" spans="9:12" s="19" customFormat="1" ht="12" x14ac:dyDescent="0.2">
      <c r="I1303" s="179"/>
      <c r="J1303" s="179"/>
      <c r="K1303" s="179"/>
      <c r="L1303" s="179"/>
    </row>
    <row r="1304" spans="9:12" s="19" customFormat="1" ht="12" x14ac:dyDescent="0.2">
      <c r="I1304" s="179"/>
      <c r="J1304" s="179"/>
      <c r="K1304" s="179"/>
      <c r="L1304" s="179"/>
    </row>
    <row r="1305" spans="9:12" s="19" customFormat="1" ht="12" x14ac:dyDescent="0.2">
      <c r="I1305" s="179"/>
      <c r="J1305" s="179"/>
      <c r="K1305" s="179"/>
      <c r="L1305" s="179"/>
    </row>
    <row r="1306" spans="9:12" s="19" customFormat="1" ht="12" x14ac:dyDescent="0.2">
      <c r="I1306" s="179"/>
      <c r="J1306" s="179"/>
      <c r="K1306" s="179"/>
      <c r="L1306" s="179"/>
    </row>
    <row r="1307" spans="9:12" s="19" customFormat="1" ht="12" x14ac:dyDescent="0.2">
      <c r="I1307" s="179"/>
      <c r="J1307" s="179"/>
      <c r="K1307" s="179"/>
      <c r="L1307" s="179"/>
    </row>
    <row r="1308" spans="9:12" s="19" customFormat="1" ht="12" x14ac:dyDescent="0.2">
      <c r="I1308" s="179"/>
      <c r="J1308" s="179"/>
      <c r="K1308" s="179"/>
      <c r="L1308" s="179"/>
    </row>
    <row r="1309" spans="9:12" s="19" customFormat="1" ht="12" x14ac:dyDescent="0.2">
      <c r="I1309" s="179"/>
      <c r="J1309" s="179"/>
      <c r="K1309" s="179"/>
      <c r="L1309" s="179"/>
    </row>
    <row r="1310" spans="9:12" s="19" customFormat="1" ht="12" x14ac:dyDescent="0.2">
      <c r="I1310" s="179"/>
      <c r="J1310" s="179"/>
      <c r="K1310" s="179"/>
      <c r="L1310" s="179"/>
    </row>
    <row r="1311" spans="9:12" s="19" customFormat="1" ht="12" x14ac:dyDescent="0.2">
      <c r="I1311" s="179"/>
      <c r="J1311" s="179"/>
      <c r="K1311" s="179"/>
      <c r="L1311" s="179"/>
    </row>
    <row r="1312" spans="9:12" s="19" customFormat="1" ht="12" x14ac:dyDescent="0.2">
      <c r="I1312" s="179"/>
      <c r="J1312" s="179"/>
      <c r="K1312" s="179"/>
      <c r="L1312" s="179"/>
    </row>
    <row r="1313" spans="9:12" s="19" customFormat="1" ht="12" x14ac:dyDescent="0.2">
      <c r="I1313" s="179"/>
      <c r="J1313" s="179"/>
      <c r="K1313" s="179"/>
      <c r="L1313" s="179"/>
    </row>
    <row r="1314" spans="9:12" s="19" customFormat="1" ht="12" x14ac:dyDescent="0.2">
      <c r="I1314" s="179"/>
      <c r="J1314" s="179"/>
      <c r="K1314" s="179"/>
      <c r="L1314" s="179"/>
    </row>
    <row r="1315" spans="9:12" s="19" customFormat="1" ht="12" x14ac:dyDescent="0.2">
      <c r="I1315" s="179"/>
      <c r="J1315" s="179"/>
      <c r="K1315" s="179"/>
      <c r="L1315" s="179"/>
    </row>
    <row r="1316" spans="9:12" s="19" customFormat="1" ht="12" x14ac:dyDescent="0.2">
      <c r="I1316" s="179"/>
      <c r="J1316" s="179"/>
      <c r="K1316" s="179"/>
      <c r="L1316" s="179"/>
    </row>
    <row r="1317" spans="9:12" s="19" customFormat="1" ht="12" x14ac:dyDescent="0.2">
      <c r="I1317" s="179"/>
      <c r="J1317" s="179"/>
      <c r="K1317" s="179"/>
      <c r="L1317" s="179"/>
    </row>
    <row r="1318" spans="9:12" s="19" customFormat="1" ht="12" x14ac:dyDescent="0.2">
      <c r="I1318" s="179"/>
      <c r="J1318" s="179"/>
      <c r="K1318" s="179"/>
      <c r="L1318" s="179"/>
    </row>
    <row r="1319" spans="9:12" s="19" customFormat="1" ht="12" x14ac:dyDescent="0.2">
      <c r="I1319" s="179"/>
      <c r="J1319" s="179"/>
      <c r="K1319" s="179"/>
      <c r="L1319" s="179"/>
    </row>
    <row r="1320" spans="9:12" s="19" customFormat="1" ht="12" x14ac:dyDescent="0.2">
      <c r="I1320" s="179"/>
      <c r="J1320" s="179"/>
      <c r="K1320" s="179"/>
      <c r="L1320" s="179"/>
    </row>
    <row r="1321" spans="9:12" s="19" customFormat="1" ht="12" x14ac:dyDescent="0.2">
      <c r="I1321" s="179"/>
      <c r="J1321" s="179"/>
      <c r="K1321" s="179"/>
      <c r="L1321" s="179"/>
    </row>
    <row r="1322" spans="9:12" s="19" customFormat="1" ht="12" x14ac:dyDescent="0.2">
      <c r="I1322" s="179"/>
      <c r="J1322" s="179"/>
      <c r="K1322" s="179"/>
      <c r="L1322" s="179"/>
    </row>
    <row r="1323" spans="9:12" s="19" customFormat="1" ht="12" x14ac:dyDescent="0.2">
      <c r="I1323" s="179"/>
      <c r="J1323" s="179"/>
      <c r="K1323" s="179"/>
      <c r="L1323" s="179"/>
    </row>
    <row r="1324" spans="9:12" s="19" customFormat="1" ht="12" x14ac:dyDescent="0.2">
      <c r="I1324" s="179"/>
      <c r="J1324" s="179"/>
      <c r="K1324" s="179"/>
      <c r="L1324" s="179"/>
    </row>
    <row r="1325" spans="9:12" s="19" customFormat="1" ht="12" x14ac:dyDescent="0.2">
      <c r="I1325" s="179"/>
      <c r="J1325" s="179"/>
      <c r="K1325" s="179"/>
      <c r="L1325" s="179"/>
    </row>
    <row r="1326" spans="9:12" s="19" customFormat="1" ht="12" x14ac:dyDescent="0.2">
      <c r="I1326" s="179"/>
      <c r="J1326" s="179"/>
      <c r="K1326" s="179"/>
      <c r="L1326" s="179"/>
    </row>
    <row r="1327" spans="9:12" s="19" customFormat="1" ht="12" x14ac:dyDescent="0.2">
      <c r="I1327" s="179"/>
      <c r="J1327" s="179"/>
      <c r="K1327" s="179"/>
      <c r="L1327" s="179"/>
    </row>
    <row r="1328" spans="9:12" s="19" customFormat="1" ht="12" x14ac:dyDescent="0.2">
      <c r="I1328" s="179"/>
      <c r="J1328" s="179"/>
      <c r="K1328" s="179"/>
      <c r="L1328" s="179"/>
    </row>
    <row r="1329" spans="9:12" s="19" customFormat="1" ht="12" x14ac:dyDescent="0.2">
      <c r="I1329" s="179"/>
      <c r="J1329" s="179"/>
      <c r="K1329" s="179"/>
      <c r="L1329" s="179"/>
    </row>
    <row r="1330" spans="9:12" s="19" customFormat="1" ht="12" x14ac:dyDescent="0.2">
      <c r="I1330" s="179"/>
      <c r="J1330" s="179"/>
      <c r="K1330" s="179"/>
      <c r="L1330" s="179"/>
    </row>
    <row r="1331" spans="9:12" s="19" customFormat="1" ht="12" x14ac:dyDescent="0.2">
      <c r="I1331" s="179"/>
      <c r="J1331" s="179"/>
      <c r="K1331" s="179"/>
      <c r="L1331" s="179"/>
    </row>
    <row r="1332" spans="9:12" s="19" customFormat="1" ht="12" x14ac:dyDescent="0.2">
      <c r="I1332" s="179"/>
      <c r="J1332" s="179"/>
      <c r="K1332" s="179"/>
      <c r="L1332" s="179"/>
    </row>
    <row r="1333" spans="9:12" s="19" customFormat="1" ht="12" x14ac:dyDescent="0.2">
      <c r="I1333" s="179"/>
      <c r="J1333" s="179"/>
      <c r="K1333" s="179"/>
      <c r="L1333" s="179"/>
    </row>
    <row r="1334" spans="9:12" s="19" customFormat="1" ht="12" x14ac:dyDescent="0.2">
      <c r="I1334" s="179"/>
      <c r="J1334" s="179"/>
      <c r="K1334" s="179"/>
      <c r="L1334" s="179"/>
    </row>
    <row r="1335" spans="9:12" s="19" customFormat="1" ht="12" x14ac:dyDescent="0.2">
      <c r="I1335" s="179"/>
      <c r="J1335" s="179"/>
      <c r="K1335" s="179"/>
      <c r="L1335" s="179"/>
    </row>
    <row r="1336" spans="9:12" s="19" customFormat="1" ht="12" x14ac:dyDescent="0.2">
      <c r="I1336" s="179"/>
      <c r="J1336" s="179"/>
      <c r="K1336" s="179"/>
      <c r="L1336" s="179"/>
    </row>
    <row r="1337" spans="9:12" s="19" customFormat="1" ht="12" x14ac:dyDescent="0.2">
      <c r="I1337" s="179"/>
      <c r="J1337" s="179"/>
      <c r="K1337" s="179"/>
      <c r="L1337" s="179"/>
    </row>
    <row r="1338" spans="9:12" s="19" customFormat="1" ht="12" x14ac:dyDescent="0.2">
      <c r="I1338" s="179"/>
      <c r="J1338" s="179"/>
      <c r="K1338" s="179"/>
      <c r="L1338" s="179"/>
    </row>
    <row r="1339" spans="9:12" s="19" customFormat="1" ht="12" x14ac:dyDescent="0.2">
      <c r="I1339" s="179"/>
      <c r="J1339" s="179"/>
      <c r="K1339" s="179"/>
      <c r="L1339" s="179"/>
    </row>
    <row r="1340" spans="9:12" s="19" customFormat="1" ht="12" x14ac:dyDescent="0.2">
      <c r="I1340" s="179"/>
      <c r="J1340" s="179"/>
      <c r="K1340" s="179"/>
      <c r="L1340" s="179"/>
    </row>
    <row r="1341" spans="9:12" s="19" customFormat="1" ht="12" x14ac:dyDescent="0.2">
      <c r="I1341" s="179"/>
      <c r="J1341" s="179"/>
      <c r="K1341" s="179"/>
      <c r="L1341" s="179"/>
    </row>
    <row r="1342" spans="9:12" s="19" customFormat="1" ht="12" x14ac:dyDescent="0.2">
      <c r="I1342" s="179"/>
      <c r="J1342" s="179"/>
      <c r="K1342" s="179"/>
      <c r="L1342" s="179"/>
    </row>
    <row r="1343" spans="9:12" s="19" customFormat="1" ht="12" x14ac:dyDescent="0.2">
      <c r="I1343" s="179"/>
      <c r="J1343" s="179"/>
      <c r="K1343" s="179"/>
      <c r="L1343" s="179"/>
    </row>
    <row r="1344" spans="9:12" s="19" customFormat="1" ht="12" x14ac:dyDescent="0.2">
      <c r="I1344" s="179"/>
      <c r="J1344" s="179"/>
      <c r="K1344" s="179"/>
      <c r="L1344" s="179"/>
    </row>
    <row r="1345" spans="9:12" s="19" customFormat="1" ht="12" x14ac:dyDescent="0.2">
      <c r="I1345" s="179"/>
      <c r="J1345" s="179"/>
      <c r="K1345" s="179"/>
      <c r="L1345" s="179"/>
    </row>
    <row r="1346" spans="9:12" s="19" customFormat="1" ht="12" x14ac:dyDescent="0.2">
      <c r="I1346" s="179"/>
      <c r="J1346" s="179"/>
      <c r="K1346" s="179"/>
      <c r="L1346" s="179"/>
    </row>
    <row r="1347" spans="9:12" s="19" customFormat="1" ht="12" x14ac:dyDescent="0.2">
      <c r="I1347" s="179"/>
      <c r="J1347" s="179"/>
      <c r="K1347" s="179"/>
      <c r="L1347" s="179"/>
    </row>
    <row r="1348" spans="9:12" s="19" customFormat="1" ht="12" x14ac:dyDescent="0.2">
      <c r="I1348" s="179"/>
      <c r="J1348" s="179"/>
      <c r="K1348" s="179"/>
      <c r="L1348" s="179"/>
    </row>
    <row r="1349" spans="9:12" s="19" customFormat="1" ht="12" x14ac:dyDescent="0.2">
      <c r="I1349" s="179"/>
      <c r="J1349" s="179"/>
      <c r="K1349" s="179"/>
      <c r="L1349" s="179"/>
    </row>
    <row r="1350" spans="9:12" s="19" customFormat="1" ht="12" x14ac:dyDescent="0.2">
      <c r="I1350" s="179"/>
      <c r="J1350" s="179"/>
      <c r="K1350" s="179"/>
      <c r="L1350" s="179"/>
    </row>
    <row r="1351" spans="9:12" s="19" customFormat="1" ht="12" x14ac:dyDescent="0.2">
      <c r="I1351" s="179"/>
      <c r="J1351" s="179"/>
      <c r="K1351" s="179"/>
      <c r="L1351" s="179"/>
    </row>
    <row r="1352" spans="9:12" s="19" customFormat="1" ht="12" x14ac:dyDescent="0.2">
      <c r="I1352" s="179"/>
      <c r="J1352" s="179"/>
      <c r="K1352" s="179"/>
      <c r="L1352" s="179"/>
    </row>
    <row r="1353" spans="9:12" s="19" customFormat="1" ht="12" x14ac:dyDescent="0.2">
      <c r="I1353" s="179"/>
      <c r="J1353" s="179"/>
      <c r="K1353" s="179"/>
      <c r="L1353" s="179"/>
    </row>
    <row r="1354" spans="9:12" s="19" customFormat="1" ht="12" x14ac:dyDescent="0.2">
      <c r="I1354" s="179"/>
      <c r="J1354" s="179"/>
      <c r="K1354" s="179"/>
      <c r="L1354" s="179"/>
    </row>
    <row r="1355" spans="9:12" s="19" customFormat="1" ht="12" x14ac:dyDescent="0.2">
      <c r="I1355" s="179"/>
      <c r="J1355" s="179"/>
      <c r="K1355" s="179"/>
      <c r="L1355" s="179"/>
    </row>
    <row r="1356" spans="9:12" s="19" customFormat="1" ht="12" x14ac:dyDescent="0.2">
      <c r="I1356" s="179"/>
      <c r="J1356" s="179"/>
      <c r="K1356" s="179"/>
      <c r="L1356" s="179"/>
    </row>
    <row r="1357" spans="9:12" s="19" customFormat="1" ht="12" x14ac:dyDescent="0.2">
      <c r="I1357" s="179"/>
      <c r="J1357" s="179"/>
      <c r="K1357" s="179"/>
      <c r="L1357" s="179"/>
    </row>
    <row r="1358" spans="9:12" s="19" customFormat="1" ht="12" x14ac:dyDescent="0.2">
      <c r="I1358" s="179"/>
      <c r="J1358" s="179"/>
      <c r="K1358" s="179"/>
      <c r="L1358" s="179"/>
    </row>
    <row r="1359" spans="9:12" s="19" customFormat="1" ht="12" x14ac:dyDescent="0.2">
      <c r="I1359" s="179"/>
      <c r="J1359" s="179"/>
      <c r="K1359" s="179"/>
      <c r="L1359" s="179"/>
    </row>
    <row r="1360" spans="9:12" s="19" customFormat="1" ht="12" x14ac:dyDescent="0.2">
      <c r="I1360" s="179"/>
      <c r="J1360" s="179"/>
      <c r="K1360" s="179"/>
      <c r="L1360" s="179"/>
    </row>
    <row r="1361" spans="9:12" s="19" customFormat="1" ht="12" x14ac:dyDescent="0.2">
      <c r="I1361" s="179"/>
      <c r="J1361" s="179"/>
      <c r="K1361" s="179"/>
      <c r="L1361" s="179"/>
    </row>
    <row r="1362" spans="9:12" s="19" customFormat="1" ht="12" x14ac:dyDescent="0.2">
      <c r="I1362" s="179"/>
      <c r="J1362" s="179"/>
      <c r="K1362" s="179"/>
      <c r="L1362" s="179"/>
    </row>
    <row r="1363" spans="9:12" s="19" customFormat="1" ht="12" x14ac:dyDescent="0.2">
      <c r="I1363" s="179"/>
      <c r="J1363" s="179"/>
      <c r="K1363" s="179"/>
      <c r="L1363" s="179"/>
    </row>
    <row r="1364" spans="9:12" s="19" customFormat="1" ht="12" x14ac:dyDescent="0.2">
      <c r="I1364" s="179"/>
      <c r="J1364" s="179"/>
      <c r="K1364" s="179"/>
      <c r="L1364" s="179"/>
    </row>
    <row r="1365" spans="9:12" s="19" customFormat="1" ht="12" x14ac:dyDescent="0.2">
      <c r="I1365" s="179"/>
      <c r="J1365" s="179"/>
      <c r="K1365" s="179"/>
      <c r="L1365" s="179"/>
    </row>
    <row r="1366" spans="9:12" s="19" customFormat="1" ht="12" x14ac:dyDescent="0.2">
      <c r="I1366" s="179"/>
      <c r="J1366" s="179"/>
      <c r="K1366" s="179"/>
      <c r="L1366" s="179"/>
    </row>
    <row r="1367" spans="9:12" s="19" customFormat="1" ht="12" x14ac:dyDescent="0.2">
      <c r="I1367" s="179"/>
      <c r="J1367" s="179"/>
      <c r="K1367" s="179"/>
      <c r="L1367" s="179"/>
    </row>
    <row r="1368" spans="9:12" s="19" customFormat="1" ht="12" x14ac:dyDescent="0.2">
      <c r="I1368" s="179"/>
      <c r="J1368" s="179"/>
      <c r="K1368" s="179"/>
      <c r="L1368" s="179"/>
    </row>
    <row r="1369" spans="9:12" s="19" customFormat="1" ht="12" x14ac:dyDescent="0.2">
      <c r="I1369" s="179"/>
      <c r="J1369" s="179"/>
      <c r="K1369" s="179"/>
      <c r="L1369" s="179"/>
    </row>
    <row r="1370" spans="9:12" s="19" customFormat="1" ht="12" x14ac:dyDescent="0.2">
      <c r="I1370" s="179"/>
      <c r="J1370" s="179"/>
      <c r="K1370" s="179"/>
      <c r="L1370" s="179"/>
    </row>
    <row r="1371" spans="9:12" s="19" customFormat="1" ht="12" x14ac:dyDescent="0.2">
      <c r="I1371" s="179"/>
      <c r="J1371" s="179"/>
      <c r="K1371" s="179"/>
      <c r="L1371" s="179"/>
    </row>
    <row r="1372" spans="9:12" s="19" customFormat="1" ht="12" x14ac:dyDescent="0.2">
      <c r="I1372" s="179"/>
      <c r="J1372" s="179"/>
      <c r="K1372" s="179"/>
      <c r="L1372" s="179"/>
    </row>
    <row r="1373" spans="9:12" s="19" customFormat="1" ht="12" x14ac:dyDescent="0.2">
      <c r="I1373" s="179"/>
      <c r="J1373" s="179"/>
      <c r="K1373" s="179"/>
      <c r="L1373" s="179"/>
    </row>
    <row r="1374" spans="9:12" s="19" customFormat="1" ht="12" x14ac:dyDescent="0.2">
      <c r="I1374" s="179"/>
      <c r="J1374" s="179"/>
      <c r="K1374" s="179"/>
      <c r="L1374" s="179"/>
    </row>
    <row r="1375" spans="9:12" s="19" customFormat="1" ht="12" x14ac:dyDescent="0.2">
      <c r="I1375" s="179"/>
      <c r="J1375" s="179"/>
      <c r="K1375" s="179"/>
      <c r="L1375" s="179"/>
    </row>
    <row r="1376" spans="9:12" s="19" customFormat="1" ht="12" x14ac:dyDescent="0.2">
      <c r="I1376" s="179"/>
      <c r="J1376" s="179"/>
      <c r="K1376" s="179"/>
      <c r="L1376" s="179"/>
    </row>
    <row r="1377" spans="9:12" s="19" customFormat="1" ht="12" x14ac:dyDescent="0.2">
      <c r="I1377" s="179"/>
      <c r="J1377" s="179"/>
      <c r="K1377" s="179"/>
      <c r="L1377" s="179"/>
    </row>
    <row r="1378" spans="9:12" s="19" customFormat="1" ht="12" x14ac:dyDescent="0.2">
      <c r="I1378" s="179"/>
      <c r="J1378" s="179"/>
      <c r="K1378" s="179"/>
      <c r="L1378" s="179"/>
    </row>
    <row r="1379" spans="9:12" s="19" customFormat="1" ht="12" x14ac:dyDescent="0.2">
      <c r="I1379" s="179"/>
      <c r="J1379" s="179"/>
      <c r="K1379" s="179"/>
      <c r="L1379" s="179"/>
    </row>
    <row r="1380" spans="9:12" s="19" customFormat="1" ht="12" x14ac:dyDescent="0.2">
      <c r="I1380" s="179"/>
      <c r="J1380" s="179"/>
      <c r="K1380" s="179"/>
      <c r="L1380" s="179"/>
    </row>
    <row r="1381" spans="9:12" s="19" customFormat="1" ht="12" x14ac:dyDescent="0.2">
      <c r="I1381" s="179"/>
      <c r="J1381" s="179"/>
      <c r="K1381" s="179"/>
      <c r="L1381" s="179"/>
    </row>
    <row r="1382" spans="9:12" s="19" customFormat="1" ht="12" x14ac:dyDescent="0.2">
      <c r="I1382" s="179"/>
      <c r="J1382" s="179"/>
      <c r="K1382" s="179"/>
      <c r="L1382" s="179"/>
    </row>
    <row r="1383" spans="9:12" s="19" customFormat="1" ht="12" x14ac:dyDescent="0.2">
      <c r="I1383" s="179"/>
      <c r="J1383" s="179"/>
      <c r="K1383" s="179"/>
      <c r="L1383" s="179"/>
    </row>
    <row r="1384" spans="9:12" s="19" customFormat="1" ht="12" x14ac:dyDescent="0.2">
      <c r="I1384" s="179"/>
      <c r="J1384" s="179"/>
      <c r="K1384" s="179"/>
      <c r="L1384" s="179"/>
    </row>
    <row r="1385" spans="9:12" s="19" customFormat="1" ht="12" x14ac:dyDescent="0.2">
      <c r="I1385" s="179"/>
      <c r="J1385" s="179"/>
      <c r="K1385" s="179"/>
      <c r="L1385" s="179"/>
    </row>
    <row r="1386" spans="9:12" s="19" customFormat="1" ht="12" x14ac:dyDescent="0.2">
      <c r="I1386" s="179"/>
      <c r="J1386" s="179"/>
      <c r="K1386" s="179"/>
      <c r="L1386" s="179"/>
    </row>
    <row r="1387" spans="9:12" s="19" customFormat="1" ht="12" x14ac:dyDescent="0.2">
      <c r="I1387" s="179"/>
      <c r="J1387" s="179"/>
      <c r="K1387" s="179"/>
      <c r="L1387" s="179"/>
    </row>
    <row r="1388" spans="9:12" s="19" customFormat="1" ht="12" x14ac:dyDescent="0.2">
      <c r="I1388" s="179"/>
      <c r="J1388" s="179"/>
      <c r="K1388" s="179"/>
      <c r="L1388" s="179"/>
    </row>
    <row r="1389" spans="9:12" s="19" customFormat="1" ht="12" x14ac:dyDescent="0.2">
      <c r="I1389" s="179"/>
      <c r="J1389" s="179"/>
      <c r="K1389" s="179"/>
      <c r="L1389" s="179"/>
    </row>
    <row r="1390" spans="9:12" s="19" customFormat="1" ht="12" x14ac:dyDescent="0.2">
      <c r="I1390" s="179"/>
      <c r="J1390" s="179"/>
      <c r="K1390" s="179"/>
      <c r="L1390" s="179"/>
    </row>
    <row r="1391" spans="9:12" s="19" customFormat="1" ht="12" x14ac:dyDescent="0.2">
      <c r="I1391" s="179"/>
      <c r="J1391" s="179"/>
      <c r="K1391" s="179"/>
      <c r="L1391" s="179"/>
    </row>
    <row r="1392" spans="9:12" s="19" customFormat="1" ht="12" x14ac:dyDescent="0.2">
      <c r="I1392" s="179"/>
      <c r="J1392" s="179"/>
      <c r="K1392" s="179"/>
      <c r="L1392" s="179"/>
    </row>
    <row r="1393" spans="9:12" s="19" customFormat="1" ht="12" x14ac:dyDescent="0.2">
      <c r="I1393" s="179"/>
      <c r="J1393" s="179"/>
      <c r="K1393" s="179"/>
      <c r="L1393" s="179"/>
    </row>
    <row r="1394" spans="9:12" s="19" customFormat="1" ht="12" x14ac:dyDescent="0.2">
      <c r="I1394" s="179"/>
      <c r="J1394" s="179"/>
      <c r="K1394" s="179"/>
      <c r="L1394" s="179"/>
    </row>
    <row r="1395" spans="9:12" s="19" customFormat="1" ht="12" x14ac:dyDescent="0.2">
      <c r="I1395" s="179"/>
      <c r="J1395" s="179"/>
      <c r="K1395" s="179"/>
      <c r="L1395" s="179"/>
    </row>
    <row r="1396" spans="9:12" s="19" customFormat="1" ht="12" x14ac:dyDescent="0.2">
      <c r="I1396" s="179"/>
      <c r="J1396" s="179"/>
      <c r="K1396" s="179"/>
      <c r="L1396" s="179"/>
    </row>
    <row r="1397" spans="9:12" s="19" customFormat="1" ht="12" x14ac:dyDescent="0.2">
      <c r="I1397" s="179"/>
      <c r="J1397" s="179"/>
      <c r="K1397" s="179"/>
      <c r="L1397" s="179"/>
    </row>
    <row r="1398" spans="9:12" s="19" customFormat="1" ht="12" x14ac:dyDescent="0.2">
      <c r="I1398" s="179"/>
      <c r="J1398" s="179"/>
      <c r="K1398" s="179"/>
      <c r="L1398" s="179"/>
    </row>
    <row r="1399" spans="9:12" s="19" customFormat="1" ht="12" x14ac:dyDescent="0.2">
      <c r="I1399" s="179"/>
      <c r="J1399" s="179"/>
      <c r="K1399" s="179"/>
      <c r="L1399" s="179"/>
    </row>
    <row r="1400" spans="9:12" s="19" customFormat="1" ht="12" x14ac:dyDescent="0.2">
      <c r="I1400" s="179"/>
      <c r="J1400" s="179"/>
      <c r="K1400" s="179"/>
      <c r="L1400" s="179"/>
    </row>
    <row r="1401" spans="9:12" s="19" customFormat="1" ht="12" x14ac:dyDescent="0.2">
      <c r="I1401" s="179"/>
      <c r="J1401" s="179"/>
      <c r="K1401" s="179"/>
      <c r="L1401" s="179"/>
    </row>
    <row r="1402" spans="9:12" s="19" customFormat="1" ht="12" x14ac:dyDescent="0.2">
      <c r="I1402" s="179"/>
      <c r="J1402" s="179"/>
      <c r="K1402" s="179"/>
      <c r="L1402" s="179"/>
    </row>
    <row r="1403" spans="9:12" s="19" customFormat="1" ht="12" x14ac:dyDescent="0.2">
      <c r="I1403" s="179"/>
      <c r="J1403" s="179"/>
      <c r="K1403" s="179"/>
      <c r="L1403" s="179"/>
    </row>
    <row r="1404" spans="9:12" s="19" customFormat="1" ht="12" x14ac:dyDescent="0.2">
      <c r="I1404" s="179"/>
      <c r="J1404" s="179"/>
      <c r="K1404" s="179"/>
      <c r="L1404" s="179"/>
    </row>
    <row r="1405" spans="9:12" s="19" customFormat="1" ht="12" x14ac:dyDescent="0.2">
      <c r="I1405" s="179"/>
      <c r="J1405" s="179"/>
      <c r="K1405" s="179"/>
      <c r="L1405" s="179"/>
    </row>
    <row r="1406" spans="9:12" s="19" customFormat="1" ht="12" x14ac:dyDescent="0.2">
      <c r="I1406" s="179"/>
      <c r="J1406" s="179"/>
      <c r="K1406" s="179"/>
      <c r="L1406" s="179"/>
    </row>
    <row r="1407" spans="9:12" s="19" customFormat="1" ht="12" x14ac:dyDescent="0.2">
      <c r="I1407" s="179"/>
      <c r="J1407" s="179"/>
      <c r="K1407" s="179"/>
      <c r="L1407" s="179"/>
    </row>
    <row r="1408" spans="9:12" s="19" customFormat="1" ht="12" x14ac:dyDescent="0.2">
      <c r="I1408" s="179"/>
      <c r="J1408" s="179"/>
      <c r="K1408" s="179"/>
      <c r="L1408" s="179"/>
    </row>
    <row r="1409" spans="9:12" s="19" customFormat="1" ht="12" x14ac:dyDescent="0.2">
      <c r="I1409" s="179"/>
      <c r="J1409" s="179"/>
      <c r="K1409" s="179"/>
      <c r="L1409" s="179"/>
    </row>
    <row r="1410" spans="9:12" s="19" customFormat="1" ht="12" x14ac:dyDescent="0.2">
      <c r="I1410" s="179"/>
      <c r="J1410" s="179"/>
      <c r="K1410" s="179"/>
      <c r="L1410" s="179"/>
    </row>
    <row r="1411" spans="9:12" s="19" customFormat="1" ht="12" x14ac:dyDescent="0.2">
      <c r="I1411" s="179"/>
      <c r="J1411" s="179"/>
      <c r="K1411" s="179"/>
      <c r="L1411" s="179"/>
    </row>
    <row r="1412" spans="9:12" s="19" customFormat="1" ht="12" x14ac:dyDescent="0.2">
      <c r="I1412" s="179"/>
      <c r="J1412" s="179"/>
      <c r="K1412" s="179"/>
      <c r="L1412" s="179"/>
    </row>
    <row r="1413" spans="9:12" s="19" customFormat="1" ht="12" x14ac:dyDescent="0.2">
      <c r="I1413" s="179"/>
      <c r="J1413" s="179"/>
      <c r="K1413" s="179"/>
      <c r="L1413" s="179"/>
    </row>
    <row r="1414" spans="9:12" s="19" customFormat="1" ht="12" x14ac:dyDescent="0.2">
      <c r="I1414" s="179"/>
      <c r="J1414" s="179"/>
      <c r="K1414" s="179"/>
      <c r="L1414" s="179"/>
    </row>
    <row r="1415" spans="9:12" s="19" customFormat="1" ht="12" x14ac:dyDescent="0.2">
      <c r="I1415" s="179"/>
      <c r="J1415" s="179"/>
      <c r="K1415" s="179"/>
      <c r="L1415" s="179"/>
    </row>
    <row r="1416" spans="9:12" s="19" customFormat="1" ht="12" x14ac:dyDescent="0.2">
      <c r="I1416" s="179"/>
      <c r="J1416" s="179"/>
      <c r="K1416" s="179"/>
      <c r="L1416" s="179"/>
    </row>
    <row r="1417" spans="9:12" s="19" customFormat="1" ht="12" x14ac:dyDescent="0.2">
      <c r="I1417" s="179"/>
      <c r="J1417" s="179"/>
      <c r="K1417" s="179"/>
      <c r="L1417" s="179"/>
    </row>
    <row r="1418" spans="9:12" s="19" customFormat="1" ht="12" x14ac:dyDescent="0.2">
      <c r="I1418" s="179"/>
      <c r="J1418" s="179"/>
      <c r="K1418" s="179"/>
      <c r="L1418" s="179"/>
    </row>
    <row r="1419" spans="9:12" s="19" customFormat="1" ht="12" x14ac:dyDescent="0.2">
      <c r="I1419" s="179"/>
      <c r="J1419" s="179"/>
      <c r="K1419" s="179"/>
      <c r="L1419" s="179"/>
    </row>
    <row r="1420" spans="9:12" s="19" customFormat="1" ht="12" x14ac:dyDescent="0.2">
      <c r="I1420" s="179"/>
      <c r="J1420" s="179"/>
      <c r="K1420" s="179"/>
      <c r="L1420" s="179"/>
    </row>
    <row r="1421" spans="9:12" s="19" customFormat="1" ht="12" x14ac:dyDescent="0.2">
      <c r="I1421" s="179"/>
      <c r="J1421" s="179"/>
      <c r="K1421" s="179"/>
      <c r="L1421" s="179"/>
    </row>
    <row r="1422" spans="9:12" s="19" customFormat="1" ht="12" x14ac:dyDescent="0.2">
      <c r="I1422" s="179"/>
      <c r="J1422" s="179"/>
      <c r="K1422" s="179"/>
      <c r="L1422" s="179"/>
    </row>
    <row r="1423" spans="9:12" s="19" customFormat="1" ht="12" x14ac:dyDescent="0.2">
      <c r="I1423" s="179"/>
      <c r="J1423" s="179"/>
      <c r="K1423" s="179"/>
      <c r="L1423" s="179"/>
    </row>
    <row r="1424" spans="9:12" s="19" customFormat="1" ht="12" x14ac:dyDescent="0.2">
      <c r="I1424" s="179"/>
      <c r="J1424" s="179"/>
      <c r="K1424" s="179"/>
      <c r="L1424" s="179"/>
    </row>
    <row r="1425" spans="9:12" s="19" customFormat="1" ht="12" x14ac:dyDescent="0.2">
      <c r="I1425" s="179"/>
      <c r="J1425" s="179"/>
      <c r="K1425" s="179"/>
      <c r="L1425" s="179"/>
    </row>
    <row r="1426" spans="9:12" s="19" customFormat="1" ht="12" x14ac:dyDescent="0.2">
      <c r="I1426" s="179"/>
      <c r="J1426" s="179"/>
      <c r="K1426" s="179"/>
      <c r="L1426" s="179"/>
    </row>
    <row r="1427" spans="9:12" s="19" customFormat="1" ht="12" x14ac:dyDescent="0.2">
      <c r="I1427" s="179"/>
      <c r="J1427" s="179"/>
      <c r="K1427" s="179"/>
      <c r="L1427" s="179"/>
    </row>
    <row r="1428" spans="9:12" s="19" customFormat="1" ht="12" x14ac:dyDescent="0.2">
      <c r="I1428" s="179"/>
      <c r="J1428" s="179"/>
      <c r="K1428" s="179"/>
      <c r="L1428" s="179"/>
    </row>
    <row r="1429" spans="9:12" s="19" customFormat="1" ht="12" x14ac:dyDescent="0.2">
      <c r="I1429" s="179"/>
      <c r="J1429" s="179"/>
      <c r="K1429" s="179"/>
      <c r="L1429" s="179"/>
    </row>
    <row r="1430" spans="9:12" s="19" customFormat="1" ht="12" x14ac:dyDescent="0.2">
      <c r="I1430" s="179"/>
      <c r="J1430" s="179"/>
      <c r="K1430" s="179"/>
      <c r="L1430" s="179"/>
    </row>
    <row r="1431" spans="9:12" s="19" customFormat="1" ht="12" x14ac:dyDescent="0.2">
      <c r="I1431" s="179"/>
      <c r="J1431" s="179"/>
      <c r="K1431" s="179"/>
      <c r="L1431" s="179"/>
    </row>
    <row r="1432" spans="9:12" s="19" customFormat="1" ht="12" x14ac:dyDescent="0.2">
      <c r="I1432" s="179"/>
      <c r="J1432" s="179"/>
      <c r="K1432" s="179"/>
      <c r="L1432" s="179"/>
    </row>
    <row r="1433" spans="9:12" s="19" customFormat="1" ht="12" x14ac:dyDescent="0.2">
      <c r="I1433" s="179"/>
      <c r="J1433" s="179"/>
      <c r="K1433" s="179"/>
      <c r="L1433" s="179"/>
    </row>
    <row r="1434" spans="9:12" s="19" customFormat="1" ht="12" x14ac:dyDescent="0.2">
      <c r="I1434" s="179"/>
      <c r="J1434" s="179"/>
      <c r="K1434" s="179"/>
      <c r="L1434" s="179"/>
    </row>
    <row r="1435" spans="9:12" s="19" customFormat="1" ht="12" x14ac:dyDescent="0.2">
      <c r="I1435" s="179"/>
      <c r="J1435" s="179"/>
      <c r="K1435" s="179"/>
      <c r="L1435" s="179"/>
    </row>
    <row r="1436" spans="9:12" s="19" customFormat="1" ht="12" x14ac:dyDescent="0.2">
      <c r="I1436" s="179"/>
      <c r="J1436" s="179"/>
      <c r="K1436" s="179"/>
      <c r="L1436" s="179"/>
    </row>
    <row r="1437" spans="9:12" s="19" customFormat="1" ht="12" x14ac:dyDescent="0.2">
      <c r="I1437" s="179"/>
      <c r="J1437" s="179"/>
      <c r="K1437" s="179"/>
      <c r="L1437" s="179"/>
    </row>
    <row r="1438" spans="9:12" s="19" customFormat="1" ht="12" x14ac:dyDescent="0.2">
      <c r="I1438" s="179"/>
      <c r="J1438" s="179"/>
      <c r="K1438" s="179"/>
      <c r="L1438" s="179"/>
    </row>
    <row r="1439" spans="9:12" s="19" customFormat="1" ht="12" x14ac:dyDescent="0.2">
      <c r="I1439" s="179"/>
      <c r="J1439" s="179"/>
      <c r="K1439" s="179"/>
      <c r="L1439" s="179"/>
    </row>
    <row r="1440" spans="9:12" s="19" customFormat="1" ht="12" x14ac:dyDescent="0.2">
      <c r="I1440" s="179"/>
      <c r="J1440" s="179"/>
      <c r="K1440" s="179"/>
      <c r="L1440" s="179"/>
    </row>
    <row r="1441" spans="9:12" s="19" customFormat="1" ht="12" x14ac:dyDescent="0.2">
      <c r="I1441" s="179"/>
      <c r="J1441" s="179"/>
      <c r="K1441" s="179"/>
      <c r="L1441" s="179"/>
    </row>
    <row r="1442" spans="9:12" s="19" customFormat="1" ht="12" x14ac:dyDescent="0.2">
      <c r="I1442" s="179"/>
      <c r="J1442" s="179"/>
      <c r="K1442" s="179"/>
      <c r="L1442" s="179"/>
    </row>
    <row r="1443" spans="9:12" s="19" customFormat="1" ht="12" x14ac:dyDescent="0.2">
      <c r="I1443" s="179"/>
      <c r="J1443" s="179"/>
      <c r="K1443" s="179"/>
      <c r="L1443" s="179"/>
    </row>
    <row r="1444" spans="9:12" s="19" customFormat="1" ht="12" x14ac:dyDescent="0.2">
      <c r="I1444" s="179"/>
      <c r="J1444" s="179"/>
      <c r="K1444" s="179"/>
      <c r="L1444" s="179"/>
    </row>
    <row r="1445" spans="9:12" s="19" customFormat="1" ht="12" x14ac:dyDescent="0.2">
      <c r="I1445" s="179"/>
      <c r="J1445" s="179"/>
      <c r="K1445" s="179"/>
      <c r="L1445" s="179"/>
    </row>
    <row r="1446" spans="9:12" s="19" customFormat="1" ht="12" x14ac:dyDescent="0.2">
      <c r="I1446" s="179"/>
      <c r="J1446" s="179"/>
      <c r="K1446" s="179"/>
      <c r="L1446" s="179"/>
    </row>
    <row r="1447" spans="9:12" s="19" customFormat="1" ht="12" x14ac:dyDescent="0.2">
      <c r="I1447" s="179"/>
      <c r="J1447" s="179"/>
      <c r="K1447" s="179"/>
      <c r="L1447" s="179"/>
    </row>
    <row r="1448" spans="9:12" s="19" customFormat="1" ht="12" x14ac:dyDescent="0.2">
      <c r="I1448" s="179"/>
      <c r="J1448" s="179"/>
      <c r="K1448" s="179"/>
      <c r="L1448" s="179"/>
    </row>
    <row r="1449" spans="9:12" s="19" customFormat="1" ht="12" x14ac:dyDescent="0.2">
      <c r="I1449" s="179"/>
      <c r="J1449" s="179"/>
      <c r="K1449" s="179"/>
      <c r="L1449" s="179"/>
    </row>
    <row r="1450" spans="9:12" s="19" customFormat="1" ht="12" x14ac:dyDescent="0.2">
      <c r="I1450" s="179"/>
      <c r="J1450" s="179"/>
      <c r="K1450" s="179"/>
      <c r="L1450" s="179"/>
    </row>
    <row r="1451" spans="9:12" s="19" customFormat="1" ht="12" x14ac:dyDescent="0.2">
      <c r="I1451" s="179"/>
      <c r="J1451" s="179"/>
      <c r="K1451" s="179"/>
      <c r="L1451" s="179"/>
    </row>
    <row r="1452" spans="9:12" s="19" customFormat="1" ht="12" x14ac:dyDescent="0.2">
      <c r="I1452" s="179"/>
      <c r="J1452" s="179"/>
      <c r="K1452" s="179"/>
      <c r="L1452" s="179"/>
    </row>
    <row r="1453" spans="9:12" s="19" customFormat="1" ht="12" x14ac:dyDescent="0.2">
      <c r="I1453" s="179"/>
      <c r="J1453" s="179"/>
      <c r="K1453" s="179"/>
      <c r="L1453" s="179"/>
    </row>
    <row r="1454" spans="9:12" s="19" customFormat="1" ht="12" x14ac:dyDescent="0.2">
      <c r="I1454" s="179"/>
      <c r="J1454" s="179"/>
      <c r="K1454" s="179"/>
      <c r="L1454" s="179"/>
    </row>
    <row r="1455" spans="9:12" s="19" customFormat="1" ht="12" x14ac:dyDescent="0.2">
      <c r="I1455" s="179"/>
      <c r="J1455" s="179"/>
      <c r="K1455" s="179"/>
      <c r="L1455" s="179"/>
    </row>
    <row r="1456" spans="9:12" s="19" customFormat="1" ht="12" x14ac:dyDescent="0.2">
      <c r="I1456" s="179"/>
      <c r="J1456" s="179"/>
      <c r="K1456" s="179"/>
      <c r="L1456" s="179"/>
    </row>
    <row r="1457" spans="9:12" s="19" customFormat="1" ht="12" x14ac:dyDescent="0.2">
      <c r="I1457" s="179"/>
      <c r="J1457" s="179"/>
      <c r="K1457" s="179"/>
      <c r="L1457" s="179"/>
    </row>
    <row r="1458" spans="9:12" s="19" customFormat="1" ht="12" x14ac:dyDescent="0.2">
      <c r="I1458" s="179"/>
      <c r="J1458" s="179"/>
      <c r="K1458" s="179"/>
      <c r="L1458" s="179"/>
    </row>
    <row r="1459" spans="9:12" s="19" customFormat="1" ht="12" x14ac:dyDescent="0.2">
      <c r="I1459" s="179"/>
      <c r="J1459" s="179"/>
      <c r="K1459" s="179"/>
      <c r="L1459" s="179"/>
    </row>
    <row r="1460" spans="9:12" s="19" customFormat="1" ht="12" x14ac:dyDescent="0.2">
      <c r="I1460" s="179"/>
      <c r="J1460" s="179"/>
      <c r="K1460" s="179"/>
      <c r="L1460" s="179"/>
    </row>
    <row r="1461" spans="9:12" s="19" customFormat="1" ht="12" x14ac:dyDescent="0.2">
      <c r="I1461" s="179"/>
      <c r="J1461" s="179"/>
      <c r="K1461" s="179"/>
      <c r="L1461" s="179"/>
    </row>
    <row r="1462" spans="9:12" s="19" customFormat="1" ht="12" x14ac:dyDescent="0.2">
      <c r="I1462" s="179"/>
      <c r="J1462" s="179"/>
      <c r="K1462" s="179"/>
      <c r="L1462" s="179"/>
    </row>
    <row r="1463" spans="9:12" s="19" customFormat="1" ht="12" x14ac:dyDescent="0.2">
      <c r="I1463" s="179"/>
      <c r="J1463" s="179"/>
      <c r="K1463" s="179"/>
      <c r="L1463" s="179"/>
    </row>
    <row r="1464" spans="9:12" s="19" customFormat="1" ht="12" x14ac:dyDescent="0.2">
      <c r="I1464" s="179"/>
      <c r="J1464" s="179"/>
      <c r="K1464" s="179"/>
      <c r="L1464" s="179"/>
    </row>
    <row r="1465" spans="9:12" s="19" customFormat="1" ht="12" x14ac:dyDescent="0.2">
      <c r="I1465" s="179"/>
      <c r="J1465" s="179"/>
      <c r="K1465" s="179"/>
      <c r="L1465" s="179"/>
    </row>
    <row r="1466" spans="9:12" s="19" customFormat="1" ht="12" x14ac:dyDescent="0.2">
      <c r="I1466" s="179"/>
      <c r="J1466" s="179"/>
      <c r="K1466" s="179"/>
      <c r="L1466" s="179"/>
    </row>
    <row r="1467" spans="9:12" s="19" customFormat="1" ht="12" x14ac:dyDescent="0.2">
      <c r="I1467" s="179"/>
      <c r="J1467" s="179"/>
      <c r="K1467" s="179"/>
      <c r="L1467" s="179"/>
    </row>
    <row r="1468" spans="9:12" s="19" customFormat="1" ht="12" x14ac:dyDescent="0.2">
      <c r="I1468" s="179"/>
      <c r="J1468" s="179"/>
      <c r="K1468" s="179"/>
      <c r="L1468" s="179"/>
    </row>
    <row r="1469" spans="9:12" s="19" customFormat="1" ht="12" x14ac:dyDescent="0.2">
      <c r="I1469" s="179"/>
      <c r="J1469" s="179"/>
      <c r="K1469" s="179"/>
      <c r="L1469" s="179"/>
    </row>
    <row r="1470" spans="9:12" s="19" customFormat="1" ht="12" x14ac:dyDescent="0.2">
      <c r="I1470" s="179"/>
      <c r="J1470" s="179"/>
      <c r="K1470" s="179"/>
      <c r="L1470" s="179"/>
    </row>
    <row r="1471" spans="9:12" s="19" customFormat="1" ht="12" x14ac:dyDescent="0.2">
      <c r="I1471" s="179"/>
      <c r="J1471" s="179"/>
      <c r="K1471" s="179"/>
      <c r="L1471" s="179"/>
    </row>
    <row r="1472" spans="9:12" s="19" customFormat="1" ht="12" x14ac:dyDescent="0.2">
      <c r="I1472" s="179"/>
      <c r="J1472" s="179"/>
      <c r="K1472" s="179"/>
      <c r="L1472" s="179"/>
    </row>
    <row r="1473" spans="9:12" s="19" customFormat="1" ht="12" x14ac:dyDescent="0.2">
      <c r="I1473" s="179"/>
      <c r="J1473" s="179"/>
      <c r="K1473" s="179"/>
      <c r="L1473" s="179"/>
    </row>
    <row r="1474" spans="9:12" s="19" customFormat="1" ht="12" x14ac:dyDescent="0.2">
      <c r="I1474" s="179"/>
      <c r="J1474" s="179"/>
      <c r="K1474" s="179"/>
      <c r="L1474" s="179"/>
    </row>
    <row r="1475" spans="9:12" s="19" customFormat="1" ht="12" x14ac:dyDescent="0.2">
      <c r="I1475" s="179"/>
      <c r="J1475" s="179"/>
      <c r="K1475" s="179"/>
      <c r="L1475" s="179"/>
    </row>
    <row r="1476" spans="9:12" s="19" customFormat="1" ht="12" x14ac:dyDescent="0.2">
      <c r="I1476" s="179"/>
      <c r="J1476" s="179"/>
      <c r="K1476" s="179"/>
      <c r="L1476" s="179"/>
    </row>
    <row r="1477" spans="9:12" s="19" customFormat="1" ht="12" x14ac:dyDescent="0.2">
      <c r="I1477" s="179"/>
      <c r="J1477" s="179"/>
      <c r="K1477" s="179"/>
      <c r="L1477" s="179"/>
    </row>
    <row r="1478" spans="9:12" s="19" customFormat="1" ht="12" x14ac:dyDescent="0.2">
      <c r="I1478" s="179"/>
      <c r="J1478" s="179"/>
      <c r="K1478" s="179"/>
      <c r="L1478" s="179"/>
    </row>
    <row r="1479" spans="9:12" s="19" customFormat="1" ht="12" x14ac:dyDescent="0.2">
      <c r="I1479" s="179"/>
      <c r="J1479" s="179"/>
      <c r="K1479" s="179"/>
      <c r="L1479" s="179"/>
    </row>
    <row r="1480" spans="9:12" s="19" customFormat="1" ht="12" x14ac:dyDescent="0.2">
      <c r="I1480" s="179"/>
      <c r="J1480" s="179"/>
      <c r="K1480" s="179"/>
      <c r="L1480" s="179"/>
    </row>
    <row r="1481" spans="9:12" s="19" customFormat="1" ht="12" x14ac:dyDescent="0.2">
      <c r="I1481" s="179"/>
      <c r="J1481" s="179"/>
      <c r="K1481" s="179"/>
      <c r="L1481" s="179"/>
    </row>
    <row r="1482" spans="9:12" s="19" customFormat="1" ht="12" x14ac:dyDescent="0.2">
      <c r="I1482" s="179"/>
      <c r="J1482" s="179"/>
      <c r="K1482" s="179"/>
      <c r="L1482" s="179"/>
    </row>
    <row r="1483" spans="9:12" s="19" customFormat="1" ht="12" x14ac:dyDescent="0.2">
      <c r="I1483" s="179"/>
      <c r="J1483" s="179"/>
      <c r="K1483" s="179"/>
      <c r="L1483" s="179"/>
    </row>
    <row r="1484" spans="9:12" s="19" customFormat="1" ht="12" x14ac:dyDescent="0.2">
      <c r="I1484" s="179"/>
      <c r="J1484" s="179"/>
      <c r="K1484" s="179"/>
      <c r="L1484" s="179"/>
    </row>
    <row r="1485" spans="9:12" s="19" customFormat="1" ht="12" x14ac:dyDescent="0.2">
      <c r="I1485" s="179"/>
      <c r="J1485" s="179"/>
      <c r="K1485" s="179"/>
      <c r="L1485" s="179"/>
    </row>
    <row r="1486" spans="9:12" s="19" customFormat="1" ht="12" x14ac:dyDescent="0.2">
      <c r="I1486" s="179"/>
      <c r="J1486" s="179"/>
      <c r="K1486" s="179"/>
      <c r="L1486" s="179"/>
    </row>
    <row r="1487" spans="9:12" s="19" customFormat="1" ht="12" x14ac:dyDescent="0.2">
      <c r="I1487" s="179"/>
      <c r="J1487" s="179"/>
      <c r="K1487" s="179"/>
      <c r="L1487" s="179"/>
    </row>
    <row r="1488" spans="9:12" s="19" customFormat="1" ht="12" x14ac:dyDescent="0.2">
      <c r="I1488" s="179"/>
      <c r="J1488" s="179"/>
      <c r="K1488" s="179"/>
      <c r="L1488" s="179"/>
    </row>
    <row r="1489" spans="9:12" s="19" customFormat="1" ht="12" x14ac:dyDescent="0.2">
      <c r="I1489" s="179"/>
      <c r="J1489" s="179"/>
      <c r="K1489" s="179"/>
      <c r="L1489" s="179"/>
    </row>
    <row r="1490" spans="9:12" s="19" customFormat="1" ht="12" x14ac:dyDescent="0.2">
      <c r="I1490" s="179"/>
      <c r="J1490" s="179"/>
      <c r="K1490" s="179"/>
      <c r="L1490" s="179"/>
    </row>
    <row r="1491" spans="9:12" s="19" customFormat="1" ht="12" x14ac:dyDescent="0.2">
      <c r="I1491" s="179"/>
      <c r="J1491" s="179"/>
      <c r="K1491" s="179"/>
      <c r="L1491" s="179"/>
    </row>
    <row r="1492" spans="9:12" s="19" customFormat="1" ht="12" x14ac:dyDescent="0.2">
      <c r="I1492" s="179"/>
      <c r="J1492" s="179"/>
      <c r="K1492" s="179"/>
      <c r="L1492" s="179"/>
    </row>
    <row r="1493" spans="9:12" s="19" customFormat="1" ht="12" x14ac:dyDescent="0.2">
      <c r="I1493" s="179"/>
      <c r="J1493" s="179"/>
      <c r="K1493" s="179"/>
      <c r="L1493" s="179"/>
    </row>
    <row r="1494" spans="9:12" s="19" customFormat="1" ht="12" x14ac:dyDescent="0.2">
      <c r="I1494" s="179"/>
      <c r="J1494" s="179"/>
      <c r="K1494" s="179"/>
      <c r="L1494" s="179"/>
    </row>
    <row r="1495" spans="9:12" s="19" customFormat="1" ht="12" x14ac:dyDescent="0.2">
      <c r="I1495" s="179"/>
      <c r="J1495" s="179"/>
      <c r="K1495" s="179"/>
      <c r="L1495" s="179"/>
    </row>
    <row r="1496" spans="9:12" s="19" customFormat="1" ht="12" x14ac:dyDescent="0.2">
      <c r="I1496" s="179"/>
      <c r="J1496" s="179"/>
      <c r="K1496" s="179"/>
      <c r="L1496" s="179"/>
    </row>
    <row r="1497" spans="9:12" s="19" customFormat="1" ht="12" x14ac:dyDescent="0.2">
      <c r="I1497" s="179"/>
      <c r="J1497" s="179"/>
      <c r="K1497" s="179"/>
      <c r="L1497" s="179"/>
    </row>
    <row r="1498" spans="9:12" s="19" customFormat="1" ht="12" x14ac:dyDescent="0.2">
      <c r="I1498" s="179"/>
      <c r="J1498" s="179"/>
      <c r="K1498" s="179"/>
      <c r="L1498" s="179"/>
    </row>
    <row r="1499" spans="9:12" s="19" customFormat="1" ht="12" x14ac:dyDescent="0.2">
      <c r="I1499" s="179"/>
      <c r="J1499" s="179"/>
      <c r="K1499" s="179"/>
      <c r="L1499" s="179"/>
    </row>
    <row r="1500" spans="9:12" s="19" customFormat="1" ht="12" x14ac:dyDescent="0.2">
      <c r="I1500" s="179"/>
      <c r="J1500" s="179"/>
      <c r="K1500" s="179"/>
      <c r="L1500" s="179"/>
    </row>
    <row r="1501" spans="9:12" s="19" customFormat="1" ht="12" x14ac:dyDescent="0.2">
      <c r="I1501" s="179"/>
      <c r="J1501" s="179"/>
      <c r="K1501" s="179"/>
      <c r="L1501" s="179"/>
    </row>
    <row r="1502" spans="9:12" s="19" customFormat="1" ht="12" x14ac:dyDescent="0.2">
      <c r="I1502" s="179"/>
      <c r="J1502" s="179"/>
      <c r="K1502" s="179"/>
      <c r="L1502" s="179"/>
    </row>
    <row r="1503" spans="9:12" s="19" customFormat="1" ht="12" x14ac:dyDescent="0.2">
      <c r="I1503" s="179"/>
      <c r="J1503" s="179"/>
      <c r="K1503" s="179"/>
      <c r="L1503" s="179"/>
    </row>
    <row r="1504" spans="9:12" s="19" customFormat="1" ht="12" x14ac:dyDescent="0.2">
      <c r="I1504" s="179"/>
      <c r="J1504" s="179"/>
      <c r="K1504" s="179"/>
      <c r="L1504" s="179"/>
    </row>
    <row r="1505" spans="9:12" s="19" customFormat="1" ht="12" x14ac:dyDescent="0.2">
      <c r="I1505" s="179"/>
      <c r="J1505" s="179"/>
      <c r="K1505" s="179"/>
      <c r="L1505" s="179"/>
    </row>
    <row r="1506" spans="9:12" s="19" customFormat="1" ht="12" x14ac:dyDescent="0.2">
      <c r="I1506" s="179"/>
      <c r="J1506" s="179"/>
      <c r="K1506" s="179"/>
      <c r="L1506" s="179"/>
    </row>
    <row r="1507" spans="9:12" s="19" customFormat="1" ht="12" x14ac:dyDescent="0.2">
      <c r="I1507" s="179"/>
      <c r="J1507" s="179"/>
      <c r="K1507" s="179"/>
      <c r="L1507" s="179"/>
    </row>
    <row r="1508" spans="9:12" s="19" customFormat="1" ht="12" x14ac:dyDescent="0.2">
      <c r="I1508" s="179"/>
      <c r="J1508" s="179"/>
      <c r="K1508" s="179"/>
      <c r="L1508" s="179"/>
    </row>
    <row r="1509" spans="9:12" s="19" customFormat="1" ht="12" x14ac:dyDescent="0.2">
      <c r="I1509" s="179"/>
      <c r="J1509" s="179"/>
      <c r="K1509" s="179"/>
      <c r="L1509" s="179"/>
    </row>
    <row r="1510" spans="9:12" s="19" customFormat="1" ht="12" x14ac:dyDescent="0.2">
      <c r="I1510" s="179"/>
      <c r="J1510" s="179"/>
      <c r="K1510" s="179"/>
      <c r="L1510" s="179"/>
    </row>
    <row r="1511" spans="9:12" s="19" customFormat="1" ht="12" x14ac:dyDescent="0.2">
      <c r="I1511" s="179"/>
      <c r="J1511" s="179"/>
      <c r="K1511" s="179"/>
      <c r="L1511" s="179"/>
    </row>
    <row r="1512" spans="9:12" s="19" customFormat="1" ht="12" x14ac:dyDescent="0.2">
      <c r="I1512" s="179"/>
      <c r="J1512" s="179"/>
      <c r="K1512" s="179"/>
      <c r="L1512" s="179"/>
    </row>
    <row r="1513" spans="9:12" s="19" customFormat="1" ht="12" x14ac:dyDescent="0.2">
      <c r="I1513" s="179"/>
      <c r="J1513" s="179"/>
      <c r="K1513" s="179"/>
      <c r="L1513" s="179"/>
    </row>
    <row r="1514" spans="9:12" s="19" customFormat="1" ht="12" x14ac:dyDescent="0.2">
      <c r="I1514" s="179"/>
      <c r="J1514" s="179"/>
      <c r="K1514" s="179"/>
      <c r="L1514" s="179"/>
    </row>
    <row r="1515" spans="9:12" s="19" customFormat="1" ht="12" x14ac:dyDescent="0.2">
      <c r="I1515" s="179"/>
      <c r="J1515" s="179"/>
      <c r="K1515" s="179"/>
      <c r="L1515" s="179"/>
    </row>
    <row r="1516" spans="9:12" s="19" customFormat="1" ht="12" x14ac:dyDescent="0.2">
      <c r="I1516" s="179"/>
      <c r="J1516" s="179"/>
      <c r="K1516" s="179"/>
      <c r="L1516" s="179"/>
    </row>
    <row r="1517" spans="9:12" s="19" customFormat="1" ht="12" x14ac:dyDescent="0.2">
      <c r="I1517" s="179"/>
      <c r="J1517" s="179"/>
      <c r="K1517" s="179"/>
      <c r="L1517" s="179"/>
    </row>
    <row r="1518" spans="9:12" s="19" customFormat="1" ht="12" x14ac:dyDescent="0.2">
      <c r="I1518" s="179"/>
      <c r="J1518" s="179"/>
      <c r="K1518" s="179"/>
      <c r="L1518" s="179"/>
    </row>
    <row r="1519" spans="9:12" s="19" customFormat="1" ht="12" x14ac:dyDescent="0.2">
      <c r="I1519" s="179"/>
      <c r="J1519" s="179"/>
      <c r="K1519" s="179"/>
      <c r="L1519" s="179"/>
    </row>
    <row r="1520" spans="9:12" s="19" customFormat="1" ht="12" x14ac:dyDescent="0.2">
      <c r="I1520" s="179"/>
      <c r="J1520" s="179"/>
      <c r="K1520" s="179"/>
      <c r="L1520" s="179"/>
    </row>
    <row r="1521" spans="9:12" s="19" customFormat="1" ht="12" x14ac:dyDescent="0.2">
      <c r="I1521" s="179"/>
      <c r="J1521" s="179"/>
      <c r="K1521" s="179"/>
      <c r="L1521" s="179"/>
    </row>
    <row r="1522" spans="9:12" s="19" customFormat="1" ht="12" x14ac:dyDescent="0.2">
      <c r="I1522" s="179"/>
      <c r="J1522" s="179"/>
      <c r="K1522" s="179"/>
      <c r="L1522" s="179"/>
    </row>
    <row r="1523" spans="9:12" s="19" customFormat="1" ht="12" x14ac:dyDescent="0.2">
      <c r="I1523" s="179"/>
      <c r="J1523" s="179"/>
      <c r="K1523" s="179"/>
      <c r="L1523" s="179"/>
    </row>
    <row r="1524" spans="9:12" s="19" customFormat="1" ht="12" x14ac:dyDescent="0.2">
      <c r="I1524" s="179"/>
      <c r="J1524" s="179"/>
      <c r="K1524" s="179"/>
      <c r="L1524" s="179"/>
    </row>
    <row r="1525" spans="9:12" s="19" customFormat="1" ht="12" x14ac:dyDescent="0.2">
      <c r="I1525" s="179"/>
      <c r="J1525" s="179"/>
      <c r="K1525" s="179"/>
      <c r="L1525" s="179"/>
    </row>
    <row r="1526" spans="9:12" s="19" customFormat="1" ht="12" x14ac:dyDescent="0.2">
      <c r="I1526" s="179"/>
      <c r="J1526" s="179"/>
      <c r="K1526" s="179"/>
      <c r="L1526" s="179"/>
    </row>
    <row r="1527" spans="9:12" s="19" customFormat="1" ht="12" x14ac:dyDescent="0.2">
      <c r="I1527" s="179"/>
      <c r="J1527" s="179"/>
      <c r="K1527" s="179"/>
      <c r="L1527" s="179"/>
    </row>
    <row r="1528" spans="9:12" s="19" customFormat="1" ht="12" x14ac:dyDescent="0.2">
      <c r="I1528" s="179"/>
      <c r="J1528" s="179"/>
      <c r="K1528" s="179"/>
      <c r="L1528" s="179"/>
    </row>
    <row r="1529" spans="9:12" s="19" customFormat="1" ht="12" x14ac:dyDescent="0.2">
      <c r="I1529" s="179"/>
      <c r="J1529" s="179"/>
      <c r="K1529" s="179"/>
      <c r="L1529" s="179"/>
    </row>
    <row r="1530" spans="9:12" s="19" customFormat="1" ht="12" x14ac:dyDescent="0.2">
      <c r="I1530" s="179"/>
      <c r="J1530" s="179"/>
      <c r="K1530" s="179"/>
      <c r="L1530" s="179"/>
    </row>
    <row r="1531" spans="9:12" s="19" customFormat="1" ht="12" x14ac:dyDescent="0.2">
      <c r="I1531" s="179"/>
      <c r="J1531" s="179"/>
      <c r="K1531" s="179"/>
      <c r="L1531" s="179"/>
    </row>
    <row r="1532" spans="9:12" s="19" customFormat="1" ht="12" x14ac:dyDescent="0.2">
      <c r="I1532" s="179"/>
      <c r="J1532" s="179"/>
      <c r="K1532" s="179"/>
      <c r="L1532" s="179"/>
    </row>
    <row r="1533" spans="9:12" s="19" customFormat="1" ht="12" x14ac:dyDescent="0.2">
      <c r="I1533" s="179"/>
      <c r="J1533" s="179"/>
      <c r="K1533" s="179"/>
      <c r="L1533" s="179"/>
    </row>
    <row r="1534" spans="9:12" s="19" customFormat="1" ht="12" x14ac:dyDescent="0.2">
      <c r="I1534" s="179"/>
      <c r="J1534" s="179"/>
      <c r="K1534" s="179"/>
      <c r="L1534" s="179"/>
    </row>
    <row r="1535" spans="9:12" s="19" customFormat="1" ht="12" x14ac:dyDescent="0.2">
      <c r="I1535" s="179"/>
      <c r="J1535" s="179"/>
      <c r="K1535" s="179"/>
      <c r="L1535" s="179"/>
    </row>
    <row r="1536" spans="9:12" s="19" customFormat="1" ht="12" x14ac:dyDescent="0.2">
      <c r="I1536" s="179"/>
      <c r="J1536" s="179"/>
      <c r="K1536" s="179"/>
      <c r="L1536" s="179"/>
    </row>
    <row r="1537" spans="9:12" s="19" customFormat="1" ht="12" x14ac:dyDescent="0.2">
      <c r="I1537" s="179"/>
      <c r="J1537" s="179"/>
      <c r="K1537" s="179"/>
      <c r="L1537" s="179"/>
    </row>
    <row r="1538" spans="9:12" s="19" customFormat="1" ht="12" x14ac:dyDescent="0.2">
      <c r="I1538" s="179"/>
      <c r="J1538" s="179"/>
      <c r="K1538" s="179"/>
      <c r="L1538" s="179"/>
    </row>
    <row r="1539" spans="9:12" s="19" customFormat="1" ht="12" x14ac:dyDescent="0.2">
      <c r="I1539" s="179"/>
      <c r="J1539" s="179"/>
      <c r="K1539" s="179"/>
      <c r="L1539" s="179"/>
    </row>
    <row r="1540" spans="9:12" s="19" customFormat="1" ht="12" x14ac:dyDescent="0.2">
      <c r="I1540" s="179"/>
      <c r="J1540" s="179"/>
      <c r="K1540" s="179"/>
      <c r="L1540" s="179"/>
    </row>
    <row r="1541" spans="9:12" s="19" customFormat="1" ht="12" x14ac:dyDescent="0.2">
      <c r="I1541" s="179"/>
      <c r="J1541" s="179"/>
      <c r="K1541" s="179"/>
      <c r="L1541" s="179"/>
    </row>
    <row r="1542" spans="9:12" s="19" customFormat="1" ht="12" x14ac:dyDescent="0.2">
      <c r="I1542" s="179"/>
      <c r="J1542" s="179"/>
      <c r="K1542" s="179"/>
      <c r="L1542" s="179"/>
    </row>
    <row r="1543" spans="9:12" s="19" customFormat="1" ht="12" x14ac:dyDescent="0.2">
      <c r="I1543" s="179"/>
      <c r="J1543" s="179"/>
      <c r="K1543" s="179"/>
      <c r="L1543" s="179"/>
    </row>
    <row r="1544" spans="9:12" s="19" customFormat="1" ht="12" x14ac:dyDescent="0.2">
      <c r="I1544" s="179"/>
      <c r="J1544" s="179"/>
      <c r="K1544" s="179"/>
      <c r="L1544" s="179"/>
    </row>
    <row r="1545" spans="9:12" s="19" customFormat="1" ht="12" x14ac:dyDescent="0.2">
      <c r="I1545" s="179"/>
      <c r="J1545" s="179"/>
      <c r="K1545" s="179"/>
      <c r="L1545" s="179"/>
    </row>
    <row r="1546" spans="9:12" s="19" customFormat="1" ht="12" x14ac:dyDescent="0.2">
      <c r="I1546" s="179"/>
      <c r="J1546" s="179"/>
      <c r="K1546" s="179"/>
      <c r="L1546" s="179"/>
    </row>
    <row r="1547" spans="9:12" s="19" customFormat="1" ht="12" x14ac:dyDescent="0.2">
      <c r="I1547" s="179"/>
      <c r="J1547" s="179"/>
      <c r="K1547" s="179"/>
      <c r="L1547" s="179"/>
    </row>
    <row r="1548" spans="9:12" s="19" customFormat="1" ht="12" x14ac:dyDescent="0.2">
      <c r="I1548" s="179"/>
      <c r="J1548" s="179"/>
      <c r="K1548" s="179"/>
      <c r="L1548" s="179"/>
    </row>
    <row r="1549" spans="9:12" s="19" customFormat="1" ht="12" x14ac:dyDescent="0.2">
      <c r="I1549" s="179"/>
      <c r="J1549" s="179"/>
      <c r="K1549" s="179"/>
      <c r="L1549" s="179"/>
    </row>
    <row r="1550" spans="9:12" s="19" customFormat="1" ht="12" x14ac:dyDescent="0.2">
      <c r="I1550" s="179"/>
      <c r="J1550" s="179"/>
      <c r="K1550" s="179"/>
      <c r="L1550" s="179"/>
    </row>
    <row r="1551" spans="9:12" s="19" customFormat="1" ht="12" x14ac:dyDescent="0.2">
      <c r="I1551" s="179"/>
      <c r="J1551" s="179"/>
      <c r="K1551" s="179"/>
      <c r="L1551" s="179"/>
    </row>
    <row r="1552" spans="9:12" s="19" customFormat="1" ht="12" x14ac:dyDescent="0.2">
      <c r="I1552" s="179"/>
      <c r="J1552" s="179"/>
      <c r="K1552" s="179"/>
      <c r="L1552" s="179"/>
    </row>
    <row r="1553" spans="9:12" s="19" customFormat="1" ht="12" x14ac:dyDescent="0.2">
      <c r="I1553" s="179"/>
      <c r="J1553" s="179"/>
      <c r="K1553" s="179"/>
      <c r="L1553" s="179"/>
    </row>
    <row r="1554" spans="9:12" s="19" customFormat="1" ht="12" x14ac:dyDescent="0.2">
      <c r="I1554" s="179"/>
      <c r="J1554" s="179"/>
      <c r="K1554" s="179"/>
      <c r="L1554" s="179"/>
    </row>
    <row r="1555" spans="9:12" s="19" customFormat="1" ht="12" x14ac:dyDescent="0.2">
      <c r="I1555" s="179"/>
      <c r="J1555" s="179"/>
      <c r="K1555" s="179"/>
      <c r="L1555" s="179"/>
    </row>
    <row r="1556" spans="9:12" s="19" customFormat="1" ht="12" x14ac:dyDescent="0.2">
      <c r="I1556" s="179"/>
      <c r="J1556" s="179"/>
      <c r="K1556" s="179"/>
      <c r="L1556" s="179"/>
    </row>
    <row r="1557" spans="9:12" s="19" customFormat="1" ht="12" x14ac:dyDescent="0.2">
      <c r="I1557" s="179"/>
      <c r="J1557" s="179"/>
      <c r="K1557" s="179"/>
      <c r="L1557" s="179"/>
    </row>
    <row r="1558" spans="9:12" s="19" customFormat="1" ht="12" x14ac:dyDescent="0.2">
      <c r="I1558" s="179"/>
      <c r="J1558" s="179"/>
      <c r="K1558" s="179"/>
      <c r="L1558" s="179"/>
    </row>
    <row r="1559" spans="9:12" s="19" customFormat="1" ht="12" x14ac:dyDescent="0.2">
      <c r="I1559" s="179"/>
      <c r="J1559" s="179"/>
      <c r="K1559" s="179"/>
      <c r="L1559" s="179"/>
    </row>
    <row r="1560" spans="9:12" s="19" customFormat="1" ht="12" x14ac:dyDescent="0.2">
      <c r="I1560" s="179"/>
      <c r="J1560" s="179"/>
      <c r="K1560" s="179"/>
      <c r="L1560" s="179"/>
    </row>
    <row r="1561" spans="9:12" s="19" customFormat="1" ht="12" x14ac:dyDescent="0.2">
      <c r="I1561" s="179"/>
      <c r="J1561" s="179"/>
      <c r="K1561" s="179"/>
      <c r="L1561" s="179"/>
    </row>
    <row r="1562" spans="9:12" s="19" customFormat="1" ht="12" x14ac:dyDescent="0.2">
      <c r="I1562" s="179"/>
      <c r="J1562" s="179"/>
      <c r="K1562" s="179"/>
      <c r="L1562" s="179"/>
    </row>
    <row r="1563" spans="9:12" s="19" customFormat="1" ht="12" x14ac:dyDescent="0.2">
      <c r="I1563" s="179"/>
      <c r="J1563" s="179"/>
      <c r="K1563" s="179"/>
      <c r="L1563" s="179"/>
    </row>
    <row r="1564" spans="9:12" s="19" customFormat="1" ht="12" x14ac:dyDescent="0.2">
      <c r="I1564" s="179"/>
      <c r="J1564" s="179"/>
      <c r="K1564" s="179"/>
      <c r="L1564" s="179"/>
    </row>
    <row r="1565" spans="9:12" s="19" customFormat="1" ht="12" x14ac:dyDescent="0.2">
      <c r="I1565" s="179"/>
      <c r="J1565" s="179"/>
      <c r="K1565" s="179"/>
      <c r="L1565" s="179"/>
    </row>
    <row r="1566" spans="9:12" s="19" customFormat="1" ht="12" x14ac:dyDescent="0.2">
      <c r="I1566" s="179"/>
      <c r="J1566" s="179"/>
      <c r="K1566" s="179"/>
      <c r="L1566" s="179"/>
    </row>
    <row r="1567" spans="9:12" s="19" customFormat="1" ht="12" x14ac:dyDescent="0.2">
      <c r="I1567" s="179"/>
      <c r="J1567" s="179"/>
      <c r="K1567" s="179"/>
      <c r="L1567" s="179"/>
    </row>
    <row r="1568" spans="9:12" s="19" customFormat="1" ht="12" x14ac:dyDescent="0.2">
      <c r="I1568" s="179"/>
      <c r="J1568" s="179"/>
      <c r="K1568" s="179"/>
      <c r="L1568" s="179"/>
    </row>
    <row r="1569" spans="9:12" s="19" customFormat="1" ht="12" x14ac:dyDescent="0.2">
      <c r="I1569" s="179"/>
      <c r="J1569" s="179"/>
      <c r="K1569" s="179"/>
      <c r="L1569" s="179"/>
    </row>
    <row r="1570" spans="9:12" s="19" customFormat="1" ht="12" x14ac:dyDescent="0.2">
      <c r="I1570" s="179"/>
      <c r="J1570" s="179"/>
      <c r="K1570" s="179"/>
      <c r="L1570" s="179"/>
    </row>
    <row r="1571" spans="9:12" s="19" customFormat="1" ht="12" x14ac:dyDescent="0.2">
      <c r="I1571" s="179"/>
      <c r="J1571" s="179"/>
      <c r="K1571" s="179"/>
      <c r="L1571" s="179"/>
    </row>
    <row r="1572" spans="9:12" s="19" customFormat="1" ht="12" x14ac:dyDescent="0.2">
      <c r="I1572" s="179"/>
      <c r="J1572" s="179"/>
      <c r="K1572" s="179"/>
      <c r="L1572" s="179"/>
    </row>
    <row r="1573" spans="9:12" s="19" customFormat="1" ht="12" x14ac:dyDescent="0.2">
      <c r="I1573" s="179"/>
      <c r="J1573" s="179"/>
      <c r="K1573" s="179"/>
      <c r="L1573" s="179"/>
    </row>
    <row r="1574" spans="9:12" s="19" customFormat="1" ht="12" x14ac:dyDescent="0.2">
      <c r="I1574" s="179"/>
      <c r="J1574" s="179"/>
      <c r="K1574" s="179"/>
      <c r="L1574" s="179"/>
    </row>
    <row r="1575" spans="9:12" s="19" customFormat="1" ht="12" x14ac:dyDescent="0.2">
      <c r="I1575" s="179"/>
      <c r="J1575" s="179"/>
      <c r="K1575" s="179"/>
      <c r="L1575" s="179"/>
    </row>
    <row r="1576" spans="9:12" s="19" customFormat="1" ht="12" x14ac:dyDescent="0.2">
      <c r="I1576" s="179"/>
      <c r="J1576" s="179"/>
      <c r="K1576" s="179"/>
      <c r="L1576" s="179"/>
    </row>
    <row r="1577" spans="9:12" s="19" customFormat="1" ht="12" x14ac:dyDescent="0.2">
      <c r="I1577" s="179"/>
      <c r="J1577" s="179"/>
      <c r="K1577" s="179"/>
      <c r="L1577" s="179"/>
    </row>
    <row r="1578" spans="9:12" s="19" customFormat="1" ht="12" x14ac:dyDescent="0.2">
      <c r="I1578" s="179"/>
      <c r="J1578" s="179"/>
      <c r="K1578" s="179"/>
      <c r="L1578" s="179"/>
    </row>
    <row r="1579" spans="9:12" s="19" customFormat="1" ht="12" x14ac:dyDescent="0.2">
      <c r="I1579" s="179"/>
      <c r="J1579" s="179"/>
      <c r="K1579" s="179"/>
      <c r="L1579" s="179"/>
    </row>
    <row r="1580" spans="9:12" s="19" customFormat="1" ht="12" x14ac:dyDescent="0.2">
      <c r="I1580" s="179"/>
      <c r="J1580" s="179"/>
      <c r="K1580" s="179"/>
      <c r="L1580" s="179"/>
    </row>
    <row r="1581" spans="9:12" s="19" customFormat="1" ht="12" x14ac:dyDescent="0.2">
      <c r="I1581" s="179"/>
      <c r="J1581" s="179"/>
      <c r="K1581" s="179"/>
      <c r="L1581" s="179"/>
    </row>
    <row r="1582" spans="9:12" s="19" customFormat="1" ht="12" x14ac:dyDescent="0.2">
      <c r="I1582" s="179"/>
      <c r="J1582" s="179"/>
      <c r="K1582" s="179"/>
      <c r="L1582" s="179"/>
    </row>
    <row r="1583" spans="9:12" s="19" customFormat="1" ht="12" x14ac:dyDescent="0.2">
      <c r="I1583" s="179"/>
      <c r="J1583" s="179"/>
      <c r="K1583" s="179"/>
      <c r="L1583" s="179"/>
    </row>
    <row r="1584" spans="9:12" s="19" customFormat="1" ht="12" x14ac:dyDescent="0.2">
      <c r="I1584" s="179"/>
      <c r="J1584" s="179"/>
      <c r="K1584" s="179"/>
      <c r="L1584" s="179"/>
    </row>
    <row r="1585" spans="9:12" s="19" customFormat="1" ht="12" x14ac:dyDescent="0.2">
      <c r="I1585" s="179"/>
      <c r="J1585" s="179"/>
      <c r="K1585" s="179"/>
      <c r="L1585" s="179"/>
    </row>
    <row r="1586" spans="9:12" s="19" customFormat="1" ht="12" x14ac:dyDescent="0.2">
      <c r="I1586" s="179"/>
      <c r="J1586" s="179"/>
      <c r="K1586" s="179"/>
      <c r="L1586" s="179"/>
    </row>
    <row r="1587" spans="9:12" s="19" customFormat="1" ht="12" x14ac:dyDescent="0.2">
      <c r="I1587" s="179"/>
      <c r="J1587" s="179"/>
      <c r="K1587" s="179"/>
      <c r="L1587" s="179"/>
    </row>
    <row r="1588" spans="9:12" s="19" customFormat="1" ht="12" x14ac:dyDescent="0.2">
      <c r="I1588" s="179"/>
      <c r="J1588" s="179"/>
      <c r="K1588" s="179"/>
      <c r="L1588" s="179"/>
    </row>
    <row r="1589" spans="9:12" s="19" customFormat="1" ht="12" x14ac:dyDescent="0.2">
      <c r="I1589" s="179"/>
      <c r="J1589" s="179"/>
      <c r="K1589" s="179"/>
      <c r="L1589" s="179"/>
    </row>
    <row r="1590" spans="9:12" s="19" customFormat="1" ht="12" x14ac:dyDescent="0.2">
      <c r="I1590" s="179"/>
      <c r="J1590" s="179"/>
      <c r="K1590" s="179"/>
      <c r="L1590" s="179"/>
    </row>
    <row r="1591" spans="9:12" s="19" customFormat="1" ht="12" x14ac:dyDescent="0.2">
      <c r="I1591" s="179"/>
      <c r="J1591" s="179"/>
      <c r="K1591" s="179"/>
      <c r="L1591" s="179"/>
    </row>
    <row r="1592" spans="9:12" s="19" customFormat="1" ht="12" x14ac:dyDescent="0.2">
      <c r="I1592" s="179"/>
      <c r="J1592" s="179"/>
      <c r="K1592" s="179"/>
      <c r="L1592" s="179"/>
    </row>
    <row r="1593" spans="9:12" s="19" customFormat="1" ht="12" x14ac:dyDescent="0.2">
      <c r="I1593" s="179"/>
      <c r="J1593" s="179"/>
      <c r="K1593" s="179"/>
      <c r="L1593" s="179"/>
    </row>
    <row r="1594" spans="9:12" s="19" customFormat="1" ht="12" x14ac:dyDescent="0.2">
      <c r="I1594" s="179"/>
      <c r="J1594" s="179"/>
      <c r="K1594" s="179"/>
      <c r="L1594" s="179"/>
    </row>
    <row r="1595" spans="9:12" s="19" customFormat="1" ht="12" x14ac:dyDescent="0.2">
      <c r="I1595" s="179"/>
      <c r="J1595" s="179"/>
      <c r="K1595" s="179"/>
      <c r="L1595" s="179"/>
    </row>
    <row r="1596" spans="9:12" s="19" customFormat="1" ht="12" x14ac:dyDescent="0.2">
      <c r="I1596" s="179"/>
      <c r="J1596" s="179"/>
      <c r="K1596" s="179"/>
      <c r="L1596" s="179"/>
    </row>
    <row r="1597" spans="9:12" s="19" customFormat="1" ht="12" x14ac:dyDescent="0.2">
      <c r="I1597" s="179"/>
      <c r="J1597" s="179"/>
      <c r="K1597" s="179"/>
      <c r="L1597" s="179"/>
    </row>
    <row r="1598" spans="9:12" s="19" customFormat="1" ht="12" x14ac:dyDescent="0.2">
      <c r="I1598" s="179"/>
      <c r="J1598" s="179"/>
      <c r="K1598" s="179"/>
      <c r="L1598" s="179"/>
    </row>
    <row r="1599" spans="9:12" s="19" customFormat="1" ht="12" x14ac:dyDescent="0.2">
      <c r="I1599" s="179"/>
      <c r="J1599" s="179"/>
      <c r="K1599" s="179"/>
      <c r="L1599" s="179"/>
    </row>
    <row r="1600" spans="9:12" s="19" customFormat="1" ht="12" x14ac:dyDescent="0.2">
      <c r="I1600" s="179"/>
      <c r="J1600" s="179"/>
      <c r="K1600" s="179"/>
      <c r="L1600" s="179"/>
    </row>
    <row r="1601" spans="9:12" s="19" customFormat="1" ht="12" x14ac:dyDescent="0.2">
      <c r="I1601" s="179"/>
      <c r="J1601" s="179"/>
      <c r="K1601" s="179"/>
      <c r="L1601" s="179"/>
    </row>
    <row r="1602" spans="9:12" s="19" customFormat="1" ht="12" x14ac:dyDescent="0.2">
      <c r="I1602" s="179"/>
      <c r="J1602" s="179"/>
      <c r="K1602" s="179"/>
      <c r="L1602" s="179"/>
    </row>
    <row r="1603" spans="9:12" s="19" customFormat="1" ht="12" x14ac:dyDescent="0.2">
      <c r="I1603" s="179"/>
      <c r="J1603" s="179"/>
      <c r="K1603" s="179"/>
      <c r="L1603" s="179"/>
    </row>
    <row r="1604" spans="9:12" s="19" customFormat="1" ht="12" x14ac:dyDescent="0.2">
      <c r="I1604" s="179"/>
      <c r="J1604" s="179"/>
      <c r="K1604" s="179"/>
      <c r="L1604" s="179"/>
    </row>
    <row r="1605" spans="9:12" s="19" customFormat="1" ht="12" x14ac:dyDescent="0.2">
      <c r="I1605" s="179"/>
      <c r="J1605" s="179"/>
      <c r="K1605" s="179"/>
      <c r="L1605" s="179"/>
    </row>
    <row r="1606" spans="9:12" s="19" customFormat="1" ht="12" x14ac:dyDescent="0.2">
      <c r="I1606" s="179"/>
      <c r="J1606" s="179"/>
      <c r="K1606" s="179"/>
      <c r="L1606" s="179"/>
    </row>
    <row r="1607" spans="9:12" s="19" customFormat="1" ht="12" x14ac:dyDescent="0.2">
      <c r="I1607" s="179"/>
      <c r="J1607" s="179"/>
      <c r="K1607" s="179"/>
      <c r="L1607" s="179"/>
    </row>
    <row r="1608" spans="9:12" s="19" customFormat="1" ht="12" x14ac:dyDescent="0.2">
      <c r="I1608" s="179"/>
      <c r="J1608" s="179"/>
      <c r="K1608" s="179"/>
      <c r="L1608" s="179"/>
    </row>
    <row r="1609" spans="9:12" s="19" customFormat="1" ht="12" x14ac:dyDescent="0.2">
      <c r="I1609" s="179"/>
      <c r="J1609" s="179"/>
      <c r="K1609" s="179"/>
      <c r="L1609" s="179"/>
    </row>
    <row r="1610" spans="9:12" s="19" customFormat="1" ht="12" x14ac:dyDescent="0.2">
      <c r="I1610" s="179"/>
      <c r="J1610" s="179"/>
      <c r="K1610" s="179"/>
      <c r="L1610" s="179"/>
    </row>
    <row r="1611" spans="9:12" s="19" customFormat="1" ht="12" x14ac:dyDescent="0.2">
      <c r="I1611" s="179"/>
      <c r="J1611" s="179"/>
      <c r="K1611" s="179"/>
      <c r="L1611" s="179"/>
    </row>
    <row r="1612" spans="9:12" s="19" customFormat="1" ht="12" x14ac:dyDescent="0.2">
      <c r="I1612" s="179"/>
      <c r="J1612" s="179"/>
      <c r="K1612" s="179"/>
      <c r="L1612" s="179"/>
    </row>
    <row r="1613" spans="9:12" s="19" customFormat="1" ht="12" x14ac:dyDescent="0.2">
      <c r="I1613" s="179"/>
      <c r="J1613" s="179"/>
      <c r="K1613" s="179"/>
      <c r="L1613" s="179"/>
    </row>
    <row r="1614" spans="9:12" s="19" customFormat="1" ht="12" x14ac:dyDescent="0.2">
      <c r="I1614" s="179"/>
      <c r="J1614" s="179"/>
      <c r="K1614" s="179"/>
      <c r="L1614" s="179"/>
    </row>
    <row r="1615" spans="9:12" s="19" customFormat="1" ht="12" x14ac:dyDescent="0.2">
      <c r="I1615" s="179"/>
      <c r="J1615" s="179"/>
      <c r="K1615" s="179"/>
      <c r="L1615" s="179"/>
    </row>
    <row r="1616" spans="9:12" s="19" customFormat="1" ht="12" x14ac:dyDescent="0.2">
      <c r="I1616" s="179"/>
      <c r="J1616" s="179"/>
      <c r="K1616" s="179"/>
      <c r="L1616" s="179"/>
    </row>
    <row r="1617" spans="9:12" s="19" customFormat="1" ht="12" x14ac:dyDescent="0.2">
      <c r="I1617" s="179"/>
      <c r="J1617" s="179"/>
      <c r="K1617" s="179"/>
      <c r="L1617" s="179"/>
    </row>
    <row r="1618" spans="9:12" s="19" customFormat="1" ht="12" x14ac:dyDescent="0.2">
      <c r="I1618" s="179"/>
      <c r="J1618" s="179"/>
      <c r="K1618" s="179"/>
      <c r="L1618" s="179"/>
    </row>
    <row r="1619" spans="9:12" s="19" customFormat="1" ht="12" x14ac:dyDescent="0.2">
      <c r="I1619" s="179"/>
      <c r="J1619" s="179"/>
      <c r="K1619" s="179"/>
      <c r="L1619" s="179"/>
    </row>
    <row r="1620" spans="9:12" s="19" customFormat="1" ht="12" x14ac:dyDescent="0.2">
      <c r="I1620" s="179"/>
      <c r="J1620" s="179"/>
      <c r="K1620" s="179"/>
      <c r="L1620" s="179"/>
    </row>
    <row r="1621" spans="9:12" s="19" customFormat="1" ht="12" x14ac:dyDescent="0.2">
      <c r="I1621" s="179"/>
      <c r="J1621" s="179"/>
      <c r="K1621" s="179"/>
      <c r="L1621" s="179"/>
    </row>
    <row r="1622" spans="9:12" s="19" customFormat="1" ht="12" x14ac:dyDescent="0.2">
      <c r="I1622" s="179"/>
      <c r="J1622" s="179"/>
      <c r="K1622" s="179"/>
      <c r="L1622" s="179"/>
    </row>
    <row r="1623" spans="9:12" s="19" customFormat="1" ht="12" x14ac:dyDescent="0.2">
      <c r="I1623" s="179"/>
      <c r="J1623" s="179"/>
      <c r="K1623" s="179"/>
      <c r="L1623" s="179"/>
    </row>
    <row r="1624" spans="9:12" s="19" customFormat="1" ht="12" x14ac:dyDescent="0.2">
      <c r="I1624" s="179"/>
      <c r="J1624" s="179"/>
      <c r="K1624" s="179"/>
      <c r="L1624" s="179"/>
    </row>
    <row r="1625" spans="9:12" s="19" customFormat="1" ht="12" x14ac:dyDescent="0.2">
      <c r="I1625" s="179"/>
      <c r="J1625" s="179"/>
      <c r="K1625" s="179"/>
      <c r="L1625" s="179"/>
    </row>
    <row r="1626" spans="9:12" s="19" customFormat="1" ht="12" x14ac:dyDescent="0.2">
      <c r="I1626" s="179"/>
      <c r="J1626" s="179"/>
      <c r="K1626" s="179"/>
      <c r="L1626" s="179"/>
    </row>
    <row r="1627" spans="9:12" s="19" customFormat="1" ht="12" x14ac:dyDescent="0.2">
      <c r="I1627" s="179"/>
      <c r="J1627" s="179"/>
      <c r="K1627" s="179"/>
      <c r="L1627" s="179"/>
    </row>
  </sheetData>
  <sheetProtection sheet="1" objects="1" scenarios="1" insertHyperlinks="0"/>
  <customSheetViews>
    <customSheetView guid="{CAD51596-6B73-4932-BD63-A9B6500D33A2}" showPageBreaks="1" fitToPage="1" printArea="1" showRuler="0">
      <pageMargins left="0.78740157480314965" right="0.78740157480314965" top="0.78740157480314965" bottom="0.78740157480314965" header="0" footer="0"/>
      <printOptions horizontalCentered="1"/>
      <pageSetup paperSize="9" scale="76" orientation="portrait" r:id="rId1"/>
      <headerFooter alignWithMargins="0">
        <oddFooter>&amp;L&amp;F
Printed &amp;D&amp;R&amp;A - Page &amp;P</oddFooter>
      </headerFooter>
    </customSheetView>
    <customSheetView guid="{833AC96D-4EBC-4216-8F63-12A77F8DCBC4}" showGridLines="0" fitToPage="1" showRuler="0">
      <pageMargins left="0.78740157480314965" right="0.78740157480314965" top="0.78740157480314965" bottom="0.78740157480314965" header="0" footer="0"/>
      <printOptions horizontalCentered="1"/>
      <pageSetup paperSize="9" scale="76" orientation="portrait" r:id="rId2"/>
      <headerFooter alignWithMargins="0">
        <oddFooter>&amp;L&amp;F
Printed &amp;D&amp;R&amp;A - Page &amp;P</oddFooter>
      </headerFooter>
    </customSheetView>
    <customSheetView guid="{558B4E49-BF54-4A2C-ACEB-D2B2F89A7C90}" fitToPage="1" showRuler="0">
      <pageMargins left="0.78740157480314965" right="0.78740157480314965" top="0.78740157480314965" bottom="0.78740157480314965" header="0" footer="0"/>
      <printOptions horizontalCentered="1"/>
      <pageSetup paperSize="9" scale="85" orientation="portrait" r:id="rId3"/>
      <headerFooter alignWithMargins="0">
        <oddFooter>&amp;L&amp;F
Printed &amp;D&amp;R&amp;A - Page &amp;P</oddFooter>
      </headerFooter>
    </customSheetView>
    <customSheetView guid="{B1EE0497-15B9-45CC-A270-BCDC6C698D7B}" showGridLines="0" fitToPage="1" hiddenColumns="1" showRuler="0">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84">
    <mergeCell ref="I12:L13"/>
    <mergeCell ref="I51:L51"/>
    <mergeCell ref="I52:L52"/>
    <mergeCell ref="I53:L53"/>
    <mergeCell ref="I46:L46"/>
    <mergeCell ref="I47:L47"/>
    <mergeCell ref="I48:L48"/>
    <mergeCell ref="E30:G30"/>
    <mergeCell ref="E31:G31"/>
    <mergeCell ref="E37:G37"/>
    <mergeCell ref="I50:L50"/>
    <mergeCell ref="I49:L49"/>
    <mergeCell ref="E36:G36"/>
    <mergeCell ref="E32:G32"/>
    <mergeCell ref="E33:G33"/>
    <mergeCell ref="E34:G34"/>
    <mergeCell ref="E35:G35"/>
    <mergeCell ref="L5:L7"/>
    <mergeCell ref="I8:I9"/>
    <mergeCell ref="J8:J9"/>
    <mergeCell ref="K8:K9"/>
    <mergeCell ref="L8:L9"/>
    <mergeCell ref="E29:G29"/>
    <mergeCell ref="E24:G24"/>
    <mergeCell ref="E25:G25"/>
    <mergeCell ref="E26:G26"/>
    <mergeCell ref="E27:G27"/>
    <mergeCell ref="A38:C38"/>
    <mergeCell ref="I5:I7"/>
    <mergeCell ref="J5:J7"/>
    <mergeCell ref="K5:K7"/>
    <mergeCell ref="E23:G23"/>
    <mergeCell ref="E28:G28"/>
    <mergeCell ref="E17:G17"/>
    <mergeCell ref="E18:G18"/>
    <mergeCell ref="E19:G19"/>
    <mergeCell ref="E20:G20"/>
    <mergeCell ref="E21:G21"/>
    <mergeCell ref="E22:G22"/>
    <mergeCell ref="B17:C17"/>
    <mergeCell ref="E38:G38"/>
    <mergeCell ref="B18:C18"/>
    <mergeCell ref="B19:C19"/>
    <mergeCell ref="B20:C20"/>
    <mergeCell ref="B21:C21"/>
    <mergeCell ref="B26:C26"/>
    <mergeCell ref="B27:C27"/>
    <mergeCell ref="B1:D1"/>
    <mergeCell ref="B3:C3"/>
    <mergeCell ref="B7:C7"/>
    <mergeCell ref="B8:C8"/>
    <mergeCell ref="B9:C9"/>
    <mergeCell ref="B13:C13"/>
    <mergeCell ref="B14:C14"/>
    <mergeCell ref="E16:G16"/>
    <mergeCell ref="E14:G14"/>
    <mergeCell ref="E15:G15"/>
    <mergeCell ref="B2:C2"/>
    <mergeCell ref="E7:G7"/>
    <mergeCell ref="E8:G8"/>
    <mergeCell ref="E9:G9"/>
    <mergeCell ref="E10:G10"/>
    <mergeCell ref="B16:C16"/>
    <mergeCell ref="E11:G11"/>
    <mergeCell ref="B10:C10"/>
    <mergeCell ref="B11:C11"/>
    <mergeCell ref="B15:C15"/>
    <mergeCell ref="E12:G12"/>
    <mergeCell ref="E13:G13"/>
    <mergeCell ref="B12:C12"/>
    <mergeCell ref="B28:C28"/>
    <mergeCell ref="B29:C29"/>
    <mergeCell ref="B24:C24"/>
    <mergeCell ref="B25:C25"/>
    <mergeCell ref="B22:C22"/>
    <mergeCell ref="B23:C23"/>
    <mergeCell ref="B30:C30"/>
    <mergeCell ref="B31:C31"/>
    <mergeCell ref="B36:C36"/>
    <mergeCell ref="B37:C37"/>
    <mergeCell ref="B32:C32"/>
    <mergeCell ref="B33:C33"/>
    <mergeCell ref="B34:C34"/>
    <mergeCell ref="B35:C35"/>
  </mergeCells>
  <phoneticPr fontId="0" type="noConversion"/>
  <printOptions horizontalCentered="1"/>
  <pageMargins left="0.39370078740157483" right="0.19685039370078741" top="0.39370078740157483" bottom="0.39370078740157483" header="0" footer="0.15748031496062992"/>
  <pageSetup paperSize="9" fitToHeight="5"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43380" r:id="rId8" name="ReworkCompleteChk">
          <controlPr defaultSize="0" autoLine="0" r:id="rId9">
            <anchor moveWithCells="1">
              <from>
                <xdr:col>8</xdr:col>
                <xdr:colOff>114300</xdr:colOff>
                <xdr:row>6</xdr:row>
                <xdr:rowOff>28575</xdr:rowOff>
              </from>
              <to>
                <xdr:col>8</xdr:col>
                <xdr:colOff>285750</xdr:colOff>
                <xdr:row>6</xdr:row>
                <xdr:rowOff>200025</xdr:rowOff>
              </to>
            </anchor>
          </controlPr>
        </control>
      </mc:Choice>
      <mc:Fallback>
        <control shapeId="43380" r:id="rId8" name="ReworkCompleteChk"/>
      </mc:Fallback>
    </mc:AlternateContent>
    <mc:AlternateContent xmlns:mc="http://schemas.openxmlformats.org/markup-compatibility/2006">
      <mc:Choice Requires="x14">
        <control shapeId="43379" r:id="rId10" name="FinalReviewChk">
          <controlPr defaultSize="0" autoLine="0" r:id="rId9">
            <anchor moveWithCells="1">
              <from>
                <xdr:col>8</xdr:col>
                <xdr:colOff>114300</xdr:colOff>
                <xdr:row>7</xdr:row>
                <xdr:rowOff>104775</xdr:rowOff>
              </from>
              <to>
                <xdr:col>8</xdr:col>
                <xdr:colOff>285750</xdr:colOff>
                <xdr:row>8</xdr:row>
                <xdr:rowOff>85725</xdr:rowOff>
              </to>
            </anchor>
          </controlPr>
        </control>
      </mc:Choice>
      <mc:Fallback>
        <control shapeId="43379" r:id="rId10" name="FinalReviewChk"/>
      </mc:Fallback>
    </mc:AlternateContent>
    <mc:AlternateContent xmlns:mc="http://schemas.openxmlformats.org/markup-compatibility/2006">
      <mc:Choice Requires="x14">
        <control shapeId="43378" r:id="rId11" name="ReworkRequiredChk">
          <controlPr defaultSize="0" autoLine="0" r:id="rId9">
            <anchor moveWithCells="1">
              <from>
                <xdr:col>8</xdr:col>
                <xdr:colOff>114300</xdr:colOff>
                <xdr:row>3</xdr:row>
                <xdr:rowOff>76200</xdr:rowOff>
              </from>
              <to>
                <xdr:col>8</xdr:col>
                <xdr:colOff>285750</xdr:colOff>
                <xdr:row>3</xdr:row>
                <xdr:rowOff>247650</xdr:rowOff>
              </to>
            </anchor>
          </controlPr>
        </control>
      </mc:Choice>
      <mc:Fallback>
        <control shapeId="43378" r:id="rId11" name="ReworkRequiredChk"/>
      </mc:Fallback>
    </mc:AlternateContent>
    <mc:AlternateContent xmlns:mc="http://schemas.openxmlformats.org/markup-compatibility/2006">
      <mc:Choice Requires="x14">
        <control shapeId="43377" r:id="rId12" name="ReviewedChk">
          <controlPr defaultSize="0" autoLine="0" r:id="rId9">
            <anchor moveWithCells="1">
              <from>
                <xdr:col>8</xdr:col>
                <xdr:colOff>114300</xdr:colOff>
                <xdr:row>2</xdr:row>
                <xdr:rowOff>76200</xdr:rowOff>
              </from>
              <to>
                <xdr:col>8</xdr:col>
                <xdr:colOff>285750</xdr:colOff>
                <xdr:row>2</xdr:row>
                <xdr:rowOff>247650</xdr:rowOff>
              </to>
            </anchor>
          </controlPr>
        </control>
      </mc:Choice>
      <mc:Fallback>
        <control shapeId="43377" r:id="rId12" name="ReviewedChk"/>
      </mc:Fallback>
    </mc:AlternateContent>
    <mc:AlternateContent xmlns:mc="http://schemas.openxmlformats.org/markup-compatibility/2006">
      <mc:Choice Requires="x14">
        <control shapeId="43376" r:id="rId13" name="AwaitingClientChk">
          <controlPr defaultSize="0" autoLine="0" r:id="rId9">
            <anchor moveWithCells="1">
              <from>
                <xdr:col>8</xdr:col>
                <xdr:colOff>114300</xdr:colOff>
                <xdr:row>1</xdr:row>
                <xdr:rowOff>76200</xdr:rowOff>
              </from>
              <to>
                <xdr:col>8</xdr:col>
                <xdr:colOff>285750</xdr:colOff>
                <xdr:row>1</xdr:row>
                <xdr:rowOff>247650</xdr:rowOff>
              </to>
            </anchor>
          </controlPr>
        </control>
      </mc:Choice>
      <mc:Fallback>
        <control shapeId="43376" r:id="rId13" name="AwaitingClientChk"/>
      </mc:Fallback>
    </mc:AlternateContent>
    <mc:AlternateContent xmlns:mc="http://schemas.openxmlformats.org/markup-compatibility/2006">
      <mc:Choice Requires="x14">
        <control shapeId="43375" r:id="rId14" name="WorksheetCompleteChk">
          <controlPr defaultSize="0" autoLine="0" r:id="rId9">
            <anchor moveWithCells="1">
              <from>
                <xdr:col>8</xdr:col>
                <xdr:colOff>123825</xdr:colOff>
                <xdr:row>0</xdr:row>
                <xdr:rowOff>66675</xdr:rowOff>
              </from>
              <to>
                <xdr:col>8</xdr:col>
                <xdr:colOff>295275</xdr:colOff>
                <xdr:row>0</xdr:row>
                <xdr:rowOff>238125</xdr:rowOff>
              </to>
            </anchor>
          </controlPr>
        </control>
      </mc:Choice>
      <mc:Fallback>
        <control shapeId="43375" r:id="rId14" name="WorksheetCompleteChk"/>
      </mc:Fallback>
    </mc:AlternateContent>
  </control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5">
    <tabColor rgb="FF8DC63F"/>
    <pageSetUpPr fitToPage="1"/>
  </sheetPr>
  <dimension ref="A1:X1466"/>
  <sheetViews>
    <sheetView showGridLines="0" zoomScaleNormal="100" workbookViewId="0"/>
  </sheetViews>
  <sheetFormatPr defaultColWidth="9.33203125" defaultRowHeight="15" x14ac:dyDescent="0.25"/>
  <cols>
    <col min="1" max="1" width="12.83203125" style="167" customWidth="1"/>
    <col min="2" max="2" width="30" style="167" customWidth="1"/>
    <col min="3" max="3" width="22.33203125" style="167" customWidth="1"/>
    <col min="4" max="19" width="15.83203125" style="167" customWidth="1"/>
    <col min="20" max="20" width="15.1640625" style="167" customWidth="1"/>
    <col min="21" max="21" width="6.5" style="179" customWidth="1"/>
    <col min="22" max="22" width="30.83203125" style="179" customWidth="1"/>
    <col min="23" max="24" width="12.5" style="179" customWidth="1"/>
    <col min="25" max="16384" width="9.33203125" style="167"/>
  </cols>
  <sheetData>
    <row r="1" spans="1:24" ht="24.95" customHeight="1" x14ac:dyDescent="0.25">
      <c r="A1" s="145" t="s">
        <v>167</v>
      </c>
      <c r="B1" s="1426" t="str">
        <f>Home!$B$3</f>
        <v>MICI05</v>
      </c>
      <c r="C1" s="1426"/>
      <c r="D1" s="1426"/>
      <c r="E1" s="222"/>
      <c r="R1" s="104" t="s">
        <v>58</v>
      </c>
      <c r="S1" s="1066" t="e">
        <f>IF(AND('Index of Workpapers'!E78="",#REF!=""),'Index of Workpapers'!C78,IF('Index of Workpapers'!E78&lt;&gt;"",'Index of Workpapers'!E78,#REF!))</f>
        <v>#REF!</v>
      </c>
      <c r="U1" s="643"/>
      <c r="V1" s="644" t="s">
        <v>349</v>
      </c>
      <c r="W1" s="645" t="s">
        <v>63</v>
      </c>
      <c r="X1" s="646" t="s">
        <v>64</v>
      </c>
    </row>
    <row r="2" spans="1:24" ht="24.95" customHeight="1" x14ac:dyDescent="0.25">
      <c r="A2" s="145" t="s">
        <v>10</v>
      </c>
      <c r="B2" s="1426" t="str">
        <f>Home!$B$4</f>
        <v>MICINDA SUPERANNUATION FUND</v>
      </c>
      <c r="C2" s="1426"/>
      <c r="D2" s="168"/>
      <c r="E2" s="149"/>
      <c r="R2" s="104" t="s">
        <v>63</v>
      </c>
      <c r="S2" s="104" t="s">
        <v>64</v>
      </c>
      <c r="U2" s="643"/>
      <c r="V2" s="644" t="s">
        <v>350</v>
      </c>
      <c r="W2" s="645" t="s">
        <v>63</v>
      </c>
      <c r="X2" s="646" t="s">
        <v>64</v>
      </c>
    </row>
    <row r="3" spans="1:24" ht="24.95" customHeight="1" x14ac:dyDescent="0.25">
      <c r="A3" s="145" t="s">
        <v>236</v>
      </c>
      <c r="B3" s="1427">
        <f>Home!$C$7</f>
        <v>43281</v>
      </c>
      <c r="C3" s="1427"/>
      <c r="D3" s="999"/>
      <c r="Q3" s="207" t="s">
        <v>55</v>
      </c>
      <c r="R3" s="106" t="str">
        <f>Home!$C$16</f>
        <v>TH</v>
      </c>
      <c r="S3" s="238">
        <f>Home!$C$17</f>
        <v>43521</v>
      </c>
      <c r="U3" s="643"/>
      <c r="V3" s="644" t="s">
        <v>94</v>
      </c>
      <c r="W3" s="645" t="s">
        <v>63</v>
      </c>
      <c r="X3" s="646" t="s">
        <v>64</v>
      </c>
    </row>
    <row r="4" spans="1:24" ht="24.95" customHeight="1" x14ac:dyDescent="0.3">
      <c r="A4" s="197" t="s">
        <v>47</v>
      </c>
      <c r="C4" s="197"/>
      <c r="D4" s="197"/>
      <c r="Q4" s="207" t="s">
        <v>56</v>
      </c>
      <c r="R4" s="106" t="str">
        <f>Home!$C$18</f>
        <v>Enter initials</v>
      </c>
      <c r="S4" s="238" t="str">
        <f>Home!$C$19</f>
        <v>Enter date</v>
      </c>
      <c r="U4" s="643"/>
      <c r="V4" s="644" t="s">
        <v>351</v>
      </c>
      <c r="W4" s="645" t="s">
        <v>63</v>
      </c>
      <c r="X4" s="646" t="s">
        <v>64</v>
      </c>
    </row>
    <row r="5" spans="1:24" ht="3.75" customHeight="1" x14ac:dyDescent="0.25">
      <c r="U5" s="1481"/>
      <c r="V5" s="1484" t="s">
        <v>352</v>
      </c>
      <c r="W5" s="1487" t="s">
        <v>63</v>
      </c>
      <c r="X5" s="1490" t="s">
        <v>64</v>
      </c>
    </row>
    <row r="6" spans="1:24" ht="15" customHeight="1" x14ac:dyDescent="0.25">
      <c r="A6" s="1414" t="s">
        <v>788</v>
      </c>
      <c r="B6" s="1414"/>
      <c r="C6" s="1414"/>
      <c r="D6" s="1414"/>
      <c r="E6" s="1414"/>
      <c r="F6" s="1414"/>
      <c r="G6" s="1414"/>
      <c r="H6" s="1414"/>
      <c r="I6" s="1414"/>
      <c r="J6" s="1414"/>
      <c r="K6" s="1414"/>
      <c r="L6" s="1414"/>
      <c r="M6" s="1414"/>
      <c r="N6" s="1414"/>
      <c r="O6" s="1414"/>
      <c r="P6" s="1414"/>
      <c r="Q6" s="1414"/>
      <c r="R6" s="1414"/>
      <c r="S6" s="1414"/>
      <c r="U6" s="1722"/>
      <c r="V6" s="1723"/>
      <c r="W6" s="1724"/>
      <c r="X6" s="1725"/>
    </row>
    <row r="7" spans="1:24" ht="15" customHeight="1" x14ac:dyDescent="0.25">
      <c r="A7" s="1414" t="s">
        <v>1007</v>
      </c>
      <c r="B7" s="1414"/>
      <c r="C7" s="1414"/>
      <c r="D7" s="1414"/>
      <c r="E7" s="1414"/>
      <c r="F7" s="1414"/>
      <c r="G7" s="1414"/>
      <c r="H7" s="1414"/>
      <c r="I7" s="1414"/>
      <c r="J7" s="1414"/>
      <c r="K7" s="1414"/>
      <c r="L7" s="1414"/>
      <c r="M7" s="1414"/>
      <c r="N7" s="1414"/>
      <c r="O7" s="1414"/>
      <c r="P7" s="1414"/>
      <c r="Q7" s="1414"/>
      <c r="R7" s="1414"/>
      <c r="S7" s="1414"/>
      <c r="U7" s="1483"/>
      <c r="V7" s="1486"/>
      <c r="W7" s="1489"/>
      <c r="X7" s="1492"/>
    </row>
    <row r="8" spans="1:24" ht="3.75" customHeight="1" thickBot="1" x14ac:dyDescent="0.3">
      <c r="U8" s="1418"/>
      <c r="V8" s="1419" t="s">
        <v>353</v>
      </c>
      <c r="W8" s="1420" t="s">
        <v>63</v>
      </c>
      <c r="X8" s="1422" t="s">
        <v>64</v>
      </c>
    </row>
    <row r="9" spans="1:24" ht="3.75" customHeight="1" x14ac:dyDescent="0.25">
      <c r="A9" s="735"/>
      <c r="B9" s="738"/>
      <c r="C9" s="738"/>
      <c r="D9" s="738"/>
      <c r="E9" s="738"/>
      <c r="F9" s="738"/>
      <c r="G9" s="738"/>
      <c r="H9" s="738"/>
      <c r="I9" s="738"/>
      <c r="J9" s="738"/>
      <c r="K9" s="738"/>
      <c r="L9" s="738"/>
      <c r="M9" s="738"/>
      <c r="N9" s="738"/>
      <c r="O9" s="738"/>
      <c r="P9" s="738"/>
      <c r="Q9" s="738"/>
      <c r="R9" s="738"/>
      <c r="S9" s="739"/>
      <c r="U9" s="1418"/>
      <c r="V9" s="1419"/>
      <c r="W9" s="1420"/>
      <c r="X9" s="1422"/>
    </row>
    <row r="10" spans="1:24" ht="19.5" customHeight="1" x14ac:dyDescent="0.25">
      <c r="A10" s="1397" t="s">
        <v>628</v>
      </c>
      <c r="B10" s="1398"/>
      <c r="C10" s="1398"/>
      <c r="D10" s="1398"/>
      <c r="E10" s="1398"/>
      <c r="F10" s="1398"/>
      <c r="G10" s="1398"/>
      <c r="H10" s="1398"/>
      <c r="I10" s="1398"/>
      <c r="J10" s="1398"/>
      <c r="K10" s="1398"/>
      <c r="L10" s="1398"/>
      <c r="M10" s="1398"/>
      <c r="N10" s="1398"/>
      <c r="O10" s="1398"/>
      <c r="P10" s="1398"/>
      <c r="Q10" s="1398"/>
      <c r="R10" s="1398"/>
      <c r="S10" s="1399"/>
      <c r="T10" s="224"/>
      <c r="U10" s="1418"/>
      <c r="V10" s="1419"/>
      <c r="W10" s="1420"/>
      <c r="X10" s="1422"/>
    </row>
    <row r="11" spans="1:24" ht="3.75" customHeight="1" x14ac:dyDescent="0.25">
      <c r="A11" s="754"/>
      <c r="B11" s="173"/>
      <c r="C11" s="173"/>
      <c r="D11" s="173"/>
      <c r="E11" s="173"/>
      <c r="F11" s="173"/>
      <c r="G11" s="173"/>
      <c r="H11" s="173"/>
      <c r="I11" s="173"/>
      <c r="J11" s="173"/>
      <c r="K11" s="173"/>
      <c r="L11" s="173"/>
      <c r="M11" s="173"/>
      <c r="N11" s="173"/>
      <c r="O11" s="173"/>
      <c r="P11" s="173"/>
      <c r="Q11" s="173"/>
      <c r="R11" s="173"/>
      <c r="S11" s="755"/>
      <c r="T11" s="224"/>
      <c r="U11" s="897"/>
      <c r="V11" s="898"/>
      <c r="W11" s="898"/>
      <c r="X11" s="899"/>
    </row>
    <row r="12" spans="1:24" ht="24.95" customHeight="1" x14ac:dyDescent="0.25">
      <c r="A12" s="1402" t="s">
        <v>185</v>
      </c>
      <c r="B12" s="1403" t="s">
        <v>264</v>
      </c>
      <c r="C12" s="1403" t="s">
        <v>337</v>
      </c>
      <c r="D12" s="642"/>
      <c r="E12" s="1015">
        <f>(IF(B3="Enter date here","Enter date here",DATE(YEAR($B$3)-1,MONTH($B$3),DAY($B$3)+1)))</f>
        <v>42917</v>
      </c>
      <c r="F12" s="642"/>
      <c r="G12" s="642" t="s">
        <v>497</v>
      </c>
      <c r="H12" s="1403" t="s">
        <v>785</v>
      </c>
      <c r="I12" s="1403" t="s">
        <v>498</v>
      </c>
      <c r="J12" s="1403"/>
      <c r="K12" s="642"/>
      <c r="L12" s="1015">
        <f>$B$3</f>
        <v>43281</v>
      </c>
      <c r="M12" s="642"/>
      <c r="N12" s="1403" t="s">
        <v>1161</v>
      </c>
      <c r="O12" s="1403" t="s">
        <v>1163</v>
      </c>
      <c r="P12" s="1403" t="s">
        <v>1162</v>
      </c>
      <c r="Q12" s="1403" t="s">
        <v>171</v>
      </c>
      <c r="R12" s="1403"/>
      <c r="S12" s="1457"/>
      <c r="T12" s="225"/>
      <c r="U12" s="985" t="s">
        <v>902</v>
      </c>
      <c r="V12" s="991"/>
      <c r="W12" s="991"/>
      <c r="X12" s="992"/>
    </row>
    <row r="13" spans="1:24" ht="39.950000000000003" customHeight="1" x14ac:dyDescent="0.25">
      <c r="A13" s="1402"/>
      <c r="B13" s="1403"/>
      <c r="C13" s="1403"/>
      <c r="D13" s="642" t="s">
        <v>500</v>
      </c>
      <c r="E13" s="642" t="s">
        <v>501</v>
      </c>
      <c r="F13" s="642" t="s">
        <v>502</v>
      </c>
      <c r="G13" s="642" t="s">
        <v>500</v>
      </c>
      <c r="H13" s="1403"/>
      <c r="I13" s="642" t="s">
        <v>500</v>
      </c>
      <c r="J13" s="642" t="s">
        <v>503</v>
      </c>
      <c r="K13" s="642" t="s">
        <v>500</v>
      </c>
      <c r="L13" s="642" t="s">
        <v>501</v>
      </c>
      <c r="M13" s="642" t="s">
        <v>502</v>
      </c>
      <c r="N13" s="1403"/>
      <c r="O13" s="1403"/>
      <c r="P13" s="1403"/>
      <c r="Q13" s="1403"/>
      <c r="R13" s="1403"/>
      <c r="S13" s="1457"/>
      <c r="U13" s="1726" t="s">
        <v>468</v>
      </c>
      <c r="V13" s="1507"/>
      <c r="W13" s="1507"/>
      <c r="X13" s="1679"/>
    </row>
    <row r="14" spans="1:24" ht="15" customHeight="1" x14ac:dyDescent="0.25">
      <c r="A14" s="896"/>
      <c r="B14" s="893"/>
      <c r="C14" s="894"/>
      <c r="D14" s="247"/>
      <c r="E14" s="883">
        <f>F14-D14</f>
        <v>0</v>
      </c>
      <c r="F14" s="247"/>
      <c r="G14" s="247"/>
      <c r="H14" s="247"/>
      <c r="I14" s="247"/>
      <c r="J14" s="247"/>
      <c r="K14" s="883">
        <f>D14+G14-H14-I14</f>
        <v>0</v>
      </c>
      <c r="L14" s="883">
        <f>M14-K14</f>
        <v>0</v>
      </c>
      <c r="M14" s="247"/>
      <c r="N14" s="883">
        <f>IF(E14=0,0,I14-J14)</f>
        <v>0</v>
      </c>
      <c r="O14" s="883">
        <f>P14-N14</f>
        <v>0</v>
      </c>
      <c r="P14" s="883">
        <f>L14-E14</f>
        <v>0</v>
      </c>
      <c r="Q14" s="1532"/>
      <c r="R14" s="1532"/>
      <c r="S14" s="1533"/>
      <c r="U14" s="443"/>
      <c r="V14" s="444"/>
      <c r="W14" s="444"/>
      <c r="X14" s="445"/>
    </row>
    <row r="15" spans="1:24" x14ac:dyDescent="0.25">
      <c r="A15" s="507"/>
      <c r="B15" s="664"/>
      <c r="C15" s="319"/>
      <c r="D15" s="437"/>
      <c r="E15" s="438">
        <f t="shared" ref="E15:E43" si="0">F15-D15</f>
        <v>0</v>
      </c>
      <c r="F15" s="437"/>
      <c r="G15" s="437"/>
      <c r="H15" s="437"/>
      <c r="I15" s="437"/>
      <c r="J15" s="437"/>
      <c r="K15" s="438">
        <f t="shared" ref="K15:K43" si="1">D15+G15-H15-I15</f>
        <v>0</v>
      </c>
      <c r="L15" s="438">
        <f t="shared" ref="L15:L43" si="2">M15-K15</f>
        <v>0</v>
      </c>
      <c r="M15" s="437"/>
      <c r="N15" s="883">
        <f t="shared" ref="N15:N43" si="3">IF(E15=0,0,I15-J15)</f>
        <v>0</v>
      </c>
      <c r="O15" s="883">
        <f t="shared" ref="O15:O43" si="4">P15-N15</f>
        <v>0</v>
      </c>
      <c r="P15" s="438">
        <f t="shared" ref="P15:P43" si="5">L15-E15</f>
        <v>0</v>
      </c>
      <c r="Q15" s="1413"/>
      <c r="R15" s="1413"/>
      <c r="S15" s="1527"/>
      <c r="U15" s="443"/>
      <c r="V15" s="444"/>
      <c r="W15" s="444"/>
      <c r="X15" s="445"/>
    </row>
    <row r="16" spans="1:24" x14ac:dyDescent="0.25">
      <c r="A16" s="507"/>
      <c r="B16" s="664"/>
      <c r="C16" s="319"/>
      <c r="D16" s="437"/>
      <c r="E16" s="438">
        <f t="shared" si="0"/>
        <v>0</v>
      </c>
      <c r="F16" s="437"/>
      <c r="G16" s="437"/>
      <c r="H16" s="437"/>
      <c r="I16" s="437"/>
      <c r="J16" s="437"/>
      <c r="K16" s="438">
        <f t="shared" si="1"/>
        <v>0</v>
      </c>
      <c r="L16" s="438">
        <f t="shared" si="2"/>
        <v>0</v>
      </c>
      <c r="M16" s="437"/>
      <c r="N16" s="883">
        <f t="shared" si="3"/>
        <v>0</v>
      </c>
      <c r="O16" s="883">
        <f t="shared" si="4"/>
        <v>0</v>
      </c>
      <c r="P16" s="438">
        <f t="shared" si="5"/>
        <v>0</v>
      </c>
      <c r="Q16" s="1413"/>
      <c r="R16" s="1413"/>
      <c r="S16" s="1527"/>
      <c r="U16" s="443"/>
      <c r="V16" s="444"/>
      <c r="W16" s="444"/>
      <c r="X16" s="445"/>
    </row>
    <row r="17" spans="1:24" x14ac:dyDescent="0.25">
      <c r="A17" s="507"/>
      <c r="B17" s="664"/>
      <c r="C17" s="319"/>
      <c r="D17" s="437"/>
      <c r="E17" s="438">
        <f t="shared" si="0"/>
        <v>0</v>
      </c>
      <c r="F17" s="437"/>
      <c r="G17" s="437"/>
      <c r="H17" s="437"/>
      <c r="I17" s="437"/>
      <c r="J17" s="437"/>
      <c r="K17" s="438">
        <f t="shared" si="1"/>
        <v>0</v>
      </c>
      <c r="L17" s="438">
        <f t="shared" si="2"/>
        <v>0</v>
      </c>
      <c r="M17" s="437"/>
      <c r="N17" s="883">
        <f t="shared" si="3"/>
        <v>0</v>
      </c>
      <c r="O17" s="883">
        <f t="shared" si="4"/>
        <v>0</v>
      </c>
      <c r="P17" s="438">
        <f t="shared" si="5"/>
        <v>0</v>
      </c>
      <c r="Q17" s="1413"/>
      <c r="R17" s="1413"/>
      <c r="S17" s="1527"/>
      <c r="U17" s="443"/>
      <c r="V17" s="444"/>
      <c r="W17" s="444"/>
      <c r="X17" s="445"/>
    </row>
    <row r="18" spans="1:24" x14ac:dyDescent="0.25">
      <c r="A18" s="507"/>
      <c r="B18" s="664"/>
      <c r="C18" s="319"/>
      <c r="D18" s="437"/>
      <c r="E18" s="438">
        <f t="shared" si="0"/>
        <v>0</v>
      </c>
      <c r="F18" s="437"/>
      <c r="G18" s="437"/>
      <c r="H18" s="437"/>
      <c r="I18" s="437"/>
      <c r="J18" s="437"/>
      <c r="K18" s="438">
        <f t="shared" si="1"/>
        <v>0</v>
      </c>
      <c r="L18" s="438">
        <f t="shared" si="2"/>
        <v>0</v>
      </c>
      <c r="M18" s="437"/>
      <c r="N18" s="883">
        <f t="shared" si="3"/>
        <v>0</v>
      </c>
      <c r="O18" s="883">
        <f t="shared" si="4"/>
        <v>0</v>
      </c>
      <c r="P18" s="438">
        <f t="shared" si="5"/>
        <v>0</v>
      </c>
      <c r="Q18" s="1413"/>
      <c r="R18" s="1413"/>
      <c r="S18" s="1527"/>
      <c r="U18" s="443"/>
      <c r="V18" s="444"/>
      <c r="W18" s="444"/>
      <c r="X18" s="445"/>
    </row>
    <row r="19" spans="1:24" x14ac:dyDescent="0.25">
      <c r="A19" s="507"/>
      <c r="B19" s="664"/>
      <c r="C19" s="319"/>
      <c r="D19" s="437"/>
      <c r="E19" s="438">
        <f t="shared" si="0"/>
        <v>0</v>
      </c>
      <c r="F19" s="437"/>
      <c r="G19" s="437"/>
      <c r="H19" s="437"/>
      <c r="I19" s="437"/>
      <c r="J19" s="437"/>
      <c r="K19" s="438">
        <f t="shared" si="1"/>
        <v>0</v>
      </c>
      <c r="L19" s="438">
        <f t="shared" ref="L19:L28" si="6">M19-K19</f>
        <v>0</v>
      </c>
      <c r="M19" s="437"/>
      <c r="N19" s="883">
        <f t="shared" si="3"/>
        <v>0</v>
      </c>
      <c r="O19" s="883">
        <f t="shared" si="4"/>
        <v>0</v>
      </c>
      <c r="P19" s="438">
        <f t="shared" si="5"/>
        <v>0</v>
      </c>
      <c r="Q19" s="1413"/>
      <c r="R19" s="1413"/>
      <c r="S19" s="1527"/>
      <c r="U19" s="443"/>
      <c r="V19" s="444"/>
      <c r="W19" s="444"/>
      <c r="X19" s="445"/>
    </row>
    <row r="20" spans="1:24" x14ac:dyDescent="0.25">
      <c r="A20" s="507"/>
      <c r="B20" s="664"/>
      <c r="C20" s="319"/>
      <c r="D20" s="437"/>
      <c r="E20" s="438">
        <f t="shared" si="0"/>
        <v>0</v>
      </c>
      <c r="F20" s="437"/>
      <c r="G20" s="437"/>
      <c r="H20" s="437"/>
      <c r="I20" s="437"/>
      <c r="J20" s="437"/>
      <c r="K20" s="438">
        <f t="shared" si="1"/>
        <v>0</v>
      </c>
      <c r="L20" s="438">
        <f t="shared" si="6"/>
        <v>0</v>
      </c>
      <c r="M20" s="437"/>
      <c r="N20" s="883">
        <f t="shared" si="3"/>
        <v>0</v>
      </c>
      <c r="O20" s="883">
        <f t="shared" si="4"/>
        <v>0</v>
      </c>
      <c r="P20" s="438">
        <f t="shared" si="5"/>
        <v>0</v>
      </c>
      <c r="Q20" s="1413"/>
      <c r="R20" s="1413"/>
      <c r="S20" s="1527"/>
      <c r="U20" s="443"/>
      <c r="V20" s="444"/>
      <c r="W20" s="444"/>
      <c r="X20" s="445"/>
    </row>
    <row r="21" spans="1:24" x14ac:dyDescent="0.25">
      <c r="A21" s="507"/>
      <c r="B21" s="663"/>
      <c r="C21" s="319"/>
      <c r="D21" s="437"/>
      <c r="E21" s="438">
        <f t="shared" si="0"/>
        <v>0</v>
      </c>
      <c r="F21" s="437"/>
      <c r="G21" s="437"/>
      <c r="H21" s="437"/>
      <c r="I21" s="437"/>
      <c r="J21" s="437"/>
      <c r="K21" s="438">
        <f t="shared" si="1"/>
        <v>0</v>
      </c>
      <c r="L21" s="438">
        <f t="shared" si="6"/>
        <v>0</v>
      </c>
      <c r="M21" s="437"/>
      <c r="N21" s="883">
        <f t="shared" si="3"/>
        <v>0</v>
      </c>
      <c r="O21" s="883">
        <f t="shared" si="4"/>
        <v>0</v>
      </c>
      <c r="P21" s="438">
        <f t="shared" si="5"/>
        <v>0</v>
      </c>
      <c r="Q21" s="1413"/>
      <c r="R21" s="1413"/>
      <c r="S21" s="1527"/>
      <c r="U21" s="443"/>
      <c r="V21" s="444"/>
      <c r="W21" s="444"/>
      <c r="X21" s="445"/>
    </row>
    <row r="22" spans="1:24" x14ac:dyDescent="0.25">
      <c r="A22" s="507"/>
      <c r="B22" s="664"/>
      <c r="C22" s="319"/>
      <c r="D22" s="437"/>
      <c r="E22" s="438">
        <f t="shared" si="0"/>
        <v>0</v>
      </c>
      <c r="F22" s="437"/>
      <c r="G22" s="437"/>
      <c r="H22" s="437"/>
      <c r="I22" s="437"/>
      <c r="J22" s="437"/>
      <c r="K22" s="438">
        <f t="shared" si="1"/>
        <v>0</v>
      </c>
      <c r="L22" s="438">
        <f t="shared" si="6"/>
        <v>0</v>
      </c>
      <c r="M22" s="437"/>
      <c r="N22" s="883">
        <f t="shared" si="3"/>
        <v>0</v>
      </c>
      <c r="O22" s="883">
        <f t="shared" si="4"/>
        <v>0</v>
      </c>
      <c r="P22" s="438">
        <f t="shared" si="5"/>
        <v>0</v>
      </c>
      <c r="Q22" s="1413"/>
      <c r="R22" s="1413"/>
      <c r="S22" s="1527"/>
      <c r="U22" s="443"/>
      <c r="V22" s="444"/>
      <c r="W22" s="444"/>
      <c r="X22" s="445"/>
    </row>
    <row r="23" spans="1:24" x14ac:dyDescent="0.25">
      <c r="A23" s="507"/>
      <c r="B23" s="663"/>
      <c r="C23" s="319"/>
      <c r="D23" s="437"/>
      <c r="E23" s="438">
        <f t="shared" si="0"/>
        <v>0</v>
      </c>
      <c r="F23" s="437"/>
      <c r="G23" s="437"/>
      <c r="H23" s="437"/>
      <c r="I23" s="437"/>
      <c r="J23" s="437"/>
      <c r="K23" s="438">
        <f t="shared" si="1"/>
        <v>0</v>
      </c>
      <c r="L23" s="438">
        <f t="shared" si="6"/>
        <v>0</v>
      </c>
      <c r="M23" s="437"/>
      <c r="N23" s="883">
        <f t="shared" si="3"/>
        <v>0</v>
      </c>
      <c r="O23" s="883">
        <f t="shared" si="4"/>
        <v>0</v>
      </c>
      <c r="P23" s="438">
        <f t="shared" si="5"/>
        <v>0</v>
      </c>
      <c r="Q23" s="1413"/>
      <c r="R23" s="1413"/>
      <c r="S23" s="1527"/>
      <c r="U23" s="443"/>
      <c r="V23" s="444"/>
      <c r="W23" s="444"/>
      <c r="X23" s="445"/>
    </row>
    <row r="24" spans="1:24" x14ac:dyDescent="0.25">
      <c r="A24" s="507"/>
      <c r="B24" s="664"/>
      <c r="C24" s="319"/>
      <c r="D24" s="437"/>
      <c r="E24" s="438">
        <f t="shared" si="0"/>
        <v>0</v>
      </c>
      <c r="F24" s="437"/>
      <c r="G24" s="437"/>
      <c r="H24" s="437"/>
      <c r="I24" s="437"/>
      <c r="J24" s="437"/>
      <c r="K24" s="438">
        <f t="shared" si="1"/>
        <v>0</v>
      </c>
      <c r="L24" s="438">
        <f t="shared" si="6"/>
        <v>0</v>
      </c>
      <c r="M24" s="437"/>
      <c r="N24" s="883">
        <f t="shared" si="3"/>
        <v>0</v>
      </c>
      <c r="O24" s="883">
        <f t="shared" si="4"/>
        <v>0</v>
      </c>
      <c r="P24" s="438">
        <f t="shared" si="5"/>
        <v>0</v>
      </c>
      <c r="Q24" s="1413"/>
      <c r="R24" s="1413"/>
      <c r="S24" s="1527"/>
      <c r="U24" s="443"/>
      <c r="V24" s="444"/>
      <c r="W24" s="444"/>
      <c r="X24" s="445"/>
    </row>
    <row r="25" spans="1:24" x14ac:dyDescent="0.25">
      <c r="A25" s="507"/>
      <c r="B25" s="664"/>
      <c r="C25" s="319"/>
      <c r="D25" s="437"/>
      <c r="E25" s="438">
        <f t="shared" si="0"/>
        <v>0</v>
      </c>
      <c r="F25" s="437"/>
      <c r="G25" s="437"/>
      <c r="H25" s="437"/>
      <c r="I25" s="437"/>
      <c r="J25" s="437"/>
      <c r="K25" s="438">
        <f t="shared" si="1"/>
        <v>0</v>
      </c>
      <c r="L25" s="438">
        <f t="shared" si="6"/>
        <v>0</v>
      </c>
      <c r="M25" s="437"/>
      <c r="N25" s="883">
        <f t="shared" si="3"/>
        <v>0</v>
      </c>
      <c r="O25" s="883">
        <f t="shared" si="4"/>
        <v>0</v>
      </c>
      <c r="P25" s="438">
        <f t="shared" si="5"/>
        <v>0</v>
      </c>
      <c r="Q25" s="1413"/>
      <c r="R25" s="1413"/>
      <c r="S25" s="1527"/>
      <c r="U25" s="443"/>
      <c r="V25" s="444"/>
      <c r="W25" s="444"/>
      <c r="X25" s="445"/>
    </row>
    <row r="26" spans="1:24" x14ac:dyDescent="0.25">
      <c r="A26" s="507"/>
      <c r="B26" s="663"/>
      <c r="C26" s="319"/>
      <c r="D26" s="437"/>
      <c r="E26" s="438">
        <f t="shared" si="0"/>
        <v>0</v>
      </c>
      <c r="F26" s="437"/>
      <c r="G26" s="437"/>
      <c r="H26" s="437"/>
      <c r="I26" s="437"/>
      <c r="J26" s="437"/>
      <c r="K26" s="438">
        <f t="shared" si="1"/>
        <v>0</v>
      </c>
      <c r="L26" s="438">
        <f t="shared" si="6"/>
        <v>0</v>
      </c>
      <c r="M26" s="437"/>
      <c r="N26" s="883">
        <f t="shared" si="3"/>
        <v>0</v>
      </c>
      <c r="O26" s="883">
        <f t="shared" si="4"/>
        <v>0</v>
      </c>
      <c r="P26" s="438">
        <f t="shared" si="5"/>
        <v>0</v>
      </c>
      <c r="Q26" s="1413"/>
      <c r="R26" s="1413"/>
      <c r="S26" s="1527"/>
      <c r="U26" s="443"/>
      <c r="V26" s="444"/>
      <c r="W26" s="444"/>
      <c r="X26" s="445"/>
    </row>
    <row r="27" spans="1:24" x14ac:dyDescent="0.25">
      <c r="A27" s="507"/>
      <c r="B27" s="663"/>
      <c r="C27" s="319"/>
      <c r="D27" s="437"/>
      <c r="E27" s="438">
        <f t="shared" si="0"/>
        <v>0</v>
      </c>
      <c r="F27" s="437"/>
      <c r="G27" s="437"/>
      <c r="H27" s="437"/>
      <c r="I27" s="437"/>
      <c r="J27" s="437"/>
      <c r="K27" s="438">
        <f t="shared" si="1"/>
        <v>0</v>
      </c>
      <c r="L27" s="438">
        <f t="shared" si="6"/>
        <v>0</v>
      </c>
      <c r="M27" s="437"/>
      <c r="N27" s="883">
        <f t="shared" si="3"/>
        <v>0</v>
      </c>
      <c r="O27" s="883">
        <f t="shared" si="4"/>
        <v>0</v>
      </c>
      <c r="P27" s="438">
        <f t="shared" si="5"/>
        <v>0</v>
      </c>
      <c r="Q27" s="1413"/>
      <c r="R27" s="1413"/>
      <c r="S27" s="1527"/>
      <c r="U27" s="443"/>
      <c r="V27" s="444"/>
      <c r="W27" s="444"/>
      <c r="X27" s="445"/>
    </row>
    <row r="28" spans="1:24" x14ac:dyDescent="0.25">
      <c r="A28" s="507"/>
      <c r="B28" s="663"/>
      <c r="C28" s="319"/>
      <c r="D28" s="437"/>
      <c r="E28" s="438">
        <f t="shared" si="0"/>
        <v>0</v>
      </c>
      <c r="F28" s="437"/>
      <c r="G28" s="437"/>
      <c r="H28" s="437"/>
      <c r="I28" s="437"/>
      <c r="J28" s="437"/>
      <c r="K28" s="438">
        <f t="shared" si="1"/>
        <v>0</v>
      </c>
      <c r="L28" s="438">
        <f t="shared" si="6"/>
        <v>0</v>
      </c>
      <c r="M28" s="437"/>
      <c r="N28" s="883">
        <f t="shared" si="3"/>
        <v>0</v>
      </c>
      <c r="O28" s="883">
        <f t="shared" si="4"/>
        <v>0</v>
      </c>
      <c r="P28" s="438">
        <f t="shared" si="5"/>
        <v>0</v>
      </c>
      <c r="Q28" s="1413"/>
      <c r="R28" s="1413"/>
      <c r="S28" s="1527"/>
      <c r="U28" s="443"/>
      <c r="V28" s="444"/>
      <c r="W28" s="444"/>
      <c r="X28" s="445"/>
    </row>
    <row r="29" spans="1:24" x14ac:dyDescent="0.25">
      <c r="A29" s="507"/>
      <c r="B29" s="663"/>
      <c r="C29" s="319"/>
      <c r="D29" s="437"/>
      <c r="E29" s="438">
        <f t="shared" si="0"/>
        <v>0</v>
      </c>
      <c r="F29" s="437"/>
      <c r="G29" s="437"/>
      <c r="H29" s="437"/>
      <c r="I29" s="437"/>
      <c r="J29" s="437"/>
      <c r="K29" s="438">
        <f t="shared" si="1"/>
        <v>0</v>
      </c>
      <c r="L29" s="438">
        <f t="shared" si="2"/>
        <v>0</v>
      </c>
      <c r="M29" s="437"/>
      <c r="N29" s="883">
        <f t="shared" si="3"/>
        <v>0</v>
      </c>
      <c r="O29" s="883">
        <f t="shared" si="4"/>
        <v>0</v>
      </c>
      <c r="P29" s="438">
        <f t="shared" si="5"/>
        <v>0</v>
      </c>
      <c r="Q29" s="1413"/>
      <c r="R29" s="1413"/>
      <c r="S29" s="1527"/>
      <c r="U29" s="443"/>
      <c r="V29" s="444"/>
      <c r="W29" s="444"/>
      <c r="X29" s="445"/>
    </row>
    <row r="30" spans="1:24" x14ac:dyDescent="0.25">
      <c r="A30" s="507"/>
      <c r="B30" s="663"/>
      <c r="C30" s="319"/>
      <c r="D30" s="437"/>
      <c r="E30" s="438">
        <f t="shared" si="0"/>
        <v>0</v>
      </c>
      <c r="F30" s="437"/>
      <c r="G30" s="437"/>
      <c r="H30" s="437"/>
      <c r="I30" s="437"/>
      <c r="J30" s="437"/>
      <c r="K30" s="438">
        <f t="shared" si="1"/>
        <v>0</v>
      </c>
      <c r="L30" s="438">
        <f t="shared" si="2"/>
        <v>0</v>
      </c>
      <c r="M30" s="437"/>
      <c r="N30" s="883">
        <f t="shared" si="3"/>
        <v>0</v>
      </c>
      <c r="O30" s="883">
        <f t="shared" si="4"/>
        <v>0</v>
      </c>
      <c r="P30" s="438">
        <f t="shared" si="5"/>
        <v>0</v>
      </c>
      <c r="Q30" s="1413"/>
      <c r="R30" s="1413"/>
      <c r="S30" s="1527"/>
      <c r="U30" s="443"/>
      <c r="V30" s="444"/>
      <c r="W30" s="444"/>
      <c r="X30" s="445"/>
    </row>
    <row r="31" spans="1:24" x14ac:dyDescent="0.25">
      <c r="A31" s="507"/>
      <c r="B31" s="663"/>
      <c r="C31" s="319"/>
      <c r="D31" s="437"/>
      <c r="E31" s="438">
        <f t="shared" si="0"/>
        <v>0</v>
      </c>
      <c r="F31" s="437"/>
      <c r="G31" s="437"/>
      <c r="H31" s="437"/>
      <c r="I31" s="437"/>
      <c r="J31" s="437"/>
      <c r="K31" s="438">
        <f t="shared" si="1"/>
        <v>0</v>
      </c>
      <c r="L31" s="438">
        <f t="shared" si="2"/>
        <v>0</v>
      </c>
      <c r="M31" s="437"/>
      <c r="N31" s="883">
        <f t="shared" si="3"/>
        <v>0</v>
      </c>
      <c r="O31" s="883">
        <f t="shared" si="4"/>
        <v>0</v>
      </c>
      <c r="P31" s="438">
        <f t="shared" si="5"/>
        <v>0</v>
      </c>
      <c r="Q31" s="1413"/>
      <c r="R31" s="1413"/>
      <c r="S31" s="1527"/>
      <c r="U31" s="443"/>
      <c r="V31" s="444"/>
      <c r="W31" s="444"/>
      <c r="X31" s="445"/>
    </row>
    <row r="32" spans="1:24" x14ac:dyDescent="0.25">
      <c r="A32" s="507"/>
      <c r="B32" s="663"/>
      <c r="C32" s="319"/>
      <c r="D32" s="437"/>
      <c r="E32" s="438">
        <f t="shared" si="0"/>
        <v>0</v>
      </c>
      <c r="F32" s="437"/>
      <c r="G32" s="437"/>
      <c r="H32" s="437"/>
      <c r="I32" s="437"/>
      <c r="J32" s="437"/>
      <c r="K32" s="438">
        <f t="shared" si="1"/>
        <v>0</v>
      </c>
      <c r="L32" s="438">
        <f t="shared" si="2"/>
        <v>0</v>
      </c>
      <c r="M32" s="437"/>
      <c r="N32" s="883">
        <f t="shared" si="3"/>
        <v>0</v>
      </c>
      <c r="O32" s="883">
        <f t="shared" si="4"/>
        <v>0</v>
      </c>
      <c r="P32" s="438">
        <f t="shared" si="5"/>
        <v>0</v>
      </c>
      <c r="Q32" s="1413"/>
      <c r="R32" s="1413"/>
      <c r="S32" s="1527"/>
      <c r="U32" s="443"/>
      <c r="V32" s="444"/>
      <c r="W32" s="444"/>
      <c r="X32" s="445"/>
    </row>
    <row r="33" spans="1:24" x14ac:dyDescent="0.25">
      <c r="A33" s="507"/>
      <c r="B33" s="663"/>
      <c r="C33" s="319"/>
      <c r="D33" s="437"/>
      <c r="E33" s="438">
        <f t="shared" si="0"/>
        <v>0</v>
      </c>
      <c r="F33" s="437"/>
      <c r="G33" s="437"/>
      <c r="H33" s="437"/>
      <c r="I33" s="437"/>
      <c r="J33" s="437"/>
      <c r="K33" s="438">
        <f t="shared" si="1"/>
        <v>0</v>
      </c>
      <c r="L33" s="438">
        <f t="shared" si="2"/>
        <v>0</v>
      </c>
      <c r="M33" s="437"/>
      <c r="N33" s="883">
        <f t="shared" si="3"/>
        <v>0</v>
      </c>
      <c r="O33" s="883">
        <f t="shared" si="4"/>
        <v>0</v>
      </c>
      <c r="P33" s="438">
        <f t="shared" si="5"/>
        <v>0</v>
      </c>
      <c r="Q33" s="1413"/>
      <c r="R33" s="1413"/>
      <c r="S33" s="1527"/>
      <c r="U33" s="443"/>
      <c r="V33" s="444"/>
      <c r="W33" s="444"/>
      <c r="X33" s="445"/>
    </row>
    <row r="34" spans="1:24" x14ac:dyDescent="0.25">
      <c r="A34" s="507"/>
      <c r="B34" s="663"/>
      <c r="C34" s="319"/>
      <c r="D34" s="437"/>
      <c r="E34" s="438">
        <f t="shared" si="0"/>
        <v>0</v>
      </c>
      <c r="F34" s="437"/>
      <c r="G34" s="437"/>
      <c r="H34" s="437"/>
      <c r="I34" s="437"/>
      <c r="J34" s="437"/>
      <c r="K34" s="438">
        <f t="shared" si="1"/>
        <v>0</v>
      </c>
      <c r="L34" s="438">
        <f t="shared" si="2"/>
        <v>0</v>
      </c>
      <c r="M34" s="437"/>
      <c r="N34" s="883">
        <f t="shared" si="3"/>
        <v>0</v>
      </c>
      <c r="O34" s="883">
        <f t="shared" si="4"/>
        <v>0</v>
      </c>
      <c r="P34" s="438">
        <f t="shared" si="5"/>
        <v>0</v>
      </c>
      <c r="Q34" s="1413"/>
      <c r="R34" s="1413"/>
      <c r="S34" s="1527"/>
      <c r="U34" s="443"/>
      <c r="V34" s="444"/>
      <c r="W34" s="444"/>
      <c r="X34" s="445"/>
    </row>
    <row r="35" spans="1:24" x14ac:dyDescent="0.25">
      <c r="A35" s="507"/>
      <c r="B35" s="663"/>
      <c r="C35" s="319"/>
      <c r="D35" s="437"/>
      <c r="E35" s="438">
        <f t="shared" si="0"/>
        <v>0</v>
      </c>
      <c r="F35" s="437"/>
      <c r="G35" s="437"/>
      <c r="H35" s="437"/>
      <c r="I35" s="437"/>
      <c r="J35" s="437"/>
      <c r="K35" s="438">
        <f t="shared" si="1"/>
        <v>0</v>
      </c>
      <c r="L35" s="438">
        <f t="shared" si="2"/>
        <v>0</v>
      </c>
      <c r="M35" s="437"/>
      <c r="N35" s="883">
        <f t="shared" si="3"/>
        <v>0</v>
      </c>
      <c r="O35" s="883">
        <f t="shared" si="4"/>
        <v>0</v>
      </c>
      <c r="P35" s="438">
        <f t="shared" si="5"/>
        <v>0</v>
      </c>
      <c r="Q35" s="1413"/>
      <c r="R35" s="1413"/>
      <c r="S35" s="1527"/>
      <c r="U35" s="443"/>
      <c r="V35" s="444"/>
      <c r="W35" s="444"/>
      <c r="X35" s="445"/>
    </row>
    <row r="36" spans="1:24" x14ac:dyDescent="0.25">
      <c r="A36" s="507"/>
      <c r="B36" s="663"/>
      <c r="C36" s="319"/>
      <c r="D36" s="437"/>
      <c r="E36" s="438">
        <f t="shared" si="0"/>
        <v>0</v>
      </c>
      <c r="F36" s="437"/>
      <c r="G36" s="437"/>
      <c r="H36" s="437"/>
      <c r="I36" s="437"/>
      <c r="J36" s="437"/>
      <c r="K36" s="438">
        <f t="shared" si="1"/>
        <v>0</v>
      </c>
      <c r="L36" s="438">
        <f t="shared" si="2"/>
        <v>0</v>
      </c>
      <c r="M36" s="437"/>
      <c r="N36" s="883">
        <f t="shared" si="3"/>
        <v>0</v>
      </c>
      <c r="O36" s="883">
        <f t="shared" si="4"/>
        <v>0</v>
      </c>
      <c r="P36" s="438">
        <f t="shared" si="5"/>
        <v>0</v>
      </c>
      <c r="Q36" s="1413"/>
      <c r="R36" s="1413"/>
      <c r="S36" s="1527"/>
      <c r="U36" s="443"/>
      <c r="V36" s="444"/>
      <c r="W36" s="444"/>
      <c r="X36" s="445"/>
    </row>
    <row r="37" spans="1:24" x14ac:dyDescent="0.25">
      <c r="A37" s="507"/>
      <c r="B37" s="663"/>
      <c r="C37" s="319"/>
      <c r="D37" s="437"/>
      <c r="E37" s="438">
        <f t="shared" si="0"/>
        <v>0</v>
      </c>
      <c r="F37" s="437"/>
      <c r="G37" s="437"/>
      <c r="H37" s="437"/>
      <c r="I37" s="437"/>
      <c r="J37" s="437"/>
      <c r="K37" s="438">
        <f t="shared" si="1"/>
        <v>0</v>
      </c>
      <c r="L37" s="438">
        <f t="shared" si="2"/>
        <v>0</v>
      </c>
      <c r="M37" s="437"/>
      <c r="N37" s="883">
        <f t="shared" si="3"/>
        <v>0</v>
      </c>
      <c r="O37" s="883">
        <f t="shared" si="4"/>
        <v>0</v>
      </c>
      <c r="P37" s="438">
        <f t="shared" si="5"/>
        <v>0</v>
      </c>
      <c r="Q37" s="1413"/>
      <c r="R37" s="1413"/>
      <c r="S37" s="1527"/>
      <c r="U37" s="443"/>
      <c r="V37" s="444"/>
      <c r="W37" s="444"/>
      <c r="X37" s="445"/>
    </row>
    <row r="38" spans="1:24" x14ac:dyDescent="0.25">
      <c r="A38" s="507"/>
      <c r="B38" s="663"/>
      <c r="C38" s="319"/>
      <c r="D38" s="437"/>
      <c r="E38" s="438">
        <f t="shared" si="0"/>
        <v>0</v>
      </c>
      <c r="F38" s="437"/>
      <c r="G38" s="437"/>
      <c r="H38" s="437"/>
      <c r="I38" s="437"/>
      <c r="J38" s="437"/>
      <c r="K38" s="438">
        <f t="shared" si="1"/>
        <v>0</v>
      </c>
      <c r="L38" s="438">
        <f t="shared" si="2"/>
        <v>0</v>
      </c>
      <c r="M38" s="437"/>
      <c r="N38" s="883">
        <f t="shared" si="3"/>
        <v>0</v>
      </c>
      <c r="O38" s="883">
        <f t="shared" si="4"/>
        <v>0</v>
      </c>
      <c r="P38" s="438">
        <f t="shared" si="5"/>
        <v>0</v>
      </c>
      <c r="Q38" s="1413"/>
      <c r="R38" s="1413"/>
      <c r="S38" s="1527"/>
      <c r="U38" s="443"/>
      <c r="V38" s="444"/>
      <c r="W38" s="444"/>
      <c r="X38" s="445"/>
    </row>
    <row r="39" spans="1:24" x14ac:dyDescent="0.25">
      <c r="A39" s="507"/>
      <c r="B39" s="663"/>
      <c r="C39" s="319"/>
      <c r="D39" s="437"/>
      <c r="E39" s="438">
        <f t="shared" si="0"/>
        <v>0</v>
      </c>
      <c r="F39" s="437"/>
      <c r="G39" s="437"/>
      <c r="H39" s="437"/>
      <c r="I39" s="437"/>
      <c r="J39" s="437"/>
      <c r="K39" s="438">
        <f t="shared" si="1"/>
        <v>0</v>
      </c>
      <c r="L39" s="438">
        <f t="shared" si="2"/>
        <v>0</v>
      </c>
      <c r="M39" s="437"/>
      <c r="N39" s="883">
        <f t="shared" si="3"/>
        <v>0</v>
      </c>
      <c r="O39" s="883">
        <f t="shared" si="4"/>
        <v>0</v>
      </c>
      <c r="P39" s="438">
        <f t="shared" si="5"/>
        <v>0</v>
      </c>
      <c r="Q39" s="1413"/>
      <c r="R39" s="1413"/>
      <c r="S39" s="1527"/>
      <c r="U39" s="443"/>
      <c r="V39" s="444"/>
      <c r="W39" s="444"/>
      <c r="X39" s="445"/>
    </row>
    <row r="40" spans="1:24" x14ac:dyDescent="0.25">
      <c r="A40" s="507"/>
      <c r="B40" s="663"/>
      <c r="C40" s="319"/>
      <c r="D40" s="437"/>
      <c r="E40" s="438">
        <f t="shared" si="0"/>
        <v>0</v>
      </c>
      <c r="F40" s="437"/>
      <c r="G40" s="437"/>
      <c r="H40" s="437"/>
      <c r="I40" s="437"/>
      <c r="J40" s="437"/>
      <c r="K40" s="438">
        <f t="shared" si="1"/>
        <v>0</v>
      </c>
      <c r="L40" s="438">
        <f t="shared" si="2"/>
        <v>0</v>
      </c>
      <c r="M40" s="437"/>
      <c r="N40" s="883">
        <f t="shared" si="3"/>
        <v>0</v>
      </c>
      <c r="O40" s="883">
        <f t="shared" si="4"/>
        <v>0</v>
      </c>
      <c r="P40" s="438">
        <f t="shared" si="5"/>
        <v>0</v>
      </c>
      <c r="Q40" s="1413"/>
      <c r="R40" s="1413"/>
      <c r="S40" s="1527"/>
      <c r="U40" s="443"/>
      <c r="V40" s="444"/>
      <c r="W40" s="444"/>
      <c r="X40" s="445"/>
    </row>
    <row r="41" spans="1:24" x14ac:dyDescent="0.25">
      <c r="A41" s="507"/>
      <c r="B41" s="663"/>
      <c r="C41" s="319"/>
      <c r="D41" s="437"/>
      <c r="E41" s="438">
        <f t="shared" si="0"/>
        <v>0</v>
      </c>
      <c r="F41" s="437"/>
      <c r="G41" s="437"/>
      <c r="H41" s="437"/>
      <c r="I41" s="437"/>
      <c r="J41" s="437"/>
      <c r="K41" s="438">
        <f t="shared" si="1"/>
        <v>0</v>
      </c>
      <c r="L41" s="438">
        <f t="shared" si="2"/>
        <v>0</v>
      </c>
      <c r="M41" s="437"/>
      <c r="N41" s="883">
        <f t="shared" si="3"/>
        <v>0</v>
      </c>
      <c r="O41" s="883">
        <f t="shared" si="4"/>
        <v>0</v>
      </c>
      <c r="P41" s="438">
        <f t="shared" si="5"/>
        <v>0</v>
      </c>
      <c r="Q41" s="1413"/>
      <c r="R41" s="1413"/>
      <c r="S41" s="1527"/>
      <c r="U41" s="443"/>
      <c r="V41" s="444"/>
      <c r="W41" s="444"/>
      <c r="X41" s="445"/>
    </row>
    <row r="42" spans="1:24" x14ac:dyDescent="0.25">
      <c r="A42" s="507"/>
      <c r="B42" s="663"/>
      <c r="C42" s="319"/>
      <c r="D42" s="437"/>
      <c r="E42" s="438">
        <f t="shared" si="0"/>
        <v>0</v>
      </c>
      <c r="F42" s="437"/>
      <c r="G42" s="437"/>
      <c r="H42" s="437"/>
      <c r="I42" s="437"/>
      <c r="J42" s="437"/>
      <c r="K42" s="438">
        <f t="shared" si="1"/>
        <v>0</v>
      </c>
      <c r="L42" s="438">
        <f t="shared" si="2"/>
        <v>0</v>
      </c>
      <c r="M42" s="437"/>
      <c r="N42" s="883">
        <f t="shared" si="3"/>
        <v>0</v>
      </c>
      <c r="O42" s="883">
        <f t="shared" si="4"/>
        <v>0</v>
      </c>
      <c r="P42" s="438">
        <f t="shared" si="5"/>
        <v>0</v>
      </c>
      <c r="Q42" s="1413"/>
      <c r="R42" s="1413"/>
      <c r="S42" s="1527"/>
      <c r="U42" s="443"/>
      <c r="V42" s="444"/>
      <c r="W42" s="444"/>
      <c r="X42" s="445"/>
    </row>
    <row r="43" spans="1:24" x14ac:dyDescent="0.25">
      <c r="A43" s="507"/>
      <c r="B43" s="663"/>
      <c r="C43" s="319"/>
      <c r="D43" s="437"/>
      <c r="E43" s="438">
        <f t="shared" si="0"/>
        <v>0</v>
      </c>
      <c r="F43" s="437"/>
      <c r="G43" s="437"/>
      <c r="H43" s="437"/>
      <c r="I43" s="437"/>
      <c r="J43" s="437"/>
      <c r="K43" s="438">
        <f t="shared" si="1"/>
        <v>0</v>
      </c>
      <c r="L43" s="438">
        <f t="shared" si="2"/>
        <v>0</v>
      </c>
      <c r="M43" s="437"/>
      <c r="N43" s="883">
        <f t="shared" si="3"/>
        <v>0</v>
      </c>
      <c r="O43" s="883">
        <f t="shared" si="4"/>
        <v>0</v>
      </c>
      <c r="P43" s="438">
        <f t="shared" si="5"/>
        <v>0</v>
      </c>
      <c r="Q43" s="1413"/>
      <c r="R43" s="1413"/>
      <c r="S43" s="1527"/>
      <c r="U43" s="443"/>
      <c r="V43" s="444"/>
      <c r="W43" s="444"/>
      <c r="X43" s="445"/>
    </row>
    <row r="44" spans="1:24" ht="19.5" customHeight="1" thickBot="1" x14ac:dyDescent="0.3">
      <c r="A44" s="754"/>
      <c r="B44" s="173"/>
      <c r="C44" s="173"/>
      <c r="D44" s="415">
        <f>SUM(D14:D43)</f>
        <v>0</v>
      </c>
      <c r="E44" s="415">
        <f t="shared" ref="E44:P44" si="7">SUM(E14:E43)</f>
        <v>0</v>
      </c>
      <c r="F44" s="415">
        <f t="shared" si="7"/>
        <v>0</v>
      </c>
      <c r="G44" s="415">
        <f t="shared" si="7"/>
        <v>0</v>
      </c>
      <c r="H44" s="415">
        <f t="shared" si="7"/>
        <v>0</v>
      </c>
      <c r="I44" s="415">
        <f t="shared" si="7"/>
        <v>0</v>
      </c>
      <c r="J44" s="415">
        <f t="shared" si="7"/>
        <v>0</v>
      </c>
      <c r="K44" s="415">
        <f t="shared" si="7"/>
        <v>0</v>
      </c>
      <c r="L44" s="415">
        <f t="shared" si="7"/>
        <v>0</v>
      </c>
      <c r="M44" s="415">
        <f t="shared" si="7"/>
        <v>0</v>
      </c>
      <c r="N44" s="415">
        <f t="shared" si="7"/>
        <v>0</v>
      </c>
      <c r="O44" s="415">
        <f t="shared" si="7"/>
        <v>0</v>
      </c>
      <c r="P44" s="415">
        <f t="shared" si="7"/>
        <v>0</v>
      </c>
      <c r="Q44" s="173"/>
      <c r="R44" s="173"/>
      <c r="S44" s="755"/>
      <c r="U44" s="443"/>
      <c r="V44" s="444"/>
      <c r="W44" s="444"/>
      <c r="X44" s="445"/>
    </row>
    <row r="45" spans="1:24" ht="3.75" customHeight="1" thickTop="1" thickBot="1" x14ac:dyDescent="0.3">
      <c r="A45" s="754"/>
      <c r="B45" s="173"/>
      <c r="C45" s="173"/>
      <c r="D45" s="173"/>
      <c r="E45" s="173"/>
      <c r="F45" s="173"/>
      <c r="G45" s="173"/>
      <c r="H45" s="173"/>
      <c r="I45" s="173"/>
      <c r="J45" s="173"/>
      <c r="K45" s="173"/>
      <c r="L45" s="173"/>
      <c r="M45" s="173"/>
      <c r="N45" s="173"/>
      <c r="O45" s="173"/>
      <c r="P45" s="173"/>
      <c r="Q45" s="173"/>
      <c r="R45" s="173"/>
      <c r="S45" s="755"/>
      <c r="U45" s="374"/>
      <c r="V45" s="374"/>
      <c r="W45" s="374"/>
      <c r="X45" s="374"/>
    </row>
    <row r="46" spans="1:24" ht="3.75" customHeight="1" x14ac:dyDescent="0.25">
      <c r="A46" s="735"/>
      <c r="B46" s="738"/>
      <c r="C46" s="738"/>
      <c r="D46" s="738"/>
      <c r="E46" s="738"/>
      <c r="F46" s="738"/>
      <c r="G46" s="738"/>
      <c r="H46" s="738"/>
      <c r="I46" s="738"/>
      <c r="J46" s="738"/>
      <c r="K46" s="738"/>
      <c r="L46" s="738"/>
      <c r="M46" s="738"/>
      <c r="N46" s="738"/>
      <c r="O46" s="738"/>
      <c r="P46" s="738"/>
      <c r="Q46" s="738"/>
      <c r="R46" s="738"/>
      <c r="S46" s="739"/>
      <c r="U46" s="374"/>
      <c r="V46" s="374"/>
      <c r="W46" s="374"/>
      <c r="X46" s="374"/>
    </row>
    <row r="47" spans="1:24" ht="19.5" customHeight="1" x14ac:dyDescent="0.25">
      <c r="A47" s="1397" t="s">
        <v>756</v>
      </c>
      <c r="B47" s="1398"/>
      <c r="C47" s="1398"/>
      <c r="D47" s="1398"/>
      <c r="E47" s="1398"/>
      <c r="F47" s="1398"/>
      <c r="G47" s="1398"/>
      <c r="H47" s="1398"/>
      <c r="I47" s="1398"/>
      <c r="J47" s="1398"/>
      <c r="K47" s="1398"/>
      <c r="L47" s="1398"/>
      <c r="M47" s="1398"/>
      <c r="N47" s="1398"/>
      <c r="O47" s="1398"/>
      <c r="P47" s="1398"/>
      <c r="Q47" s="1398"/>
      <c r="R47" s="1398"/>
      <c r="S47" s="1399"/>
      <c r="U47" s="374"/>
      <c r="V47" s="374"/>
      <c r="W47" s="374"/>
      <c r="X47" s="374"/>
    </row>
    <row r="48" spans="1:24" ht="3.75" customHeight="1" x14ac:dyDescent="0.25">
      <c r="A48" s="754"/>
      <c r="B48" s="173"/>
      <c r="C48" s="173"/>
      <c r="D48" s="173"/>
      <c r="E48" s="173"/>
      <c r="F48" s="173"/>
      <c r="G48" s="173"/>
      <c r="H48" s="173"/>
      <c r="I48" s="173"/>
      <c r="J48" s="173"/>
      <c r="K48" s="173"/>
      <c r="L48" s="173"/>
      <c r="M48" s="173"/>
      <c r="N48" s="173"/>
      <c r="O48" s="173"/>
      <c r="P48" s="173"/>
      <c r="Q48" s="173"/>
      <c r="R48" s="173"/>
      <c r="S48" s="755"/>
      <c r="U48" s="374"/>
      <c r="V48" s="374"/>
      <c r="W48" s="374"/>
      <c r="X48" s="374"/>
    </row>
    <row r="49" spans="1:24" ht="19.5" customHeight="1" x14ac:dyDescent="0.25">
      <c r="A49" s="1402" t="s">
        <v>185</v>
      </c>
      <c r="B49" s="1403" t="s">
        <v>766</v>
      </c>
      <c r="C49" s="1403" t="s">
        <v>337</v>
      </c>
      <c r="D49" s="642"/>
      <c r="E49" s="1015">
        <f>(IF(B3="Enter date here","Enter date here",DATE(YEAR($B$3)-1,MONTH($B$3),DAY($B$3)+1)))</f>
        <v>42917</v>
      </c>
      <c r="F49" s="642"/>
      <c r="G49" s="642" t="s">
        <v>497</v>
      </c>
      <c r="H49" s="1403" t="s">
        <v>786</v>
      </c>
      <c r="I49" s="1403" t="s">
        <v>498</v>
      </c>
      <c r="J49" s="1403"/>
      <c r="K49" s="642"/>
      <c r="L49" s="1015">
        <f>$B$3</f>
        <v>43281</v>
      </c>
      <c r="M49" s="642"/>
      <c r="N49" s="1403" t="s">
        <v>499</v>
      </c>
      <c r="O49" s="1727" t="s">
        <v>171</v>
      </c>
      <c r="P49" s="1727"/>
      <c r="Q49" s="1727"/>
      <c r="R49" s="1146"/>
      <c r="S49" s="1035"/>
      <c r="U49" s="374"/>
      <c r="V49" s="374"/>
      <c r="W49" s="374"/>
      <c r="X49" s="374"/>
    </row>
    <row r="50" spans="1:24" ht="30" customHeight="1" x14ac:dyDescent="0.25">
      <c r="A50" s="1402"/>
      <c r="B50" s="1403"/>
      <c r="C50" s="1403"/>
      <c r="D50" s="642" t="s">
        <v>927</v>
      </c>
      <c r="E50" s="642" t="s">
        <v>501</v>
      </c>
      <c r="F50" s="642" t="s">
        <v>502</v>
      </c>
      <c r="G50" s="642" t="s">
        <v>500</v>
      </c>
      <c r="H50" s="1403"/>
      <c r="I50" s="642" t="s">
        <v>927</v>
      </c>
      <c r="J50" s="642" t="s">
        <v>503</v>
      </c>
      <c r="K50" s="642" t="s">
        <v>927</v>
      </c>
      <c r="L50" s="642" t="s">
        <v>501</v>
      </c>
      <c r="M50" s="642" t="s">
        <v>502</v>
      </c>
      <c r="N50" s="1403"/>
      <c r="O50" s="1727"/>
      <c r="P50" s="1727"/>
      <c r="Q50" s="1727"/>
      <c r="R50" s="1146"/>
      <c r="S50" s="1035"/>
      <c r="U50" s="374"/>
      <c r="V50" s="374"/>
      <c r="W50" s="374"/>
      <c r="X50" s="374"/>
    </row>
    <row r="51" spans="1:24" x14ac:dyDescent="0.25">
      <c r="A51" s="896"/>
      <c r="B51" s="895"/>
      <c r="C51" s="894"/>
      <c r="D51" s="247"/>
      <c r="E51" s="883">
        <f>F51-D51</f>
        <v>0</v>
      </c>
      <c r="F51" s="247"/>
      <c r="G51" s="247"/>
      <c r="H51" s="247"/>
      <c r="I51" s="247"/>
      <c r="J51" s="247"/>
      <c r="K51" s="883">
        <f>D51+G51-H51-I51</f>
        <v>0</v>
      </c>
      <c r="L51" s="883">
        <f>M51-K51</f>
        <v>0</v>
      </c>
      <c r="M51" s="247"/>
      <c r="N51" s="883">
        <f t="shared" ref="N51:N60" si="8">L51-E51</f>
        <v>0</v>
      </c>
      <c r="O51" s="1659"/>
      <c r="P51" s="1659"/>
      <c r="Q51" s="1659"/>
      <c r="R51" s="1147"/>
      <c r="S51" s="1164"/>
      <c r="U51" s="443"/>
      <c r="V51" s="444"/>
      <c r="W51" s="444"/>
      <c r="X51" s="445"/>
    </row>
    <row r="52" spans="1:24" x14ac:dyDescent="0.25">
      <c r="A52" s="507"/>
      <c r="B52" s="663"/>
      <c r="C52" s="319"/>
      <c r="D52" s="437"/>
      <c r="E52" s="438">
        <f t="shared" ref="E52:E60" si="9">F52-D52</f>
        <v>0</v>
      </c>
      <c r="F52" s="437"/>
      <c r="G52" s="437"/>
      <c r="H52" s="437"/>
      <c r="I52" s="437"/>
      <c r="J52" s="437"/>
      <c r="K52" s="438">
        <f t="shared" ref="K52:K60" si="10">D52+G52-H52-I52</f>
        <v>0</v>
      </c>
      <c r="L52" s="438">
        <f t="shared" ref="L52:L60" si="11">M52-K52</f>
        <v>0</v>
      </c>
      <c r="M52" s="437"/>
      <c r="N52" s="438">
        <f t="shared" si="8"/>
        <v>0</v>
      </c>
      <c r="O52" s="1659"/>
      <c r="P52" s="1659"/>
      <c r="Q52" s="1659"/>
      <c r="R52" s="1147"/>
      <c r="S52" s="1164"/>
      <c r="U52" s="443"/>
      <c r="V52" s="444"/>
      <c r="W52" s="444"/>
      <c r="X52" s="445"/>
    </row>
    <row r="53" spans="1:24" x14ac:dyDescent="0.25">
      <c r="A53" s="507"/>
      <c r="B53" s="663"/>
      <c r="C53" s="319"/>
      <c r="D53" s="437"/>
      <c r="E53" s="438">
        <f t="shared" si="9"/>
        <v>0</v>
      </c>
      <c r="F53" s="437"/>
      <c r="G53" s="437"/>
      <c r="H53" s="437"/>
      <c r="I53" s="437"/>
      <c r="J53" s="437"/>
      <c r="K53" s="438">
        <f t="shared" si="10"/>
        <v>0</v>
      </c>
      <c r="L53" s="438">
        <f t="shared" si="11"/>
        <v>0</v>
      </c>
      <c r="M53" s="437"/>
      <c r="N53" s="438">
        <f t="shared" si="8"/>
        <v>0</v>
      </c>
      <c r="O53" s="1659"/>
      <c r="P53" s="1659"/>
      <c r="Q53" s="1659"/>
      <c r="R53" s="1147"/>
      <c r="S53" s="1164"/>
      <c r="U53" s="443"/>
      <c r="V53" s="444"/>
      <c r="W53" s="444"/>
      <c r="X53" s="445"/>
    </row>
    <row r="54" spans="1:24" x14ac:dyDescent="0.25">
      <c r="A54" s="507"/>
      <c r="B54" s="663"/>
      <c r="C54" s="319"/>
      <c r="D54" s="437"/>
      <c r="E54" s="438">
        <f t="shared" si="9"/>
        <v>0</v>
      </c>
      <c r="F54" s="437"/>
      <c r="G54" s="437"/>
      <c r="H54" s="437"/>
      <c r="I54" s="437"/>
      <c r="J54" s="437"/>
      <c r="K54" s="438">
        <f t="shared" si="10"/>
        <v>0</v>
      </c>
      <c r="L54" s="438">
        <f t="shared" si="11"/>
        <v>0</v>
      </c>
      <c r="M54" s="437"/>
      <c r="N54" s="438">
        <f t="shared" si="8"/>
        <v>0</v>
      </c>
      <c r="O54" s="1659"/>
      <c r="P54" s="1659"/>
      <c r="Q54" s="1659"/>
      <c r="R54" s="1147"/>
      <c r="S54" s="1164"/>
      <c r="U54" s="443"/>
      <c r="V54" s="444"/>
      <c r="W54" s="444"/>
      <c r="X54" s="445"/>
    </row>
    <row r="55" spans="1:24" x14ac:dyDescent="0.25">
      <c r="A55" s="507"/>
      <c r="B55" s="663"/>
      <c r="C55" s="319"/>
      <c r="D55" s="437"/>
      <c r="E55" s="438">
        <f t="shared" si="9"/>
        <v>0</v>
      </c>
      <c r="F55" s="437"/>
      <c r="G55" s="437"/>
      <c r="H55" s="437"/>
      <c r="I55" s="437"/>
      <c r="J55" s="437"/>
      <c r="K55" s="438">
        <f t="shared" si="10"/>
        <v>0</v>
      </c>
      <c r="L55" s="438">
        <f t="shared" si="11"/>
        <v>0</v>
      </c>
      <c r="M55" s="437"/>
      <c r="N55" s="438">
        <f t="shared" si="8"/>
        <v>0</v>
      </c>
      <c r="O55" s="1659"/>
      <c r="P55" s="1659"/>
      <c r="Q55" s="1659"/>
      <c r="R55" s="1147"/>
      <c r="S55" s="1164"/>
      <c r="U55" s="443"/>
      <c r="V55" s="444"/>
      <c r="W55" s="444"/>
      <c r="X55" s="445"/>
    </row>
    <row r="56" spans="1:24" x14ac:dyDescent="0.25">
      <c r="A56" s="507"/>
      <c r="B56" s="663"/>
      <c r="C56" s="319"/>
      <c r="D56" s="437"/>
      <c r="E56" s="438">
        <f t="shared" si="9"/>
        <v>0</v>
      </c>
      <c r="F56" s="437"/>
      <c r="G56" s="437"/>
      <c r="H56" s="437"/>
      <c r="I56" s="437"/>
      <c r="J56" s="437"/>
      <c r="K56" s="438">
        <f t="shared" si="10"/>
        <v>0</v>
      </c>
      <c r="L56" s="438">
        <f t="shared" si="11"/>
        <v>0</v>
      </c>
      <c r="M56" s="437"/>
      <c r="N56" s="438">
        <f t="shared" si="8"/>
        <v>0</v>
      </c>
      <c r="O56" s="1659"/>
      <c r="P56" s="1659"/>
      <c r="Q56" s="1659"/>
      <c r="R56" s="1147"/>
      <c r="S56" s="1164"/>
      <c r="U56" s="443"/>
      <c r="V56" s="444"/>
      <c r="W56" s="444"/>
      <c r="X56" s="445"/>
    </row>
    <row r="57" spans="1:24" x14ac:dyDescent="0.25">
      <c r="A57" s="507"/>
      <c r="B57" s="663"/>
      <c r="C57" s="319"/>
      <c r="D57" s="437"/>
      <c r="E57" s="438">
        <f t="shared" si="9"/>
        <v>0</v>
      </c>
      <c r="F57" s="437"/>
      <c r="G57" s="437"/>
      <c r="H57" s="437"/>
      <c r="I57" s="437"/>
      <c r="J57" s="437"/>
      <c r="K57" s="438">
        <f t="shared" si="10"/>
        <v>0</v>
      </c>
      <c r="L57" s="438">
        <f t="shared" si="11"/>
        <v>0</v>
      </c>
      <c r="M57" s="437"/>
      <c r="N57" s="438">
        <f t="shared" si="8"/>
        <v>0</v>
      </c>
      <c r="O57" s="1659"/>
      <c r="P57" s="1659"/>
      <c r="Q57" s="1659"/>
      <c r="R57" s="1147"/>
      <c r="S57" s="1164"/>
      <c r="U57" s="443"/>
      <c r="V57" s="444"/>
      <c r="W57" s="444"/>
      <c r="X57" s="445"/>
    </row>
    <row r="58" spans="1:24" x14ac:dyDescent="0.25">
      <c r="A58" s="507"/>
      <c r="B58" s="663"/>
      <c r="C58" s="319"/>
      <c r="D58" s="437"/>
      <c r="E58" s="438">
        <f t="shared" si="9"/>
        <v>0</v>
      </c>
      <c r="F58" s="437"/>
      <c r="G58" s="437"/>
      <c r="H58" s="437"/>
      <c r="I58" s="437"/>
      <c r="J58" s="437"/>
      <c r="K58" s="438">
        <f t="shared" si="10"/>
        <v>0</v>
      </c>
      <c r="L58" s="438">
        <f t="shared" si="11"/>
        <v>0</v>
      </c>
      <c r="M58" s="437"/>
      <c r="N58" s="438">
        <f t="shared" si="8"/>
        <v>0</v>
      </c>
      <c r="O58" s="1659"/>
      <c r="P58" s="1659"/>
      <c r="Q58" s="1659"/>
      <c r="R58" s="1147"/>
      <c r="S58" s="1164"/>
      <c r="U58" s="443"/>
      <c r="V58" s="444"/>
      <c r="W58" s="444"/>
      <c r="X58" s="445"/>
    </row>
    <row r="59" spans="1:24" x14ac:dyDescent="0.25">
      <c r="A59" s="507"/>
      <c r="B59" s="663"/>
      <c r="C59" s="319"/>
      <c r="D59" s="437"/>
      <c r="E59" s="438">
        <f t="shared" si="9"/>
        <v>0</v>
      </c>
      <c r="F59" s="437"/>
      <c r="G59" s="437"/>
      <c r="H59" s="437"/>
      <c r="I59" s="437"/>
      <c r="J59" s="437"/>
      <c r="K59" s="438">
        <f t="shared" si="10"/>
        <v>0</v>
      </c>
      <c r="L59" s="438">
        <f t="shared" si="11"/>
        <v>0</v>
      </c>
      <c r="M59" s="437"/>
      <c r="N59" s="438">
        <f t="shared" si="8"/>
        <v>0</v>
      </c>
      <c r="O59" s="1659"/>
      <c r="P59" s="1659"/>
      <c r="Q59" s="1659"/>
      <c r="R59" s="1147"/>
      <c r="S59" s="1164"/>
      <c r="U59" s="443"/>
      <c r="V59" s="444"/>
      <c r="W59" s="444"/>
      <c r="X59" s="445"/>
    </row>
    <row r="60" spans="1:24" x14ac:dyDescent="0.25">
      <c r="A60" s="507"/>
      <c r="B60" s="663"/>
      <c r="C60" s="319"/>
      <c r="D60" s="437"/>
      <c r="E60" s="438">
        <f t="shared" si="9"/>
        <v>0</v>
      </c>
      <c r="F60" s="437"/>
      <c r="G60" s="437"/>
      <c r="H60" s="437"/>
      <c r="I60" s="437"/>
      <c r="J60" s="437"/>
      <c r="K60" s="438">
        <f t="shared" si="10"/>
        <v>0</v>
      </c>
      <c r="L60" s="438">
        <f t="shared" si="11"/>
        <v>0</v>
      </c>
      <c r="M60" s="437"/>
      <c r="N60" s="438">
        <f t="shared" si="8"/>
        <v>0</v>
      </c>
      <c r="O60" s="1659"/>
      <c r="P60" s="1659"/>
      <c r="Q60" s="1659"/>
      <c r="R60" s="1147"/>
      <c r="S60" s="1164"/>
      <c r="U60" s="443"/>
      <c r="V60" s="444"/>
      <c r="W60" s="444"/>
      <c r="X60" s="445"/>
    </row>
    <row r="61" spans="1:24" ht="19.5" customHeight="1" thickBot="1" x14ac:dyDescent="0.3">
      <c r="A61" s="754"/>
      <c r="B61" s="173"/>
      <c r="C61" s="173"/>
      <c r="D61" s="415">
        <f>SUM(D51:D60)</f>
        <v>0</v>
      </c>
      <c r="E61" s="415">
        <f t="shared" ref="E61:M61" si="12">SUM(E51:E60)</f>
        <v>0</v>
      </c>
      <c r="F61" s="415">
        <f t="shared" si="12"/>
        <v>0</v>
      </c>
      <c r="G61" s="415">
        <f t="shared" si="12"/>
        <v>0</v>
      </c>
      <c r="H61" s="415">
        <f t="shared" si="12"/>
        <v>0</v>
      </c>
      <c r="I61" s="415">
        <f t="shared" si="12"/>
        <v>0</v>
      </c>
      <c r="J61" s="415">
        <f t="shared" si="12"/>
        <v>0</v>
      </c>
      <c r="K61" s="415">
        <f t="shared" si="12"/>
        <v>0</v>
      </c>
      <c r="L61" s="415">
        <f t="shared" si="12"/>
        <v>0</v>
      </c>
      <c r="M61" s="415">
        <f t="shared" si="12"/>
        <v>0</v>
      </c>
      <c r="N61" s="415">
        <f>SUM(N51:N60)</f>
        <v>0</v>
      </c>
      <c r="Q61" s="173"/>
      <c r="R61" s="173"/>
      <c r="S61" s="755"/>
      <c r="U61" s="443"/>
      <c r="V61" s="444"/>
      <c r="W61" s="444"/>
      <c r="X61" s="445"/>
    </row>
    <row r="62" spans="1:24" ht="3.75" customHeight="1" thickTop="1" thickBot="1" x14ac:dyDescent="0.3">
      <c r="A62" s="742"/>
      <c r="B62" s="745"/>
      <c r="C62" s="745"/>
      <c r="D62" s="745"/>
      <c r="E62" s="745"/>
      <c r="F62" s="745"/>
      <c r="G62" s="745"/>
      <c r="H62" s="745"/>
      <c r="I62" s="745"/>
      <c r="J62" s="745"/>
      <c r="K62" s="745"/>
      <c r="L62" s="745"/>
      <c r="M62" s="745"/>
      <c r="N62" s="745"/>
      <c r="O62" s="745"/>
      <c r="P62" s="745"/>
      <c r="Q62" s="745"/>
      <c r="R62" s="745"/>
      <c r="S62" s="746"/>
      <c r="U62" s="167"/>
      <c r="V62" s="167"/>
      <c r="W62" s="167"/>
      <c r="X62" s="167"/>
    </row>
    <row r="63" spans="1:24" x14ac:dyDescent="0.25">
      <c r="U63" s="167"/>
      <c r="V63" s="167"/>
      <c r="W63" s="167"/>
      <c r="X63" s="167"/>
    </row>
    <row r="64" spans="1:24" x14ac:dyDescent="0.25">
      <c r="U64" s="167"/>
      <c r="V64" s="167"/>
      <c r="W64" s="167"/>
      <c r="X64" s="167"/>
    </row>
    <row r="65" spans="21:24" x14ac:dyDescent="0.25">
      <c r="U65" s="167"/>
      <c r="V65" s="167"/>
      <c r="W65" s="167"/>
      <c r="X65" s="167"/>
    </row>
    <row r="66" spans="21:24" x14ac:dyDescent="0.25">
      <c r="U66" s="167"/>
      <c r="V66" s="167"/>
      <c r="W66" s="167"/>
      <c r="X66" s="167"/>
    </row>
    <row r="67" spans="21:24" x14ac:dyDescent="0.25">
      <c r="U67" s="167"/>
      <c r="V67" s="167"/>
      <c r="W67" s="167"/>
      <c r="X67" s="167"/>
    </row>
    <row r="68" spans="21:24" x14ac:dyDescent="0.25">
      <c r="U68" s="167"/>
      <c r="V68" s="167"/>
      <c r="W68" s="167"/>
      <c r="X68" s="167"/>
    </row>
    <row r="69" spans="21:24" x14ac:dyDescent="0.25">
      <c r="U69" s="167"/>
      <c r="V69" s="167"/>
      <c r="W69" s="167"/>
      <c r="X69" s="167"/>
    </row>
    <row r="70" spans="21:24" x14ac:dyDescent="0.25">
      <c r="U70" s="167"/>
      <c r="V70" s="167"/>
      <c r="W70" s="167"/>
      <c r="X70" s="167"/>
    </row>
    <row r="71" spans="21:24" x14ac:dyDescent="0.25">
      <c r="U71" s="167"/>
      <c r="V71" s="167"/>
      <c r="W71" s="167"/>
      <c r="X71" s="167"/>
    </row>
    <row r="72" spans="21:24" x14ac:dyDescent="0.25">
      <c r="U72" s="167"/>
      <c r="V72" s="167"/>
      <c r="W72" s="167"/>
      <c r="X72" s="167"/>
    </row>
    <row r="73" spans="21:24" x14ac:dyDescent="0.25">
      <c r="U73" s="167"/>
      <c r="V73" s="167"/>
      <c r="W73" s="167"/>
      <c r="X73" s="167"/>
    </row>
    <row r="74" spans="21:24" x14ac:dyDescent="0.25">
      <c r="U74" s="167"/>
      <c r="V74" s="167"/>
      <c r="W74" s="167"/>
      <c r="X74" s="167"/>
    </row>
    <row r="75" spans="21:24" x14ac:dyDescent="0.25">
      <c r="U75" s="167"/>
      <c r="V75" s="167"/>
      <c r="W75" s="167"/>
      <c r="X75" s="167"/>
    </row>
    <row r="76" spans="21:24" x14ac:dyDescent="0.25">
      <c r="U76" s="167"/>
      <c r="V76" s="167"/>
      <c r="W76" s="167"/>
      <c r="X76" s="167"/>
    </row>
    <row r="77" spans="21:24" x14ac:dyDescent="0.25">
      <c r="U77" s="167"/>
      <c r="V77" s="167"/>
      <c r="W77" s="167"/>
      <c r="X77" s="167"/>
    </row>
    <row r="78" spans="21:24" x14ac:dyDescent="0.25">
      <c r="U78" s="167"/>
      <c r="V78" s="167"/>
      <c r="W78" s="167"/>
      <c r="X78" s="167"/>
    </row>
    <row r="79" spans="21:24" x14ac:dyDescent="0.25">
      <c r="U79" s="167"/>
      <c r="V79" s="167"/>
      <c r="W79" s="167"/>
      <c r="X79" s="167"/>
    </row>
    <row r="80" spans="21:24" x14ac:dyDescent="0.25">
      <c r="U80" s="167"/>
      <c r="V80" s="167"/>
      <c r="W80" s="167"/>
      <c r="X80" s="167"/>
    </row>
    <row r="81" spans="21:24" x14ac:dyDescent="0.25">
      <c r="U81" s="167"/>
      <c r="V81" s="167"/>
      <c r="W81" s="167"/>
      <c r="X81" s="167"/>
    </row>
    <row r="82" spans="21:24" x14ac:dyDescent="0.25">
      <c r="U82" s="167"/>
      <c r="V82" s="167"/>
      <c r="W82" s="167"/>
      <c r="X82" s="167"/>
    </row>
    <row r="83" spans="21:24" x14ac:dyDescent="0.25">
      <c r="U83" s="167"/>
      <c r="V83" s="167"/>
      <c r="W83" s="167"/>
      <c r="X83" s="167"/>
    </row>
    <row r="84" spans="21:24" x14ac:dyDescent="0.25">
      <c r="U84" s="167"/>
      <c r="V84" s="167"/>
      <c r="W84" s="167"/>
      <c r="X84" s="167"/>
    </row>
    <row r="85" spans="21:24" x14ac:dyDescent="0.25">
      <c r="U85" s="167"/>
      <c r="V85" s="167"/>
      <c r="W85" s="167"/>
      <c r="X85" s="167"/>
    </row>
    <row r="86" spans="21:24" x14ac:dyDescent="0.25">
      <c r="U86" s="167"/>
      <c r="V86" s="167"/>
      <c r="W86" s="167"/>
      <c r="X86" s="167"/>
    </row>
    <row r="87" spans="21:24" x14ac:dyDescent="0.25">
      <c r="U87" s="167"/>
      <c r="V87" s="167"/>
      <c r="W87" s="167"/>
      <c r="X87" s="167"/>
    </row>
    <row r="88" spans="21:24" x14ac:dyDescent="0.25">
      <c r="U88" s="167"/>
      <c r="V88" s="167"/>
      <c r="W88" s="167"/>
      <c r="X88" s="167"/>
    </row>
    <row r="89" spans="21:24" x14ac:dyDescent="0.25">
      <c r="U89" s="167"/>
      <c r="V89" s="167"/>
      <c r="W89" s="167"/>
      <c r="X89" s="167"/>
    </row>
    <row r="90" spans="21:24" x14ac:dyDescent="0.25">
      <c r="U90" s="167"/>
      <c r="V90" s="167"/>
      <c r="W90" s="167"/>
      <c r="X90" s="167"/>
    </row>
    <row r="91" spans="21:24" x14ac:dyDescent="0.25">
      <c r="U91" s="167"/>
      <c r="V91" s="167"/>
      <c r="W91" s="167"/>
      <c r="X91" s="167"/>
    </row>
    <row r="92" spans="21:24" x14ac:dyDescent="0.25">
      <c r="U92" s="167"/>
      <c r="V92" s="167"/>
      <c r="W92" s="167"/>
      <c r="X92" s="167"/>
    </row>
    <row r="93" spans="21:24" x14ac:dyDescent="0.25">
      <c r="U93" s="167"/>
      <c r="V93" s="167"/>
      <c r="W93" s="167"/>
      <c r="X93" s="167"/>
    </row>
    <row r="94" spans="21:24" x14ac:dyDescent="0.25">
      <c r="U94" s="167"/>
      <c r="V94" s="167"/>
      <c r="W94" s="167"/>
      <c r="X94" s="167"/>
    </row>
    <row r="95" spans="21:24" x14ac:dyDescent="0.25">
      <c r="U95" s="167"/>
      <c r="V95" s="167"/>
      <c r="W95" s="167"/>
      <c r="X95" s="167"/>
    </row>
    <row r="96" spans="21:24" x14ac:dyDescent="0.25">
      <c r="U96" s="167"/>
      <c r="V96" s="167"/>
      <c r="W96" s="167"/>
      <c r="X96" s="167"/>
    </row>
    <row r="97" spans="21:24" x14ac:dyDescent="0.25">
      <c r="U97" s="167"/>
      <c r="V97" s="167"/>
      <c r="W97" s="167"/>
      <c r="X97" s="167"/>
    </row>
    <row r="98" spans="21:24" x14ac:dyDescent="0.25">
      <c r="U98" s="167"/>
      <c r="V98" s="167"/>
      <c r="W98" s="167"/>
      <c r="X98" s="167"/>
    </row>
    <row r="99" spans="21:24" x14ac:dyDescent="0.25">
      <c r="U99" s="167"/>
      <c r="V99" s="167"/>
      <c r="W99" s="167"/>
      <c r="X99" s="167"/>
    </row>
    <row r="100" spans="21:24" x14ac:dyDescent="0.25">
      <c r="U100" s="167"/>
      <c r="V100" s="167"/>
      <c r="W100" s="167"/>
      <c r="X100" s="167"/>
    </row>
    <row r="101" spans="21:24" x14ac:dyDescent="0.25">
      <c r="U101" s="167"/>
      <c r="V101" s="167"/>
      <c r="W101" s="167"/>
      <c r="X101" s="167"/>
    </row>
    <row r="102" spans="21:24" x14ac:dyDescent="0.25">
      <c r="U102" s="167"/>
      <c r="V102" s="167"/>
      <c r="W102" s="167"/>
      <c r="X102" s="167"/>
    </row>
    <row r="103" spans="21:24" x14ac:dyDescent="0.25">
      <c r="U103" s="167"/>
      <c r="V103" s="167"/>
      <c r="W103" s="167"/>
      <c r="X103" s="167"/>
    </row>
    <row r="104" spans="21:24" x14ac:dyDescent="0.25">
      <c r="U104" s="167"/>
      <c r="V104" s="167"/>
      <c r="W104" s="167"/>
      <c r="X104" s="167"/>
    </row>
    <row r="105" spans="21:24" x14ac:dyDescent="0.25">
      <c r="U105" s="167"/>
      <c r="V105" s="167"/>
      <c r="W105" s="167"/>
      <c r="X105" s="167"/>
    </row>
    <row r="106" spans="21:24" x14ac:dyDescent="0.25">
      <c r="U106" s="167"/>
      <c r="V106" s="167"/>
      <c r="W106" s="167"/>
      <c r="X106" s="167"/>
    </row>
    <row r="107" spans="21:24" x14ac:dyDescent="0.25">
      <c r="U107" s="167"/>
      <c r="V107" s="167"/>
      <c r="W107" s="167"/>
      <c r="X107" s="167"/>
    </row>
    <row r="108" spans="21:24" x14ac:dyDescent="0.25">
      <c r="U108" s="167"/>
      <c r="V108" s="167"/>
      <c r="W108" s="167"/>
      <c r="X108" s="167"/>
    </row>
    <row r="109" spans="21:24" x14ac:dyDescent="0.25">
      <c r="U109" s="167"/>
      <c r="V109" s="167"/>
      <c r="W109" s="167"/>
      <c r="X109" s="167"/>
    </row>
    <row r="110" spans="21:24" x14ac:dyDescent="0.25">
      <c r="U110" s="167"/>
      <c r="V110" s="167"/>
      <c r="W110" s="167"/>
      <c r="X110" s="167"/>
    </row>
    <row r="111" spans="21:24" x14ac:dyDescent="0.25">
      <c r="U111" s="167"/>
      <c r="V111" s="167"/>
      <c r="W111" s="167"/>
      <c r="X111" s="167"/>
    </row>
    <row r="112" spans="21:24" x14ac:dyDescent="0.25">
      <c r="U112" s="167"/>
      <c r="V112" s="167"/>
      <c r="W112" s="167"/>
      <c r="X112" s="167"/>
    </row>
    <row r="113" spans="21:24" x14ac:dyDescent="0.25">
      <c r="U113" s="167"/>
      <c r="V113" s="167"/>
      <c r="W113" s="167"/>
      <c r="X113" s="167"/>
    </row>
    <row r="114" spans="21:24" x14ac:dyDescent="0.25">
      <c r="U114" s="189"/>
      <c r="V114" s="189"/>
      <c r="W114" s="189"/>
      <c r="X114" s="189"/>
    </row>
    <row r="115" spans="21:24" x14ac:dyDescent="0.25">
      <c r="U115" s="189"/>
      <c r="V115" s="189"/>
      <c r="W115" s="189"/>
      <c r="X115" s="189"/>
    </row>
    <row r="116" spans="21:24" x14ac:dyDescent="0.25">
      <c r="U116" s="189"/>
      <c r="V116" s="189"/>
      <c r="W116" s="189"/>
      <c r="X116" s="189"/>
    </row>
    <row r="117" spans="21:24" x14ac:dyDescent="0.25">
      <c r="U117" s="189"/>
      <c r="V117" s="189"/>
      <c r="W117" s="189"/>
      <c r="X117" s="189"/>
    </row>
    <row r="118" spans="21:24" x14ac:dyDescent="0.25">
      <c r="U118" s="189"/>
      <c r="V118" s="189"/>
      <c r="W118" s="189"/>
      <c r="X118" s="189"/>
    </row>
    <row r="119" spans="21:24" x14ac:dyDescent="0.25">
      <c r="U119" s="189"/>
      <c r="V119" s="189"/>
      <c r="W119" s="189"/>
      <c r="X119" s="189"/>
    </row>
    <row r="120" spans="21:24" x14ac:dyDescent="0.25">
      <c r="U120" s="189"/>
      <c r="V120" s="189"/>
      <c r="W120" s="189"/>
      <c r="X120" s="189"/>
    </row>
    <row r="121" spans="21:24" x14ac:dyDescent="0.25">
      <c r="U121" s="189"/>
      <c r="V121" s="189"/>
      <c r="W121" s="189"/>
      <c r="X121" s="189"/>
    </row>
    <row r="122" spans="21:24" x14ac:dyDescent="0.25">
      <c r="U122" s="189"/>
      <c r="V122" s="189"/>
      <c r="W122" s="189"/>
      <c r="X122" s="189"/>
    </row>
    <row r="123" spans="21:24" x14ac:dyDescent="0.25">
      <c r="U123" s="189"/>
      <c r="V123" s="189"/>
      <c r="W123" s="189"/>
      <c r="X123" s="189"/>
    </row>
    <row r="124" spans="21:24" x14ac:dyDescent="0.25">
      <c r="U124" s="189"/>
      <c r="V124" s="189"/>
      <c r="W124" s="189"/>
      <c r="X124" s="189"/>
    </row>
    <row r="125" spans="21:24" x14ac:dyDescent="0.25">
      <c r="U125" s="189"/>
      <c r="V125" s="189"/>
      <c r="W125" s="189"/>
      <c r="X125" s="189"/>
    </row>
    <row r="126" spans="21:24" x14ac:dyDescent="0.25">
      <c r="U126" s="189"/>
      <c r="V126" s="189"/>
      <c r="W126" s="189"/>
      <c r="X126" s="189"/>
    </row>
    <row r="127" spans="21:24" x14ac:dyDescent="0.25">
      <c r="U127" s="189"/>
      <c r="V127" s="189"/>
      <c r="W127" s="189"/>
      <c r="X127" s="189"/>
    </row>
    <row r="128" spans="21:24" x14ac:dyDescent="0.25">
      <c r="U128" s="189"/>
      <c r="V128" s="189"/>
      <c r="W128" s="189"/>
      <c r="X128" s="189"/>
    </row>
    <row r="129" spans="21:24" x14ac:dyDescent="0.25">
      <c r="U129" s="189"/>
      <c r="V129" s="189"/>
      <c r="W129" s="189"/>
      <c r="X129" s="189"/>
    </row>
    <row r="130" spans="21:24" x14ac:dyDescent="0.25">
      <c r="U130" s="189"/>
      <c r="V130" s="189"/>
      <c r="W130" s="189"/>
      <c r="X130" s="189"/>
    </row>
    <row r="131" spans="21:24" x14ac:dyDescent="0.25">
      <c r="U131" s="189"/>
      <c r="V131" s="189"/>
      <c r="W131" s="189"/>
      <c r="X131" s="189"/>
    </row>
    <row r="132" spans="21:24" x14ac:dyDescent="0.25">
      <c r="U132" s="189"/>
      <c r="V132" s="189"/>
      <c r="W132" s="189"/>
      <c r="X132" s="189"/>
    </row>
    <row r="133" spans="21:24" x14ac:dyDescent="0.25">
      <c r="U133" s="189"/>
      <c r="V133" s="189"/>
      <c r="W133" s="189"/>
      <c r="X133" s="189"/>
    </row>
    <row r="134" spans="21:24" x14ac:dyDescent="0.25">
      <c r="U134" s="189"/>
      <c r="V134" s="189"/>
      <c r="W134" s="189"/>
      <c r="X134" s="189"/>
    </row>
    <row r="135" spans="21:24" x14ac:dyDescent="0.25">
      <c r="U135" s="189"/>
      <c r="V135" s="189"/>
      <c r="W135" s="189"/>
      <c r="X135" s="189"/>
    </row>
    <row r="136" spans="21:24" x14ac:dyDescent="0.25">
      <c r="U136" s="189"/>
      <c r="V136" s="189"/>
      <c r="W136" s="189"/>
      <c r="X136" s="189"/>
    </row>
    <row r="137" spans="21:24" x14ac:dyDescent="0.25">
      <c r="U137" s="189"/>
      <c r="V137" s="189"/>
      <c r="W137" s="189"/>
      <c r="X137" s="189"/>
    </row>
    <row r="138" spans="21:24" x14ac:dyDescent="0.25">
      <c r="U138" s="189"/>
      <c r="V138" s="189"/>
      <c r="W138" s="189"/>
      <c r="X138" s="189"/>
    </row>
    <row r="139" spans="21:24" x14ac:dyDescent="0.25">
      <c r="U139" s="189"/>
      <c r="V139" s="189"/>
      <c r="W139" s="189"/>
      <c r="X139" s="189"/>
    </row>
    <row r="140" spans="21:24" x14ac:dyDescent="0.25">
      <c r="U140" s="189"/>
      <c r="V140" s="189"/>
      <c r="W140" s="189"/>
      <c r="X140" s="189"/>
    </row>
    <row r="141" spans="21:24" x14ac:dyDescent="0.25">
      <c r="U141" s="189"/>
      <c r="V141" s="189"/>
      <c r="W141" s="189"/>
      <c r="X141" s="189"/>
    </row>
    <row r="142" spans="21:24" x14ac:dyDescent="0.25">
      <c r="U142" s="189"/>
      <c r="V142" s="189"/>
      <c r="W142" s="189"/>
      <c r="X142" s="189"/>
    </row>
    <row r="143" spans="21:24" x14ac:dyDescent="0.25">
      <c r="U143" s="189"/>
      <c r="V143" s="189"/>
      <c r="W143" s="189"/>
      <c r="X143" s="189"/>
    </row>
    <row r="144" spans="21:24" x14ac:dyDescent="0.25">
      <c r="U144" s="189"/>
      <c r="V144" s="189"/>
      <c r="W144" s="189"/>
      <c r="X144" s="189"/>
    </row>
    <row r="145" spans="21:24" x14ac:dyDescent="0.25">
      <c r="U145" s="189"/>
      <c r="V145" s="189"/>
      <c r="W145" s="189"/>
      <c r="X145" s="189"/>
    </row>
    <row r="146" spans="21:24" x14ac:dyDescent="0.25">
      <c r="U146" s="189"/>
      <c r="V146" s="189"/>
      <c r="W146" s="189"/>
      <c r="X146" s="189"/>
    </row>
    <row r="147" spans="21:24" x14ac:dyDescent="0.25">
      <c r="U147" s="189"/>
      <c r="V147" s="189"/>
      <c r="W147" s="189"/>
      <c r="X147" s="189"/>
    </row>
    <row r="148" spans="21:24" x14ac:dyDescent="0.25">
      <c r="U148" s="189"/>
      <c r="V148" s="189"/>
      <c r="W148" s="189"/>
      <c r="X148" s="189"/>
    </row>
    <row r="149" spans="21:24" x14ac:dyDescent="0.25">
      <c r="U149" s="189"/>
      <c r="V149" s="189"/>
      <c r="W149" s="189"/>
      <c r="X149" s="189"/>
    </row>
    <row r="150" spans="21:24" x14ac:dyDescent="0.25">
      <c r="U150" s="189"/>
      <c r="V150" s="189"/>
      <c r="W150" s="189"/>
      <c r="X150" s="189"/>
    </row>
    <row r="151" spans="21:24" x14ac:dyDescent="0.25">
      <c r="U151" s="189"/>
      <c r="V151" s="189"/>
      <c r="W151" s="189"/>
      <c r="X151" s="189"/>
    </row>
    <row r="152" spans="21:24" x14ac:dyDescent="0.25">
      <c r="U152" s="189"/>
      <c r="V152" s="189"/>
      <c r="W152" s="189"/>
      <c r="X152" s="189"/>
    </row>
    <row r="153" spans="21:24" x14ac:dyDescent="0.25">
      <c r="U153" s="189"/>
      <c r="V153" s="189"/>
      <c r="W153" s="189"/>
      <c r="X153" s="189"/>
    </row>
    <row r="154" spans="21:24" x14ac:dyDescent="0.25">
      <c r="U154" s="189"/>
      <c r="V154" s="189"/>
      <c r="W154" s="189"/>
      <c r="X154" s="189"/>
    </row>
    <row r="155" spans="21:24" x14ac:dyDescent="0.25">
      <c r="U155" s="189"/>
      <c r="V155" s="189"/>
      <c r="W155" s="189"/>
      <c r="X155" s="189"/>
    </row>
    <row r="156" spans="21:24" x14ac:dyDescent="0.25">
      <c r="U156" s="189"/>
      <c r="V156" s="189"/>
      <c r="W156" s="189"/>
      <c r="X156" s="189"/>
    </row>
    <row r="157" spans="21:24" x14ac:dyDescent="0.25">
      <c r="U157" s="189"/>
      <c r="V157" s="189"/>
      <c r="W157" s="189"/>
      <c r="X157" s="189"/>
    </row>
    <row r="158" spans="21:24" x14ac:dyDescent="0.25">
      <c r="U158" s="189"/>
      <c r="V158" s="189"/>
      <c r="W158" s="189"/>
      <c r="X158" s="189"/>
    </row>
    <row r="159" spans="21:24" x14ac:dyDescent="0.25">
      <c r="U159" s="189"/>
      <c r="V159" s="189"/>
      <c r="W159" s="189"/>
      <c r="X159" s="189"/>
    </row>
    <row r="160" spans="21:24" x14ac:dyDescent="0.25">
      <c r="U160" s="189"/>
      <c r="V160" s="189"/>
      <c r="W160" s="189"/>
      <c r="X160" s="189"/>
    </row>
    <row r="161" spans="21:24" x14ac:dyDescent="0.25">
      <c r="U161" s="189"/>
      <c r="V161" s="189"/>
      <c r="W161" s="189"/>
      <c r="X161" s="189"/>
    </row>
    <row r="162" spans="21:24" x14ac:dyDescent="0.25">
      <c r="U162" s="189"/>
      <c r="V162" s="189"/>
      <c r="W162" s="189"/>
      <c r="X162" s="189"/>
    </row>
    <row r="163" spans="21:24" x14ac:dyDescent="0.25">
      <c r="U163" s="189"/>
      <c r="V163" s="189"/>
      <c r="W163" s="189"/>
      <c r="X163" s="189"/>
    </row>
    <row r="164" spans="21:24" x14ac:dyDescent="0.25">
      <c r="U164" s="189"/>
      <c r="V164" s="189"/>
      <c r="W164" s="189"/>
      <c r="X164" s="189"/>
    </row>
    <row r="165" spans="21:24" x14ac:dyDescent="0.25">
      <c r="U165" s="189"/>
      <c r="V165" s="189"/>
      <c r="W165" s="189"/>
      <c r="X165" s="189"/>
    </row>
    <row r="166" spans="21:24" x14ac:dyDescent="0.25">
      <c r="U166" s="189"/>
      <c r="V166" s="189"/>
      <c r="W166" s="189"/>
      <c r="X166" s="189"/>
    </row>
    <row r="167" spans="21:24" x14ac:dyDescent="0.25">
      <c r="U167" s="189"/>
      <c r="V167" s="189"/>
      <c r="W167" s="189"/>
      <c r="X167" s="189"/>
    </row>
    <row r="168" spans="21:24" x14ac:dyDescent="0.25">
      <c r="U168" s="189"/>
      <c r="V168" s="189"/>
      <c r="W168" s="189"/>
      <c r="X168" s="189"/>
    </row>
    <row r="169" spans="21:24" x14ac:dyDescent="0.25">
      <c r="U169" s="189"/>
      <c r="V169" s="189"/>
      <c r="W169" s="189"/>
      <c r="X169" s="189"/>
    </row>
    <row r="170" spans="21:24" x14ac:dyDescent="0.25">
      <c r="U170" s="189"/>
      <c r="V170" s="189"/>
      <c r="W170" s="189"/>
      <c r="X170" s="189"/>
    </row>
    <row r="171" spans="21:24" x14ac:dyDescent="0.25">
      <c r="U171" s="189"/>
      <c r="V171" s="189"/>
      <c r="W171" s="189"/>
      <c r="X171" s="189"/>
    </row>
    <row r="172" spans="21:24" x14ac:dyDescent="0.25">
      <c r="U172" s="189"/>
      <c r="V172" s="189"/>
      <c r="W172" s="189"/>
      <c r="X172" s="189"/>
    </row>
    <row r="173" spans="21:24" x14ac:dyDescent="0.25">
      <c r="U173" s="189"/>
      <c r="V173" s="189"/>
      <c r="W173" s="189"/>
      <c r="X173" s="189"/>
    </row>
    <row r="174" spans="21:24" x14ac:dyDescent="0.25">
      <c r="U174" s="189"/>
      <c r="V174" s="189"/>
      <c r="W174" s="189"/>
      <c r="X174" s="189"/>
    </row>
    <row r="175" spans="21:24" x14ac:dyDescent="0.25">
      <c r="U175" s="189"/>
      <c r="V175" s="189"/>
      <c r="W175" s="189"/>
      <c r="X175" s="189"/>
    </row>
    <row r="176" spans="21:24" x14ac:dyDescent="0.25">
      <c r="U176" s="189"/>
      <c r="V176" s="189"/>
      <c r="W176" s="189"/>
      <c r="X176" s="189"/>
    </row>
    <row r="177" spans="21:24" x14ac:dyDescent="0.25">
      <c r="U177" s="189"/>
      <c r="V177" s="189"/>
      <c r="W177" s="189"/>
      <c r="X177" s="189"/>
    </row>
    <row r="178" spans="21:24" x14ac:dyDescent="0.25">
      <c r="U178" s="189"/>
      <c r="V178" s="189"/>
      <c r="W178" s="189"/>
      <c r="X178" s="189"/>
    </row>
    <row r="179" spans="21:24" x14ac:dyDescent="0.25">
      <c r="U179" s="189"/>
      <c r="V179" s="189"/>
      <c r="W179" s="189"/>
      <c r="X179" s="189"/>
    </row>
    <row r="180" spans="21:24" x14ac:dyDescent="0.25">
      <c r="U180" s="189"/>
      <c r="V180" s="189"/>
      <c r="W180" s="189"/>
      <c r="X180" s="189"/>
    </row>
    <row r="181" spans="21:24" x14ac:dyDescent="0.25">
      <c r="U181" s="189"/>
      <c r="V181" s="189"/>
      <c r="W181" s="189"/>
      <c r="X181" s="189"/>
    </row>
    <row r="182" spans="21:24" x14ac:dyDescent="0.25">
      <c r="U182" s="189"/>
      <c r="V182" s="189"/>
    </row>
    <row r="183" spans="21:24" x14ac:dyDescent="0.25">
      <c r="U183" s="189"/>
      <c r="V183" s="189"/>
    </row>
    <row r="184" spans="21:24" x14ac:dyDescent="0.25">
      <c r="U184" s="189"/>
      <c r="V184" s="189"/>
    </row>
    <row r="185" spans="21:24" x14ac:dyDescent="0.25">
      <c r="U185" s="189"/>
      <c r="V185" s="189"/>
    </row>
    <row r="186" spans="21:24" x14ac:dyDescent="0.25">
      <c r="U186" s="189"/>
      <c r="V186" s="189"/>
    </row>
    <row r="187" spans="21:24" x14ac:dyDescent="0.25">
      <c r="U187" s="189"/>
      <c r="V187" s="189"/>
    </row>
    <row r="188" spans="21:24" x14ac:dyDescent="0.25">
      <c r="U188" s="189"/>
      <c r="V188" s="189"/>
    </row>
    <row r="189" spans="21:24" x14ac:dyDescent="0.25">
      <c r="U189" s="189"/>
      <c r="V189" s="189"/>
    </row>
    <row r="190" spans="21:24" x14ac:dyDescent="0.25">
      <c r="U190" s="189"/>
      <c r="V190" s="189"/>
    </row>
    <row r="191" spans="21:24" x14ac:dyDescent="0.25">
      <c r="U191" s="189"/>
      <c r="V191" s="189"/>
    </row>
    <row r="192" spans="21:24" x14ac:dyDescent="0.25">
      <c r="U192" s="189"/>
      <c r="V192" s="189"/>
    </row>
    <row r="193" spans="21:22" x14ac:dyDescent="0.25">
      <c r="U193" s="189"/>
      <c r="V193" s="189"/>
    </row>
    <row r="194" spans="21:22" x14ac:dyDescent="0.25">
      <c r="U194" s="189"/>
      <c r="V194" s="189"/>
    </row>
    <row r="195" spans="21:22" x14ac:dyDescent="0.25">
      <c r="U195" s="189"/>
      <c r="V195" s="189"/>
    </row>
    <row r="196" spans="21:22" x14ac:dyDescent="0.25">
      <c r="U196" s="189"/>
      <c r="V196" s="189"/>
    </row>
    <row r="197" spans="21:22" x14ac:dyDescent="0.25">
      <c r="U197" s="189"/>
      <c r="V197" s="189"/>
    </row>
    <row r="198" spans="21:22" x14ac:dyDescent="0.25">
      <c r="U198" s="189"/>
      <c r="V198" s="189"/>
    </row>
    <row r="199" spans="21:22" x14ac:dyDescent="0.25">
      <c r="U199" s="189"/>
      <c r="V199" s="189"/>
    </row>
    <row r="200" spans="21:22" x14ac:dyDescent="0.25">
      <c r="U200" s="189"/>
      <c r="V200" s="189"/>
    </row>
    <row r="201" spans="21:22" x14ac:dyDescent="0.25">
      <c r="U201" s="189"/>
      <c r="V201" s="189"/>
    </row>
    <row r="202" spans="21:22" x14ac:dyDescent="0.25">
      <c r="U202" s="189"/>
      <c r="V202" s="189"/>
    </row>
    <row r="203" spans="21:22" x14ac:dyDescent="0.25">
      <c r="U203" s="189"/>
      <c r="V203" s="189"/>
    </row>
    <row r="204" spans="21:22" x14ac:dyDescent="0.25">
      <c r="U204" s="189"/>
      <c r="V204" s="189"/>
    </row>
    <row r="205" spans="21:22" x14ac:dyDescent="0.25">
      <c r="U205" s="189"/>
      <c r="V205" s="189"/>
    </row>
    <row r="206" spans="21:22" x14ac:dyDescent="0.25">
      <c r="U206" s="189"/>
      <c r="V206" s="189"/>
    </row>
    <row r="207" spans="21:22" x14ac:dyDescent="0.25">
      <c r="U207" s="189"/>
      <c r="V207" s="189"/>
    </row>
    <row r="208" spans="21:22" x14ac:dyDescent="0.25">
      <c r="U208" s="189"/>
      <c r="V208" s="189"/>
    </row>
    <row r="209" spans="21:22" x14ac:dyDescent="0.25">
      <c r="U209" s="189"/>
      <c r="V209" s="189"/>
    </row>
    <row r="210" spans="21:22" x14ac:dyDescent="0.25">
      <c r="U210" s="189"/>
      <c r="V210" s="189"/>
    </row>
    <row r="211" spans="21:22" x14ac:dyDescent="0.25">
      <c r="U211" s="189"/>
      <c r="V211" s="189"/>
    </row>
    <row r="212" spans="21:22" x14ac:dyDescent="0.25">
      <c r="U212" s="189"/>
      <c r="V212" s="189"/>
    </row>
    <row r="213" spans="21:22" x14ac:dyDescent="0.25">
      <c r="U213" s="189"/>
      <c r="V213" s="189"/>
    </row>
    <row r="214" spans="21:22" x14ac:dyDescent="0.25">
      <c r="U214" s="189"/>
      <c r="V214" s="189"/>
    </row>
    <row r="215" spans="21:22" x14ac:dyDescent="0.25">
      <c r="U215" s="189"/>
      <c r="V215" s="189"/>
    </row>
    <row r="216" spans="21:22" x14ac:dyDescent="0.25">
      <c r="U216" s="189"/>
      <c r="V216" s="189"/>
    </row>
    <row r="217" spans="21:22" x14ac:dyDescent="0.25">
      <c r="U217" s="189"/>
      <c r="V217" s="189"/>
    </row>
    <row r="218" spans="21:22" x14ac:dyDescent="0.25">
      <c r="U218" s="189"/>
      <c r="V218" s="189"/>
    </row>
    <row r="219" spans="21:22" x14ac:dyDescent="0.25">
      <c r="U219" s="189"/>
      <c r="V219" s="189"/>
    </row>
    <row r="220" spans="21:22" x14ac:dyDescent="0.25">
      <c r="U220" s="189"/>
      <c r="V220" s="189"/>
    </row>
    <row r="221" spans="21:22" x14ac:dyDescent="0.25">
      <c r="U221" s="189"/>
      <c r="V221" s="189"/>
    </row>
    <row r="222" spans="21:22" x14ac:dyDescent="0.25">
      <c r="U222" s="189"/>
      <c r="V222" s="189"/>
    </row>
    <row r="223" spans="21:22" x14ac:dyDescent="0.25">
      <c r="U223" s="189"/>
      <c r="V223" s="189"/>
    </row>
    <row r="224" spans="21:22" x14ac:dyDescent="0.25">
      <c r="U224" s="189"/>
      <c r="V224" s="189"/>
    </row>
    <row r="225" spans="21:22" x14ac:dyDescent="0.25">
      <c r="U225" s="189"/>
      <c r="V225" s="189"/>
    </row>
    <row r="226" spans="21:22" x14ac:dyDescent="0.25">
      <c r="U226" s="189"/>
      <c r="V226" s="189"/>
    </row>
    <row r="227" spans="21:22" x14ac:dyDescent="0.25">
      <c r="U227" s="189"/>
      <c r="V227" s="189"/>
    </row>
    <row r="228" spans="21:22" x14ac:dyDescent="0.25">
      <c r="U228" s="189"/>
      <c r="V228" s="189"/>
    </row>
    <row r="229" spans="21:22" x14ac:dyDescent="0.25">
      <c r="U229" s="189"/>
      <c r="V229" s="189"/>
    </row>
    <row r="230" spans="21:22" x14ac:dyDescent="0.25">
      <c r="U230" s="189"/>
      <c r="V230" s="189"/>
    </row>
    <row r="231" spans="21:22" x14ac:dyDescent="0.25">
      <c r="U231" s="189"/>
      <c r="V231" s="189"/>
    </row>
    <row r="232" spans="21:22" x14ac:dyDescent="0.25">
      <c r="U232" s="189"/>
      <c r="V232" s="189"/>
    </row>
    <row r="233" spans="21:22" x14ac:dyDescent="0.25">
      <c r="U233" s="189"/>
      <c r="V233" s="189"/>
    </row>
    <row r="234" spans="21:22" x14ac:dyDescent="0.25">
      <c r="U234" s="189"/>
      <c r="V234" s="189"/>
    </row>
    <row r="235" spans="21:22" x14ac:dyDescent="0.25">
      <c r="U235" s="189"/>
      <c r="V235" s="189"/>
    </row>
    <row r="236" spans="21:22" x14ac:dyDescent="0.25">
      <c r="U236" s="189"/>
      <c r="V236" s="189"/>
    </row>
    <row r="237" spans="21:22" x14ac:dyDescent="0.25">
      <c r="U237" s="189"/>
      <c r="V237" s="189"/>
    </row>
    <row r="238" spans="21:22" x14ac:dyDescent="0.25">
      <c r="U238" s="189"/>
      <c r="V238" s="189"/>
    </row>
    <row r="239" spans="21:22" x14ac:dyDescent="0.25">
      <c r="U239" s="189"/>
      <c r="V239" s="189"/>
    </row>
    <row r="240" spans="21:22" x14ac:dyDescent="0.25">
      <c r="U240" s="189"/>
      <c r="V240" s="189"/>
    </row>
    <row r="241" spans="21:22" x14ac:dyDescent="0.25">
      <c r="U241" s="189"/>
      <c r="V241" s="189"/>
    </row>
    <row r="242" spans="21:22" x14ac:dyDescent="0.25">
      <c r="U242" s="189"/>
      <c r="V242" s="189"/>
    </row>
    <row r="243" spans="21:22" x14ac:dyDescent="0.25">
      <c r="U243" s="189"/>
      <c r="V243" s="189"/>
    </row>
    <row r="244" spans="21:22" x14ac:dyDescent="0.25">
      <c r="U244" s="189"/>
      <c r="V244" s="189"/>
    </row>
    <row r="245" spans="21:22" x14ac:dyDescent="0.25">
      <c r="U245" s="189"/>
      <c r="V245" s="189"/>
    </row>
    <row r="246" spans="21:22" x14ac:dyDescent="0.25">
      <c r="U246" s="189"/>
      <c r="V246" s="189"/>
    </row>
    <row r="247" spans="21:22" x14ac:dyDescent="0.25">
      <c r="U247" s="189"/>
      <c r="V247" s="189"/>
    </row>
    <row r="248" spans="21:22" x14ac:dyDescent="0.25">
      <c r="U248" s="189"/>
      <c r="V248" s="189"/>
    </row>
    <row r="249" spans="21:22" x14ac:dyDescent="0.25">
      <c r="U249" s="189"/>
      <c r="V249" s="189"/>
    </row>
    <row r="250" spans="21:22" x14ac:dyDescent="0.25">
      <c r="U250" s="189"/>
      <c r="V250" s="189"/>
    </row>
    <row r="251" spans="21:22" x14ac:dyDescent="0.25">
      <c r="U251" s="189"/>
      <c r="V251" s="189"/>
    </row>
    <row r="252" spans="21:22" x14ac:dyDescent="0.25">
      <c r="U252" s="189"/>
      <c r="V252" s="189"/>
    </row>
    <row r="253" spans="21:22" x14ac:dyDescent="0.25">
      <c r="U253" s="189"/>
      <c r="V253" s="189"/>
    </row>
    <row r="254" spans="21:22" x14ac:dyDescent="0.25">
      <c r="U254" s="189"/>
      <c r="V254" s="189"/>
    </row>
    <row r="255" spans="21:22" x14ac:dyDescent="0.25">
      <c r="U255" s="189"/>
      <c r="V255" s="189"/>
    </row>
    <row r="256" spans="21:22" x14ac:dyDescent="0.25">
      <c r="U256" s="189"/>
      <c r="V256" s="189"/>
    </row>
    <row r="257" spans="21:22" x14ac:dyDescent="0.25">
      <c r="U257" s="189"/>
      <c r="V257" s="189"/>
    </row>
    <row r="258" spans="21:22" x14ac:dyDescent="0.25">
      <c r="U258" s="189"/>
      <c r="V258" s="189"/>
    </row>
    <row r="259" spans="21:22" x14ac:dyDescent="0.25">
      <c r="U259" s="189"/>
      <c r="V259" s="189"/>
    </row>
    <row r="260" spans="21:22" x14ac:dyDescent="0.25">
      <c r="U260" s="189"/>
      <c r="V260" s="189"/>
    </row>
    <row r="261" spans="21:22" x14ac:dyDescent="0.25">
      <c r="U261" s="189"/>
      <c r="V261" s="189"/>
    </row>
    <row r="262" spans="21:22" x14ac:dyDescent="0.25">
      <c r="U262" s="189"/>
      <c r="V262" s="189"/>
    </row>
    <row r="263" spans="21:22" x14ac:dyDescent="0.25">
      <c r="U263" s="189"/>
      <c r="V263" s="189"/>
    </row>
    <row r="264" spans="21:22" x14ac:dyDescent="0.25">
      <c r="U264" s="189"/>
      <c r="V264" s="189"/>
    </row>
    <row r="265" spans="21:22" x14ac:dyDescent="0.25">
      <c r="U265" s="189"/>
      <c r="V265" s="189"/>
    </row>
    <row r="266" spans="21:22" x14ac:dyDescent="0.25">
      <c r="U266" s="189"/>
      <c r="V266" s="189"/>
    </row>
    <row r="267" spans="21:22" x14ac:dyDescent="0.25">
      <c r="U267" s="189"/>
      <c r="V267" s="189"/>
    </row>
    <row r="268" spans="21:22" x14ac:dyDescent="0.25">
      <c r="U268" s="189"/>
      <c r="V268" s="189"/>
    </row>
    <row r="269" spans="21:22" x14ac:dyDescent="0.25">
      <c r="U269" s="189"/>
      <c r="V269" s="189"/>
    </row>
    <row r="270" spans="21:22" x14ac:dyDescent="0.25">
      <c r="U270" s="189"/>
      <c r="V270" s="189"/>
    </row>
    <row r="271" spans="21:22" x14ac:dyDescent="0.25">
      <c r="U271" s="189"/>
      <c r="V271" s="189"/>
    </row>
    <row r="272" spans="21:22" x14ac:dyDescent="0.25">
      <c r="U272" s="189"/>
      <c r="V272" s="189"/>
    </row>
    <row r="273" spans="21:22" x14ac:dyDescent="0.25">
      <c r="U273" s="189"/>
      <c r="V273" s="189"/>
    </row>
    <row r="274" spans="21:22" x14ac:dyDescent="0.25">
      <c r="U274" s="189"/>
      <c r="V274" s="189"/>
    </row>
    <row r="275" spans="21:22" x14ac:dyDescent="0.25">
      <c r="U275" s="189"/>
      <c r="V275" s="189"/>
    </row>
    <row r="276" spans="21:22" x14ac:dyDescent="0.25">
      <c r="U276" s="189"/>
      <c r="V276" s="189"/>
    </row>
    <row r="277" spans="21:22" x14ac:dyDescent="0.25">
      <c r="U277" s="189"/>
      <c r="V277" s="189"/>
    </row>
    <row r="278" spans="21:22" x14ac:dyDescent="0.25">
      <c r="U278" s="189"/>
      <c r="V278" s="189"/>
    </row>
    <row r="279" spans="21:22" x14ac:dyDescent="0.25">
      <c r="U279" s="189"/>
      <c r="V279" s="189"/>
    </row>
    <row r="280" spans="21:22" x14ac:dyDescent="0.25">
      <c r="U280" s="189"/>
      <c r="V280" s="189"/>
    </row>
    <row r="281" spans="21:22" x14ac:dyDescent="0.25">
      <c r="U281" s="189"/>
      <c r="V281" s="189"/>
    </row>
    <row r="282" spans="21:22" x14ac:dyDescent="0.25">
      <c r="U282" s="189"/>
      <c r="V282" s="189"/>
    </row>
    <row r="283" spans="21:22" x14ac:dyDescent="0.25">
      <c r="U283" s="189"/>
      <c r="V283" s="189"/>
    </row>
    <row r="284" spans="21:22" x14ac:dyDescent="0.25">
      <c r="U284" s="189"/>
      <c r="V284" s="189"/>
    </row>
    <row r="285" spans="21:22" x14ac:dyDescent="0.25">
      <c r="U285" s="189"/>
      <c r="V285" s="189"/>
    </row>
    <row r="286" spans="21:22" x14ac:dyDescent="0.25">
      <c r="U286" s="189"/>
      <c r="V286" s="189"/>
    </row>
    <row r="287" spans="21:22" x14ac:dyDescent="0.25">
      <c r="U287" s="189"/>
      <c r="V287" s="189"/>
    </row>
    <row r="288" spans="21:22" x14ac:dyDescent="0.25">
      <c r="U288" s="189"/>
      <c r="V288" s="189"/>
    </row>
    <row r="289" spans="21:22" x14ac:dyDescent="0.25">
      <c r="U289" s="189"/>
      <c r="V289" s="189"/>
    </row>
    <row r="290" spans="21:22" x14ac:dyDescent="0.25">
      <c r="U290" s="189"/>
      <c r="V290" s="189"/>
    </row>
    <row r="291" spans="21:22" x14ac:dyDescent="0.25">
      <c r="U291" s="189"/>
      <c r="V291" s="189"/>
    </row>
    <row r="292" spans="21:22" x14ac:dyDescent="0.25">
      <c r="U292" s="189"/>
      <c r="V292" s="189"/>
    </row>
    <row r="293" spans="21:22" x14ac:dyDescent="0.25">
      <c r="U293" s="189"/>
      <c r="V293" s="189"/>
    </row>
    <row r="294" spans="21:22" x14ac:dyDescent="0.25">
      <c r="U294" s="189"/>
      <c r="V294" s="189"/>
    </row>
    <row r="295" spans="21:22" x14ac:dyDescent="0.25">
      <c r="U295" s="189"/>
      <c r="V295" s="189"/>
    </row>
    <row r="296" spans="21:22" x14ac:dyDescent="0.25">
      <c r="U296" s="189"/>
      <c r="V296" s="189"/>
    </row>
    <row r="297" spans="21:22" x14ac:dyDescent="0.25">
      <c r="U297" s="189"/>
      <c r="V297" s="189"/>
    </row>
    <row r="298" spans="21:22" x14ac:dyDescent="0.25">
      <c r="U298" s="189"/>
      <c r="V298" s="189"/>
    </row>
    <row r="299" spans="21:22" x14ac:dyDescent="0.25">
      <c r="U299" s="189"/>
      <c r="V299" s="189"/>
    </row>
    <row r="300" spans="21:22" x14ac:dyDescent="0.25">
      <c r="U300" s="189"/>
      <c r="V300" s="189"/>
    </row>
    <row r="301" spans="21:22" x14ac:dyDescent="0.25">
      <c r="U301" s="189"/>
      <c r="V301" s="189"/>
    </row>
    <row r="302" spans="21:22" x14ac:dyDescent="0.25">
      <c r="U302" s="189"/>
      <c r="V302" s="189"/>
    </row>
    <row r="303" spans="21:22" x14ac:dyDescent="0.25">
      <c r="U303" s="189"/>
      <c r="V303" s="189"/>
    </row>
    <row r="304" spans="21:22" x14ac:dyDescent="0.25">
      <c r="U304" s="189"/>
      <c r="V304" s="189"/>
    </row>
    <row r="305" spans="21:22" x14ac:dyDescent="0.25">
      <c r="U305" s="189"/>
      <c r="V305" s="189"/>
    </row>
    <row r="306" spans="21:22" x14ac:dyDescent="0.25">
      <c r="U306" s="189"/>
      <c r="V306" s="189"/>
    </row>
    <row r="307" spans="21:22" x14ac:dyDescent="0.25">
      <c r="U307" s="189"/>
      <c r="V307" s="189"/>
    </row>
    <row r="308" spans="21:22" x14ac:dyDescent="0.25">
      <c r="U308" s="189"/>
      <c r="V308" s="189"/>
    </row>
    <row r="309" spans="21:22" x14ac:dyDescent="0.25">
      <c r="U309" s="189"/>
      <c r="V309" s="189"/>
    </row>
    <row r="310" spans="21:22" x14ac:dyDescent="0.25">
      <c r="U310" s="189"/>
      <c r="V310" s="189"/>
    </row>
    <row r="311" spans="21:22" x14ac:dyDescent="0.25">
      <c r="U311" s="189"/>
      <c r="V311" s="189"/>
    </row>
    <row r="312" spans="21:22" x14ac:dyDescent="0.25">
      <c r="U312" s="189"/>
      <c r="V312" s="189"/>
    </row>
    <row r="313" spans="21:22" x14ac:dyDescent="0.25">
      <c r="U313" s="189"/>
      <c r="V313" s="189"/>
    </row>
    <row r="314" spans="21:22" x14ac:dyDescent="0.25">
      <c r="U314" s="189"/>
      <c r="V314" s="189"/>
    </row>
    <row r="315" spans="21:22" x14ac:dyDescent="0.25">
      <c r="U315" s="189"/>
      <c r="V315" s="189"/>
    </row>
    <row r="316" spans="21:22" x14ac:dyDescent="0.25">
      <c r="U316" s="189"/>
      <c r="V316" s="189"/>
    </row>
    <row r="317" spans="21:22" x14ac:dyDescent="0.25">
      <c r="U317" s="189"/>
      <c r="V317" s="189"/>
    </row>
    <row r="318" spans="21:22" x14ac:dyDescent="0.25">
      <c r="U318" s="189"/>
      <c r="V318" s="189"/>
    </row>
    <row r="319" spans="21:22" x14ac:dyDescent="0.25">
      <c r="U319" s="189"/>
      <c r="V319" s="189"/>
    </row>
    <row r="320" spans="21:22" x14ac:dyDescent="0.25">
      <c r="U320" s="189"/>
      <c r="V320" s="189"/>
    </row>
    <row r="321" spans="21:22" x14ac:dyDescent="0.25">
      <c r="U321" s="189"/>
      <c r="V321" s="189"/>
    </row>
    <row r="322" spans="21:22" x14ac:dyDescent="0.25">
      <c r="U322" s="189"/>
      <c r="V322" s="189"/>
    </row>
    <row r="323" spans="21:22" x14ac:dyDescent="0.25">
      <c r="U323" s="189"/>
      <c r="V323" s="189"/>
    </row>
    <row r="324" spans="21:22" x14ac:dyDescent="0.25">
      <c r="U324" s="189"/>
      <c r="V324" s="189"/>
    </row>
    <row r="325" spans="21:22" x14ac:dyDescent="0.25">
      <c r="U325" s="189"/>
      <c r="V325" s="189"/>
    </row>
    <row r="326" spans="21:22" x14ac:dyDescent="0.25">
      <c r="U326" s="189"/>
      <c r="V326" s="189"/>
    </row>
    <row r="327" spans="21:22" x14ac:dyDescent="0.25">
      <c r="U327" s="189"/>
      <c r="V327" s="189"/>
    </row>
    <row r="328" spans="21:22" x14ac:dyDescent="0.25">
      <c r="U328" s="189"/>
      <c r="V328" s="189"/>
    </row>
    <row r="329" spans="21:22" x14ac:dyDescent="0.25">
      <c r="U329" s="189"/>
      <c r="V329" s="189"/>
    </row>
    <row r="330" spans="21:22" x14ac:dyDescent="0.25">
      <c r="U330" s="189"/>
      <c r="V330" s="189"/>
    </row>
    <row r="331" spans="21:22" x14ac:dyDescent="0.25">
      <c r="U331" s="189"/>
      <c r="V331" s="189"/>
    </row>
    <row r="332" spans="21:22" x14ac:dyDescent="0.25">
      <c r="U332" s="189"/>
      <c r="V332" s="189"/>
    </row>
    <row r="333" spans="21:22" x14ac:dyDescent="0.25">
      <c r="U333" s="189"/>
      <c r="V333" s="189"/>
    </row>
    <row r="334" spans="21:22" x14ac:dyDescent="0.25">
      <c r="U334" s="189"/>
      <c r="V334" s="189"/>
    </row>
    <row r="335" spans="21:22" x14ac:dyDescent="0.25">
      <c r="U335" s="189"/>
      <c r="V335" s="189"/>
    </row>
    <row r="336" spans="21:22" x14ac:dyDescent="0.25">
      <c r="U336" s="189"/>
      <c r="V336" s="189"/>
    </row>
    <row r="337" spans="21:22" x14ac:dyDescent="0.25">
      <c r="U337" s="189"/>
      <c r="V337" s="189"/>
    </row>
    <row r="338" spans="21:22" x14ac:dyDescent="0.25">
      <c r="U338" s="189"/>
      <c r="V338" s="189"/>
    </row>
    <row r="339" spans="21:22" x14ac:dyDescent="0.25">
      <c r="U339" s="189"/>
      <c r="V339" s="189"/>
    </row>
    <row r="340" spans="21:22" x14ac:dyDescent="0.25">
      <c r="U340" s="189"/>
      <c r="V340" s="189"/>
    </row>
    <row r="341" spans="21:22" x14ac:dyDescent="0.25">
      <c r="U341" s="189"/>
      <c r="V341" s="189"/>
    </row>
    <row r="342" spans="21:22" x14ac:dyDescent="0.25">
      <c r="U342" s="189"/>
      <c r="V342" s="189"/>
    </row>
    <row r="343" spans="21:22" x14ac:dyDescent="0.25">
      <c r="U343" s="189"/>
      <c r="V343" s="189"/>
    </row>
    <row r="344" spans="21:22" x14ac:dyDescent="0.25">
      <c r="U344" s="189"/>
      <c r="V344" s="189"/>
    </row>
    <row r="345" spans="21:22" x14ac:dyDescent="0.25">
      <c r="U345" s="189"/>
      <c r="V345" s="189"/>
    </row>
    <row r="346" spans="21:22" x14ac:dyDescent="0.25">
      <c r="U346" s="189"/>
      <c r="V346" s="189"/>
    </row>
    <row r="347" spans="21:22" x14ac:dyDescent="0.25">
      <c r="U347" s="189"/>
      <c r="V347" s="189"/>
    </row>
    <row r="348" spans="21:22" x14ac:dyDescent="0.25">
      <c r="U348" s="189"/>
      <c r="V348" s="189"/>
    </row>
    <row r="349" spans="21:22" x14ac:dyDescent="0.25">
      <c r="U349" s="189"/>
      <c r="V349" s="189"/>
    </row>
    <row r="350" spans="21:22" x14ac:dyDescent="0.25">
      <c r="U350" s="189"/>
      <c r="V350" s="189"/>
    </row>
    <row r="351" spans="21:22" x14ac:dyDescent="0.25">
      <c r="U351" s="189"/>
      <c r="V351" s="189"/>
    </row>
    <row r="352" spans="21:22" x14ac:dyDescent="0.25">
      <c r="U352" s="189"/>
      <c r="V352" s="189"/>
    </row>
    <row r="353" spans="21:22" x14ac:dyDescent="0.25">
      <c r="U353" s="189"/>
      <c r="V353" s="189"/>
    </row>
    <row r="354" spans="21:22" x14ac:dyDescent="0.25">
      <c r="U354" s="189"/>
      <c r="V354" s="189"/>
    </row>
    <row r="355" spans="21:22" x14ac:dyDescent="0.25">
      <c r="U355" s="189"/>
      <c r="V355" s="189"/>
    </row>
    <row r="356" spans="21:22" x14ac:dyDescent="0.25">
      <c r="U356" s="189"/>
      <c r="V356" s="189"/>
    </row>
    <row r="357" spans="21:22" x14ac:dyDescent="0.25">
      <c r="U357" s="189"/>
      <c r="V357" s="189"/>
    </row>
    <row r="358" spans="21:22" x14ac:dyDescent="0.25">
      <c r="U358" s="189"/>
      <c r="V358" s="189"/>
    </row>
    <row r="359" spans="21:22" x14ac:dyDescent="0.25">
      <c r="U359" s="189"/>
      <c r="V359" s="189"/>
    </row>
    <row r="360" spans="21:22" x14ac:dyDescent="0.25">
      <c r="U360" s="189"/>
      <c r="V360" s="189"/>
    </row>
    <row r="361" spans="21:22" x14ac:dyDescent="0.25">
      <c r="U361" s="189"/>
      <c r="V361" s="189"/>
    </row>
    <row r="362" spans="21:22" x14ac:dyDescent="0.25">
      <c r="U362" s="189"/>
      <c r="V362" s="189"/>
    </row>
    <row r="363" spans="21:22" x14ac:dyDescent="0.25">
      <c r="U363" s="189"/>
      <c r="V363" s="189"/>
    </row>
    <row r="364" spans="21:22" x14ac:dyDescent="0.25">
      <c r="U364" s="189"/>
      <c r="V364" s="189"/>
    </row>
    <row r="365" spans="21:22" x14ac:dyDescent="0.25">
      <c r="U365" s="189"/>
      <c r="V365" s="189"/>
    </row>
    <row r="366" spans="21:22" x14ac:dyDescent="0.25">
      <c r="U366" s="189"/>
      <c r="V366" s="189"/>
    </row>
    <row r="367" spans="21:22" x14ac:dyDescent="0.25">
      <c r="U367" s="189"/>
      <c r="V367" s="189"/>
    </row>
    <row r="368" spans="21:22" x14ac:dyDescent="0.25">
      <c r="U368" s="189"/>
      <c r="V368" s="189"/>
    </row>
    <row r="369" spans="21:22" x14ac:dyDescent="0.25">
      <c r="U369" s="189"/>
      <c r="V369" s="189"/>
    </row>
    <row r="370" spans="21:22" x14ac:dyDescent="0.25">
      <c r="U370" s="189"/>
      <c r="V370" s="189"/>
    </row>
    <row r="371" spans="21:22" x14ac:dyDescent="0.25">
      <c r="U371" s="189"/>
      <c r="V371" s="189"/>
    </row>
    <row r="372" spans="21:22" x14ac:dyDescent="0.25">
      <c r="U372" s="189"/>
      <c r="V372" s="189"/>
    </row>
    <row r="373" spans="21:22" x14ac:dyDescent="0.25">
      <c r="U373" s="189"/>
      <c r="V373" s="189"/>
    </row>
    <row r="374" spans="21:22" x14ac:dyDescent="0.25">
      <c r="U374" s="189"/>
      <c r="V374" s="189"/>
    </row>
    <row r="375" spans="21:22" x14ac:dyDescent="0.25">
      <c r="U375" s="189"/>
      <c r="V375" s="189"/>
    </row>
    <row r="376" spans="21:22" x14ac:dyDescent="0.25">
      <c r="U376" s="189"/>
      <c r="V376" s="189"/>
    </row>
    <row r="377" spans="21:22" x14ac:dyDescent="0.25">
      <c r="U377" s="189"/>
      <c r="V377" s="189"/>
    </row>
    <row r="378" spans="21:22" x14ac:dyDescent="0.25">
      <c r="U378" s="189"/>
      <c r="V378" s="189"/>
    </row>
    <row r="379" spans="21:22" x14ac:dyDescent="0.25">
      <c r="U379" s="189"/>
      <c r="V379" s="189"/>
    </row>
    <row r="380" spans="21:22" x14ac:dyDescent="0.25">
      <c r="U380" s="189"/>
      <c r="V380" s="189"/>
    </row>
    <row r="381" spans="21:22" x14ac:dyDescent="0.25">
      <c r="U381" s="189"/>
      <c r="V381" s="189"/>
    </row>
    <row r="382" spans="21:22" x14ac:dyDescent="0.25">
      <c r="U382" s="189"/>
      <c r="V382" s="189"/>
    </row>
    <row r="383" spans="21:22" x14ac:dyDescent="0.25">
      <c r="U383" s="189"/>
      <c r="V383" s="189"/>
    </row>
    <row r="384" spans="21:22" x14ac:dyDescent="0.25">
      <c r="U384" s="189"/>
      <c r="V384" s="189"/>
    </row>
    <row r="385" spans="21:22" x14ac:dyDescent="0.25">
      <c r="U385" s="189"/>
      <c r="V385" s="189"/>
    </row>
    <row r="386" spans="21:22" x14ac:dyDescent="0.25">
      <c r="U386" s="189"/>
      <c r="V386" s="189"/>
    </row>
    <row r="387" spans="21:22" x14ac:dyDescent="0.25">
      <c r="U387" s="189"/>
      <c r="V387" s="189"/>
    </row>
    <row r="388" spans="21:22" x14ac:dyDescent="0.25">
      <c r="U388" s="189"/>
      <c r="V388" s="189"/>
    </row>
    <row r="389" spans="21:22" x14ac:dyDescent="0.25">
      <c r="U389" s="189"/>
      <c r="V389" s="189"/>
    </row>
    <row r="390" spans="21:22" x14ac:dyDescent="0.25">
      <c r="U390" s="189"/>
      <c r="V390" s="189"/>
    </row>
    <row r="391" spans="21:22" x14ac:dyDescent="0.25">
      <c r="U391" s="189"/>
      <c r="V391" s="189"/>
    </row>
    <row r="392" spans="21:22" x14ac:dyDescent="0.25">
      <c r="U392" s="189"/>
      <c r="V392" s="189"/>
    </row>
    <row r="393" spans="21:22" x14ac:dyDescent="0.25">
      <c r="U393" s="189"/>
      <c r="V393" s="189"/>
    </row>
    <row r="394" spans="21:22" x14ac:dyDescent="0.25">
      <c r="U394" s="189"/>
      <c r="V394" s="189"/>
    </row>
    <row r="395" spans="21:22" x14ac:dyDescent="0.25">
      <c r="U395" s="189"/>
      <c r="V395" s="189"/>
    </row>
    <row r="396" spans="21:22" x14ac:dyDescent="0.25">
      <c r="U396" s="189"/>
      <c r="V396" s="189"/>
    </row>
    <row r="397" spans="21:22" x14ac:dyDescent="0.25">
      <c r="U397" s="189"/>
      <c r="V397" s="189"/>
    </row>
    <row r="398" spans="21:22" x14ac:dyDescent="0.25">
      <c r="U398" s="189"/>
      <c r="V398" s="189"/>
    </row>
    <row r="399" spans="21:22" x14ac:dyDescent="0.25">
      <c r="U399" s="189"/>
      <c r="V399" s="189"/>
    </row>
    <row r="400" spans="21:22" x14ac:dyDescent="0.25">
      <c r="U400" s="189"/>
      <c r="V400" s="189"/>
    </row>
    <row r="401" spans="21:22" x14ac:dyDescent="0.25">
      <c r="U401" s="189"/>
      <c r="V401" s="189"/>
    </row>
    <row r="402" spans="21:22" x14ac:dyDescent="0.25">
      <c r="U402" s="189"/>
      <c r="V402" s="189"/>
    </row>
    <row r="403" spans="21:22" x14ac:dyDescent="0.25">
      <c r="U403" s="189"/>
      <c r="V403" s="189"/>
    </row>
    <row r="404" spans="21:22" x14ac:dyDescent="0.25">
      <c r="U404" s="189"/>
      <c r="V404" s="189"/>
    </row>
    <row r="405" spans="21:22" x14ac:dyDescent="0.25">
      <c r="U405" s="189"/>
      <c r="V405" s="189"/>
    </row>
    <row r="406" spans="21:22" x14ac:dyDescent="0.25">
      <c r="U406" s="189"/>
      <c r="V406" s="189"/>
    </row>
    <row r="407" spans="21:22" x14ac:dyDescent="0.25">
      <c r="U407" s="189"/>
      <c r="V407" s="189"/>
    </row>
    <row r="408" spans="21:22" x14ac:dyDescent="0.25">
      <c r="U408" s="189"/>
      <c r="V408" s="189"/>
    </row>
    <row r="409" spans="21:22" x14ac:dyDescent="0.25">
      <c r="U409" s="189"/>
      <c r="V409" s="189"/>
    </row>
    <row r="410" spans="21:22" x14ac:dyDescent="0.25">
      <c r="U410" s="189"/>
      <c r="V410" s="189"/>
    </row>
    <row r="411" spans="21:22" x14ac:dyDescent="0.25">
      <c r="U411" s="189"/>
      <c r="V411" s="189"/>
    </row>
    <row r="412" spans="21:22" x14ac:dyDescent="0.25">
      <c r="U412" s="189"/>
      <c r="V412" s="189"/>
    </row>
    <row r="413" spans="21:22" x14ac:dyDescent="0.25">
      <c r="U413" s="189"/>
      <c r="V413" s="189"/>
    </row>
    <row r="414" spans="21:22" x14ac:dyDescent="0.25">
      <c r="U414" s="189"/>
      <c r="V414" s="189"/>
    </row>
    <row r="415" spans="21:22" x14ac:dyDescent="0.25">
      <c r="U415" s="189"/>
      <c r="V415" s="189"/>
    </row>
    <row r="416" spans="21:22" x14ac:dyDescent="0.25">
      <c r="U416" s="189"/>
      <c r="V416" s="189"/>
    </row>
    <row r="417" spans="21:22" x14ac:dyDescent="0.25">
      <c r="U417" s="189"/>
      <c r="V417" s="189"/>
    </row>
    <row r="418" spans="21:22" x14ac:dyDescent="0.25">
      <c r="U418" s="189"/>
      <c r="V418" s="189"/>
    </row>
    <row r="419" spans="21:22" x14ac:dyDescent="0.25">
      <c r="U419" s="189"/>
      <c r="V419" s="189"/>
    </row>
    <row r="420" spans="21:22" x14ac:dyDescent="0.25">
      <c r="U420" s="189"/>
      <c r="V420" s="189"/>
    </row>
    <row r="421" spans="21:22" x14ac:dyDescent="0.25">
      <c r="U421" s="189"/>
      <c r="V421" s="189"/>
    </row>
    <row r="422" spans="21:22" x14ac:dyDescent="0.25">
      <c r="U422" s="189"/>
      <c r="V422" s="189"/>
    </row>
    <row r="423" spans="21:22" x14ac:dyDescent="0.25">
      <c r="U423" s="189"/>
      <c r="V423" s="189"/>
    </row>
    <row r="424" spans="21:22" x14ac:dyDescent="0.25">
      <c r="U424" s="189"/>
      <c r="V424" s="189"/>
    </row>
    <row r="425" spans="21:22" x14ac:dyDescent="0.25">
      <c r="U425" s="189"/>
      <c r="V425" s="189"/>
    </row>
    <row r="426" spans="21:22" x14ac:dyDescent="0.25">
      <c r="U426" s="189"/>
      <c r="V426" s="189"/>
    </row>
    <row r="427" spans="21:22" x14ac:dyDescent="0.25">
      <c r="U427" s="189"/>
      <c r="V427" s="189"/>
    </row>
    <row r="428" spans="21:22" x14ac:dyDescent="0.25">
      <c r="U428" s="189"/>
      <c r="V428" s="189"/>
    </row>
    <row r="429" spans="21:22" x14ac:dyDescent="0.25">
      <c r="U429" s="189"/>
      <c r="V429" s="189"/>
    </row>
    <row r="430" spans="21:22" x14ac:dyDescent="0.25">
      <c r="U430" s="189"/>
      <c r="V430" s="189"/>
    </row>
    <row r="431" spans="21:22" x14ac:dyDescent="0.25">
      <c r="U431" s="189"/>
      <c r="V431" s="189"/>
    </row>
    <row r="432" spans="21:22" x14ac:dyDescent="0.25">
      <c r="U432" s="189"/>
      <c r="V432" s="189"/>
    </row>
    <row r="433" spans="21:22" x14ac:dyDescent="0.25">
      <c r="U433" s="189"/>
      <c r="V433" s="189"/>
    </row>
    <row r="434" spans="21:22" x14ac:dyDescent="0.25">
      <c r="U434" s="189"/>
      <c r="V434" s="189"/>
    </row>
    <row r="435" spans="21:22" x14ac:dyDescent="0.25">
      <c r="U435" s="189"/>
      <c r="V435" s="189"/>
    </row>
    <row r="436" spans="21:22" x14ac:dyDescent="0.25">
      <c r="U436" s="189"/>
      <c r="V436" s="189"/>
    </row>
    <row r="437" spans="21:22" x14ac:dyDescent="0.25">
      <c r="U437" s="189"/>
      <c r="V437" s="189"/>
    </row>
    <row r="438" spans="21:22" x14ac:dyDescent="0.25">
      <c r="U438" s="189"/>
      <c r="V438" s="189"/>
    </row>
    <row r="439" spans="21:22" x14ac:dyDescent="0.25">
      <c r="U439" s="189"/>
      <c r="V439" s="189"/>
    </row>
    <row r="440" spans="21:22" x14ac:dyDescent="0.25">
      <c r="U440" s="189"/>
      <c r="V440" s="189"/>
    </row>
    <row r="441" spans="21:22" x14ac:dyDescent="0.25">
      <c r="U441" s="189"/>
      <c r="V441" s="189"/>
    </row>
    <row r="442" spans="21:22" x14ac:dyDescent="0.25">
      <c r="U442" s="189"/>
      <c r="V442" s="189"/>
    </row>
    <row r="443" spans="21:22" x14ac:dyDescent="0.25">
      <c r="U443" s="189"/>
      <c r="V443" s="189"/>
    </row>
    <row r="444" spans="21:22" x14ac:dyDescent="0.25">
      <c r="U444" s="189"/>
      <c r="V444" s="189"/>
    </row>
    <row r="445" spans="21:22" x14ac:dyDescent="0.25">
      <c r="U445" s="189"/>
      <c r="V445" s="189"/>
    </row>
    <row r="446" spans="21:22" x14ac:dyDescent="0.25">
      <c r="U446" s="189"/>
      <c r="V446" s="189"/>
    </row>
    <row r="447" spans="21:22" x14ac:dyDescent="0.25">
      <c r="U447" s="189"/>
      <c r="V447" s="189"/>
    </row>
    <row r="448" spans="21:22" x14ac:dyDescent="0.25">
      <c r="U448" s="189"/>
      <c r="V448" s="189"/>
    </row>
    <row r="449" spans="21:22" x14ac:dyDescent="0.25">
      <c r="U449" s="189"/>
      <c r="V449" s="189"/>
    </row>
    <row r="450" spans="21:22" x14ac:dyDescent="0.25">
      <c r="U450" s="189"/>
      <c r="V450" s="189"/>
    </row>
    <row r="451" spans="21:22" x14ac:dyDescent="0.25">
      <c r="U451" s="189"/>
      <c r="V451" s="189"/>
    </row>
    <row r="452" spans="21:22" x14ac:dyDescent="0.25">
      <c r="U452" s="189"/>
      <c r="V452" s="189"/>
    </row>
    <row r="453" spans="21:22" x14ac:dyDescent="0.25">
      <c r="U453" s="189"/>
      <c r="V453" s="189"/>
    </row>
    <row r="454" spans="21:22" x14ac:dyDescent="0.25">
      <c r="U454" s="189"/>
      <c r="V454" s="189"/>
    </row>
    <row r="455" spans="21:22" x14ac:dyDescent="0.25">
      <c r="U455" s="189"/>
      <c r="V455" s="189"/>
    </row>
    <row r="456" spans="21:22" x14ac:dyDescent="0.25">
      <c r="U456" s="189"/>
      <c r="V456" s="189"/>
    </row>
    <row r="457" spans="21:22" x14ac:dyDescent="0.25">
      <c r="U457" s="189"/>
      <c r="V457" s="189"/>
    </row>
    <row r="458" spans="21:22" x14ac:dyDescent="0.25">
      <c r="U458" s="189"/>
      <c r="V458" s="189"/>
    </row>
    <row r="459" spans="21:22" x14ac:dyDescent="0.25">
      <c r="U459" s="189"/>
      <c r="V459" s="189"/>
    </row>
    <row r="460" spans="21:22" x14ac:dyDescent="0.25">
      <c r="U460" s="189"/>
      <c r="V460" s="189"/>
    </row>
    <row r="461" spans="21:22" x14ac:dyDescent="0.25">
      <c r="U461" s="189"/>
      <c r="V461" s="189"/>
    </row>
    <row r="462" spans="21:22" x14ac:dyDescent="0.25">
      <c r="U462" s="189"/>
      <c r="V462" s="189"/>
    </row>
    <row r="463" spans="21:22" x14ac:dyDescent="0.25">
      <c r="U463" s="189"/>
      <c r="V463" s="189"/>
    </row>
    <row r="464" spans="21:22" x14ac:dyDescent="0.25">
      <c r="U464" s="189"/>
      <c r="V464" s="189"/>
    </row>
    <row r="465" spans="21:22" x14ac:dyDescent="0.25">
      <c r="U465" s="189"/>
      <c r="V465" s="189"/>
    </row>
    <row r="466" spans="21:22" x14ac:dyDescent="0.25">
      <c r="U466" s="189"/>
      <c r="V466" s="189"/>
    </row>
    <row r="467" spans="21:22" x14ac:dyDescent="0.25">
      <c r="U467" s="189"/>
      <c r="V467" s="189"/>
    </row>
    <row r="468" spans="21:22" x14ac:dyDescent="0.25">
      <c r="U468" s="189"/>
      <c r="V468" s="189"/>
    </row>
    <row r="469" spans="21:22" x14ac:dyDescent="0.25">
      <c r="U469" s="189"/>
      <c r="V469" s="189"/>
    </row>
    <row r="470" spans="21:22" x14ac:dyDescent="0.25">
      <c r="U470" s="189"/>
      <c r="V470" s="189"/>
    </row>
    <row r="471" spans="21:22" x14ac:dyDescent="0.25">
      <c r="U471" s="189"/>
      <c r="V471" s="189"/>
    </row>
    <row r="472" spans="21:22" x14ac:dyDescent="0.25">
      <c r="U472" s="189"/>
      <c r="V472" s="189"/>
    </row>
    <row r="473" spans="21:22" x14ac:dyDescent="0.25">
      <c r="U473" s="189"/>
      <c r="V473" s="189"/>
    </row>
    <row r="474" spans="21:22" x14ac:dyDescent="0.25">
      <c r="U474" s="189"/>
      <c r="V474" s="189"/>
    </row>
    <row r="475" spans="21:22" x14ac:dyDescent="0.25">
      <c r="U475" s="189"/>
      <c r="V475" s="189"/>
    </row>
    <row r="476" spans="21:22" x14ac:dyDescent="0.25">
      <c r="U476" s="189"/>
      <c r="V476" s="189"/>
    </row>
    <row r="477" spans="21:22" x14ac:dyDescent="0.25">
      <c r="U477" s="189"/>
      <c r="V477" s="189"/>
    </row>
    <row r="478" spans="21:22" x14ac:dyDescent="0.25">
      <c r="U478" s="189"/>
      <c r="V478" s="189"/>
    </row>
    <row r="479" spans="21:22" x14ac:dyDescent="0.25">
      <c r="U479" s="189"/>
      <c r="V479" s="189"/>
    </row>
    <row r="480" spans="21:22" x14ac:dyDescent="0.25">
      <c r="U480" s="189"/>
      <c r="V480" s="189"/>
    </row>
    <row r="481" spans="21:22" x14ac:dyDescent="0.25">
      <c r="U481" s="189"/>
      <c r="V481" s="189"/>
    </row>
    <row r="482" spans="21:22" x14ac:dyDescent="0.25">
      <c r="U482" s="189"/>
      <c r="V482" s="189"/>
    </row>
    <row r="483" spans="21:22" x14ac:dyDescent="0.25">
      <c r="U483" s="189"/>
      <c r="V483" s="189"/>
    </row>
    <row r="484" spans="21:22" x14ac:dyDescent="0.25">
      <c r="U484" s="189"/>
      <c r="V484" s="189"/>
    </row>
    <row r="485" spans="21:22" x14ac:dyDescent="0.25">
      <c r="U485" s="189"/>
      <c r="V485" s="189"/>
    </row>
    <row r="486" spans="21:22" x14ac:dyDescent="0.25">
      <c r="U486" s="189"/>
      <c r="V486" s="189"/>
    </row>
    <row r="487" spans="21:22" x14ac:dyDescent="0.25">
      <c r="U487" s="189"/>
      <c r="V487" s="189"/>
    </row>
    <row r="488" spans="21:22" x14ac:dyDescent="0.25">
      <c r="U488" s="189"/>
      <c r="V488" s="189"/>
    </row>
    <row r="489" spans="21:22" x14ac:dyDescent="0.25">
      <c r="U489" s="189"/>
      <c r="V489" s="189"/>
    </row>
    <row r="490" spans="21:22" x14ac:dyDescent="0.25">
      <c r="U490" s="189"/>
      <c r="V490" s="189"/>
    </row>
    <row r="491" spans="21:22" x14ac:dyDescent="0.25">
      <c r="U491" s="189"/>
      <c r="V491" s="189"/>
    </row>
    <row r="492" spans="21:22" x14ac:dyDescent="0.25">
      <c r="U492" s="189"/>
      <c r="V492" s="189"/>
    </row>
    <row r="493" spans="21:22" x14ac:dyDescent="0.25">
      <c r="U493" s="189"/>
      <c r="V493" s="189"/>
    </row>
    <row r="494" spans="21:22" x14ac:dyDescent="0.25">
      <c r="U494" s="189"/>
      <c r="V494" s="189"/>
    </row>
    <row r="495" spans="21:22" x14ac:dyDescent="0.25">
      <c r="U495" s="189"/>
      <c r="V495" s="189"/>
    </row>
    <row r="496" spans="21:22" x14ac:dyDescent="0.25">
      <c r="U496" s="189"/>
      <c r="V496" s="189"/>
    </row>
    <row r="497" spans="21:22" x14ac:dyDescent="0.25">
      <c r="U497" s="189"/>
      <c r="V497" s="189"/>
    </row>
    <row r="498" spans="21:22" x14ac:dyDescent="0.25">
      <c r="U498" s="189"/>
      <c r="V498" s="189"/>
    </row>
    <row r="499" spans="21:22" x14ac:dyDescent="0.25">
      <c r="U499" s="189"/>
      <c r="V499" s="189"/>
    </row>
    <row r="500" spans="21:22" x14ac:dyDescent="0.25">
      <c r="U500" s="189"/>
      <c r="V500" s="189"/>
    </row>
    <row r="501" spans="21:22" x14ac:dyDescent="0.25">
      <c r="U501" s="189"/>
      <c r="V501" s="189"/>
    </row>
    <row r="502" spans="21:22" x14ac:dyDescent="0.25">
      <c r="U502" s="189"/>
      <c r="V502" s="189"/>
    </row>
    <row r="503" spans="21:22" x14ac:dyDescent="0.25">
      <c r="U503" s="189"/>
      <c r="V503" s="189"/>
    </row>
    <row r="504" spans="21:22" x14ac:dyDescent="0.25">
      <c r="U504" s="189"/>
      <c r="V504" s="189"/>
    </row>
    <row r="505" spans="21:22" x14ac:dyDescent="0.25">
      <c r="U505" s="189"/>
      <c r="V505" s="189"/>
    </row>
    <row r="506" spans="21:22" x14ac:dyDescent="0.25">
      <c r="U506" s="189"/>
      <c r="V506" s="189"/>
    </row>
    <row r="507" spans="21:22" x14ac:dyDescent="0.25">
      <c r="U507" s="189"/>
      <c r="V507" s="189"/>
    </row>
    <row r="508" spans="21:22" x14ac:dyDescent="0.25">
      <c r="U508" s="189"/>
      <c r="V508" s="189"/>
    </row>
    <row r="509" spans="21:22" x14ac:dyDescent="0.25">
      <c r="U509" s="189"/>
      <c r="V509" s="189"/>
    </row>
    <row r="510" spans="21:22" x14ac:dyDescent="0.25">
      <c r="U510" s="189"/>
      <c r="V510" s="189"/>
    </row>
    <row r="511" spans="21:22" x14ac:dyDescent="0.25">
      <c r="U511" s="189"/>
      <c r="V511" s="189"/>
    </row>
    <row r="512" spans="21:22" x14ac:dyDescent="0.25">
      <c r="U512" s="189"/>
      <c r="V512" s="189"/>
    </row>
    <row r="513" spans="21:22" x14ac:dyDescent="0.25">
      <c r="U513" s="189"/>
      <c r="V513" s="189"/>
    </row>
    <row r="514" spans="21:22" x14ac:dyDescent="0.25">
      <c r="U514" s="189"/>
      <c r="V514" s="189"/>
    </row>
    <row r="515" spans="21:22" x14ac:dyDescent="0.25">
      <c r="U515" s="189"/>
      <c r="V515" s="189"/>
    </row>
    <row r="516" spans="21:22" x14ac:dyDescent="0.25">
      <c r="U516" s="189"/>
      <c r="V516" s="189"/>
    </row>
    <row r="517" spans="21:22" x14ac:dyDescent="0.25">
      <c r="U517" s="189"/>
      <c r="V517" s="189"/>
    </row>
    <row r="518" spans="21:22" x14ac:dyDescent="0.25">
      <c r="U518" s="189"/>
      <c r="V518" s="189"/>
    </row>
    <row r="519" spans="21:22" x14ac:dyDescent="0.25">
      <c r="U519" s="189"/>
      <c r="V519" s="189"/>
    </row>
    <row r="520" spans="21:22" x14ac:dyDescent="0.25">
      <c r="U520" s="189"/>
      <c r="V520" s="189"/>
    </row>
    <row r="521" spans="21:22" x14ac:dyDescent="0.25">
      <c r="U521" s="189"/>
      <c r="V521" s="189"/>
    </row>
    <row r="522" spans="21:22" x14ac:dyDescent="0.25">
      <c r="U522" s="189"/>
      <c r="V522" s="189"/>
    </row>
    <row r="523" spans="21:22" x14ac:dyDescent="0.25">
      <c r="U523" s="189"/>
      <c r="V523" s="189"/>
    </row>
    <row r="524" spans="21:22" x14ac:dyDescent="0.25">
      <c r="U524" s="189"/>
      <c r="V524" s="189"/>
    </row>
    <row r="525" spans="21:22" x14ac:dyDescent="0.25">
      <c r="U525" s="189"/>
      <c r="V525" s="189"/>
    </row>
    <row r="526" spans="21:22" x14ac:dyDescent="0.25">
      <c r="U526" s="189"/>
      <c r="V526" s="189"/>
    </row>
    <row r="527" spans="21:22" x14ac:dyDescent="0.25">
      <c r="U527" s="189"/>
      <c r="V527" s="189"/>
    </row>
    <row r="528" spans="21:22" x14ac:dyDescent="0.25">
      <c r="U528" s="189"/>
      <c r="V528" s="189"/>
    </row>
    <row r="529" spans="21:22" x14ac:dyDescent="0.25">
      <c r="U529" s="189"/>
      <c r="V529" s="189"/>
    </row>
    <row r="530" spans="21:22" x14ac:dyDescent="0.25">
      <c r="U530" s="189"/>
      <c r="V530" s="189"/>
    </row>
    <row r="531" spans="21:22" x14ac:dyDescent="0.25">
      <c r="U531" s="189"/>
      <c r="V531" s="189"/>
    </row>
    <row r="532" spans="21:22" x14ac:dyDescent="0.25">
      <c r="U532" s="189"/>
      <c r="V532" s="189"/>
    </row>
    <row r="533" spans="21:22" x14ac:dyDescent="0.25">
      <c r="U533" s="189"/>
      <c r="V533" s="189"/>
    </row>
    <row r="534" spans="21:22" x14ac:dyDescent="0.25">
      <c r="U534" s="189"/>
      <c r="V534" s="189"/>
    </row>
    <row r="535" spans="21:22" x14ac:dyDescent="0.25">
      <c r="U535" s="189"/>
      <c r="V535" s="189"/>
    </row>
    <row r="536" spans="21:22" x14ac:dyDescent="0.25">
      <c r="U536" s="189"/>
      <c r="V536" s="189"/>
    </row>
    <row r="537" spans="21:22" x14ac:dyDescent="0.25">
      <c r="U537" s="189"/>
      <c r="V537" s="189"/>
    </row>
    <row r="538" spans="21:22" x14ac:dyDescent="0.25">
      <c r="U538" s="189"/>
      <c r="V538" s="189"/>
    </row>
    <row r="539" spans="21:22" x14ac:dyDescent="0.25">
      <c r="U539" s="189"/>
      <c r="V539" s="189"/>
    </row>
    <row r="540" spans="21:22" x14ac:dyDescent="0.25">
      <c r="U540" s="189"/>
      <c r="V540" s="189"/>
    </row>
    <row r="541" spans="21:22" x14ac:dyDescent="0.25">
      <c r="U541" s="189"/>
      <c r="V541" s="189"/>
    </row>
    <row r="542" spans="21:22" x14ac:dyDescent="0.25">
      <c r="U542" s="189"/>
      <c r="V542" s="189"/>
    </row>
    <row r="543" spans="21:22" x14ac:dyDescent="0.25">
      <c r="U543" s="189"/>
      <c r="V543" s="189"/>
    </row>
    <row r="544" spans="21:22" x14ac:dyDescent="0.25">
      <c r="U544" s="189"/>
      <c r="V544" s="189"/>
    </row>
    <row r="545" spans="21:22" x14ac:dyDescent="0.25">
      <c r="U545" s="189"/>
      <c r="V545" s="189"/>
    </row>
    <row r="546" spans="21:22" x14ac:dyDescent="0.25">
      <c r="U546" s="189"/>
      <c r="V546" s="189"/>
    </row>
    <row r="547" spans="21:22" x14ac:dyDescent="0.25">
      <c r="U547" s="189"/>
      <c r="V547" s="189"/>
    </row>
    <row r="548" spans="21:22" x14ac:dyDescent="0.25">
      <c r="U548" s="189"/>
      <c r="V548" s="189"/>
    </row>
    <row r="549" spans="21:22" x14ac:dyDescent="0.25">
      <c r="U549" s="189"/>
      <c r="V549" s="189"/>
    </row>
    <row r="550" spans="21:22" x14ac:dyDescent="0.25">
      <c r="U550" s="189"/>
      <c r="V550" s="189"/>
    </row>
    <row r="551" spans="21:22" x14ac:dyDescent="0.25">
      <c r="U551" s="189"/>
      <c r="V551" s="189"/>
    </row>
    <row r="552" spans="21:22" x14ac:dyDescent="0.25">
      <c r="U552" s="189"/>
      <c r="V552" s="189"/>
    </row>
    <row r="553" spans="21:22" x14ac:dyDescent="0.25">
      <c r="U553" s="189"/>
      <c r="V553" s="189"/>
    </row>
    <row r="554" spans="21:22" x14ac:dyDescent="0.25">
      <c r="U554" s="189"/>
      <c r="V554" s="189"/>
    </row>
    <row r="555" spans="21:22" x14ac:dyDescent="0.25">
      <c r="U555" s="189"/>
      <c r="V555" s="189"/>
    </row>
    <row r="556" spans="21:22" x14ac:dyDescent="0.25">
      <c r="U556" s="189"/>
      <c r="V556" s="189"/>
    </row>
    <row r="557" spans="21:22" x14ac:dyDescent="0.25">
      <c r="U557" s="189"/>
      <c r="V557" s="189"/>
    </row>
    <row r="558" spans="21:22" x14ac:dyDescent="0.25">
      <c r="U558" s="189"/>
      <c r="V558" s="189"/>
    </row>
    <row r="559" spans="21:22" x14ac:dyDescent="0.25">
      <c r="U559" s="189"/>
      <c r="V559" s="189"/>
    </row>
    <row r="560" spans="21:22" x14ac:dyDescent="0.25">
      <c r="U560" s="189"/>
      <c r="V560" s="189"/>
    </row>
    <row r="561" spans="21:22" x14ac:dyDescent="0.25">
      <c r="U561" s="189"/>
      <c r="V561" s="189"/>
    </row>
    <row r="562" spans="21:22" x14ac:dyDescent="0.25">
      <c r="U562" s="189"/>
      <c r="V562" s="189"/>
    </row>
    <row r="563" spans="21:22" x14ac:dyDescent="0.25">
      <c r="U563" s="189"/>
      <c r="V563" s="189"/>
    </row>
    <row r="564" spans="21:22" x14ac:dyDescent="0.25">
      <c r="U564" s="189"/>
      <c r="V564" s="189"/>
    </row>
    <row r="565" spans="21:22" x14ac:dyDescent="0.25">
      <c r="U565" s="189"/>
      <c r="V565" s="189"/>
    </row>
    <row r="566" spans="21:22" x14ac:dyDescent="0.25">
      <c r="U566" s="189"/>
      <c r="V566" s="189"/>
    </row>
    <row r="567" spans="21:22" x14ac:dyDescent="0.25">
      <c r="U567" s="189"/>
      <c r="V567" s="189"/>
    </row>
    <row r="568" spans="21:22" x14ac:dyDescent="0.25">
      <c r="U568" s="189"/>
      <c r="V568" s="189"/>
    </row>
    <row r="569" spans="21:22" x14ac:dyDescent="0.25">
      <c r="U569" s="189"/>
      <c r="V569" s="189"/>
    </row>
    <row r="570" spans="21:22" x14ac:dyDescent="0.25">
      <c r="U570" s="189"/>
      <c r="V570" s="189"/>
    </row>
    <row r="571" spans="21:22" x14ac:dyDescent="0.25">
      <c r="U571" s="189"/>
      <c r="V571" s="189"/>
    </row>
    <row r="572" spans="21:22" x14ac:dyDescent="0.25">
      <c r="U572" s="189"/>
      <c r="V572" s="189"/>
    </row>
    <row r="573" spans="21:22" x14ac:dyDescent="0.25">
      <c r="U573" s="189"/>
      <c r="V573" s="189"/>
    </row>
    <row r="574" spans="21:22" x14ac:dyDescent="0.25">
      <c r="U574" s="189"/>
      <c r="V574" s="189"/>
    </row>
    <row r="575" spans="21:22" x14ac:dyDescent="0.25">
      <c r="U575" s="189"/>
      <c r="V575" s="189"/>
    </row>
    <row r="576" spans="21:22" x14ac:dyDescent="0.25">
      <c r="U576" s="189"/>
      <c r="V576" s="189"/>
    </row>
    <row r="577" spans="21:22" x14ac:dyDescent="0.25">
      <c r="U577" s="189"/>
      <c r="V577" s="189"/>
    </row>
    <row r="578" spans="21:22" x14ac:dyDescent="0.25">
      <c r="U578" s="189"/>
      <c r="V578" s="189"/>
    </row>
    <row r="579" spans="21:22" x14ac:dyDescent="0.25">
      <c r="U579" s="189"/>
      <c r="V579" s="189"/>
    </row>
    <row r="580" spans="21:22" x14ac:dyDescent="0.25">
      <c r="U580" s="189"/>
      <c r="V580" s="189"/>
    </row>
    <row r="581" spans="21:22" x14ac:dyDescent="0.25">
      <c r="U581" s="189"/>
      <c r="V581" s="189"/>
    </row>
    <row r="582" spans="21:22" x14ac:dyDescent="0.25">
      <c r="U582" s="189"/>
      <c r="V582" s="189"/>
    </row>
    <row r="583" spans="21:22" x14ac:dyDescent="0.25">
      <c r="U583" s="189"/>
      <c r="V583" s="189"/>
    </row>
    <row r="584" spans="21:22" x14ac:dyDescent="0.25">
      <c r="U584" s="189"/>
      <c r="V584" s="189"/>
    </row>
    <row r="585" spans="21:22" x14ac:dyDescent="0.25">
      <c r="U585" s="189"/>
      <c r="V585" s="189"/>
    </row>
    <row r="586" spans="21:22" x14ac:dyDescent="0.25">
      <c r="U586" s="189"/>
      <c r="V586" s="189"/>
    </row>
    <row r="587" spans="21:22" x14ac:dyDescent="0.25">
      <c r="U587" s="189"/>
      <c r="V587" s="189"/>
    </row>
    <row r="588" spans="21:22" x14ac:dyDescent="0.25">
      <c r="U588" s="189"/>
      <c r="V588" s="189"/>
    </row>
    <row r="589" spans="21:22" x14ac:dyDescent="0.25">
      <c r="U589" s="189"/>
      <c r="V589" s="189"/>
    </row>
    <row r="590" spans="21:22" x14ac:dyDescent="0.25">
      <c r="U590" s="189"/>
      <c r="V590" s="189"/>
    </row>
    <row r="591" spans="21:22" x14ac:dyDescent="0.25">
      <c r="U591" s="189"/>
      <c r="V591" s="189"/>
    </row>
    <row r="592" spans="21:22" x14ac:dyDescent="0.25">
      <c r="U592" s="189"/>
      <c r="V592" s="189"/>
    </row>
    <row r="593" spans="21:22" x14ac:dyDescent="0.25">
      <c r="U593" s="189"/>
      <c r="V593" s="189"/>
    </row>
    <row r="594" spans="21:22" x14ac:dyDescent="0.25">
      <c r="U594" s="189"/>
      <c r="V594" s="189"/>
    </row>
    <row r="595" spans="21:22" x14ac:dyDescent="0.25">
      <c r="U595" s="189"/>
      <c r="V595" s="189"/>
    </row>
    <row r="596" spans="21:22" x14ac:dyDescent="0.25">
      <c r="U596" s="189"/>
      <c r="V596" s="189"/>
    </row>
    <row r="597" spans="21:22" x14ac:dyDescent="0.25">
      <c r="U597" s="189"/>
      <c r="V597" s="189"/>
    </row>
    <row r="598" spans="21:22" x14ac:dyDescent="0.25">
      <c r="U598" s="189"/>
      <c r="V598" s="189"/>
    </row>
    <row r="599" spans="21:22" x14ac:dyDescent="0.25">
      <c r="U599" s="189"/>
      <c r="V599" s="189"/>
    </row>
    <row r="600" spans="21:22" x14ac:dyDescent="0.25">
      <c r="U600" s="189"/>
      <c r="V600" s="189"/>
    </row>
    <row r="601" spans="21:22" x14ac:dyDescent="0.25">
      <c r="U601" s="189"/>
      <c r="V601" s="189"/>
    </row>
    <row r="602" spans="21:22" x14ac:dyDescent="0.25">
      <c r="U602" s="189"/>
      <c r="V602" s="189"/>
    </row>
    <row r="603" spans="21:22" x14ac:dyDescent="0.25">
      <c r="U603" s="189"/>
      <c r="V603" s="189"/>
    </row>
    <row r="604" spans="21:22" x14ac:dyDescent="0.25">
      <c r="U604" s="189"/>
      <c r="V604" s="189"/>
    </row>
    <row r="605" spans="21:22" x14ac:dyDescent="0.25">
      <c r="U605" s="189"/>
      <c r="V605" s="189"/>
    </row>
    <row r="606" spans="21:22" x14ac:dyDescent="0.25">
      <c r="U606" s="189"/>
      <c r="V606" s="189"/>
    </row>
    <row r="607" spans="21:22" x14ac:dyDescent="0.25">
      <c r="U607" s="189"/>
      <c r="V607" s="189"/>
    </row>
    <row r="608" spans="21:22" x14ac:dyDescent="0.25">
      <c r="U608" s="189"/>
      <c r="V608" s="189"/>
    </row>
    <row r="609" spans="21:22" x14ac:dyDescent="0.25">
      <c r="U609" s="189"/>
      <c r="V609" s="189"/>
    </row>
    <row r="610" spans="21:22" x14ac:dyDescent="0.25">
      <c r="U610" s="189"/>
      <c r="V610" s="189"/>
    </row>
    <row r="611" spans="21:22" x14ac:dyDescent="0.25">
      <c r="U611" s="189"/>
      <c r="V611" s="189"/>
    </row>
    <row r="612" spans="21:22" x14ac:dyDescent="0.25">
      <c r="U612" s="189"/>
      <c r="V612" s="189"/>
    </row>
    <row r="613" spans="21:22" x14ac:dyDescent="0.25">
      <c r="U613" s="189"/>
      <c r="V613" s="189"/>
    </row>
    <row r="614" spans="21:22" x14ac:dyDescent="0.25">
      <c r="U614" s="189"/>
      <c r="V614" s="189"/>
    </row>
    <row r="615" spans="21:22" x14ac:dyDescent="0.25">
      <c r="U615" s="189"/>
      <c r="V615" s="189"/>
    </row>
    <row r="616" spans="21:22" x14ac:dyDescent="0.25">
      <c r="U616" s="189"/>
      <c r="V616" s="189"/>
    </row>
    <row r="617" spans="21:22" x14ac:dyDescent="0.25">
      <c r="U617" s="189"/>
      <c r="V617" s="189"/>
    </row>
    <row r="618" spans="21:22" x14ac:dyDescent="0.25">
      <c r="U618" s="189"/>
      <c r="V618" s="189"/>
    </row>
    <row r="619" spans="21:22" x14ac:dyDescent="0.25">
      <c r="U619" s="189"/>
      <c r="V619" s="189"/>
    </row>
    <row r="620" spans="21:22" x14ac:dyDescent="0.25">
      <c r="U620" s="189"/>
      <c r="V620" s="189"/>
    </row>
    <row r="621" spans="21:22" x14ac:dyDescent="0.25">
      <c r="U621" s="189"/>
      <c r="V621" s="189"/>
    </row>
    <row r="622" spans="21:22" x14ac:dyDescent="0.25">
      <c r="U622" s="189"/>
      <c r="V622" s="189"/>
    </row>
    <row r="623" spans="21:22" x14ac:dyDescent="0.25">
      <c r="U623" s="189"/>
      <c r="V623" s="189"/>
    </row>
    <row r="624" spans="21:22" x14ac:dyDescent="0.25">
      <c r="U624" s="189"/>
      <c r="V624" s="189"/>
    </row>
    <row r="625" spans="21:22" x14ac:dyDescent="0.25">
      <c r="U625" s="189"/>
      <c r="V625" s="189"/>
    </row>
    <row r="626" spans="21:22" x14ac:dyDescent="0.25">
      <c r="U626" s="189"/>
      <c r="V626" s="189"/>
    </row>
    <row r="627" spans="21:22" x14ac:dyDescent="0.25">
      <c r="U627" s="189"/>
      <c r="V627" s="189"/>
    </row>
    <row r="628" spans="21:22" x14ac:dyDescent="0.25">
      <c r="U628" s="189"/>
      <c r="V628" s="189"/>
    </row>
    <row r="629" spans="21:22" x14ac:dyDescent="0.25">
      <c r="U629" s="189"/>
      <c r="V629" s="189"/>
    </row>
    <row r="630" spans="21:22" x14ac:dyDescent="0.25">
      <c r="U630" s="189"/>
      <c r="V630" s="189"/>
    </row>
    <row r="631" spans="21:22" x14ac:dyDescent="0.25">
      <c r="U631" s="189"/>
      <c r="V631" s="189"/>
    </row>
    <row r="632" spans="21:22" x14ac:dyDescent="0.25">
      <c r="U632" s="189"/>
      <c r="V632" s="189"/>
    </row>
    <row r="633" spans="21:22" x14ac:dyDescent="0.25">
      <c r="U633" s="189"/>
      <c r="V633" s="189"/>
    </row>
    <row r="634" spans="21:22" x14ac:dyDescent="0.25">
      <c r="U634" s="189"/>
      <c r="V634" s="189"/>
    </row>
    <row r="635" spans="21:22" x14ac:dyDescent="0.25">
      <c r="U635" s="189"/>
      <c r="V635" s="189"/>
    </row>
    <row r="636" spans="21:22" x14ac:dyDescent="0.25">
      <c r="U636" s="189"/>
      <c r="V636" s="189"/>
    </row>
    <row r="637" spans="21:22" x14ac:dyDescent="0.25">
      <c r="U637" s="189"/>
      <c r="V637" s="189"/>
    </row>
    <row r="638" spans="21:22" x14ac:dyDescent="0.25">
      <c r="U638" s="189"/>
      <c r="V638" s="189"/>
    </row>
    <row r="639" spans="21:22" x14ac:dyDescent="0.25">
      <c r="U639" s="189"/>
      <c r="V639" s="189"/>
    </row>
    <row r="640" spans="21:22" x14ac:dyDescent="0.25">
      <c r="U640" s="189"/>
      <c r="V640" s="189"/>
    </row>
    <row r="641" spans="21:22" x14ac:dyDescent="0.25">
      <c r="U641" s="189"/>
      <c r="V641" s="189"/>
    </row>
    <row r="642" spans="21:22" x14ac:dyDescent="0.25">
      <c r="U642" s="189"/>
      <c r="V642" s="189"/>
    </row>
    <row r="643" spans="21:22" x14ac:dyDescent="0.25">
      <c r="U643" s="189"/>
      <c r="V643" s="189"/>
    </row>
    <row r="644" spans="21:22" x14ac:dyDescent="0.25">
      <c r="U644" s="189"/>
      <c r="V644" s="189"/>
    </row>
    <row r="645" spans="21:22" x14ac:dyDescent="0.25">
      <c r="U645" s="189"/>
      <c r="V645" s="189"/>
    </row>
    <row r="646" spans="21:22" x14ac:dyDescent="0.25">
      <c r="U646" s="189"/>
      <c r="V646" s="189"/>
    </row>
    <row r="647" spans="21:22" x14ac:dyDescent="0.25">
      <c r="U647" s="189"/>
      <c r="V647" s="189"/>
    </row>
    <row r="648" spans="21:22" x14ac:dyDescent="0.25">
      <c r="U648" s="189"/>
      <c r="V648" s="189"/>
    </row>
    <row r="649" spans="21:22" x14ac:dyDescent="0.25">
      <c r="U649" s="189"/>
      <c r="V649" s="189"/>
    </row>
    <row r="650" spans="21:22" x14ac:dyDescent="0.25">
      <c r="U650" s="189"/>
      <c r="V650" s="189"/>
    </row>
    <row r="651" spans="21:22" x14ac:dyDescent="0.25">
      <c r="U651" s="189"/>
      <c r="V651" s="189"/>
    </row>
    <row r="652" spans="21:22" x14ac:dyDescent="0.25">
      <c r="U652" s="189"/>
      <c r="V652" s="189"/>
    </row>
    <row r="653" spans="21:22" x14ac:dyDescent="0.25">
      <c r="U653" s="189"/>
      <c r="V653" s="189"/>
    </row>
    <row r="654" spans="21:22" x14ac:dyDescent="0.25">
      <c r="U654" s="189"/>
      <c r="V654" s="189"/>
    </row>
    <row r="655" spans="21:22" x14ac:dyDescent="0.25">
      <c r="U655" s="189"/>
      <c r="V655" s="189"/>
    </row>
    <row r="656" spans="21:22" x14ac:dyDescent="0.25">
      <c r="U656" s="189"/>
      <c r="V656" s="189"/>
    </row>
    <row r="657" spans="21:22" x14ac:dyDescent="0.25">
      <c r="U657" s="189"/>
      <c r="V657" s="189"/>
    </row>
    <row r="658" spans="21:22" x14ac:dyDescent="0.25">
      <c r="U658" s="189"/>
      <c r="V658" s="189"/>
    </row>
    <row r="659" spans="21:22" x14ac:dyDescent="0.25">
      <c r="U659" s="189"/>
      <c r="V659" s="189"/>
    </row>
    <row r="660" spans="21:22" x14ac:dyDescent="0.25">
      <c r="U660" s="189"/>
      <c r="V660" s="189"/>
    </row>
    <row r="661" spans="21:22" x14ac:dyDescent="0.25">
      <c r="U661" s="189"/>
      <c r="V661" s="189"/>
    </row>
    <row r="662" spans="21:22" x14ac:dyDescent="0.25">
      <c r="U662" s="189"/>
      <c r="V662" s="189"/>
    </row>
    <row r="663" spans="21:22" x14ac:dyDescent="0.25">
      <c r="U663" s="189"/>
      <c r="V663" s="189"/>
    </row>
    <row r="664" spans="21:22" x14ac:dyDescent="0.25">
      <c r="U664" s="189"/>
      <c r="V664" s="189"/>
    </row>
    <row r="665" spans="21:22" x14ac:dyDescent="0.25">
      <c r="U665" s="189"/>
      <c r="V665" s="189"/>
    </row>
    <row r="666" spans="21:22" x14ac:dyDescent="0.25">
      <c r="U666" s="189"/>
      <c r="V666" s="189"/>
    </row>
    <row r="667" spans="21:22" x14ac:dyDescent="0.25">
      <c r="U667" s="189"/>
      <c r="V667" s="189"/>
    </row>
    <row r="668" spans="21:22" x14ac:dyDescent="0.25">
      <c r="U668" s="189"/>
      <c r="V668" s="189"/>
    </row>
    <row r="669" spans="21:22" x14ac:dyDescent="0.25">
      <c r="U669" s="189"/>
      <c r="V669" s="189"/>
    </row>
    <row r="670" spans="21:22" x14ac:dyDescent="0.25">
      <c r="U670" s="189"/>
      <c r="V670" s="189"/>
    </row>
    <row r="671" spans="21:22" x14ac:dyDescent="0.25">
      <c r="U671" s="189"/>
      <c r="V671" s="189"/>
    </row>
    <row r="672" spans="21:22" x14ac:dyDescent="0.25">
      <c r="U672" s="189"/>
      <c r="V672" s="189"/>
    </row>
    <row r="673" spans="21:22" x14ac:dyDescent="0.25">
      <c r="U673" s="189"/>
      <c r="V673" s="189"/>
    </row>
    <row r="674" spans="21:22" x14ac:dyDescent="0.25">
      <c r="U674" s="189"/>
      <c r="V674" s="189"/>
    </row>
    <row r="675" spans="21:22" x14ac:dyDescent="0.25">
      <c r="U675" s="189"/>
      <c r="V675" s="189"/>
    </row>
    <row r="676" spans="21:22" x14ac:dyDescent="0.25">
      <c r="U676" s="189"/>
      <c r="V676" s="189"/>
    </row>
    <row r="677" spans="21:22" x14ac:dyDescent="0.25">
      <c r="U677" s="189"/>
      <c r="V677" s="189"/>
    </row>
    <row r="678" spans="21:22" x14ac:dyDescent="0.25">
      <c r="U678" s="189"/>
      <c r="V678" s="189"/>
    </row>
    <row r="679" spans="21:22" x14ac:dyDescent="0.25">
      <c r="U679" s="189"/>
      <c r="V679" s="189"/>
    </row>
    <row r="680" spans="21:22" x14ac:dyDescent="0.25">
      <c r="U680" s="189"/>
      <c r="V680" s="189"/>
    </row>
    <row r="681" spans="21:22" x14ac:dyDescent="0.25">
      <c r="U681" s="189"/>
      <c r="V681" s="189"/>
    </row>
    <row r="682" spans="21:22" x14ac:dyDescent="0.25">
      <c r="U682" s="189"/>
      <c r="V682" s="189"/>
    </row>
    <row r="683" spans="21:22" x14ac:dyDescent="0.25">
      <c r="U683" s="189"/>
      <c r="V683" s="189"/>
    </row>
    <row r="684" spans="21:22" x14ac:dyDescent="0.25">
      <c r="U684" s="189"/>
      <c r="V684" s="189"/>
    </row>
    <row r="685" spans="21:22" x14ac:dyDescent="0.25">
      <c r="U685" s="189"/>
      <c r="V685" s="189"/>
    </row>
    <row r="686" spans="21:22" x14ac:dyDescent="0.25">
      <c r="U686" s="189"/>
      <c r="V686" s="189"/>
    </row>
    <row r="687" spans="21:22" x14ac:dyDescent="0.25">
      <c r="U687" s="189"/>
      <c r="V687" s="189"/>
    </row>
    <row r="688" spans="21:22" x14ac:dyDescent="0.25">
      <c r="U688" s="189"/>
      <c r="V688" s="189"/>
    </row>
    <row r="689" spans="21:22" x14ac:dyDescent="0.25">
      <c r="U689" s="189"/>
      <c r="V689" s="189"/>
    </row>
    <row r="690" spans="21:22" x14ac:dyDescent="0.25">
      <c r="U690" s="189"/>
      <c r="V690" s="189"/>
    </row>
    <row r="691" spans="21:22" x14ac:dyDescent="0.25">
      <c r="U691" s="189"/>
      <c r="V691" s="189"/>
    </row>
    <row r="692" spans="21:22" x14ac:dyDescent="0.25">
      <c r="U692" s="189"/>
      <c r="V692" s="189"/>
    </row>
    <row r="693" spans="21:22" x14ac:dyDescent="0.25">
      <c r="U693" s="189"/>
      <c r="V693" s="189"/>
    </row>
    <row r="694" spans="21:22" x14ac:dyDescent="0.25">
      <c r="U694" s="189"/>
      <c r="V694" s="189"/>
    </row>
    <row r="695" spans="21:22" x14ac:dyDescent="0.25">
      <c r="U695" s="189"/>
      <c r="V695" s="189"/>
    </row>
    <row r="696" spans="21:22" x14ac:dyDescent="0.25">
      <c r="U696" s="189"/>
      <c r="V696" s="189"/>
    </row>
    <row r="697" spans="21:22" x14ac:dyDescent="0.25">
      <c r="U697" s="189"/>
      <c r="V697" s="189"/>
    </row>
    <row r="698" spans="21:22" x14ac:dyDescent="0.25">
      <c r="U698" s="189"/>
      <c r="V698" s="189"/>
    </row>
    <row r="699" spans="21:22" x14ac:dyDescent="0.25">
      <c r="U699" s="189"/>
      <c r="V699" s="189"/>
    </row>
    <row r="700" spans="21:22" x14ac:dyDescent="0.25">
      <c r="U700" s="189"/>
      <c r="V700" s="189"/>
    </row>
    <row r="701" spans="21:22" x14ac:dyDescent="0.25">
      <c r="U701" s="189"/>
      <c r="V701" s="189"/>
    </row>
    <row r="702" spans="21:22" x14ac:dyDescent="0.25">
      <c r="U702" s="189"/>
      <c r="V702" s="189"/>
    </row>
    <row r="703" spans="21:22" x14ac:dyDescent="0.25">
      <c r="U703" s="189"/>
      <c r="V703" s="189"/>
    </row>
    <row r="704" spans="21:22" x14ac:dyDescent="0.25">
      <c r="U704" s="189"/>
      <c r="V704" s="189"/>
    </row>
    <row r="705" spans="21:22" x14ac:dyDescent="0.25">
      <c r="U705" s="189"/>
      <c r="V705" s="189"/>
    </row>
    <row r="706" spans="21:22" x14ac:dyDescent="0.25">
      <c r="U706" s="189"/>
      <c r="V706" s="189"/>
    </row>
    <row r="707" spans="21:22" x14ac:dyDescent="0.25">
      <c r="U707" s="189"/>
      <c r="V707" s="189"/>
    </row>
    <row r="708" spans="21:22" x14ac:dyDescent="0.25">
      <c r="U708" s="189"/>
      <c r="V708" s="189"/>
    </row>
    <row r="709" spans="21:22" x14ac:dyDescent="0.25">
      <c r="U709" s="189"/>
      <c r="V709" s="189"/>
    </row>
    <row r="710" spans="21:22" x14ac:dyDescent="0.25">
      <c r="U710" s="189"/>
      <c r="V710" s="189"/>
    </row>
    <row r="711" spans="21:22" x14ac:dyDescent="0.25">
      <c r="U711" s="189"/>
      <c r="V711" s="189"/>
    </row>
    <row r="712" spans="21:22" x14ac:dyDescent="0.25">
      <c r="U712" s="189"/>
      <c r="V712" s="189"/>
    </row>
    <row r="713" spans="21:22" x14ac:dyDescent="0.25">
      <c r="U713" s="189"/>
      <c r="V713" s="189"/>
    </row>
    <row r="714" spans="21:22" x14ac:dyDescent="0.25">
      <c r="U714" s="189"/>
      <c r="V714" s="189"/>
    </row>
    <row r="715" spans="21:22" x14ac:dyDescent="0.25">
      <c r="U715" s="189"/>
      <c r="V715" s="189"/>
    </row>
    <row r="716" spans="21:22" x14ac:dyDescent="0.25">
      <c r="U716" s="189"/>
      <c r="V716" s="189"/>
    </row>
    <row r="717" spans="21:22" x14ac:dyDescent="0.25">
      <c r="U717" s="189"/>
      <c r="V717" s="189"/>
    </row>
    <row r="718" spans="21:22" x14ac:dyDescent="0.25">
      <c r="U718" s="189"/>
      <c r="V718" s="189"/>
    </row>
    <row r="719" spans="21:22" x14ac:dyDescent="0.25">
      <c r="U719" s="189"/>
      <c r="V719" s="189"/>
    </row>
    <row r="720" spans="21:22" x14ac:dyDescent="0.25">
      <c r="U720" s="189"/>
      <c r="V720" s="189"/>
    </row>
    <row r="721" spans="21:22" x14ac:dyDescent="0.25">
      <c r="U721" s="189"/>
      <c r="V721" s="189"/>
    </row>
    <row r="722" spans="21:22" x14ac:dyDescent="0.25">
      <c r="U722" s="189"/>
      <c r="V722" s="189"/>
    </row>
    <row r="723" spans="21:22" x14ac:dyDescent="0.25">
      <c r="U723" s="189"/>
      <c r="V723" s="189"/>
    </row>
    <row r="724" spans="21:22" x14ac:dyDescent="0.25">
      <c r="U724" s="189"/>
      <c r="V724" s="189"/>
    </row>
    <row r="725" spans="21:22" x14ac:dyDescent="0.25">
      <c r="U725" s="189"/>
      <c r="V725" s="189"/>
    </row>
    <row r="726" spans="21:22" x14ac:dyDescent="0.25">
      <c r="U726" s="189"/>
      <c r="V726" s="189"/>
    </row>
    <row r="727" spans="21:22" x14ac:dyDescent="0.25">
      <c r="U727" s="189"/>
      <c r="V727" s="189"/>
    </row>
    <row r="728" spans="21:22" x14ac:dyDescent="0.25">
      <c r="U728" s="189"/>
      <c r="V728" s="189"/>
    </row>
    <row r="729" spans="21:22" x14ac:dyDescent="0.25">
      <c r="U729" s="189"/>
      <c r="V729" s="189"/>
    </row>
    <row r="730" spans="21:22" x14ac:dyDescent="0.25">
      <c r="U730" s="189"/>
      <c r="V730" s="189"/>
    </row>
    <row r="731" spans="21:22" x14ac:dyDescent="0.25">
      <c r="U731" s="189"/>
      <c r="V731" s="189"/>
    </row>
    <row r="732" spans="21:22" x14ac:dyDescent="0.25">
      <c r="U732" s="189"/>
      <c r="V732" s="189"/>
    </row>
    <row r="733" spans="21:22" x14ac:dyDescent="0.25">
      <c r="U733" s="189"/>
      <c r="V733" s="189"/>
    </row>
    <row r="734" spans="21:22" x14ac:dyDescent="0.25">
      <c r="U734" s="189"/>
      <c r="V734" s="189"/>
    </row>
    <row r="735" spans="21:22" x14ac:dyDescent="0.25">
      <c r="U735" s="189"/>
      <c r="V735" s="189"/>
    </row>
    <row r="736" spans="21:22" x14ac:dyDescent="0.25">
      <c r="U736" s="189"/>
      <c r="V736" s="189"/>
    </row>
    <row r="737" spans="21:22" x14ac:dyDescent="0.25">
      <c r="U737" s="189"/>
      <c r="V737" s="189"/>
    </row>
    <row r="738" spans="21:22" x14ac:dyDescent="0.25">
      <c r="U738" s="189"/>
      <c r="V738" s="189"/>
    </row>
    <row r="739" spans="21:22" x14ac:dyDescent="0.25">
      <c r="U739" s="189"/>
      <c r="V739" s="189"/>
    </row>
    <row r="740" spans="21:22" x14ac:dyDescent="0.25">
      <c r="U740" s="189"/>
      <c r="V740" s="189"/>
    </row>
    <row r="741" spans="21:22" x14ac:dyDescent="0.25">
      <c r="U741" s="189"/>
      <c r="V741" s="189"/>
    </row>
    <row r="742" spans="21:22" x14ac:dyDescent="0.25">
      <c r="U742" s="189"/>
      <c r="V742" s="189"/>
    </row>
    <row r="743" spans="21:22" x14ac:dyDescent="0.25">
      <c r="U743" s="189"/>
      <c r="V743" s="189"/>
    </row>
    <row r="744" spans="21:22" x14ac:dyDescent="0.25">
      <c r="U744" s="189"/>
      <c r="V744" s="189"/>
    </row>
    <row r="745" spans="21:22" x14ac:dyDescent="0.25">
      <c r="U745" s="189"/>
      <c r="V745" s="189"/>
    </row>
    <row r="746" spans="21:22" x14ac:dyDescent="0.25">
      <c r="U746" s="189"/>
      <c r="V746" s="189"/>
    </row>
    <row r="747" spans="21:22" x14ac:dyDescent="0.25">
      <c r="U747" s="189"/>
      <c r="V747" s="189"/>
    </row>
    <row r="748" spans="21:22" x14ac:dyDescent="0.25">
      <c r="U748" s="189"/>
      <c r="V748" s="189"/>
    </row>
    <row r="749" spans="21:22" x14ac:dyDescent="0.25">
      <c r="U749" s="189"/>
      <c r="V749" s="189"/>
    </row>
    <row r="750" spans="21:22" x14ac:dyDescent="0.25">
      <c r="U750" s="189"/>
      <c r="V750" s="189"/>
    </row>
    <row r="751" spans="21:22" x14ac:dyDescent="0.25">
      <c r="U751" s="189"/>
      <c r="V751" s="189"/>
    </row>
    <row r="752" spans="21:22" x14ac:dyDescent="0.25">
      <c r="U752" s="189"/>
      <c r="V752" s="189"/>
    </row>
    <row r="753" spans="21:22" x14ac:dyDescent="0.25">
      <c r="U753" s="189"/>
      <c r="V753" s="189"/>
    </row>
    <row r="754" spans="21:22" x14ac:dyDescent="0.25">
      <c r="U754" s="189"/>
      <c r="V754" s="189"/>
    </row>
    <row r="755" spans="21:22" x14ac:dyDescent="0.25">
      <c r="U755" s="189"/>
      <c r="V755" s="189"/>
    </row>
    <row r="756" spans="21:22" x14ac:dyDescent="0.25">
      <c r="U756" s="189"/>
      <c r="V756" s="189"/>
    </row>
    <row r="757" spans="21:22" x14ac:dyDescent="0.25">
      <c r="U757" s="189"/>
      <c r="V757" s="189"/>
    </row>
    <row r="758" spans="21:22" x14ac:dyDescent="0.25">
      <c r="U758" s="189"/>
      <c r="V758" s="189"/>
    </row>
    <row r="759" spans="21:22" x14ac:dyDescent="0.25">
      <c r="U759" s="189"/>
      <c r="V759" s="189"/>
    </row>
    <row r="760" spans="21:22" x14ac:dyDescent="0.25">
      <c r="U760" s="189"/>
      <c r="V760" s="189"/>
    </row>
    <row r="761" spans="21:22" x14ac:dyDescent="0.25">
      <c r="U761" s="189"/>
      <c r="V761" s="189"/>
    </row>
    <row r="762" spans="21:22" x14ac:dyDescent="0.25">
      <c r="U762" s="189"/>
      <c r="V762" s="189"/>
    </row>
    <row r="763" spans="21:22" x14ac:dyDescent="0.25">
      <c r="U763" s="189"/>
      <c r="V763" s="189"/>
    </row>
    <row r="764" spans="21:22" x14ac:dyDescent="0.25">
      <c r="U764" s="189"/>
      <c r="V764" s="189"/>
    </row>
    <row r="765" spans="21:22" x14ac:dyDescent="0.25">
      <c r="U765" s="189"/>
      <c r="V765" s="189"/>
    </row>
    <row r="766" spans="21:22" x14ac:dyDescent="0.25">
      <c r="U766" s="189"/>
      <c r="V766" s="189"/>
    </row>
    <row r="767" spans="21:22" x14ac:dyDescent="0.25">
      <c r="U767" s="189"/>
      <c r="V767" s="189"/>
    </row>
    <row r="768" spans="21:22" x14ac:dyDescent="0.25">
      <c r="U768" s="189"/>
      <c r="V768" s="189"/>
    </row>
    <row r="769" spans="21:22" x14ac:dyDescent="0.25">
      <c r="U769" s="189"/>
      <c r="V769" s="189"/>
    </row>
    <row r="770" spans="21:22" x14ac:dyDescent="0.25">
      <c r="U770" s="189"/>
      <c r="V770" s="189"/>
    </row>
    <row r="771" spans="21:22" x14ac:dyDescent="0.25">
      <c r="U771" s="189"/>
      <c r="V771" s="189"/>
    </row>
    <row r="772" spans="21:22" x14ac:dyDescent="0.25">
      <c r="U772" s="189"/>
      <c r="V772" s="189"/>
    </row>
    <row r="773" spans="21:22" x14ac:dyDescent="0.25">
      <c r="U773" s="189"/>
      <c r="V773" s="189"/>
    </row>
    <row r="774" spans="21:22" x14ac:dyDescent="0.25">
      <c r="U774" s="189"/>
      <c r="V774" s="189"/>
    </row>
    <row r="775" spans="21:22" x14ac:dyDescent="0.25">
      <c r="U775" s="189"/>
      <c r="V775" s="189"/>
    </row>
    <row r="776" spans="21:22" x14ac:dyDescent="0.25">
      <c r="U776" s="189"/>
      <c r="V776" s="189"/>
    </row>
    <row r="777" spans="21:22" x14ac:dyDescent="0.25">
      <c r="U777" s="189"/>
      <c r="V777" s="189"/>
    </row>
    <row r="778" spans="21:22" x14ac:dyDescent="0.25">
      <c r="U778" s="189"/>
      <c r="V778" s="189"/>
    </row>
    <row r="779" spans="21:22" x14ac:dyDescent="0.25">
      <c r="U779" s="189"/>
      <c r="V779" s="189"/>
    </row>
    <row r="780" spans="21:22" x14ac:dyDescent="0.25">
      <c r="U780" s="189"/>
      <c r="V780" s="189"/>
    </row>
    <row r="781" spans="21:22" x14ac:dyDescent="0.25">
      <c r="U781" s="189"/>
      <c r="V781" s="189"/>
    </row>
    <row r="782" spans="21:22" x14ac:dyDescent="0.25">
      <c r="U782" s="189"/>
      <c r="V782" s="189"/>
    </row>
    <row r="783" spans="21:22" x14ac:dyDescent="0.25">
      <c r="U783" s="189"/>
      <c r="V783" s="189"/>
    </row>
    <row r="784" spans="21:22" x14ac:dyDescent="0.25">
      <c r="U784" s="189"/>
      <c r="V784" s="189"/>
    </row>
    <row r="785" spans="21:22" x14ac:dyDescent="0.25">
      <c r="U785" s="189"/>
      <c r="V785" s="189"/>
    </row>
    <row r="786" spans="21:22" x14ac:dyDescent="0.25">
      <c r="U786" s="189"/>
      <c r="V786" s="189"/>
    </row>
    <row r="787" spans="21:22" x14ac:dyDescent="0.25">
      <c r="U787" s="189"/>
      <c r="V787" s="189"/>
    </row>
    <row r="788" spans="21:22" x14ac:dyDescent="0.25">
      <c r="U788" s="189"/>
      <c r="V788" s="189"/>
    </row>
    <row r="789" spans="21:22" x14ac:dyDescent="0.25">
      <c r="U789" s="189"/>
      <c r="V789" s="189"/>
    </row>
    <row r="790" spans="21:22" x14ac:dyDescent="0.25">
      <c r="U790" s="189"/>
      <c r="V790" s="189"/>
    </row>
    <row r="791" spans="21:22" x14ac:dyDescent="0.25">
      <c r="U791" s="189"/>
      <c r="V791" s="189"/>
    </row>
    <row r="792" spans="21:22" x14ac:dyDescent="0.25">
      <c r="U792" s="189"/>
      <c r="V792" s="189"/>
    </row>
    <row r="793" spans="21:22" x14ac:dyDescent="0.25">
      <c r="U793" s="189"/>
      <c r="V793" s="189"/>
    </row>
    <row r="794" spans="21:22" x14ac:dyDescent="0.25">
      <c r="U794" s="189"/>
      <c r="V794" s="189"/>
    </row>
    <row r="795" spans="21:22" x14ac:dyDescent="0.25">
      <c r="U795" s="189"/>
      <c r="V795" s="189"/>
    </row>
    <row r="796" spans="21:22" x14ac:dyDescent="0.25">
      <c r="U796" s="189"/>
      <c r="V796" s="189"/>
    </row>
    <row r="797" spans="21:22" x14ac:dyDescent="0.25">
      <c r="U797" s="189"/>
      <c r="V797" s="189"/>
    </row>
    <row r="798" spans="21:22" x14ac:dyDescent="0.25">
      <c r="U798" s="189"/>
      <c r="V798" s="189"/>
    </row>
    <row r="799" spans="21:22" x14ac:dyDescent="0.25">
      <c r="U799" s="189"/>
      <c r="V799" s="189"/>
    </row>
    <row r="800" spans="21:22" x14ac:dyDescent="0.25">
      <c r="U800" s="189"/>
      <c r="V800" s="189"/>
    </row>
    <row r="801" spans="21:22" x14ac:dyDescent="0.25">
      <c r="U801" s="189"/>
      <c r="V801" s="189"/>
    </row>
    <row r="802" spans="21:22" x14ac:dyDescent="0.25">
      <c r="U802" s="189"/>
      <c r="V802" s="189"/>
    </row>
    <row r="803" spans="21:22" x14ac:dyDescent="0.25">
      <c r="U803" s="189"/>
      <c r="V803" s="189"/>
    </row>
    <row r="804" spans="21:22" x14ac:dyDescent="0.25">
      <c r="U804" s="189"/>
      <c r="V804" s="189"/>
    </row>
    <row r="805" spans="21:22" x14ac:dyDescent="0.25">
      <c r="U805" s="189"/>
      <c r="V805" s="189"/>
    </row>
    <row r="806" spans="21:22" x14ac:dyDescent="0.25">
      <c r="U806" s="189"/>
      <c r="V806" s="189"/>
    </row>
    <row r="807" spans="21:22" x14ac:dyDescent="0.25">
      <c r="U807" s="189"/>
      <c r="V807" s="189"/>
    </row>
    <row r="808" spans="21:22" x14ac:dyDescent="0.25">
      <c r="U808" s="189"/>
      <c r="V808" s="189"/>
    </row>
    <row r="809" spans="21:22" x14ac:dyDescent="0.25">
      <c r="U809" s="189"/>
      <c r="V809" s="189"/>
    </row>
    <row r="810" spans="21:22" x14ac:dyDescent="0.25">
      <c r="U810" s="189"/>
      <c r="V810" s="189"/>
    </row>
    <row r="811" spans="21:22" x14ac:dyDescent="0.25">
      <c r="U811" s="189"/>
      <c r="V811" s="189"/>
    </row>
    <row r="812" spans="21:22" x14ac:dyDescent="0.25">
      <c r="U812" s="189"/>
      <c r="V812" s="189"/>
    </row>
    <row r="813" spans="21:22" x14ac:dyDescent="0.25">
      <c r="U813" s="189"/>
      <c r="V813" s="189"/>
    </row>
    <row r="814" spans="21:22" x14ac:dyDescent="0.25">
      <c r="U814" s="189"/>
      <c r="V814" s="189"/>
    </row>
    <row r="815" spans="21:22" x14ac:dyDescent="0.25">
      <c r="U815" s="189"/>
      <c r="V815" s="189"/>
    </row>
    <row r="816" spans="21:22" x14ac:dyDescent="0.25">
      <c r="U816" s="189"/>
      <c r="V816" s="189"/>
    </row>
    <row r="817" spans="21:22" x14ac:dyDescent="0.25">
      <c r="U817" s="189"/>
      <c r="V817" s="189"/>
    </row>
    <row r="818" spans="21:22" x14ac:dyDescent="0.25">
      <c r="U818" s="189"/>
      <c r="V818" s="189"/>
    </row>
    <row r="819" spans="21:22" x14ac:dyDescent="0.25">
      <c r="U819" s="189"/>
      <c r="V819" s="189"/>
    </row>
    <row r="820" spans="21:22" x14ac:dyDescent="0.25">
      <c r="U820" s="189"/>
      <c r="V820" s="189"/>
    </row>
    <row r="821" spans="21:22" x14ac:dyDescent="0.25">
      <c r="U821" s="189"/>
      <c r="V821" s="189"/>
    </row>
    <row r="822" spans="21:22" x14ac:dyDescent="0.25">
      <c r="U822" s="189"/>
      <c r="V822" s="189"/>
    </row>
    <row r="823" spans="21:22" x14ac:dyDescent="0.25">
      <c r="U823" s="189"/>
      <c r="V823" s="189"/>
    </row>
    <row r="824" spans="21:22" x14ac:dyDescent="0.25">
      <c r="U824" s="189"/>
      <c r="V824" s="189"/>
    </row>
    <row r="825" spans="21:22" x14ac:dyDescent="0.25">
      <c r="U825" s="189"/>
      <c r="V825" s="189"/>
    </row>
    <row r="826" spans="21:22" x14ac:dyDescent="0.25">
      <c r="U826" s="189"/>
      <c r="V826" s="189"/>
    </row>
    <row r="827" spans="21:22" x14ac:dyDescent="0.25">
      <c r="U827" s="189"/>
      <c r="V827" s="189"/>
    </row>
    <row r="828" spans="21:22" x14ac:dyDescent="0.25">
      <c r="U828" s="189"/>
      <c r="V828" s="189"/>
    </row>
    <row r="829" spans="21:22" x14ac:dyDescent="0.25">
      <c r="U829" s="189"/>
      <c r="V829" s="189"/>
    </row>
    <row r="830" spans="21:22" x14ac:dyDescent="0.25">
      <c r="U830" s="189"/>
      <c r="V830" s="189"/>
    </row>
    <row r="831" spans="21:22" x14ac:dyDescent="0.25">
      <c r="U831" s="189"/>
      <c r="V831" s="189"/>
    </row>
    <row r="832" spans="21:22" x14ac:dyDescent="0.25">
      <c r="U832" s="189"/>
      <c r="V832" s="189"/>
    </row>
    <row r="833" spans="21:22" x14ac:dyDescent="0.25">
      <c r="U833" s="189"/>
      <c r="V833" s="189"/>
    </row>
    <row r="834" spans="21:22" x14ac:dyDescent="0.25">
      <c r="U834" s="189"/>
      <c r="V834" s="189"/>
    </row>
    <row r="835" spans="21:22" x14ac:dyDescent="0.25">
      <c r="U835" s="189"/>
      <c r="V835" s="189"/>
    </row>
    <row r="836" spans="21:22" x14ac:dyDescent="0.25">
      <c r="U836" s="189"/>
      <c r="V836" s="189"/>
    </row>
    <row r="837" spans="21:22" x14ac:dyDescent="0.25">
      <c r="U837" s="189"/>
      <c r="V837" s="189"/>
    </row>
    <row r="838" spans="21:22" x14ac:dyDescent="0.25">
      <c r="U838" s="189"/>
      <c r="V838" s="189"/>
    </row>
    <row r="839" spans="21:22" x14ac:dyDescent="0.25">
      <c r="U839" s="189"/>
      <c r="V839" s="189"/>
    </row>
    <row r="840" spans="21:22" x14ac:dyDescent="0.25">
      <c r="U840" s="189"/>
      <c r="V840" s="189"/>
    </row>
    <row r="841" spans="21:22" x14ac:dyDescent="0.25">
      <c r="U841" s="189"/>
      <c r="V841" s="189"/>
    </row>
    <row r="842" spans="21:22" x14ac:dyDescent="0.25">
      <c r="U842" s="189"/>
      <c r="V842" s="189"/>
    </row>
    <row r="843" spans="21:22" x14ac:dyDescent="0.25">
      <c r="U843" s="189"/>
      <c r="V843" s="189"/>
    </row>
    <row r="844" spans="21:22" x14ac:dyDescent="0.25">
      <c r="U844" s="189"/>
      <c r="V844" s="189"/>
    </row>
    <row r="845" spans="21:22" x14ac:dyDescent="0.25">
      <c r="U845" s="189"/>
      <c r="V845" s="189"/>
    </row>
    <row r="846" spans="21:22" x14ac:dyDescent="0.25">
      <c r="U846" s="189"/>
      <c r="V846" s="189"/>
    </row>
    <row r="847" spans="21:22" x14ac:dyDescent="0.25">
      <c r="U847" s="189"/>
      <c r="V847" s="189"/>
    </row>
    <row r="848" spans="21:22" x14ac:dyDescent="0.25">
      <c r="U848" s="189"/>
      <c r="V848" s="189"/>
    </row>
    <row r="849" spans="21:22" x14ac:dyDescent="0.25">
      <c r="U849" s="189"/>
      <c r="V849" s="189"/>
    </row>
    <row r="850" spans="21:22" x14ac:dyDescent="0.25">
      <c r="U850" s="189"/>
      <c r="V850" s="189"/>
    </row>
    <row r="851" spans="21:22" x14ac:dyDescent="0.25">
      <c r="U851" s="189"/>
      <c r="V851" s="189"/>
    </row>
    <row r="852" spans="21:22" x14ac:dyDescent="0.25">
      <c r="U852" s="189"/>
      <c r="V852" s="189"/>
    </row>
    <row r="853" spans="21:22" x14ac:dyDescent="0.25">
      <c r="U853" s="189"/>
      <c r="V853" s="189"/>
    </row>
    <row r="854" spans="21:22" x14ac:dyDescent="0.25">
      <c r="U854" s="189"/>
      <c r="V854" s="189"/>
    </row>
    <row r="855" spans="21:22" x14ac:dyDescent="0.25">
      <c r="U855" s="189"/>
      <c r="V855" s="189"/>
    </row>
    <row r="856" spans="21:22" x14ac:dyDescent="0.25">
      <c r="U856" s="189"/>
      <c r="V856" s="189"/>
    </row>
    <row r="857" spans="21:22" x14ac:dyDescent="0.25">
      <c r="U857" s="189"/>
      <c r="V857" s="189"/>
    </row>
    <row r="858" spans="21:22" x14ac:dyDescent="0.25">
      <c r="U858" s="189"/>
      <c r="V858" s="189"/>
    </row>
    <row r="859" spans="21:22" x14ac:dyDescent="0.25">
      <c r="U859" s="189"/>
      <c r="V859" s="189"/>
    </row>
    <row r="860" spans="21:22" x14ac:dyDescent="0.25">
      <c r="U860" s="189"/>
      <c r="V860" s="189"/>
    </row>
    <row r="861" spans="21:22" x14ac:dyDescent="0.25">
      <c r="U861" s="189"/>
      <c r="V861" s="189"/>
    </row>
    <row r="862" spans="21:22" x14ac:dyDescent="0.25">
      <c r="U862" s="189"/>
      <c r="V862" s="189"/>
    </row>
    <row r="863" spans="21:22" x14ac:dyDescent="0.25">
      <c r="U863" s="189"/>
      <c r="V863" s="189"/>
    </row>
    <row r="864" spans="21:22" x14ac:dyDescent="0.25">
      <c r="U864" s="189"/>
      <c r="V864" s="189"/>
    </row>
    <row r="865" spans="21:22" x14ac:dyDescent="0.25">
      <c r="U865" s="189"/>
      <c r="V865" s="189"/>
    </row>
    <row r="866" spans="21:22" x14ac:dyDescent="0.25">
      <c r="U866" s="189"/>
      <c r="V866" s="189"/>
    </row>
    <row r="867" spans="21:22" x14ac:dyDescent="0.25">
      <c r="U867" s="189"/>
      <c r="V867" s="189"/>
    </row>
    <row r="868" spans="21:22" x14ac:dyDescent="0.25">
      <c r="U868" s="189"/>
      <c r="V868" s="189"/>
    </row>
    <row r="869" spans="21:22" x14ac:dyDescent="0.25">
      <c r="U869" s="189"/>
      <c r="V869" s="189"/>
    </row>
    <row r="870" spans="21:22" x14ac:dyDescent="0.25">
      <c r="U870" s="189"/>
      <c r="V870" s="189"/>
    </row>
    <row r="871" spans="21:22" x14ac:dyDescent="0.25">
      <c r="U871" s="189"/>
      <c r="V871" s="189"/>
    </row>
    <row r="872" spans="21:22" x14ac:dyDescent="0.25">
      <c r="U872" s="189"/>
      <c r="V872" s="189"/>
    </row>
    <row r="873" spans="21:22" x14ac:dyDescent="0.25">
      <c r="U873" s="189"/>
      <c r="V873" s="189"/>
    </row>
    <row r="874" spans="21:22" x14ac:dyDescent="0.25">
      <c r="U874" s="189"/>
      <c r="V874" s="189"/>
    </row>
    <row r="875" spans="21:22" x14ac:dyDescent="0.25">
      <c r="U875" s="189"/>
      <c r="V875" s="189"/>
    </row>
    <row r="876" spans="21:22" x14ac:dyDescent="0.25">
      <c r="U876" s="189"/>
      <c r="V876" s="189"/>
    </row>
    <row r="877" spans="21:22" x14ac:dyDescent="0.25">
      <c r="U877" s="189"/>
      <c r="V877" s="189"/>
    </row>
    <row r="878" spans="21:22" x14ac:dyDescent="0.25">
      <c r="U878" s="189"/>
      <c r="V878" s="189"/>
    </row>
    <row r="879" spans="21:22" x14ac:dyDescent="0.25">
      <c r="U879" s="189"/>
      <c r="V879" s="189"/>
    </row>
    <row r="880" spans="21:22" x14ac:dyDescent="0.25">
      <c r="U880" s="189"/>
      <c r="V880" s="189"/>
    </row>
    <row r="881" spans="21:22" x14ac:dyDescent="0.25">
      <c r="U881" s="189"/>
      <c r="V881" s="189"/>
    </row>
    <row r="882" spans="21:22" x14ac:dyDescent="0.25">
      <c r="U882" s="189"/>
      <c r="V882" s="189"/>
    </row>
    <row r="883" spans="21:22" x14ac:dyDescent="0.25">
      <c r="U883" s="189"/>
      <c r="V883" s="189"/>
    </row>
    <row r="884" spans="21:22" x14ac:dyDescent="0.25">
      <c r="U884" s="189"/>
      <c r="V884" s="189"/>
    </row>
    <row r="885" spans="21:22" x14ac:dyDescent="0.25">
      <c r="U885" s="189"/>
      <c r="V885" s="189"/>
    </row>
    <row r="886" spans="21:22" x14ac:dyDescent="0.25">
      <c r="U886" s="189"/>
      <c r="V886" s="189"/>
    </row>
    <row r="887" spans="21:22" x14ac:dyDescent="0.25">
      <c r="U887" s="189"/>
      <c r="V887" s="189"/>
    </row>
    <row r="888" spans="21:22" x14ac:dyDescent="0.25">
      <c r="U888" s="189"/>
      <c r="V888" s="189"/>
    </row>
    <row r="889" spans="21:22" x14ac:dyDescent="0.25">
      <c r="U889" s="189"/>
      <c r="V889" s="189"/>
    </row>
    <row r="890" spans="21:22" x14ac:dyDescent="0.25">
      <c r="U890" s="189"/>
      <c r="V890" s="189"/>
    </row>
    <row r="891" spans="21:22" x14ac:dyDescent="0.25">
      <c r="U891" s="189"/>
      <c r="V891" s="189"/>
    </row>
    <row r="892" spans="21:22" x14ac:dyDescent="0.25">
      <c r="U892" s="189"/>
      <c r="V892" s="189"/>
    </row>
    <row r="893" spans="21:22" x14ac:dyDescent="0.25">
      <c r="U893" s="189"/>
      <c r="V893" s="189"/>
    </row>
    <row r="894" spans="21:22" x14ac:dyDescent="0.25">
      <c r="U894" s="189"/>
      <c r="V894" s="189"/>
    </row>
    <row r="895" spans="21:22" x14ac:dyDescent="0.25">
      <c r="U895" s="189"/>
      <c r="V895" s="189"/>
    </row>
    <row r="896" spans="21:22" x14ac:dyDescent="0.25">
      <c r="U896" s="189"/>
      <c r="V896" s="189"/>
    </row>
    <row r="897" spans="21:22" x14ac:dyDescent="0.25">
      <c r="U897" s="189"/>
      <c r="V897" s="189"/>
    </row>
    <row r="898" spans="21:22" x14ac:dyDescent="0.25">
      <c r="U898" s="189"/>
      <c r="V898" s="189"/>
    </row>
    <row r="899" spans="21:22" x14ac:dyDescent="0.25">
      <c r="U899" s="189"/>
      <c r="V899" s="189"/>
    </row>
    <row r="900" spans="21:22" x14ac:dyDescent="0.25">
      <c r="U900" s="189"/>
      <c r="V900" s="189"/>
    </row>
    <row r="901" spans="21:22" x14ac:dyDescent="0.25">
      <c r="U901" s="189"/>
      <c r="V901" s="189"/>
    </row>
    <row r="902" spans="21:22" x14ac:dyDescent="0.25">
      <c r="U902" s="189"/>
      <c r="V902" s="189"/>
    </row>
    <row r="903" spans="21:22" x14ac:dyDescent="0.25">
      <c r="U903" s="189"/>
      <c r="V903" s="189"/>
    </row>
    <row r="904" spans="21:22" x14ac:dyDescent="0.25">
      <c r="U904" s="189"/>
      <c r="V904" s="189"/>
    </row>
    <row r="905" spans="21:22" x14ac:dyDescent="0.25">
      <c r="U905" s="189"/>
      <c r="V905" s="189"/>
    </row>
    <row r="906" spans="21:22" x14ac:dyDescent="0.25">
      <c r="U906" s="189"/>
      <c r="V906" s="189"/>
    </row>
    <row r="907" spans="21:22" x14ac:dyDescent="0.25">
      <c r="U907" s="189"/>
      <c r="V907" s="189"/>
    </row>
    <row r="908" spans="21:22" x14ac:dyDescent="0.25">
      <c r="U908" s="189"/>
      <c r="V908" s="189"/>
    </row>
    <row r="909" spans="21:22" x14ac:dyDescent="0.25">
      <c r="U909" s="189"/>
      <c r="V909" s="189"/>
    </row>
    <row r="910" spans="21:22" x14ac:dyDescent="0.25">
      <c r="U910" s="189"/>
      <c r="V910" s="189"/>
    </row>
    <row r="911" spans="21:22" x14ac:dyDescent="0.25">
      <c r="U911" s="189"/>
      <c r="V911" s="189"/>
    </row>
    <row r="912" spans="21:22" x14ac:dyDescent="0.25">
      <c r="U912" s="189"/>
      <c r="V912" s="189"/>
    </row>
    <row r="913" spans="21:22" x14ac:dyDescent="0.25">
      <c r="U913" s="189"/>
      <c r="V913" s="189"/>
    </row>
    <row r="914" spans="21:22" x14ac:dyDescent="0.25">
      <c r="U914" s="189"/>
      <c r="V914" s="189"/>
    </row>
    <row r="915" spans="21:22" x14ac:dyDescent="0.25">
      <c r="U915" s="189"/>
      <c r="V915" s="189"/>
    </row>
    <row r="916" spans="21:22" x14ac:dyDescent="0.25">
      <c r="U916" s="189"/>
      <c r="V916" s="189"/>
    </row>
    <row r="917" spans="21:22" x14ac:dyDescent="0.25">
      <c r="U917" s="189"/>
      <c r="V917" s="189"/>
    </row>
    <row r="918" spans="21:22" x14ac:dyDescent="0.25">
      <c r="U918" s="189"/>
      <c r="V918" s="189"/>
    </row>
    <row r="919" spans="21:22" x14ac:dyDescent="0.25">
      <c r="U919" s="189"/>
      <c r="V919" s="189"/>
    </row>
    <row r="920" spans="21:22" x14ac:dyDescent="0.25">
      <c r="U920" s="189"/>
      <c r="V920" s="189"/>
    </row>
    <row r="921" spans="21:22" x14ac:dyDescent="0.25">
      <c r="U921" s="189"/>
      <c r="V921" s="189"/>
    </row>
    <row r="922" spans="21:22" x14ac:dyDescent="0.25">
      <c r="U922" s="189"/>
      <c r="V922" s="189"/>
    </row>
    <row r="923" spans="21:22" x14ac:dyDescent="0.25">
      <c r="U923" s="189"/>
      <c r="V923" s="189"/>
    </row>
    <row r="924" spans="21:22" x14ac:dyDescent="0.25">
      <c r="U924" s="189"/>
      <c r="V924" s="189"/>
    </row>
    <row r="925" spans="21:22" x14ac:dyDescent="0.25">
      <c r="U925" s="189"/>
      <c r="V925" s="189"/>
    </row>
    <row r="926" spans="21:22" x14ac:dyDescent="0.25">
      <c r="U926" s="189"/>
      <c r="V926" s="189"/>
    </row>
    <row r="927" spans="21:22" x14ac:dyDescent="0.25">
      <c r="U927" s="189"/>
      <c r="V927" s="189"/>
    </row>
    <row r="928" spans="21:22" x14ac:dyDescent="0.25">
      <c r="U928" s="189"/>
      <c r="V928" s="189"/>
    </row>
    <row r="929" spans="21:22" x14ac:dyDescent="0.25">
      <c r="U929" s="189"/>
      <c r="V929" s="189"/>
    </row>
    <row r="930" spans="21:22" x14ac:dyDescent="0.25">
      <c r="U930" s="189"/>
      <c r="V930" s="189"/>
    </row>
    <row r="931" spans="21:22" x14ac:dyDescent="0.25">
      <c r="U931" s="189"/>
      <c r="V931" s="189"/>
    </row>
    <row r="932" spans="21:22" x14ac:dyDescent="0.25">
      <c r="U932" s="189"/>
      <c r="V932" s="189"/>
    </row>
    <row r="933" spans="21:22" x14ac:dyDescent="0.25">
      <c r="U933" s="189"/>
      <c r="V933" s="189"/>
    </row>
    <row r="934" spans="21:22" x14ac:dyDescent="0.25">
      <c r="U934" s="189"/>
      <c r="V934" s="189"/>
    </row>
    <row r="935" spans="21:22" x14ac:dyDescent="0.25">
      <c r="U935" s="189"/>
      <c r="V935" s="189"/>
    </row>
    <row r="936" spans="21:22" x14ac:dyDescent="0.25">
      <c r="U936" s="189"/>
      <c r="V936" s="189"/>
    </row>
    <row r="937" spans="21:22" x14ac:dyDescent="0.25">
      <c r="U937" s="189"/>
      <c r="V937" s="189"/>
    </row>
    <row r="938" spans="21:22" x14ac:dyDescent="0.25">
      <c r="U938" s="189"/>
      <c r="V938" s="189"/>
    </row>
    <row r="939" spans="21:22" x14ac:dyDescent="0.25">
      <c r="U939" s="189"/>
      <c r="V939" s="189"/>
    </row>
    <row r="940" spans="21:22" x14ac:dyDescent="0.25">
      <c r="U940" s="189"/>
      <c r="V940" s="189"/>
    </row>
    <row r="941" spans="21:22" x14ac:dyDescent="0.25">
      <c r="U941" s="189"/>
      <c r="V941" s="189"/>
    </row>
    <row r="942" spans="21:22" x14ac:dyDescent="0.25">
      <c r="U942" s="189"/>
      <c r="V942" s="189"/>
    </row>
    <row r="943" spans="21:22" x14ac:dyDescent="0.25">
      <c r="U943" s="189"/>
      <c r="V943" s="189"/>
    </row>
    <row r="944" spans="21:22" x14ac:dyDescent="0.25">
      <c r="U944" s="189"/>
      <c r="V944" s="189"/>
    </row>
    <row r="945" spans="21:22" x14ac:dyDescent="0.25">
      <c r="U945" s="189"/>
      <c r="V945" s="189"/>
    </row>
    <row r="946" spans="21:22" x14ac:dyDescent="0.25">
      <c r="U946" s="189"/>
      <c r="V946" s="189"/>
    </row>
    <row r="947" spans="21:22" x14ac:dyDescent="0.25">
      <c r="U947" s="189"/>
      <c r="V947" s="189"/>
    </row>
    <row r="948" spans="21:22" x14ac:dyDescent="0.25">
      <c r="U948" s="189"/>
      <c r="V948" s="189"/>
    </row>
    <row r="949" spans="21:22" x14ac:dyDescent="0.25">
      <c r="U949" s="189"/>
      <c r="V949" s="189"/>
    </row>
    <row r="950" spans="21:22" x14ac:dyDescent="0.25">
      <c r="U950" s="189"/>
      <c r="V950" s="189"/>
    </row>
    <row r="951" spans="21:22" x14ac:dyDescent="0.25">
      <c r="U951" s="189"/>
      <c r="V951" s="189"/>
    </row>
    <row r="952" spans="21:22" x14ac:dyDescent="0.25">
      <c r="U952" s="189"/>
      <c r="V952" s="189"/>
    </row>
    <row r="953" spans="21:22" x14ac:dyDescent="0.25">
      <c r="U953" s="189"/>
      <c r="V953" s="189"/>
    </row>
    <row r="954" spans="21:22" x14ac:dyDescent="0.25">
      <c r="U954" s="189"/>
      <c r="V954" s="189"/>
    </row>
    <row r="955" spans="21:22" x14ac:dyDescent="0.25">
      <c r="U955" s="189"/>
      <c r="V955" s="189"/>
    </row>
    <row r="956" spans="21:22" x14ac:dyDescent="0.25">
      <c r="U956" s="189"/>
      <c r="V956" s="189"/>
    </row>
    <row r="957" spans="21:22" x14ac:dyDescent="0.25">
      <c r="U957" s="189"/>
      <c r="V957" s="189"/>
    </row>
    <row r="958" spans="21:22" x14ac:dyDescent="0.25">
      <c r="U958" s="189"/>
      <c r="V958" s="189"/>
    </row>
    <row r="959" spans="21:22" x14ac:dyDescent="0.25">
      <c r="U959" s="189"/>
      <c r="V959" s="189"/>
    </row>
    <row r="960" spans="21:22" x14ac:dyDescent="0.25">
      <c r="U960" s="189"/>
      <c r="V960" s="189"/>
    </row>
    <row r="961" spans="21:22" x14ac:dyDescent="0.25">
      <c r="U961" s="189"/>
      <c r="V961" s="189"/>
    </row>
    <row r="962" spans="21:22" x14ac:dyDescent="0.25">
      <c r="U962" s="189"/>
      <c r="V962" s="189"/>
    </row>
    <row r="963" spans="21:22" x14ac:dyDescent="0.25">
      <c r="U963" s="189"/>
      <c r="V963" s="189"/>
    </row>
    <row r="964" spans="21:22" x14ac:dyDescent="0.25">
      <c r="U964" s="189"/>
      <c r="V964" s="189"/>
    </row>
    <row r="965" spans="21:22" x14ac:dyDescent="0.25">
      <c r="U965" s="189"/>
      <c r="V965" s="189"/>
    </row>
    <row r="966" spans="21:22" x14ac:dyDescent="0.25">
      <c r="U966" s="189"/>
      <c r="V966" s="189"/>
    </row>
    <row r="967" spans="21:22" x14ac:dyDescent="0.25">
      <c r="U967" s="189"/>
      <c r="V967" s="189"/>
    </row>
    <row r="968" spans="21:22" x14ac:dyDescent="0.25">
      <c r="U968" s="189"/>
      <c r="V968" s="189"/>
    </row>
    <row r="969" spans="21:22" x14ac:dyDescent="0.25">
      <c r="U969" s="189"/>
      <c r="V969" s="189"/>
    </row>
    <row r="970" spans="21:22" x14ac:dyDescent="0.25">
      <c r="U970" s="189"/>
      <c r="V970" s="189"/>
    </row>
    <row r="971" spans="21:22" x14ac:dyDescent="0.25">
      <c r="U971" s="189"/>
      <c r="V971" s="189"/>
    </row>
    <row r="972" spans="21:22" x14ac:dyDescent="0.25">
      <c r="U972" s="189"/>
      <c r="V972" s="189"/>
    </row>
    <row r="973" spans="21:22" x14ac:dyDescent="0.25">
      <c r="U973" s="189"/>
      <c r="V973" s="189"/>
    </row>
    <row r="974" spans="21:22" x14ac:dyDescent="0.25">
      <c r="U974" s="189"/>
      <c r="V974" s="189"/>
    </row>
    <row r="975" spans="21:22" x14ac:dyDescent="0.25">
      <c r="U975" s="189"/>
      <c r="V975" s="189"/>
    </row>
    <row r="976" spans="21:22" x14ac:dyDescent="0.25">
      <c r="U976" s="189"/>
      <c r="V976" s="189"/>
    </row>
    <row r="977" spans="21:22" x14ac:dyDescent="0.25">
      <c r="U977" s="189"/>
      <c r="V977" s="189"/>
    </row>
    <row r="978" spans="21:22" x14ac:dyDescent="0.25">
      <c r="U978" s="189"/>
      <c r="V978" s="189"/>
    </row>
    <row r="979" spans="21:22" x14ac:dyDescent="0.25">
      <c r="U979" s="189"/>
      <c r="V979" s="189"/>
    </row>
    <row r="980" spans="21:22" x14ac:dyDescent="0.25">
      <c r="U980" s="189"/>
      <c r="V980" s="189"/>
    </row>
    <row r="981" spans="21:22" x14ac:dyDescent="0.25">
      <c r="U981" s="189"/>
      <c r="V981" s="189"/>
    </row>
    <row r="982" spans="21:22" x14ac:dyDescent="0.25">
      <c r="U982" s="189"/>
      <c r="V982" s="189"/>
    </row>
    <row r="983" spans="21:22" x14ac:dyDescent="0.25">
      <c r="U983" s="189"/>
      <c r="V983" s="189"/>
    </row>
    <row r="984" spans="21:22" x14ac:dyDescent="0.25">
      <c r="U984" s="189"/>
      <c r="V984" s="189"/>
    </row>
    <row r="985" spans="21:22" x14ac:dyDescent="0.25">
      <c r="U985" s="189"/>
      <c r="V985" s="189"/>
    </row>
    <row r="986" spans="21:22" x14ac:dyDescent="0.25">
      <c r="U986" s="189"/>
      <c r="V986" s="189"/>
    </row>
    <row r="987" spans="21:22" x14ac:dyDescent="0.25">
      <c r="U987" s="189"/>
      <c r="V987" s="189"/>
    </row>
    <row r="988" spans="21:22" x14ac:dyDescent="0.25">
      <c r="U988" s="189"/>
      <c r="V988" s="189"/>
    </row>
    <row r="989" spans="21:22" x14ac:dyDescent="0.25">
      <c r="U989" s="189"/>
      <c r="V989" s="189"/>
    </row>
    <row r="990" spans="21:22" x14ac:dyDescent="0.25">
      <c r="U990" s="189"/>
      <c r="V990" s="189"/>
    </row>
    <row r="991" spans="21:22" x14ac:dyDescent="0.25">
      <c r="U991" s="189"/>
      <c r="V991" s="189"/>
    </row>
    <row r="992" spans="21:22" x14ac:dyDescent="0.25">
      <c r="U992" s="189"/>
      <c r="V992" s="189"/>
    </row>
    <row r="993" spans="21:22" x14ac:dyDescent="0.25">
      <c r="U993" s="189"/>
      <c r="V993" s="189"/>
    </row>
    <row r="994" spans="21:22" x14ac:dyDescent="0.25">
      <c r="U994" s="189"/>
      <c r="V994" s="189"/>
    </row>
    <row r="995" spans="21:22" x14ac:dyDescent="0.25">
      <c r="U995" s="189"/>
      <c r="V995" s="189"/>
    </row>
    <row r="996" spans="21:22" x14ac:dyDescent="0.25">
      <c r="U996" s="189"/>
      <c r="V996" s="189"/>
    </row>
    <row r="997" spans="21:22" x14ac:dyDescent="0.25">
      <c r="U997" s="189"/>
      <c r="V997" s="189"/>
    </row>
    <row r="998" spans="21:22" x14ac:dyDescent="0.25">
      <c r="U998" s="189"/>
      <c r="V998" s="189"/>
    </row>
    <row r="999" spans="21:22" x14ac:dyDescent="0.25">
      <c r="U999" s="189"/>
      <c r="V999" s="189"/>
    </row>
    <row r="1000" spans="21:22" x14ac:dyDescent="0.25">
      <c r="U1000" s="189"/>
      <c r="V1000" s="189"/>
    </row>
    <row r="1001" spans="21:22" x14ac:dyDescent="0.25">
      <c r="U1001" s="189"/>
      <c r="V1001" s="189"/>
    </row>
    <row r="1002" spans="21:22" x14ac:dyDescent="0.25">
      <c r="U1002" s="189"/>
      <c r="V1002" s="189"/>
    </row>
    <row r="1003" spans="21:22" x14ac:dyDescent="0.25">
      <c r="U1003" s="189"/>
      <c r="V1003" s="189"/>
    </row>
    <row r="1004" spans="21:22" x14ac:dyDescent="0.25">
      <c r="U1004" s="189"/>
      <c r="V1004" s="189"/>
    </row>
    <row r="1005" spans="21:22" x14ac:dyDescent="0.25">
      <c r="U1005" s="189"/>
      <c r="V1005" s="189"/>
    </row>
    <row r="1006" spans="21:22" x14ac:dyDescent="0.25">
      <c r="U1006" s="189"/>
      <c r="V1006" s="189"/>
    </row>
    <row r="1007" spans="21:22" x14ac:dyDescent="0.25">
      <c r="U1007" s="189"/>
      <c r="V1007" s="189"/>
    </row>
    <row r="1008" spans="21:22" x14ac:dyDescent="0.25">
      <c r="U1008" s="189"/>
      <c r="V1008" s="189"/>
    </row>
    <row r="1009" spans="21:22" x14ac:dyDescent="0.25">
      <c r="U1009" s="189"/>
      <c r="V1009" s="189"/>
    </row>
    <row r="1010" spans="21:22" x14ac:dyDescent="0.25">
      <c r="U1010" s="189"/>
      <c r="V1010" s="189"/>
    </row>
    <row r="1011" spans="21:22" x14ac:dyDescent="0.25">
      <c r="U1011" s="189"/>
      <c r="V1011" s="189"/>
    </row>
    <row r="1012" spans="21:22" x14ac:dyDescent="0.25">
      <c r="U1012" s="189"/>
      <c r="V1012" s="189"/>
    </row>
    <row r="1013" spans="21:22" x14ac:dyDescent="0.25">
      <c r="U1013" s="189"/>
      <c r="V1013" s="189"/>
    </row>
    <row r="1014" spans="21:22" x14ac:dyDescent="0.25">
      <c r="U1014" s="189"/>
      <c r="V1014" s="189"/>
    </row>
    <row r="1015" spans="21:22" x14ac:dyDescent="0.25">
      <c r="U1015" s="189"/>
      <c r="V1015" s="189"/>
    </row>
    <row r="1016" spans="21:22" x14ac:dyDescent="0.25">
      <c r="U1016" s="189"/>
      <c r="V1016" s="189"/>
    </row>
    <row r="1017" spans="21:22" x14ac:dyDescent="0.25">
      <c r="U1017" s="189"/>
      <c r="V1017" s="189"/>
    </row>
    <row r="1018" spans="21:22" x14ac:dyDescent="0.25">
      <c r="U1018" s="189"/>
      <c r="V1018" s="189"/>
    </row>
    <row r="1019" spans="21:22" x14ac:dyDescent="0.25">
      <c r="U1019" s="189"/>
      <c r="V1019" s="189"/>
    </row>
    <row r="1020" spans="21:22" x14ac:dyDescent="0.25">
      <c r="U1020" s="189"/>
      <c r="V1020" s="189"/>
    </row>
    <row r="1021" spans="21:22" x14ac:dyDescent="0.25">
      <c r="U1021" s="189"/>
      <c r="V1021" s="189"/>
    </row>
    <row r="1022" spans="21:22" x14ac:dyDescent="0.25">
      <c r="U1022" s="189"/>
      <c r="V1022" s="189"/>
    </row>
    <row r="1023" spans="21:22" x14ac:dyDescent="0.25">
      <c r="U1023" s="189"/>
      <c r="V1023" s="189"/>
    </row>
    <row r="1024" spans="21:22" x14ac:dyDescent="0.25">
      <c r="U1024" s="189"/>
      <c r="V1024" s="189"/>
    </row>
    <row r="1025" spans="21:22" x14ac:dyDescent="0.25">
      <c r="U1025" s="189"/>
      <c r="V1025" s="189"/>
    </row>
    <row r="1026" spans="21:22" x14ac:dyDescent="0.25">
      <c r="U1026" s="189"/>
      <c r="V1026" s="189"/>
    </row>
    <row r="1027" spans="21:22" x14ac:dyDescent="0.25">
      <c r="U1027" s="189"/>
      <c r="V1027" s="189"/>
    </row>
    <row r="1028" spans="21:22" x14ac:dyDescent="0.25">
      <c r="U1028" s="189"/>
      <c r="V1028" s="189"/>
    </row>
    <row r="1029" spans="21:22" x14ac:dyDescent="0.25">
      <c r="U1029" s="189"/>
      <c r="V1029" s="189"/>
    </row>
    <row r="1030" spans="21:22" x14ac:dyDescent="0.25">
      <c r="U1030" s="189"/>
      <c r="V1030" s="189"/>
    </row>
    <row r="1031" spans="21:22" x14ac:dyDescent="0.25">
      <c r="U1031" s="189"/>
      <c r="V1031" s="189"/>
    </row>
    <row r="1032" spans="21:22" x14ac:dyDescent="0.25">
      <c r="U1032" s="189"/>
      <c r="V1032" s="189"/>
    </row>
    <row r="1033" spans="21:22" x14ac:dyDescent="0.25">
      <c r="U1033" s="189"/>
      <c r="V1033" s="189"/>
    </row>
    <row r="1034" spans="21:22" x14ac:dyDescent="0.25">
      <c r="U1034" s="189"/>
      <c r="V1034" s="189"/>
    </row>
    <row r="1035" spans="21:22" x14ac:dyDescent="0.25">
      <c r="U1035" s="189"/>
      <c r="V1035" s="189"/>
    </row>
    <row r="1036" spans="21:22" x14ac:dyDescent="0.25">
      <c r="U1036" s="189"/>
      <c r="V1036" s="189"/>
    </row>
    <row r="1037" spans="21:22" x14ac:dyDescent="0.25">
      <c r="U1037" s="189"/>
      <c r="V1037" s="189"/>
    </row>
    <row r="1038" spans="21:22" x14ac:dyDescent="0.25">
      <c r="U1038" s="189"/>
      <c r="V1038" s="189"/>
    </row>
    <row r="1039" spans="21:22" x14ac:dyDescent="0.25">
      <c r="U1039" s="189"/>
      <c r="V1039" s="189"/>
    </row>
    <row r="1040" spans="21:22" x14ac:dyDescent="0.25">
      <c r="U1040" s="189"/>
      <c r="V1040" s="189"/>
    </row>
    <row r="1041" spans="21:22" x14ac:dyDescent="0.25">
      <c r="U1041" s="189"/>
      <c r="V1041" s="189"/>
    </row>
    <row r="1042" spans="21:22" x14ac:dyDescent="0.25">
      <c r="U1042" s="189"/>
      <c r="V1042" s="189"/>
    </row>
    <row r="1043" spans="21:22" x14ac:dyDescent="0.25">
      <c r="U1043" s="189"/>
      <c r="V1043" s="189"/>
    </row>
    <row r="1044" spans="21:22" x14ac:dyDescent="0.25">
      <c r="U1044" s="189"/>
      <c r="V1044" s="189"/>
    </row>
    <row r="1045" spans="21:22" x14ac:dyDescent="0.25">
      <c r="U1045" s="189"/>
      <c r="V1045" s="189"/>
    </row>
    <row r="1046" spans="21:22" x14ac:dyDescent="0.25">
      <c r="U1046" s="189"/>
      <c r="V1046" s="189"/>
    </row>
    <row r="1047" spans="21:22" x14ac:dyDescent="0.25">
      <c r="U1047" s="189"/>
      <c r="V1047" s="189"/>
    </row>
    <row r="1048" spans="21:22" x14ac:dyDescent="0.25">
      <c r="U1048" s="189"/>
      <c r="V1048" s="189"/>
    </row>
    <row r="1049" spans="21:22" x14ac:dyDescent="0.25">
      <c r="U1049" s="189"/>
      <c r="V1049" s="189"/>
    </row>
    <row r="1050" spans="21:22" x14ac:dyDescent="0.25">
      <c r="U1050" s="189"/>
      <c r="V1050" s="189"/>
    </row>
    <row r="1051" spans="21:22" x14ac:dyDescent="0.25">
      <c r="U1051" s="189"/>
      <c r="V1051" s="189"/>
    </row>
    <row r="1052" spans="21:22" x14ac:dyDescent="0.25">
      <c r="U1052" s="189"/>
      <c r="V1052" s="189"/>
    </row>
    <row r="1053" spans="21:22" x14ac:dyDescent="0.25">
      <c r="U1053" s="189"/>
      <c r="V1053" s="189"/>
    </row>
    <row r="1054" spans="21:22" x14ac:dyDescent="0.25">
      <c r="U1054" s="189"/>
      <c r="V1054" s="189"/>
    </row>
    <row r="1055" spans="21:22" x14ac:dyDescent="0.25">
      <c r="U1055" s="189"/>
      <c r="V1055" s="189"/>
    </row>
    <row r="1056" spans="21:22" x14ac:dyDescent="0.25">
      <c r="U1056" s="189"/>
      <c r="V1056" s="189"/>
    </row>
    <row r="1057" spans="21:22" x14ac:dyDescent="0.25">
      <c r="U1057" s="189"/>
      <c r="V1057" s="189"/>
    </row>
    <row r="1058" spans="21:22" x14ac:dyDescent="0.25">
      <c r="U1058" s="189"/>
      <c r="V1058" s="189"/>
    </row>
    <row r="1059" spans="21:22" x14ac:dyDescent="0.25">
      <c r="U1059" s="189"/>
      <c r="V1059" s="189"/>
    </row>
    <row r="1060" spans="21:22" x14ac:dyDescent="0.25">
      <c r="U1060" s="189"/>
      <c r="V1060" s="189"/>
    </row>
    <row r="1061" spans="21:22" x14ac:dyDescent="0.25">
      <c r="U1061" s="189"/>
      <c r="V1061" s="189"/>
    </row>
    <row r="1062" spans="21:22" x14ac:dyDescent="0.25">
      <c r="U1062" s="189"/>
      <c r="V1062" s="189"/>
    </row>
    <row r="1063" spans="21:22" x14ac:dyDescent="0.25">
      <c r="U1063" s="189"/>
      <c r="V1063" s="189"/>
    </row>
    <row r="1064" spans="21:22" x14ac:dyDescent="0.25">
      <c r="U1064" s="189"/>
      <c r="V1064" s="189"/>
    </row>
    <row r="1065" spans="21:22" x14ac:dyDescent="0.25">
      <c r="U1065" s="189"/>
      <c r="V1065" s="189"/>
    </row>
    <row r="1066" spans="21:22" x14ac:dyDescent="0.25">
      <c r="U1066" s="189"/>
      <c r="V1066" s="189"/>
    </row>
    <row r="1067" spans="21:22" x14ac:dyDescent="0.25">
      <c r="U1067" s="189"/>
      <c r="V1067" s="189"/>
    </row>
    <row r="1068" spans="21:22" x14ac:dyDescent="0.25">
      <c r="U1068" s="189"/>
      <c r="V1068" s="189"/>
    </row>
    <row r="1069" spans="21:22" x14ac:dyDescent="0.25">
      <c r="U1069" s="189"/>
      <c r="V1069" s="189"/>
    </row>
    <row r="1070" spans="21:22" x14ac:dyDescent="0.25">
      <c r="U1070" s="189"/>
      <c r="V1070" s="189"/>
    </row>
    <row r="1071" spans="21:22" x14ac:dyDescent="0.25">
      <c r="U1071" s="189"/>
      <c r="V1071" s="189"/>
    </row>
    <row r="1072" spans="21:22" x14ac:dyDescent="0.25">
      <c r="U1072" s="189"/>
      <c r="V1072" s="189"/>
    </row>
    <row r="1073" spans="21:22" x14ac:dyDescent="0.25">
      <c r="U1073" s="189"/>
      <c r="V1073" s="189"/>
    </row>
    <row r="1074" spans="21:22" x14ac:dyDescent="0.25">
      <c r="U1074" s="189"/>
      <c r="V1074" s="189"/>
    </row>
    <row r="1075" spans="21:22" x14ac:dyDescent="0.25">
      <c r="U1075" s="189"/>
      <c r="V1075" s="189"/>
    </row>
    <row r="1076" spans="21:22" x14ac:dyDescent="0.25">
      <c r="U1076" s="189"/>
      <c r="V1076" s="189"/>
    </row>
    <row r="1077" spans="21:22" x14ac:dyDescent="0.25">
      <c r="U1077" s="189"/>
      <c r="V1077" s="189"/>
    </row>
    <row r="1078" spans="21:22" x14ac:dyDescent="0.25">
      <c r="U1078" s="189"/>
      <c r="V1078" s="189"/>
    </row>
    <row r="1079" spans="21:22" x14ac:dyDescent="0.25">
      <c r="U1079" s="189"/>
      <c r="V1079" s="189"/>
    </row>
    <row r="1080" spans="21:22" x14ac:dyDescent="0.25">
      <c r="U1080" s="189"/>
      <c r="V1080" s="189"/>
    </row>
    <row r="1081" spans="21:22" x14ac:dyDescent="0.25">
      <c r="U1081" s="189"/>
      <c r="V1081" s="189"/>
    </row>
    <row r="1082" spans="21:22" x14ac:dyDescent="0.25">
      <c r="U1082" s="189"/>
      <c r="V1082" s="189"/>
    </row>
    <row r="1083" spans="21:22" x14ac:dyDescent="0.25">
      <c r="U1083" s="189"/>
      <c r="V1083" s="189"/>
    </row>
    <row r="1084" spans="21:22" x14ac:dyDescent="0.25">
      <c r="U1084" s="189"/>
      <c r="V1084" s="189"/>
    </row>
    <row r="1085" spans="21:22" x14ac:dyDescent="0.25">
      <c r="U1085" s="189"/>
      <c r="V1085" s="189"/>
    </row>
    <row r="1086" spans="21:22" x14ac:dyDescent="0.25">
      <c r="U1086" s="189"/>
      <c r="V1086" s="189"/>
    </row>
    <row r="1087" spans="21:22" x14ac:dyDescent="0.25">
      <c r="U1087" s="189"/>
      <c r="V1087" s="189"/>
    </row>
    <row r="1088" spans="21:22" x14ac:dyDescent="0.25">
      <c r="U1088" s="189"/>
      <c r="V1088" s="189"/>
    </row>
    <row r="1089" spans="21:22" x14ac:dyDescent="0.25">
      <c r="U1089" s="189"/>
      <c r="V1089" s="189"/>
    </row>
    <row r="1090" spans="21:22" x14ac:dyDescent="0.25">
      <c r="U1090" s="189"/>
      <c r="V1090" s="189"/>
    </row>
    <row r="1091" spans="21:22" x14ac:dyDescent="0.25">
      <c r="U1091" s="189"/>
      <c r="V1091" s="189"/>
    </row>
    <row r="1092" spans="21:22" x14ac:dyDescent="0.25">
      <c r="U1092" s="189"/>
      <c r="V1092" s="189"/>
    </row>
    <row r="1093" spans="21:22" x14ac:dyDescent="0.25">
      <c r="U1093" s="189"/>
      <c r="V1093" s="189"/>
    </row>
    <row r="1094" spans="21:22" x14ac:dyDescent="0.25">
      <c r="U1094" s="189"/>
      <c r="V1094" s="189"/>
    </row>
    <row r="1095" spans="21:22" x14ac:dyDescent="0.25">
      <c r="U1095" s="189"/>
      <c r="V1095" s="189"/>
    </row>
    <row r="1096" spans="21:22" x14ac:dyDescent="0.25">
      <c r="U1096" s="189"/>
      <c r="V1096" s="189"/>
    </row>
    <row r="1097" spans="21:22" x14ac:dyDescent="0.25">
      <c r="U1097" s="189"/>
      <c r="V1097" s="189"/>
    </row>
    <row r="1098" spans="21:22" x14ac:dyDescent="0.25">
      <c r="U1098" s="189"/>
      <c r="V1098" s="189"/>
    </row>
    <row r="1099" spans="21:22" x14ac:dyDescent="0.25">
      <c r="U1099" s="189"/>
      <c r="V1099" s="189"/>
    </row>
    <row r="1100" spans="21:22" x14ac:dyDescent="0.25">
      <c r="U1100" s="189"/>
      <c r="V1100" s="189"/>
    </row>
    <row r="1101" spans="21:22" x14ac:dyDescent="0.25">
      <c r="U1101" s="189"/>
      <c r="V1101" s="189"/>
    </row>
    <row r="1102" spans="21:22" x14ac:dyDescent="0.25">
      <c r="U1102" s="189"/>
      <c r="V1102" s="189"/>
    </row>
    <row r="1103" spans="21:22" x14ac:dyDescent="0.25">
      <c r="U1103" s="189"/>
      <c r="V1103" s="189"/>
    </row>
    <row r="1104" spans="21:22" x14ac:dyDescent="0.25">
      <c r="U1104" s="189"/>
      <c r="V1104" s="189"/>
    </row>
    <row r="1105" spans="21:22" x14ac:dyDescent="0.25">
      <c r="U1105" s="189"/>
      <c r="V1105" s="189"/>
    </row>
    <row r="1106" spans="21:22" x14ac:dyDescent="0.25">
      <c r="U1106" s="189"/>
      <c r="V1106" s="189"/>
    </row>
    <row r="1107" spans="21:22" x14ac:dyDescent="0.25">
      <c r="U1107" s="189"/>
      <c r="V1107" s="189"/>
    </row>
    <row r="1108" spans="21:22" x14ac:dyDescent="0.25">
      <c r="U1108" s="189"/>
      <c r="V1108" s="189"/>
    </row>
    <row r="1109" spans="21:22" x14ac:dyDescent="0.25">
      <c r="U1109" s="189"/>
      <c r="V1109" s="189"/>
    </row>
    <row r="1110" spans="21:22" x14ac:dyDescent="0.25">
      <c r="U1110" s="189"/>
      <c r="V1110" s="189"/>
    </row>
    <row r="1111" spans="21:22" x14ac:dyDescent="0.25">
      <c r="U1111" s="189"/>
      <c r="V1111" s="189"/>
    </row>
    <row r="1112" spans="21:22" x14ac:dyDescent="0.25">
      <c r="U1112" s="189"/>
      <c r="V1112" s="189"/>
    </row>
    <row r="1113" spans="21:22" x14ac:dyDescent="0.25">
      <c r="U1113" s="189"/>
      <c r="V1113" s="189"/>
    </row>
    <row r="1114" spans="21:22" x14ac:dyDescent="0.25">
      <c r="U1114" s="189"/>
      <c r="V1114" s="189"/>
    </row>
    <row r="1115" spans="21:22" x14ac:dyDescent="0.25">
      <c r="U1115" s="189"/>
      <c r="V1115" s="189"/>
    </row>
    <row r="1116" spans="21:22" x14ac:dyDescent="0.25">
      <c r="U1116" s="189"/>
      <c r="V1116" s="189"/>
    </row>
    <row r="1117" spans="21:22" x14ac:dyDescent="0.25">
      <c r="U1117" s="189"/>
      <c r="V1117" s="189"/>
    </row>
    <row r="1118" spans="21:22" x14ac:dyDescent="0.25">
      <c r="U1118" s="189"/>
      <c r="V1118" s="189"/>
    </row>
    <row r="1119" spans="21:22" x14ac:dyDescent="0.25">
      <c r="U1119" s="189"/>
      <c r="V1119" s="189"/>
    </row>
    <row r="1120" spans="21:22" x14ac:dyDescent="0.25">
      <c r="U1120" s="189"/>
      <c r="V1120" s="189"/>
    </row>
    <row r="1121" spans="21:22" x14ac:dyDescent="0.25">
      <c r="U1121" s="189"/>
      <c r="V1121" s="189"/>
    </row>
    <row r="1122" spans="21:22" x14ac:dyDescent="0.25">
      <c r="U1122" s="189"/>
      <c r="V1122" s="189"/>
    </row>
    <row r="1123" spans="21:22" x14ac:dyDescent="0.25">
      <c r="U1123" s="189"/>
      <c r="V1123" s="189"/>
    </row>
    <row r="1124" spans="21:22" x14ac:dyDescent="0.25">
      <c r="U1124" s="189"/>
      <c r="V1124" s="189"/>
    </row>
    <row r="1125" spans="21:22" x14ac:dyDescent="0.25">
      <c r="U1125" s="189"/>
      <c r="V1125" s="189"/>
    </row>
    <row r="1126" spans="21:22" x14ac:dyDescent="0.25">
      <c r="U1126" s="189"/>
      <c r="V1126" s="189"/>
    </row>
    <row r="1127" spans="21:22" x14ac:dyDescent="0.25">
      <c r="U1127" s="189"/>
      <c r="V1127" s="189"/>
    </row>
    <row r="1128" spans="21:22" x14ac:dyDescent="0.25">
      <c r="U1128" s="189"/>
      <c r="V1128" s="189"/>
    </row>
    <row r="1129" spans="21:22" x14ac:dyDescent="0.25">
      <c r="U1129" s="189"/>
      <c r="V1129" s="189"/>
    </row>
    <row r="1130" spans="21:22" x14ac:dyDescent="0.25">
      <c r="U1130" s="189"/>
      <c r="V1130" s="189"/>
    </row>
    <row r="1131" spans="21:22" x14ac:dyDescent="0.25">
      <c r="U1131" s="189"/>
      <c r="V1131" s="189"/>
    </row>
    <row r="1132" spans="21:22" x14ac:dyDescent="0.25">
      <c r="U1132" s="189"/>
      <c r="V1132" s="189"/>
    </row>
    <row r="1133" spans="21:22" x14ac:dyDescent="0.25">
      <c r="U1133" s="189"/>
      <c r="V1133" s="189"/>
    </row>
    <row r="1134" spans="21:22" x14ac:dyDescent="0.25">
      <c r="U1134" s="189"/>
      <c r="V1134" s="189"/>
    </row>
    <row r="1135" spans="21:22" x14ac:dyDescent="0.25">
      <c r="U1135" s="189"/>
      <c r="V1135" s="189"/>
    </row>
    <row r="1136" spans="21:22" x14ac:dyDescent="0.25">
      <c r="U1136" s="189"/>
      <c r="V1136" s="189"/>
    </row>
    <row r="1137" spans="21:22" x14ac:dyDescent="0.25">
      <c r="U1137" s="189"/>
      <c r="V1137" s="189"/>
    </row>
    <row r="1138" spans="21:22" x14ac:dyDescent="0.25">
      <c r="U1138" s="189"/>
      <c r="V1138" s="189"/>
    </row>
    <row r="1139" spans="21:22" x14ac:dyDescent="0.25">
      <c r="U1139" s="189"/>
      <c r="V1139" s="189"/>
    </row>
    <row r="1140" spans="21:22" x14ac:dyDescent="0.25">
      <c r="U1140" s="189"/>
      <c r="V1140" s="189"/>
    </row>
    <row r="1141" spans="21:22" x14ac:dyDescent="0.25">
      <c r="U1141" s="189"/>
      <c r="V1141" s="189"/>
    </row>
    <row r="1142" spans="21:22" x14ac:dyDescent="0.25">
      <c r="U1142" s="189"/>
      <c r="V1142" s="189"/>
    </row>
    <row r="1143" spans="21:22" x14ac:dyDescent="0.25">
      <c r="U1143" s="189"/>
      <c r="V1143" s="189"/>
    </row>
    <row r="1144" spans="21:22" x14ac:dyDescent="0.25">
      <c r="U1144" s="189"/>
      <c r="V1144" s="189"/>
    </row>
    <row r="1145" spans="21:22" x14ac:dyDescent="0.25">
      <c r="U1145" s="189"/>
      <c r="V1145" s="189"/>
    </row>
    <row r="1146" spans="21:22" x14ac:dyDescent="0.25">
      <c r="U1146" s="189"/>
      <c r="V1146" s="189"/>
    </row>
    <row r="1147" spans="21:22" x14ac:dyDescent="0.25">
      <c r="U1147" s="189"/>
      <c r="V1147" s="189"/>
    </row>
    <row r="1148" spans="21:22" x14ac:dyDescent="0.25">
      <c r="U1148" s="189"/>
      <c r="V1148" s="189"/>
    </row>
    <row r="1149" spans="21:22" x14ac:dyDescent="0.25">
      <c r="U1149" s="189"/>
      <c r="V1149" s="189"/>
    </row>
    <row r="1150" spans="21:22" x14ac:dyDescent="0.25">
      <c r="U1150" s="189"/>
      <c r="V1150" s="189"/>
    </row>
    <row r="1151" spans="21:22" x14ac:dyDescent="0.25">
      <c r="U1151" s="189"/>
      <c r="V1151" s="189"/>
    </row>
    <row r="1152" spans="21:22" x14ac:dyDescent="0.25">
      <c r="U1152" s="189"/>
      <c r="V1152" s="189"/>
    </row>
    <row r="1153" spans="21:22" x14ac:dyDescent="0.25">
      <c r="U1153" s="189"/>
      <c r="V1153" s="189"/>
    </row>
    <row r="1154" spans="21:22" x14ac:dyDescent="0.25">
      <c r="U1154" s="189"/>
      <c r="V1154" s="189"/>
    </row>
    <row r="1155" spans="21:22" x14ac:dyDescent="0.25">
      <c r="U1155" s="189"/>
      <c r="V1155" s="189"/>
    </row>
    <row r="1156" spans="21:22" x14ac:dyDescent="0.25">
      <c r="U1156" s="189"/>
      <c r="V1156" s="189"/>
    </row>
    <row r="1157" spans="21:22" x14ac:dyDescent="0.25">
      <c r="U1157" s="189"/>
      <c r="V1157" s="189"/>
    </row>
    <row r="1158" spans="21:22" x14ac:dyDescent="0.25">
      <c r="U1158" s="189"/>
      <c r="V1158" s="189"/>
    </row>
    <row r="1159" spans="21:22" x14ac:dyDescent="0.25">
      <c r="U1159" s="189"/>
      <c r="V1159" s="189"/>
    </row>
    <row r="1160" spans="21:22" x14ac:dyDescent="0.25">
      <c r="U1160" s="189"/>
      <c r="V1160" s="189"/>
    </row>
    <row r="1161" spans="21:22" x14ac:dyDescent="0.25">
      <c r="U1161" s="189"/>
      <c r="V1161" s="189"/>
    </row>
    <row r="1162" spans="21:22" x14ac:dyDescent="0.25">
      <c r="U1162" s="189"/>
      <c r="V1162" s="189"/>
    </row>
    <row r="1163" spans="21:22" x14ac:dyDescent="0.25">
      <c r="U1163" s="189"/>
      <c r="V1163" s="189"/>
    </row>
    <row r="1164" spans="21:22" x14ac:dyDescent="0.25">
      <c r="U1164" s="189"/>
      <c r="V1164" s="189"/>
    </row>
    <row r="1165" spans="21:22" x14ac:dyDescent="0.25">
      <c r="U1165" s="189"/>
      <c r="V1165" s="189"/>
    </row>
    <row r="1166" spans="21:22" x14ac:dyDescent="0.25">
      <c r="U1166" s="189"/>
      <c r="V1166" s="189"/>
    </row>
    <row r="1167" spans="21:22" x14ac:dyDescent="0.25">
      <c r="U1167" s="189"/>
      <c r="V1167" s="189"/>
    </row>
    <row r="1168" spans="21:22" x14ac:dyDescent="0.25">
      <c r="U1168" s="189"/>
      <c r="V1168" s="189"/>
    </row>
    <row r="1169" spans="21:22" x14ac:dyDescent="0.25">
      <c r="U1169" s="189"/>
      <c r="V1169" s="189"/>
    </row>
    <row r="1170" spans="21:22" x14ac:dyDescent="0.25">
      <c r="U1170" s="189"/>
      <c r="V1170" s="189"/>
    </row>
    <row r="1171" spans="21:22" x14ac:dyDescent="0.25">
      <c r="U1171" s="189"/>
      <c r="V1171" s="189"/>
    </row>
    <row r="1172" spans="21:22" x14ac:dyDescent="0.25">
      <c r="U1172" s="189"/>
      <c r="V1172" s="189"/>
    </row>
    <row r="1173" spans="21:22" x14ac:dyDescent="0.25">
      <c r="U1173" s="189"/>
      <c r="V1173" s="189"/>
    </row>
    <row r="1174" spans="21:22" x14ac:dyDescent="0.25">
      <c r="U1174" s="189"/>
      <c r="V1174" s="189"/>
    </row>
    <row r="1175" spans="21:22" x14ac:dyDescent="0.25">
      <c r="U1175" s="189"/>
      <c r="V1175" s="189"/>
    </row>
    <row r="1176" spans="21:22" x14ac:dyDescent="0.25">
      <c r="U1176" s="189"/>
      <c r="V1176" s="189"/>
    </row>
    <row r="1177" spans="21:22" x14ac:dyDescent="0.25">
      <c r="U1177" s="189"/>
      <c r="V1177" s="189"/>
    </row>
    <row r="1178" spans="21:22" x14ac:dyDescent="0.25">
      <c r="U1178" s="189"/>
      <c r="V1178" s="189"/>
    </row>
    <row r="1179" spans="21:22" x14ac:dyDescent="0.25">
      <c r="U1179" s="189"/>
      <c r="V1179" s="189"/>
    </row>
    <row r="1180" spans="21:22" x14ac:dyDescent="0.25">
      <c r="U1180" s="189"/>
      <c r="V1180" s="189"/>
    </row>
    <row r="1181" spans="21:22" x14ac:dyDescent="0.25">
      <c r="U1181" s="189"/>
      <c r="V1181" s="189"/>
    </row>
    <row r="1182" spans="21:22" x14ac:dyDescent="0.25">
      <c r="U1182" s="189"/>
      <c r="V1182" s="189"/>
    </row>
    <row r="1183" spans="21:22" x14ac:dyDescent="0.25">
      <c r="U1183" s="189"/>
      <c r="V1183" s="189"/>
    </row>
    <row r="1184" spans="21:22" x14ac:dyDescent="0.25">
      <c r="U1184" s="189"/>
      <c r="V1184" s="189"/>
    </row>
    <row r="1185" spans="21:22" x14ac:dyDescent="0.25">
      <c r="U1185" s="189"/>
      <c r="V1185" s="189"/>
    </row>
    <row r="1186" spans="21:22" x14ac:dyDescent="0.25">
      <c r="U1186" s="189"/>
      <c r="V1186" s="189"/>
    </row>
    <row r="1187" spans="21:22" x14ac:dyDescent="0.25">
      <c r="U1187" s="189"/>
      <c r="V1187" s="189"/>
    </row>
    <row r="1188" spans="21:22" x14ac:dyDescent="0.25">
      <c r="U1188" s="189"/>
      <c r="V1188" s="189"/>
    </row>
    <row r="1189" spans="21:22" x14ac:dyDescent="0.25">
      <c r="U1189" s="189"/>
      <c r="V1189" s="189"/>
    </row>
    <row r="1190" spans="21:22" x14ac:dyDescent="0.25">
      <c r="U1190" s="189"/>
      <c r="V1190" s="189"/>
    </row>
    <row r="1191" spans="21:22" x14ac:dyDescent="0.25">
      <c r="U1191" s="189"/>
      <c r="V1191" s="189"/>
    </row>
    <row r="1192" spans="21:22" x14ac:dyDescent="0.25">
      <c r="U1192" s="189"/>
      <c r="V1192" s="189"/>
    </row>
    <row r="1193" spans="21:22" x14ac:dyDescent="0.25">
      <c r="U1193" s="189"/>
      <c r="V1193" s="189"/>
    </row>
    <row r="1194" spans="21:22" x14ac:dyDescent="0.25">
      <c r="U1194" s="189"/>
      <c r="V1194" s="189"/>
    </row>
    <row r="1195" spans="21:22" x14ac:dyDescent="0.25">
      <c r="U1195" s="189"/>
      <c r="V1195" s="189"/>
    </row>
    <row r="1196" spans="21:22" x14ac:dyDescent="0.25">
      <c r="U1196" s="189"/>
      <c r="V1196" s="189"/>
    </row>
    <row r="1197" spans="21:22" x14ac:dyDescent="0.25">
      <c r="U1197" s="189"/>
      <c r="V1197" s="189"/>
    </row>
    <row r="1198" spans="21:22" x14ac:dyDescent="0.25">
      <c r="U1198" s="189"/>
      <c r="V1198" s="189"/>
    </row>
    <row r="1199" spans="21:22" x14ac:dyDescent="0.25">
      <c r="U1199" s="189"/>
      <c r="V1199" s="189"/>
    </row>
    <row r="1200" spans="21:22" x14ac:dyDescent="0.25">
      <c r="U1200" s="189"/>
      <c r="V1200" s="189"/>
    </row>
    <row r="1201" spans="21:22" x14ac:dyDescent="0.25">
      <c r="U1201" s="189"/>
      <c r="V1201" s="189"/>
    </row>
    <row r="1202" spans="21:22" x14ac:dyDescent="0.25">
      <c r="U1202" s="189"/>
      <c r="V1202" s="189"/>
    </row>
    <row r="1203" spans="21:22" x14ac:dyDescent="0.25">
      <c r="U1203" s="189"/>
      <c r="V1203" s="189"/>
    </row>
    <row r="1204" spans="21:22" x14ac:dyDescent="0.25">
      <c r="U1204" s="189"/>
      <c r="V1204" s="189"/>
    </row>
    <row r="1205" spans="21:22" x14ac:dyDescent="0.25">
      <c r="U1205" s="189"/>
      <c r="V1205" s="189"/>
    </row>
    <row r="1206" spans="21:22" x14ac:dyDescent="0.25">
      <c r="U1206" s="189"/>
      <c r="V1206" s="189"/>
    </row>
    <row r="1207" spans="21:22" x14ac:dyDescent="0.25">
      <c r="U1207" s="189"/>
      <c r="V1207" s="189"/>
    </row>
    <row r="1208" spans="21:22" x14ac:dyDescent="0.25">
      <c r="U1208" s="189"/>
      <c r="V1208" s="189"/>
    </row>
    <row r="1209" spans="21:22" x14ac:dyDescent="0.25">
      <c r="U1209" s="189"/>
      <c r="V1209" s="189"/>
    </row>
    <row r="1210" spans="21:22" x14ac:dyDescent="0.25">
      <c r="U1210" s="189"/>
      <c r="V1210" s="189"/>
    </row>
    <row r="1211" spans="21:22" x14ac:dyDescent="0.25">
      <c r="U1211" s="189"/>
      <c r="V1211" s="189"/>
    </row>
    <row r="1212" spans="21:22" x14ac:dyDescent="0.25">
      <c r="U1212" s="189"/>
      <c r="V1212" s="189"/>
    </row>
    <row r="1213" spans="21:22" x14ac:dyDescent="0.25">
      <c r="U1213" s="189"/>
      <c r="V1213" s="189"/>
    </row>
    <row r="1214" spans="21:22" x14ac:dyDescent="0.25">
      <c r="U1214" s="189"/>
      <c r="V1214" s="189"/>
    </row>
    <row r="1215" spans="21:22" x14ac:dyDescent="0.25">
      <c r="U1215" s="189"/>
      <c r="V1215" s="189"/>
    </row>
    <row r="1216" spans="21:22" x14ac:dyDescent="0.25">
      <c r="U1216" s="189"/>
      <c r="V1216" s="189"/>
    </row>
    <row r="1217" spans="21:22" x14ac:dyDescent="0.25">
      <c r="U1217" s="189"/>
      <c r="V1217" s="189"/>
    </row>
    <row r="1218" spans="21:22" x14ac:dyDescent="0.25">
      <c r="U1218" s="189"/>
      <c r="V1218" s="189"/>
    </row>
    <row r="1219" spans="21:22" x14ac:dyDescent="0.25">
      <c r="U1219" s="189"/>
      <c r="V1219" s="189"/>
    </row>
    <row r="1220" spans="21:22" x14ac:dyDescent="0.25">
      <c r="U1220" s="189"/>
      <c r="V1220" s="189"/>
    </row>
    <row r="1221" spans="21:22" x14ac:dyDescent="0.25">
      <c r="U1221" s="189"/>
      <c r="V1221" s="189"/>
    </row>
    <row r="1222" spans="21:22" x14ac:dyDescent="0.25">
      <c r="U1222" s="189"/>
      <c r="V1222" s="189"/>
    </row>
    <row r="1223" spans="21:22" x14ac:dyDescent="0.25">
      <c r="U1223" s="189"/>
      <c r="V1223" s="189"/>
    </row>
    <row r="1224" spans="21:22" x14ac:dyDescent="0.25">
      <c r="U1224" s="189"/>
      <c r="V1224" s="189"/>
    </row>
    <row r="1225" spans="21:22" x14ac:dyDescent="0.25">
      <c r="U1225" s="189"/>
      <c r="V1225" s="189"/>
    </row>
    <row r="1226" spans="21:22" x14ac:dyDescent="0.25">
      <c r="U1226" s="189"/>
      <c r="V1226" s="189"/>
    </row>
    <row r="1227" spans="21:22" x14ac:dyDescent="0.25">
      <c r="U1227" s="189"/>
      <c r="V1227" s="189"/>
    </row>
    <row r="1228" spans="21:22" x14ac:dyDescent="0.25">
      <c r="U1228" s="189"/>
      <c r="V1228" s="189"/>
    </row>
    <row r="1229" spans="21:22" x14ac:dyDescent="0.25">
      <c r="U1229" s="189"/>
      <c r="V1229" s="189"/>
    </row>
    <row r="1230" spans="21:22" x14ac:dyDescent="0.25">
      <c r="U1230" s="189"/>
      <c r="V1230" s="189"/>
    </row>
    <row r="1231" spans="21:22" x14ac:dyDescent="0.25">
      <c r="U1231" s="189"/>
      <c r="V1231" s="189"/>
    </row>
    <row r="1232" spans="21:22" x14ac:dyDescent="0.25">
      <c r="U1232" s="189"/>
      <c r="V1232" s="189"/>
    </row>
    <row r="1233" spans="21:22" x14ac:dyDescent="0.25">
      <c r="U1233" s="189"/>
      <c r="V1233" s="189"/>
    </row>
    <row r="1234" spans="21:22" x14ac:dyDescent="0.25">
      <c r="U1234" s="189"/>
      <c r="V1234" s="189"/>
    </row>
    <row r="1235" spans="21:22" x14ac:dyDescent="0.25">
      <c r="U1235" s="189"/>
      <c r="V1235" s="189"/>
    </row>
    <row r="1236" spans="21:22" x14ac:dyDescent="0.25">
      <c r="U1236" s="189"/>
      <c r="V1236" s="189"/>
    </row>
    <row r="1237" spans="21:22" x14ac:dyDescent="0.25">
      <c r="U1237" s="189"/>
      <c r="V1237" s="189"/>
    </row>
    <row r="1238" spans="21:22" x14ac:dyDescent="0.25">
      <c r="U1238" s="189"/>
      <c r="V1238" s="189"/>
    </row>
    <row r="1239" spans="21:22" x14ac:dyDescent="0.25">
      <c r="U1239" s="189"/>
      <c r="V1239" s="189"/>
    </row>
    <row r="1240" spans="21:22" x14ac:dyDescent="0.25">
      <c r="U1240" s="189"/>
      <c r="V1240" s="189"/>
    </row>
    <row r="1241" spans="21:22" x14ac:dyDescent="0.25">
      <c r="U1241" s="189"/>
      <c r="V1241" s="189"/>
    </row>
    <row r="1242" spans="21:22" x14ac:dyDescent="0.25">
      <c r="U1242" s="189"/>
      <c r="V1242" s="189"/>
    </row>
    <row r="1243" spans="21:22" x14ac:dyDescent="0.25">
      <c r="U1243" s="189"/>
      <c r="V1243" s="189"/>
    </row>
    <row r="1244" spans="21:22" x14ac:dyDescent="0.25">
      <c r="U1244" s="189"/>
      <c r="V1244" s="189"/>
    </row>
    <row r="1245" spans="21:22" x14ac:dyDescent="0.25">
      <c r="U1245" s="189"/>
      <c r="V1245" s="189"/>
    </row>
    <row r="1246" spans="21:22" x14ac:dyDescent="0.25">
      <c r="U1246" s="189"/>
      <c r="V1246" s="189"/>
    </row>
    <row r="1247" spans="21:22" x14ac:dyDescent="0.25">
      <c r="U1247" s="189"/>
      <c r="V1247" s="189"/>
    </row>
    <row r="1248" spans="21:22" x14ac:dyDescent="0.25">
      <c r="U1248" s="189"/>
      <c r="V1248" s="189"/>
    </row>
    <row r="1249" spans="21:22" x14ac:dyDescent="0.25">
      <c r="U1249" s="189"/>
      <c r="V1249" s="189"/>
    </row>
    <row r="1250" spans="21:22" x14ac:dyDescent="0.25">
      <c r="U1250" s="189"/>
      <c r="V1250" s="189"/>
    </row>
    <row r="1251" spans="21:22" x14ac:dyDescent="0.25">
      <c r="U1251" s="189"/>
      <c r="V1251" s="189"/>
    </row>
    <row r="1252" spans="21:22" x14ac:dyDescent="0.25">
      <c r="U1252" s="189"/>
      <c r="V1252" s="189"/>
    </row>
    <row r="1253" spans="21:22" x14ac:dyDescent="0.25">
      <c r="U1253" s="189"/>
      <c r="V1253" s="189"/>
    </row>
    <row r="1254" spans="21:22" x14ac:dyDescent="0.25">
      <c r="U1254" s="189"/>
      <c r="V1254" s="189"/>
    </row>
    <row r="1255" spans="21:22" x14ac:dyDescent="0.25">
      <c r="U1255" s="189"/>
      <c r="V1255" s="189"/>
    </row>
    <row r="1256" spans="21:22" x14ac:dyDescent="0.25">
      <c r="U1256" s="189"/>
      <c r="V1256" s="189"/>
    </row>
    <row r="1257" spans="21:22" x14ac:dyDescent="0.25">
      <c r="U1257" s="189"/>
      <c r="V1257" s="189"/>
    </row>
    <row r="1258" spans="21:22" x14ac:dyDescent="0.25">
      <c r="U1258" s="189"/>
      <c r="V1258" s="189"/>
    </row>
    <row r="1259" spans="21:22" x14ac:dyDescent="0.25">
      <c r="U1259" s="189"/>
      <c r="V1259" s="189"/>
    </row>
    <row r="1260" spans="21:22" x14ac:dyDescent="0.25">
      <c r="U1260" s="189"/>
      <c r="V1260" s="189"/>
    </row>
    <row r="1261" spans="21:22" x14ac:dyDescent="0.25">
      <c r="U1261" s="189"/>
      <c r="V1261" s="189"/>
    </row>
    <row r="1262" spans="21:22" x14ac:dyDescent="0.25">
      <c r="U1262" s="189"/>
      <c r="V1262" s="189"/>
    </row>
    <row r="1263" spans="21:22" x14ac:dyDescent="0.25">
      <c r="U1263" s="189"/>
      <c r="V1263" s="189"/>
    </row>
    <row r="1264" spans="21:22" x14ac:dyDescent="0.25">
      <c r="U1264" s="189"/>
      <c r="V1264" s="189"/>
    </row>
    <row r="1265" spans="21:22" x14ac:dyDescent="0.25">
      <c r="U1265" s="189"/>
      <c r="V1265" s="189"/>
    </row>
    <row r="1266" spans="21:22" x14ac:dyDescent="0.25">
      <c r="U1266" s="189"/>
      <c r="V1266" s="189"/>
    </row>
    <row r="1267" spans="21:22" x14ac:dyDescent="0.25">
      <c r="U1267" s="189"/>
      <c r="V1267" s="189"/>
    </row>
    <row r="1268" spans="21:22" x14ac:dyDescent="0.25">
      <c r="U1268" s="189"/>
      <c r="V1268" s="189"/>
    </row>
    <row r="1269" spans="21:22" x14ac:dyDescent="0.25">
      <c r="U1269" s="189"/>
      <c r="V1269" s="189"/>
    </row>
    <row r="1270" spans="21:22" x14ac:dyDescent="0.25">
      <c r="U1270" s="189"/>
      <c r="V1270" s="189"/>
    </row>
    <row r="1271" spans="21:22" x14ac:dyDescent="0.25">
      <c r="U1271" s="189"/>
      <c r="V1271" s="189"/>
    </row>
    <row r="1272" spans="21:22" x14ac:dyDescent="0.25">
      <c r="U1272" s="189"/>
      <c r="V1272" s="189"/>
    </row>
    <row r="1273" spans="21:22" x14ac:dyDescent="0.25">
      <c r="U1273" s="189"/>
      <c r="V1273" s="189"/>
    </row>
    <row r="1274" spans="21:22" x14ac:dyDescent="0.25">
      <c r="U1274" s="189"/>
      <c r="V1274" s="189"/>
    </row>
    <row r="1275" spans="21:22" x14ac:dyDescent="0.25">
      <c r="U1275" s="189"/>
      <c r="V1275" s="189"/>
    </row>
    <row r="1276" spans="21:22" x14ac:dyDescent="0.25">
      <c r="U1276" s="189"/>
      <c r="V1276" s="189"/>
    </row>
    <row r="1277" spans="21:22" x14ac:dyDescent="0.25">
      <c r="U1277" s="189"/>
      <c r="V1277" s="189"/>
    </row>
    <row r="1278" spans="21:22" x14ac:dyDescent="0.25">
      <c r="U1278" s="189"/>
      <c r="V1278" s="189"/>
    </row>
    <row r="1279" spans="21:22" x14ac:dyDescent="0.25">
      <c r="U1279" s="189"/>
      <c r="V1279" s="189"/>
    </row>
    <row r="1280" spans="21:22" x14ac:dyDescent="0.25">
      <c r="U1280" s="189"/>
      <c r="V1280" s="189"/>
    </row>
    <row r="1281" spans="21:22" x14ac:dyDescent="0.25">
      <c r="U1281" s="189"/>
      <c r="V1281" s="189"/>
    </row>
    <row r="1282" spans="21:22" x14ac:dyDescent="0.25">
      <c r="U1282" s="189"/>
      <c r="V1282" s="189"/>
    </row>
    <row r="1283" spans="21:22" x14ac:dyDescent="0.25">
      <c r="U1283" s="189"/>
      <c r="V1283" s="189"/>
    </row>
    <row r="1284" spans="21:22" x14ac:dyDescent="0.25">
      <c r="U1284" s="189"/>
      <c r="V1284" s="189"/>
    </row>
    <row r="1285" spans="21:22" x14ac:dyDescent="0.25">
      <c r="U1285" s="189"/>
      <c r="V1285" s="189"/>
    </row>
    <row r="1286" spans="21:22" x14ac:dyDescent="0.25">
      <c r="U1286" s="189"/>
      <c r="V1286" s="189"/>
    </row>
    <row r="1287" spans="21:22" x14ac:dyDescent="0.25">
      <c r="U1287" s="189"/>
      <c r="V1287" s="189"/>
    </row>
    <row r="1288" spans="21:22" x14ac:dyDescent="0.25">
      <c r="U1288" s="189"/>
      <c r="V1288" s="189"/>
    </row>
    <row r="1289" spans="21:22" x14ac:dyDescent="0.25">
      <c r="U1289" s="189"/>
      <c r="V1289" s="189"/>
    </row>
    <row r="1290" spans="21:22" x14ac:dyDescent="0.25">
      <c r="U1290" s="189"/>
      <c r="V1290" s="189"/>
    </row>
    <row r="1291" spans="21:22" x14ac:dyDescent="0.25">
      <c r="U1291" s="189"/>
      <c r="V1291" s="189"/>
    </row>
    <row r="1292" spans="21:22" x14ac:dyDescent="0.25">
      <c r="U1292" s="189"/>
      <c r="V1292" s="189"/>
    </row>
    <row r="1293" spans="21:22" x14ac:dyDescent="0.25">
      <c r="U1293" s="189"/>
      <c r="V1293" s="189"/>
    </row>
    <row r="1294" spans="21:22" x14ac:dyDescent="0.25">
      <c r="U1294" s="189"/>
      <c r="V1294" s="189"/>
    </row>
    <row r="1295" spans="21:22" x14ac:dyDescent="0.25">
      <c r="U1295" s="189"/>
      <c r="V1295" s="189"/>
    </row>
    <row r="1296" spans="21:22" x14ac:dyDescent="0.25">
      <c r="U1296" s="189"/>
      <c r="V1296" s="189"/>
    </row>
    <row r="1297" spans="21:22" x14ac:dyDescent="0.25">
      <c r="U1297" s="189"/>
      <c r="V1297" s="189"/>
    </row>
    <row r="1298" spans="21:22" x14ac:dyDescent="0.25">
      <c r="U1298" s="189"/>
      <c r="V1298" s="189"/>
    </row>
    <row r="1299" spans="21:22" x14ac:dyDescent="0.25">
      <c r="U1299" s="189"/>
      <c r="V1299" s="189"/>
    </row>
    <row r="1300" spans="21:22" x14ac:dyDescent="0.25">
      <c r="U1300" s="189"/>
      <c r="V1300" s="189"/>
    </row>
    <row r="1301" spans="21:22" x14ac:dyDescent="0.25">
      <c r="U1301" s="189"/>
      <c r="V1301" s="189"/>
    </row>
    <row r="1302" spans="21:22" x14ac:dyDescent="0.25">
      <c r="U1302" s="189"/>
      <c r="V1302" s="189"/>
    </row>
    <row r="1303" spans="21:22" x14ac:dyDescent="0.25">
      <c r="U1303" s="189"/>
      <c r="V1303" s="189"/>
    </row>
    <row r="1304" spans="21:22" x14ac:dyDescent="0.25">
      <c r="U1304" s="189"/>
      <c r="V1304" s="189"/>
    </row>
    <row r="1305" spans="21:22" x14ac:dyDescent="0.25">
      <c r="U1305" s="189"/>
      <c r="V1305" s="189"/>
    </row>
    <row r="1306" spans="21:22" x14ac:dyDescent="0.25">
      <c r="U1306" s="189"/>
      <c r="V1306" s="189"/>
    </row>
    <row r="1307" spans="21:22" x14ac:dyDescent="0.25">
      <c r="U1307" s="189"/>
      <c r="V1307" s="189"/>
    </row>
    <row r="1308" spans="21:22" x14ac:dyDescent="0.25">
      <c r="U1308" s="189"/>
      <c r="V1308" s="189"/>
    </row>
    <row r="1309" spans="21:22" x14ac:dyDescent="0.25">
      <c r="U1309" s="189"/>
      <c r="V1309" s="189"/>
    </row>
    <row r="1310" spans="21:22" x14ac:dyDescent="0.25">
      <c r="U1310" s="189"/>
      <c r="V1310" s="189"/>
    </row>
    <row r="1311" spans="21:22" x14ac:dyDescent="0.25">
      <c r="U1311" s="189"/>
      <c r="V1311" s="189"/>
    </row>
    <row r="1312" spans="21:22" x14ac:dyDescent="0.25">
      <c r="U1312" s="189"/>
      <c r="V1312" s="189"/>
    </row>
    <row r="1313" spans="21:22" x14ac:dyDescent="0.25">
      <c r="U1313" s="189"/>
      <c r="V1313" s="189"/>
    </row>
    <row r="1314" spans="21:22" x14ac:dyDescent="0.25">
      <c r="U1314" s="189"/>
      <c r="V1314" s="189"/>
    </row>
    <row r="1315" spans="21:22" x14ac:dyDescent="0.25">
      <c r="U1315" s="189"/>
      <c r="V1315" s="189"/>
    </row>
    <row r="1316" spans="21:22" x14ac:dyDescent="0.25">
      <c r="U1316" s="189"/>
      <c r="V1316" s="189"/>
    </row>
    <row r="1317" spans="21:22" x14ac:dyDescent="0.25">
      <c r="U1317" s="189"/>
      <c r="V1317" s="189"/>
    </row>
    <row r="1318" spans="21:22" x14ac:dyDescent="0.25">
      <c r="U1318" s="189"/>
      <c r="V1318" s="189"/>
    </row>
    <row r="1319" spans="21:22" x14ac:dyDescent="0.25">
      <c r="U1319" s="189"/>
      <c r="V1319" s="189"/>
    </row>
    <row r="1320" spans="21:22" x14ac:dyDescent="0.25">
      <c r="U1320" s="189"/>
      <c r="V1320" s="189"/>
    </row>
    <row r="1321" spans="21:22" x14ac:dyDescent="0.25">
      <c r="U1321" s="189"/>
      <c r="V1321" s="189"/>
    </row>
    <row r="1322" spans="21:22" x14ac:dyDescent="0.25">
      <c r="U1322" s="189"/>
      <c r="V1322" s="189"/>
    </row>
    <row r="1323" spans="21:22" x14ac:dyDescent="0.25">
      <c r="U1323" s="189"/>
      <c r="V1323" s="189"/>
    </row>
    <row r="1324" spans="21:22" x14ac:dyDescent="0.25">
      <c r="U1324" s="189"/>
      <c r="V1324" s="189"/>
    </row>
    <row r="1325" spans="21:22" x14ac:dyDescent="0.25">
      <c r="U1325" s="189"/>
      <c r="V1325" s="189"/>
    </row>
    <row r="1326" spans="21:22" x14ac:dyDescent="0.25">
      <c r="U1326" s="189"/>
      <c r="V1326" s="189"/>
    </row>
    <row r="1327" spans="21:22" x14ac:dyDescent="0.25">
      <c r="U1327" s="189"/>
      <c r="V1327" s="189"/>
    </row>
    <row r="1328" spans="21:22" x14ac:dyDescent="0.25">
      <c r="U1328" s="189"/>
      <c r="V1328" s="189"/>
    </row>
    <row r="1329" spans="21:22" x14ac:dyDescent="0.25">
      <c r="U1329" s="189"/>
      <c r="V1329" s="189"/>
    </row>
    <row r="1330" spans="21:22" x14ac:dyDescent="0.25">
      <c r="U1330" s="189"/>
      <c r="V1330" s="189"/>
    </row>
    <row r="1331" spans="21:22" x14ac:dyDescent="0.25">
      <c r="U1331" s="189"/>
      <c r="V1331" s="189"/>
    </row>
    <row r="1332" spans="21:22" x14ac:dyDescent="0.25">
      <c r="U1332" s="189"/>
      <c r="V1332" s="189"/>
    </row>
    <row r="1333" spans="21:22" x14ac:dyDescent="0.25">
      <c r="U1333" s="189"/>
      <c r="V1333" s="189"/>
    </row>
    <row r="1334" spans="21:22" x14ac:dyDescent="0.25">
      <c r="U1334" s="189"/>
      <c r="V1334" s="189"/>
    </row>
    <row r="1335" spans="21:22" x14ac:dyDescent="0.25">
      <c r="U1335" s="189"/>
      <c r="V1335" s="189"/>
    </row>
    <row r="1336" spans="21:22" x14ac:dyDescent="0.25">
      <c r="U1336" s="189"/>
      <c r="V1336" s="189"/>
    </row>
    <row r="1337" spans="21:22" x14ac:dyDescent="0.25">
      <c r="U1337" s="189"/>
      <c r="V1337" s="189"/>
    </row>
    <row r="1338" spans="21:22" x14ac:dyDescent="0.25">
      <c r="U1338" s="189"/>
      <c r="V1338" s="189"/>
    </row>
    <row r="1339" spans="21:22" x14ac:dyDescent="0.25">
      <c r="U1339" s="189"/>
      <c r="V1339" s="189"/>
    </row>
    <row r="1340" spans="21:22" x14ac:dyDescent="0.25">
      <c r="U1340" s="189"/>
      <c r="V1340" s="189"/>
    </row>
    <row r="1341" spans="21:22" x14ac:dyDescent="0.25">
      <c r="U1341" s="189"/>
      <c r="V1341" s="189"/>
    </row>
    <row r="1342" spans="21:22" x14ac:dyDescent="0.25">
      <c r="U1342" s="189"/>
      <c r="V1342" s="189"/>
    </row>
    <row r="1343" spans="21:22" x14ac:dyDescent="0.25">
      <c r="U1343" s="189"/>
      <c r="V1343" s="189"/>
    </row>
    <row r="1344" spans="21:22" x14ac:dyDescent="0.25">
      <c r="U1344" s="189"/>
      <c r="V1344" s="189"/>
    </row>
    <row r="1345" spans="21:22" x14ac:dyDescent="0.25">
      <c r="U1345" s="189"/>
      <c r="V1345" s="189"/>
    </row>
    <row r="1346" spans="21:22" x14ac:dyDescent="0.25">
      <c r="U1346" s="189"/>
      <c r="V1346" s="189"/>
    </row>
    <row r="1347" spans="21:22" x14ac:dyDescent="0.25">
      <c r="U1347" s="189"/>
      <c r="V1347" s="189"/>
    </row>
    <row r="1348" spans="21:22" x14ac:dyDescent="0.25">
      <c r="U1348" s="189"/>
      <c r="V1348" s="189"/>
    </row>
    <row r="1349" spans="21:22" x14ac:dyDescent="0.25">
      <c r="U1349" s="189"/>
      <c r="V1349" s="189"/>
    </row>
    <row r="1350" spans="21:22" x14ac:dyDescent="0.25">
      <c r="U1350" s="189"/>
      <c r="V1350" s="189"/>
    </row>
    <row r="1351" spans="21:22" x14ac:dyDescent="0.25">
      <c r="U1351" s="189"/>
      <c r="V1351" s="189"/>
    </row>
    <row r="1352" spans="21:22" x14ac:dyDescent="0.25">
      <c r="U1352" s="189"/>
      <c r="V1352" s="189"/>
    </row>
    <row r="1353" spans="21:22" x14ac:dyDescent="0.25">
      <c r="U1353" s="189"/>
      <c r="V1353" s="189"/>
    </row>
    <row r="1354" spans="21:22" x14ac:dyDescent="0.25">
      <c r="U1354" s="189"/>
      <c r="V1354" s="189"/>
    </row>
    <row r="1355" spans="21:22" x14ac:dyDescent="0.25">
      <c r="U1355" s="189"/>
      <c r="V1355" s="189"/>
    </row>
    <row r="1356" spans="21:22" x14ac:dyDescent="0.25">
      <c r="U1356" s="189"/>
      <c r="V1356" s="189"/>
    </row>
    <row r="1357" spans="21:22" x14ac:dyDescent="0.25">
      <c r="U1357" s="189"/>
      <c r="V1357" s="189"/>
    </row>
    <row r="1358" spans="21:22" x14ac:dyDescent="0.25">
      <c r="U1358" s="189"/>
      <c r="V1358" s="189"/>
    </row>
    <row r="1359" spans="21:22" x14ac:dyDescent="0.25">
      <c r="U1359" s="189"/>
      <c r="V1359" s="189"/>
    </row>
    <row r="1360" spans="21:22" x14ac:dyDescent="0.25">
      <c r="U1360" s="189"/>
      <c r="V1360" s="189"/>
    </row>
    <row r="1361" spans="21:22" x14ac:dyDescent="0.25">
      <c r="U1361" s="189"/>
      <c r="V1361" s="189"/>
    </row>
    <row r="1362" spans="21:22" x14ac:dyDescent="0.25">
      <c r="U1362" s="189"/>
      <c r="V1362" s="189"/>
    </row>
    <row r="1363" spans="21:22" x14ac:dyDescent="0.25">
      <c r="U1363" s="189"/>
      <c r="V1363" s="189"/>
    </row>
    <row r="1364" spans="21:22" x14ac:dyDescent="0.25">
      <c r="U1364" s="189"/>
      <c r="V1364" s="189"/>
    </row>
    <row r="1365" spans="21:22" x14ac:dyDescent="0.25">
      <c r="U1365" s="189"/>
      <c r="V1365" s="189"/>
    </row>
    <row r="1366" spans="21:22" x14ac:dyDescent="0.25">
      <c r="U1366" s="189"/>
      <c r="V1366" s="189"/>
    </row>
    <row r="1367" spans="21:22" x14ac:dyDescent="0.25">
      <c r="U1367" s="189"/>
      <c r="V1367" s="189"/>
    </row>
    <row r="1368" spans="21:22" x14ac:dyDescent="0.25">
      <c r="U1368" s="189"/>
      <c r="V1368" s="189"/>
    </row>
    <row r="1369" spans="21:22" x14ac:dyDescent="0.25">
      <c r="U1369" s="189"/>
      <c r="V1369" s="189"/>
    </row>
    <row r="1370" spans="21:22" x14ac:dyDescent="0.25">
      <c r="U1370" s="189"/>
      <c r="V1370" s="189"/>
    </row>
    <row r="1371" spans="21:22" x14ac:dyDescent="0.25">
      <c r="U1371" s="189"/>
      <c r="V1371" s="189"/>
    </row>
    <row r="1372" spans="21:22" x14ac:dyDescent="0.25">
      <c r="U1372" s="189"/>
      <c r="V1372" s="189"/>
    </row>
    <row r="1373" spans="21:22" x14ac:dyDescent="0.25">
      <c r="U1373" s="189"/>
      <c r="V1373" s="189"/>
    </row>
    <row r="1374" spans="21:22" x14ac:dyDescent="0.25">
      <c r="U1374" s="189"/>
      <c r="V1374" s="189"/>
    </row>
    <row r="1375" spans="21:22" x14ac:dyDescent="0.25">
      <c r="U1375" s="189"/>
      <c r="V1375" s="189"/>
    </row>
    <row r="1376" spans="21:22" x14ac:dyDescent="0.25">
      <c r="U1376" s="189"/>
      <c r="V1376" s="189"/>
    </row>
    <row r="1377" spans="21:22" x14ac:dyDescent="0.25">
      <c r="U1377" s="189"/>
      <c r="V1377" s="189"/>
    </row>
    <row r="1378" spans="21:22" x14ac:dyDescent="0.25">
      <c r="U1378" s="189"/>
      <c r="V1378" s="189"/>
    </row>
    <row r="1379" spans="21:22" x14ac:dyDescent="0.25">
      <c r="U1379" s="189"/>
      <c r="V1379" s="189"/>
    </row>
    <row r="1380" spans="21:22" x14ac:dyDescent="0.25">
      <c r="U1380" s="189"/>
      <c r="V1380" s="189"/>
    </row>
    <row r="1381" spans="21:22" x14ac:dyDescent="0.25">
      <c r="U1381" s="189"/>
      <c r="V1381" s="189"/>
    </row>
    <row r="1382" spans="21:22" x14ac:dyDescent="0.25">
      <c r="U1382" s="189"/>
      <c r="V1382" s="189"/>
    </row>
    <row r="1383" spans="21:22" x14ac:dyDescent="0.25">
      <c r="U1383" s="189"/>
      <c r="V1383" s="189"/>
    </row>
    <row r="1384" spans="21:22" x14ac:dyDescent="0.25">
      <c r="U1384" s="189"/>
      <c r="V1384" s="189"/>
    </row>
    <row r="1385" spans="21:22" x14ac:dyDescent="0.25">
      <c r="U1385" s="189"/>
      <c r="V1385" s="189"/>
    </row>
    <row r="1386" spans="21:22" x14ac:dyDescent="0.25">
      <c r="U1386" s="189"/>
      <c r="V1386" s="189"/>
    </row>
    <row r="1387" spans="21:22" x14ac:dyDescent="0.25">
      <c r="U1387" s="189"/>
      <c r="V1387" s="189"/>
    </row>
    <row r="1388" spans="21:22" x14ac:dyDescent="0.25">
      <c r="U1388" s="189"/>
      <c r="V1388" s="189"/>
    </row>
    <row r="1389" spans="21:22" x14ac:dyDescent="0.25">
      <c r="U1389" s="189"/>
      <c r="V1389" s="189"/>
    </row>
    <row r="1390" spans="21:22" x14ac:dyDescent="0.25">
      <c r="U1390" s="189"/>
      <c r="V1390" s="189"/>
    </row>
    <row r="1391" spans="21:22" x14ac:dyDescent="0.25">
      <c r="U1391" s="189"/>
      <c r="V1391" s="189"/>
    </row>
    <row r="1392" spans="21:22" x14ac:dyDescent="0.25">
      <c r="U1392" s="189"/>
      <c r="V1392" s="189"/>
    </row>
    <row r="1393" spans="21:22" x14ac:dyDescent="0.25">
      <c r="U1393" s="189"/>
      <c r="V1393" s="189"/>
    </row>
    <row r="1394" spans="21:22" x14ac:dyDescent="0.25">
      <c r="U1394" s="189"/>
      <c r="V1394" s="189"/>
    </row>
    <row r="1395" spans="21:22" x14ac:dyDescent="0.25">
      <c r="U1395" s="189"/>
      <c r="V1395" s="189"/>
    </row>
    <row r="1396" spans="21:22" x14ac:dyDescent="0.25">
      <c r="U1396" s="189"/>
      <c r="V1396" s="189"/>
    </row>
    <row r="1397" spans="21:22" x14ac:dyDescent="0.25">
      <c r="U1397" s="189"/>
      <c r="V1397" s="189"/>
    </row>
    <row r="1398" spans="21:22" x14ac:dyDescent="0.25">
      <c r="U1398" s="189"/>
      <c r="V1398" s="189"/>
    </row>
    <row r="1399" spans="21:22" x14ac:dyDescent="0.25">
      <c r="U1399" s="189"/>
      <c r="V1399" s="189"/>
    </row>
    <row r="1400" spans="21:22" x14ac:dyDescent="0.25">
      <c r="U1400" s="189"/>
      <c r="V1400" s="189"/>
    </row>
    <row r="1401" spans="21:22" x14ac:dyDescent="0.25">
      <c r="U1401" s="189"/>
      <c r="V1401" s="189"/>
    </row>
    <row r="1402" spans="21:22" x14ac:dyDescent="0.25">
      <c r="U1402" s="189"/>
      <c r="V1402" s="189"/>
    </row>
    <row r="1403" spans="21:22" x14ac:dyDescent="0.25">
      <c r="U1403" s="189"/>
      <c r="V1403" s="189"/>
    </row>
    <row r="1404" spans="21:22" x14ac:dyDescent="0.25">
      <c r="U1404" s="189"/>
      <c r="V1404" s="189"/>
    </row>
    <row r="1405" spans="21:22" x14ac:dyDescent="0.25">
      <c r="U1405" s="189"/>
      <c r="V1405" s="189"/>
    </row>
    <row r="1406" spans="21:22" x14ac:dyDescent="0.25">
      <c r="U1406" s="189"/>
      <c r="V1406" s="189"/>
    </row>
    <row r="1407" spans="21:22" x14ac:dyDescent="0.25">
      <c r="U1407" s="189"/>
      <c r="V1407" s="189"/>
    </row>
    <row r="1408" spans="21:22" x14ac:dyDescent="0.25">
      <c r="U1408" s="189"/>
      <c r="V1408" s="189"/>
    </row>
    <row r="1409" spans="21:22" x14ac:dyDescent="0.25">
      <c r="U1409" s="189"/>
      <c r="V1409" s="189"/>
    </row>
    <row r="1410" spans="21:22" x14ac:dyDescent="0.25">
      <c r="U1410" s="189"/>
      <c r="V1410" s="189"/>
    </row>
    <row r="1411" spans="21:22" x14ac:dyDescent="0.25">
      <c r="U1411" s="189"/>
      <c r="V1411" s="189"/>
    </row>
    <row r="1412" spans="21:22" x14ac:dyDescent="0.25">
      <c r="U1412" s="189"/>
      <c r="V1412" s="189"/>
    </row>
    <row r="1413" spans="21:22" x14ac:dyDescent="0.25">
      <c r="U1413" s="189"/>
      <c r="V1413" s="189"/>
    </row>
    <row r="1414" spans="21:22" x14ac:dyDescent="0.25">
      <c r="U1414" s="189"/>
      <c r="V1414" s="189"/>
    </row>
    <row r="1415" spans="21:22" x14ac:dyDescent="0.25">
      <c r="U1415" s="189"/>
      <c r="V1415" s="189"/>
    </row>
    <row r="1416" spans="21:22" x14ac:dyDescent="0.25">
      <c r="U1416" s="189"/>
      <c r="V1416" s="189"/>
    </row>
    <row r="1417" spans="21:22" x14ac:dyDescent="0.25">
      <c r="U1417" s="189"/>
      <c r="V1417" s="189"/>
    </row>
    <row r="1418" spans="21:22" x14ac:dyDescent="0.25">
      <c r="U1418" s="189"/>
      <c r="V1418" s="189"/>
    </row>
    <row r="1419" spans="21:22" x14ac:dyDescent="0.25">
      <c r="U1419" s="189"/>
      <c r="V1419" s="189"/>
    </row>
    <row r="1420" spans="21:22" x14ac:dyDescent="0.25">
      <c r="U1420" s="189"/>
      <c r="V1420" s="189"/>
    </row>
    <row r="1421" spans="21:22" x14ac:dyDescent="0.25">
      <c r="U1421" s="189"/>
      <c r="V1421" s="189"/>
    </row>
    <row r="1422" spans="21:22" x14ac:dyDescent="0.25">
      <c r="U1422" s="189"/>
      <c r="V1422" s="189"/>
    </row>
    <row r="1423" spans="21:22" x14ac:dyDescent="0.25">
      <c r="U1423" s="189"/>
      <c r="V1423" s="189"/>
    </row>
    <row r="1424" spans="21:22" x14ac:dyDescent="0.25">
      <c r="U1424" s="189"/>
      <c r="V1424" s="189"/>
    </row>
    <row r="1425" spans="21:22" x14ac:dyDescent="0.25">
      <c r="U1425" s="189"/>
      <c r="V1425" s="189"/>
    </row>
    <row r="1426" spans="21:22" x14ac:dyDescent="0.25">
      <c r="U1426" s="189"/>
      <c r="V1426" s="189"/>
    </row>
    <row r="1427" spans="21:22" x14ac:dyDescent="0.25">
      <c r="U1427" s="189"/>
      <c r="V1427" s="189"/>
    </row>
    <row r="1428" spans="21:22" x14ac:dyDescent="0.25">
      <c r="U1428" s="189"/>
      <c r="V1428" s="189"/>
    </row>
    <row r="1429" spans="21:22" x14ac:dyDescent="0.25">
      <c r="U1429" s="189"/>
      <c r="V1429" s="189"/>
    </row>
    <row r="1430" spans="21:22" x14ac:dyDescent="0.25">
      <c r="U1430" s="189"/>
      <c r="V1430" s="189"/>
    </row>
    <row r="1431" spans="21:22" x14ac:dyDescent="0.25">
      <c r="U1431" s="189"/>
      <c r="V1431" s="189"/>
    </row>
    <row r="1432" spans="21:22" x14ac:dyDescent="0.25">
      <c r="U1432" s="189"/>
      <c r="V1432" s="189"/>
    </row>
    <row r="1433" spans="21:22" x14ac:dyDescent="0.25">
      <c r="U1433" s="189"/>
      <c r="V1433" s="189"/>
    </row>
    <row r="1434" spans="21:22" x14ac:dyDescent="0.25">
      <c r="U1434" s="189"/>
      <c r="V1434" s="189"/>
    </row>
    <row r="1435" spans="21:22" x14ac:dyDescent="0.25">
      <c r="U1435" s="189"/>
      <c r="V1435" s="189"/>
    </row>
    <row r="1436" spans="21:22" x14ac:dyDescent="0.25">
      <c r="U1436" s="189"/>
      <c r="V1436" s="189"/>
    </row>
    <row r="1437" spans="21:22" x14ac:dyDescent="0.25">
      <c r="U1437" s="189"/>
      <c r="V1437" s="189"/>
    </row>
    <row r="1438" spans="21:22" x14ac:dyDescent="0.25">
      <c r="U1438" s="189"/>
      <c r="V1438" s="189"/>
    </row>
    <row r="1439" spans="21:22" x14ac:dyDescent="0.25">
      <c r="U1439" s="189"/>
      <c r="V1439" s="189"/>
    </row>
    <row r="1440" spans="21:22" x14ac:dyDescent="0.25">
      <c r="U1440" s="189"/>
      <c r="V1440" s="189"/>
    </row>
    <row r="1441" spans="21:22" x14ac:dyDescent="0.25">
      <c r="U1441" s="189"/>
      <c r="V1441" s="189"/>
    </row>
    <row r="1442" spans="21:22" x14ac:dyDescent="0.25">
      <c r="U1442" s="189"/>
      <c r="V1442" s="189"/>
    </row>
    <row r="1443" spans="21:22" x14ac:dyDescent="0.25">
      <c r="U1443" s="189"/>
      <c r="V1443" s="189"/>
    </row>
    <row r="1444" spans="21:22" x14ac:dyDescent="0.25">
      <c r="U1444" s="189"/>
      <c r="V1444" s="189"/>
    </row>
    <row r="1445" spans="21:22" x14ac:dyDescent="0.25">
      <c r="U1445" s="189"/>
      <c r="V1445" s="189"/>
    </row>
    <row r="1446" spans="21:22" x14ac:dyDescent="0.25">
      <c r="U1446" s="189"/>
      <c r="V1446" s="189"/>
    </row>
    <row r="1447" spans="21:22" x14ac:dyDescent="0.25">
      <c r="U1447" s="189"/>
      <c r="V1447" s="189"/>
    </row>
    <row r="1448" spans="21:22" x14ac:dyDescent="0.25">
      <c r="U1448" s="189"/>
      <c r="V1448" s="189"/>
    </row>
    <row r="1449" spans="21:22" x14ac:dyDescent="0.25">
      <c r="U1449" s="189"/>
      <c r="V1449" s="189"/>
    </row>
    <row r="1450" spans="21:22" x14ac:dyDescent="0.25">
      <c r="U1450" s="189"/>
      <c r="V1450" s="189"/>
    </row>
    <row r="1451" spans="21:22" x14ac:dyDescent="0.25">
      <c r="U1451" s="189"/>
      <c r="V1451" s="189"/>
    </row>
    <row r="1452" spans="21:22" x14ac:dyDescent="0.25">
      <c r="U1452" s="189"/>
      <c r="V1452" s="189"/>
    </row>
    <row r="1453" spans="21:22" x14ac:dyDescent="0.25">
      <c r="U1453" s="189"/>
      <c r="V1453" s="189"/>
    </row>
    <row r="1454" spans="21:22" x14ac:dyDescent="0.25">
      <c r="U1454" s="189"/>
      <c r="V1454" s="189"/>
    </row>
    <row r="1455" spans="21:22" x14ac:dyDescent="0.25">
      <c r="U1455" s="189"/>
      <c r="V1455" s="189"/>
    </row>
    <row r="1456" spans="21:22" x14ac:dyDescent="0.25">
      <c r="U1456" s="189"/>
      <c r="V1456" s="189"/>
    </row>
    <row r="1457" spans="21:22" x14ac:dyDescent="0.25">
      <c r="U1457" s="189"/>
      <c r="V1457" s="189"/>
    </row>
    <row r="1458" spans="21:22" x14ac:dyDescent="0.25">
      <c r="U1458" s="189"/>
      <c r="V1458" s="189"/>
    </row>
    <row r="1459" spans="21:22" x14ac:dyDescent="0.25">
      <c r="U1459" s="189"/>
      <c r="V1459" s="189"/>
    </row>
    <row r="1460" spans="21:22" x14ac:dyDescent="0.25">
      <c r="U1460" s="189"/>
      <c r="V1460" s="189"/>
    </row>
    <row r="1461" spans="21:22" x14ac:dyDescent="0.25">
      <c r="U1461" s="189"/>
      <c r="V1461" s="189"/>
    </row>
    <row r="1462" spans="21:22" x14ac:dyDescent="0.25">
      <c r="U1462" s="189"/>
      <c r="V1462" s="189"/>
    </row>
    <row r="1463" spans="21:22" x14ac:dyDescent="0.25">
      <c r="U1463" s="189"/>
      <c r="V1463" s="189"/>
    </row>
    <row r="1464" spans="21:22" x14ac:dyDescent="0.25">
      <c r="U1464" s="189"/>
      <c r="V1464" s="189"/>
    </row>
    <row r="1465" spans="21:22" x14ac:dyDescent="0.25">
      <c r="U1465" s="189"/>
      <c r="V1465" s="189"/>
    </row>
    <row r="1466" spans="21:22" x14ac:dyDescent="0.25">
      <c r="U1466" s="189"/>
      <c r="V1466" s="189"/>
    </row>
  </sheetData>
  <sheetProtection sheet="1" objects="1" scenarios="1" insertHyperlinks="0"/>
  <mergeCells count="72">
    <mergeCell ref="O51:Q51"/>
    <mergeCell ref="O52:Q52"/>
    <mergeCell ref="O53:Q53"/>
    <mergeCell ref="H49:H50"/>
    <mergeCell ref="Q33:S33"/>
    <mergeCell ref="Q34:S34"/>
    <mergeCell ref="Q35:S35"/>
    <mergeCell ref="Q43:S43"/>
    <mergeCell ref="O49:Q50"/>
    <mergeCell ref="Q36:S36"/>
    <mergeCell ref="A47:S47"/>
    <mergeCell ref="A49:A50"/>
    <mergeCell ref="B49:B50"/>
    <mergeCell ref="C49:C50"/>
    <mergeCell ref="I49:J49"/>
    <mergeCell ref="N49:N50"/>
    <mergeCell ref="O54:Q54"/>
    <mergeCell ref="O55:Q55"/>
    <mergeCell ref="O56:Q56"/>
    <mergeCell ref="O57:Q57"/>
    <mergeCell ref="O58:Q58"/>
    <mergeCell ref="O59:Q59"/>
    <mergeCell ref="O60:Q60"/>
    <mergeCell ref="U8:U10"/>
    <mergeCell ref="V8:V10"/>
    <mergeCell ref="W8:W10"/>
    <mergeCell ref="U13:X13"/>
    <mergeCell ref="Q37:S37"/>
    <mergeCell ref="Q38:S38"/>
    <mergeCell ref="Q39:S39"/>
    <mergeCell ref="Q40:S40"/>
    <mergeCell ref="Q21:S21"/>
    <mergeCell ref="Q15:S15"/>
    <mergeCell ref="Q16:S16"/>
    <mergeCell ref="Q14:S14"/>
    <mergeCell ref="Q42:S42"/>
    <mergeCell ref="Q41:S41"/>
    <mergeCell ref="X8:X10"/>
    <mergeCell ref="U5:U7"/>
    <mergeCell ref="V5:V7"/>
    <mergeCell ref="W5:W7"/>
    <mergeCell ref="X5:X7"/>
    <mergeCell ref="Q17:S17"/>
    <mergeCell ref="Q18:S18"/>
    <mergeCell ref="Q29:S29"/>
    <mergeCell ref="Q31:S31"/>
    <mergeCell ref="Q32:S32"/>
    <mergeCell ref="Q22:S22"/>
    <mergeCell ref="Q23:S23"/>
    <mergeCell ref="Q24:S24"/>
    <mergeCell ref="Q25:S25"/>
    <mergeCell ref="Q26:S26"/>
    <mergeCell ref="Q30:S30"/>
    <mergeCell ref="Q27:S27"/>
    <mergeCell ref="Q19:S19"/>
    <mergeCell ref="Q20:S20"/>
    <mergeCell ref="Q28:S28"/>
    <mergeCell ref="B1:D1"/>
    <mergeCell ref="B2:C2"/>
    <mergeCell ref="B3:C3"/>
    <mergeCell ref="Q12:S13"/>
    <mergeCell ref="A6:S6"/>
    <mergeCell ref="A12:A13"/>
    <mergeCell ref="B12:B13"/>
    <mergeCell ref="C12:C13"/>
    <mergeCell ref="I12:J12"/>
    <mergeCell ref="P12:P13"/>
    <mergeCell ref="A10:S10"/>
    <mergeCell ref="H12:H13"/>
    <mergeCell ref="A7:S7"/>
    <mergeCell ref="N12:N13"/>
    <mergeCell ref="O12:O13"/>
  </mergeCells>
  <printOptions horizontalCentered="1"/>
  <pageMargins left="0.39370078740157483" right="0.19685039370078741" top="0.39370078740157483" bottom="0.39370078740157483" header="0" footer="0.15748031496062992"/>
  <pageSetup paperSize="9" scale="54" fitToHeight="5" orientation="landscape"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07658" r:id="rId4" name="ReworkCompleteChk">
          <controlPr defaultSize="0" autoLine="0" r:id="rId5">
            <anchor moveWithCells="1">
              <from>
                <xdr:col>20</xdr:col>
                <xdr:colOff>142875</xdr:colOff>
                <xdr:row>5</xdr:row>
                <xdr:rowOff>95250</xdr:rowOff>
              </from>
              <to>
                <xdr:col>20</xdr:col>
                <xdr:colOff>314325</xdr:colOff>
                <xdr:row>6</xdr:row>
                <xdr:rowOff>76200</xdr:rowOff>
              </to>
            </anchor>
          </controlPr>
        </control>
      </mc:Choice>
      <mc:Fallback>
        <control shapeId="107658" r:id="rId4" name="ReworkCompleteChk"/>
      </mc:Fallback>
    </mc:AlternateContent>
    <mc:AlternateContent xmlns:mc="http://schemas.openxmlformats.org/markup-compatibility/2006">
      <mc:Choice Requires="x14">
        <control shapeId="107657" r:id="rId6" name="FinalReviewChk">
          <controlPr defaultSize="0" autoLine="0" r:id="rId5">
            <anchor moveWithCells="1">
              <from>
                <xdr:col>20</xdr:col>
                <xdr:colOff>142875</xdr:colOff>
                <xdr:row>9</xdr:row>
                <xdr:rowOff>9525</xdr:rowOff>
              </from>
              <to>
                <xdr:col>20</xdr:col>
                <xdr:colOff>314325</xdr:colOff>
                <xdr:row>9</xdr:row>
                <xdr:rowOff>180975</xdr:rowOff>
              </to>
            </anchor>
          </controlPr>
        </control>
      </mc:Choice>
      <mc:Fallback>
        <control shapeId="107657" r:id="rId6" name="FinalReviewChk"/>
      </mc:Fallback>
    </mc:AlternateContent>
    <mc:AlternateContent xmlns:mc="http://schemas.openxmlformats.org/markup-compatibility/2006">
      <mc:Choice Requires="x14">
        <control shapeId="107656" r:id="rId7" name="ReworkRequiredChk">
          <controlPr defaultSize="0" autoLine="0" r:id="rId5">
            <anchor moveWithCells="1">
              <from>
                <xdr:col>20</xdr:col>
                <xdr:colOff>142875</xdr:colOff>
                <xdr:row>3</xdr:row>
                <xdr:rowOff>76200</xdr:rowOff>
              </from>
              <to>
                <xdr:col>20</xdr:col>
                <xdr:colOff>314325</xdr:colOff>
                <xdr:row>3</xdr:row>
                <xdr:rowOff>247650</xdr:rowOff>
              </to>
            </anchor>
          </controlPr>
        </control>
      </mc:Choice>
      <mc:Fallback>
        <control shapeId="107656" r:id="rId7" name="ReworkRequiredChk"/>
      </mc:Fallback>
    </mc:AlternateContent>
    <mc:AlternateContent xmlns:mc="http://schemas.openxmlformats.org/markup-compatibility/2006">
      <mc:Choice Requires="x14">
        <control shapeId="107655" r:id="rId8" name="ReviewedChk">
          <controlPr defaultSize="0" autoLine="0" r:id="rId5">
            <anchor moveWithCells="1">
              <from>
                <xdr:col>20</xdr:col>
                <xdr:colOff>142875</xdr:colOff>
                <xdr:row>2</xdr:row>
                <xdr:rowOff>76200</xdr:rowOff>
              </from>
              <to>
                <xdr:col>20</xdr:col>
                <xdr:colOff>314325</xdr:colOff>
                <xdr:row>2</xdr:row>
                <xdr:rowOff>247650</xdr:rowOff>
              </to>
            </anchor>
          </controlPr>
        </control>
      </mc:Choice>
      <mc:Fallback>
        <control shapeId="107655" r:id="rId8" name="ReviewedChk"/>
      </mc:Fallback>
    </mc:AlternateContent>
    <mc:AlternateContent xmlns:mc="http://schemas.openxmlformats.org/markup-compatibility/2006">
      <mc:Choice Requires="x14">
        <control shapeId="107654" r:id="rId9" name="AwaitingClientChk">
          <controlPr defaultSize="0" autoLine="0" r:id="rId5">
            <anchor moveWithCells="1">
              <from>
                <xdr:col>20</xdr:col>
                <xdr:colOff>142875</xdr:colOff>
                <xdr:row>1</xdr:row>
                <xdr:rowOff>76200</xdr:rowOff>
              </from>
              <to>
                <xdr:col>20</xdr:col>
                <xdr:colOff>314325</xdr:colOff>
                <xdr:row>1</xdr:row>
                <xdr:rowOff>247650</xdr:rowOff>
              </to>
            </anchor>
          </controlPr>
        </control>
      </mc:Choice>
      <mc:Fallback>
        <control shapeId="107654" r:id="rId9" name="AwaitingClientChk"/>
      </mc:Fallback>
    </mc:AlternateContent>
    <mc:AlternateContent xmlns:mc="http://schemas.openxmlformats.org/markup-compatibility/2006">
      <mc:Choice Requires="x14">
        <control shapeId="107653" r:id="rId10" name="WorksheetCompleteChk">
          <controlPr defaultSize="0" autoLine="0" r:id="rId5">
            <anchor moveWithCells="1">
              <from>
                <xdr:col>20</xdr:col>
                <xdr:colOff>152400</xdr:colOff>
                <xdr:row>0</xdr:row>
                <xdr:rowOff>66675</xdr:rowOff>
              </from>
              <to>
                <xdr:col>20</xdr:col>
                <xdr:colOff>323850</xdr:colOff>
                <xdr:row>0</xdr:row>
                <xdr:rowOff>238125</xdr:rowOff>
              </to>
            </anchor>
          </controlPr>
        </control>
      </mc:Choice>
      <mc:Fallback>
        <control shapeId="107653" r:id="rId10" name="WorksheetCompleteChk"/>
      </mc:Fallback>
    </mc:AlternateContent>
  </control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4">
    <tabColor rgb="FF8DC63F"/>
    <pageSetUpPr autoPageBreaks="0" fitToPage="1"/>
  </sheetPr>
  <dimension ref="A1:U1735"/>
  <sheetViews>
    <sheetView showGridLines="0" zoomScaleNormal="100" workbookViewId="0">
      <selection activeCell="I16" sqref="I16"/>
    </sheetView>
  </sheetViews>
  <sheetFormatPr defaultColWidth="9.33203125" defaultRowHeight="12.75" x14ac:dyDescent="0.2"/>
  <cols>
    <col min="1" max="1" width="12.83203125" style="24" customWidth="1"/>
    <col min="2" max="2" width="10.1640625" style="24" customWidth="1"/>
    <col min="3" max="3" width="20.83203125" style="24" customWidth="1"/>
    <col min="4" max="4" width="14.83203125" style="24" customWidth="1"/>
    <col min="5" max="5" width="17.6640625" style="24" customWidth="1"/>
    <col min="6" max="6" width="14.83203125" style="24" customWidth="1"/>
    <col min="7" max="7" width="15.83203125" style="24" customWidth="1"/>
    <col min="8" max="9" width="14.83203125" style="24" customWidth="1"/>
    <col min="10" max="10" width="26.5" style="24" customWidth="1"/>
    <col min="11" max="11" width="14.83203125" style="24" customWidth="1"/>
    <col min="12" max="12" width="7.33203125" style="24" customWidth="1"/>
    <col min="13" max="15" width="14.83203125" style="24" customWidth="1"/>
    <col min="16" max="16" width="15.1640625" style="24" customWidth="1"/>
    <col min="17" max="17" width="6.33203125" style="24" customWidth="1"/>
    <col min="18" max="18" width="30.83203125" style="179" customWidth="1"/>
    <col min="19" max="19" width="9.33203125" style="179" customWidth="1"/>
    <col min="20" max="21" width="9.33203125" style="179"/>
    <col min="22" max="16384" width="9.33203125" style="24"/>
  </cols>
  <sheetData>
    <row r="1" spans="1:21" customFormat="1" ht="24.75" customHeight="1" x14ac:dyDescent="0.2">
      <c r="A1" s="145" t="s">
        <v>167</v>
      </c>
      <c r="B1" s="1426" t="str">
        <f>Home!$B$3</f>
        <v>MICI05</v>
      </c>
      <c r="C1" s="1426"/>
      <c r="D1" s="1426"/>
      <c r="E1" s="1426"/>
      <c r="F1" s="1426"/>
      <c r="G1" s="1426"/>
      <c r="H1" s="1426"/>
      <c r="I1" s="1426"/>
      <c r="J1" s="1426"/>
      <c r="K1" s="1426"/>
      <c r="L1" s="1426"/>
      <c r="M1" s="1426"/>
      <c r="N1" s="104" t="s">
        <v>58</v>
      </c>
      <c r="O1" s="1066" t="e">
        <f>IF(AND('Index of Workpapers'!E79="",#REF!=""),'Index of Workpapers'!C79,IF('Index of Workpapers'!E79&lt;&gt;"",'Index of Workpapers'!E79,#REF!))</f>
        <v>#REF!</v>
      </c>
      <c r="P1" s="24"/>
      <c r="Q1" s="643"/>
      <c r="R1" s="644" t="s">
        <v>349</v>
      </c>
      <c r="S1" s="645" t="s">
        <v>63</v>
      </c>
      <c r="T1" s="646" t="s">
        <v>64</v>
      </c>
    </row>
    <row r="2" spans="1:21" customFormat="1" ht="24.75" customHeight="1" x14ac:dyDescent="0.2">
      <c r="A2" s="145" t="s">
        <v>10</v>
      </c>
      <c r="B2" s="1426" t="str">
        <f>Home!$B$4</f>
        <v>MICINDA SUPERANNUATION FUND</v>
      </c>
      <c r="C2" s="1426"/>
      <c r="D2" s="1000"/>
      <c r="E2" s="1000"/>
      <c r="F2" s="1000"/>
      <c r="G2" s="1000"/>
      <c r="H2" s="1000"/>
      <c r="I2" s="1000"/>
      <c r="J2" s="1000"/>
      <c r="K2" s="1000"/>
      <c r="L2" s="1000"/>
      <c r="M2" s="974"/>
      <c r="N2" s="104" t="s">
        <v>63</v>
      </c>
      <c r="O2" s="104" t="s">
        <v>64</v>
      </c>
      <c r="P2" s="24"/>
      <c r="Q2" s="643"/>
      <c r="R2" s="644" t="s">
        <v>350</v>
      </c>
      <c r="S2" s="645" t="s">
        <v>63</v>
      </c>
      <c r="T2" s="646" t="s">
        <v>64</v>
      </c>
    </row>
    <row r="3" spans="1:21" customFormat="1" ht="24.75" customHeight="1" x14ac:dyDescent="0.2">
      <c r="A3" s="145" t="s">
        <v>236</v>
      </c>
      <c r="B3" s="1427">
        <f>Home!$C$7</f>
        <v>43281</v>
      </c>
      <c r="C3" s="1427"/>
      <c r="D3" s="24"/>
      <c r="E3" s="24"/>
      <c r="F3" s="24"/>
      <c r="G3" s="24"/>
      <c r="H3" s="24"/>
      <c r="I3" s="24"/>
      <c r="J3" s="24"/>
      <c r="K3" s="24"/>
      <c r="L3" s="24"/>
      <c r="M3" s="142" t="s">
        <v>55</v>
      </c>
      <c r="N3" s="106" t="str">
        <f>Home!$C$16</f>
        <v>TH</v>
      </c>
      <c r="O3" s="238">
        <f>Home!$C$17</f>
        <v>43521</v>
      </c>
      <c r="P3" s="24"/>
      <c r="Q3" s="643"/>
      <c r="R3" s="644" t="s">
        <v>94</v>
      </c>
      <c r="S3" s="645" t="s">
        <v>63</v>
      </c>
      <c r="T3" s="646" t="s">
        <v>64</v>
      </c>
    </row>
    <row r="4" spans="1:21" customFormat="1" ht="24.75" customHeight="1" x14ac:dyDescent="0.3">
      <c r="A4" s="1660" t="s">
        <v>511</v>
      </c>
      <c r="B4" s="1660"/>
      <c r="C4" s="1660"/>
      <c r="D4" s="24"/>
      <c r="E4" s="24"/>
      <c r="F4" s="24"/>
      <c r="G4" s="24"/>
      <c r="H4" s="24"/>
      <c r="I4" s="24"/>
      <c r="J4" s="24"/>
      <c r="K4" s="24"/>
      <c r="L4" s="24"/>
      <c r="M4" s="142" t="s">
        <v>56</v>
      </c>
      <c r="N4" s="106" t="str">
        <f>Home!$C$18</f>
        <v>Enter initials</v>
      </c>
      <c r="O4" s="238" t="str">
        <f>Home!$C$19</f>
        <v>Enter date</v>
      </c>
      <c r="P4" s="24"/>
      <c r="Q4" s="643"/>
      <c r="R4" s="644" t="s">
        <v>351</v>
      </c>
      <c r="S4" s="645" t="s">
        <v>63</v>
      </c>
      <c r="T4" s="646" t="s">
        <v>64</v>
      </c>
    </row>
    <row r="5" spans="1:21" ht="3.75" customHeight="1" x14ac:dyDescent="0.25">
      <c r="A5" s="59"/>
      <c r="B5" s="50"/>
      <c r="C5" s="50"/>
      <c r="D5" s="50"/>
      <c r="E5" s="50"/>
      <c r="F5" s="50"/>
      <c r="G5" s="50"/>
      <c r="H5" s="50"/>
      <c r="I5" s="50"/>
      <c r="J5" s="50"/>
      <c r="K5" s="50"/>
      <c r="L5" s="50"/>
      <c r="M5" s="55"/>
      <c r="N5" s="83"/>
      <c r="O5"/>
      <c r="P5"/>
      <c r="Q5" s="1418"/>
      <c r="R5" s="1419" t="s">
        <v>352</v>
      </c>
      <c r="S5" s="1420" t="s">
        <v>63</v>
      </c>
      <c r="T5" s="1422" t="s">
        <v>64</v>
      </c>
      <c r="U5" s="24"/>
    </row>
    <row r="6" spans="1:21" s="49" customFormat="1" ht="19.5" customHeight="1" x14ac:dyDescent="0.2">
      <c r="A6" s="1414" t="s">
        <v>512</v>
      </c>
      <c r="B6" s="1414"/>
      <c r="C6" s="1414"/>
      <c r="D6" s="1414"/>
      <c r="E6" s="1414"/>
      <c r="F6" s="1414"/>
      <c r="G6" s="1414"/>
      <c r="H6" s="1414"/>
      <c r="I6" s="1414"/>
      <c r="J6" s="1414"/>
      <c r="K6" s="1414"/>
      <c r="L6" s="1414"/>
      <c r="M6" s="1414"/>
      <c r="N6" s="1414"/>
      <c r="O6" s="1414"/>
      <c r="P6"/>
      <c r="Q6" s="1418"/>
      <c r="R6" s="1419"/>
      <c r="S6" s="1420"/>
      <c r="T6" s="1422"/>
    </row>
    <row r="7" spans="1:21" customFormat="1" ht="3.75" customHeight="1" thickBot="1" x14ac:dyDescent="0.25">
      <c r="E7" s="1101"/>
      <c r="G7" s="1101"/>
      <c r="I7" s="1101"/>
      <c r="J7" s="1101"/>
      <c r="K7" s="1101"/>
      <c r="L7" s="1101"/>
      <c r="Q7" s="1418"/>
      <c r="R7" s="1419"/>
      <c r="S7" s="1420"/>
      <c r="T7" s="1422"/>
    </row>
    <row r="8" spans="1:21" customFormat="1" ht="3.75" customHeight="1" x14ac:dyDescent="0.2">
      <c r="A8" s="482"/>
      <c r="B8" s="483"/>
      <c r="C8" s="483"/>
      <c r="D8" s="483"/>
      <c r="E8" s="483"/>
      <c r="F8" s="483"/>
      <c r="G8" s="483"/>
      <c r="H8" s="483"/>
      <c r="I8" s="483"/>
      <c r="J8" s="483"/>
      <c r="K8" s="483"/>
      <c r="L8" s="483"/>
      <c r="M8" s="483"/>
      <c r="N8" s="483"/>
      <c r="O8" s="528"/>
      <c r="Q8" s="1418"/>
      <c r="R8" s="1419"/>
      <c r="S8" s="1420"/>
      <c r="T8" s="1422"/>
    </row>
    <row r="9" spans="1:21" s="1222" customFormat="1" ht="15" customHeight="1" thickBot="1" x14ac:dyDescent="0.35">
      <c r="A9" s="1246"/>
      <c r="B9" s="1247"/>
      <c r="C9" s="1247" t="s">
        <v>1241</v>
      </c>
      <c r="D9" s="315"/>
      <c r="E9" s="315"/>
      <c r="F9" s="315"/>
      <c r="G9" s="315"/>
      <c r="H9" s="315"/>
      <c r="I9" s="315"/>
      <c r="J9" s="1241"/>
      <c r="K9" s="1241"/>
      <c r="L9" s="1241"/>
      <c r="M9" s="1241"/>
      <c r="N9" s="1241"/>
      <c r="O9" s="1242"/>
      <c r="Q9" s="1214"/>
      <c r="R9" s="1215"/>
      <c r="S9" s="1216"/>
      <c r="T9" s="1217"/>
    </row>
    <row r="10" spans="1:21" s="1222" customFormat="1" ht="15" customHeight="1" x14ac:dyDescent="0.25">
      <c r="A10" s="1246"/>
      <c r="B10" s="1310" t="s">
        <v>134</v>
      </c>
      <c r="C10" s="1295"/>
      <c r="D10" s="1295"/>
      <c r="E10" s="1295"/>
      <c r="F10" s="1311"/>
      <c r="G10" s="1311"/>
      <c r="H10" s="1312"/>
      <c r="I10" s="1296"/>
      <c r="J10" s="1241"/>
      <c r="K10" s="1241"/>
      <c r="L10" s="1241"/>
      <c r="M10" s="1241"/>
      <c r="N10" s="1241"/>
      <c r="O10" s="1242"/>
      <c r="Q10" s="1214"/>
      <c r="R10" s="1215"/>
      <c r="S10" s="1216"/>
      <c r="T10" s="1217"/>
    </row>
    <row r="11" spans="1:21" s="1222" customFormat="1" ht="15" customHeight="1" x14ac:dyDescent="0.25">
      <c r="A11" s="1246"/>
      <c r="B11" s="1313"/>
      <c r="C11" s="1241"/>
      <c r="D11" s="1241"/>
      <c r="E11" s="1241"/>
      <c r="F11" s="1314"/>
      <c r="G11" s="1314"/>
      <c r="H11" s="1248"/>
      <c r="I11" s="1298"/>
      <c r="J11" s="1241"/>
      <c r="K11" s="1241"/>
      <c r="L11" s="1241"/>
      <c r="M11" s="1241"/>
      <c r="N11" s="1241"/>
      <c r="O11" s="1242"/>
      <c r="Q11" s="1214"/>
      <c r="R11" s="1215"/>
      <c r="S11" s="1216"/>
      <c r="T11" s="1217"/>
    </row>
    <row r="12" spans="1:21" s="1222" customFormat="1" ht="15" customHeight="1" x14ac:dyDescent="0.25">
      <c r="A12" s="1246"/>
      <c r="B12" s="1313"/>
      <c r="C12" s="1241"/>
      <c r="D12" s="1241"/>
      <c r="E12" s="1241"/>
      <c r="F12" s="1314"/>
      <c r="G12" s="1314"/>
      <c r="H12" s="1241" t="s">
        <v>1231</v>
      </c>
      <c r="I12" s="1298"/>
      <c r="J12" s="1241"/>
      <c r="K12" s="1241"/>
      <c r="L12" s="1241"/>
      <c r="M12" s="1241"/>
      <c r="N12" s="1241"/>
      <c r="O12" s="1242"/>
      <c r="Q12" s="1214"/>
      <c r="R12" s="1215"/>
      <c r="S12" s="1216"/>
      <c r="T12" s="1217"/>
    </row>
    <row r="13" spans="1:21" s="1222" customFormat="1" ht="15" customHeight="1" x14ac:dyDescent="0.2">
      <c r="A13" s="1246"/>
      <c r="B13" s="1297"/>
      <c r="C13" s="1241"/>
      <c r="D13" s="1241"/>
      <c r="E13" s="1241"/>
      <c r="F13" s="1314"/>
      <c r="G13" s="1248"/>
      <c r="H13" s="1241" t="s">
        <v>1232</v>
      </c>
      <c r="I13" s="1301"/>
      <c r="J13" s="1241"/>
      <c r="K13" s="1241"/>
      <c r="L13" s="1241"/>
      <c r="M13" s="1241"/>
      <c r="N13" s="1241"/>
      <c r="O13" s="1242"/>
      <c r="Q13" s="1214"/>
      <c r="R13" s="1215"/>
      <c r="S13" s="1216"/>
      <c r="T13" s="1217"/>
    </row>
    <row r="14" spans="1:21" s="1222" customFormat="1" ht="15" customHeight="1" x14ac:dyDescent="0.2">
      <c r="A14" s="1246"/>
      <c r="B14" s="1297" t="s">
        <v>93</v>
      </c>
      <c r="C14" s="1241"/>
      <c r="D14" s="1241"/>
      <c r="E14" s="1241"/>
      <c r="F14" s="1314" t="s">
        <v>161</v>
      </c>
      <c r="G14" s="1248"/>
      <c r="H14" s="1241" t="s">
        <v>1233</v>
      </c>
      <c r="I14" s="1301"/>
      <c r="J14" s="1241"/>
      <c r="K14" s="1241"/>
      <c r="L14" s="1241"/>
      <c r="M14" s="1241"/>
      <c r="N14" s="1241"/>
      <c r="O14" s="1242"/>
      <c r="Q14" s="1214"/>
      <c r="R14" s="1215"/>
      <c r="S14" s="1216"/>
      <c r="T14" s="1217"/>
    </row>
    <row r="15" spans="1:21" s="1222" customFormat="1" ht="15" customHeight="1" x14ac:dyDescent="0.25">
      <c r="A15" s="1246"/>
      <c r="B15" s="1320" t="s">
        <v>1313</v>
      </c>
      <c r="C15" s="1321"/>
      <c r="D15" s="1321"/>
      <c r="E15" s="1321"/>
      <c r="F15" s="1309">
        <v>1337</v>
      </c>
      <c r="G15" s="1350" t="s">
        <v>1334</v>
      </c>
      <c r="H15" s="1316"/>
      <c r="I15" s="1301"/>
      <c r="J15" s="1316" t="s">
        <v>1311</v>
      </c>
      <c r="K15" s="1241"/>
      <c r="L15" s="1241"/>
      <c r="M15" s="1241" t="s">
        <v>1335</v>
      </c>
      <c r="N15" s="1241"/>
      <c r="O15" s="1242"/>
      <c r="Q15" s="1214"/>
      <c r="R15" s="1215"/>
      <c r="S15" s="1216"/>
      <c r="T15" s="1217"/>
    </row>
    <row r="16" spans="1:21" s="1222" customFormat="1" ht="15" customHeight="1" x14ac:dyDescent="0.25">
      <c r="A16" s="1246"/>
      <c r="B16" s="1320" t="s">
        <v>1314</v>
      </c>
      <c r="C16" s="1321"/>
      <c r="D16" s="1321"/>
      <c r="E16" s="1321"/>
      <c r="F16" s="1309">
        <v>1650</v>
      </c>
      <c r="G16" s="1341" t="s">
        <v>1312</v>
      </c>
      <c r="H16" s="1316"/>
      <c r="I16" s="1301"/>
      <c r="J16" s="1241"/>
      <c r="K16" s="1241"/>
      <c r="L16" s="1241"/>
      <c r="M16" s="1241" t="s">
        <v>1336</v>
      </c>
      <c r="N16" s="1241"/>
      <c r="O16" s="1242"/>
      <c r="Q16" s="1214"/>
      <c r="R16" s="1215"/>
      <c r="S16" s="1216"/>
      <c r="T16" s="1217"/>
    </row>
    <row r="17" spans="1:21" s="1222" customFormat="1" ht="15" customHeight="1" x14ac:dyDescent="0.25">
      <c r="A17" s="1246"/>
      <c r="B17" s="1320"/>
      <c r="C17" s="1321"/>
      <c r="D17" s="1321"/>
      <c r="E17" s="1321"/>
      <c r="F17" s="1309"/>
      <c r="G17" s="1315"/>
      <c r="H17" s="1316"/>
      <c r="I17" s="1301"/>
      <c r="J17" s="1241"/>
      <c r="K17" s="1241"/>
      <c r="L17" s="1241"/>
      <c r="M17" s="1241" t="s">
        <v>1337</v>
      </c>
      <c r="N17" s="1241"/>
      <c r="O17" s="1242"/>
      <c r="Q17" s="1214"/>
      <c r="R17" s="1215"/>
      <c r="S17" s="1216"/>
      <c r="T17" s="1217"/>
    </row>
    <row r="18" spans="1:21" s="1222" customFormat="1" ht="15" customHeight="1" x14ac:dyDescent="0.25">
      <c r="A18" s="1246"/>
      <c r="B18" s="1320"/>
      <c r="C18" s="1321"/>
      <c r="D18" s="1321"/>
      <c r="E18" s="1321"/>
      <c r="F18" s="1309"/>
      <c r="G18" s="1315"/>
      <c r="H18" s="1317"/>
      <c r="I18" s="1301"/>
      <c r="J18" s="1241"/>
      <c r="K18" s="1241"/>
      <c r="L18" s="1241"/>
      <c r="M18" s="1338" t="s">
        <v>1338</v>
      </c>
      <c r="N18" s="1241"/>
      <c r="O18" s="1242"/>
      <c r="Q18" s="1214"/>
      <c r="R18" s="1215"/>
      <c r="S18" s="1216"/>
      <c r="T18" s="1217"/>
    </row>
    <row r="19" spans="1:21" s="1222" customFormat="1" ht="15" customHeight="1" x14ac:dyDescent="0.25">
      <c r="A19" s="1246"/>
      <c r="B19" s="1320"/>
      <c r="C19" s="1321"/>
      <c r="D19" s="1321"/>
      <c r="E19" s="1321"/>
      <c r="F19" s="1309"/>
      <c r="G19" s="1315"/>
      <c r="H19" s="1317"/>
      <c r="I19" s="1301"/>
      <c r="J19" s="1241"/>
      <c r="K19" s="1241"/>
      <c r="L19" s="1241"/>
      <c r="M19" s="1241"/>
      <c r="N19" s="1241"/>
      <c r="O19" s="1242"/>
      <c r="Q19" s="1214"/>
      <c r="R19" s="1215"/>
      <c r="S19" s="1216"/>
      <c r="T19" s="1217"/>
    </row>
    <row r="20" spans="1:21" s="1222" customFormat="1" ht="15" customHeight="1" x14ac:dyDescent="0.25">
      <c r="A20" s="1246"/>
      <c r="B20" s="1320"/>
      <c r="C20" s="1321"/>
      <c r="D20" s="1321"/>
      <c r="E20" s="1321"/>
      <c r="F20" s="1309"/>
      <c r="G20" s="1315"/>
      <c r="H20" s="1317"/>
      <c r="I20" s="1301"/>
      <c r="J20" s="1241"/>
      <c r="K20" s="1241"/>
      <c r="L20" s="1241"/>
      <c r="M20" s="1241"/>
      <c r="N20" s="1241"/>
      <c r="O20" s="1242"/>
      <c r="Q20" s="1214"/>
      <c r="R20" s="1215"/>
      <c r="S20" s="1216"/>
      <c r="T20" s="1217"/>
    </row>
    <row r="21" spans="1:21" s="1222" customFormat="1" ht="15" customHeight="1" thickBot="1" x14ac:dyDescent="0.3">
      <c r="A21" s="1246"/>
      <c r="B21" s="1297"/>
      <c r="C21" s="1241"/>
      <c r="D21" s="1241"/>
      <c r="E21" s="1241"/>
      <c r="F21" s="1287">
        <f>SUM(F15:F20)</f>
        <v>2987</v>
      </c>
      <c r="G21" s="1315"/>
      <c r="H21" s="1241"/>
      <c r="I21" s="1298"/>
      <c r="J21" s="1241"/>
      <c r="K21" s="1241"/>
      <c r="L21" s="1241"/>
      <c r="M21" s="1241"/>
      <c r="N21" s="1241"/>
      <c r="O21" s="1242"/>
      <c r="Q21" s="1214"/>
      <c r="R21" s="1215"/>
      <c r="S21" s="1216"/>
      <c r="T21" s="1217"/>
    </row>
    <row r="22" spans="1:21" s="1222" customFormat="1" ht="15" customHeight="1" thickTop="1" thickBot="1" x14ac:dyDescent="0.3">
      <c r="A22" s="1246"/>
      <c r="B22" s="1302"/>
      <c r="C22" s="1303"/>
      <c r="D22" s="1303"/>
      <c r="E22" s="1303"/>
      <c r="F22" s="1306"/>
      <c r="G22" s="1318"/>
      <c r="H22" s="1303"/>
      <c r="I22" s="1319"/>
      <c r="J22" s="1241"/>
      <c r="K22" s="1241"/>
      <c r="L22" s="1241"/>
      <c r="M22" s="1241"/>
      <c r="N22" s="1241"/>
      <c r="O22" s="1242"/>
      <c r="Q22" s="1214"/>
      <c r="R22" s="1215"/>
      <c r="S22" s="1216"/>
      <c r="T22" s="1217"/>
    </row>
    <row r="23" spans="1:21" s="1222" customFormat="1" ht="15" customHeight="1" x14ac:dyDescent="0.25">
      <c r="A23" s="1246"/>
      <c r="B23" s="1241"/>
      <c r="C23" s="1241"/>
      <c r="D23" s="1241"/>
      <c r="E23" s="1241"/>
      <c r="F23" s="1299"/>
      <c r="G23" s="1315"/>
      <c r="H23" s="1241"/>
      <c r="I23" s="1241"/>
      <c r="J23" s="1241"/>
      <c r="K23" s="1241"/>
      <c r="L23" s="1241"/>
      <c r="M23" s="1241"/>
      <c r="N23" s="1241"/>
      <c r="O23" s="1242"/>
      <c r="Q23" s="1214"/>
      <c r="R23" s="1215"/>
      <c r="S23" s="1216"/>
      <c r="T23" s="1217"/>
    </row>
    <row r="24" spans="1:21" s="94" customFormat="1" ht="20.100000000000001" customHeight="1" x14ac:dyDescent="0.2">
      <c r="A24" s="1732" t="s">
        <v>162</v>
      </c>
      <c r="B24" s="1729" t="s">
        <v>97</v>
      </c>
      <c r="C24" s="1734"/>
      <c r="D24" s="1620" t="s">
        <v>507</v>
      </c>
      <c r="E24" s="1537"/>
      <c r="F24" s="1620" t="s">
        <v>1085</v>
      </c>
      <c r="G24" s="1537"/>
      <c r="H24" s="1620" t="s">
        <v>508</v>
      </c>
      <c r="I24" s="1537"/>
      <c r="J24" s="1728" t="s">
        <v>509</v>
      </c>
      <c r="K24" s="1728" t="s">
        <v>1082</v>
      </c>
      <c r="L24" s="1736" t="s">
        <v>509</v>
      </c>
      <c r="M24" s="1728" t="s">
        <v>1084</v>
      </c>
      <c r="N24" s="1729" t="s">
        <v>186</v>
      </c>
      <c r="O24" s="1730"/>
      <c r="P24"/>
      <c r="Q24" s="643"/>
      <c r="R24" s="644" t="s">
        <v>353</v>
      </c>
      <c r="S24" s="645" t="s">
        <v>63</v>
      </c>
      <c r="T24" s="646" t="s">
        <v>64</v>
      </c>
      <c r="U24"/>
    </row>
    <row r="25" spans="1:21" s="94" customFormat="1" ht="26.1" customHeight="1" x14ac:dyDescent="0.2">
      <c r="A25" s="1733"/>
      <c r="B25" s="1483"/>
      <c r="C25" s="1492"/>
      <c r="D25" s="1108" t="s">
        <v>1083</v>
      </c>
      <c r="E25" s="1108" t="s">
        <v>1081</v>
      </c>
      <c r="F25" s="1108" t="s">
        <v>1083</v>
      </c>
      <c r="G25" s="1108" t="s">
        <v>1081</v>
      </c>
      <c r="H25" s="1108" t="s">
        <v>1083</v>
      </c>
      <c r="I25" s="1108" t="s">
        <v>1081</v>
      </c>
      <c r="J25" s="1564"/>
      <c r="K25" s="1564"/>
      <c r="L25" s="1737"/>
      <c r="M25" s="1564"/>
      <c r="N25" s="1483"/>
      <c r="O25" s="1731"/>
      <c r="P25" s="1101"/>
      <c r="Q25" s="897" t="s">
        <v>902</v>
      </c>
      <c r="R25" s="900"/>
      <c r="S25" s="900"/>
      <c r="T25" s="901"/>
      <c r="U25" s="1101"/>
    </row>
    <row r="26" spans="1:21" s="86" customFormat="1" ht="15" customHeight="1" x14ac:dyDescent="0.2">
      <c r="A26" s="896"/>
      <c r="B26" s="1738" t="s">
        <v>90</v>
      </c>
      <c r="C26" s="1739"/>
      <c r="D26" s="247"/>
      <c r="E26" s="247"/>
      <c r="F26" s="247"/>
      <c r="G26" s="247"/>
      <c r="H26" s="247"/>
      <c r="I26" s="247"/>
      <c r="J26" s="164"/>
      <c r="K26" s="883">
        <f>D26+F26+H26</f>
        <v>0</v>
      </c>
      <c r="L26" s="164"/>
      <c r="M26" s="883">
        <f>E26+G26+I26</f>
        <v>0</v>
      </c>
      <c r="N26" s="1532"/>
      <c r="O26" s="1533"/>
      <c r="Q26" s="1515" t="s">
        <v>468</v>
      </c>
      <c r="R26" s="1516"/>
      <c r="S26" s="1516"/>
      <c r="T26" s="1517"/>
    </row>
    <row r="27" spans="1:21" s="86" customFormat="1" ht="15" customHeight="1" x14ac:dyDescent="0.2">
      <c r="A27" s="507"/>
      <c r="B27" s="1635" t="s">
        <v>1061</v>
      </c>
      <c r="C27" s="1635"/>
      <c r="D27" s="437">
        <v>10</v>
      </c>
      <c r="E27" s="437"/>
      <c r="F27" s="437"/>
      <c r="G27" s="437"/>
      <c r="H27" s="437"/>
      <c r="I27" s="437"/>
      <c r="J27" s="164"/>
      <c r="K27" s="883">
        <f t="shared" ref="K27:K31" si="0">D27+F27+H27</f>
        <v>10</v>
      </c>
      <c r="L27" s="164"/>
      <c r="M27" s="883">
        <f t="shared" ref="M27:M31" si="1">E27+G27+I27</f>
        <v>0</v>
      </c>
      <c r="N27" s="1413" t="s">
        <v>1343</v>
      </c>
      <c r="O27" s="1527"/>
      <c r="Q27" s="1518"/>
      <c r="R27" s="1519"/>
      <c r="S27" s="1519"/>
      <c r="T27" s="1520"/>
    </row>
    <row r="28" spans="1:21" s="86" customFormat="1" ht="15" customHeight="1" x14ac:dyDescent="0.2">
      <c r="A28" s="507"/>
      <c r="B28" s="1740" t="s">
        <v>1062</v>
      </c>
      <c r="C28" s="1741"/>
      <c r="D28" s="437"/>
      <c r="E28" s="437"/>
      <c r="F28" s="437"/>
      <c r="G28" s="437"/>
      <c r="H28" s="437"/>
      <c r="I28" s="437"/>
      <c r="J28" s="164"/>
      <c r="K28" s="883">
        <f t="shared" si="0"/>
        <v>0</v>
      </c>
      <c r="L28" s="164"/>
      <c r="M28" s="883">
        <f t="shared" si="1"/>
        <v>0</v>
      </c>
      <c r="N28" s="1412"/>
      <c r="O28" s="1527"/>
      <c r="Q28" s="443"/>
      <c r="R28" s="444"/>
      <c r="S28" s="444"/>
      <c r="T28" s="445"/>
    </row>
    <row r="29" spans="1:21" s="86" customFormat="1" ht="15" customHeight="1" x14ac:dyDescent="0.2">
      <c r="A29" s="507"/>
      <c r="B29" s="1740" t="s">
        <v>1063</v>
      </c>
      <c r="C29" s="1741"/>
      <c r="D29" s="437"/>
      <c r="E29" s="437"/>
      <c r="F29" s="437"/>
      <c r="G29" s="437"/>
      <c r="H29" s="437"/>
      <c r="I29" s="437"/>
      <c r="J29" s="164"/>
      <c r="K29" s="883">
        <f t="shared" si="0"/>
        <v>0</v>
      </c>
      <c r="L29" s="164"/>
      <c r="M29" s="883">
        <f t="shared" si="1"/>
        <v>0</v>
      </c>
      <c r="N29" s="1413"/>
      <c r="O29" s="1527"/>
      <c r="Q29" s="443"/>
      <c r="R29" s="444"/>
      <c r="S29" s="444"/>
      <c r="T29" s="445"/>
    </row>
    <row r="30" spans="1:21" s="86" customFormat="1" ht="15" customHeight="1" x14ac:dyDescent="0.2">
      <c r="A30" s="507"/>
      <c r="B30" s="1603" t="s">
        <v>1307</v>
      </c>
      <c r="C30" s="1735"/>
      <c r="D30" s="437"/>
      <c r="E30" s="437">
        <v>1337</v>
      </c>
      <c r="F30" s="437"/>
      <c r="G30" s="437"/>
      <c r="H30" s="437"/>
      <c r="I30" s="437"/>
      <c r="J30" s="164"/>
      <c r="K30" s="883">
        <f t="shared" si="0"/>
        <v>0</v>
      </c>
      <c r="L30" s="164"/>
      <c r="M30" s="883">
        <f t="shared" si="1"/>
        <v>1337</v>
      </c>
      <c r="N30" s="1413"/>
      <c r="O30" s="1527"/>
      <c r="Q30" s="443"/>
      <c r="R30" s="444"/>
      <c r="S30" s="444"/>
      <c r="T30" s="445"/>
    </row>
    <row r="31" spans="1:21" s="86" customFormat="1" ht="15" customHeight="1" x14ac:dyDescent="0.2">
      <c r="A31" s="507"/>
      <c r="B31" s="1413" t="s">
        <v>1307</v>
      </c>
      <c r="C31" s="1413"/>
      <c r="D31" s="437"/>
      <c r="E31" s="437">
        <v>1650</v>
      </c>
      <c r="F31" s="437"/>
      <c r="G31" s="437"/>
      <c r="H31" s="437"/>
      <c r="I31" s="437"/>
      <c r="J31" s="164"/>
      <c r="K31" s="883">
        <f t="shared" si="0"/>
        <v>0</v>
      </c>
      <c r="L31" s="164"/>
      <c r="M31" s="883">
        <f t="shared" si="1"/>
        <v>1650</v>
      </c>
      <c r="N31" s="1413"/>
      <c r="O31" s="1527"/>
      <c r="Q31" s="443"/>
      <c r="R31" s="444"/>
      <c r="S31" s="444"/>
      <c r="T31" s="445"/>
    </row>
    <row r="32" spans="1:21" s="86" customFormat="1" ht="20.100000000000001" customHeight="1" thickBot="1" x14ac:dyDescent="0.25">
      <c r="A32" s="573"/>
      <c r="B32" s="1467" t="s">
        <v>1109</v>
      </c>
      <c r="C32" s="1467"/>
      <c r="D32" s="415">
        <f>SUM(D26:D31)</f>
        <v>10</v>
      </c>
      <c r="E32" s="415">
        <f>SUM(E26:E31)</f>
        <v>2987</v>
      </c>
      <c r="F32" s="415">
        <f>SUM(F26:F31)</f>
        <v>0</v>
      </c>
      <c r="G32" s="415">
        <f t="shared" ref="G32:K32" si="2">SUM(G26:G31)</f>
        <v>0</v>
      </c>
      <c r="H32" s="415">
        <f t="shared" si="2"/>
        <v>0</v>
      </c>
      <c r="I32" s="415">
        <f t="shared" si="2"/>
        <v>0</v>
      </c>
      <c r="J32" s="164"/>
      <c r="K32" s="415">
        <f t="shared" si="2"/>
        <v>10</v>
      </c>
      <c r="L32" s="164"/>
      <c r="M32" s="415">
        <f>SUM(M26:M31)</f>
        <v>2987</v>
      </c>
      <c r="N32" s="658"/>
      <c r="O32" s="662"/>
      <c r="Q32" s="443"/>
      <c r="R32" s="444"/>
      <c r="S32" s="444"/>
      <c r="T32" s="445"/>
    </row>
    <row r="33" spans="1:20" customFormat="1" ht="3.75" customHeight="1" thickTop="1" x14ac:dyDescent="0.2">
      <c r="A33" s="573"/>
      <c r="B33" s="1528"/>
      <c r="C33" s="1528"/>
      <c r="D33" s="658"/>
      <c r="E33" s="1105"/>
      <c r="F33" s="658"/>
      <c r="G33" s="1105"/>
      <c r="H33" s="658"/>
      <c r="I33" s="1105"/>
      <c r="J33" s="164"/>
      <c r="K33" s="1105"/>
      <c r="L33" s="164"/>
      <c r="M33" s="658"/>
      <c r="N33" s="658"/>
      <c r="O33" s="662"/>
      <c r="Q33" s="369"/>
      <c r="R33" s="369"/>
      <c r="S33" s="369"/>
      <c r="T33" s="369"/>
    </row>
    <row r="34" spans="1:20" s="86" customFormat="1" ht="24.75" customHeight="1" x14ac:dyDescent="0.2">
      <c r="A34" s="507"/>
      <c r="B34" s="1635" t="s">
        <v>1064</v>
      </c>
      <c r="C34" s="1635"/>
      <c r="D34" s="437"/>
      <c r="E34" s="437"/>
      <c r="F34" s="437"/>
      <c r="G34" s="437"/>
      <c r="H34" s="437"/>
      <c r="I34" s="437"/>
      <c r="J34" s="1" t="s">
        <v>1086</v>
      </c>
      <c r="K34" s="438">
        <f t="shared" ref="K34:K47" si="3">D34+F34+H34</f>
        <v>0</v>
      </c>
      <c r="L34" s="1" t="s">
        <v>1099</v>
      </c>
      <c r="M34" s="438">
        <f t="shared" ref="M34:M47" si="4">E34+G34+I34</f>
        <v>0</v>
      </c>
      <c r="N34" s="1413"/>
      <c r="O34" s="1527"/>
      <c r="Q34" s="443"/>
      <c r="R34" s="444"/>
      <c r="S34" s="444"/>
      <c r="T34" s="445"/>
    </row>
    <row r="35" spans="1:20" s="86" customFormat="1" ht="15" customHeight="1" x14ac:dyDescent="0.2">
      <c r="A35" s="507"/>
      <c r="B35" s="1635" t="s">
        <v>1065</v>
      </c>
      <c r="C35" s="1635"/>
      <c r="D35" s="437"/>
      <c r="E35" s="437"/>
      <c r="F35" s="437"/>
      <c r="G35" s="437"/>
      <c r="H35" s="437"/>
      <c r="I35" s="437"/>
      <c r="J35" s="1" t="s">
        <v>1087</v>
      </c>
      <c r="K35" s="883">
        <f t="shared" si="3"/>
        <v>0</v>
      </c>
      <c r="L35" s="1" t="s">
        <v>1100</v>
      </c>
      <c r="M35" s="883">
        <f t="shared" si="4"/>
        <v>0</v>
      </c>
      <c r="N35" s="1413"/>
      <c r="O35" s="1527"/>
      <c r="Q35" s="443"/>
      <c r="R35" s="444"/>
      <c r="S35" s="444"/>
      <c r="T35" s="445"/>
    </row>
    <row r="36" spans="1:20" s="86" customFormat="1" ht="15" customHeight="1" x14ac:dyDescent="0.2">
      <c r="A36" s="507"/>
      <c r="B36" s="1635" t="s">
        <v>1066</v>
      </c>
      <c r="C36" s="1635"/>
      <c r="D36" s="437"/>
      <c r="E36" s="437"/>
      <c r="F36" s="437"/>
      <c r="G36" s="437"/>
      <c r="H36" s="437"/>
      <c r="I36" s="437"/>
      <c r="J36" s="1" t="s">
        <v>1088</v>
      </c>
      <c r="K36" s="883">
        <f t="shared" si="3"/>
        <v>0</v>
      </c>
      <c r="L36" s="1" t="s">
        <v>1101</v>
      </c>
      <c r="M36" s="883">
        <f t="shared" si="4"/>
        <v>0</v>
      </c>
      <c r="N36" s="1413"/>
      <c r="O36" s="1527"/>
      <c r="Q36" s="443"/>
      <c r="R36" s="444"/>
      <c r="S36" s="444"/>
      <c r="T36" s="445"/>
    </row>
    <row r="37" spans="1:20" s="86" customFormat="1" ht="24.75" customHeight="1" x14ac:dyDescent="0.2">
      <c r="A37" s="507"/>
      <c r="B37" s="1635" t="s">
        <v>1067</v>
      </c>
      <c r="C37" s="1635"/>
      <c r="D37" s="437"/>
      <c r="E37" s="437"/>
      <c r="F37" s="437"/>
      <c r="G37" s="437"/>
      <c r="H37" s="437"/>
      <c r="I37" s="437"/>
      <c r="J37" s="1" t="s">
        <v>1089</v>
      </c>
      <c r="K37" s="883">
        <f t="shared" si="3"/>
        <v>0</v>
      </c>
      <c r="L37" s="1" t="s">
        <v>1102</v>
      </c>
      <c r="M37" s="883">
        <f t="shared" si="4"/>
        <v>0</v>
      </c>
      <c r="N37" s="1413"/>
      <c r="O37" s="1527"/>
      <c r="Q37" s="443"/>
      <c r="R37" s="444"/>
      <c r="S37" s="444"/>
      <c r="T37" s="445"/>
    </row>
    <row r="38" spans="1:20" s="86" customFormat="1" ht="15" customHeight="1" x14ac:dyDescent="0.2">
      <c r="A38" s="507"/>
      <c r="B38" s="1635" t="s">
        <v>1068</v>
      </c>
      <c r="C38" s="1635"/>
      <c r="D38" s="437"/>
      <c r="E38" s="437"/>
      <c r="F38" s="437"/>
      <c r="G38" s="437"/>
      <c r="H38" s="437"/>
      <c r="I38" s="437"/>
      <c r="J38" s="1" t="s">
        <v>1090</v>
      </c>
      <c r="K38" s="883">
        <f t="shared" si="3"/>
        <v>0</v>
      </c>
      <c r="L38" s="1" t="s">
        <v>1103</v>
      </c>
      <c r="M38" s="883">
        <f t="shared" si="4"/>
        <v>0</v>
      </c>
      <c r="N38" s="1413"/>
      <c r="O38" s="1527"/>
      <c r="Q38" s="443"/>
      <c r="R38" s="444"/>
      <c r="S38" s="444"/>
      <c r="T38" s="445"/>
    </row>
    <row r="39" spans="1:20" s="86" customFormat="1" ht="15" customHeight="1" x14ac:dyDescent="0.2">
      <c r="A39" s="507"/>
      <c r="B39" s="1635" t="s">
        <v>1069</v>
      </c>
      <c r="C39" s="1635"/>
      <c r="D39" s="437"/>
      <c r="E39" s="1"/>
      <c r="F39" s="437"/>
      <c r="G39" s="1"/>
      <c r="H39" s="437"/>
      <c r="I39" s="1"/>
      <c r="J39" s="1" t="s">
        <v>1091</v>
      </c>
      <c r="K39" s="883">
        <f t="shared" si="3"/>
        <v>0</v>
      </c>
      <c r="L39" s="1112"/>
      <c r="M39" s="1113"/>
      <c r="N39" s="1413"/>
      <c r="O39" s="1527"/>
      <c r="Q39" s="443"/>
      <c r="R39" s="444"/>
      <c r="S39" s="444"/>
      <c r="T39" s="445"/>
    </row>
    <row r="40" spans="1:20" s="86" customFormat="1" ht="15" customHeight="1" x14ac:dyDescent="0.2">
      <c r="A40" s="507"/>
      <c r="B40" s="1635" t="s">
        <v>1070</v>
      </c>
      <c r="C40" s="1635"/>
      <c r="D40" s="437"/>
      <c r="E40" s="437"/>
      <c r="F40" s="437"/>
      <c r="G40" s="437"/>
      <c r="H40" s="437"/>
      <c r="I40" s="437"/>
      <c r="J40" s="1" t="s">
        <v>1092</v>
      </c>
      <c r="K40" s="883">
        <f t="shared" si="3"/>
        <v>0</v>
      </c>
      <c r="L40" s="1" t="s">
        <v>1104</v>
      </c>
      <c r="M40" s="883">
        <f t="shared" si="4"/>
        <v>0</v>
      </c>
      <c r="N40" s="1413"/>
      <c r="O40" s="1527"/>
      <c r="Q40" s="443"/>
      <c r="R40" s="444"/>
      <c r="S40" s="444"/>
      <c r="T40" s="445"/>
    </row>
    <row r="41" spans="1:20" s="86" customFormat="1" ht="15" customHeight="1" x14ac:dyDescent="0.2">
      <c r="A41" s="507"/>
      <c r="B41" s="1635" t="s">
        <v>1071</v>
      </c>
      <c r="C41" s="1635"/>
      <c r="D41" s="437"/>
      <c r="E41" s="437"/>
      <c r="F41" s="437"/>
      <c r="G41" s="437"/>
      <c r="H41" s="437"/>
      <c r="I41" s="437"/>
      <c r="J41" s="1" t="s">
        <v>1093</v>
      </c>
      <c r="K41" s="883">
        <f t="shared" si="3"/>
        <v>0</v>
      </c>
      <c r="L41" s="1" t="s">
        <v>1105</v>
      </c>
      <c r="M41" s="883">
        <f t="shared" si="4"/>
        <v>0</v>
      </c>
      <c r="N41" s="1413"/>
      <c r="O41" s="1527"/>
      <c r="Q41" s="443"/>
      <c r="R41" s="444"/>
      <c r="S41" s="444"/>
      <c r="T41" s="445"/>
    </row>
    <row r="42" spans="1:20" s="86" customFormat="1" ht="24.75" customHeight="1" x14ac:dyDescent="0.2">
      <c r="A42" s="507"/>
      <c r="B42" s="1635" t="s">
        <v>1072</v>
      </c>
      <c r="C42" s="1635"/>
      <c r="D42" s="883">
        <f>D32</f>
        <v>10</v>
      </c>
      <c r="E42" s="883">
        <f t="shared" ref="E42:I42" si="5">E32</f>
        <v>2987</v>
      </c>
      <c r="F42" s="883">
        <f t="shared" si="5"/>
        <v>0</v>
      </c>
      <c r="G42" s="883">
        <f t="shared" si="5"/>
        <v>0</v>
      </c>
      <c r="H42" s="883">
        <f t="shared" si="5"/>
        <v>0</v>
      </c>
      <c r="I42" s="883">
        <f t="shared" si="5"/>
        <v>0</v>
      </c>
      <c r="J42" s="1" t="s">
        <v>1094</v>
      </c>
      <c r="K42" s="883">
        <f t="shared" si="3"/>
        <v>10</v>
      </c>
      <c r="L42" s="1" t="s">
        <v>1106</v>
      </c>
      <c r="M42" s="883">
        <f t="shared" si="4"/>
        <v>2987</v>
      </c>
      <c r="N42" s="1413"/>
      <c r="O42" s="1527"/>
      <c r="Q42" s="443"/>
      <c r="R42" s="444"/>
      <c r="S42" s="444"/>
      <c r="T42" s="445"/>
    </row>
    <row r="43" spans="1:20" s="86" customFormat="1" ht="24.75" customHeight="1" x14ac:dyDescent="0.2">
      <c r="A43" s="507"/>
      <c r="B43" s="1635" t="s">
        <v>1073</v>
      </c>
      <c r="C43" s="1635"/>
      <c r="D43" s="437"/>
      <c r="E43" s="437"/>
      <c r="F43" s="437"/>
      <c r="G43" s="437"/>
      <c r="H43" s="437"/>
      <c r="I43" s="437"/>
      <c r="J43" s="1" t="s">
        <v>1095</v>
      </c>
      <c r="K43" s="883">
        <f t="shared" si="3"/>
        <v>0</v>
      </c>
      <c r="L43" s="1" t="s">
        <v>1107</v>
      </c>
      <c r="M43" s="883">
        <f t="shared" si="4"/>
        <v>0</v>
      </c>
      <c r="N43" s="1413"/>
      <c r="O43" s="1527"/>
      <c r="Q43" s="443"/>
      <c r="R43" s="444"/>
      <c r="S43" s="444"/>
      <c r="T43" s="445"/>
    </row>
    <row r="44" spans="1:20" s="86" customFormat="1" ht="15" customHeight="1" x14ac:dyDescent="0.2">
      <c r="A44" s="507"/>
      <c r="B44" s="1635" t="s">
        <v>1074</v>
      </c>
      <c r="C44" s="1635"/>
      <c r="D44" s="437"/>
      <c r="E44" s="437"/>
      <c r="F44" s="437"/>
      <c r="G44" s="437"/>
      <c r="H44" s="437"/>
      <c r="I44" s="437"/>
      <c r="J44" s="1" t="s">
        <v>1096</v>
      </c>
      <c r="K44" s="883">
        <f t="shared" si="3"/>
        <v>0</v>
      </c>
      <c r="L44" s="1" t="s">
        <v>1108</v>
      </c>
      <c r="M44" s="883">
        <f t="shared" si="4"/>
        <v>0</v>
      </c>
      <c r="N44" s="1413"/>
      <c r="O44" s="1527"/>
      <c r="Q44" s="443"/>
      <c r="R44" s="444"/>
      <c r="S44" s="444"/>
      <c r="T44" s="445"/>
    </row>
    <row r="45" spans="1:20" s="86" customFormat="1" ht="15" customHeight="1" x14ac:dyDescent="0.2">
      <c r="A45" s="507"/>
      <c r="B45" s="1635" t="s">
        <v>980</v>
      </c>
      <c r="C45" s="1635"/>
      <c r="D45" s="437"/>
      <c r="E45" s="1"/>
      <c r="F45" s="437"/>
      <c r="G45" s="1"/>
      <c r="H45" s="437"/>
      <c r="I45" s="1"/>
      <c r="J45" s="1" t="s">
        <v>1097</v>
      </c>
      <c r="K45" s="883">
        <f t="shared" si="3"/>
        <v>0</v>
      </c>
      <c r="L45" s="1114"/>
      <c r="M45" s="1113"/>
      <c r="N45" s="1413"/>
      <c r="O45" s="1527"/>
      <c r="Q45" s="443"/>
      <c r="R45" s="444"/>
      <c r="S45" s="444"/>
      <c r="T45" s="445"/>
    </row>
    <row r="46" spans="1:20" s="86" customFormat="1" ht="15" customHeight="1" x14ac:dyDescent="0.2">
      <c r="A46" s="507"/>
      <c r="B46" s="1412"/>
      <c r="C46" s="1413"/>
      <c r="D46" s="437"/>
      <c r="E46" s="437"/>
      <c r="F46" s="437"/>
      <c r="G46" s="437"/>
      <c r="H46" s="437"/>
      <c r="I46" s="437"/>
      <c r="J46" s="164"/>
      <c r="K46" s="883">
        <f t="shared" si="3"/>
        <v>0</v>
      </c>
      <c r="L46" s="164"/>
      <c r="M46" s="883">
        <f t="shared" si="4"/>
        <v>0</v>
      </c>
      <c r="N46" s="1413"/>
      <c r="O46" s="1527"/>
      <c r="Q46" s="443"/>
      <c r="R46" s="444"/>
      <c r="S46" s="444"/>
      <c r="T46" s="445"/>
    </row>
    <row r="47" spans="1:20" s="86" customFormat="1" ht="15" customHeight="1" x14ac:dyDescent="0.2">
      <c r="A47" s="507"/>
      <c r="B47" s="1742"/>
      <c r="C47" s="1413"/>
      <c r="D47" s="437"/>
      <c r="E47" s="437"/>
      <c r="F47" s="437"/>
      <c r="G47" s="437"/>
      <c r="H47" s="437"/>
      <c r="I47" s="437"/>
      <c r="J47" s="164"/>
      <c r="K47" s="883">
        <f t="shared" si="3"/>
        <v>0</v>
      </c>
      <c r="L47" s="164"/>
      <c r="M47" s="883">
        <f t="shared" si="4"/>
        <v>0</v>
      </c>
      <c r="N47" s="1413"/>
      <c r="O47" s="1527"/>
      <c r="Q47" s="443"/>
      <c r="R47" s="444"/>
      <c r="S47" s="444"/>
      <c r="T47" s="445"/>
    </row>
    <row r="48" spans="1:20" s="86" customFormat="1" ht="19.5" customHeight="1" thickBot="1" x14ac:dyDescent="0.25">
      <c r="A48" s="573"/>
      <c r="B48" s="1528"/>
      <c r="C48" s="1528"/>
      <c r="D48" s="415">
        <f t="shared" ref="D48:I48" si="6">SUM(D34:D47)</f>
        <v>10</v>
      </c>
      <c r="E48" s="415">
        <f t="shared" si="6"/>
        <v>2987</v>
      </c>
      <c r="F48" s="415">
        <f t="shared" si="6"/>
        <v>0</v>
      </c>
      <c r="G48" s="415">
        <f t="shared" si="6"/>
        <v>0</v>
      </c>
      <c r="H48" s="415">
        <f t="shared" si="6"/>
        <v>0</v>
      </c>
      <c r="I48" s="415">
        <f t="shared" si="6"/>
        <v>0</v>
      </c>
      <c r="J48" s="1" t="s">
        <v>382</v>
      </c>
      <c r="K48" s="415">
        <f>SUM(K34:K47)</f>
        <v>10</v>
      </c>
      <c r="L48" s="1" t="s">
        <v>1098</v>
      </c>
      <c r="M48" s="415">
        <f>SUM(M34:M47)</f>
        <v>2987</v>
      </c>
      <c r="N48" s="658"/>
      <c r="O48" s="662"/>
      <c r="Q48" s="443"/>
      <c r="R48" s="444"/>
      <c r="S48" s="444"/>
      <c r="T48" s="445"/>
    </row>
    <row r="49" spans="1:21" s="19" customFormat="1" ht="3.75" customHeight="1" thickTop="1" thickBot="1" x14ac:dyDescent="0.25">
      <c r="A49" s="889"/>
      <c r="B49" s="891"/>
      <c r="C49" s="891"/>
      <c r="D49" s="891"/>
      <c r="E49" s="891"/>
      <c r="F49" s="891"/>
      <c r="G49" s="891"/>
      <c r="H49" s="891"/>
      <c r="I49" s="891"/>
      <c r="J49" s="891"/>
      <c r="K49" s="891"/>
      <c r="L49" s="891"/>
      <c r="M49" s="891"/>
      <c r="N49" s="891"/>
      <c r="O49" s="892"/>
      <c r="R49" s="1675"/>
      <c r="S49" s="1675"/>
      <c r="T49" s="1675"/>
      <c r="U49" s="1675"/>
    </row>
    <row r="50" spans="1:21" s="19" customFormat="1" ht="12" x14ac:dyDescent="0.2">
      <c r="R50" s="1675"/>
      <c r="S50" s="1675"/>
      <c r="T50" s="1675"/>
      <c r="U50" s="1675"/>
    </row>
    <row r="51" spans="1:21" s="19" customFormat="1" ht="12" x14ac:dyDescent="0.2">
      <c r="R51" s="1675"/>
      <c r="S51" s="1675"/>
      <c r="T51" s="1675"/>
      <c r="U51" s="1675"/>
    </row>
    <row r="52" spans="1:21" s="19" customFormat="1" ht="12" x14ac:dyDescent="0.2">
      <c r="R52" s="1675"/>
      <c r="S52" s="1675"/>
      <c r="T52" s="1675"/>
      <c r="U52" s="1675"/>
    </row>
    <row r="53" spans="1:21" s="19" customFormat="1" ht="12" x14ac:dyDescent="0.2">
      <c r="R53" s="1675"/>
      <c r="S53" s="1675"/>
      <c r="T53" s="1675"/>
      <c r="U53" s="1675"/>
    </row>
    <row r="54" spans="1:21" s="19" customFormat="1" ht="12" x14ac:dyDescent="0.2">
      <c r="R54" s="1675"/>
      <c r="S54" s="1675"/>
      <c r="T54" s="1675"/>
      <c r="U54" s="1675"/>
    </row>
    <row r="55" spans="1:21" s="19" customFormat="1" ht="12" x14ac:dyDescent="0.2">
      <c r="R55" s="1675"/>
      <c r="S55" s="1675"/>
      <c r="T55" s="1675"/>
      <c r="U55" s="1675"/>
    </row>
    <row r="56" spans="1:21" s="19" customFormat="1" ht="12" x14ac:dyDescent="0.2">
      <c r="R56" s="1675"/>
      <c r="S56" s="1675"/>
      <c r="T56" s="1675"/>
      <c r="U56" s="1675"/>
    </row>
    <row r="57" spans="1:21" s="19" customFormat="1" ht="12" x14ac:dyDescent="0.2">
      <c r="R57" s="1675"/>
      <c r="S57" s="1675"/>
      <c r="T57" s="1675"/>
      <c r="U57" s="1675"/>
    </row>
    <row r="58" spans="1:21" s="19" customFormat="1" ht="12" x14ac:dyDescent="0.2">
      <c r="R58" s="1675"/>
      <c r="S58" s="1675"/>
      <c r="T58" s="1675"/>
      <c r="U58" s="1675"/>
    </row>
    <row r="59" spans="1:21" s="19" customFormat="1" ht="12" x14ac:dyDescent="0.2">
      <c r="R59" s="1675"/>
      <c r="S59" s="1675"/>
      <c r="T59" s="1675"/>
      <c r="U59" s="1675"/>
    </row>
    <row r="60" spans="1:21" s="19" customFormat="1" ht="12" x14ac:dyDescent="0.2">
      <c r="R60" s="1675"/>
      <c r="S60" s="1675"/>
      <c r="T60" s="1675"/>
      <c r="U60" s="1675"/>
    </row>
    <row r="61" spans="1:21" s="19" customFormat="1" ht="12" x14ac:dyDescent="0.2">
      <c r="R61" s="1675"/>
      <c r="S61" s="1675"/>
      <c r="T61" s="1675"/>
      <c r="U61" s="1675"/>
    </row>
    <row r="62" spans="1:21" s="19" customFormat="1" ht="12" x14ac:dyDescent="0.2">
      <c r="R62" s="1675"/>
      <c r="S62" s="1675"/>
      <c r="T62" s="1675"/>
      <c r="U62" s="1675"/>
    </row>
    <row r="63" spans="1:21" s="19" customFormat="1" ht="12" x14ac:dyDescent="0.2">
      <c r="R63" s="1675"/>
      <c r="S63" s="1675"/>
      <c r="T63" s="1675"/>
      <c r="U63" s="1675"/>
    </row>
    <row r="64" spans="1:21" s="19" customFormat="1" ht="12" x14ac:dyDescent="0.2">
      <c r="R64" s="1675"/>
      <c r="S64" s="1675"/>
      <c r="T64" s="1675"/>
      <c r="U64" s="1675"/>
    </row>
    <row r="65" spans="18:21" s="19" customFormat="1" ht="12" x14ac:dyDescent="0.2">
      <c r="R65" s="1675"/>
      <c r="S65" s="1675"/>
      <c r="T65" s="1675"/>
      <c r="U65" s="1675"/>
    </row>
    <row r="66" spans="18:21" s="19" customFormat="1" ht="12" x14ac:dyDescent="0.2">
      <c r="R66" s="1675"/>
      <c r="S66" s="1675"/>
      <c r="T66" s="1675"/>
      <c r="U66" s="1675"/>
    </row>
    <row r="67" spans="18:21" s="19" customFormat="1" ht="12" x14ac:dyDescent="0.2">
      <c r="R67" s="1675"/>
      <c r="S67" s="1675"/>
      <c r="T67" s="1675"/>
      <c r="U67" s="1675"/>
    </row>
    <row r="68" spans="18:21" s="19" customFormat="1" ht="12" x14ac:dyDescent="0.2">
      <c r="R68" s="1675"/>
      <c r="S68" s="1675"/>
      <c r="T68" s="1675"/>
      <c r="U68" s="1675"/>
    </row>
    <row r="69" spans="18:21" s="19" customFormat="1" ht="12" x14ac:dyDescent="0.2">
      <c r="R69" s="1675"/>
      <c r="S69" s="1675"/>
      <c r="T69" s="1675"/>
      <c r="U69" s="1675"/>
    </row>
    <row r="70" spans="18:21" s="19" customFormat="1" ht="12" x14ac:dyDescent="0.2">
      <c r="R70" s="1675"/>
      <c r="S70" s="1675"/>
      <c r="T70" s="1675"/>
      <c r="U70" s="1675"/>
    </row>
    <row r="71" spans="18:21" s="19" customFormat="1" ht="12" x14ac:dyDescent="0.2">
      <c r="R71" s="1675"/>
      <c r="S71" s="1675"/>
      <c r="T71" s="1675"/>
      <c r="U71" s="1675"/>
    </row>
    <row r="72" spans="18:21" s="19" customFormat="1" ht="12" x14ac:dyDescent="0.2">
      <c r="R72" s="1675"/>
      <c r="S72" s="1675"/>
      <c r="T72" s="1675"/>
      <c r="U72" s="1675"/>
    </row>
    <row r="73" spans="18:21" s="19" customFormat="1" ht="12" x14ac:dyDescent="0.2">
      <c r="R73" s="1675"/>
      <c r="S73" s="1675"/>
      <c r="T73" s="1675"/>
      <c r="U73" s="1675"/>
    </row>
    <row r="74" spans="18:21" s="19" customFormat="1" ht="12" x14ac:dyDescent="0.2">
      <c r="R74" s="1675"/>
      <c r="S74" s="1675"/>
      <c r="T74" s="1675"/>
      <c r="U74" s="1675"/>
    </row>
    <row r="75" spans="18:21" s="19" customFormat="1" ht="12" x14ac:dyDescent="0.2">
      <c r="R75" s="1675"/>
      <c r="S75" s="1675"/>
      <c r="T75" s="1675"/>
      <c r="U75" s="1675"/>
    </row>
    <row r="76" spans="18:21" s="19" customFormat="1" ht="12" x14ac:dyDescent="0.2">
      <c r="R76" s="1675"/>
      <c r="S76" s="1675"/>
      <c r="T76" s="1675"/>
      <c r="U76" s="1675"/>
    </row>
    <row r="77" spans="18:21" s="19" customFormat="1" ht="12" x14ac:dyDescent="0.2">
      <c r="R77" s="1675"/>
      <c r="S77" s="1675"/>
      <c r="T77" s="1675"/>
      <c r="U77" s="1675"/>
    </row>
    <row r="78" spans="18:21" s="19" customFormat="1" ht="12" x14ac:dyDescent="0.2">
      <c r="R78" s="1675"/>
      <c r="S78" s="1675"/>
      <c r="T78" s="1675"/>
      <c r="U78" s="1675"/>
    </row>
    <row r="79" spans="18:21" s="19" customFormat="1" ht="12" x14ac:dyDescent="0.2">
      <c r="R79" s="1675"/>
      <c r="S79" s="1675"/>
      <c r="T79" s="1675"/>
      <c r="U79" s="1675"/>
    </row>
    <row r="80" spans="18:21" s="19" customFormat="1" ht="12" x14ac:dyDescent="0.2">
      <c r="R80" s="1675"/>
      <c r="S80" s="1675"/>
      <c r="T80" s="1675"/>
      <c r="U80" s="1675"/>
    </row>
    <row r="81" spans="18:21" s="19" customFormat="1" ht="12" x14ac:dyDescent="0.2">
      <c r="R81" s="1675"/>
      <c r="S81" s="1675"/>
      <c r="T81" s="1675"/>
      <c r="U81" s="1675"/>
    </row>
    <row r="82" spans="18:21" s="19" customFormat="1" ht="12" x14ac:dyDescent="0.2">
      <c r="R82" s="1675"/>
      <c r="S82" s="1675"/>
      <c r="T82" s="1675"/>
      <c r="U82" s="1675"/>
    </row>
    <row r="83" spans="18:21" s="19" customFormat="1" ht="12" x14ac:dyDescent="0.2">
      <c r="R83" s="1675"/>
      <c r="S83" s="1675"/>
      <c r="T83" s="1675"/>
      <c r="U83" s="1675"/>
    </row>
    <row r="84" spans="18:21" s="19" customFormat="1" ht="12" x14ac:dyDescent="0.2">
      <c r="R84" s="1675"/>
      <c r="S84" s="1675"/>
      <c r="T84" s="1675"/>
      <c r="U84" s="1675"/>
    </row>
    <row r="85" spans="18:21" s="19" customFormat="1" ht="12" x14ac:dyDescent="0.2">
      <c r="R85" s="1675"/>
      <c r="S85" s="1675"/>
      <c r="T85" s="1675"/>
      <c r="U85" s="1675"/>
    </row>
    <row r="86" spans="18:21" s="19" customFormat="1" ht="12" x14ac:dyDescent="0.2">
      <c r="R86" s="1675"/>
      <c r="S86" s="1675"/>
      <c r="T86" s="1675"/>
      <c r="U86" s="1675"/>
    </row>
    <row r="87" spans="18:21" s="19" customFormat="1" ht="12" x14ac:dyDescent="0.2">
      <c r="R87" s="1675"/>
      <c r="S87" s="1675"/>
      <c r="T87" s="1675"/>
      <c r="U87" s="1675"/>
    </row>
    <row r="88" spans="18:21" s="19" customFormat="1" ht="12" x14ac:dyDescent="0.2">
      <c r="R88" s="1675"/>
      <c r="S88" s="1675"/>
      <c r="T88" s="1675"/>
      <c r="U88" s="1675"/>
    </row>
    <row r="89" spans="18:21" s="19" customFormat="1" ht="12" x14ac:dyDescent="0.2">
      <c r="R89" s="1675"/>
      <c r="S89" s="1675"/>
      <c r="T89" s="1675"/>
      <c r="U89" s="1675"/>
    </row>
    <row r="90" spans="18:21" s="19" customFormat="1" ht="12" x14ac:dyDescent="0.2">
      <c r="R90" s="1675"/>
      <c r="S90" s="1675"/>
      <c r="T90" s="1675"/>
      <c r="U90" s="1675"/>
    </row>
    <row r="91" spans="18:21" s="19" customFormat="1" ht="12" x14ac:dyDescent="0.2">
      <c r="R91" s="1675"/>
      <c r="S91" s="1675"/>
      <c r="T91" s="1675"/>
      <c r="U91" s="1675"/>
    </row>
    <row r="92" spans="18:21" s="19" customFormat="1" ht="12" x14ac:dyDescent="0.2">
      <c r="R92" s="1675"/>
      <c r="S92" s="1675"/>
      <c r="T92" s="1675"/>
      <c r="U92" s="1675"/>
    </row>
    <row r="93" spans="18:21" s="19" customFormat="1" ht="12" x14ac:dyDescent="0.2">
      <c r="R93" s="1675"/>
      <c r="S93" s="1675"/>
      <c r="T93" s="1675"/>
      <c r="U93" s="1675"/>
    </row>
    <row r="94" spans="18:21" s="19" customFormat="1" ht="12" x14ac:dyDescent="0.2">
      <c r="R94" s="1675"/>
      <c r="S94" s="1675"/>
      <c r="T94" s="1675"/>
      <c r="U94" s="1675"/>
    </row>
    <row r="95" spans="18:21" s="19" customFormat="1" ht="12" x14ac:dyDescent="0.2">
      <c r="R95" s="1675"/>
      <c r="S95" s="1675"/>
      <c r="T95" s="1675"/>
      <c r="U95" s="1675"/>
    </row>
    <row r="96" spans="18:21" s="19" customFormat="1" ht="12" x14ac:dyDescent="0.2">
      <c r="R96" s="1675"/>
      <c r="S96" s="1675"/>
      <c r="T96" s="1675"/>
      <c r="U96" s="1675"/>
    </row>
    <row r="97" spans="18:21" s="19" customFormat="1" ht="12" x14ac:dyDescent="0.2">
      <c r="R97" s="1675"/>
      <c r="S97" s="1675"/>
      <c r="T97" s="1675"/>
      <c r="U97" s="1675"/>
    </row>
    <row r="98" spans="18:21" s="19" customFormat="1" ht="12" x14ac:dyDescent="0.2">
      <c r="R98" s="1675"/>
      <c r="S98" s="1675"/>
      <c r="T98" s="1675"/>
      <c r="U98" s="1675"/>
    </row>
    <row r="99" spans="18:21" s="19" customFormat="1" ht="12" x14ac:dyDescent="0.2">
      <c r="R99" s="1675"/>
      <c r="S99" s="1675"/>
      <c r="T99" s="1675"/>
      <c r="U99" s="1675"/>
    </row>
    <row r="100" spans="18:21" s="19" customFormat="1" ht="12" x14ac:dyDescent="0.2">
      <c r="R100" s="1675"/>
      <c r="S100" s="1675"/>
      <c r="T100" s="1675"/>
      <c r="U100" s="1675"/>
    </row>
    <row r="101" spans="18:21" s="19" customFormat="1" ht="12" x14ac:dyDescent="0.2">
      <c r="R101" s="1675"/>
      <c r="S101" s="1675"/>
      <c r="T101" s="1675"/>
      <c r="U101" s="1675"/>
    </row>
    <row r="102" spans="18:21" s="19" customFormat="1" ht="12" x14ac:dyDescent="0.2">
      <c r="R102" s="1675"/>
      <c r="S102" s="1675"/>
      <c r="T102" s="1675"/>
      <c r="U102" s="1675"/>
    </row>
    <row r="103" spans="18:21" s="19" customFormat="1" ht="12" x14ac:dyDescent="0.2">
      <c r="R103" s="1675"/>
      <c r="S103" s="1675"/>
      <c r="T103" s="1675"/>
      <c r="U103" s="1675"/>
    </row>
    <row r="104" spans="18:21" s="19" customFormat="1" ht="12" x14ac:dyDescent="0.2">
      <c r="R104" s="1675"/>
      <c r="S104" s="1675"/>
      <c r="T104" s="1675"/>
      <c r="U104" s="1675"/>
    </row>
    <row r="105" spans="18:21" s="19" customFormat="1" ht="12" x14ac:dyDescent="0.2">
      <c r="R105" s="1675"/>
      <c r="S105" s="1675"/>
      <c r="T105" s="1675"/>
      <c r="U105" s="1675"/>
    </row>
    <row r="106" spans="18:21" s="19" customFormat="1" ht="12" x14ac:dyDescent="0.2">
      <c r="R106" s="1675"/>
      <c r="S106" s="1675"/>
      <c r="T106" s="1675"/>
      <c r="U106" s="1675"/>
    </row>
    <row r="107" spans="18:21" s="19" customFormat="1" ht="12" x14ac:dyDescent="0.2">
      <c r="R107" s="1675"/>
      <c r="S107" s="1675"/>
      <c r="T107" s="1675"/>
      <c r="U107" s="1675"/>
    </row>
    <row r="108" spans="18:21" s="19" customFormat="1" ht="12" x14ac:dyDescent="0.2">
      <c r="R108" s="1675"/>
      <c r="S108" s="1675"/>
      <c r="T108" s="1675"/>
      <c r="U108" s="1675"/>
    </row>
    <row r="109" spans="18:21" s="19" customFormat="1" ht="12" x14ac:dyDescent="0.2">
      <c r="R109" s="1675"/>
      <c r="S109" s="1675"/>
      <c r="T109" s="1675"/>
      <c r="U109" s="1675"/>
    </row>
    <row r="110" spans="18:21" s="19" customFormat="1" ht="12" x14ac:dyDescent="0.2">
      <c r="R110" s="1675"/>
      <c r="S110" s="1675"/>
      <c r="T110" s="1675"/>
      <c r="U110" s="1675"/>
    </row>
    <row r="111" spans="18:21" s="19" customFormat="1" ht="12" x14ac:dyDescent="0.2">
      <c r="R111" s="1675"/>
      <c r="S111" s="1675"/>
      <c r="T111" s="1675"/>
      <c r="U111" s="1675"/>
    </row>
    <row r="112" spans="18:21" s="19" customFormat="1" ht="12" x14ac:dyDescent="0.2">
      <c r="R112" s="1675"/>
      <c r="S112" s="1675"/>
      <c r="T112" s="1675"/>
      <c r="U112" s="1675"/>
    </row>
    <row r="113" spans="18:21" s="19" customFormat="1" ht="12" x14ac:dyDescent="0.2">
      <c r="R113" s="1675"/>
      <c r="S113" s="1675"/>
      <c r="T113" s="1675"/>
      <c r="U113" s="1675"/>
    </row>
    <row r="114" spans="18:21" s="19" customFormat="1" ht="12" x14ac:dyDescent="0.2">
      <c r="R114" s="1675"/>
      <c r="S114" s="1675"/>
      <c r="T114" s="1675"/>
      <c r="U114" s="1675"/>
    </row>
    <row r="115" spans="18:21" s="19" customFormat="1" ht="12" x14ac:dyDescent="0.2">
      <c r="R115" s="1675"/>
      <c r="S115" s="1675"/>
      <c r="T115" s="1675"/>
      <c r="U115" s="1675"/>
    </row>
    <row r="116" spans="18:21" s="19" customFormat="1" ht="12" x14ac:dyDescent="0.2">
      <c r="R116" s="1675"/>
      <c r="S116" s="1675"/>
      <c r="T116" s="1675"/>
      <c r="U116" s="1675"/>
    </row>
    <row r="117" spans="18:21" s="19" customFormat="1" ht="12" x14ac:dyDescent="0.2">
      <c r="R117" s="1675"/>
      <c r="S117" s="1675"/>
      <c r="T117" s="1675"/>
      <c r="U117" s="1675"/>
    </row>
    <row r="118" spans="18:21" s="19" customFormat="1" ht="12" x14ac:dyDescent="0.2">
      <c r="R118" s="1675"/>
      <c r="S118" s="1675"/>
      <c r="T118" s="1675"/>
      <c r="U118" s="1675"/>
    </row>
    <row r="119" spans="18:21" s="19" customFormat="1" ht="12" x14ac:dyDescent="0.2">
      <c r="R119" s="1675"/>
      <c r="S119" s="1675"/>
      <c r="T119" s="1675"/>
      <c r="U119" s="1675"/>
    </row>
    <row r="120" spans="18:21" s="19" customFormat="1" ht="12" x14ac:dyDescent="0.2">
      <c r="R120" s="1675"/>
      <c r="S120" s="1675"/>
      <c r="T120" s="1675"/>
      <c r="U120" s="1675"/>
    </row>
    <row r="121" spans="18:21" s="19" customFormat="1" ht="12" x14ac:dyDescent="0.2">
      <c r="R121" s="1675"/>
      <c r="S121" s="1675"/>
      <c r="T121" s="1675"/>
      <c r="U121" s="1675"/>
    </row>
    <row r="122" spans="18:21" s="19" customFormat="1" ht="12" x14ac:dyDescent="0.2">
      <c r="R122" s="1675"/>
      <c r="S122" s="1675"/>
      <c r="T122" s="1675"/>
      <c r="U122" s="1675"/>
    </row>
    <row r="123" spans="18:21" s="19" customFormat="1" ht="12" x14ac:dyDescent="0.2">
      <c r="R123" s="1675"/>
      <c r="S123" s="1675"/>
      <c r="T123" s="1675"/>
      <c r="U123" s="1675"/>
    </row>
    <row r="124" spans="18:21" s="19" customFormat="1" ht="12" x14ac:dyDescent="0.2">
      <c r="R124" s="1675"/>
      <c r="S124" s="1675"/>
      <c r="T124" s="1675"/>
      <c r="U124" s="1675"/>
    </row>
    <row r="125" spans="18:21" s="19" customFormat="1" ht="12" x14ac:dyDescent="0.2">
      <c r="R125" s="1675"/>
      <c r="S125" s="1675"/>
      <c r="T125" s="1675"/>
      <c r="U125" s="1675"/>
    </row>
    <row r="126" spans="18:21" s="19" customFormat="1" ht="12" x14ac:dyDescent="0.2">
      <c r="R126" s="1675"/>
      <c r="S126" s="1675"/>
      <c r="T126" s="1675"/>
      <c r="U126" s="1675"/>
    </row>
    <row r="127" spans="18:21" s="19" customFormat="1" ht="12" x14ac:dyDescent="0.2">
      <c r="R127" s="1675"/>
      <c r="S127" s="1675"/>
      <c r="T127" s="1675"/>
      <c r="U127" s="1675"/>
    </row>
    <row r="128" spans="18:21" s="19" customFormat="1" ht="12" x14ac:dyDescent="0.2">
      <c r="R128" s="1675"/>
      <c r="S128" s="1675"/>
      <c r="T128" s="1675"/>
      <c r="U128" s="1675"/>
    </row>
    <row r="129" spans="18:21" s="19" customFormat="1" ht="12" x14ac:dyDescent="0.2">
      <c r="R129" s="1675"/>
      <c r="S129" s="1675"/>
      <c r="T129" s="1675"/>
      <c r="U129" s="1675"/>
    </row>
    <row r="130" spans="18:21" s="19" customFormat="1" ht="12" x14ac:dyDescent="0.2">
      <c r="R130" s="1675"/>
      <c r="S130" s="1675"/>
      <c r="T130" s="1675"/>
      <c r="U130" s="1675"/>
    </row>
    <row r="131" spans="18:21" s="19" customFormat="1" ht="12" x14ac:dyDescent="0.2">
      <c r="R131" s="1675"/>
      <c r="S131" s="1675"/>
      <c r="T131" s="1675"/>
      <c r="U131" s="1675"/>
    </row>
    <row r="132" spans="18:21" s="19" customFormat="1" ht="12" x14ac:dyDescent="0.2">
      <c r="R132" s="1675"/>
      <c r="S132" s="1675"/>
      <c r="T132" s="1675"/>
      <c r="U132" s="1675"/>
    </row>
    <row r="133" spans="18:21" s="19" customFormat="1" ht="12" x14ac:dyDescent="0.2">
      <c r="R133" s="1675"/>
      <c r="S133" s="1675"/>
      <c r="T133" s="1675"/>
      <c r="U133" s="1675"/>
    </row>
    <row r="134" spans="18:21" s="19" customFormat="1" ht="12" x14ac:dyDescent="0.2">
      <c r="R134" s="1675"/>
      <c r="S134" s="1675"/>
      <c r="T134" s="1675"/>
      <c r="U134" s="1675"/>
    </row>
    <row r="135" spans="18:21" s="19" customFormat="1" ht="12" x14ac:dyDescent="0.2">
      <c r="R135" s="1675"/>
      <c r="S135" s="1675"/>
      <c r="T135" s="1675"/>
      <c r="U135" s="1675"/>
    </row>
    <row r="136" spans="18:21" s="19" customFormat="1" ht="12" x14ac:dyDescent="0.2">
      <c r="R136" s="1675"/>
      <c r="S136" s="1675"/>
      <c r="T136" s="1675"/>
      <c r="U136" s="1675"/>
    </row>
    <row r="137" spans="18:21" s="19" customFormat="1" ht="12" x14ac:dyDescent="0.2">
      <c r="R137" s="1675"/>
      <c r="S137" s="1675"/>
      <c r="T137" s="1675"/>
      <c r="U137" s="1675"/>
    </row>
    <row r="138" spans="18:21" s="19" customFormat="1" ht="12" x14ac:dyDescent="0.2">
      <c r="R138" s="1675"/>
      <c r="S138" s="1675"/>
      <c r="T138" s="1675"/>
      <c r="U138" s="1675"/>
    </row>
    <row r="139" spans="18:21" s="19" customFormat="1" ht="12" x14ac:dyDescent="0.2">
      <c r="R139" s="1675"/>
      <c r="S139" s="1675"/>
      <c r="T139" s="1675"/>
      <c r="U139" s="1675"/>
    </row>
    <row r="140" spans="18:21" s="19" customFormat="1" ht="12" x14ac:dyDescent="0.2">
      <c r="R140" s="1675"/>
      <c r="S140" s="1675"/>
      <c r="T140" s="1675"/>
      <c r="U140" s="1675"/>
    </row>
    <row r="141" spans="18:21" s="19" customFormat="1" ht="12" x14ac:dyDescent="0.2">
      <c r="R141" s="1675"/>
      <c r="S141" s="1675"/>
      <c r="T141" s="1675"/>
      <c r="U141" s="1675"/>
    </row>
    <row r="142" spans="18:21" s="19" customFormat="1" ht="12" x14ac:dyDescent="0.2">
      <c r="R142" s="1675"/>
      <c r="S142" s="1675"/>
      <c r="T142" s="1675"/>
      <c r="U142" s="1675"/>
    </row>
    <row r="143" spans="18:21" s="19" customFormat="1" ht="12" x14ac:dyDescent="0.2">
      <c r="R143" s="1675"/>
      <c r="S143" s="1675"/>
      <c r="T143" s="1675"/>
      <c r="U143" s="1675"/>
    </row>
    <row r="144" spans="18:21" s="19" customFormat="1" ht="12" x14ac:dyDescent="0.2">
      <c r="R144" s="1675"/>
      <c r="S144" s="1675"/>
      <c r="T144" s="1675"/>
      <c r="U144" s="1675"/>
    </row>
    <row r="145" spans="18:21" s="19" customFormat="1" ht="12" x14ac:dyDescent="0.2">
      <c r="R145" s="1675"/>
      <c r="S145" s="1675"/>
      <c r="T145" s="1675"/>
      <c r="U145" s="1675"/>
    </row>
    <row r="146" spans="18:21" s="19" customFormat="1" ht="12" x14ac:dyDescent="0.2">
      <c r="R146" s="1675"/>
      <c r="S146" s="1675"/>
      <c r="T146" s="1675"/>
      <c r="U146" s="1675"/>
    </row>
    <row r="147" spans="18:21" s="19" customFormat="1" ht="12" x14ac:dyDescent="0.2">
      <c r="R147" s="1675"/>
      <c r="S147" s="1675"/>
      <c r="T147" s="1675"/>
      <c r="U147" s="1675"/>
    </row>
    <row r="148" spans="18:21" s="19" customFormat="1" ht="12" x14ac:dyDescent="0.2">
      <c r="R148" s="1675"/>
      <c r="S148" s="1675"/>
      <c r="T148" s="1675"/>
      <c r="U148" s="1675"/>
    </row>
    <row r="149" spans="18:21" s="19" customFormat="1" ht="12" x14ac:dyDescent="0.2">
      <c r="R149" s="1675"/>
      <c r="S149" s="1675"/>
      <c r="T149" s="1675"/>
      <c r="U149" s="1675"/>
    </row>
    <row r="150" spans="18:21" s="19" customFormat="1" ht="12" x14ac:dyDescent="0.2">
      <c r="R150" s="1675"/>
      <c r="S150" s="1675"/>
      <c r="T150" s="1675"/>
      <c r="U150" s="1675"/>
    </row>
    <row r="151" spans="18:21" s="19" customFormat="1" ht="12" x14ac:dyDescent="0.2">
      <c r="R151" s="1675"/>
      <c r="S151" s="1675"/>
      <c r="T151" s="1675"/>
      <c r="U151" s="1675"/>
    </row>
    <row r="152" spans="18:21" s="19" customFormat="1" ht="12" x14ac:dyDescent="0.2">
      <c r="R152" s="1675"/>
      <c r="S152" s="1675"/>
      <c r="T152" s="1675"/>
      <c r="U152" s="1675"/>
    </row>
    <row r="153" spans="18:21" s="19" customFormat="1" ht="12" x14ac:dyDescent="0.2">
      <c r="R153" s="1675"/>
      <c r="S153" s="1675"/>
      <c r="T153" s="1675"/>
      <c r="U153" s="1675"/>
    </row>
    <row r="154" spans="18:21" s="19" customFormat="1" ht="12" x14ac:dyDescent="0.2">
      <c r="R154" s="1675"/>
      <c r="S154" s="1675"/>
      <c r="T154" s="1675"/>
      <c r="U154" s="1675"/>
    </row>
    <row r="155" spans="18:21" s="19" customFormat="1" ht="12" x14ac:dyDescent="0.2">
      <c r="R155" s="1675"/>
      <c r="S155" s="1675"/>
      <c r="T155" s="1675"/>
      <c r="U155" s="1675"/>
    </row>
    <row r="156" spans="18:21" s="19" customFormat="1" ht="12" x14ac:dyDescent="0.2">
      <c r="R156" s="1675"/>
      <c r="S156" s="1675"/>
      <c r="T156" s="1675"/>
      <c r="U156" s="1675"/>
    </row>
    <row r="157" spans="18:21" s="19" customFormat="1" ht="12" x14ac:dyDescent="0.2">
      <c r="R157" s="1675"/>
      <c r="S157" s="1675"/>
      <c r="T157" s="1675"/>
      <c r="U157" s="1675"/>
    </row>
    <row r="158" spans="18:21" s="19" customFormat="1" ht="12" x14ac:dyDescent="0.2">
      <c r="R158" s="1675"/>
      <c r="S158" s="1675"/>
      <c r="T158" s="1675"/>
      <c r="U158" s="1675"/>
    </row>
    <row r="159" spans="18:21" s="19" customFormat="1" ht="12" x14ac:dyDescent="0.2">
      <c r="R159" s="1675"/>
      <c r="S159" s="1675"/>
      <c r="T159" s="1675"/>
      <c r="U159" s="1675"/>
    </row>
    <row r="160" spans="18:21" s="19" customFormat="1" ht="12" x14ac:dyDescent="0.2">
      <c r="R160" s="1675"/>
      <c r="S160" s="1675"/>
      <c r="T160" s="1675"/>
      <c r="U160" s="1675"/>
    </row>
    <row r="161" spans="18:21" s="19" customFormat="1" ht="12" x14ac:dyDescent="0.2">
      <c r="R161" s="1675"/>
      <c r="S161" s="1675"/>
      <c r="T161" s="1675"/>
      <c r="U161" s="1675"/>
    </row>
    <row r="162" spans="18:21" s="19" customFormat="1" ht="12" x14ac:dyDescent="0.2">
      <c r="R162" s="1675"/>
      <c r="S162" s="1675"/>
      <c r="T162" s="1675"/>
      <c r="U162" s="1675"/>
    </row>
    <row r="163" spans="18:21" s="19" customFormat="1" ht="12" x14ac:dyDescent="0.2">
      <c r="R163" s="1675"/>
      <c r="S163" s="1675"/>
      <c r="T163" s="1675"/>
      <c r="U163" s="1675"/>
    </row>
    <row r="164" spans="18:21" s="19" customFormat="1" ht="12" x14ac:dyDescent="0.2">
      <c r="R164" s="1675"/>
      <c r="S164" s="1675"/>
      <c r="T164" s="1675"/>
      <c r="U164" s="1675"/>
    </row>
    <row r="165" spans="18:21" s="19" customFormat="1" ht="12" x14ac:dyDescent="0.2">
      <c r="R165" s="1675"/>
      <c r="S165" s="1675"/>
      <c r="T165" s="1675"/>
      <c r="U165" s="1675"/>
    </row>
    <row r="166" spans="18:21" s="19" customFormat="1" ht="12" x14ac:dyDescent="0.2">
      <c r="R166" s="1675"/>
      <c r="S166" s="1675"/>
      <c r="T166" s="1675"/>
      <c r="U166" s="1675"/>
    </row>
    <row r="167" spans="18:21" s="19" customFormat="1" ht="12" x14ac:dyDescent="0.2">
      <c r="R167" s="1675"/>
      <c r="S167" s="1675"/>
      <c r="T167" s="1675"/>
      <c r="U167" s="1675"/>
    </row>
    <row r="168" spans="18:21" s="19" customFormat="1" ht="12" x14ac:dyDescent="0.2">
      <c r="R168" s="1675"/>
      <c r="S168" s="1675"/>
      <c r="T168" s="1675"/>
      <c r="U168" s="1675"/>
    </row>
    <row r="169" spans="18:21" s="19" customFormat="1" ht="12" x14ac:dyDescent="0.2">
      <c r="R169" s="1675"/>
      <c r="S169" s="1675"/>
      <c r="T169" s="1675"/>
      <c r="U169" s="1675"/>
    </row>
    <row r="170" spans="18:21" s="19" customFormat="1" ht="12" x14ac:dyDescent="0.2">
      <c r="R170" s="1675"/>
      <c r="S170" s="1675"/>
      <c r="T170" s="1675"/>
      <c r="U170" s="1675"/>
    </row>
    <row r="171" spans="18:21" s="19" customFormat="1" ht="12" x14ac:dyDescent="0.2">
      <c r="R171" s="1675"/>
      <c r="S171" s="1675"/>
      <c r="T171" s="1675"/>
      <c r="U171" s="1675"/>
    </row>
    <row r="172" spans="18:21" s="19" customFormat="1" ht="12" x14ac:dyDescent="0.2">
      <c r="R172" s="1675"/>
      <c r="S172" s="1675"/>
      <c r="T172" s="1675"/>
      <c r="U172" s="1675"/>
    </row>
    <row r="173" spans="18:21" s="19" customFormat="1" ht="12" x14ac:dyDescent="0.2">
      <c r="R173" s="1675"/>
      <c r="S173" s="1675"/>
      <c r="T173" s="1675"/>
      <c r="U173" s="1675"/>
    </row>
    <row r="174" spans="18:21" s="19" customFormat="1" ht="12" x14ac:dyDescent="0.2">
      <c r="R174" s="1675"/>
      <c r="S174" s="1675"/>
      <c r="T174" s="1675"/>
      <c r="U174" s="1675"/>
    </row>
    <row r="175" spans="18:21" s="19" customFormat="1" ht="12" x14ac:dyDescent="0.2">
      <c r="R175" s="1675"/>
      <c r="S175" s="1675"/>
      <c r="T175" s="1675"/>
      <c r="U175" s="1675"/>
    </row>
    <row r="176" spans="18:21" s="19" customFormat="1" ht="12" x14ac:dyDescent="0.2">
      <c r="R176" s="1675"/>
      <c r="S176" s="1675"/>
      <c r="T176" s="1675"/>
      <c r="U176" s="1675"/>
    </row>
    <row r="177" spans="18:21" s="19" customFormat="1" ht="12" x14ac:dyDescent="0.2">
      <c r="R177" s="1675"/>
      <c r="S177" s="1675"/>
      <c r="T177" s="1675"/>
      <c r="U177" s="1675"/>
    </row>
    <row r="178" spans="18:21" s="19" customFormat="1" ht="12" x14ac:dyDescent="0.2">
      <c r="R178" s="1675"/>
      <c r="S178" s="1675"/>
      <c r="T178" s="1675"/>
      <c r="U178" s="1675"/>
    </row>
    <row r="179" spans="18:21" s="19" customFormat="1" ht="12" x14ac:dyDescent="0.2">
      <c r="R179" s="1675"/>
      <c r="S179" s="1675"/>
      <c r="T179" s="1675"/>
      <c r="U179" s="1675"/>
    </row>
    <row r="180" spans="18:21" s="19" customFormat="1" ht="12" x14ac:dyDescent="0.2">
      <c r="R180" s="1675"/>
      <c r="S180" s="1675"/>
      <c r="T180" s="1675"/>
      <c r="U180" s="1675"/>
    </row>
    <row r="181" spans="18:21" s="19" customFormat="1" ht="12" x14ac:dyDescent="0.2">
      <c r="R181" s="1675"/>
      <c r="S181" s="1675"/>
      <c r="T181" s="1675"/>
      <c r="U181" s="1675"/>
    </row>
    <row r="182" spans="18:21" s="19" customFormat="1" ht="12" x14ac:dyDescent="0.2">
      <c r="R182" s="1675"/>
      <c r="S182" s="1675"/>
      <c r="T182" s="1675"/>
      <c r="U182" s="1675"/>
    </row>
    <row r="183" spans="18:21" s="19" customFormat="1" ht="12" x14ac:dyDescent="0.2">
      <c r="R183" s="1675"/>
      <c r="S183" s="1675"/>
      <c r="T183" s="1675"/>
      <c r="U183" s="1675"/>
    </row>
    <row r="184" spans="18:21" s="19" customFormat="1" ht="12" x14ac:dyDescent="0.2">
      <c r="R184" s="1675"/>
      <c r="S184" s="1675"/>
      <c r="T184" s="1675"/>
      <c r="U184" s="1675"/>
    </row>
    <row r="185" spans="18:21" s="19" customFormat="1" ht="12" x14ac:dyDescent="0.2">
      <c r="R185" s="1675"/>
      <c r="S185" s="1675"/>
      <c r="T185" s="1675"/>
      <c r="U185" s="1675"/>
    </row>
    <row r="186" spans="18:21" s="19" customFormat="1" ht="12" x14ac:dyDescent="0.2">
      <c r="R186" s="1675"/>
      <c r="S186" s="1675"/>
      <c r="T186" s="1675"/>
      <c r="U186" s="1675"/>
    </row>
    <row r="187" spans="18:21" s="19" customFormat="1" ht="12" x14ac:dyDescent="0.2">
      <c r="R187" s="1675"/>
      <c r="S187" s="1675"/>
      <c r="T187" s="1675"/>
      <c r="U187" s="1675"/>
    </row>
    <row r="188" spans="18:21" s="19" customFormat="1" ht="12" x14ac:dyDescent="0.2">
      <c r="R188" s="1675"/>
      <c r="S188" s="1675"/>
      <c r="T188" s="1675"/>
      <c r="U188" s="1675"/>
    </row>
    <row r="189" spans="18:21" s="19" customFormat="1" ht="12" x14ac:dyDescent="0.2">
      <c r="R189" s="1675"/>
      <c r="S189" s="1675"/>
      <c r="T189" s="1675"/>
      <c r="U189" s="1675"/>
    </row>
    <row r="190" spans="18:21" s="19" customFormat="1" ht="12" x14ac:dyDescent="0.2">
      <c r="R190" s="1675"/>
      <c r="S190" s="1675"/>
      <c r="T190" s="1675"/>
      <c r="U190" s="1675"/>
    </row>
    <row r="191" spans="18:21" s="19" customFormat="1" ht="12" x14ac:dyDescent="0.2">
      <c r="R191" s="1675"/>
      <c r="S191" s="1675"/>
      <c r="T191" s="1675"/>
      <c r="U191" s="1675"/>
    </row>
    <row r="192" spans="18:21" s="19" customFormat="1" ht="12" x14ac:dyDescent="0.2">
      <c r="R192" s="1675"/>
      <c r="S192" s="1675"/>
      <c r="T192" s="1675"/>
      <c r="U192" s="1675"/>
    </row>
    <row r="193" spans="18:21" s="19" customFormat="1" ht="12" x14ac:dyDescent="0.2">
      <c r="R193" s="1675"/>
      <c r="S193" s="1675"/>
      <c r="T193" s="1675"/>
      <c r="U193" s="1675"/>
    </row>
    <row r="194" spans="18:21" s="19" customFormat="1" ht="12" x14ac:dyDescent="0.2">
      <c r="R194" s="1675"/>
      <c r="S194" s="1675"/>
      <c r="T194" s="1675"/>
      <c r="U194" s="1675"/>
    </row>
    <row r="195" spans="18:21" s="19" customFormat="1" ht="12" x14ac:dyDescent="0.2">
      <c r="R195" s="1675"/>
      <c r="S195" s="1675"/>
      <c r="T195" s="1675"/>
      <c r="U195" s="1675"/>
    </row>
    <row r="196" spans="18:21" s="19" customFormat="1" ht="12" x14ac:dyDescent="0.2">
      <c r="R196" s="1675"/>
      <c r="S196" s="1675"/>
      <c r="T196" s="1675"/>
      <c r="U196" s="1675"/>
    </row>
    <row r="197" spans="18:21" s="19" customFormat="1" ht="12" x14ac:dyDescent="0.2">
      <c r="R197" s="1675"/>
      <c r="S197" s="1675"/>
      <c r="T197" s="1675"/>
      <c r="U197" s="1675"/>
    </row>
    <row r="198" spans="18:21" s="19" customFormat="1" ht="12" x14ac:dyDescent="0.2">
      <c r="R198" s="1675"/>
      <c r="S198" s="1675"/>
      <c r="T198" s="1675"/>
      <c r="U198" s="1675"/>
    </row>
    <row r="199" spans="18:21" s="19" customFormat="1" ht="12" x14ac:dyDescent="0.2">
      <c r="R199" s="1675"/>
      <c r="S199" s="1675"/>
      <c r="T199" s="1675"/>
      <c r="U199" s="1675"/>
    </row>
    <row r="200" spans="18:21" s="19" customFormat="1" ht="12" x14ac:dyDescent="0.2">
      <c r="R200" s="1675"/>
      <c r="S200" s="1675"/>
      <c r="T200" s="1675"/>
      <c r="U200" s="1675"/>
    </row>
    <row r="201" spans="18:21" s="19" customFormat="1" ht="12" x14ac:dyDescent="0.2">
      <c r="R201" s="1675"/>
      <c r="S201" s="1675"/>
      <c r="T201" s="1675"/>
      <c r="U201" s="1675"/>
    </row>
    <row r="202" spans="18:21" s="19" customFormat="1" ht="12" x14ac:dyDescent="0.2">
      <c r="R202" s="1675"/>
      <c r="S202" s="1675"/>
      <c r="T202" s="1675"/>
      <c r="U202" s="1675"/>
    </row>
    <row r="203" spans="18:21" s="19" customFormat="1" ht="12" x14ac:dyDescent="0.2">
      <c r="R203" s="1675"/>
      <c r="S203" s="1675"/>
      <c r="T203" s="1675"/>
      <c r="U203" s="1675"/>
    </row>
    <row r="204" spans="18:21" s="19" customFormat="1" ht="12" x14ac:dyDescent="0.2">
      <c r="R204" s="1675"/>
      <c r="S204" s="1675"/>
      <c r="T204" s="1675"/>
      <c r="U204" s="1675"/>
    </row>
    <row r="205" spans="18:21" s="19" customFormat="1" ht="12" x14ac:dyDescent="0.2">
      <c r="R205" s="1675"/>
      <c r="S205" s="1675"/>
      <c r="T205" s="1675"/>
      <c r="U205" s="1675"/>
    </row>
    <row r="206" spans="18:21" s="19" customFormat="1" ht="12" x14ac:dyDescent="0.2">
      <c r="R206" s="1675"/>
      <c r="S206" s="1675"/>
      <c r="T206" s="1675"/>
      <c r="U206" s="1675"/>
    </row>
    <row r="207" spans="18:21" s="19" customFormat="1" ht="12" x14ac:dyDescent="0.2">
      <c r="R207" s="1675"/>
      <c r="S207" s="1675"/>
      <c r="T207" s="1675"/>
      <c r="U207" s="1675"/>
    </row>
    <row r="208" spans="18:21" s="19" customFormat="1" ht="12" x14ac:dyDescent="0.2">
      <c r="R208" s="1675"/>
      <c r="S208" s="1675"/>
      <c r="T208" s="1675"/>
      <c r="U208" s="1675"/>
    </row>
    <row r="209" spans="18:21" s="19" customFormat="1" ht="12" x14ac:dyDescent="0.2">
      <c r="R209" s="1675"/>
      <c r="S209" s="1675"/>
      <c r="T209" s="1675"/>
      <c r="U209" s="1675"/>
    </row>
    <row r="210" spans="18:21" s="19" customFormat="1" ht="12" x14ac:dyDescent="0.2">
      <c r="R210" s="1675"/>
      <c r="S210" s="1675"/>
      <c r="T210" s="1675"/>
      <c r="U210" s="1675"/>
    </row>
    <row r="211" spans="18:21" s="19" customFormat="1" ht="12" x14ac:dyDescent="0.2">
      <c r="R211" s="1675"/>
      <c r="S211" s="1675"/>
      <c r="T211" s="1675"/>
      <c r="U211" s="1675"/>
    </row>
    <row r="212" spans="18:21" s="19" customFormat="1" ht="12" x14ac:dyDescent="0.2">
      <c r="R212" s="1675"/>
      <c r="S212" s="1675"/>
      <c r="T212" s="1675"/>
      <c r="U212" s="1675"/>
    </row>
    <row r="213" spans="18:21" s="19" customFormat="1" ht="12" x14ac:dyDescent="0.2">
      <c r="R213" s="1675"/>
      <c r="S213" s="1675"/>
      <c r="T213" s="1675"/>
      <c r="U213" s="1675"/>
    </row>
    <row r="214" spans="18:21" s="19" customFormat="1" ht="12" x14ac:dyDescent="0.2">
      <c r="R214" s="1675"/>
      <c r="S214" s="1675"/>
      <c r="T214" s="1675"/>
      <c r="U214" s="1675"/>
    </row>
    <row r="215" spans="18:21" s="19" customFormat="1" ht="12" x14ac:dyDescent="0.2">
      <c r="R215" s="1675"/>
      <c r="S215" s="1675"/>
      <c r="T215" s="1675"/>
      <c r="U215" s="1675"/>
    </row>
    <row r="216" spans="18:21" s="19" customFormat="1" ht="12" x14ac:dyDescent="0.2">
      <c r="R216" s="1675"/>
      <c r="S216" s="1675"/>
      <c r="T216" s="1675"/>
      <c r="U216" s="1675"/>
    </row>
    <row r="217" spans="18:21" s="19" customFormat="1" ht="12" x14ac:dyDescent="0.2">
      <c r="R217" s="1675"/>
      <c r="S217" s="1675"/>
      <c r="T217" s="1675"/>
      <c r="U217" s="1675"/>
    </row>
    <row r="218" spans="18:21" s="19" customFormat="1" ht="12" x14ac:dyDescent="0.2">
      <c r="R218" s="1675"/>
      <c r="S218" s="1675"/>
      <c r="T218" s="1675"/>
      <c r="U218" s="1675"/>
    </row>
    <row r="219" spans="18:21" s="19" customFormat="1" ht="12" x14ac:dyDescent="0.2">
      <c r="R219" s="1675"/>
      <c r="S219" s="1675"/>
      <c r="T219" s="1675"/>
      <c r="U219" s="1675"/>
    </row>
    <row r="220" spans="18:21" s="19" customFormat="1" ht="12" x14ac:dyDescent="0.2">
      <c r="R220" s="1675"/>
      <c r="S220" s="1675"/>
      <c r="T220" s="1675"/>
      <c r="U220" s="1675"/>
    </row>
    <row r="221" spans="18:21" s="19" customFormat="1" ht="12" x14ac:dyDescent="0.2">
      <c r="R221" s="1675"/>
      <c r="S221" s="1675"/>
      <c r="T221" s="1675"/>
      <c r="U221" s="1675"/>
    </row>
    <row r="222" spans="18:21" s="19" customFormat="1" ht="12" x14ac:dyDescent="0.2">
      <c r="R222" s="1675"/>
      <c r="S222" s="1675"/>
      <c r="T222" s="1675"/>
      <c r="U222" s="1675"/>
    </row>
    <row r="223" spans="18:21" s="19" customFormat="1" ht="12" x14ac:dyDescent="0.2">
      <c r="R223" s="1675"/>
      <c r="S223" s="1675"/>
      <c r="T223" s="1675"/>
      <c r="U223" s="1675"/>
    </row>
    <row r="224" spans="18:21" s="19" customFormat="1" ht="12" x14ac:dyDescent="0.2">
      <c r="R224" s="1675"/>
      <c r="S224" s="1675"/>
      <c r="T224" s="1675"/>
      <c r="U224" s="1675"/>
    </row>
    <row r="225" spans="18:21" s="19" customFormat="1" ht="12" x14ac:dyDescent="0.2">
      <c r="R225" s="1675"/>
      <c r="S225" s="1675"/>
      <c r="T225" s="1675"/>
      <c r="U225" s="1675"/>
    </row>
    <row r="226" spans="18:21" s="19" customFormat="1" ht="12" x14ac:dyDescent="0.2">
      <c r="R226" s="1675"/>
      <c r="S226" s="1675"/>
      <c r="T226" s="1675"/>
      <c r="U226" s="1675"/>
    </row>
    <row r="227" spans="18:21" s="19" customFormat="1" ht="12" x14ac:dyDescent="0.2">
      <c r="R227" s="1675"/>
      <c r="S227" s="1675"/>
      <c r="T227" s="1675"/>
      <c r="U227" s="1675"/>
    </row>
    <row r="228" spans="18:21" s="19" customFormat="1" ht="12" x14ac:dyDescent="0.2">
      <c r="R228" s="1675"/>
      <c r="S228" s="1675"/>
      <c r="T228" s="1675"/>
      <c r="U228" s="1675"/>
    </row>
    <row r="229" spans="18:21" s="19" customFormat="1" ht="12" x14ac:dyDescent="0.2">
      <c r="R229" s="1675"/>
      <c r="S229" s="1675"/>
      <c r="T229" s="1675"/>
      <c r="U229" s="1675"/>
    </row>
    <row r="230" spans="18:21" s="19" customFormat="1" ht="12" x14ac:dyDescent="0.2">
      <c r="R230" s="1675"/>
      <c r="S230" s="1675"/>
      <c r="T230" s="1675"/>
      <c r="U230" s="1675"/>
    </row>
    <row r="231" spans="18:21" s="19" customFormat="1" ht="12" x14ac:dyDescent="0.2">
      <c r="R231" s="1675"/>
      <c r="S231" s="1675"/>
      <c r="T231" s="1675"/>
      <c r="U231" s="1675"/>
    </row>
    <row r="232" spans="18:21" s="19" customFormat="1" ht="12" x14ac:dyDescent="0.2">
      <c r="R232" s="1675"/>
      <c r="S232" s="1675"/>
      <c r="T232" s="1675"/>
      <c r="U232" s="1675"/>
    </row>
    <row r="233" spans="18:21" s="19" customFormat="1" ht="12" x14ac:dyDescent="0.2">
      <c r="R233" s="1675"/>
      <c r="S233" s="1675"/>
      <c r="T233" s="1675"/>
      <c r="U233" s="1675"/>
    </row>
    <row r="234" spans="18:21" s="19" customFormat="1" ht="12" x14ac:dyDescent="0.2">
      <c r="R234" s="1675"/>
      <c r="S234" s="1675"/>
      <c r="T234" s="1675"/>
      <c r="U234" s="1675"/>
    </row>
    <row r="235" spans="18:21" s="19" customFormat="1" ht="12" x14ac:dyDescent="0.2">
      <c r="R235" s="1675"/>
      <c r="S235" s="1675"/>
      <c r="T235" s="1675"/>
      <c r="U235" s="1675"/>
    </row>
    <row r="236" spans="18:21" s="19" customFormat="1" ht="12" x14ac:dyDescent="0.2">
      <c r="R236" s="179"/>
      <c r="S236" s="179"/>
      <c r="T236" s="179"/>
      <c r="U236" s="179"/>
    </row>
    <row r="237" spans="18:21" s="19" customFormat="1" ht="12" x14ac:dyDescent="0.2">
      <c r="R237" s="179"/>
      <c r="S237" s="179"/>
      <c r="T237" s="179"/>
      <c r="U237" s="179"/>
    </row>
    <row r="238" spans="18:21" s="19" customFormat="1" ht="12" x14ac:dyDescent="0.2">
      <c r="R238" s="179"/>
      <c r="S238" s="179"/>
      <c r="T238" s="179"/>
      <c r="U238" s="179"/>
    </row>
    <row r="239" spans="18:21" s="19" customFormat="1" ht="12" x14ac:dyDescent="0.2">
      <c r="R239" s="179"/>
      <c r="S239" s="179"/>
      <c r="T239" s="179"/>
      <c r="U239" s="179"/>
    </row>
    <row r="240" spans="18:21" s="19" customFormat="1" ht="12" x14ac:dyDescent="0.2">
      <c r="R240" s="179"/>
      <c r="S240" s="179"/>
      <c r="T240" s="179"/>
      <c r="U240" s="179"/>
    </row>
    <row r="241" spans="18:21" s="19" customFormat="1" ht="12" x14ac:dyDescent="0.2">
      <c r="R241" s="179"/>
      <c r="S241" s="179"/>
      <c r="T241" s="179"/>
      <c r="U241" s="179"/>
    </row>
    <row r="242" spans="18:21" s="19" customFormat="1" ht="12" x14ac:dyDescent="0.2">
      <c r="R242" s="179"/>
      <c r="S242" s="179"/>
      <c r="T242" s="179"/>
      <c r="U242" s="179"/>
    </row>
    <row r="243" spans="18:21" s="19" customFormat="1" ht="12" x14ac:dyDescent="0.2">
      <c r="R243" s="179"/>
      <c r="S243" s="179"/>
      <c r="T243" s="179"/>
      <c r="U243" s="179"/>
    </row>
    <row r="244" spans="18:21" s="19" customFormat="1" ht="12" x14ac:dyDescent="0.2">
      <c r="R244" s="179"/>
      <c r="S244" s="179"/>
      <c r="T244" s="179"/>
      <c r="U244" s="179"/>
    </row>
    <row r="245" spans="18:21" s="19" customFormat="1" ht="12" x14ac:dyDescent="0.2">
      <c r="R245" s="179"/>
      <c r="S245" s="179"/>
      <c r="T245" s="179"/>
      <c r="U245" s="179"/>
    </row>
    <row r="246" spans="18:21" s="19" customFormat="1" ht="12" x14ac:dyDescent="0.2">
      <c r="R246" s="179"/>
      <c r="S246" s="179"/>
      <c r="T246" s="179"/>
      <c r="U246" s="179"/>
    </row>
    <row r="247" spans="18:21" s="19" customFormat="1" ht="12" x14ac:dyDescent="0.2">
      <c r="R247" s="179"/>
      <c r="S247" s="179"/>
      <c r="T247" s="179"/>
      <c r="U247" s="179"/>
    </row>
    <row r="248" spans="18:21" s="19" customFormat="1" ht="12" x14ac:dyDescent="0.2">
      <c r="R248" s="179"/>
      <c r="S248" s="179"/>
      <c r="T248" s="179"/>
      <c r="U248" s="179"/>
    </row>
    <row r="249" spans="18:21" s="19" customFormat="1" ht="12" x14ac:dyDescent="0.2">
      <c r="R249" s="179"/>
      <c r="S249" s="179"/>
      <c r="T249" s="179"/>
      <c r="U249" s="179"/>
    </row>
    <row r="250" spans="18:21" s="19" customFormat="1" ht="12" x14ac:dyDescent="0.2">
      <c r="R250" s="179"/>
      <c r="S250" s="179"/>
      <c r="T250" s="179"/>
      <c r="U250" s="179"/>
    </row>
    <row r="251" spans="18:21" s="19" customFormat="1" ht="12" x14ac:dyDescent="0.2">
      <c r="R251" s="179"/>
      <c r="S251" s="179"/>
      <c r="T251" s="179"/>
      <c r="U251" s="179"/>
    </row>
    <row r="252" spans="18:21" s="19" customFormat="1" ht="12" x14ac:dyDescent="0.2">
      <c r="R252" s="179"/>
      <c r="S252" s="179"/>
      <c r="T252" s="179"/>
      <c r="U252" s="179"/>
    </row>
    <row r="253" spans="18:21" s="19" customFormat="1" ht="12" x14ac:dyDescent="0.2">
      <c r="R253" s="179"/>
      <c r="S253" s="179"/>
      <c r="T253" s="179"/>
      <c r="U253" s="179"/>
    </row>
    <row r="254" spans="18:21" s="19" customFormat="1" ht="12" x14ac:dyDescent="0.2">
      <c r="R254" s="179"/>
      <c r="S254" s="179"/>
      <c r="T254" s="179"/>
      <c r="U254" s="179"/>
    </row>
    <row r="255" spans="18:21" s="19" customFormat="1" ht="12" x14ac:dyDescent="0.2">
      <c r="R255" s="179"/>
      <c r="S255" s="179"/>
      <c r="T255" s="179"/>
      <c r="U255" s="179"/>
    </row>
    <row r="256" spans="18:21" s="19" customFormat="1" ht="12" x14ac:dyDescent="0.2">
      <c r="R256" s="179"/>
      <c r="S256" s="179"/>
      <c r="T256" s="179"/>
      <c r="U256" s="179"/>
    </row>
    <row r="257" spans="18:21" s="19" customFormat="1" ht="12" x14ac:dyDescent="0.2">
      <c r="R257" s="179"/>
      <c r="S257" s="179"/>
      <c r="T257" s="179"/>
      <c r="U257" s="179"/>
    </row>
    <row r="258" spans="18:21" s="19" customFormat="1" ht="12" x14ac:dyDescent="0.2">
      <c r="R258" s="179"/>
      <c r="S258" s="179"/>
      <c r="T258" s="179"/>
      <c r="U258" s="179"/>
    </row>
    <row r="259" spans="18:21" s="19" customFormat="1" ht="12" x14ac:dyDescent="0.2">
      <c r="R259" s="179"/>
      <c r="S259" s="179"/>
      <c r="T259" s="179"/>
      <c r="U259" s="179"/>
    </row>
    <row r="260" spans="18:21" s="19" customFormat="1" ht="12" x14ac:dyDescent="0.2">
      <c r="R260" s="179"/>
      <c r="S260" s="179"/>
      <c r="T260" s="179"/>
      <c r="U260" s="179"/>
    </row>
    <row r="261" spans="18:21" s="19" customFormat="1" ht="12" x14ac:dyDescent="0.2">
      <c r="R261" s="179"/>
      <c r="S261" s="179"/>
      <c r="T261" s="179"/>
      <c r="U261" s="179"/>
    </row>
    <row r="262" spans="18:21" s="19" customFormat="1" ht="12" x14ac:dyDescent="0.2">
      <c r="R262" s="179"/>
      <c r="S262" s="179"/>
      <c r="T262" s="179"/>
      <c r="U262" s="179"/>
    </row>
    <row r="263" spans="18:21" s="19" customFormat="1" ht="12" x14ac:dyDescent="0.2">
      <c r="R263" s="179"/>
      <c r="S263" s="179"/>
      <c r="T263" s="179"/>
      <c r="U263" s="179"/>
    </row>
    <row r="264" spans="18:21" s="19" customFormat="1" ht="12" x14ac:dyDescent="0.2">
      <c r="R264" s="179"/>
      <c r="S264" s="179"/>
      <c r="T264" s="179"/>
      <c r="U264" s="179"/>
    </row>
    <row r="265" spans="18:21" s="19" customFormat="1" ht="12" x14ac:dyDescent="0.2">
      <c r="R265" s="179"/>
      <c r="S265" s="179"/>
      <c r="T265" s="179"/>
      <c r="U265" s="179"/>
    </row>
    <row r="266" spans="18:21" s="19" customFormat="1" ht="12" x14ac:dyDescent="0.2">
      <c r="R266" s="179"/>
      <c r="S266" s="179"/>
      <c r="T266" s="179"/>
      <c r="U266" s="179"/>
    </row>
    <row r="267" spans="18:21" s="19" customFormat="1" ht="12" x14ac:dyDescent="0.2">
      <c r="R267" s="179"/>
      <c r="S267" s="179"/>
      <c r="T267" s="179"/>
      <c r="U267" s="179"/>
    </row>
    <row r="268" spans="18:21" s="19" customFormat="1" ht="12" x14ac:dyDescent="0.2">
      <c r="R268" s="179"/>
      <c r="S268" s="179"/>
      <c r="T268" s="179"/>
      <c r="U268" s="179"/>
    </row>
    <row r="269" spans="18:21" s="19" customFormat="1" ht="12" x14ac:dyDescent="0.2">
      <c r="R269" s="179"/>
      <c r="S269" s="179"/>
      <c r="T269" s="179"/>
      <c r="U269" s="179"/>
    </row>
    <row r="270" spans="18:21" s="19" customFormat="1" ht="12" x14ac:dyDescent="0.2">
      <c r="R270" s="179"/>
      <c r="S270" s="179"/>
      <c r="T270" s="179"/>
      <c r="U270" s="179"/>
    </row>
    <row r="271" spans="18:21" s="19" customFormat="1" ht="12" x14ac:dyDescent="0.2">
      <c r="R271" s="179"/>
      <c r="S271" s="179"/>
      <c r="T271" s="179"/>
      <c r="U271" s="179"/>
    </row>
    <row r="272" spans="18:21" s="19" customFormat="1" ht="12" x14ac:dyDescent="0.2">
      <c r="R272" s="179"/>
      <c r="S272" s="179"/>
      <c r="T272" s="179"/>
      <c r="U272" s="179"/>
    </row>
    <row r="273" spans="18:21" s="19" customFormat="1" ht="12" x14ac:dyDescent="0.2">
      <c r="R273" s="179"/>
      <c r="S273" s="179"/>
      <c r="T273" s="179"/>
      <c r="U273" s="179"/>
    </row>
    <row r="274" spans="18:21" s="19" customFormat="1" ht="12" x14ac:dyDescent="0.2">
      <c r="R274" s="179"/>
      <c r="S274" s="179"/>
      <c r="T274" s="179"/>
      <c r="U274" s="179"/>
    </row>
    <row r="275" spans="18:21" s="19" customFormat="1" ht="12" x14ac:dyDescent="0.2">
      <c r="R275" s="179"/>
      <c r="S275" s="179"/>
      <c r="T275" s="179"/>
      <c r="U275" s="179"/>
    </row>
    <row r="276" spans="18:21" s="19" customFormat="1" ht="12" x14ac:dyDescent="0.2">
      <c r="R276" s="179"/>
      <c r="S276" s="179"/>
      <c r="T276" s="179"/>
      <c r="U276" s="179"/>
    </row>
    <row r="277" spans="18:21" s="19" customFormat="1" ht="12" x14ac:dyDescent="0.2">
      <c r="R277" s="179"/>
      <c r="S277" s="179"/>
      <c r="T277" s="179"/>
      <c r="U277" s="179"/>
    </row>
    <row r="278" spans="18:21" s="19" customFormat="1" ht="12" x14ac:dyDescent="0.2">
      <c r="R278" s="179"/>
      <c r="S278" s="179"/>
      <c r="T278" s="179"/>
      <c r="U278" s="179"/>
    </row>
    <row r="279" spans="18:21" s="19" customFormat="1" ht="12" x14ac:dyDescent="0.2">
      <c r="R279" s="179"/>
      <c r="S279" s="179"/>
      <c r="T279" s="179"/>
      <c r="U279" s="179"/>
    </row>
    <row r="280" spans="18:21" s="19" customFormat="1" ht="12" x14ac:dyDescent="0.2">
      <c r="R280" s="179"/>
      <c r="S280" s="179"/>
      <c r="T280" s="179"/>
      <c r="U280" s="179"/>
    </row>
    <row r="281" spans="18:21" s="19" customFormat="1" ht="12" x14ac:dyDescent="0.2">
      <c r="R281" s="179"/>
      <c r="S281" s="179"/>
      <c r="T281" s="179"/>
      <c r="U281" s="179"/>
    </row>
    <row r="282" spans="18:21" s="19" customFormat="1" ht="12" x14ac:dyDescent="0.2">
      <c r="R282" s="179"/>
      <c r="S282" s="179"/>
      <c r="T282" s="179"/>
      <c r="U282" s="179"/>
    </row>
    <row r="283" spans="18:21" s="19" customFormat="1" ht="12" x14ac:dyDescent="0.2">
      <c r="R283" s="179"/>
      <c r="S283" s="179"/>
      <c r="T283" s="179"/>
      <c r="U283" s="179"/>
    </row>
    <row r="284" spans="18:21" s="19" customFormat="1" ht="12" x14ac:dyDescent="0.2">
      <c r="R284" s="179"/>
      <c r="S284" s="179"/>
      <c r="T284" s="179"/>
      <c r="U284" s="179"/>
    </row>
    <row r="285" spans="18:21" s="19" customFormat="1" ht="12" x14ac:dyDescent="0.2">
      <c r="R285" s="179"/>
      <c r="S285" s="179"/>
      <c r="T285" s="179"/>
      <c r="U285" s="179"/>
    </row>
    <row r="286" spans="18:21" s="19" customFormat="1" ht="12" x14ac:dyDescent="0.2">
      <c r="R286" s="179"/>
      <c r="S286" s="179"/>
      <c r="T286" s="179"/>
      <c r="U286" s="179"/>
    </row>
    <row r="287" spans="18:21" s="19" customFormat="1" ht="12" x14ac:dyDescent="0.2">
      <c r="R287" s="179"/>
      <c r="S287" s="179"/>
      <c r="T287" s="179"/>
      <c r="U287" s="179"/>
    </row>
    <row r="288" spans="18:21" s="19" customFormat="1" ht="12" x14ac:dyDescent="0.2">
      <c r="R288" s="179"/>
      <c r="S288" s="179"/>
      <c r="T288" s="179"/>
      <c r="U288" s="179"/>
    </row>
    <row r="289" spans="18:21" s="19" customFormat="1" ht="12" x14ac:dyDescent="0.2">
      <c r="R289" s="179"/>
      <c r="S289" s="179"/>
      <c r="T289" s="179"/>
      <c r="U289" s="179"/>
    </row>
    <row r="290" spans="18:21" s="19" customFormat="1" ht="12" x14ac:dyDescent="0.2">
      <c r="R290" s="179"/>
      <c r="S290" s="179"/>
      <c r="T290" s="179"/>
      <c r="U290" s="179"/>
    </row>
    <row r="291" spans="18:21" s="19" customFormat="1" ht="12" x14ac:dyDescent="0.2">
      <c r="R291" s="179"/>
      <c r="S291" s="179"/>
      <c r="T291" s="179"/>
      <c r="U291" s="179"/>
    </row>
    <row r="292" spans="18:21" s="19" customFormat="1" ht="12" x14ac:dyDescent="0.2">
      <c r="R292" s="179"/>
      <c r="S292" s="179"/>
      <c r="T292" s="179"/>
      <c r="U292" s="179"/>
    </row>
    <row r="293" spans="18:21" s="19" customFormat="1" ht="12" x14ac:dyDescent="0.2">
      <c r="R293" s="179"/>
      <c r="S293" s="179"/>
      <c r="T293" s="179"/>
      <c r="U293" s="179"/>
    </row>
    <row r="294" spans="18:21" s="19" customFormat="1" ht="12" x14ac:dyDescent="0.2">
      <c r="R294" s="179"/>
      <c r="S294" s="179"/>
      <c r="T294" s="179"/>
      <c r="U294" s="179"/>
    </row>
    <row r="295" spans="18:21" s="19" customFormat="1" ht="12" x14ac:dyDescent="0.2">
      <c r="R295" s="179"/>
      <c r="S295" s="179"/>
      <c r="T295" s="179"/>
      <c r="U295" s="179"/>
    </row>
    <row r="296" spans="18:21" s="19" customFormat="1" ht="12" x14ac:dyDescent="0.2">
      <c r="R296" s="179"/>
      <c r="S296" s="179"/>
      <c r="T296" s="179"/>
      <c r="U296" s="179"/>
    </row>
    <row r="297" spans="18:21" s="19" customFormat="1" ht="12" x14ac:dyDescent="0.2">
      <c r="R297" s="179"/>
      <c r="S297" s="179"/>
      <c r="T297" s="179"/>
      <c r="U297" s="179"/>
    </row>
    <row r="298" spans="18:21" s="19" customFormat="1" ht="12" x14ac:dyDescent="0.2">
      <c r="R298" s="179"/>
      <c r="S298" s="179"/>
      <c r="T298" s="179"/>
      <c r="U298" s="179"/>
    </row>
    <row r="299" spans="18:21" s="19" customFormat="1" ht="12" x14ac:dyDescent="0.2">
      <c r="R299" s="179"/>
      <c r="S299" s="179"/>
      <c r="T299" s="179"/>
      <c r="U299" s="179"/>
    </row>
    <row r="300" spans="18:21" s="19" customFormat="1" ht="12" x14ac:dyDescent="0.2">
      <c r="R300" s="179"/>
      <c r="S300" s="179"/>
      <c r="T300" s="179"/>
      <c r="U300" s="179"/>
    </row>
    <row r="301" spans="18:21" s="19" customFormat="1" ht="12" x14ac:dyDescent="0.2">
      <c r="R301" s="179"/>
      <c r="S301" s="179"/>
      <c r="T301" s="179"/>
      <c r="U301" s="179"/>
    </row>
    <row r="302" spans="18:21" s="19" customFormat="1" ht="12" x14ac:dyDescent="0.2">
      <c r="R302" s="179"/>
      <c r="S302" s="179"/>
      <c r="T302" s="179"/>
      <c r="U302" s="179"/>
    </row>
    <row r="303" spans="18:21" s="19" customFormat="1" ht="12" x14ac:dyDescent="0.2">
      <c r="R303" s="179"/>
      <c r="S303" s="179"/>
      <c r="T303" s="179"/>
      <c r="U303" s="179"/>
    </row>
    <row r="304" spans="18:21" s="19" customFormat="1" ht="12" x14ac:dyDescent="0.2">
      <c r="R304" s="179"/>
      <c r="S304" s="179"/>
      <c r="T304" s="179"/>
      <c r="U304" s="179"/>
    </row>
    <row r="305" spans="18:21" s="19" customFormat="1" ht="12" x14ac:dyDescent="0.2">
      <c r="R305" s="179"/>
      <c r="S305" s="179"/>
      <c r="T305" s="179"/>
      <c r="U305" s="179"/>
    </row>
    <row r="306" spans="18:21" s="19" customFormat="1" ht="12" x14ac:dyDescent="0.2">
      <c r="R306" s="179"/>
      <c r="S306" s="179"/>
      <c r="T306" s="179"/>
      <c r="U306" s="179"/>
    </row>
    <row r="307" spans="18:21" s="19" customFormat="1" ht="12" x14ac:dyDescent="0.2">
      <c r="R307" s="179"/>
      <c r="S307" s="179"/>
      <c r="T307" s="179"/>
      <c r="U307" s="179"/>
    </row>
    <row r="308" spans="18:21" s="19" customFormat="1" ht="12" x14ac:dyDescent="0.2">
      <c r="R308" s="179"/>
      <c r="S308" s="179"/>
      <c r="T308" s="179"/>
      <c r="U308" s="179"/>
    </row>
    <row r="309" spans="18:21" s="19" customFormat="1" ht="12" x14ac:dyDescent="0.2">
      <c r="R309" s="179"/>
      <c r="S309" s="179"/>
      <c r="T309" s="179"/>
      <c r="U309" s="179"/>
    </row>
    <row r="310" spans="18:21" s="19" customFormat="1" ht="12" x14ac:dyDescent="0.2">
      <c r="R310" s="179"/>
      <c r="S310" s="179"/>
      <c r="T310" s="179"/>
      <c r="U310" s="179"/>
    </row>
    <row r="311" spans="18:21" s="19" customFormat="1" ht="12" x14ac:dyDescent="0.2">
      <c r="R311" s="179"/>
      <c r="S311" s="179"/>
      <c r="T311" s="179"/>
      <c r="U311" s="179"/>
    </row>
    <row r="312" spans="18:21" s="19" customFormat="1" ht="12" x14ac:dyDescent="0.2">
      <c r="R312" s="179"/>
      <c r="S312" s="179"/>
      <c r="T312" s="179"/>
      <c r="U312" s="179"/>
    </row>
    <row r="313" spans="18:21" s="19" customFormat="1" ht="12" x14ac:dyDescent="0.2">
      <c r="R313" s="179"/>
      <c r="S313" s="179"/>
      <c r="T313" s="179"/>
      <c r="U313" s="179"/>
    </row>
    <row r="314" spans="18:21" s="19" customFormat="1" ht="12" x14ac:dyDescent="0.2">
      <c r="R314" s="179"/>
      <c r="S314" s="179"/>
      <c r="T314" s="179"/>
      <c r="U314" s="179"/>
    </row>
    <row r="315" spans="18:21" s="19" customFormat="1" ht="12" x14ac:dyDescent="0.2">
      <c r="R315" s="179"/>
      <c r="S315" s="179"/>
      <c r="T315" s="179"/>
      <c r="U315" s="179"/>
    </row>
    <row r="316" spans="18:21" s="19" customFormat="1" ht="12" x14ac:dyDescent="0.2">
      <c r="R316" s="179"/>
      <c r="S316" s="179"/>
      <c r="T316" s="179"/>
      <c r="U316" s="179"/>
    </row>
    <row r="317" spans="18:21" s="19" customFormat="1" ht="12" x14ac:dyDescent="0.2">
      <c r="R317" s="179"/>
      <c r="S317" s="179"/>
      <c r="T317" s="179"/>
      <c r="U317" s="179"/>
    </row>
    <row r="318" spans="18:21" s="19" customFormat="1" ht="12" x14ac:dyDescent="0.2">
      <c r="R318" s="179"/>
      <c r="S318" s="179"/>
      <c r="T318" s="179"/>
      <c r="U318" s="179"/>
    </row>
    <row r="319" spans="18:21" s="19" customFormat="1" ht="12" x14ac:dyDescent="0.2">
      <c r="R319" s="179"/>
      <c r="S319" s="179"/>
      <c r="T319" s="179"/>
      <c r="U319" s="179"/>
    </row>
    <row r="320" spans="18:21" s="19" customFormat="1" ht="12" x14ac:dyDescent="0.2">
      <c r="R320" s="179"/>
      <c r="S320" s="179"/>
      <c r="T320" s="179"/>
      <c r="U320" s="179"/>
    </row>
    <row r="321" spans="18:21" s="19" customFormat="1" ht="12" x14ac:dyDescent="0.2">
      <c r="R321" s="179"/>
      <c r="S321" s="179"/>
      <c r="T321" s="179"/>
      <c r="U321" s="179"/>
    </row>
    <row r="322" spans="18:21" s="19" customFormat="1" ht="12" x14ac:dyDescent="0.2">
      <c r="R322" s="179"/>
      <c r="S322" s="179"/>
      <c r="T322" s="179"/>
      <c r="U322" s="179"/>
    </row>
    <row r="323" spans="18:21" s="19" customFormat="1" ht="12" x14ac:dyDescent="0.2">
      <c r="R323" s="179"/>
      <c r="S323" s="179"/>
      <c r="T323" s="179"/>
      <c r="U323" s="179"/>
    </row>
    <row r="324" spans="18:21" s="19" customFormat="1" ht="12" x14ac:dyDescent="0.2">
      <c r="R324" s="179"/>
      <c r="S324" s="179"/>
      <c r="T324" s="179"/>
      <c r="U324" s="179"/>
    </row>
    <row r="325" spans="18:21" s="19" customFormat="1" ht="12" x14ac:dyDescent="0.2">
      <c r="R325" s="179"/>
      <c r="S325" s="179"/>
      <c r="T325" s="179"/>
      <c r="U325" s="179"/>
    </row>
    <row r="326" spans="18:21" s="19" customFormat="1" ht="12" x14ac:dyDescent="0.2">
      <c r="R326" s="179"/>
      <c r="S326" s="179"/>
      <c r="T326" s="179"/>
      <c r="U326" s="179"/>
    </row>
    <row r="327" spans="18:21" s="19" customFormat="1" ht="12" x14ac:dyDescent="0.2">
      <c r="R327" s="179"/>
      <c r="S327" s="179"/>
      <c r="T327" s="179"/>
      <c r="U327" s="179"/>
    </row>
    <row r="328" spans="18:21" s="19" customFormat="1" ht="12" x14ac:dyDescent="0.2">
      <c r="R328" s="179"/>
      <c r="S328" s="179"/>
      <c r="T328" s="179"/>
      <c r="U328" s="179"/>
    </row>
    <row r="329" spans="18:21" s="19" customFormat="1" ht="12" x14ac:dyDescent="0.2">
      <c r="R329" s="179"/>
      <c r="S329" s="179"/>
      <c r="T329" s="179"/>
      <c r="U329" s="179"/>
    </row>
    <row r="330" spans="18:21" s="19" customFormat="1" ht="12" x14ac:dyDescent="0.2">
      <c r="R330" s="179"/>
      <c r="S330" s="179"/>
      <c r="T330" s="179"/>
      <c r="U330" s="179"/>
    </row>
    <row r="331" spans="18:21" s="19" customFormat="1" ht="12" x14ac:dyDescent="0.2">
      <c r="R331" s="179"/>
      <c r="S331" s="179"/>
      <c r="T331" s="179"/>
      <c r="U331" s="179"/>
    </row>
    <row r="332" spans="18:21" s="19" customFormat="1" ht="12" x14ac:dyDescent="0.2">
      <c r="R332" s="179"/>
      <c r="S332" s="179"/>
      <c r="T332" s="179"/>
      <c r="U332" s="179"/>
    </row>
    <row r="333" spans="18:21" s="19" customFormat="1" ht="12" x14ac:dyDescent="0.2">
      <c r="R333" s="179"/>
      <c r="S333" s="179"/>
      <c r="T333" s="179"/>
      <c r="U333" s="179"/>
    </row>
    <row r="334" spans="18:21" s="19" customFormat="1" ht="12" x14ac:dyDescent="0.2">
      <c r="R334" s="179"/>
      <c r="S334" s="179"/>
      <c r="T334" s="179"/>
      <c r="U334" s="179"/>
    </row>
    <row r="335" spans="18:21" s="19" customFormat="1" ht="12" x14ac:dyDescent="0.2">
      <c r="R335" s="179"/>
      <c r="S335" s="179"/>
      <c r="T335" s="179"/>
      <c r="U335" s="179"/>
    </row>
    <row r="336" spans="18:21" s="19" customFormat="1" ht="12" x14ac:dyDescent="0.2">
      <c r="R336" s="179"/>
      <c r="S336" s="179"/>
      <c r="T336" s="179"/>
      <c r="U336" s="179"/>
    </row>
    <row r="337" spans="18:21" s="19" customFormat="1" ht="12" x14ac:dyDescent="0.2">
      <c r="R337" s="179"/>
      <c r="S337" s="179"/>
      <c r="T337" s="179"/>
      <c r="U337" s="179"/>
    </row>
    <row r="338" spans="18:21" s="19" customFormat="1" ht="12" x14ac:dyDescent="0.2">
      <c r="R338" s="179"/>
      <c r="S338" s="179"/>
      <c r="T338" s="179"/>
      <c r="U338" s="179"/>
    </row>
    <row r="339" spans="18:21" s="19" customFormat="1" ht="12" x14ac:dyDescent="0.2">
      <c r="R339" s="179"/>
      <c r="S339" s="179"/>
      <c r="T339" s="179"/>
      <c r="U339" s="179"/>
    </row>
    <row r="340" spans="18:21" s="19" customFormat="1" ht="12" x14ac:dyDescent="0.2">
      <c r="R340" s="179"/>
      <c r="S340" s="179"/>
      <c r="T340" s="179"/>
      <c r="U340" s="179"/>
    </row>
    <row r="341" spans="18:21" s="19" customFormat="1" ht="12" x14ac:dyDescent="0.2">
      <c r="R341" s="179"/>
      <c r="S341" s="179"/>
      <c r="T341" s="179"/>
      <c r="U341" s="179"/>
    </row>
    <row r="342" spans="18:21" s="19" customFormat="1" ht="12" x14ac:dyDescent="0.2">
      <c r="R342" s="179"/>
      <c r="S342" s="179"/>
      <c r="T342" s="179"/>
      <c r="U342" s="179"/>
    </row>
    <row r="343" spans="18:21" s="19" customFormat="1" ht="12" x14ac:dyDescent="0.2">
      <c r="R343" s="179"/>
      <c r="S343" s="179"/>
      <c r="T343" s="179"/>
      <c r="U343" s="179"/>
    </row>
    <row r="344" spans="18:21" s="19" customFormat="1" ht="12" x14ac:dyDescent="0.2">
      <c r="R344" s="179"/>
      <c r="S344" s="179"/>
      <c r="T344" s="179"/>
      <c r="U344" s="179"/>
    </row>
    <row r="345" spans="18:21" s="19" customFormat="1" ht="12" x14ac:dyDescent="0.2">
      <c r="R345" s="179"/>
      <c r="S345" s="179"/>
      <c r="T345" s="179"/>
      <c r="U345" s="179"/>
    </row>
    <row r="346" spans="18:21" s="19" customFormat="1" ht="12" x14ac:dyDescent="0.2">
      <c r="R346" s="179"/>
      <c r="S346" s="179"/>
      <c r="T346" s="179"/>
      <c r="U346" s="179"/>
    </row>
    <row r="347" spans="18:21" s="19" customFormat="1" ht="12" x14ac:dyDescent="0.2">
      <c r="R347" s="179"/>
      <c r="S347" s="179"/>
      <c r="T347" s="179"/>
      <c r="U347" s="179"/>
    </row>
    <row r="348" spans="18:21" s="19" customFormat="1" ht="12" x14ac:dyDescent="0.2">
      <c r="R348" s="179"/>
      <c r="S348" s="179"/>
      <c r="T348" s="179"/>
      <c r="U348" s="179"/>
    </row>
    <row r="349" spans="18:21" s="19" customFormat="1" ht="12" x14ac:dyDescent="0.2">
      <c r="R349" s="179"/>
      <c r="S349" s="179"/>
      <c r="T349" s="179"/>
      <c r="U349" s="179"/>
    </row>
    <row r="350" spans="18:21" s="19" customFormat="1" ht="12" x14ac:dyDescent="0.2">
      <c r="R350" s="179"/>
      <c r="S350" s="179"/>
      <c r="T350" s="179"/>
      <c r="U350" s="179"/>
    </row>
    <row r="351" spans="18:21" s="19" customFormat="1" ht="12" x14ac:dyDescent="0.2">
      <c r="R351" s="179"/>
      <c r="S351" s="179"/>
      <c r="T351" s="179"/>
      <c r="U351" s="179"/>
    </row>
    <row r="352" spans="18:21" s="19" customFormat="1" ht="12" x14ac:dyDescent="0.2">
      <c r="R352" s="179"/>
      <c r="S352" s="179"/>
      <c r="T352" s="179"/>
      <c r="U352" s="179"/>
    </row>
    <row r="353" spans="18:21" s="19" customFormat="1" ht="12" x14ac:dyDescent="0.2">
      <c r="R353" s="179"/>
      <c r="S353" s="179"/>
      <c r="T353" s="179"/>
      <c r="U353" s="179"/>
    </row>
    <row r="354" spans="18:21" s="19" customFormat="1" ht="12" x14ac:dyDescent="0.2">
      <c r="R354" s="179"/>
      <c r="S354" s="179"/>
      <c r="T354" s="179"/>
      <c r="U354" s="179"/>
    </row>
    <row r="355" spans="18:21" s="19" customFormat="1" ht="12" x14ac:dyDescent="0.2">
      <c r="R355" s="179"/>
      <c r="S355" s="179"/>
      <c r="T355" s="179"/>
      <c r="U355" s="179"/>
    </row>
    <row r="356" spans="18:21" s="19" customFormat="1" ht="12" x14ac:dyDescent="0.2">
      <c r="R356" s="179"/>
      <c r="S356" s="179"/>
      <c r="T356" s="179"/>
      <c r="U356" s="179"/>
    </row>
    <row r="357" spans="18:21" s="19" customFormat="1" ht="12" x14ac:dyDescent="0.2">
      <c r="R357" s="179"/>
      <c r="S357" s="179"/>
      <c r="T357" s="179"/>
      <c r="U357" s="179"/>
    </row>
    <row r="358" spans="18:21" s="19" customFormat="1" ht="12" x14ac:dyDescent="0.2">
      <c r="R358" s="179"/>
      <c r="S358" s="179"/>
      <c r="T358" s="179"/>
      <c r="U358" s="179"/>
    </row>
    <row r="359" spans="18:21" s="19" customFormat="1" ht="12" x14ac:dyDescent="0.2">
      <c r="R359" s="179"/>
      <c r="S359" s="179"/>
      <c r="T359" s="179"/>
      <c r="U359" s="179"/>
    </row>
    <row r="360" spans="18:21" s="19" customFormat="1" ht="12" x14ac:dyDescent="0.2">
      <c r="R360" s="179"/>
      <c r="S360" s="179"/>
      <c r="T360" s="179"/>
      <c r="U360" s="179"/>
    </row>
    <row r="361" spans="18:21" s="19" customFormat="1" ht="12" x14ac:dyDescent="0.2">
      <c r="R361" s="179"/>
      <c r="S361" s="179"/>
      <c r="T361" s="179"/>
      <c r="U361" s="179"/>
    </row>
    <row r="362" spans="18:21" s="19" customFormat="1" ht="12" x14ac:dyDescent="0.2">
      <c r="R362" s="179"/>
      <c r="S362" s="179"/>
      <c r="T362" s="179"/>
      <c r="U362" s="179"/>
    </row>
    <row r="363" spans="18:21" s="19" customFormat="1" ht="12" x14ac:dyDescent="0.2">
      <c r="R363" s="179"/>
      <c r="S363" s="179"/>
      <c r="T363" s="179"/>
      <c r="U363" s="179"/>
    </row>
    <row r="364" spans="18:21" s="19" customFormat="1" ht="12" x14ac:dyDescent="0.2">
      <c r="R364" s="179"/>
      <c r="S364" s="179"/>
      <c r="T364" s="179"/>
      <c r="U364" s="179"/>
    </row>
    <row r="365" spans="18:21" s="19" customFormat="1" ht="12" x14ac:dyDescent="0.2">
      <c r="R365" s="179"/>
      <c r="S365" s="179"/>
      <c r="T365" s="179"/>
      <c r="U365" s="179"/>
    </row>
    <row r="366" spans="18:21" s="19" customFormat="1" ht="12" x14ac:dyDescent="0.2">
      <c r="R366" s="179"/>
      <c r="S366" s="179"/>
      <c r="T366" s="179"/>
      <c r="U366" s="179"/>
    </row>
    <row r="367" spans="18:21" s="19" customFormat="1" ht="12" x14ac:dyDescent="0.2">
      <c r="R367" s="179"/>
      <c r="S367" s="179"/>
      <c r="T367" s="179"/>
      <c r="U367" s="179"/>
    </row>
    <row r="368" spans="18:21" s="19" customFormat="1" ht="12" x14ac:dyDescent="0.2">
      <c r="R368" s="179"/>
      <c r="S368" s="179"/>
      <c r="T368" s="179"/>
      <c r="U368" s="179"/>
    </row>
    <row r="369" spans="18:21" s="19" customFormat="1" ht="12" x14ac:dyDescent="0.2">
      <c r="R369" s="179"/>
      <c r="S369" s="179"/>
      <c r="T369" s="179"/>
      <c r="U369" s="179"/>
    </row>
    <row r="370" spans="18:21" s="19" customFormat="1" ht="12" x14ac:dyDescent="0.2">
      <c r="R370" s="179"/>
      <c r="S370" s="179"/>
      <c r="T370" s="179"/>
      <c r="U370" s="179"/>
    </row>
    <row r="371" spans="18:21" s="19" customFormat="1" ht="12" x14ac:dyDescent="0.2">
      <c r="R371" s="179"/>
      <c r="S371" s="179"/>
      <c r="T371" s="179"/>
      <c r="U371" s="179"/>
    </row>
    <row r="372" spans="18:21" s="19" customFormat="1" ht="12" x14ac:dyDescent="0.2">
      <c r="R372" s="179"/>
      <c r="S372" s="179"/>
      <c r="T372" s="179"/>
      <c r="U372" s="179"/>
    </row>
    <row r="373" spans="18:21" s="19" customFormat="1" ht="12" x14ac:dyDescent="0.2">
      <c r="R373" s="179"/>
      <c r="S373" s="179"/>
      <c r="T373" s="179"/>
      <c r="U373" s="179"/>
    </row>
    <row r="374" spans="18:21" s="19" customFormat="1" ht="12" x14ac:dyDescent="0.2">
      <c r="R374" s="179"/>
      <c r="S374" s="179"/>
      <c r="T374" s="179"/>
      <c r="U374" s="179"/>
    </row>
    <row r="375" spans="18:21" s="19" customFormat="1" ht="12" x14ac:dyDescent="0.2">
      <c r="R375" s="179"/>
      <c r="S375" s="179"/>
      <c r="T375" s="179"/>
      <c r="U375" s="179"/>
    </row>
    <row r="376" spans="18:21" s="19" customFormat="1" ht="12" x14ac:dyDescent="0.2">
      <c r="R376" s="179"/>
      <c r="S376" s="179"/>
      <c r="T376" s="179"/>
      <c r="U376" s="179"/>
    </row>
    <row r="377" spans="18:21" s="19" customFormat="1" ht="12" x14ac:dyDescent="0.2">
      <c r="R377" s="179"/>
      <c r="S377" s="179"/>
      <c r="T377" s="179"/>
      <c r="U377" s="179"/>
    </row>
    <row r="378" spans="18:21" s="19" customFormat="1" ht="12" x14ac:dyDescent="0.2">
      <c r="R378" s="179"/>
      <c r="S378" s="179"/>
      <c r="T378" s="179"/>
      <c r="U378" s="179"/>
    </row>
    <row r="379" spans="18:21" s="19" customFormat="1" ht="12" x14ac:dyDescent="0.2">
      <c r="R379" s="179"/>
      <c r="S379" s="179"/>
      <c r="T379" s="179"/>
      <c r="U379" s="179"/>
    </row>
    <row r="380" spans="18:21" s="19" customFormat="1" ht="12" x14ac:dyDescent="0.2">
      <c r="R380" s="179"/>
      <c r="S380" s="179"/>
      <c r="T380" s="179"/>
      <c r="U380" s="179"/>
    </row>
    <row r="381" spans="18:21" s="19" customFormat="1" ht="12" x14ac:dyDescent="0.2">
      <c r="R381" s="179"/>
      <c r="S381" s="179"/>
      <c r="T381" s="179"/>
      <c r="U381" s="179"/>
    </row>
    <row r="382" spans="18:21" s="19" customFormat="1" ht="12" x14ac:dyDescent="0.2">
      <c r="R382" s="179"/>
      <c r="S382" s="179"/>
      <c r="T382" s="179"/>
      <c r="U382" s="179"/>
    </row>
    <row r="383" spans="18:21" s="19" customFormat="1" ht="12" x14ac:dyDescent="0.2">
      <c r="R383" s="179"/>
      <c r="S383" s="179"/>
      <c r="T383" s="179"/>
      <c r="U383" s="179"/>
    </row>
    <row r="384" spans="18:21" s="19" customFormat="1" ht="12" x14ac:dyDescent="0.2">
      <c r="R384" s="179"/>
      <c r="S384" s="179"/>
      <c r="T384" s="179"/>
      <c r="U384" s="179"/>
    </row>
    <row r="385" spans="18:21" s="19" customFormat="1" ht="12" x14ac:dyDescent="0.2">
      <c r="R385" s="179"/>
      <c r="S385" s="179"/>
      <c r="T385" s="179"/>
      <c r="U385" s="179"/>
    </row>
    <row r="386" spans="18:21" s="19" customFormat="1" ht="12" x14ac:dyDescent="0.2">
      <c r="R386" s="179"/>
      <c r="S386" s="179"/>
      <c r="T386" s="179"/>
      <c r="U386" s="179"/>
    </row>
    <row r="387" spans="18:21" s="19" customFormat="1" ht="12" x14ac:dyDescent="0.2">
      <c r="R387" s="179"/>
      <c r="S387" s="179"/>
      <c r="T387" s="179"/>
      <c r="U387" s="179"/>
    </row>
    <row r="388" spans="18:21" s="19" customFormat="1" ht="12" x14ac:dyDescent="0.2">
      <c r="R388" s="179"/>
      <c r="S388" s="179"/>
      <c r="T388" s="179"/>
      <c r="U388" s="179"/>
    </row>
    <row r="389" spans="18:21" s="19" customFormat="1" ht="12" x14ac:dyDescent="0.2">
      <c r="R389" s="179"/>
      <c r="S389" s="179"/>
      <c r="T389" s="179"/>
      <c r="U389" s="179"/>
    </row>
    <row r="390" spans="18:21" s="19" customFormat="1" ht="12" x14ac:dyDescent="0.2">
      <c r="R390" s="179"/>
      <c r="S390" s="179"/>
      <c r="T390" s="179"/>
      <c r="U390" s="179"/>
    </row>
    <row r="391" spans="18:21" s="19" customFormat="1" ht="12" x14ac:dyDescent="0.2">
      <c r="R391" s="179"/>
      <c r="S391" s="179"/>
      <c r="T391" s="179"/>
      <c r="U391" s="179"/>
    </row>
    <row r="392" spans="18:21" s="19" customFormat="1" ht="12" x14ac:dyDescent="0.2">
      <c r="R392" s="179"/>
      <c r="S392" s="179"/>
      <c r="T392" s="179"/>
      <c r="U392" s="179"/>
    </row>
    <row r="393" spans="18:21" s="19" customFormat="1" ht="12" x14ac:dyDescent="0.2">
      <c r="R393" s="179"/>
      <c r="S393" s="179"/>
      <c r="T393" s="179"/>
      <c r="U393" s="179"/>
    </row>
    <row r="394" spans="18:21" s="19" customFormat="1" ht="12" x14ac:dyDescent="0.2">
      <c r="R394" s="179"/>
      <c r="S394" s="179"/>
      <c r="T394" s="179"/>
      <c r="U394" s="179"/>
    </row>
    <row r="395" spans="18:21" s="19" customFormat="1" ht="12" x14ac:dyDescent="0.2">
      <c r="R395" s="179"/>
      <c r="S395" s="179"/>
      <c r="T395" s="179"/>
      <c r="U395" s="179"/>
    </row>
    <row r="396" spans="18:21" s="19" customFormat="1" ht="12" x14ac:dyDescent="0.2">
      <c r="R396" s="179"/>
      <c r="S396" s="179"/>
      <c r="T396" s="179"/>
      <c r="U396" s="179"/>
    </row>
    <row r="397" spans="18:21" s="19" customFormat="1" ht="12" x14ac:dyDescent="0.2">
      <c r="R397" s="179"/>
      <c r="S397" s="179"/>
      <c r="T397" s="179"/>
      <c r="U397" s="179"/>
    </row>
    <row r="398" spans="18:21" s="19" customFormat="1" ht="12" x14ac:dyDescent="0.2">
      <c r="R398" s="179"/>
      <c r="S398" s="179"/>
      <c r="T398" s="179"/>
      <c r="U398" s="179"/>
    </row>
    <row r="399" spans="18:21" s="19" customFormat="1" ht="12" x14ac:dyDescent="0.2">
      <c r="R399" s="179"/>
      <c r="S399" s="179"/>
      <c r="T399" s="179"/>
      <c r="U399" s="179"/>
    </row>
    <row r="400" spans="18:21" s="19" customFormat="1" ht="12" x14ac:dyDescent="0.2">
      <c r="R400" s="179"/>
      <c r="S400" s="179"/>
      <c r="T400" s="179"/>
      <c r="U400" s="179"/>
    </row>
    <row r="401" spans="18:21" s="19" customFormat="1" ht="12" x14ac:dyDescent="0.2">
      <c r="R401" s="179"/>
      <c r="S401" s="179"/>
      <c r="T401" s="179"/>
      <c r="U401" s="179"/>
    </row>
    <row r="402" spans="18:21" s="19" customFormat="1" ht="12" x14ac:dyDescent="0.2">
      <c r="R402" s="179"/>
      <c r="S402" s="179"/>
      <c r="T402" s="179"/>
      <c r="U402" s="179"/>
    </row>
    <row r="403" spans="18:21" s="19" customFormat="1" ht="12" x14ac:dyDescent="0.2">
      <c r="R403" s="179"/>
      <c r="S403" s="179"/>
      <c r="T403" s="179"/>
      <c r="U403" s="179"/>
    </row>
    <row r="404" spans="18:21" s="19" customFormat="1" ht="12" x14ac:dyDescent="0.2">
      <c r="R404" s="179"/>
      <c r="S404" s="179"/>
      <c r="T404" s="179"/>
      <c r="U404" s="179"/>
    </row>
    <row r="405" spans="18:21" s="19" customFormat="1" ht="12" x14ac:dyDescent="0.2">
      <c r="R405" s="179"/>
      <c r="S405" s="179"/>
      <c r="T405" s="179"/>
      <c r="U405" s="179"/>
    </row>
    <row r="406" spans="18:21" s="19" customFormat="1" ht="12" x14ac:dyDescent="0.2">
      <c r="R406" s="179"/>
      <c r="S406" s="179"/>
      <c r="T406" s="179"/>
      <c r="U406" s="179"/>
    </row>
    <row r="407" spans="18:21" s="19" customFormat="1" ht="12" x14ac:dyDescent="0.2">
      <c r="R407" s="179"/>
      <c r="S407" s="179"/>
      <c r="T407" s="179"/>
      <c r="U407" s="179"/>
    </row>
    <row r="408" spans="18:21" s="19" customFormat="1" ht="12" x14ac:dyDescent="0.2">
      <c r="R408" s="179"/>
      <c r="S408" s="179"/>
      <c r="T408" s="179"/>
      <c r="U408" s="179"/>
    </row>
    <row r="409" spans="18:21" s="19" customFormat="1" ht="12" x14ac:dyDescent="0.2">
      <c r="R409" s="179"/>
      <c r="S409" s="179"/>
      <c r="T409" s="179"/>
      <c r="U409" s="179"/>
    </row>
    <row r="410" spans="18:21" s="19" customFormat="1" ht="12" x14ac:dyDescent="0.2">
      <c r="R410" s="179"/>
      <c r="S410" s="179"/>
      <c r="T410" s="179"/>
      <c r="U410" s="179"/>
    </row>
    <row r="411" spans="18:21" s="19" customFormat="1" ht="12" x14ac:dyDescent="0.2">
      <c r="R411" s="179"/>
      <c r="S411" s="179"/>
      <c r="T411" s="179"/>
      <c r="U411" s="179"/>
    </row>
    <row r="412" spans="18:21" s="19" customFormat="1" ht="12" x14ac:dyDescent="0.2">
      <c r="R412" s="179"/>
      <c r="S412" s="179"/>
      <c r="T412" s="179"/>
      <c r="U412" s="179"/>
    </row>
    <row r="413" spans="18:21" s="19" customFormat="1" ht="12" x14ac:dyDescent="0.2">
      <c r="R413" s="179"/>
      <c r="S413" s="179"/>
      <c r="T413" s="179"/>
      <c r="U413" s="179"/>
    </row>
    <row r="414" spans="18:21" s="19" customFormat="1" ht="12" x14ac:dyDescent="0.2">
      <c r="R414" s="179"/>
      <c r="S414" s="179"/>
      <c r="T414" s="179"/>
      <c r="U414" s="179"/>
    </row>
    <row r="415" spans="18:21" s="19" customFormat="1" ht="12" x14ac:dyDescent="0.2">
      <c r="R415" s="179"/>
      <c r="S415" s="179"/>
      <c r="T415" s="179"/>
      <c r="U415" s="179"/>
    </row>
    <row r="416" spans="18:21" s="19" customFormat="1" ht="12" x14ac:dyDescent="0.2">
      <c r="R416" s="179"/>
      <c r="S416" s="179"/>
      <c r="T416" s="179"/>
      <c r="U416" s="179"/>
    </row>
    <row r="417" spans="18:21" s="19" customFormat="1" ht="12" x14ac:dyDescent="0.2">
      <c r="R417" s="179"/>
      <c r="S417" s="179"/>
      <c r="T417" s="179"/>
      <c r="U417" s="179"/>
    </row>
    <row r="418" spans="18:21" s="19" customFormat="1" ht="12" x14ac:dyDescent="0.2">
      <c r="R418" s="179"/>
      <c r="S418" s="179"/>
      <c r="T418" s="179"/>
      <c r="U418" s="179"/>
    </row>
    <row r="419" spans="18:21" s="19" customFormat="1" ht="12" x14ac:dyDescent="0.2">
      <c r="R419" s="179"/>
      <c r="S419" s="179"/>
      <c r="T419" s="179"/>
      <c r="U419" s="179"/>
    </row>
    <row r="420" spans="18:21" s="19" customFormat="1" ht="12" x14ac:dyDescent="0.2">
      <c r="R420" s="179"/>
      <c r="S420" s="179"/>
      <c r="T420" s="179"/>
      <c r="U420" s="179"/>
    </row>
    <row r="421" spans="18:21" s="19" customFormat="1" ht="12" x14ac:dyDescent="0.2">
      <c r="R421" s="179"/>
      <c r="S421" s="179"/>
      <c r="T421" s="179"/>
      <c r="U421" s="179"/>
    </row>
    <row r="422" spans="18:21" s="19" customFormat="1" ht="12" x14ac:dyDescent="0.2">
      <c r="R422" s="179"/>
      <c r="S422" s="179"/>
      <c r="T422" s="179"/>
      <c r="U422" s="179"/>
    </row>
    <row r="423" spans="18:21" s="19" customFormat="1" ht="12" x14ac:dyDescent="0.2">
      <c r="R423" s="179"/>
      <c r="S423" s="179"/>
      <c r="T423" s="179"/>
      <c r="U423" s="179"/>
    </row>
    <row r="424" spans="18:21" s="19" customFormat="1" ht="12" x14ac:dyDescent="0.2">
      <c r="R424" s="179"/>
      <c r="S424" s="179"/>
      <c r="T424" s="179"/>
      <c r="U424" s="179"/>
    </row>
    <row r="425" spans="18:21" s="19" customFormat="1" ht="12" x14ac:dyDescent="0.2">
      <c r="R425" s="179"/>
      <c r="S425" s="179"/>
      <c r="T425" s="179"/>
      <c r="U425" s="179"/>
    </row>
    <row r="426" spans="18:21" s="19" customFormat="1" ht="12" x14ac:dyDescent="0.2">
      <c r="R426" s="179"/>
      <c r="S426" s="179"/>
      <c r="T426" s="179"/>
      <c r="U426" s="179"/>
    </row>
    <row r="427" spans="18:21" s="19" customFormat="1" ht="12" x14ac:dyDescent="0.2">
      <c r="R427" s="179"/>
      <c r="S427" s="179"/>
      <c r="T427" s="179"/>
      <c r="U427" s="179"/>
    </row>
    <row r="428" spans="18:21" s="19" customFormat="1" ht="12" x14ac:dyDescent="0.2">
      <c r="R428" s="179"/>
      <c r="S428" s="179"/>
      <c r="T428" s="179"/>
      <c r="U428" s="179"/>
    </row>
    <row r="429" spans="18:21" s="19" customFormat="1" ht="12" x14ac:dyDescent="0.2">
      <c r="R429" s="179"/>
      <c r="S429" s="179"/>
      <c r="T429" s="179"/>
      <c r="U429" s="179"/>
    </row>
    <row r="430" spans="18:21" s="19" customFormat="1" ht="12" x14ac:dyDescent="0.2">
      <c r="R430" s="179"/>
      <c r="S430" s="179"/>
      <c r="T430" s="179"/>
      <c r="U430" s="179"/>
    </row>
    <row r="431" spans="18:21" s="19" customFormat="1" ht="12" x14ac:dyDescent="0.2">
      <c r="R431" s="179"/>
      <c r="S431" s="179"/>
      <c r="T431" s="179"/>
      <c r="U431" s="179"/>
    </row>
    <row r="432" spans="18:21" s="19" customFormat="1" ht="12" x14ac:dyDescent="0.2">
      <c r="R432" s="179"/>
      <c r="S432" s="179"/>
      <c r="T432" s="179"/>
      <c r="U432" s="179"/>
    </row>
    <row r="433" spans="18:21" s="19" customFormat="1" ht="12" x14ac:dyDescent="0.2">
      <c r="R433" s="179"/>
      <c r="S433" s="179"/>
      <c r="T433" s="179"/>
      <c r="U433" s="179"/>
    </row>
    <row r="434" spans="18:21" s="19" customFormat="1" ht="12" x14ac:dyDescent="0.2">
      <c r="R434" s="179"/>
      <c r="S434" s="179"/>
      <c r="T434" s="179"/>
      <c r="U434" s="179"/>
    </row>
    <row r="435" spans="18:21" s="19" customFormat="1" ht="12" x14ac:dyDescent="0.2">
      <c r="R435" s="179"/>
      <c r="S435" s="179"/>
      <c r="T435" s="179"/>
      <c r="U435" s="179"/>
    </row>
    <row r="436" spans="18:21" s="19" customFormat="1" ht="12" x14ac:dyDescent="0.2">
      <c r="R436" s="179"/>
      <c r="S436" s="179"/>
      <c r="T436" s="179"/>
      <c r="U436" s="179"/>
    </row>
    <row r="437" spans="18:21" s="19" customFormat="1" ht="12" x14ac:dyDescent="0.2">
      <c r="R437" s="179"/>
      <c r="S437" s="179"/>
      <c r="T437" s="179"/>
      <c r="U437" s="179"/>
    </row>
    <row r="438" spans="18:21" s="19" customFormat="1" ht="12" x14ac:dyDescent="0.2">
      <c r="R438" s="179"/>
      <c r="S438" s="179"/>
      <c r="T438" s="179"/>
      <c r="U438" s="179"/>
    </row>
    <row r="439" spans="18:21" s="19" customFormat="1" ht="12" x14ac:dyDescent="0.2">
      <c r="R439" s="179"/>
      <c r="S439" s="179"/>
      <c r="T439" s="179"/>
      <c r="U439" s="179"/>
    </row>
    <row r="440" spans="18:21" s="19" customFormat="1" ht="12" x14ac:dyDescent="0.2">
      <c r="R440" s="179"/>
      <c r="S440" s="179"/>
      <c r="T440" s="179"/>
      <c r="U440" s="179"/>
    </row>
    <row r="441" spans="18:21" s="19" customFormat="1" ht="12" x14ac:dyDescent="0.2">
      <c r="R441" s="179"/>
      <c r="S441" s="179"/>
      <c r="T441" s="179"/>
      <c r="U441" s="179"/>
    </row>
    <row r="442" spans="18:21" s="19" customFormat="1" ht="12" x14ac:dyDescent="0.2">
      <c r="R442" s="179"/>
      <c r="S442" s="179"/>
      <c r="T442" s="179"/>
      <c r="U442" s="179"/>
    </row>
    <row r="443" spans="18:21" s="19" customFormat="1" ht="12" x14ac:dyDescent="0.2">
      <c r="R443" s="179"/>
      <c r="S443" s="179"/>
      <c r="T443" s="179"/>
      <c r="U443" s="179"/>
    </row>
    <row r="444" spans="18:21" s="19" customFormat="1" ht="12" x14ac:dyDescent="0.2">
      <c r="R444" s="179"/>
      <c r="S444" s="179"/>
      <c r="T444" s="179"/>
      <c r="U444" s="179"/>
    </row>
    <row r="445" spans="18:21" s="19" customFormat="1" ht="12" x14ac:dyDescent="0.2">
      <c r="R445" s="179"/>
      <c r="S445" s="179"/>
      <c r="T445" s="179"/>
      <c r="U445" s="179"/>
    </row>
    <row r="446" spans="18:21" s="19" customFormat="1" ht="12" x14ac:dyDescent="0.2">
      <c r="R446" s="179"/>
      <c r="S446" s="179"/>
      <c r="T446" s="179"/>
      <c r="U446" s="179"/>
    </row>
    <row r="447" spans="18:21" s="19" customFormat="1" ht="12" x14ac:dyDescent="0.2">
      <c r="R447" s="179"/>
      <c r="S447" s="179"/>
      <c r="T447" s="179"/>
      <c r="U447" s="179"/>
    </row>
    <row r="448" spans="18:21" s="19" customFormat="1" ht="12" x14ac:dyDescent="0.2">
      <c r="R448" s="179"/>
      <c r="S448" s="179"/>
      <c r="T448" s="179"/>
      <c r="U448" s="179"/>
    </row>
    <row r="449" spans="18:21" s="19" customFormat="1" ht="12" x14ac:dyDescent="0.2">
      <c r="R449" s="179"/>
      <c r="S449" s="179"/>
      <c r="T449" s="179"/>
      <c r="U449" s="179"/>
    </row>
    <row r="450" spans="18:21" s="19" customFormat="1" ht="12" x14ac:dyDescent="0.2">
      <c r="R450" s="179"/>
      <c r="S450" s="179"/>
      <c r="T450" s="179"/>
      <c r="U450" s="179"/>
    </row>
    <row r="451" spans="18:21" s="19" customFormat="1" ht="12" x14ac:dyDescent="0.2">
      <c r="R451" s="179"/>
      <c r="S451" s="179"/>
      <c r="T451" s="179"/>
      <c r="U451" s="179"/>
    </row>
    <row r="452" spans="18:21" s="19" customFormat="1" ht="12" x14ac:dyDescent="0.2">
      <c r="R452" s="179"/>
      <c r="S452" s="179"/>
      <c r="T452" s="179"/>
      <c r="U452" s="179"/>
    </row>
    <row r="453" spans="18:21" s="19" customFormat="1" ht="12" x14ac:dyDescent="0.2">
      <c r="R453" s="179"/>
      <c r="S453" s="179"/>
      <c r="T453" s="179"/>
      <c r="U453" s="179"/>
    </row>
    <row r="454" spans="18:21" s="19" customFormat="1" ht="12" x14ac:dyDescent="0.2">
      <c r="R454" s="179"/>
      <c r="S454" s="179"/>
      <c r="T454" s="179"/>
      <c r="U454" s="179"/>
    </row>
    <row r="455" spans="18:21" s="19" customFormat="1" ht="12" x14ac:dyDescent="0.2">
      <c r="R455" s="179"/>
      <c r="S455" s="179"/>
      <c r="T455" s="179"/>
      <c r="U455" s="179"/>
    </row>
    <row r="456" spans="18:21" s="19" customFormat="1" ht="12" x14ac:dyDescent="0.2">
      <c r="R456" s="179"/>
      <c r="S456" s="179"/>
      <c r="T456" s="179"/>
      <c r="U456" s="179"/>
    </row>
    <row r="457" spans="18:21" s="19" customFormat="1" ht="12" x14ac:dyDescent="0.2">
      <c r="R457" s="179"/>
      <c r="S457" s="179"/>
      <c r="T457" s="179"/>
      <c r="U457" s="179"/>
    </row>
    <row r="458" spans="18:21" s="19" customFormat="1" ht="12" x14ac:dyDescent="0.2">
      <c r="R458" s="179"/>
      <c r="S458" s="179"/>
      <c r="T458" s="179"/>
      <c r="U458" s="179"/>
    </row>
    <row r="459" spans="18:21" s="19" customFormat="1" ht="12" x14ac:dyDescent="0.2">
      <c r="R459" s="179"/>
      <c r="S459" s="179"/>
      <c r="T459" s="179"/>
      <c r="U459" s="179"/>
    </row>
    <row r="460" spans="18:21" s="19" customFormat="1" ht="12" x14ac:dyDescent="0.2">
      <c r="R460" s="179"/>
      <c r="S460" s="179"/>
      <c r="T460" s="179"/>
      <c r="U460" s="179"/>
    </row>
    <row r="461" spans="18:21" s="19" customFormat="1" ht="12" x14ac:dyDescent="0.2">
      <c r="R461" s="179"/>
      <c r="S461" s="179"/>
      <c r="T461" s="179"/>
      <c r="U461" s="179"/>
    </row>
    <row r="462" spans="18:21" s="19" customFormat="1" ht="12" x14ac:dyDescent="0.2">
      <c r="R462" s="179"/>
      <c r="S462" s="179"/>
      <c r="T462" s="179"/>
      <c r="U462" s="179"/>
    </row>
    <row r="463" spans="18:21" s="19" customFormat="1" ht="12" x14ac:dyDescent="0.2">
      <c r="R463" s="179"/>
      <c r="S463" s="179"/>
      <c r="T463" s="179"/>
      <c r="U463" s="179"/>
    </row>
    <row r="464" spans="18:21" s="19" customFormat="1" ht="12" x14ac:dyDescent="0.2">
      <c r="R464" s="179"/>
      <c r="S464" s="179"/>
      <c r="T464" s="179"/>
      <c r="U464" s="179"/>
    </row>
    <row r="465" spans="18:21" s="19" customFormat="1" ht="12" x14ac:dyDescent="0.2">
      <c r="R465" s="179"/>
      <c r="S465" s="179"/>
      <c r="T465" s="179"/>
      <c r="U465" s="179"/>
    </row>
    <row r="466" spans="18:21" s="19" customFormat="1" ht="12" x14ac:dyDescent="0.2">
      <c r="R466" s="179"/>
      <c r="S466" s="179"/>
      <c r="T466" s="179"/>
      <c r="U466" s="179"/>
    </row>
    <row r="467" spans="18:21" s="19" customFormat="1" ht="12" x14ac:dyDescent="0.2">
      <c r="R467" s="179"/>
      <c r="S467" s="179"/>
      <c r="T467" s="179"/>
      <c r="U467" s="179"/>
    </row>
    <row r="468" spans="18:21" s="19" customFormat="1" ht="12" x14ac:dyDescent="0.2">
      <c r="R468" s="179"/>
      <c r="S468" s="179"/>
      <c r="T468" s="179"/>
      <c r="U468" s="179"/>
    </row>
    <row r="469" spans="18:21" s="19" customFormat="1" ht="12" x14ac:dyDescent="0.2">
      <c r="R469" s="179"/>
      <c r="S469" s="179"/>
      <c r="T469" s="179"/>
      <c r="U469" s="179"/>
    </row>
    <row r="470" spans="18:21" s="19" customFormat="1" ht="12" x14ac:dyDescent="0.2">
      <c r="R470" s="179"/>
      <c r="S470" s="179"/>
      <c r="T470" s="179"/>
      <c r="U470" s="179"/>
    </row>
    <row r="471" spans="18:21" s="19" customFormat="1" ht="12" x14ac:dyDescent="0.2">
      <c r="R471" s="179"/>
      <c r="S471" s="179"/>
      <c r="T471" s="179"/>
      <c r="U471" s="179"/>
    </row>
    <row r="472" spans="18:21" s="19" customFormat="1" ht="12" x14ac:dyDescent="0.2">
      <c r="R472" s="179"/>
      <c r="S472" s="179"/>
      <c r="T472" s="179"/>
      <c r="U472" s="179"/>
    </row>
    <row r="473" spans="18:21" s="19" customFormat="1" ht="12" x14ac:dyDescent="0.2">
      <c r="R473" s="179"/>
      <c r="S473" s="179"/>
      <c r="T473" s="179"/>
      <c r="U473" s="179"/>
    </row>
    <row r="474" spans="18:21" s="19" customFormat="1" ht="12" x14ac:dyDescent="0.2">
      <c r="R474" s="179"/>
      <c r="S474" s="179"/>
      <c r="T474" s="179"/>
      <c r="U474" s="179"/>
    </row>
    <row r="475" spans="18:21" s="19" customFormat="1" ht="12" x14ac:dyDescent="0.2">
      <c r="R475" s="179"/>
      <c r="S475" s="179"/>
      <c r="T475" s="179"/>
      <c r="U475" s="179"/>
    </row>
    <row r="476" spans="18:21" s="19" customFormat="1" ht="12" x14ac:dyDescent="0.2">
      <c r="R476" s="179"/>
      <c r="S476" s="179"/>
      <c r="T476" s="179"/>
      <c r="U476" s="179"/>
    </row>
    <row r="477" spans="18:21" s="19" customFormat="1" ht="12" x14ac:dyDescent="0.2">
      <c r="R477" s="179"/>
      <c r="S477" s="179"/>
      <c r="T477" s="179"/>
      <c r="U477" s="179"/>
    </row>
    <row r="478" spans="18:21" s="19" customFormat="1" ht="12" x14ac:dyDescent="0.2">
      <c r="R478" s="179"/>
      <c r="S478" s="179"/>
      <c r="T478" s="179"/>
      <c r="U478" s="179"/>
    </row>
    <row r="479" spans="18:21" s="19" customFormat="1" ht="12" x14ac:dyDescent="0.2">
      <c r="R479" s="179"/>
      <c r="S479" s="179"/>
      <c r="T479" s="179"/>
      <c r="U479" s="179"/>
    </row>
    <row r="480" spans="18:21" s="19" customFormat="1" ht="12" x14ac:dyDescent="0.2">
      <c r="R480" s="179"/>
      <c r="S480" s="179"/>
      <c r="T480" s="179"/>
      <c r="U480" s="179"/>
    </row>
    <row r="481" spans="18:21" s="19" customFormat="1" ht="12" x14ac:dyDescent="0.2">
      <c r="R481" s="179"/>
      <c r="S481" s="179"/>
      <c r="T481" s="179"/>
      <c r="U481" s="179"/>
    </row>
    <row r="482" spans="18:21" s="19" customFormat="1" ht="12" x14ac:dyDescent="0.2">
      <c r="R482" s="179"/>
      <c r="S482" s="179"/>
      <c r="T482" s="179"/>
      <c r="U482" s="179"/>
    </row>
    <row r="483" spans="18:21" s="19" customFormat="1" ht="12" x14ac:dyDescent="0.2">
      <c r="R483" s="179"/>
      <c r="S483" s="179"/>
      <c r="T483" s="179"/>
      <c r="U483" s="179"/>
    </row>
    <row r="484" spans="18:21" s="19" customFormat="1" ht="12" x14ac:dyDescent="0.2">
      <c r="R484" s="179"/>
      <c r="S484" s="179"/>
      <c r="T484" s="179"/>
      <c r="U484" s="179"/>
    </row>
    <row r="485" spans="18:21" s="19" customFormat="1" ht="12" x14ac:dyDescent="0.2">
      <c r="R485" s="179"/>
      <c r="S485" s="179"/>
      <c r="T485" s="179"/>
      <c r="U485" s="179"/>
    </row>
    <row r="486" spans="18:21" s="19" customFormat="1" ht="12" x14ac:dyDescent="0.2">
      <c r="R486" s="179"/>
      <c r="S486" s="179"/>
      <c r="T486" s="179"/>
      <c r="U486" s="179"/>
    </row>
    <row r="487" spans="18:21" s="19" customFormat="1" ht="12" x14ac:dyDescent="0.2">
      <c r="R487" s="179"/>
      <c r="S487" s="179"/>
      <c r="T487" s="179"/>
      <c r="U487" s="179"/>
    </row>
    <row r="488" spans="18:21" s="19" customFormat="1" ht="12" x14ac:dyDescent="0.2">
      <c r="R488" s="179"/>
      <c r="S488" s="179"/>
      <c r="T488" s="179"/>
      <c r="U488" s="179"/>
    </row>
    <row r="489" spans="18:21" s="19" customFormat="1" ht="12" x14ac:dyDescent="0.2">
      <c r="R489" s="179"/>
      <c r="S489" s="179"/>
      <c r="T489" s="179"/>
      <c r="U489" s="179"/>
    </row>
    <row r="490" spans="18:21" s="19" customFormat="1" ht="12" x14ac:dyDescent="0.2">
      <c r="R490" s="179"/>
      <c r="S490" s="179"/>
      <c r="T490" s="179"/>
      <c r="U490" s="179"/>
    </row>
    <row r="491" spans="18:21" s="19" customFormat="1" ht="12" x14ac:dyDescent="0.2">
      <c r="R491" s="179"/>
      <c r="S491" s="179"/>
      <c r="T491" s="179"/>
      <c r="U491" s="179"/>
    </row>
    <row r="492" spans="18:21" s="19" customFormat="1" ht="12" x14ac:dyDescent="0.2">
      <c r="R492" s="179"/>
      <c r="S492" s="179"/>
      <c r="T492" s="179"/>
      <c r="U492" s="179"/>
    </row>
    <row r="493" spans="18:21" s="19" customFormat="1" ht="12" x14ac:dyDescent="0.2">
      <c r="R493" s="179"/>
      <c r="S493" s="179"/>
      <c r="T493" s="179"/>
      <c r="U493" s="179"/>
    </row>
    <row r="494" spans="18:21" s="19" customFormat="1" ht="12" x14ac:dyDescent="0.2">
      <c r="R494" s="179"/>
      <c r="S494" s="179"/>
      <c r="T494" s="179"/>
      <c r="U494" s="179"/>
    </row>
    <row r="495" spans="18:21" s="19" customFormat="1" ht="12" x14ac:dyDescent="0.2">
      <c r="R495" s="179"/>
      <c r="S495" s="179"/>
      <c r="T495" s="179"/>
      <c r="U495" s="179"/>
    </row>
    <row r="496" spans="18:21" s="19" customFormat="1" ht="12" x14ac:dyDescent="0.2">
      <c r="R496" s="179"/>
      <c r="S496" s="179"/>
      <c r="T496" s="179"/>
      <c r="U496" s="179"/>
    </row>
    <row r="497" spans="18:21" s="19" customFormat="1" ht="12" x14ac:dyDescent="0.2">
      <c r="R497" s="179"/>
      <c r="S497" s="179"/>
      <c r="T497" s="179"/>
      <c r="U497" s="179"/>
    </row>
    <row r="498" spans="18:21" s="19" customFormat="1" ht="12" x14ac:dyDescent="0.2">
      <c r="R498" s="179"/>
      <c r="S498" s="179"/>
      <c r="T498" s="179"/>
      <c r="U498" s="179"/>
    </row>
    <row r="499" spans="18:21" s="19" customFormat="1" ht="12" x14ac:dyDescent="0.2">
      <c r="R499" s="179"/>
      <c r="S499" s="179"/>
      <c r="T499" s="179"/>
      <c r="U499" s="179"/>
    </row>
    <row r="500" spans="18:21" s="19" customFormat="1" ht="12" x14ac:dyDescent="0.2">
      <c r="R500" s="179"/>
      <c r="S500" s="179"/>
      <c r="T500" s="179"/>
      <c r="U500" s="179"/>
    </row>
    <row r="501" spans="18:21" s="19" customFormat="1" ht="12" x14ac:dyDescent="0.2">
      <c r="R501" s="179"/>
      <c r="S501" s="179"/>
      <c r="T501" s="179"/>
      <c r="U501" s="179"/>
    </row>
    <row r="502" spans="18:21" s="19" customFormat="1" ht="12" x14ac:dyDescent="0.2">
      <c r="R502" s="179"/>
      <c r="S502" s="179"/>
      <c r="T502" s="179"/>
      <c r="U502" s="179"/>
    </row>
    <row r="503" spans="18:21" s="19" customFormat="1" ht="12" x14ac:dyDescent="0.2">
      <c r="R503" s="179"/>
      <c r="S503" s="179"/>
      <c r="T503" s="179"/>
      <c r="U503" s="179"/>
    </row>
    <row r="504" spans="18:21" s="19" customFormat="1" ht="12" x14ac:dyDescent="0.2">
      <c r="R504" s="179"/>
      <c r="S504" s="179"/>
      <c r="T504" s="179"/>
      <c r="U504" s="179"/>
    </row>
    <row r="505" spans="18:21" s="19" customFormat="1" ht="12" x14ac:dyDescent="0.2">
      <c r="R505" s="179"/>
      <c r="S505" s="179"/>
      <c r="T505" s="179"/>
      <c r="U505" s="179"/>
    </row>
    <row r="506" spans="18:21" s="19" customFormat="1" ht="12" x14ac:dyDescent="0.2">
      <c r="R506" s="179"/>
      <c r="S506" s="179"/>
      <c r="T506" s="179"/>
      <c r="U506" s="179"/>
    </row>
    <row r="507" spans="18:21" s="19" customFormat="1" ht="12" x14ac:dyDescent="0.2">
      <c r="R507" s="179"/>
      <c r="S507" s="179"/>
      <c r="T507" s="179"/>
      <c r="U507" s="179"/>
    </row>
    <row r="508" spans="18:21" s="19" customFormat="1" ht="12" x14ac:dyDescent="0.2">
      <c r="R508" s="179"/>
      <c r="S508" s="179"/>
      <c r="T508" s="179"/>
      <c r="U508" s="179"/>
    </row>
    <row r="509" spans="18:21" s="19" customFormat="1" ht="12" x14ac:dyDescent="0.2">
      <c r="R509" s="179"/>
      <c r="S509" s="179"/>
      <c r="T509" s="179"/>
      <c r="U509" s="179"/>
    </row>
    <row r="510" spans="18:21" s="19" customFormat="1" ht="12" x14ac:dyDescent="0.2">
      <c r="R510" s="179"/>
      <c r="S510" s="179"/>
      <c r="T510" s="179"/>
      <c r="U510" s="179"/>
    </row>
    <row r="511" spans="18:21" s="19" customFormat="1" ht="12" x14ac:dyDescent="0.2">
      <c r="R511" s="179"/>
      <c r="S511" s="179"/>
      <c r="T511" s="179"/>
      <c r="U511" s="179"/>
    </row>
    <row r="512" spans="18:21" s="19" customFormat="1" ht="12" x14ac:dyDescent="0.2">
      <c r="R512" s="179"/>
      <c r="S512" s="179"/>
      <c r="T512" s="179"/>
      <c r="U512" s="179"/>
    </row>
    <row r="513" spans="18:21" s="19" customFormat="1" ht="12" x14ac:dyDescent="0.2">
      <c r="R513" s="179"/>
      <c r="S513" s="179"/>
      <c r="T513" s="179"/>
      <c r="U513" s="179"/>
    </row>
    <row r="514" spans="18:21" s="19" customFormat="1" ht="12" x14ac:dyDescent="0.2">
      <c r="R514" s="179"/>
      <c r="S514" s="179"/>
      <c r="T514" s="179"/>
      <c r="U514" s="179"/>
    </row>
    <row r="515" spans="18:21" s="19" customFormat="1" ht="12" x14ac:dyDescent="0.2">
      <c r="R515" s="179"/>
      <c r="S515" s="179"/>
      <c r="T515" s="179"/>
      <c r="U515" s="179"/>
    </row>
    <row r="516" spans="18:21" s="19" customFormat="1" ht="12" x14ac:dyDescent="0.2">
      <c r="R516" s="179"/>
      <c r="S516" s="179"/>
      <c r="T516" s="179"/>
      <c r="U516" s="179"/>
    </row>
    <row r="517" spans="18:21" s="19" customFormat="1" ht="12" x14ac:dyDescent="0.2">
      <c r="R517" s="179"/>
      <c r="S517" s="179"/>
      <c r="T517" s="179"/>
      <c r="U517" s="179"/>
    </row>
    <row r="518" spans="18:21" s="19" customFormat="1" ht="12" x14ac:dyDescent="0.2">
      <c r="R518" s="179"/>
      <c r="S518" s="179"/>
      <c r="T518" s="179"/>
      <c r="U518" s="179"/>
    </row>
    <row r="519" spans="18:21" s="19" customFormat="1" ht="12" x14ac:dyDescent="0.2">
      <c r="R519" s="179"/>
      <c r="S519" s="179"/>
      <c r="T519" s="179"/>
      <c r="U519" s="179"/>
    </row>
    <row r="520" spans="18:21" s="19" customFormat="1" ht="12" x14ac:dyDescent="0.2">
      <c r="R520" s="179"/>
      <c r="S520" s="179"/>
      <c r="T520" s="179"/>
      <c r="U520" s="179"/>
    </row>
    <row r="521" spans="18:21" s="19" customFormat="1" ht="12" x14ac:dyDescent="0.2">
      <c r="R521" s="179"/>
      <c r="S521" s="179"/>
      <c r="T521" s="179"/>
      <c r="U521" s="179"/>
    </row>
    <row r="522" spans="18:21" s="19" customFormat="1" ht="12" x14ac:dyDescent="0.2">
      <c r="R522" s="179"/>
      <c r="S522" s="179"/>
      <c r="T522" s="179"/>
      <c r="U522" s="179"/>
    </row>
    <row r="523" spans="18:21" s="19" customFormat="1" ht="12" x14ac:dyDescent="0.2">
      <c r="R523" s="179"/>
      <c r="S523" s="179"/>
      <c r="T523" s="179"/>
      <c r="U523" s="179"/>
    </row>
    <row r="524" spans="18:21" s="19" customFormat="1" ht="12" x14ac:dyDescent="0.2">
      <c r="R524" s="179"/>
      <c r="S524" s="179"/>
      <c r="T524" s="179"/>
      <c r="U524" s="179"/>
    </row>
    <row r="525" spans="18:21" s="19" customFormat="1" ht="12" x14ac:dyDescent="0.2">
      <c r="R525" s="179"/>
      <c r="S525" s="179"/>
      <c r="T525" s="179"/>
      <c r="U525" s="179"/>
    </row>
    <row r="526" spans="18:21" s="19" customFormat="1" ht="12" x14ac:dyDescent="0.2">
      <c r="R526" s="179"/>
      <c r="S526" s="179"/>
      <c r="T526" s="179"/>
      <c r="U526" s="179"/>
    </row>
    <row r="527" spans="18:21" s="19" customFormat="1" ht="12" x14ac:dyDescent="0.2">
      <c r="R527" s="179"/>
      <c r="S527" s="179"/>
      <c r="T527" s="179"/>
      <c r="U527" s="179"/>
    </row>
    <row r="528" spans="18:21" s="19" customFormat="1" ht="12" x14ac:dyDescent="0.2">
      <c r="R528" s="179"/>
      <c r="S528" s="179"/>
      <c r="T528" s="179"/>
      <c r="U528" s="179"/>
    </row>
    <row r="529" spans="18:21" s="19" customFormat="1" ht="12" x14ac:dyDescent="0.2">
      <c r="R529" s="179"/>
      <c r="S529" s="179"/>
      <c r="T529" s="179"/>
      <c r="U529" s="179"/>
    </row>
    <row r="530" spans="18:21" s="19" customFormat="1" ht="12" x14ac:dyDescent="0.2">
      <c r="R530" s="179"/>
      <c r="S530" s="179"/>
      <c r="T530" s="179"/>
      <c r="U530" s="179"/>
    </row>
    <row r="531" spans="18:21" s="19" customFormat="1" ht="12" x14ac:dyDescent="0.2">
      <c r="R531" s="179"/>
      <c r="S531" s="179"/>
      <c r="T531" s="179"/>
      <c r="U531" s="179"/>
    </row>
    <row r="532" spans="18:21" s="19" customFormat="1" ht="12" x14ac:dyDescent="0.2">
      <c r="R532" s="179"/>
      <c r="S532" s="179"/>
      <c r="T532" s="179"/>
      <c r="U532" s="179"/>
    </row>
    <row r="533" spans="18:21" s="19" customFormat="1" ht="12" x14ac:dyDescent="0.2">
      <c r="R533" s="179"/>
      <c r="S533" s="179"/>
      <c r="T533" s="179"/>
      <c r="U533" s="179"/>
    </row>
    <row r="534" spans="18:21" s="19" customFormat="1" ht="12" x14ac:dyDescent="0.2">
      <c r="R534" s="179"/>
      <c r="S534" s="179"/>
      <c r="T534" s="179"/>
      <c r="U534" s="179"/>
    </row>
    <row r="535" spans="18:21" s="19" customFormat="1" ht="12" x14ac:dyDescent="0.2">
      <c r="R535" s="179"/>
      <c r="S535" s="179"/>
      <c r="T535" s="179"/>
      <c r="U535" s="179"/>
    </row>
    <row r="536" spans="18:21" s="19" customFormat="1" ht="12" x14ac:dyDescent="0.2">
      <c r="R536" s="179"/>
      <c r="S536" s="179"/>
      <c r="T536" s="179"/>
      <c r="U536" s="179"/>
    </row>
    <row r="537" spans="18:21" s="19" customFormat="1" ht="12" x14ac:dyDescent="0.2">
      <c r="R537" s="179"/>
      <c r="S537" s="179"/>
      <c r="T537" s="179"/>
      <c r="U537" s="179"/>
    </row>
    <row r="538" spans="18:21" s="19" customFormat="1" ht="12" x14ac:dyDescent="0.2">
      <c r="R538" s="179"/>
      <c r="S538" s="179"/>
      <c r="T538" s="179"/>
      <c r="U538" s="179"/>
    </row>
    <row r="539" spans="18:21" s="19" customFormat="1" ht="12" x14ac:dyDescent="0.2">
      <c r="R539" s="179"/>
      <c r="S539" s="179"/>
      <c r="T539" s="179"/>
      <c r="U539" s="179"/>
    </row>
    <row r="540" spans="18:21" s="19" customFormat="1" ht="12" x14ac:dyDescent="0.2">
      <c r="R540" s="179"/>
      <c r="S540" s="179"/>
      <c r="T540" s="179"/>
      <c r="U540" s="179"/>
    </row>
    <row r="541" spans="18:21" s="19" customFormat="1" ht="12" x14ac:dyDescent="0.2">
      <c r="R541" s="179"/>
      <c r="S541" s="179"/>
      <c r="T541" s="179"/>
      <c r="U541" s="179"/>
    </row>
    <row r="542" spans="18:21" s="19" customFormat="1" ht="12" x14ac:dyDescent="0.2">
      <c r="R542" s="179"/>
      <c r="S542" s="179"/>
      <c r="T542" s="179"/>
      <c r="U542" s="179"/>
    </row>
    <row r="543" spans="18:21" s="19" customFormat="1" ht="12" x14ac:dyDescent="0.2">
      <c r="R543" s="179"/>
      <c r="S543" s="179"/>
      <c r="T543" s="179"/>
      <c r="U543" s="179"/>
    </row>
    <row r="544" spans="18:21" s="19" customFormat="1" ht="12" x14ac:dyDescent="0.2">
      <c r="R544" s="179"/>
      <c r="S544" s="179"/>
      <c r="T544" s="179"/>
      <c r="U544" s="179"/>
    </row>
    <row r="545" spans="18:21" s="19" customFormat="1" ht="12" x14ac:dyDescent="0.2">
      <c r="R545" s="179"/>
      <c r="S545" s="179"/>
      <c r="T545" s="179"/>
      <c r="U545" s="179"/>
    </row>
    <row r="546" spans="18:21" s="19" customFormat="1" ht="12" x14ac:dyDescent="0.2">
      <c r="R546" s="179"/>
      <c r="S546" s="179"/>
      <c r="T546" s="179"/>
      <c r="U546" s="179"/>
    </row>
    <row r="547" spans="18:21" s="19" customFormat="1" ht="12" x14ac:dyDescent="0.2">
      <c r="R547" s="179"/>
      <c r="S547" s="179"/>
      <c r="T547" s="179"/>
      <c r="U547" s="179"/>
    </row>
    <row r="548" spans="18:21" s="19" customFormat="1" ht="12" x14ac:dyDescent="0.2">
      <c r="R548" s="179"/>
      <c r="S548" s="179"/>
      <c r="T548" s="179"/>
      <c r="U548" s="179"/>
    </row>
    <row r="549" spans="18:21" s="19" customFormat="1" ht="12" x14ac:dyDescent="0.2">
      <c r="R549" s="179"/>
      <c r="S549" s="179"/>
      <c r="T549" s="179"/>
      <c r="U549" s="179"/>
    </row>
    <row r="550" spans="18:21" s="19" customFormat="1" ht="12" x14ac:dyDescent="0.2">
      <c r="R550" s="179"/>
      <c r="S550" s="179"/>
      <c r="T550" s="179"/>
      <c r="U550" s="179"/>
    </row>
    <row r="551" spans="18:21" s="19" customFormat="1" ht="12" x14ac:dyDescent="0.2">
      <c r="R551" s="179"/>
      <c r="S551" s="179"/>
      <c r="T551" s="179"/>
      <c r="U551" s="179"/>
    </row>
    <row r="552" spans="18:21" s="19" customFormat="1" ht="12" x14ac:dyDescent="0.2">
      <c r="R552" s="179"/>
      <c r="S552" s="179"/>
      <c r="T552" s="179"/>
      <c r="U552" s="179"/>
    </row>
    <row r="553" spans="18:21" s="19" customFormat="1" ht="12" x14ac:dyDescent="0.2">
      <c r="R553" s="179"/>
      <c r="S553" s="179"/>
      <c r="T553" s="179"/>
      <c r="U553" s="179"/>
    </row>
    <row r="554" spans="18:21" s="19" customFormat="1" ht="12" x14ac:dyDescent="0.2">
      <c r="R554" s="179"/>
      <c r="S554" s="179"/>
      <c r="T554" s="179"/>
      <c r="U554" s="179"/>
    </row>
    <row r="555" spans="18:21" s="19" customFormat="1" ht="12" x14ac:dyDescent="0.2">
      <c r="R555" s="179"/>
      <c r="S555" s="179"/>
      <c r="T555" s="179"/>
      <c r="U555" s="179"/>
    </row>
    <row r="556" spans="18:21" s="19" customFormat="1" ht="12" x14ac:dyDescent="0.2">
      <c r="R556" s="179"/>
      <c r="S556" s="179"/>
      <c r="T556" s="179"/>
      <c r="U556" s="179"/>
    </row>
    <row r="557" spans="18:21" s="19" customFormat="1" ht="12" x14ac:dyDescent="0.2">
      <c r="R557" s="179"/>
      <c r="S557" s="179"/>
      <c r="T557" s="179"/>
      <c r="U557" s="179"/>
    </row>
    <row r="558" spans="18:21" s="19" customFormat="1" ht="12" x14ac:dyDescent="0.2">
      <c r="R558" s="179"/>
      <c r="S558" s="179"/>
      <c r="T558" s="179"/>
      <c r="U558" s="179"/>
    </row>
    <row r="559" spans="18:21" s="19" customFormat="1" ht="12" x14ac:dyDescent="0.2">
      <c r="R559" s="179"/>
      <c r="S559" s="179"/>
      <c r="T559" s="179"/>
      <c r="U559" s="179"/>
    </row>
    <row r="560" spans="18:21" s="19" customFormat="1" ht="12" x14ac:dyDescent="0.2">
      <c r="R560" s="179"/>
      <c r="S560" s="179"/>
      <c r="T560" s="179"/>
      <c r="U560" s="179"/>
    </row>
    <row r="561" spans="18:21" s="19" customFormat="1" ht="12" x14ac:dyDescent="0.2">
      <c r="R561" s="179"/>
      <c r="S561" s="179"/>
      <c r="T561" s="179"/>
      <c r="U561" s="179"/>
    </row>
    <row r="562" spans="18:21" s="19" customFormat="1" ht="12" x14ac:dyDescent="0.2">
      <c r="R562" s="179"/>
      <c r="S562" s="179"/>
      <c r="T562" s="179"/>
      <c r="U562" s="179"/>
    </row>
    <row r="563" spans="18:21" s="19" customFormat="1" ht="12" x14ac:dyDescent="0.2">
      <c r="R563" s="179"/>
      <c r="S563" s="179"/>
      <c r="T563" s="179"/>
      <c r="U563" s="179"/>
    </row>
    <row r="564" spans="18:21" s="19" customFormat="1" ht="12" x14ac:dyDescent="0.2">
      <c r="R564" s="179"/>
      <c r="S564" s="179"/>
      <c r="T564" s="179"/>
      <c r="U564" s="179"/>
    </row>
    <row r="565" spans="18:21" s="19" customFormat="1" ht="12" x14ac:dyDescent="0.2">
      <c r="R565" s="179"/>
      <c r="S565" s="179"/>
      <c r="T565" s="179"/>
      <c r="U565" s="179"/>
    </row>
    <row r="566" spans="18:21" s="19" customFormat="1" ht="12" x14ac:dyDescent="0.2">
      <c r="R566" s="179"/>
      <c r="S566" s="179"/>
      <c r="T566" s="179"/>
      <c r="U566" s="179"/>
    </row>
    <row r="567" spans="18:21" s="19" customFormat="1" ht="12" x14ac:dyDescent="0.2">
      <c r="R567" s="179"/>
      <c r="S567" s="179"/>
      <c r="T567" s="179"/>
      <c r="U567" s="179"/>
    </row>
    <row r="568" spans="18:21" s="19" customFormat="1" ht="12" x14ac:dyDescent="0.2">
      <c r="R568" s="179"/>
      <c r="S568" s="179"/>
      <c r="T568" s="179"/>
      <c r="U568" s="179"/>
    </row>
    <row r="569" spans="18:21" s="19" customFormat="1" ht="12" x14ac:dyDescent="0.2">
      <c r="R569" s="179"/>
      <c r="S569" s="179"/>
      <c r="T569" s="179"/>
      <c r="U569" s="179"/>
    </row>
    <row r="570" spans="18:21" s="19" customFormat="1" ht="12" x14ac:dyDescent="0.2">
      <c r="R570" s="179"/>
      <c r="S570" s="179"/>
      <c r="T570" s="179"/>
      <c r="U570" s="179"/>
    </row>
    <row r="571" spans="18:21" s="19" customFormat="1" ht="12" x14ac:dyDescent="0.2">
      <c r="R571" s="179"/>
      <c r="S571" s="179"/>
      <c r="T571" s="179"/>
      <c r="U571" s="179"/>
    </row>
    <row r="572" spans="18:21" s="19" customFormat="1" ht="12" x14ac:dyDescent="0.2">
      <c r="R572" s="179"/>
      <c r="S572" s="179"/>
      <c r="T572" s="179"/>
      <c r="U572" s="179"/>
    </row>
    <row r="573" spans="18:21" s="19" customFormat="1" ht="12" x14ac:dyDescent="0.2">
      <c r="R573" s="179"/>
      <c r="S573" s="179"/>
      <c r="T573" s="179"/>
      <c r="U573" s="179"/>
    </row>
    <row r="574" spans="18:21" s="19" customFormat="1" ht="12" x14ac:dyDescent="0.2">
      <c r="R574" s="179"/>
      <c r="S574" s="179"/>
      <c r="T574" s="179"/>
      <c r="U574" s="179"/>
    </row>
    <row r="575" spans="18:21" s="19" customFormat="1" ht="12" x14ac:dyDescent="0.2">
      <c r="R575" s="179"/>
      <c r="S575" s="179"/>
      <c r="T575" s="179"/>
      <c r="U575" s="179"/>
    </row>
    <row r="576" spans="18:21" s="19" customFormat="1" ht="12" x14ac:dyDescent="0.2">
      <c r="R576" s="179"/>
      <c r="S576" s="179"/>
      <c r="T576" s="179"/>
      <c r="U576" s="179"/>
    </row>
    <row r="577" spans="18:21" s="19" customFormat="1" ht="12" x14ac:dyDescent="0.2">
      <c r="R577" s="179"/>
      <c r="S577" s="179"/>
      <c r="T577" s="179"/>
      <c r="U577" s="179"/>
    </row>
    <row r="578" spans="18:21" s="19" customFormat="1" ht="12" x14ac:dyDescent="0.2">
      <c r="R578" s="179"/>
      <c r="S578" s="179"/>
      <c r="T578" s="179"/>
      <c r="U578" s="179"/>
    </row>
    <row r="579" spans="18:21" s="19" customFormat="1" ht="12" x14ac:dyDescent="0.2">
      <c r="R579" s="179"/>
      <c r="S579" s="179"/>
      <c r="T579" s="179"/>
      <c r="U579" s="179"/>
    </row>
    <row r="580" spans="18:21" s="19" customFormat="1" ht="12" x14ac:dyDescent="0.2">
      <c r="R580" s="179"/>
      <c r="S580" s="179"/>
      <c r="T580" s="179"/>
      <c r="U580" s="179"/>
    </row>
    <row r="581" spans="18:21" s="19" customFormat="1" ht="12" x14ac:dyDescent="0.2">
      <c r="R581" s="179"/>
      <c r="S581" s="179"/>
      <c r="T581" s="179"/>
      <c r="U581" s="179"/>
    </row>
    <row r="582" spans="18:21" s="19" customFormat="1" ht="12" x14ac:dyDescent="0.2">
      <c r="R582" s="179"/>
      <c r="S582" s="179"/>
      <c r="T582" s="179"/>
      <c r="U582" s="179"/>
    </row>
    <row r="583" spans="18:21" s="19" customFormat="1" ht="12" x14ac:dyDescent="0.2">
      <c r="R583" s="179"/>
      <c r="S583" s="179"/>
      <c r="T583" s="179"/>
      <c r="U583" s="179"/>
    </row>
    <row r="584" spans="18:21" s="19" customFormat="1" ht="12" x14ac:dyDescent="0.2">
      <c r="R584" s="179"/>
      <c r="S584" s="179"/>
      <c r="T584" s="179"/>
      <c r="U584" s="179"/>
    </row>
    <row r="585" spans="18:21" s="19" customFormat="1" ht="12" x14ac:dyDescent="0.2">
      <c r="R585" s="179"/>
      <c r="S585" s="179"/>
      <c r="T585" s="179"/>
      <c r="U585" s="179"/>
    </row>
    <row r="586" spans="18:21" s="19" customFormat="1" ht="12" x14ac:dyDescent="0.2">
      <c r="R586" s="179"/>
      <c r="S586" s="179"/>
      <c r="T586" s="179"/>
      <c r="U586" s="179"/>
    </row>
    <row r="587" spans="18:21" s="19" customFormat="1" ht="12" x14ac:dyDescent="0.2">
      <c r="R587" s="179"/>
      <c r="S587" s="179"/>
      <c r="T587" s="179"/>
      <c r="U587" s="179"/>
    </row>
    <row r="588" spans="18:21" s="19" customFormat="1" ht="12" x14ac:dyDescent="0.2">
      <c r="R588" s="179"/>
      <c r="S588" s="179"/>
      <c r="T588" s="179"/>
      <c r="U588" s="179"/>
    </row>
    <row r="589" spans="18:21" s="19" customFormat="1" ht="12" x14ac:dyDescent="0.2">
      <c r="R589" s="179"/>
      <c r="S589" s="179"/>
      <c r="T589" s="179"/>
      <c r="U589" s="179"/>
    </row>
    <row r="590" spans="18:21" s="19" customFormat="1" ht="12" x14ac:dyDescent="0.2">
      <c r="R590" s="179"/>
      <c r="S590" s="179"/>
      <c r="T590" s="179"/>
      <c r="U590" s="179"/>
    </row>
    <row r="591" spans="18:21" s="19" customFormat="1" ht="12" x14ac:dyDescent="0.2">
      <c r="R591" s="179"/>
      <c r="S591" s="179"/>
      <c r="T591" s="179"/>
      <c r="U591" s="179"/>
    </row>
    <row r="592" spans="18:21" s="19" customFormat="1" ht="12" x14ac:dyDescent="0.2">
      <c r="R592" s="179"/>
      <c r="S592" s="179"/>
      <c r="T592" s="179"/>
      <c r="U592" s="179"/>
    </row>
    <row r="593" spans="18:21" s="19" customFormat="1" ht="12" x14ac:dyDescent="0.2">
      <c r="R593" s="179"/>
      <c r="S593" s="179"/>
      <c r="T593" s="179"/>
      <c r="U593" s="179"/>
    </row>
    <row r="594" spans="18:21" s="19" customFormat="1" ht="12" x14ac:dyDescent="0.2">
      <c r="R594" s="179"/>
      <c r="S594" s="179"/>
      <c r="T594" s="179"/>
      <c r="U594" s="179"/>
    </row>
    <row r="595" spans="18:21" s="19" customFormat="1" ht="12" x14ac:dyDescent="0.2">
      <c r="R595" s="179"/>
      <c r="S595" s="179"/>
      <c r="T595" s="179"/>
      <c r="U595" s="179"/>
    </row>
    <row r="596" spans="18:21" s="19" customFormat="1" ht="12" x14ac:dyDescent="0.2">
      <c r="R596" s="179"/>
      <c r="S596" s="179"/>
      <c r="T596" s="179"/>
      <c r="U596" s="179"/>
    </row>
    <row r="597" spans="18:21" s="19" customFormat="1" ht="12" x14ac:dyDescent="0.2">
      <c r="R597" s="179"/>
      <c r="S597" s="179"/>
      <c r="T597" s="179"/>
      <c r="U597" s="179"/>
    </row>
    <row r="598" spans="18:21" s="19" customFormat="1" ht="12" x14ac:dyDescent="0.2">
      <c r="R598" s="179"/>
      <c r="S598" s="179"/>
      <c r="T598" s="179"/>
      <c r="U598" s="179"/>
    </row>
    <row r="599" spans="18:21" s="19" customFormat="1" ht="12" x14ac:dyDescent="0.2">
      <c r="R599" s="179"/>
      <c r="S599" s="179"/>
      <c r="T599" s="179"/>
      <c r="U599" s="179"/>
    </row>
    <row r="600" spans="18:21" s="19" customFormat="1" ht="12" x14ac:dyDescent="0.2">
      <c r="R600" s="179"/>
      <c r="S600" s="179"/>
      <c r="T600" s="179"/>
      <c r="U600" s="179"/>
    </row>
    <row r="601" spans="18:21" s="19" customFormat="1" ht="12" x14ac:dyDescent="0.2">
      <c r="R601" s="179"/>
      <c r="S601" s="179"/>
      <c r="T601" s="179"/>
      <c r="U601" s="179"/>
    </row>
    <row r="602" spans="18:21" s="19" customFormat="1" ht="12" x14ac:dyDescent="0.2">
      <c r="R602" s="179"/>
      <c r="S602" s="179"/>
      <c r="T602" s="179"/>
      <c r="U602" s="179"/>
    </row>
    <row r="603" spans="18:21" s="19" customFormat="1" ht="12" x14ac:dyDescent="0.2">
      <c r="R603" s="179"/>
      <c r="S603" s="179"/>
      <c r="T603" s="179"/>
      <c r="U603" s="179"/>
    </row>
    <row r="604" spans="18:21" s="19" customFormat="1" ht="12" x14ac:dyDescent="0.2">
      <c r="R604" s="179"/>
      <c r="S604" s="179"/>
      <c r="T604" s="179"/>
      <c r="U604" s="179"/>
    </row>
    <row r="605" spans="18:21" s="19" customFormat="1" ht="12" x14ac:dyDescent="0.2">
      <c r="R605" s="179"/>
      <c r="S605" s="179"/>
      <c r="T605" s="179"/>
      <c r="U605" s="179"/>
    </row>
    <row r="606" spans="18:21" s="19" customFormat="1" ht="12" x14ac:dyDescent="0.2">
      <c r="R606" s="179"/>
      <c r="S606" s="179"/>
      <c r="T606" s="179"/>
      <c r="U606" s="179"/>
    </row>
    <row r="607" spans="18:21" s="19" customFormat="1" ht="12" x14ac:dyDescent="0.2">
      <c r="R607" s="179"/>
      <c r="S607" s="179"/>
      <c r="T607" s="179"/>
      <c r="U607" s="179"/>
    </row>
    <row r="608" spans="18:21" s="19" customFormat="1" ht="12" x14ac:dyDescent="0.2">
      <c r="R608" s="179"/>
      <c r="S608" s="179"/>
      <c r="T608" s="179"/>
      <c r="U608" s="179"/>
    </row>
    <row r="609" spans="18:21" s="19" customFormat="1" ht="12" x14ac:dyDescent="0.2">
      <c r="R609" s="179"/>
      <c r="S609" s="179"/>
      <c r="T609" s="179"/>
      <c r="U609" s="179"/>
    </row>
    <row r="610" spans="18:21" s="19" customFormat="1" ht="12" x14ac:dyDescent="0.2">
      <c r="R610" s="179"/>
      <c r="S610" s="179"/>
      <c r="T610" s="179"/>
      <c r="U610" s="179"/>
    </row>
    <row r="611" spans="18:21" s="19" customFormat="1" ht="12" x14ac:dyDescent="0.2">
      <c r="R611" s="179"/>
      <c r="S611" s="179"/>
      <c r="T611" s="179"/>
      <c r="U611" s="179"/>
    </row>
    <row r="612" spans="18:21" s="19" customFormat="1" ht="12" x14ac:dyDescent="0.2">
      <c r="R612" s="179"/>
      <c r="S612" s="179"/>
      <c r="T612" s="179"/>
      <c r="U612" s="179"/>
    </row>
    <row r="613" spans="18:21" s="19" customFormat="1" ht="12" x14ac:dyDescent="0.2">
      <c r="R613" s="179"/>
      <c r="S613" s="179"/>
      <c r="T613" s="179"/>
      <c r="U613" s="179"/>
    </row>
    <row r="614" spans="18:21" s="19" customFormat="1" ht="12" x14ac:dyDescent="0.2">
      <c r="R614" s="179"/>
      <c r="S614" s="179"/>
      <c r="T614" s="179"/>
      <c r="U614" s="179"/>
    </row>
    <row r="615" spans="18:21" s="19" customFormat="1" ht="12" x14ac:dyDescent="0.2">
      <c r="R615" s="179"/>
      <c r="S615" s="179"/>
      <c r="T615" s="179"/>
      <c r="U615" s="179"/>
    </row>
    <row r="616" spans="18:21" s="19" customFormat="1" ht="12" x14ac:dyDescent="0.2">
      <c r="R616" s="179"/>
      <c r="S616" s="179"/>
      <c r="T616" s="179"/>
      <c r="U616" s="179"/>
    </row>
    <row r="617" spans="18:21" s="19" customFormat="1" ht="12" x14ac:dyDescent="0.2">
      <c r="R617" s="179"/>
      <c r="S617" s="179"/>
      <c r="T617" s="179"/>
      <c r="U617" s="179"/>
    </row>
    <row r="618" spans="18:21" s="19" customFormat="1" ht="12" x14ac:dyDescent="0.2">
      <c r="R618" s="179"/>
      <c r="S618" s="179"/>
      <c r="T618" s="179"/>
      <c r="U618" s="179"/>
    </row>
    <row r="619" spans="18:21" s="19" customFormat="1" ht="12" x14ac:dyDescent="0.2">
      <c r="R619" s="179"/>
      <c r="S619" s="179"/>
      <c r="T619" s="179"/>
      <c r="U619" s="179"/>
    </row>
    <row r="620" spans="18:21" s="19" customFormat="1" ht="12" x14ac:dyDescent="0.2">
      <c r="R620" s="179"/>
      <c r="S620" s="179"/>
      <c r="T620" s="179"/>
      <c r="U620" s="179"/>
    </row>
    <row r="621" spans="18:21" s="19" customFormat="1" ht="12" x14ac:dyDescent="0.2">
      <c r="R621" s="179"/>
      <c r="S621" s="179"/>
      <c r="T621" s="179"/>
      <c r="U621" s="179"/>
    </row>
    <row r="622" spans="18:21" s="19" customFormat="1" ht="12" x14ac:dyDescent="0.2">
      <c r="R622" s="179"/>
      <c r="S622" s="179"/>
      <c r="T622" s="179"/>
      <c r="U622" s="179"/>
    </row>
    <row r="623" spans="18:21" s="19" customFormat="1" ht="12" x14ac:dyDescent="0.2">
      <c r="R623" s="179"/>
      <c r="S623" s="179"/>
      <c r="T623" s="179"/>
      <c r="U623" s="179"/>
    </row>
    <row r="624" spans="18:21" s="19" customFormat="1" ht="12" x14ac:dyDescent="0.2">
      <c r="R624" s="179"/>
      <c r="S624" s="179"/>
      <c r="T624" s="179"/>
      <c r="U624" s="179"/>
    </row>
    <row r="625" spans="18:21" s="19" customFormat="1" ht="12" x14ac:dyDescent="0.2">
      <c r="R625" s="179"/>
      <c r="S625" s="179"/>
      <c r="T625" s="179"/>
      <c r="U625" s="179"/>
    </row>
    <row r="626" spans="18:21" s="19" customFormat="1" ht="12" x14ac:dyDescent="0.2">
      <c r="R626" s="179"/>
      <c r="S626" s="179"/>
      <c r="T626" s="179"/>
      <c r="U626" s="179"/>
    </row>
    <row r="627" spans="18:21" s="19" customFormat="1" ht="12" x14ac:dyDescent="0.2">
      <c r="R627" s="179"/>
      <c r="S627" s="179"/>
      <c r="T627" s="179"/>
      <c r="U627" s="179"/>
    </row>
    <row r="628" spans="18:21" s="19" customFormat="1" ht="12" x14ac:dyDescent="0.2">
      <c r="R628" s="179"/>
      <c r="S628" s="179"/>
      <c r="T628" s="179"/>
      <c r="U628" s="179"/>
    </row>
    <row r="629" spans="18:21" s="19" customFormat="1" ht="12" x14ac:dyDescent="0.2">
      <c r="R629" s="179"/>
      <c r="S629" s="179"/>
      <c r="T629" s="179"/>
      <c r="U629" s="179"/>
    </row>
    <row r="630" spans="18:21" s="19" customFormat="1" ht="12" x14ac:dyDescent="0.2">
      <c r="R630" s="179"/>
      <c r="S630" s="179"/>
      <c r="T630" s="179"/>
      <c r="U630" s="179"/>
    </row>
    <row r="631" spans="18:21" s="19" customFormat="1" ht="12" x14ac:dyDescent="0.2">
      <c r="R631" s="179"/>
      <c r="S631" s="179"/>
      <c r="T631" s="179"/>
      <c r="U631" s="179"/>
    </row>
    <row r="632" spans="18:21" s="19" customFormat="1" ht="12" x14ac:dyDescent="0.2">
      <c r="R632" s="179"/>
      <c r="S632" s="179"/>
      <c r="T632" s="179"/>
      <c r="U632" s="179"/>
    </row>
    <row r="633" spans="18:21" s="19" customFormat="1" ht="12" x14ac:dyDescent="0.2">
      <c r="R633" s="179"/>
      <c r="S633" s="179"/>
      <c r="T633" s="179"/>
      <c r="U633" s="179"/>
    </row>
    <row r="634" spans="18:21" s="19" customFormat="1" ht="12" x14ac:dyDescent="0.2">
      <c r="R634" s="179"/>
      <c r="S634" s="179"/>
      <c r="T634" s="179"/>
      <c r="U634" s="179"/>
    </row>
    <row r="635" spans="18:21" s="19" customFormat="1" ht="12" x14ac:dyDescent="0.2">
      <c r="R635" s="179"/>
      <c r="S635" s="179"/>
      <c r="T635" s="179"/>
      <c r="U635" s="179"/>
    </row>
    <row r="636" spans="18:21" s="19" customFormat="1" ht="12" x14ac:dyDescent="0.2">
      <c r="R636" s="179"/>
      <c r="S636" s="179"/>
      <c r="T636" s="179"/>
      <c r="U636" s="179"/>
    </row>
    <row r="637" spans="18:21" s="19" customFormat="1" ht="12" x14ac:dyDescent="0.2">
      <c r="R637" s="179"/>
      <c r="S637" s="179"/>
      <c r="T637" s="179"/>
      <c r="U637" s="179"/>
    </row>
    <row r="638" spans="18:21" s="19" customFormat="1" ht="12" x14ac:dyDescent="0.2">
      <c r="R638" s="179"/>
      <c r="S638" s="179"/>
      <c r="T638" s="179"/>
      <c r="U638" s="179"/>
    </row>
    <row r="639" spans="18:21" s="19" customFormat="1" ht="12" x14ac:dyDescent="0.2">
      <c r="R639" s="179"/>
      <c r="S639" s="179"/>
      <c r="T639" s="179"/>
      <c r="U639" s="179"/>
    </row>
    <row r="640" spans="18:21" s="19" customFormat="1" ht="12" x14ac:dyDescent="0.2">
      <c r="R640" s="179"/>
      <c r="S640" s="179"/>
      <c r="T640" s="179"/>
      <c r="U640" s="179"/>
    </row>
    <row r="641" spans="18:21" s="19" customFormat="1" ht="12" x14ac:dyDescent="0.2">
      <c r="R641" s="179"/>
      <c r="S641" s="179"/>
      <c r="T641" s="179"/>
      <c r="U641" s="179"/>
    </row>
    <row r="642" spans="18:21" s="19" customFormat="1" ht="12" x14ac:dyDescent="0.2">
      <c r="R642" s="179"/>
      <c r="S642" s="179"/>
      <c r="T642" s="179"/>
      <c r="U642" s="179"/>
    </row>
    <row r="643" spans="18:21" s="19" customFormat="1" ht="12" x14ac:dyDescent="0.2">
      <c r="R643" s="179"/>
      <c r="S643" s="179"/>
      <c r="T643" s="179"/>
      <c r="U643" s="179"/>
    </row>
    <row r="644" spans="18:21" s="19" customFormat="1" ht="12" x14ac:dyDescent="0.2">
      <c r="R644" s="179"/>
      <c r="S644" s="179"/>
      <c r="T644" s="179"/>
      <c r="U644" s="179"/>
    </row>
    <row r="645" spans="18:21" s="19" customFormat="1" ht="12" x14ac:dyDescent="0.2">
      <c r="R645" s="179"/>
      <c r="S645" s="179"/>
      <c r="T645" s="179"/>
      <c r="U645" s="179"/>
    </row>
    <row r="646" spans="18:21" s="19" customFormat="1" ht="12" x14ac:dyDescent="0.2">
      <c r="R646" s="179"/>
      <c r="S646" s="179"/>
      <c r="T646" s="179"/>
      <c r="U646" s="179"/>
    </row>
    <row r="647" spans="18:21" s="19" customFormat="1" ht="12" x14ac:dyDescent="0.2">
      <c r="R647" s="179"/>
      <c r="S647" s="179"/>
      <c r="T647" s="179"/>
      <c r="U647" s="179"/>
    </row>
    <row r="648" spans="18:21" s="19" customFormat="1" ht="12" x14ac:dyDescent="0.2">
      <c r="R648" s="179"/>
      <c r="S648" s="179"/>
      <c r="T648" s="179"/>
      <c r="U648" s="179"/>
    </row>
    <row r="649" spans="18:21" s="19" customFormat="1" ht="12" x14ac:dyDescent="0.2">
      <c r="R649" s="179"/>
      <c r="S649" s="179"/>
      <c r="T649" s="179"/>
      <c r="U649" s="179"/>
    </row>
    <row r="650" spans="18:21" s="19" customFormat="1" ht="12" x14ac:dyDescent="0.2">
      <c r="R650" s="179"/>
      <c r="S650" s="179"/>
      <c r="T650" s="179"/>
      <c r="U650" s="179"/>
    </row>
    <row r="651" spans="18:21" s="19" customFormat="1" ht="12" x14ac:dyDescent="0.2">
      <c r="R651" s="179"/>
      <c r="S651" s="179"/>
      <c r="T651" s="179"/>
      <c r="U651" s="179"/>
    </row>
    <row r="652" spans="18:21" s="19" customFormat="1" ht="12" x14ac:dyDescent="0.2">
      <c r="R652" s="179"/>
      <c r="S652" s="179"/>
      <c r="T652" s="179"/>
      <c r="U652" s="179"/>
    </row>
    <row r="653" spans="18:21" s="19" customFormat="1" ht="12" x14ac:dyDescent="0.2">
      <c r="R653" s="179"/>
      <c r="S653" s="179"/>
      <c r="T653" s="179"/>
      <c r="U653" s="179"/>
    </row>
    <row r="654" spans="18:21" s="19" customFormat="1" ht="12" x14ac:dyDescent="0.2">
      <c r="R654" s="179"/>
      <c r="S654" s="179"/>
      <c r="T654" s="179"/>
      <c r="U654" s="179"/>
    </row>
    <row r="655" spans="18:21" s="19" customFormat="1" ht="12" x14ac:dyDescent="0.2">
      <c r="R655" s="179"/>
      <c r="S655" s="179"/>
      <c r="T655" s="179"/>
      <c r="U655" s="179"/>
    </row>
    <row r="656" spans="18:21" s="19" customFormat="1" ht="12" x14ac:dyDescent="0.2">
      <c r="R656" s="179"/>
      <c r="S656" s="179"/>
      <c r="T656" s="179"/>
      <c r="U656" s="179"/>
    </row>
    <row r="657" spans="18:21" s="19" customFormat="1" ht="12" x14ac:dyDescent="0.2">
      <c r="R657" s="179"/>
      <c r="S657" s="179"/>
      <c r="T657" s="179"/>
      <c r="U657" s="179"/>
    </row>
    <row r="658" spans="18:21" s="19" customFormat="1" ht="12" x14ac:dyDescent="0.2">
      <c r="R658" s="179"/>
      <c r="S658" s="179"/>
      <c r="T658" s="179"/>
      <c r="U658" s="179"/>
    </row>
    <row r="659" spans="18:21" s="19" customFormat="1" ht="12" x14ac:dyDescent="0.2">
      <c r="R659" s="179"/>
      <c r="S659" s="179"/>
      <c r="T659" s="179"/>
      <c r="U659" s="179"/>
    </row>
    <row r="660" spans="18:21" s="19" customFormat="1" ht="12" x14ac:dyDescent="0.2">
      <c r="R660" s="179"/>
      <c r="S660" s="179"/>
      <c r="T660" s="179"/>
      <c r="U660" s="179"/>
    </row>
    <row r="661" spans="18:21" s="19" customFormat="1" ht="12" x14ac:dyDescent="0.2">
      <c r="R661" s="179"/>
      <c r="S661" s="179"/>
      <c r="T661" s="179"/>
      <c r="U661" s="179"/>
    </row>
    <row r="662" spans="18:21" s="19" customFormat="1" ht="12" x14ac:dyDescent="0.2">
      <c r="R662" s="179"/>
      <c r="S662" s="179"/>
      <c r="T662" s="179"/>
      <c r="U662" s="179"/>
    </row>
    <row r="663" spans="18:21" s="19" customFormat="1" ht="12" x14ac:dyDescent="0.2">
      <c r="R663" s="179"/>
      <c r="S663" s="179"/>
      <c r="T663" s="179"/>
      <c r="U663" s="179"/>
    </row>
    <row r="664" spans="18:21" s="19" customFormat="1" ht="12" x14ac:dyDescent="0.2">
      <c r="R664" s="179"/>
      <c r="S664" s="179"/>
      <c r="T664" s="179"/>
      <c r="U664" s="179"/>
    </row>
    <row r="665" spans="18:21" s="19" customFormat="1" ht="12" x14ac:dyDescent="0.2">
      <c r="R665" s="179"/>
      <c r="S665" s="179"/>
      <c r="T665" s="179"/>
      <c r="U665" s="179"/>
    </row>
    <row r="666" spans="18:21" s="19" customFormat="1" ht="12" x14ac:dyDescent="0.2">
      <c r="R666" s="179"/>
      <c r="S666" s="179"/>
      <c r="T666" s="179"/>
      <c r="U666" s="179"/>
    </row>
    <row r="667" spans="18:21" s="19" customFormat="1" ht="12" x14ac:dyDescent="0.2">
      <c r="R667" s="179"/>
      <c r="S667" s="179"/>
      <c r="T667" s="179"/>
      <c r="U667" s="179"/>
    </row>
    <row r="668" spans="18:21" s="19" customFormat="1" ht="12" x14ac:dyDescent="0.2">
      <c r="R668" s="179"/>
      <c r="S668" s="179"/>
      <c r="T668" s="179"/>
      <c r="U668" s="179"/>
    </row>
    <row r="669" spans="18:21" s="19" customFormat="1" ht="12" x14ac:dyDescent="0.2">
      <c r="R669" s="179"/>
      <c r="S669" s="179"/>
      <c r="T669" s="179"/>
      <c r="U669" s="179"/>
    </row>
    <row r="670" spans="18:21" s="19" customFormat="1" ht="12" x14ac:dyDescent="0.2">
      <c r="R670" s="179"/>
      <c r="S670" s="179"/>
      <c r="T670" s="179"/>
      <c r="U670" s="179"/>
    </row>
    <row r="671" spans="18:21" s="19" customFormat="1" ht="12" x14ac:dyDescent="0.2">
      <c r="R671" s="179"/>
      <c r="S671" s="179"/>
      <c r="T671" s="179"/>
      <c r="U671" s="179"/>
    </row>
    <row r="672" spans="18:21" s="19" customFormat="1" ht="12" x14ac:dyDescent="0.2">
      <c r="R672" s="179"/>
      <c r="S672" s="179"/>
      <c r="T672" s="179"/>
      <c r="U672" s="179"/>
    </row>
    <row r="673" spans="18:21" s="19" customFormat="1" ht="12" x14ac:dyDescent="0.2">
      <c r="R673" s="179"/>
      <c r="S673" s="179"/>
      <c r="T673" s="179"/>
      <c r="U673" s="179"/>
    </row>
    <row r="674" spans="18:21" s="19" customFormat="1" ht="12" x14ac:dyDescent="0.2">
      <c r="R674" s="179"/>
      <c r="S674" s="179"/>
      <c r="T674" s="179"/>
      <c r="U674" s="179"/>
    </row>
    <row r="675" spans="18:21" s="19" customFormat="1" ht="12" x14ac:dyDescent="0.2">
      <c r="R675" s="179"/>
      <c r="S675" s="179"/>
      <c r="T675" s="179"/>
      <c r="U675" s="179"/>
    </row>
    <row r="676" spans="18:21" s="19" customFormat="1" ht="12" x14ac:dyDescent="0.2">
      <c r="R676" s="179"/>
      <c r="S676" s="179"/>
      <c r="T676" s="179"/>
      <c r="U676" s="179"/>
    </row>
    <row r="677" spans="18:21" s="19" customFormat="1" ht="12" x14ac:dyDescent="0.2">
      <c r="R677" s="179"/>
      <c r="S677" s="179"/>
      <c r="T677" s="179"/>
      <c r="U677" s="179"/>
    </row>
    <row r="678" spans="18:21" s="19" customFormat="1" ht="12" x14ac:dyDescent="0.2">
      <c r="R678" s="179"/>
      <c r="S678" s="179"/>
      <c r="T678" s="179"/>
      <c r="U678" s="179"/>
    </row>
    <row r="679" spans="18:21" s="19" customFormat="1" ht="12" x14ac:dyDescent="0.2">
      <c r="R679" s="179"/>
      <c r="S679" s="179"/>
      <c r="T679" s="179"/>
      <c r="U679" s="179"/>
    </row>
    <row r="680" spans="18:21" s="19" customFormat="1" ht="12" x14ac:dyDescent="0.2">
      <c r="R680" s="179"/>
      <c r="S680" s="179"/>
      <c r="T680" s="179"/>
      <c r="U680" s="179"/>
    </row>
    <row r="681" spans="18:21" s="19" customFormat="1" ht="12" x14ac:dyDescent="0.2">
      <c r="R681" s="179"/>
      <c r="S681" s="179"/>
      <c r="T681" s="179"/>
      <c r="U681" s="179"/>
    </row>
    <row r="682" spans="18:21" s="19" customFormat="1" ht="12" x14ac:dyDescent="0.2">
      <c r="R682" s="179"/>
      <c r="S682" s="179"/>
      <c r="T682" s="179"/>
      <c r="U682" s="179"/>
    </row>
    <row r="683" spans="18:21" s="19" customFormat="1" ht="12" x14ac:dyDescent="0.2">
      <c r="R683" s="179"/>
      <c r="S683" s="179"/>
      <c r="T683" s="179"/>
      <c r="U683" s="179"/>
    </row>
    <row r="684" spans="18:21" s="19" customFormat="1" ht="12" x14ac:dyDescent="0.2">
      <c r="R684" s="179"/>
      <c r="S684" s="179"/>
      <c r="T684" s="179"/>
      <c r="U684" s="179"/>
    </row>
    <row r="685" spans="18:21" s="19" customFormat="1" ht="12" x14ac:dyDescent="0.2">
      <c r="R685" s="179"/>
      <c r="S685" s="179"/>
      <c r="T685" s="179"/>
      <c r="U685" s="179"/>
    </row>
    <row r="686" spans="18:21" s="19" customFormat="1" ht="12" x14ac:dyDescent="0.2">
      <c r="R686" s="179"/>
      <c r="S686" s="179"/>
      <c r="T686" s="179"/>
      <c r="U686" s="179"/>
    </row>
    <row r="687" spans="18:21" s="19" customFormat="1" ht="12" x14ac:dyDescent="0.2">
      <c r="R687" s="179"/>
      <c r="S687" s="179"/>
      <c r="T687" s="179"/>
      <c r="U687" s="179"/>
    </row>
    <row r="688" spans="18:21" s="19" customFormat="1" ht="12" x14ac:dyDescent="0.2">
      <c r="R688" s="179"/>
      <c r="S688" s="179"/>
      <c r="T688" s="179"/>
      <c r="U688" s="179"/>
    </row>
    <row r="689" spans="18:21" s="19" customFormat="1" ht="12" x14ac:dyDescent="0.2">
      <c r="R689" s="179"/>
      <c r="S689" s="179"/>
      <c r="T689" s="179"/>
      <c r="U689" s="179"/>
    </row>
    <row r="690" spans="18:21" s="19" customFormat="1" ht="12" x14ac:dyDescent="0.2">
      <c r="R690" s="179"/>
      <c r="S690" s="179"/>
      <c r="T690" s="179"/>
      <c r="U690" s="179"/>
    </row>
    <row r="691" spans="18:21" s="19" customFormat="1" ht="12" x14ac:dyDescent="0.2">
      <c r="R691" s="179"/>
      <c r="S691" s="179"/>
      <c r="T691" s="179"/>
      <c r="U691" s="179"/>
    </row>
    <row r="692" spans="18:21" s="19" customFormat="1" ht="12" x14ac:dyDescent="0.2">
      <c r="R692" s="179"/>
      <c r="S692" s="179"/>
      <c r="T692" s="179"/>
      <c r="U692" s="179"/>
    </row>
    <row r="693" spans="18:21" s="19" customFormat="1" ht="12" x14ac:dyDescent="0.2">
      <c r="R693" s="179"/>
      <c r="S693" s="179"/>
      <c r="T693" s="179"/>
      <c r="U693" s="179"/>
    </row>
    <row r="694" spans="18:21" s="19" customFormat="1" ht="12" x14ac:dyDescent="0.2">
      <c r="R694" s="179"/>
      <c r="S694" s="179"/>
      <c r="T694" s="179"/>
      <c r="U694" s="179"/>
    </row>
    <row r="695" spans="18:21" s="19" customFormat="1" ht="12" x14ac:dyDescent="0.2">
      <c r="R695" s="179"/>
      <c r="S695" s="179"/>
      <c r="T695" s="179"/>
      <c r="U695" s="179"/>
    </row>
    <row r="696" spans="18:21" s="19" customFormat="1" ht="12" x14ac:dyDescent="0.2">
      <c r="R696" s="179"/>
      <c r="S696" s="179"/>
      <c r="T696" s="179"/>
      <c r="U696" s="179"/>
    </row>
    <row r="697" spans="18:21" s="19" customFormat="1" ht="12" x14ac:dyDescent="0.2">
      <c r="R697" s="179"/>
      <c r="S697" s="179"/>
      <c r="T697" s="179"/>
      <c r="U697" s="179"/>
    </row>
    <row r="698" spans="18:21" s="19" customFormat="1" ht="12" x14ac:dyDescent="0.2">
      <c r="R698" s="179"/>
      <c r="S698" s="179"/>
      <c r="T698" s="179"/>
      <c r="U698" s="179"/>
    </row>
    <row r="699" spans="18:21" s="19" customFormat="1" ht="12" x14ac:dyDescent="0.2">
      <c r="R699" s="179"/>
      <c r="S699" s="179"/>
      <c r="T699" s="179"/>
      <c r="U699" s="179"/>
    </row>
    <row r="700" spans="18:21" s="19" customFormat="1" ht="12" x14ac:dyDescent="0.2">
      <c r="R700" s="179"/>
      <c r="S700" s="179"/>
      <c r="T700" s="179"/>
      <c r="U700" s="179"/>
    </row>
    <row r="701" spans="18:21" s="19" customFormat="1" ht="12" x14ac:dyDescent="0.2">
      <c r="R701" s="179"/>
      <c r="S701" s="179"/>
      <c r="T701" s="179"/>
      <c r="U701" s="179"/>
    </row>
    <row r="702" spans="18:21" s="19" customFormat="1" ht="12" x14ac:dyDescent="0.2">
      <c r="R702" s="179"/>
      <c r="S702" s="179"/>
      <c r="T702" s="179"/>
      <c r="U702" s="179"/>
    </row>
    <row r="703" spans="18:21" s="19" customFormat="1" ht="12" x14ac:dyDescent="0.2">
      <c r="R703" s="179"/>
      <c r="S703" s="179"/>
      <c r="T703" s="179"/>
      <c r="U703" s="179"/>
    </row>
    <row r="704" spans="18:21" s="19" customFormat="1" ht="12" x14ac:dyDescent="0.2">
      <c r="R704" s="179"/>
      <c r="S704" s="179"/>
      <c r="T704" s="179"/>
      <c r="U704" s="179"/>
    </row>
    <row r="705" spans="18:21" s="19" customFormat="1" ht="12" x14ac:dyDescent="0.2">
      <c r="R705" s="179"/>
      <c r="S705" s="179"/>
      <c r="T705" s="179"/>
      <c r="U705" s="179"/>
    </row>
    <row r="706" spans="18:21" s="19" customFormat="1" ht="12" x14ac:dyDescent="0.2">
      <c r="R706" s="179"/>
      <c r="S706" s="179"/>
      <c r="T706" s="179"/>
      <c r="U706" s="179"/>
    </row>
    <row r="707" spans="18:21" s="19" customFormat="1" ht="12" x14ac:dyDescent="0.2">
      <c r="R707" s="179"/>
      <c r="S707" s="179"/>
      <c r="T707" s="179"/>
      <c r="U707" s="179"/>
    </row>
    <row r="708" spans="18:21" s="19" customFormat="1" ht="12" x14ac:dyDescent="0.2">
      <c r="R708" s="179"/>
      <c r="S708" s="179"/>
      <c r="T708" s="179"/>
      <c r="U708" s="179"/>
    </row>
    <row r="709" spans="18:21" s="19" customFormat="1" ht="12" x14ac:dyDescent="0.2">
      <c r="R709" s="179"/>
      <c r="S709" s="179"/>
      <c r="T709" s="179"/>
      <c r="U709" s="179"/>
    </row>
    <row r="710" spans="18:21" s="19" customFormat="1" ht="12" x14ac:dyDescent="0.2">
      <c r="R710" s="179"/>
      <c r="S710" s="179"/>
      <c r="T710" s="179"/>
      <c r="U710" s="179"/>
    </row>
    <row r="711" spans="18:21" s="19" customFormat="1" ht="12" x14ac:dyDescent="0.2">
      <c r="R711" s="179"/>
      <c r="S711" s="179"/>
      <c r="T711" s="179"/>
      <c r="U711" s="179"/>
    </row>
    <row r="712" spans="18:21" s="19" customFormat="1" ht="12" x14ac:dyDescent="0.2">
      <c r="R712" s="179"/>
      <c r="S712" s="179"/>
      <c r="T712" s="179"/>
      <c r="U712" s="179"/>
    </row>
    <row r="713" spans="18:21" s="19" customFormat="1" ht="12" x14ac:dyDescent="0.2">
      <c r="R713" s="179"/>
      <c r="S713" s="179"/>
      <c r="T713" s="179"/>
      <c r="U713" s="179"/>
    </row>
    <row r="714" spans="18:21" s="19" customFormat="1" ht="12" x14ac:dyDescent="0.2">
      <c r="R714" s="179"/>
      <c r="S714" s="179"/>
      <c r="T714" s="179"/>
      <c r="U714" s="179"/>
    </row>
    <row r="715" spans="18:21" s="19" customFormat="1" ht="12" x14ac:dyDescent="0.2">
      <c r="R715" s="179"/>
      <c r="S715" s="179"/>
      <c r="T715" s="179"/>
      <c r="U715" s="179"/>
    </row>
    <row r="716" spans="18:21" s="19" customFormat="1" ht="12" x14ac:dyDescent="0.2">
      <c r="R716" s="179"/>
      <c r="S716" s="179"/>
      <c r="T716" s="179"/>
      <c r="U716" s="179"/>
    </row>
    <row r="717" spans="18:21" s="19" customFormat="1" ht="12" x14ac:dyDescent="0.2">
      <c r="R717" s="179"/>
      <c r="S717" s="179"/>
      <c r="T717" s="179"/>
      <c r="U717" s="179"/>
    </row>
    <row r="718" spans="18:21" s="19" customFormat="1" ht="12" x14ac:dyDescent="0.2">
      <c r="R718" s="179"/>
      <c r="S718" s="179"/>
      <c r="T718" s="179"/>
      <c r="U718" s="179"/>
    </row>
    <row r="719" spans="18:21" s="19" customFormat="1" ht="12" x14ac:dyDescent="0.2">
      <c r="R719" s="179"/>
      <c r="S719" s="179"/>
      <c r="T719" s="179"/>
      <c r="U719" s="179"/>
    </row>
    <row r="720" spans="18:21" s="19" customFormat="1" ht="12" x14ac:dyDescent="0.2">
      <c r="R720" s="179"/>
      <c r="S720" s="179"/>
      <c r="T720" s="179"/>
      <c r="U720" s="179"/>
    </row>
    <row r="721" spans="18:21" s="19" customFormat="1" ht="12" x14ac:dyDescent="0.2">
      <c r="R721" s="179"/>
      <c r="S721" s="179"/>
      <c r="T721" s="179"/>
      <c r="U721" s="179"/>
    </row>
    <row r="722" spans="18:21" s="19" customFormat="1" ht="12" x14ac:dyDescent="0.2">
      <c r="R722" s="179"/>
      <c r="S722" s="179"/>
      <c r="T722" s="179"/>
      <c r="U722" s="179"/>
    </row>
    <row r="723" spans="18:21" s="19" customFormat="1" ht="12" x14ac:dyDescent="0.2">
      <c r="R723" s="179"/>
      <c r="S723" s="179"/>
      <c r="T723" s="179"/>
      <c r="U723" s="179"/>
    </row>
    <row r="724" spans="18:21" s="19" customFormat="1" ht="12" x14ac:dyDescent="0.2">
      <c r="R724" s="179"/>
      <c r="S724" s="179"/>
      <c r="T724" s="179"/>
      <c r="U724" s="179"/>
    </row>
    <row r="725" spans="18:21" s="19" customFormat="1" ht="12" x14ac:dyDescent="0.2">
      <c r="R725" s="179"/>
      <c r="S725" s="179"/>
      <c r="T725" s="179"/>
      <c r="U725" s="179"/>
    </row>
    <row r="726" spans="18:21" s="19" customFormat="1" ht="12" x14ac:dyDescent="0.2">
      <c r="R726" s="179"/>
      <c r="S726" s="179"/>
      <c r="T726" s="179"/>
      <c r="U726" s="179"/>
    </row>
    <row r="727" spans="18:21" s="19" customFormat="1" ht="12" x14ac:dyDescent="0.2">
      <c r="R727" s="179"/>
      <c r="S727" s="179"/>
      <c r="T727" s="179"/>
      <c r="U727" s="179"/>
    </row>
    <row r="728" spans="18:21" s="19" customFormat="1" ht="12" x14ac:dyDescent="0.2">
      <c r="R728" s="179"/>
      <c r="S728" s="179"/>
      <c r="T728" s="179"/>
      <c r="U728" s="179"/>
    </row>
    <row r="729" spans="18:21" s="19" customFormat="1" ht="12" x14ac:dyDescent="0.2">
      <c r="R729" s="179"/>
      <c r="S729" s="179"/>
      <c r="T729" s="179"/>
      <c r="U729" s="179"/>
    </row>
    <row r="730" spans="18:21" s="19" customFormat="1" ht="12" x14ac:dyDescent="0.2">
      <c r="R730" s="179"/>
      <c r="S730" s="179"/>
      <c r="T730" s="179"/>
      <c r="U730" s="179"/>
    </row>
    <row r="731" spans="18:21" s="19" customFormat="1" ht="12" x14ac:dyDescent="0.2">
      <c r="R731" s="179"/>
      <c r="S731" s="179"/>
      <c r="T731" s="179"/>
      <c r="U731" s="179"/>
    </row>
    <row r="732" spans="18:21" s="19" customFormat="1" ht="12" x14ac:dyDescent="0.2">
      <c r="R732" s="179"/>
      <c r="S732" s="179"/>
      <c r="T732" s="179"/>
      <c r="U732" s="179"/>
    </row>
    <row r="733" spans="18:21" s="19" customFormat="1" ht="12" x14ac:dyDescent="0.2">
      <c r="R733" s="179"/>
      <c r="S733" s="179"/>
      <c r="T733" s="179"/>
      <c r="U733" s="179"/>
    </row>
    <row r="734" spans="18:21" s="19" customFormat="1" ht="12" x14ac:dyDescent="0.2">
      <c r="R734" s="179"/>
      <c r="S734" s="179"/>
      <c r="T734" s="179"/>
      <c r="U734" s="179"/>
    </row>
    <row r="735" spans="18:21" s="19" customFormat="1" ht="12" x14ac:dyDescent="0.2">
      <c r="R735" s="179"/>
      <c r="S735" s="179"/>
      <c r="T735" s="179"/>
      <c r="U735" s="179"/>
    </row>
    <row r="736" spans="18:21" s="19" customFormat="1" ht="12" x14ac:dyDescent="0.2">
      <c r="R736" s="179"/>
      <c r="S736" s="179"/>
      <c r="T736" s="179"/>
      <c r="U736" s="179"/>
    </row>
    <row r="737" spans="18:21" s="19" customFormat="1" ht="12" x14ac:dyDescent="0.2">
      <c r="R737" s="179"/>
      <c r="S737" s="179"/>
      <c r="T737" s="179"/>
      <c r="U737" s="179"/>
    </row>
    <row r="738" spans="18:21" s="19" customFormat="1" ht="12" x14ac:dyDescent="0.2">
      <c r="R738" s="179"/>
      <c r="S738" s="179"/>
      <c r="T738" s="179"/>
      <c r="U738" s="179"/>
    </row>
    <row r="739" spans="18:21" s="19" customFormat="1" ht="12" x14ac:dyDescent="0.2">
      <c r="R739" s="179"/>
      <c r="S739" s="179"/>
      <c r="T739" s="179"/>
      <c r="U739" s="179"/>
    </row>
    <row r="740" spans="18:21" s="19" customFormat="1" ht="12" x14ac:dyDescent="0.2">
      <c r="R740" s="179"/>
      <c r="S740" s="179"/>
      <c r="T740" s="179"/>
      <c r="U740" s="179"/>
    </row>
    <row r="741" spans="18:21" s="19" customFormat="1" ht="12" x14ac:dyDescent="0.2">
      <c r="R741" s="179"/>
      <c r="S741" s="179"/>
      <c r="T741" s="179"/>
      <c r="U741" s="179"/>
    </row>
    <row r="742" spans="18:21" s="19" customFormat="1" ht="12" x14ac:dyDescent="0.2">
      <c r="R742" s="179"/>
      <c r="S742" s="179"/>
      <c r="T742" s="179"/>
      <c r="U742" s="179"/>
    </row>
    <row r="743" spans="18:21" s="19" customFormat="1" ht="12" x14ac:dyDescent="0.2">
      <c r="R743" s="179"/>
      <c r="S743" s="179"/>
      <c r="T743" s="179"/>
      <c r="U743" s="179"/>
    </row>
    <row r="744" spans="18:21" s="19" customFormat="1" ht="12" x14ac:dyDescent="0.2">
      <c r="R744" s="179"/>
      <c r="S744" s="179"/>
      <c r="T744" s="179"/>
      <c r="U744" s="179"/>
    </row>
    <row r="745" spans="18:21" s="19" customFormat="1" ht="12" x14ac:dyDescent="0.2">
      <c r="R745" s="179"/>
      <c r="S745" s="179"/>
      <c r="T745" s="179"/>
      <c r="U745" s="179"/>
    </row>
    <row r="746" spans="18:21" s="19" customFormat="1" ht="12" x14ac:dyDescent="0.2">
      <c r="R746" s="179"/>
      <c r="S746" s="179"/>
      <c r="T746" s="179"/>
      <c r="U746" s="179"/>
    </row>
    <row r="747" spans="18:21" s="19" customFormat="1" ht="12" x14ac:dyDescent="0.2">
      <c r="R747" s="179"/>
      <c r="S747" s="179"/>
      <c r="T747" s="179"/>
      <c r="U747" s="179"/>
    </row>
    <row r="748" spans="18:21" s="19" customFormat="1" ht="12" x14ac:dyDescent="0.2">
      <c r="R748" s="179"/>
      <c r="S748" s="179"/>
      <c r="T748" s="179"/>
      <c r="U748" s="179"/>
    </row>
    <row r="749" spans="18:21" s="19" customFormat="1" ht="12" x14ac:dyDescent="0.2">
      <c r="R749" s="179"/>
      <c r="S749" s="179"/>
      <c r="T749" s="179"/>
      <c r="U749" s="179"/>
    </row>
    <row r="750" spans="18:21" s="19" customFormat="1" ht="12" x14ac:dyDescent="0.2">
      <c r="R750" s="179"/>
      <c r="S750" s="179"/>
      <c r="T750" s="179"/>
      <c r="U750" s="179"/>
    </row>
    <row r="751" spans="18:21" s="19" customFormat="1" ht="12" x14ac:dyDescent="0.2">
      <c r="R751" s="179"/>
      <c r="S751" s="179"/>
      <c r="T751" s="179"/>
      <c r="U751" s="179"/>
    </row>
    <row r="752" spans="18:21" s="19" customFormat="1" ht="12" x14ac:dyDescent="0.2">
      <c r="R752" s="179"/>
      <c r="S752" s="179"/>
      <c r="T752" s="179"/>
      <c r="U752" s="179"/>
    </row>
    <row r="753" spans="18:21" s="19" customFormat="1" ht="12" x14ac:dyDescent="0.2">
      <c r="R753" s="179"/>
      <c r="S753" s="179"/>
      <c r="T753" s="179"/>
      <c r="U753" s="179"/>
    </row>
    <row r="754" spans="18:21" s="19" customFormat="1" ht="12" x14ac:dyDescent="0.2">
      <c r="R754" s="179"/>
      <c r="S754" s="179"/>
      <c r="T754" s="179"/>
      <c r="U754" s="179"/>
    </row>
    <row r="755" spans="18:21" s="19" customFormat="1" ht="12" x14ac:dyDescent="0.2">
      <c r="R755" s="179"/>
      <c r="S755" s="179"/>
      <c r="T755" s="179"/>
      <c r="U755" s="179"/>
    </row>
    <row r="756" spans="18:21" s="19" customFormat="1" ht="12" x14ac:dyDescent="0.2">
      <c r="R756" s="179"/>
      <c r="S756" s="179"/>
      <c r="T756" s="179"/>
      <c r="U756" s="179"/>
    </row>
    <row r="757" spans="18:21" s="19" customFormat="1" ht="12" x14ac:dyDescent="0.2">
      <c r="R757" s="179"/>
      <c r="S757" s="179"/>
      <c r="T757" s="179"/>
      <c r="U757" s="179"/>
    </row>
    <row r="758" spans="18:21" s="19" customFormat="1" ht="12" x14ac:dyDescent="0.2">
      <c r="R758" s="179"/>
      <c r="S758" s="179"/>
      <c r="T758" s="179"/>
      <c r="U758" s="179"/>
    </row>
    <row r="759" spans="18:21" s="19" customFormat="1" ht="12" x14ac:dyDescent="0.2">
      <c r="R759" s="179"/>
      <c r="S759" s="179"/>
      <c r="T759" s="179"/>
      <c r="U759" s="179"/>
    </row>
    <row r="760" spans="18:21" s="19" customFormat="1" ht="12" x14ac:dyDescent="0.2">
      <c r="R760" s="179"/>
      <c r="S760" s="179"/>
      <c r="T760" s="179"/>
      <c r="U760" s="179"/>
    </row>
    <row r="761" spans="18:21" s="19" customFormat="1" ht="12" x14ac:dyDescent="0.2">
      <c r="R761" s="179"/>
      <c r="S761" s="179"/>
      <c r="T761" s="179"/>
      <c r="U761" s="179"/>
    </row>
    <row r="762" spans="18:21" s="19" customFormat="1" ht="12" x14ac:dyDescent="0.2">
      <c r="R762" s="179"/>
      <c r="S762" s="179"/>
      <c r="T762" s="179"/>
      <c r="U762" s="179"/>
    </row>
    <row r="763" spans="18:21" s="19" customFormat="1" ht="12" x14ac:dyDescent="0.2">
      <c r="R763" s="179"/>
      <c r="S763" s="179"/>
      <c r="T763" s="179"/>
      <c r="U763" s="179"/>
    </row>
    <row r="764" spans="18:21" s="19" customFormat="1" ht="12" x14ac:dyDescent="0.2">
      <c r="R764" s="179"/>
      <c r="S764" s="179"/>
      <c r="T764" s="179"/>
      <c r="U764" s="179"/>
    </row>
    <row r="765" spans="18:21" s="19" customFormat="1" ht="12" x14ac:dyDescent="0.2">
      <c r="R765" s="179"/>
      <c r="S765" s="179"/>
      <c r="T765" s="179"/>
      <c r="U765" s="179"/>
    </row>
    <row r="766" spans="18:21" s="19" customFormat="1" ht="12" x14ac:dyDescent="0.2">
      <c r="R766" s="179"/>
      <c r="S766" s="179"/>
      <c r="T766" s="179"/>
      <c r="U766" s="179"/>
    </row>
    <row r="767" spans="18:21" s="19" customFormat="1" ht="12" x14ac:dyDescent="0.2">
      <c r="R767" s="179"/>
      <c r="S767" s="179"/>
      <c r="T767" s="179"/>
      <c r="U767" s="179"/>
    </row>
    <row r="768" spans="18:21" s="19" customFormat="1" ht="12" x14ac:dyDescent="0.2">
      <c r="R768" s="179"/>
      <c r="S768" s="179"/>
      <c r="T768" s="179"/>
      <c r="U768" s="179"/>
    </row>
    <row r="769" spans="18:21" s="19" customFormat="1" ht="12" x14ac:dyDescent="0.2">
      <c r="R769" s="179"/>
      <c r="S769" s="179"/>
      <c r="T769" s="179"/>
      <c r="U769" s="179"/>
    </row>
    <row r="770" spans="18:21" s="19" customFormat="1" ht="12" x14ac:dyDescent="0.2">
      <c r="R770" s="179"/>
      <c r="S770" s="179"/>
      <c r="T770" s="179"/>
      <c r="U770" s="179"/>
    </row>
    <row r="771" spans="18:21" s="19" customFormat="1" ht="12" x14ac:dyDescent="0.2">
      <c r="R771" s="179"/>
      <c r="S771" s="179"/>
      <c r="T771" s="179"/>
      <c r="U771" s="179"/>
    </row>
    <row r="772" spans="18:21" s="19" customFormat="1" ht="12" x14ac:dyDescent="0.2">
      <c r="R772" s="179"/>
      <c r="S772" s="179"/>
      <c r="T772" s="179"/>
      <c r="U772" s="179"/>
    </row>
    <row r="773" spans="18:21" s="19" customFormat="1" ht="12" x14ac:dyDescent="0.2">
      <c r="R773" s="179"/>
      <c r="S773" s="179"/>
      <c r="T773" s="179"/>
      <c r="U773" s="179"/>
    </row>
    <row r="774" spans="18:21" s="19" customFormat="1" ht="12" x14ac:dyDescent="0.2">
      <c r="R774" s="179"/>
      <c r="S774" s="179"/>
      <c r="T774" s="179"/>
      <c r="U774" s="179"/>
    </row>
    <row r="775" spans="18:21" s="19" customFormat="1" ht="12" x14ac:dyDescent="0.2">
      <c r="R775" s="179"/>
      <c r="S775" s="179"/>
      <c r="T775" s="179"/>
      <c r="U775" s="179"/>
    </row>
    <row r="776" spans="18:21" s="19" customFormat="1" ht="12" x14ac:dyDescent="0.2">
      <c r="R776" s="179"/>
      <c r="S776" s="179"/>
      <c r="T776" s="179"/>
      <c r="U776" s="179"/>
    </row>
    <row r="777" spans="18:21" s="19" customFormat="1" ht="12" x14ac:dyDescent="0.2">
      <c r="R777" s="179"/>
      <c r="S777" s="179"/>
      <c r="T777" s="179"/>
      <c r="U777" s="179"/>
    </row>
    <row r="778" spans="18:21" s="19" customFormat="1" ht="12" x14ac:dyDescent="0.2">
      <c r="R778" s="179"/>
      <c r="S778" s="179"/>
      <c r="T778" s="179"/>
      <c r="U778" s="179"/>
    </row>
    <row r="779" spans="18:21" s="19" customFormat="1" ht="12" x14ac:dyDescent="0.2">
      <c r="R779" s="179"/>
      <c r="S779" s="179"/>
      <c r="T779" s="179"/>
      <c r="U779" s="179"/>
    </row>
    <row r="780" spans="18:21" s="19" customFormat="1" ht="12" x14ac:dyDescent="0.2">
      <c r="R780" s="179"/>
      <c r="S780" s="179"/>
      <c r="T780" s="179"/>
      <c r="U780" s="179"/>
    </row>
    <row r="781" spans="18:21" s="19" customFormat="1" ht="12" x14ac:dyDescent="0.2">
      <c r="R781" s="179"/>
      <c r="S781" s="179"/>
      <c r="T781" s="179"/>
      <c r="U781" s="179"/>
    </row>
    <row r="782" spans="18:21" s="19" customFormat="1" ht="12" x14ac:dyDescent="0.2">
      <c r="R782" s="179"/>
      <c r="S782" s="179"/>
      <c r="T782" s="179"/>
      <c r="U782" s="179"/>
    </row>
    <row r="783" spans="18:21" s="19" customFormat="1" ht="12" x14ac:dyDescent="0.2">
      <c r="R783" s="179"/>
      <c r="S783" s="179"/>
      <c r="T783" s="179"/>
      <c r="U783" s="179"/>
    </row>
    <row r="784" spans="18:21" s="19" customFormat="1" ht="12" x14ac:dyDescent="0.2">
      <c r="R784" s="179"/>
      <c r="S784" s="179"/>
      <c r="T784" s="179"/>
      <c r="U784" s="179"/>
    </row>
    <row r="785" spans="18:21" s="19" customFormat="1" ht="12" x14ac:dyDescent="0.2">
      <c r="R785" s="179"/>
      <c r="S785" s="179"/>
      <c r="T785" s="179"/>
      <c r="U785" s="179"/>
    </row>
    <row r="786" spans="18:21" s="19" customFormat="1" ht="12" x14ac:dyDescent="0.2">
      <c r="R786" s="179"/>
      <c r="S786" s="179"/>
      <c r="T786" s="179"/>
      <c r="U786" s="179"/>
    </row>
    <row r="787" spans="18:21" s="19" customFormat="1" ht="12" x14ac:dyDescent="0.2">
      <c r="R787" s="179"/>
      <c r="S787" s="179"/>
      <c r="T787" s="179"/>
      <c r="U787" s="179"/>
    </row>
    <row r="788" spans="18:21" s="19" customFormat="1" ht="12" x14ac:dyDescent="0.2">
      <c r="R788" s="179"/>
      <c r="S788" s="179"/>
      <c r="T788" s="179"/>
      <c r="U788" s="179"/>
    </row>
    <row r="789" spans="18:21" s="19" customFormat="1" ht="12" x14ac:dyDescent="0.2">
      <c r="R789" s="179"/>
      <c r="S789" s="179"/>
      <c r="T789" s="179"/>
      <c r="U789" s="179"/>
    </row>
    <row r="790" spans="18:21" s="19" customFormat="1" ht="12" x14ac:dyDescent="0.2">
      <c r="R790" s="179"/>
      <c r="S790" s="179"/>
      <c r="T790" s="179"/>
      <c r="U790" s="179"/>
    </row>
    <row r="791" spans="18:21" s="19" customFormat="1" ht="12" x14ac:dyDescent="0.2">
      <c r="R791" s="179"/>
      <c r="S791" s="179"/>
      <c r="T791" s="179"/>
      <c r="U791" s="179"/>
    </row>
    <row r="792" spans="18:21" s="19" customFormat="1" ht="12" x14ac:dyDescent="0.2">
      <c r="R792" s="179"/>
      <c r="S792" s="179"/>
      <c r="T792" s="179"/>
      <c r="U792" s="179"/>
    </row>
    <row r="793" spans="18:21" s="19" customFormat="1" ht="12" x14ac:dyDescent="0.2">
      <c r="R793" s="179"/>
      <c r="S793" s="179"/>
      <c r="T793" s="179"/>
      <c r="U793" s="179"/>
    </row>
    <row r="794" spans="18:21" s="19" customFormat="1" ht="12" x14ac:dyDescent="0.2">
      <c r="R794" s="179"/>
      <c r="S794" s="179"/>
      <c r="T794" s="179"/>
      <c r="U794" s="179"/>
    </row>
    <row r="795" spans="18:21" s="19" customFormat="1" ht="12" x14ac:dyDescent="0.2">
      <c r="R795" s="179"/>
      <c r="S795" s="179"/>
      <c r="T795" s="179"/>
      <c r="U795" s="179"/>
    </row>
    <row r="796" spans="18:21" s="19" customFormat="1" ht="12" x14ac:dyDescent="0.2">
      <c r="R796" s="179"/>
      <c r="S796" s="179"/>
      <c r="T796" s="179"/>
      <c r="U796" s="179"/>
    </row>
    <row r="797" spans="18:21" s="19" customFormat="1" ht="12" x14ac:dyDescent="0.2">
      <c r="R797" s="179"/>
      <c r="S797" s="179"/>
      <c r="T797" s="179"/>
      <c r="U797" s="179"/>
    </row>
    <row r="798" spans="18:21" s="19" customFormat="1" ht="12" x14ac:dyDescent="0.2">
      <c r="R798" s="179"/>
      <c r="S798" s="179"/>
      <c r="T798" s="179"/>
      <c r="U798" s="179"/>
    </row>
    <row r="799" spans="18:21" s="19" customFormat="1" ht="12" x14ac:dyDescent="0.2">
      <c r="R799" s="179"/>
      <c r="S799" s="179"/>
      <c r="T799" s="179"/>
      <c r="U799" s="179"/>
    </row>
    <row r="800" spans="18:21" s="19" customFormat="1" ht="12" x14ac:dyDescent="0.2">
      <c r="R800" s="179"/>
      <c r="S800" s="179"/>
      <c r="T800" s="179"/>
      <c r="U800" s="179"/>
    </row>
    <row r="801" spans="18:21" s="19" customFormat="1" ht="12" x14ac:dyDescent="0.2">
      <c r="R801" s="179"/>
      <c r="S801" s="179"/>
      <c r="T801" s="179"/>
      <c r="U801" s="179"/>
    </row>
    <row r="802" spans="18:21" s="19" customFormat="1" ht="12" x14ac:dyDescent="0.2">
      <c r="R802" s="179"/>
      <c r="S802" s="179"/>
      <c r="T802" s="179"/>
      <c r="U802" s="179"/>
    </row>
    <row r="803" spans="18:21" s="19" customFormat="1" ht="12" x14ac:dyDescent="0.2">
      <c r="R803" s="179"/>
      <c r="S803" s="179"/>
      <c r="T803" s="179"/>
      <c r="U803" s="179"/>
    </row>
    <row r="804" spans="18:21" s="19" customFormat="1" ht="12" x14ac:dyDescent="0.2">
      <c r="R804" s="179"/>
      <c r="S804" s="179"/>
      <c r="T804" s="179"/>
      <c r="U804" s="179"/>
    </row>
    <row r="805" spans="18:21" s="19" customFormat="1" ht="12" x14ac:dyDescent="0.2">
      <c r="R805" s="179"/>
      <c r="S805" s="179"/>
      <c r="T805" s="179"/>
      <c r="U805" s="179"/>
    </row>
    <row r="806" spans="18:21" s="19" customFormat="1" ht="12" x14ac:dyDescent="0.2">
      <c r="R806" s="179"/>
      <c r="S806" s="179"/>
      <c r="T806" s="179"/>
      <c r="U806" s="179"/>
    </row>
    <row r="807" spans="18:21" s="19" customFormat="1" ht="12" x14ac:dyDescent="0.2">
      <c r="R807" s="179"/>
      <c r="S807" s="179"/>
      <c r="T807" s="179"/>
      <c r="U807" s="179"/>
    </row>
    <row r="808" spans="18:21" s="19" customFormat="1" ht="12" x14ac:dyDescent="0.2">
      <c r="R808" s="179"/>
      <c r="S808" s="179"/>
      <c r="T808" s="179"/>
      <c r="U808" s="179"/>
    </row>
    <row r="809" spans="18:21" s="19" customFormat="1" ht="12" x14ac:dyDescent="0.2">
      <c r="R809" s="179"/>
      <c r="S809" s="179"/>
      <c r="T809" s="179"/>
      <c r="U809" s="179"/>
    </row>
    <row r="810" spans="18:21" s="19" customFormat="1" ht="12" x14ac:dyDescent="0.2">
      <c r="R810" s="179"/>
      <c r="S810" s="179"/>
      <c r="T810" s="179"/>
      <c r="U810" s="179"/>
    </row>
    <row r="811" spans="18:21" s="19" customFormat="1" ht="12" x14ac:dyDescent="0.2">
      <c r="R811" s="179"/>
      <c r="S811" s="179"/>
      <c r="T811" s="179"/>
      <c r="U811" s="179"/>
    </row>
    <row r="812" spans="18:21" s="19" customFormat="1" ht="12" x14ac:dyDescent="0.2">
      <c r="R812" s="179"/>
      <c r="S812" s="179"/>
      <c r="T812" s="179"/>
      <c r="U812" s="179"/>
    </row>
    <row r="813" spans="18:21" s="19" customFormat="1" ht="12" x14ac:dyDescent="0.2">
      <c r="R813" s="179"/>
      <c r="S813" s="179"/>
      <c r="T813" s="179"/>
      <c r="U813" s="179"/>
    </row>
    <row r="814" spans="18:21" s="19" customFormat="1" ht="12" x14ac:dyDescent="0.2">
      <c r="R814" s="179"/>
      <c r="S814" s="179"/>
      <c r="T814" s="179"/>
      <c r="U814" s="179"/>
    </row>
    <row r="815" spans="18:21" s="19" customFormat="1" ht="12" x14ac:dyDescent="0.2">
      <c r="R815" s="179"/>
      <c r="S815" s="179"/>
      <c r="T815" s="179"/>
      <c r="U815" s="179"/>
    </row>
    <row r="816" spans="18:21" s="19" customFormat="1" ht="12" x14ac:dyDescent="0.2">
      <c r="R816" s="179"/>
      <c r="S816" s="179"/>
      <c r="T816" s="179"/>
      <c r="U816" s="179"/>
    </row>
    <row r="817" spans="18:21" s="19" customFormat="1" ht="12" x14ac:dyDescent="0.2">
      <c r="R817" s="179"/>
      <c r="S817" s="179"/>
      <c r="T817" s="179"/>
      <c r="U817" s="179"/>
    </row>
    <row r="818" spans="18:21" s="19" customFormat="1" ht="12" x14ac:dyDescent="0.2">
      <c r="R818" s="179"/>
      <c r="S818" s="179"/>
      <c r="T818" s="179"/>
      <c r="U818" s="179"/>
    </row>
    <row r="819" spans="18:21" s="19" customFormat="1" ht="12" x14ac:dyDescent="0.2">
      <c r="R819" s="179"/>
      <c r="S819" s="179"/>
      <c r="T819" s="179"/>
      <c r="U819" s="179"/>
    </row>
    <row r="820" spans="18:21" s="19" customFormat="1" ht="12" x14ac:dyDescent="0.2">
      <c r="R820" s="179"/>
      <c r="S820" s="179"/>
      <c r="T820" s="179"/>
      <c r="U820" s="179"/>
    </row>
    <row r="821" spans="18:21" s="19" customFormat="1" ht="12" x14ac:dyDescent="0.2">
      <c r="R821" s="179"/>
      <c r="S821" s="179"/>
      <c r="T821" s="179"/>
      <c r="U821" s="179"/>
    </row>
    <row r="822" spans="18:21" s="19" customFormat="1" ht="12" x14ac:dyDescent="0.2">
      <c r="R822" s="179"/>
      <c r="S822" s="179"/>
      <c r="T822" s="179"/>
      <c r="U822" s="179"/>
    </row>
    <row r="823" spans="18:21" s="19" customFormat="1" ht="12" x14ac:dyDescent="0.2">
      <c r="R823" s="179"/>
      <c r="S823" s="179"/>
      <c r="T823" s="179"/>
      <c r="U823" s="179"/>
    </row>
    <row r="824" spans="18:21" s="19" customFormat="1" ht="12" x14ac:dyDescent="0.2">
      <c r="R824" s="179"/>
      <c r="S824" s="179"/>
      <c r="T824" s="179"/>
      <c r="U824" s="179"/>
    </row>
    <row r="825" spans="18:21" s="19" customFormat="1" ht="12" x14ac:dyDescent="0.2">
      <c r="R825" s="179"/>
      <c r="S825" s="179"/>
      <c r="T825" s="179"/>
      <c r="U825" s="179"/>
    </row>
    <row r="826" spans="18:21" s="19" customFormat="1" ht="12" x14ac:dyDescent="0.2">
      <c r="R826" s="179"/>
      <c r="S826" s="179"/>
      <c r="T826" s="179"/>
      <c r="U826" s="179"/>
    </row>
    <row r="827" spans="18:21" s="19" customFormat="1" ht="12" x14ac:dyDescent="0.2">
      <c r="R827" s="179"/>
      <c r="S827" s="179"/>
      <c r="T827" s="179"/>
      <c r="U827" s="179"/>
    </row>
    <row r="828" spans="18:21" s="19" customFormat="1" ht="12" x14ac:dyDescent="0.2">
      <c r="R828" s="179"/>
      <c r="S828" s="179"/>
      <c r="T828" s="179"/>
      <c r="U828" s="179"/>
    </row>
    <row r="829" spans="18:21" s="19" customFormat="1" ht="12" x14ac:dyDescent="0.2">
      <c r="R829" s="179"/>
      <c r="S829" s="179"/>
      <c r="T829" s="179"/>
      <c r="U829" s="179"/>
    </row>
    <row r="830" spans="18:21" s="19" customFormat="1" ht="12" x14ac:dyDescent="0.2">
      <c r="R830" s="179"/>
      <c r="S830" s="179"/>
      <c r="T830" s="179"/>
      <c r="U830" s="179"/>
    </row>
    <row r="831" spans="18:21" s="19" customFormat="1" ht="12" x14ac:dyDescent="0.2">
      <c r="R831" s="179"/>
      <c r="S831" s="179"/>
      <c r="T831" s="179"/>
      <c r="U831" s="179"/>
    </row>
    <row r="832" spans="18:21" s="19" customFormat="1" ht="12" x14ac:dyDescent="0.2">
      <c r="R832" s="179"/>
      <c r="S832" s="179"/>
      <c r="T832" s="179"/>
      <c r="U832" s="179"/>
    </row>
    <row r="833" spans="18:21" s="19" customFormat="1" ht="12" x14ac:dyDescent="0.2">
      <c r="R833" s="179"/>
      <c r="S833" s="179"/>
      <c r="T833" s="179"/>
      <c r="U833" s="179"/>
    </row>
    <row r="834" spans="18:21" s="19" customFormat="1" ht="12" x14ac:dyDescent="0.2">
      <c r="R834" s="179"/>
      <c r="S834" s="179"/>
      <c r="T834" s="179"/>
      <c r="U834" s="179"/>
    </row>
    <row r="835" spans="18:21" s="19" customFormat="1" ht="12" x14ac:dyDescent="0.2">
      <c r="R835" s="179"/>
      <c r="S835" s="179"/>
      <c r="T835" s="179"/>
      <c r="U835" s="179"/>
    </row>
    <row r="836" spans="18:21" s="19" customFormat="1" ht="12" x14ac:dyDescent="0.2">
      <c r="R836" s="179"/>
      <c r="S836" s="179"/>
      <c r="T836" s="179"/>
      <c r="U836" s="179"/>
    </row>
    <row r="837" spans="18:21" s="19" customFormat="1" ht="12" x14ac:dyDescent="0.2">
      <c r="R837" s="179"/>
      <c r="S837" s="179"/>
      <c r="T837" s="179"/>
      <c r="U837" s="179"/>
    </row>
    <row r="838" spans="18:21" s="19" customFormat="1" ht="12" x14ac:dyDescent="0.2">
      <c r="R838" s="179"/>
      <c r="S838" s="179"/>
      <c r="T838" s="179"/>
      <c r="U838" s="179"/>
    </row>
    <row r="839" spans="18:21" s="19" customFormat="1" ht="12" x14ac:dyDescent="0.2">
      <c r="R839" s="179"/>
      <c r="S839" s="179"/>
      <c r="T839" s="179"/>
      <c r="U839" s="179"/>
    </row>
    <row r="840" spans="18:21" s="19" customFormat="1" ht="12" x14ac:dyDescent="0.2">
      <c r="R840" s="179"/>
      <c r="S840" s="179"/>
      <c r="T840" s="179"/>
      <c r="U840" s="179"/>
    </row>
    <row r="841" spans="18:21" s="19" customFormat="1" ht="12" x14ac:dyDescent="0.2">
      <c r="R841" s="179"/>
      <c r="S841" s="179"/>
      <c r="T841" s="179"/>
      <c r="U841" s="179"/>
    </row>
    <row r="842" spans="18:21" s="19" customFormat="1" ht="12" x14ac:dyDescent="0.2">
      <c r="R842" s="179"/>
      <c r="S842" s="179"/>
      <c r="T842" s="179"/>
      <c r="U842" s="179"/>
    </row>
    <row r="843" spans="18:21" s="19" customFormat="1" ht="12" x14ac:dyDescent="0.2">
      <c r="R843" s="179"/>
      <c r="S843" s="179"/>
      <c r="T843" s="179"/>
      <c r="U843" s="179"/>
    </row>
    <row r="844" spans="18:21" s="19" customFormat="1" ht="12" x14ac:dyDescent="0.2">
      <c r="R844" s="179"/>
      <c r="S844" s="179"/>
      <c r="T844" s="179"/>
      <c r="U844" s="179"/>
    </row>
    <row r="845" spans="18:21" s="19" customFormat="1" ht="12" x14ac:dyDescent="0.2">
      <c r="R845" s="179"/>
      <c r="S845" s="179"/>
      <c r="T845" s="179"/>
      <c r="U845" s="179"/>
    </row>
    <row r="846" spans="18:21" s="19" customFormat="1" ht="12" x14ac:dyDescent="0.2">
      <c r="R846" s="179"/>
      <c r="S846" s="179"/>
      <c r="T846" s="179"/>
      <c r="U846" s="179"/>
    </row>
    <row r="847" spans="18:21" s="19" customFormat="1" ht="12" x14ac:dyDescent="0.2">
      <c r="R847" s="179"/>
      <c r="S847" s="179"/>
      <c r="T847" s="179"/>
      <c r="U847" s="179"/>
    </row>
    <row r="848" spans="18:21" s="19" customFormat="1" ht="12" x14ac:dyDescent="0.2">
      <c r="R848" s="179"/>
      <c r="S848" s="179"/>
      <c r="T848" s="179"/>
      <c r="U848" s="179"/>
    </row>
    <row r="849" spans="18:21" s="19" customFormat="1" ht="12" x14ac:dyDescent="0.2">
      <c r="R849" s="179"/>
      <c r="S849" s="179"/>
      <c r="T849" s="179"/>
      <c r="U849" s="179"/>
    </row>
    <row r="850" spans="18:21" s="19" customFormat="1" ht="12" x14ac:dyDescent="0.2">
      <c r="R850" s="179"/>
      <c r="S850" s="179"/>
      <c r="T850" s="179"/>
      <c r="U850" s="179"/>
    </row>
    <row r="851" spans="18:21" s="19" customFormat="1" ht="12" x14ac:dyDescent="0.2">
      <c r="R851" s="179"/>
      <c r="S851" s="179"/>
      <c r="T851" s="179"/>
      <c r="U851" s="179"/>
    </row>
    <row r="852" spans="18:21" s="19" customFormat="1" ht="12" x14ac:dyDescent="0.2">
      <c r="R852" s="179"/>
      <c r="S852" s="179"/>
      <c r="T852" s="179"/>
      <c r="U852" s="179"/>
    </row>
    <row r="853" spans="18:21" s="19" customFormat="1" ht="12" x14ac:dyDescent="0.2">
      <c r="R853" s="179"/>
      <c r="S853" s="179"/>
      <c r="T853" s="179"/>
      <c r="U853" s="179"/>
    </row>
    <row r="854" spans="18:21" s="19" customFormat="1" ht="12" x14ac:dyDescent="0.2">
      <c r="R854" s="179"/>
      <c r="S854" s="179"/>
      <c r="T854" s="179"/>
      <c r="U854" s="179"/>
    </row>
    <row r="855" spans="18:21" s="19" customFormat="1" ht="12" x14ac:dyDescent="0.2">
      <c r="R855" s="179"/>
      <c r="S855" s="179"/>
      <c r="T855" s="179"/>
      <c r="U855" s="179"/>
    </row>
    <row r="856" spans="18:21" s="19" customFormat="1" ht="12" x14ac:dyDescent="0.2">
      <c r="R856" s="179"/>
      <c r="S856" s="179"/>
      <c r="T856" s="179"/>
      <c r="U856" s="179"/>
    </row>
    <row r="857" spans="18:21" s="19" customFormat="1" ht="12" x14ac:dyDescent="0.2">
      <c r="R857" s="179"/>
      <c r="S857" s="179"/>
      <c r="T857" s="179"/>
      <c r="U857" s="179"/>
    </row>
    <row r="858" spans="18:21" s="19" customFormat="1" ht="12" x14ac:dyDescent="0.2">
      <c r="R858" s="179"/>
      <c r="S858" s="179"/>
      <c r="T858" s="179"/>
      <c r="U858" s="179"/>
    </row>
    <row r="859" spans="18:21" s="19" customFormat="1" ht="12" x14ac:dyDescent="0.2">
      <c r="R859" s="179"/>
      <c r="S859" s="179"/>
      <c r="T859" s="179"/>
      <c r="U859" s="179"/>
    </row>
    <row r="860" spans="18:21" s="19" customFormat="1" ht="12" x14ac:dyDescent="0.2">
      <c r="R860" s="179"/>
      <c r="S860" s="179"/>
      <c r="T860" s="179"/>
      <c r="U860" s="179"/>
    </row>
    <row r="861" spans="18:21" s="19" customFormat="1" ht="12" x14ac:dyDescent="0.2">
      <c r="R861" s="179"/>
      <c r="S861" s="179"/>
      <c r="T861" s="179"/>
      <c r="U861" s="179"/>
    </row>
    <row r="862" spans="18:21" s="19" customFormat="1" ht="12" x14ac:dyDescent="0.2">
      <c r="R862" s="179"/>
      <c r="S862" s="179"/>
      <c r="T862" s="179"/>
      <c r="U862" s="179"/>
    </row>
    <row r="863" spans="18:21" s="19" customFormat="1" ht="12" x14ac:dyDescent="0.2">
      <c r="R863" s="179"/>
      <c r="S863" s="179"/>
      <c r="T863" s="179"/>
      <c r="U863" s="179"/>
    </row>
    <row r="864" spans="18:21" s="19" customFormat="1" ht="12" x14ac:dyDescent="0.2">
      <c r="R864" s="179"/>
      <c r="S864" s="179"/>
      <c r="T864" s="179"/>
      <c r="U864" s="179"/>
    </row>
    <row r="865" spans="18:21" s="19" customFormat="1" ht="12" x14ac:dyDescent="0.2">
      <c r="R865" s="179"/>
      <c r="S865" s="179"/>
      <c r="T865" s="179"/>
      <c r="U865" s="179"/>
    </row>
    <row r="866" spans="18:21" s="19" customFormat="1" ht="12" x14ac:dyDescent="0.2">
      <c r="R866" s="179"/>
      <c r="S866" s="179"/>
      <c r="T866" s="179"/>
      <c r="U866" s="179"/>
    </row>
    <row r="867" spans="18:21" s="19" customFormat="1" ht="12" x14ac:dyDescent="0.2">
      <c r="R867" s="179"/>
      <c r="S867" s="179"/>
      <c r="T867" s="179"/>
      <c r="U867" s="179"/>
    </row>
    <row r="868" spans="18:21" s="19" customFormat="1" ht="12" x14ac:dyDescent="0.2">
      <c r="R868" s="179"/>
      <c r="S868" s="179"/>
      <c r="T868" s="179"/>
      <c r="U868" s="179"/>
    </row>
    <row r="869" spans="18:21" s="19" customFormat="1" ht="12" x14ac:dyDescent="0.2">
      <c r="R869" s="179"/>
      <c r="S869" s="179"/>
      <c r="T869" s="179"/>
      <c r="U869" s="179"/>
    </row>
    <row r="870" spans="18:21" s="19" customFormat="1" ht="12" x14ac:dyDescent="0.2">
      <c r="R870" s="179"/>
      <c r="S870" s="179"/>
      <c r="T870" s="179"/>
      <c r="U870" s="179"/>
    </row>
    <row r="871" spans="18:21" s="19" customFormat="1" ht="12" x14ac:dyDescent="0.2">
      <c r="R871" s="179"/>
      <c r="S871" s="179"/>
      <c r="T871" s="179"/>
      <c r="U871" s="179"/>
    </row>
    <row r="872" spans="18:21" s="19" customFormat="1" ht="12" x14ac:dyDescent="0.2">
      <c r="R872" s="179"/>
      <c r="S872" s="179"/>
      <c r="T872" s="179"/>
      <c r="U872" s="179"/>
    </row>
    <row r="873" spans="18:21" s="19" customFormat="1" ht="12" x14ac:dyDescent="0.2">
      <c r="R873" s="179"/>
      <c r="S873" s="179"/>
      <c r="T873" s="179"/>
      <c r="U873" s="179"/>
    </row>
    <row r="874" spans="18:21" s="19" customFormat="1" ht="12" x14ac:dyDescent="0.2">
      <c r="R874" s="179"/>
      <c r="S874" s="179"/>
      <c r="T874" s="179"/>
      <c r="U874" s="179"/>
    </row>
    <row r="875" spans="18:21" s="19" customFormat="1" ht="12" x14ac:dyDescent="0.2">
      <c r="R875" s="179"/>
      <c r="S875" s="179"/>
      <c r="T875" s="179"/>
      <c r="U875" s="179"/>
    </row>
    <row r="876" spans="18:21" s="19" customFormat="1" ht="12" x14ac:dyDescent="0.2">
      <c r="R876" s="179"/>
      <c r="S876" s="179"/>
      <c r="T876" s="179"/>
      <c r="U876" s="179"/>
    </row>
    <row r="877" spans="18:21" s="19" customFormat="1" ht="12" x14ac:dyDescent="0.2">
      <c r="R877" s="179"/>
      <c r="S877" s="179"/>
      <c r="T877" s="179"/>
      <c r="U877" s="179"/>
    </row>
    <row r="878" spans="18:21" s="19" customFormat="1" ht="12" x14ac:dyDescent="0.2">
      <c r="R878" s="179"/>
      <c r="S878" s="179"/>
      <c r="T878" s="179"/>
      <c r="U878" s="179"/>
    </row>
    <row r="879" spans="18:21" s="19" customFormat="1" ht="12" x14ac:dyDescent="0.2">
      <c r="R879" s="179"/>
      <c r="S879" s="179"/>
      <c r="T879" s="179"/>
      <c r="U879" s="179"/>
    </row>
    <row r="880" spans="18:21" s="19" customFormat="1" ht="12" x14ac:dyDescent="0.2">
      <c r="R880" s="179"/>
      <c r="S880" s="179"/>
      <c r="T880" s="179"/>
      <c r="U880" s="179"/>
    </row>
    <row r="881" spans="18:21" s="19" customFormat="1" ht="12" x14ac:dyDescent="0.2">
      <c r="R881" s="179"/>
      <c r="S881" s="179"/>
      <c r="T881" s="179"/>
      <c r="U881" s="179"/>
    </row>
    <row r="882" spans="18:21" s="19" customFormat="1" ht="12" x14ac:dyDescent="0.2">
      <c r="R882" s="179"/>
      <c r="S882" s="179"/>
      <c r="T882" s="179"/>
      <c r="U882" s="179"/>
    </row>
    <row r="883" spans="18:21" s="19" customFormat="1" ht="12" x14ac:dyDescent="0.2">
      <c r="R883" s="179"/>
      <c r="S883" s="179"/>
      <c r="T883" s="179"/>
      <c r="U883" s="179"/>
    </row>
    <row r="884" spans="18:21" s="19" customFormat="1" ht="12" x14ac:dyDescent="0.2">
      <c r="R884" s="179"/>
      <c r="S884" s="179"/>
      <c r="T884" s="179"/>
      <c r="U884" s="179"/>
    </row>
    <row r="885" spans="18:21" s="19" customFormat="1" ht="12" x14ac:dyDescent="0.2">
      <c r="R885" s="179"/>
      <c r="S885" s="179"/>
      <c r="T885" s="179"/>
      <c r="U885" s="179"/>
    </row>
    <row r="886" spans="18:21" s="19" customFormat="1" ht="12" x14ac:dyDescent="0.2">
      <c r="R886" s="179"/>
      <c r="S886" s="179"/>
      <c r="T886" s="179"/>
      <c r="U886" s="179"/>
    </row>
    <row r="887" spans="18:21" s="19" customFormat="1" ht="12" x14ac:dyDescent="0.2">
      <c r="R887" s="179"/>
      <c r="S887" s="179"/>
      <c r="T887" s="179"/>
      <c r="U887" s="179"/>
    </row>
    <row r="888" spans="18:21" s="19" customFormat="1" ht="12" x14ac:dyDescent="0.2">
      <c r="R888" s="179"/>
      <c r="S888" s="179"/>
      <c r="T888" s="179"/>
      <c r="U888" s="179"/>
    </row>
    <row r="889" spans="18:21" s="19" customFormat="1" ht="12" x14ac:dyDescent="0.2">
      <c r="R889" s="179"/>
      <c r="S889" s="179"/>
      <c r="T889" s="179"/>
      <c r="U889" s="179"/>
    </row>
    <row r="890" spans="18:21" s="19" customFormat="1" ht="12" x14ac:dyDescent="0.2">
      <c r="R890" s="179"/>
      <c r="S890" s="179"/>
      <c r="T890" s="179"/>
      <c r="U890" s="179"/>
    </row>
    <row r="891" spans="18:21" s="19" customFormat="1" ht="12" x14ac:dyDescent="0.2">
      <c r="R891" s="179"/>
      <c r="S891" s="179"/>
      <c r="T891" s="179"/>
      <c r="U891" s="179"/>
    </row>
    <row r="892" spans="18:21" s="19" customFormat="1" ht="12" x14ac:dyDescent="0.2">
      <c r="R892" s="179"/>
      <c r="S892" s="179"/>
      <c r="T892" s="179"/>
      <c r="U892" s="179"/>
    </row>
    <row r="893" spans="18:21" s="19" customFormat="1" ht="12" x14ac:dyDescent="0.2">
      <c r="R893" s="179"/>
      <c r="S893" s="179"/>
      <c r="T893" s="179"/>
      <c r="U893" s="179"/>
    </row>
    <row r="894" spans="18:21" s="19" customFormat="1" ht="12" x14ac:dyDescent="0.2">
      <c r="R894" s="179"/>
      <c r="S894" s="179"/>
      <c r="T894" s="179"/>
      <c r="U894" s="179"/>
    </row>
    <row r="895" spans="18:21" s="19" customFormat="1" ht="12" x14ac:dyDescent="0.2">
      <c r="R895" s="179"/>
      <c r="S895" s="179"/>
      <c r="T895" s="179"/>
      <c r="U895" s="179"/>
    </row>
    <row r="896" spans="18:21" s="19" customFormat="1" ht="12" x14ac:dyDescent="0.2">
      <c r="R896" s="179"/>
      <c r="S896" s="179"/>
      <c r="T896" s="179"/>
      <c r="U896" s="179"/>
    </row>
    <row r="897" spans="18:21" s="19" customFormat="1" ht="12" x14ac:dyDescent="0.2">
      <c r="R897" s="179"/>
      <c r="S897" s="179"/>
      <c r="T897" s="179"/>
      <c r="U897" s="179"/>
    </row>
    <row r="898" spans="18:21" s="19" customFormat="1" ht="12" x14ac:dyDescent="0.2">
      <c r="R898" s="179"/>
      <c r="S898" s="179"/>
      <c r="T898" s="179"/>
      <c r="U898" s="179"/>
    </row>
    <row r="899" spans="18:21" s="19" customFormat="1" ht="12" x14ac:dyDescent="0.2">
      <c r="R899" s="179"/>
      <c r="S899" s="179"/>
      <c r="T899" s="179"/>
      <c r="U899" s="179"/>
    </row>
    <row r="900" spans="18:21" s="19" customFormat="1" ht="12" x14ac:dyDescent="0.2">
      <c r="R900" s="179"/>
      <c r="S900" s="179"/>
      <c r="T900" s="179"/>
      <c r="U900" s="179"/>
    </row>
    <row r="901" spans="18:21" s="19" customFormat="1" ht="12" x14ac:dyDescent="0.2">
      <c r="R901" s="179"/>
      <c r="S901" s="179"/>
      <c r="T901" s="179"/>
      <c r="U901" s="179"/>
    </row>
    <row r="902" spans="18:21" s="19" customFormat="1" ht="12" x14ac:dyDescent="0.2">
      <c r="R902" s="179"/>
      <c r="S902" s="179"/>
      <c r="T902" s="179"/>
      <c r="U902" s="179"/>
    </row>
    <row r="903" spans="18:21" s="19" customFormat="1" ht="12" x14ac:dyDescent="0.2">
      <c r="R903" s="179"/>
      <c r="S903" s="179"/>
      <c r="T903" s="179"/>
      <c r="U903" s="179"/>
    </row>
    <row r="904" spans="18:21" s="19" customFormat="1" ht="12" x14ac:dyDescent="0.2">
      <c r="R904" s="179"/>
      <c r="S904" s="179"/>
      <c r="T904" s="179"/>
      <c r="U904" s="179"/>
    </row>
    <row r="905" spans="18:21" s="19" customFormat="1" ht="12" x14ac:dyDescent="0.2">
      <c r="R905" s="179"/>
      <c r="S905" s="179"/>
      <c r="T905" s="179"/>
      <c r="U905" s="179"/>
    </row>
    <row r="906" spans="18:21" s="19" customFormat="1" ht="12" x14ac:dyDescent="0.2">
      <c r="R906" s="179"/>
      <c r="S906" s="179"/>
      <c r="T906" s="179"/>
      <c r="U906" s="179"/>
    </row>
    <row r="907" spans="18:21" s="19" customFormat="1" ht="12" x14ac:dyDescent="0.2">
      <c r="R907" s="179"/>
      <c r="S907" s="179"/>
      <c r="T907" s="179"/>
      <c r="U907" s="179"/>
    </row>
    <row r="908" spans="18:21" s="19" customFormat="1" ht="12" x14ac:dyDescent="0.2">
      <c r="R908" s="179"/>
      <c r="S908" s="179"/>
      <c r="T908" s="179"/>
      <c r="U908" s="179"/>
    </row>
    <row r="909" spans="18:21" s="19" customFormat="1" ht="12" x14ac:dyDescent="0.2">
      <c r="R909" s="179"/>
      <c r="S909" s="179"/>
      <c r="T909" s="179"/>
      <c r="U909" s="179"/>
    </row>
    <row r="910" spans="18:21" s="19" customFormat="1" ht="12" x14ac:dyDescent="0.2">
      <c r="R910" s="179"/>
      <c r="S910" s="179"/>
      <c r="T910" s="179"/>
      <c r="U910" s="179"/>
    </row>
    <row r="911" spans="18:21" s="19" customFormat="1" ht="12" x14ac:dyDescent="0.2">
      <c r="R911" s="179"/>
      <c r="S911" s="179"/>
      <c r="T911" s="179"/>
      <c r="U911" s="179"/>
    </row>
    <row r="912" spans="18:21" s="19" customFormat="1" ht="12" x14ac:dyDescent="0.2">
      <c r="R912" s="179"/>
      <c r="S912" s="179"/>
      <c r="T912" s="179"/>
      <c r="U912" s="179"/>
    </row>
    <row r="913" spans="18:21" s="19" customFormat="1" ht="12" x14ac:dyDescent="0.2">
      <c r="R913" s="179"/>
      <c r="S913" s="179"/>
      <c r="T913" s="179"/>
      <c r="U913" s="179"/>
    </row>
    <row r="914" spans="18:21" s="19" customFormat="1" ht="12" x14ac:dyDescent="0.2">
      <c r="R914" s="179"/>
      <c r="S914" s="179"/>
      <c r="T914" s="179"/>
      <c r="U914" s="179"/>
    </row>
    <row r="915" spans="18:21" s="19" customFormat="1" ht="12" x14ac:dyDescent="0.2">
      <c r="R915" s="179"/>
      <c r="S915" s="179"/>
      <c r="T915" s="179"/>
      <c r="U915" s="179"/>
    </row>
    <row r="916" spans="18:21" s="19" customFormat="1" ht="12" x14ac:dyDescent="0.2">
      <c r="R916" s="179"/>
      <c r="S916" s="179"/>
      <c r="T916" s="179"/>
      <c r="U916" s="179"/>
    </row>
    <row r="917" spans="18:21" s="19" customFormat="1" ht="12" x14ac:dyDescent="0.2">
      <c r="R917" s="179"/>
      <c r="S917" s="179"/>
      <c r="T917" s="179"/>
      <c r="U917" s="179"/>
    </row>
    <row r="918" spans="18:21" s="19" customFormat="1" ht="12" x14ac:dyDescent="0.2">
      <c r="R918" s="179"/>
      <c r="S918" s="179"/>
      <c r="T918" s="179"/>
      <c r="U918" s="179"/>
    </row>
    <row r="919" spans="18:21" s="19" customFormat="1" ht="12" x14ac:dyDescent="0.2">
      <c r="R919" s="179"/>
      <c r="S919" s="179"/>
      <c r="T919" s="179"/>
      <c r="U919" s="179"/>
    </row>
    <row r="920" spans="18:21" s="19" customFormat="1" ht="12" x14ac:dyDescent="0.2">
      <c r="R920" s="179"/>
      <c r="S920" s="179"/>
      <c r="T920" s="179"/>
      <c r="U920" s="179"/>
    </row>
    <row r="921" spans="18:21" s="19" customFormat="1" ht="12" x14ac:dyDescent="0.2">
      <c r="R921" s="179"/>
      <c r="S921" s="179"/>
      <c r="T921" s="179"/>
      <c r="U921" s="179"/>
    </row>
    <row r="922" spans="18:21" s="19" customFormat="1" ht="12" x14ac:dyDescent="0.2">
      <c r="R922" s="179"/>
      <c r="S922" s="179"/>
      <c r="T922" s="179"/>
      <c r="U922" s="179"/>
    </row>
    <row r="923" spans="18:21" s="19" customFormat="1" ht="12" x14ac:dyDescent="0.2">
      <c r="R923" s="179"/>
      <c r="S923" s="179"/>
      <c r="T923" s="179"/>
      <c r="U923" s="179"/>
    </row>
    <row r="924" spans="18:21" s="19" customFormat="1" ht="12" x14ac:dyDescent="0.2">
      <c r="R924" s="179"/>
      <c r="S924" s="179"/>
      <c r="T924" s="179"/>
      <c r="U924" s="179"/>
    </row>
    <row r="925" spans="18:21" s="19" customFormat="1" ht="12" x14ac:dyDescent="0.2">
      <c r="R925" s="179"/>
      <c r="S925" s="179"/>
      <c r="T925" s="179"/>
      <c r="U925" s="179"/>
    </row>
    <row r="926" spans="18:21" s="19" customFormat="1" ht="12" x14ac:dyDescent="0.2">
      <c r="R926" s="179"/>
      <c r="S926" s="179"/>
      <c r="T926" s="179"/>
      <c r="U926" s="179"/>
    </row>
    <row r="927" spans="18:21" s="19" customFormat="1" ht="12" x14ac:dyDescent="0.2">
      <c r="R927" s="179"/>
      <c r="S927" s="179"/>
      <c r="T927" s="179"/>
      <c r="U927" s="179"/>
    </row>
    <row r="928" spans="18:21" s="19" customFormat="1" ht="12" x14ac:dyDescent="0.2">
      <c r="R928" s="179"/>
      <c r="S928" s="179"/>
      <c r="T928" s="179"/>
      <c r="U928" s="179"/>
    </row>
    <row r="929" spans="18:21" s="19" customFormat="1" ht="12" x14ac:dyDescent="0.2">
      <c r="R929" s="179"/>
      <c r="S929" s="179"/>
      <c r="T929" s="179"/>
      <c r="U929" s="179"/>
    </row>
    <row r="930" spans="18:21" s="19" customFormat="1" ht="12" x14ac:dyDescent="0.2">
      <c r="R930" s="179"/>
      <c r="S930" s="179"/>
      <c r="T930" s="179"/>
      <c r="U930" s="179"/>
    </row>
    <row r="931" spans="18:21" s="19" customFormat="1" ht="12" x14ac:dyDescent="0.2">
      <c r="R931" s="179"/>
      <c r="S931" s="179"/>
      <c r="T931" s="179"/>
      <c r="U931" s="179"/>
    </row>
    <row r="932" spans="18:21" s="19" customFormat="1" ht="12" x14ac:dyDescent="0.2">
      <c r="R932" s="179"/>
      <c r="S932" s="179"/>
      <c r="T932" s="179"/>
      <c r="U932" s="179"/>
    </row>
    <row r="933" spans="18:21" s="19" customFormat="1" ht="12" x14ac:dyDescent="0.2">
      <c r="R933" s="179"/>
      <c r="S933" s="179"/>
      <c r="T933" s="179"/>
      <c r="U933" s="179"/>
    </row>
    <row r="934" spans="18:21" s="19" customFormat="1" ht="12" x14ac:dyDescent="0.2">
      <c r="R934" s="179"/>
      <c r="S934" s="179"/>
      <c r="T934" s="179"/>
      <c r="U934" s="179"/>
    </row>
    <row r="935" spans="18:21" s="19" customFormat="1" ht="12" x14ac:dyDescent="0.2">
      <c r="R935" s="179"/>
      <c r="S935" s="179"/>
      <c r="T935" s="179"/>
      <c r="U935" s="179"/>
    </row>
    <row r="936" spans="18:21" s="19" customFormat="1" ht="12" x14ac:dyDescent="0.2">
      <c r="R936" s="179"/>
      <c r="S936" s="179"/>
      <c r="T936" s="179"/>
      <c r="U936" s="179"/>
    </row>
    <row r="937" spans="18:21" s="19" customFormat="1" ht="12" x14ac:dyDescent="0.2">
      <c r="R937" s="179"/>
      <c r="S937" s="179"/>
      <c r="T937" s="179"/>
      <c r="U937" s="179"/>
    </row>
    <row r="938" spans="18:21" s="19" customFormat="1" ht="12" x14ac:dyDescent="0.2">
      <c r="R938" s="179"/>
      <c r="S938" s="179"/>
      <c r="T938" s="179"/>
      <c r="U938" s="179"/>
    </row>
    <row r="939" spans="18:21" s="19" customFormat="1" ht="12" x14ac:dyDescent="0.2">
      <c r="R939" s="179"/>
      <c r="S939" s="179"/>
      <c r="T939" s="179"/>
      <c r="U939" s="179"/>
    </row>
    <row r="940" spans="18:21" s="19" customFormat="1" ht="12" x14ac:dyDescent="0.2">
      <c r="R940" s="179"/>
      <c r="S940" s="179"/>
      <c r="T940" s="179"/>
      <c r="U940" s="179"/>
    </row>
    <row r="941" spans="18:21" s="19" customFormat="1" ht="12" x14ac:dyDescent="0.2">
      <c r="R941" s="179"/>
      <c r="S941" s="179"/>
      <c r="T941" s="179"/>
      <c r="U941" s="179"/>
    </row>
    <row r="942" spans="18:21" s="19" customFormat="1" ht="12" x14ac:dyDescent="0.2">
      <c r="R942" s="179"/>
      <c r="S942" s="179"/>
      <c r="T942" s="179"/>
      <c r="U942" s="179"/>
    </row>
    <row r="943" spans="18:21" s="19" customFormat="1" ht="12" x14ac:dyDescent="0.2">
      <c r="R943" s="179"/>
      <c r="S943" s="179"/>
      <c r="T943" s="179"/>
      <c r="U943" s="179"/>
    </row>
    <row r="944" spans="18:21" s="19" customFormat="1" ht="12" x14ac:dyDescent="0.2">
      <c r="R944" s="179"/>
      <c r="S944" s="179"/>
      <c r="T944" s="179"/>
      <c r="U944" s="179"/>
    </row>
    <row r="945" spans="18:21" s="19" customFormat="1" ht="12" x14ac:dyDescent="0.2">
      <c r="R945" s="179"/>
      <c r="S945" s="179"/>
      <c r="T945" s="179"/>
      <c r="U945" s="179"/>
    </row>
    <row r="946" spans="18:21" s="19" customFormat="1" ht="12" x14ac:dyDescent="0.2">
      <c r="R946" s="179"/>
      <c r="S946" s="179"/>
      <c r="T946" s="179"/>
      <c r="U946" s="179"/>
    </row>
    <row r="947" spans="18:21" s="19" customFormat="1" ht="12" x14ac:dyDescent="0.2">
      <c r="R947" s="179"/>
      <c r="S947" s="179"/>
      <c r="T947" s="179"/>
      <c r="U947" s="179"/>
    </row>
    <row r="948" spans="18:21" s="19" customFormat="1" ht="12" x14ac:dyDescent="0.2">
      <c r="R948" s="179"/>
      <c r="S948" s="179"/>
      <c r="T948" s="179"/>
      <c r="U948" s="179"/>
    </row>
    <row r="949" spans="18:21" s="19" customFormat="1" ht="12" x14ac:dyDescent="0.2">
      <c r="R949" s="179"/>
      <c r="S949" s="179"/>
      <c r="T949" s="179"/>
      <c r="U949" s="179"/>
    </row>
    <row r="950" spans="18:21" s="19" customFormat="1" ht="12" x14ac:dyDescent="0.2">
      <c r="R950" s="179"/>
      <c r="S950" s="179"/>
      <c r="T950" s="179"/>
      <c r="U950" s="179"/>
    </row>
    <row r="951" spans="18:21" s="19" customFormat="1" ht="12" x14ac:dyDescent="0.2">
      <c r="R951" s="179"/>
      <c r="S951" s="179"/>
      <c r="T951" s="179"/>
      <c r="U951" s="179"/>
    </row>
    <row r="952" spans="18:21" s="19" customFormat="1" ht="12" x14ac:dyDescent="0.2">
      <c r="R952" s="179"/>
      <c r="S952" s="179"/>
      <c r="T952" s="179"/>
      <c r="U952" s="179"/>
    </row>
    <row r="953" spans="18:21" s="19" customFormat="1" ht="12" x14ac:dyDescent="0.2">
      <c r="R953" s="179"/>
      <c r="S953" s="179"/>
      <c r="T953" s="179"/>
      <c r="U953" s="179"/>
    </row>
    <row r="954" spans="18:21" s="19" customFormat="1" ht="12" x14ac:dyDescent="0.2">
      <c r="R954" s="179"/>
      <c r="S954" s="179"/>
      <c r="T954" s="179"/>
      <c r="U954" s="179"/>
    </row>
    <row r="955" spans="18:21" s="19" customFormat="1" ht="12" x14ac:dyDescent="0.2">
      <c r="R955" s="179"/>
      <c r="S955" s="179"/>
      <c r="T955" s="179"/>
      <c r="U955" s="179"/>
    </row>
    <row r="956" spans="18:21" s="19" customFormat="1" ht="12" x14ac:dyDescent="0.2">
      <c r="R956" s="179"/>
      <c r="S956" s="179"/>
      <c r="T956" s="179"/>
      <c r="U956" s="179"/>
    </row>
    <row r="957" spans="18:21" s="19" customFormat="1" ht="12" x14ac:dyDescent="0.2">
      <c r="R957" s="179"/>
      <c r="S957" s="179"/>
      <c r="T957" s="179"/>
      <c r="U957" s="179"/>
    </row>
    <row r="958" spans="18:21" s="19" customFormat="1" ht="12" x14ac:dyDescent="0.2">
      <c r="R958" s="179"/>
      <c r="S958" s="179"/>
      <c r="T958" s="179"/>
      <c r="U958" s="179"/>
    </row>
    <row r="959" spans="18:21" s="19" customFormat="1" ht="12" x14ac:dyDescent="0.2">
      <c r="R959" s="179"/>
      <c r="S959" s="179"/>
      <c r="T959" s="179"/>
      <c r="U959" s="179"/>
    </row>
    <row r="960" spans="18:21" s="19" customFormat="1" ht="12" x14ac:dyDescent="0.2">
      <c r="R960" s="179"/>
      <c r="S960" s="179"/>
      <c r="T960" s="179"/>
      <c r="U960" s="179"/>
    </row>
    <row r="961" spans="18:21" s="19" customFormat="1" ht="12" x14ac:dyDescent="0.2">
      <c r="R961" s="179"/>
      <c r="S961" s="179"/>
      <c r="T961" s="179"/>
      <c r="U961" s="179"/>
    </row>
    <row r="962" spans="18:21" s="19" customFormat="1" ht="12" x14ac:dyDescent="0.2">
      <c r="R962" s="179"/>
      <c r="S962" s="179"/>
      <c r="T962" s="179"/>
      <c r="U962" s="179"/>
    </row>
    <row r="963" spans="18:21" s="19" customFormat="1" ht="12" x14ac:dyDescent="0.2">
      <c r="R963" s="179"/>
      <c r="S963" s="179"/>
      <c r="T963" s="179"/>
      <c r="U963" s="179"/>
    </row>
    <row r="964" spans="18:21" s="19" customFormat="1" ht="12" x14ac:dyDescent="0.2">
      <c r="R964" s="179"/>
      <c r="S964" s="179"/>
      <c r="T964" s="179"/>
      <c r="U964" s="179"/>
    </row>
    <row r="965" spans="18:21" s="19" customFormat="1" ht="12" x14ac:dyDescent="0.2">
      <c r="R965" s="179"/>
      <c r="S965" s="179"/>
      <c r="T965" s="179"/>
      <c r="U965" s="179"/>
    </row>
    <row r="966" spans="18:21" s="19" customFormat="1" ht="12" x14ac:dyDescent="0.2">
      <c r="R966" s="179"/>
      <c r="S966" s="179"/>
      <c r="T966" s="179"/>
      <c r="U966" s="179"/>
    </row>
    <row r="967" spans="18:21" s="19" customFormat="1" ht="12" x14ac:dyDescent="0.2">
      <c r="R967" s="179"/>
      <c r="S967" s="179"/>
      <c r="T967" s="179"/>
      <c r="U967" s="179"/>
    </row>
    <row r="968" spans="18:21" s="19" customFormat="1" ht="12" x14ac:dyDescent="0.2">
      <c r="R968" s="179"/>
      <c r="S968" s="179"/>
      <c r="T968" s="179"/>
      <c r="U968" s="179"/>
    </row>
    <row r="969" spans="18:21" s="19" customFormat="1" ht="12" x14ac:dyDescent="0.2">
      <c r="R969" s="179"/>
      <c r="S969" s="179"/>
      <c r="T969" s="179"/>
      <c r="U969" s="179"/>
    </row>
    <row r="970" spans="18:21" s="19" customFormat="1" ht="12" x14ac:dyDescent="0.2">
      <c r="R970" s="179"/>
      <c r="S970" s="179"/>
      <c r="T970" s="179"/>
      <c r="U970" s="179"/>
    </row>
    <row r="971" spans="18:21" s="19" customFormat="1" ht="12" x14ac:dyDescent="0.2">
      <c r="R971" s="179"/>
      <c r="S971" s="179"/>
      <c r="T971" s="179"/>
      <c r="U971" s="179"/>
    </row>
    <row r="972" spans="18:21" s="19" customFormat="1" ht="12" x14ac:dyDescent="0.2">
      <c r="R972" s="179"/>
      <c r="S972" s="179"/>
      <c r="T972" s="179"/>
      <c r="U972" s="179"/>
    </row>
    <row r="973" spans="18:21" s="19" customFormat="1" ht="12" x14ac:dyDescent="0.2">
      <c r="R973" s="179"/>
      <c r="S973" s="179"/>
      <c r="T973" s="179"/>
      <c r="U973" s="179"/>
    </row>
    <row r="974" spans="18:21" s="19" customFormat="1" ht="12" x14ac:dyDescent="0.2">
      <c r="R974" s="179"/>
      <c r="S974" s="179"/>
      <c r="T974" s="179"/>
      <c r="U974" s="179"/>
    </row>
    <row r="975" spans="18:21" s="19" customFormat="1" ht="12" x14ac:dyDescent="0.2">
      <c r="R975" s="179"/>
      <c r="S975" s="179"/>
      <c r="T975" s="179"/>
      <c r="U975" s="179"/>
    </row>
    <row r="976" spans="18:21" s="19" customFormat="1" ht="12" x14ac:dyDescent="0.2">
      <c r="R976" s="179"/>
      <c r="S976" s="179"/>
      <c r="T976" s="179"/>
      <c r="U976" s="179"/>
    </row>
    <row r="977" spans="18:21" s="19" customFormat="1" ht="12" x14ac:dyDescent="0.2">
      <c r="R977" s="179"/>
      <c r="S977" s="179"/>
      <c r="T977" s="179"/>
      <c r="U977" s="179"/>
    </row>
    <row r="978" spans="18:21" s="19" customFormat="1" ht="12" x14ac:dyDescent="0.2">
      <c r="R978" s="179"/>
      <c r="S978" s="179"/>
      <c r="T978" s="179"/>
      <c r="U978" s="179"/>
    </row>
    <row r="979" spans="18:21" s="19" customFormat="1" ht="12" x14ac:dyDescent="0.2">
      <c r="R979" s="179"/>
      <c r="S979" s="179"/>
      <c r="T979" s="179"/>
      <c r="U979" s="179"/>
    </row>
    <row r="980" spans="18:21" s="19" customFormat="1" ht="12" x14ac:dyDescent="0.2">
      <c r="R980" s="179"/>
      <c r="S980" s="179"/>
      <c r="T980" s="179"/>
      <c r="U980" s="179"/>
    </row>
    <row r="981" spans="18:21" s="19" customFormat="1" ht="12" x14ac:dyDescent="0.2">
      <c r="R981" s="179"/>
      <c r="S981" s="179"/>
      <c r="T981" s="179"/>
      <c r="U981" s="179"/>
    </row>
    <row r="982" spans="18:21" s="19" customFormat="1" ht="12" x14ac:dyDescent="0.2">
      <c r="R982" s="179"/>
      <c r="S982" s="179"/>
      <c r="T982" s="179"/>
      <c r="U982" s="179"/>
    </row>
    <row r="983" spans="18:21" s="19" customFormat="1" ht="12" x14ac:dyDescent="0.2">
      <c r="R983" s="179"/>
      <c r="S983" s="179"/>
      <c r="T983" s="179"/>
      <c r="U983" s="179"/>
    </row>
    <row r="984" spans="18:21" s="19" customFormat="1" ht="12" x14ac:dyDescent="0.2">
      <c r="R984" s="179"/>
      <c r="S984" s="179"/>
      <c r="T984" s="179"/>
      <c r="U984" s="179"/>
    </row>
    <row r="985" spans="18:21" s="19" customFormat="1" ht="12" x14ac:dyDescent="0.2">
      <c r="R985" s="179"/>
      <c r="S985" s="179"/>
      <c r="T985" s="179"/>
      <c r="U985" s="179"/>
    </row>
    <row r="986" spans="18:21" s="19" customFormat="1" ht="12" x14ac:dyDescent="0.2">
      <c r="R986" s="179"/>
      <c r="S986" s="179"/>
      <c r="T986" s="179"/>
      <c r="U986" s="179"/>
    </row>
    <row r="987" spans="18:21" s="19" customFormat="1" ht="12" x14ac:dyDescent="0.2">
      <c r="R987" s="179"/>
      <c r="S987" s="179"/>
      <c r="T987" s="179"/>
      <c r="U987" s="179"/>
    </row>
    <row r="988" spans="18:21" s="19" customFormat="1" ht="12" x14ac:dyDescent="0.2">
      <c r="R988" s="179"/>
      <c r="S988" s="179"/>
      <c r="T988" s="179"/>
      <c r="U988" s="179"/>
    </row>
    <row r="989" spans="18:21" s="19" customFormat="1" ht="12" x14ac:dyDescent="0.2">
      <c r="R989" s="179"/>
      <c r="S989" s="179"/>
      <c r="T989" s="179"/>
      <c r="U989" s="179"/>
    </row>
    <row r="990" spans="18:21" s="19" customFormat="1" ht="12" x14ac:dyDescent="0.2">
      <c r="R990" s="179"/>
      <c r="S990" s="179"/>
      <c r="T990" s="179"/>
      <c r="U990" s="179"/>
    </row>
    <row r="991" spans="18:21" s="19" customFormat="1" ht="12" x14ac:dyDescent="0.2">
      <c r="R991" s="179"/>
      <c r="S991" s="179"/>
      <c r="T991" s="179"/>
      <c r="U991" s="179"/>
    </row>
    <row r="992" spans="18:21" s="19" customFormat="1" ht="12" x14ac:dyDescent="0.2">
      <c r="R992" s="179"/>
      <c r="S992" s="179"/>
      <c r="T992" s="179"/>
      <c r="U992" s="179"/>
    </row>
    <row r="993" spans="18:21" s="19" customFormat="1" ht="12" x14ac:dyDescent="0.2">
      <c r="R993" s="179"/>
      <c r="S993" s="179"/>
      <c r="T993" s="179"/>
      <c r="U993" s="179"/>
    </row>
    <row r="994" spans="18:21" s="19" customFormat="1" ht="12" x14ac:dyDescent="0.2">
      <c r="R994" s="179"/>
      <c r="S994" s="179"/>
      <c r="T994" s="179"/>
      <c r="U994" s="179"/>
    </row>
    <row r="995" spans="18:21" s="19" customFormat="1" ht="12" x14ac:dyDescent="0.2">
      <c r="R995" s="179"/>
      <c r="S995" s="179"/>
      <c r="T995" s="179"/>
      <c r="U995" s="179"/>
    </row>
    <row r="996" spans="18:21" s="19" customFormat="1" ht="12" x14ac:dyDescent="0.2">
      <c r="R996" s="179"/>
      <c r="S996" s="179"/>
      <c r="T996" s="179"/>
      <c r="U996" s="179"/>
    </row>
    <row r="997" spans="18:21" s="19" customFormat="1" ht="12" x14ac:dyDescent="0.2">
      <c r="R997" s="179"/>
      <c r="S997" s="179"/>
      <c r="T997" s="179"/>
      <c r="U997" s="179"/>
    </row>
    <row r="998" spans="18:21" s="19" customFormat="1" ht="12" x14ac:dyDescent="0.2">
      <c r="R998" s="179"/>
      <c r="S998" s="179"/>
      <c r="T998" s="179"/>
      <c r="U998" s="179"/>
    </row>
    <row r="999" spans="18:21" s="19" customFormat="1" ht="12" x14ac:dyDescent="0.2">
      <c r="R999" s="179"/>
      <c r="S999" s="179"/>
      <c r="T999" s="179"/>
      <c r="U999" s="179"/>
    </row>
    <row r="1000" spans="18:21" s="19" customFormat="1" ht="12" x14ac:dyDescent="0.2">
      <c r="R1000" s="179"/>
      <c r="S1000" s="179"/>
      <c r="T1000" s="179"/>
      <c r="U1000" s="179"/>
    </row>
    <row r="1001" spans="18:21" s="19" customFormat="1" ht="12" x14ac:dyDescent="0.2">
      <c r="R1001" s="179"/>
      <c r="S1001" s="179"/>
      <c r="T1001" s="179"/>
      <c r="U1001" s="179"/>
    </row>
    <row r="1002" spans="18:21" s="19" customFormat="1" ht="12" x14ac:dyDescent="0.2">
      <c r="R1002" s="179"/>
      <c r="S1002" s="179"/>
      <c r="T1002" s="179"/>
      <c r="U1002" s="179"/>
    </row>
    <row r="1003" spans="18:21" s="19" customFormat="1" ht="12" x14ac:dyDescent="0.2">
      <c r="R1003" s="179"/>
      <c r="S1003" s="179"/>
      <c r="T1003" s="179"/>
      <c r="U1003" s="179"/>
    </row>
    <row r="1004" spans="18:21" s="19" customFormat="1" ht="12" x14ac:dyDescent="0.2">
      <c r="R1004" s="179"/>
      <c r="S1004" s="179"/>
      <c r="T1004" s="179"/>
      <c r="U1004" s="179"/>
    </row>
    <row r="1005" spans="18:21" s="19" customFormat="1" ht="12" x14ac:dyDescent="0.2">
      <c r="R1005" s="179"/>
      <c r="S1005" s="179"/>
      <c r="T1005" s="179"/>
      <c r="U1005" s="179"/>
    </row>
    <row r="1006" spans="18:21" s="19" customFormat="1" ht="12" x14ac:dyDescent="0.2">
      <c r="R1006" s="179"/>
      <c r="S1006" s="179"/>
      <c r="T1006" s="179"/>
      <c r="U1006" s="179"/>
    </row>
    <row r="1007" spans="18:21" s="19" customFormat="1" ht="12" x14ac:dyDescent="0.2">
      <c r="R1007" s="179"/>
      <c r="S1007" s="179"/>
      <c r="T1007" s="179"/>
      <c r="U1007" s="179"/>
    </row>
    <row r="1008" spans="18:21" s="19" customFormat="1" ht="12" x14ac:dyDescent="0.2">
      <c r="R1008" s="179"/>
      <c r="S1008" s="179"/>
      <c r="T1008" s="179"/>
      <c r="U1008" s="179"/>
    </row>
    <row r="1009" spans="18:21" s="19" customFormat="1" ht="12" x14ac:dyDescent="0.2">
      <c r="R1009" s="179"/>
      <c r="S1009" s="179"/>
      <c r="T1009" s="179"/>
      <c r="U1009" s="179"/>
    </row>
    <row r="1010" spans="18:21" s="19" customFormat="1" ht="12" x14ac:dyDescent="0.2">
      <c r="R1010" s="179"/>
      <c r="S1010" s="179"/>
      <c r="T1010" s="179"/>
      <c r="U1010" s="179"/>
    </row>
    <row r="1011" spans="18:21" s="19" customFormat="1" ht="12" x14ac:dyDescent="0.2">
      <c r="R1011" s="179"/>
      <c r="S1011" s="179"/>
      <c r="T1011" s="179"/>
      <c r="U1011" s="179"/>
    </row>
    <row r="1012" spans="18:21" s="19" customFormat="1" ht="12" x14ac:dyDescent="0.2">
      <c r="R1012" s="179"/>
      <c r="S1012" s="179"/>
      <c r="T1012" s="179"/>
      <c r="U1012" s="179"/>
    </row>
    <row r="1013" spans="18:21" s="19" customFormat="1" ht="12" x14ac:dyDescent="0.2">
      <c r="R1013" s="179"/>
      <c r="S1013" s="179"/>
      <c r="T1013" s="179"/>
      <c r="U1013" s="179"/>
    </row>
    <row r="1014" spans="18:21" s="19" customFormat="1" ht="12" x14ac:dyDescent="0.2">
      <c r="R1014" s="179"/>
      <c r="S1014" s="179"/>
      <c r="T1014" s="179"/>
      <c r="U1014" s="179"/>
    </row>
    <row r="1015" spans="18:21" s="19" customFormat="1" ht="12" x14ac:dyDescent="0.2">
      <c r="R1015" s="179"/>
      <c r="S1015" s="179"/>
      <c r="T1015" s="179"/>
      <c r="U1015" s="179"/>
    </row>
    <row r="1016" spans="18:21" s="19" customFormat="1" ht="12" x14ac:dyDescent="0.2">
      <c r="R1016" s="179"/>
      <c r="S1016" s="179"/>
      <c r="T1016" s="179"/>
      <c r="U1016" s="179"/>
    </row>
    <row r="1017" spans="18:21" s="19" customFormat="1" ht="12" x14ac:dyDescent="0.2">
      <c r="R1017" s="179"/>
      <c r="S1017" s="179"/>
      <c r="T1017" s="179"/>
      <c r="U1017" s="179"/>
    </row>
    <row r="1018" spans="18:21" s="19" customFormat="1" ht="12" x14ac:dyDescent="0.2">
      <c r="R1018" s="179"/>
      <c r="S1018" s="179"/>
      <c r="T1018" s="179"/>
      <c r="U1018" s="179"/>
    </row>
    <row r="1019" spans="18:21" s="19" customFormat="1" ht="12" x14ac:dyDescent="0.2">
      <c r="R1019" s="179"/>
      <c r="S1019" s="179"/>
      <c r="T1019" s="179"/>
      <c r="U1019" s="179"/>
    </row>
    <row r="1020" spans="18:21" s="19" customFormat="1" ht="12" x14ac:dyDescent="0.2">
      <c r="R1020" s="179"/>
      <c r="S1020" s="179"/>
      <c r="T1020" s="179"/>
      <c r="U1020" s="179"/>
    </row>
    <row r="1021" spans="18:21" s="19" customFormat="1" ht="12" x14ac:dyDescent="0.2">
      <c r="R1021" s="179"/>
      <c r="S1021" s="179"/>
      <c r="T1021" s="179"/>
      <c r="U1021" s="179"/>
    </row>
    <row r="1022" spans="18:21" s="19" customFormat="1" ht="12" x14ac:dyDescent="0.2">
      <c r="R1022" s="179"/>
      <c r="S1022" s="179"/>
      <c r="T1022" s="179"/>
      <c r="U1022" s="179"/>
    </row>
    <row r="1023" spans="18:21" s="19" customFormat="1" ht="12" x14ac:dyDescent="0.2">
      <c r="R1023" s="179"/>
      <c r="S1023" s="179"/>
      <c r="T1023" s="179"/>
      <c r="U1023" s="179"/>
    </row>
    <row r="1024" spans="18:21" s="19" customFormat="1" ht="12" x14ac:dyDescent="0.2">
      <c r="R1024" s="179"/>
      <c r="S1024" s="179"/>
      <c r="T1024" s="179"/>
      <c r="U1024" s="179"/>
    </row>
    <row r="1025" spans="18:21" s="19" customFormat="1" ht="12" x14ac:dyDescent="0.2">
      <c r="R1025" s="179"/>
      <c r="S1025" s="179"/>
      <c r="T1025" s="179"/>
      <c r="U1025" s="179"/>
    </row>
    <row r="1026" spans="18:21" s="19" customFormat="1" ht="12" x14ac:dyDescent="0.2">
      <c r="R1026" s="179"/>
      <c r="S1026" s="179"/>
      <c r="T1026" s="179"/>
      <c r="U1026" s="179"/>
    </row>
    <row r="1027" spans="18:21" s="19" customFormat="1" ht="12" x14ac:dyDescent="0.2">
      <c r="R1027" s="179"/>
      <c r="S1027" s="179"/>
      <c r="T1027" s="179"/>
      <c r="U1027" s="179"/>
    </row>
    <row r="1028" spans="18:21" s="19" customFormat="1" ht="12" x14ac:dyDescent="0.2">
      <c r="R1028" s="179"/>
      <c r="S1028" s="179"/>
      <c r="T1028" s="179"/>
      <c r="U1028" s="179"/>
    </row>
    <row r="1029" spans="18:21" s="19" customFormat="1" ht="12" x14ac:dyDescent="0.2">
      <c r="R1029" s="179"/>
      <c r="S1029" s="179"/>
      <c r="T1029" s="179"/>
      <c r="U1029" s="179"/>
    </row>
    <row r="1030" spans="18:21" s="19" customFormat="1" ht="12" x14ac:dyDescent="0.2">
      <c r="R1030" s="179"/>
      <c r="S1030" s="179"/>
      <c r="T1030" s="179"/>
      <c r="U1030" s="179"/>
    </row>
    <row r="1031" spans="18:21" s="19" customFormat="1" ht="12" x14ac:dyDescent="0.2">
      <c r="R1031" s="179"/>
      <c r="S1031" s="179"/>
      <c r="T1031" s="179"/>
      <c r="U1031" s="179"/>
    </row>
    <row r="1032" spans="18:21" s="19" customFormat="1" ht="12" x14ac:dyDescent="0.2">
      <c r="R1032" s="179"/>
      <c r="S1032" s="179"/>
      <c r="T1032" s="179"/>
      <c r="U1032" s="179"/>
    </row>
    <row r="1033" spans="18:21" s="19" customFormat="1" ht="12" x14ac:dyDescent="0.2">
      <c r="R1033" s="179"/>
      <c r="S1033" s="179"/>
      <c r="T1033" s="179"/>
      <c r="U1033" s="179"/>
    </row>
    <row r="1034" spans="18:21" s="19" customFormat="1" ht="12" x14ac:dyDescent="0.2">
      <c r="R1034" s="179"/>
      <c r="S1034" s="179"/>
      <c r="T1034" s="179"/>
      <c r="U1034" s="179"/>
    </row>
    <row r="1035" spans="18:21" s="19" customFormat="1" ht="12" x14ac:dyDescent="0.2">
      <c r="R1035" s="179"/>
      <c r="S1035" s="179"/>
      <c r="T1035" s="179"/>
      <c r="U1035" s="179"/>
    </row>
    <row r="1036" spans="18:21" s="19" customFormat="1" ht="12" x14ac:dyDescent="0.2">
      <c r="R1036" s="179"/>
      <c r="S1036" s="179"/>
      <c r="T1036" s="179"/>
      <c r="U1036" s="179"/>
    </row>
    <row r="1037" spans="18:21" s="19" customFormat="1" ht="12" x14ac:dyDescent="0.2">
      <c r="R1037" s="179"/>
      <c r="S1037" s="179"/>
      <c r="T1037" s="179"/>
      <c r="U1037" s="179"/>
    </row>
    <row r="1038" spans="18:21" s="19" customFormat="1" ht="12" x14ac:dyDescent="0.2">
      <c r="R1038" s="179"/>
      <c r="S1038" s="179"/>
      <c r="T1038" s="179"/>
      <c r="U1038" s="179"/>
    </row>
    <row r="1039" spans="18:21" s="19" customFormat="1" ht="12" x14ac:dyDescent="0.2">
      <c r="R1039" s="179"/>
      <c r="S1039" s="179"/>
      <c r="T1039" s="179"/>
      <c r="U1039" s="179"/>
    </row>
    <row r="1040" spans="18:21" s="19" customFormat="1" ht="12" x14ac:dyDescent="0.2">
      <c r="R1040" s="179"/>
      <c r="S1040" s="179"/>
      <c r="T1040" s="179"/>
      <c r="U1040" s="179"/>
    </row>
    <row r="1041" spans="18:21" s="19" customFormat="1" ht="12" x14ac:dyDescent="0.2">
      <c r="R1041" s="179"/>
      <c r="S1041" s="179"/>
      <c r="T1041" s="179"/>
      <c r="U1041" s="179"/>
    </row>
    <row r="1042" spans="18:21" s="19" customFormat="1" ht="12" x14ac:dyDescent="0.2">
      <c r="R1042" s="179"/>
      <c r="S1042" s="179"/>
      <c r="T1042" s="179"/>
      <c r="U1042" s="179"/>
    </row>
    <row r="1043" spans="18:21" s="19" customFormat="1" ht="12" x14ac:dyDescent="0.2">
      <c r="R1043" s="179"/>
      <c r="S1043" s="179"/>
      <c r="T1043" s="179"/>
      <c r="U1043" s="179"/>
    </row>
    <row r="1044" spans="18:21" s="19" customFormat="1" ht="12" x14ac:dyDescent="0.2">
      <c r="R1044" s="179"/>
      <c r="S1044" s="179"/>
      <c r="T1044" s="179"/>
      <c r="U1044" s="179"/>
    </row>
    <row r="1045" spans="18:21" s="19" customFormat="1" ht="12" x14ac:dyDescent="0.2">
      <c r="R1045" s="179"/>
      <c r="S1045" s="179"/>
      <c r="T1045" s="179"/>
      <c r="U1045" s="179"/>
    </row>
    <row r="1046" spans="18:21" s="19" customFormat="1" ht="12" x14ac:dyDescent="0.2">
      <c r="R1046" s="179"/>
      <c r="S1046" s="179"/>
      <c r="T1046" s="179"/>
      <c r="U1046" s="179"/>
    </row>
    <row r="1047" spans="18:21" s="19" customFormat="1" ht="12" x14ac:dyDescent="0.2">
      <c r="R1047" s="179"/>
      <c r="S1047" s="179"/>
      <c r="T1047" s="179"/>
      <c r="U1047" s="179"/>
    </row>
    <row r="1048" spans="18:21" s="19" customFormat="1" ht="12" x14ac:dyDescent="0.2">
      <c r="R1048" s="179"/>
      <c r="S1048" s="179"/>
      <c r="T1048" s="179"/>
      <c r="U1048" s="179"/>
    </row>
    <row r="1049" spans="18:21" s="19" customFormat="1" ht="12" x14ac:dyDescent="0.2">
      <c r="R1049" s="179"/>
      <c r="S1049" s="179"/>
      <c r="T1049" s="179"/>
      <c r="U1049" s="179"/>
    </row>
    <row r="1050" spans="18:21" s="19" customFormat="1" ht="12" x14ac:dyDescent="0.2">
      <c r="R1050" s="179"/>
      <c r="S1050" s="179"/>
      <c r="T1050" s="179"/>
      <c r="U1050" s="179"/>
    </row>
    <row r="1051" spans="18:21" s="19" customFormat="1" ht="12" x14ac:dyDescent="0.2">
      <c r="R1051" s="179"/>
      <c r="S1051" s="179"/>
      <c r="T1051" s="179"/>
      <c r="U1051" s="179"/>
    </row>
    <row r="1052" spans="18:21" s="19" customFormat="1" ht="12" x14ac:dyDescent="0.2">
      <c r="R1052" s="179"/>
      <c r="S1052" s="179"/>
      <c r="T1052" s="179"/>
      <c r="U1052" s="179"/>
    </row>
    <row r="1053" spans="18:21" s="19" customFormat="1" ht="12" x14ac:dyDescent="0.2">
      <c r="R1053" s="179"/>
      <c r="S1053" s="179"/>
      <c r="T1053" s="179"/>
      <c r="U1053" s="179"/>
    </row>
    <row r="1054" spans="18:21" s="19" customFormat="1" ht="12" x14ac:dyDescent="0.2">
      <c r="R1054" s="179"/>
      <c r="S1054" s="179"/>
      <c r="T1054" s="179"/>
      <c r="U1054" s="179"/>
    </row>
    <row r="1055" spans="18:21" s="19" customFormat="1" ht="12" x14ac:dyDescent="0.2">
      <c r="R1055" s="179"/>
      <c r="S1055" s="179"/>
      <c r="T1055" s="179"/>
      <c r="U1055" s="179"/>
    </row>
    <row r="1056" spans="18:21" s="19" customFormat="1" ht="12" x14ac:dyDescent="0.2">
      <c r="R1056" s="179"/>
      <c r="S1056" s="179"/>
      <c r="T1056" s="179"/>
      <c r="U1056" s="179"/>
    </row>
    <row r="1057" spans="18:21" s="19" customFormat="1" ht="12" x14ac:dyDescent="0.2">
      <c r="R1057" s="179"/>
      <c r="S1057" s="179"/>
      <c r="T1057" s="179"/>
      <c r="U1057" s="179"/>
    </row>
    <row r="1058" spans="18:21" s="19" customFormat="1" ht="12" x14ac:dyDescent="0.2">
      <c r="R1058" s="179"/>
      <c r="S1058" s="179"/>
      <c r="T1058" s="179"/>
      <c r="U1058" s="179"/>
    </row>
    <row r="1059" spans="18:21" s="19" customFormat="1" ht="12" x14ac:dyDescent="0.2">
      <c r="R1059" s="179"/>
      <c r="S1059" s="179"/>
      <c r="T1059" s="179"/>
      <c r="U1059" s="179"/>
    </row>
    <row r="1060" spans="18:21" s="19" customFormat="1" ht="12" x14ac:dyDescent="0.2">
      <c r="R1060" s="179"/>
      <c r="S1060" s="179"/>
      <c r="T1060" s="179"/>
      <c r="U1060" s="179"/>
    </row>
    <row r="1061" spans="18:21" s="19" customFormat="1" ht="12" x14ac:dyDescent="0.2">
      <c r="R1061" s="179"/>
      <c r="S1061" s="179"/>
      <c r="T1061" s="179"/>
      <c r="U1061" s="179"/>
    </row>
    <row r="1062" spans="18:21" s="19" customFormat="1" ht="12" x14ac:dyDescent="0.2">
      <c r="R1062" s="179"/>
      <c r="S1062" s="179"/>
      <c r="T1062" s="179"/>
      <c r="U1062" s="179"/>
    </row>
    <row r="1063" spans="18:21" s="19" customFormat="1" ht="12" x14ac:dyDescent="0.2">
      <c r="R1063" s="179"/>
      <c r="S1063" s="179"/>
      <c r="T1063" s="179"/>
      <c r="U1063" s="179"/>
    </row>
    <row r="1064" spans="18:21" s="19" customFormat="1" ht="12" x14ac:dyDescent="0.2">
      <c r="R1064" s="179"/>
      <c r="S1064" s="179"/>
      <c r="T1064" s="179"/>
      <c r="U1064" s="179"/>
    </row>
    <row r="1065" spans="18:21" s="19" customFormat="1" ht="12" x14ac:dyDescent="0.2">
      <c r="R1065" s="179"/>
      <c r="S1065" s="179"/>
      <c r="T1065" s="179"/>
      <c r="U1065" s="179"/>
    </row>
    <row r="1066" spans="18:21" s="19" customFormat="1" ht="12" x14ac:dyDescent="0.2">
      <c r="R1066" s="179"/>
      <c r="S1066" s="179"/>
      <c r="T1066" s="179"/>
      <c r="U1066" s="179"/>
    </row>
    <row r="1067" spans="18:21" s="19" customFormat="1" ht="12" x14ac:dyDescent="0.2">
      <c r="R1067" s="179"/>
      <c r="S1067" s="179"/>
      <c r="T1067" s="179"/>
      <c r="U1067" s="179"/>
    </row>
    <row r="1068" spans="18:21" s="19" customFormat="1" ht="12" x14ac:dyDescent="0.2">
      <c r="R1068" s="179"/>
      <c r="S1068" s="179"/>
      <c r="T1068" s="179"/>
      <c r="U1068" s="179"/>
    </row>
    <row r="1069" spans="18:21" s="19" customFormat="1" ht="12" x14ac:dyDescent="0.2">
      <c r="R1069" s="179"/>
      <c r="S1069" s="179"/>
      <c r="T1069" s="179"/>
      <c r="U1069" s="179"/>
    </row>
    <row r="1070" spans="18:21" s="19" customFormat="1" ht="12" x14ac:dyDescent="0.2">
      <c r="R1070" s="179"/>
      <c r="S1070" s="179"/>
      <c r="T1070" s="179"/>
      <c r="U1070" s="179"/>
    </row>
    <row r="1071" spans="18:21" s="19" customFormat="1" ht="12" x14ac:dyDescent="0.2">
      <c r="R1071" s="179"/>
      <c r="S1071" s="179"/>
      <c r="T1071" s="179"/>
      <c r="U1071" s="179"/>
    </row>
    <row r="1072" spans="18:21" s="19" customFormat="1" ht="12" x14ac:dyDescent="0.2">
      <c r="R1072" s="179"/>
      <c r="S1072" s="179"/>
      <c r="T1072" s="179"/>
      <c r="U1072" s="179"/>
    </row>
    <row r="1073" spans="18:21" s="19" customFormat="1" ht="12" x14ac:dyDescent="0.2">
      <c r="R1073" s="179"/>
      <c r="S1073" s="179"/>
      <c r="T1073" s="179"/>
      <c r="U1073" s="179"/>
    </row>
    <row r="1074" spans="18:21" s="19" customFormat="1" ht="12" x14ac:dyDescent="0.2">
      <c r="R1074" s="179"/>
      <c r="S1074" s="179"/>
      <c r="T1074" s="179"/>
      <c r="U1074" s="179"/>
    </row>
    <row r="1075" spans="18:21" s="19" customFormat="1" ht="12" x14ac:dyDescent="0.2">
      <c r="R1075" s="179"/>
      <c r="S1075" s="179"/>
      <c r="T1075" s="179"/>
      <c r="U1075" s="179"/>
    </row>
    <row r="1076" spans="18:21" s="19" customFormat="1" ht="12" x14ac:dyDescent="0.2">
      <c r="R1076" s="179"/>
      <c r="S1076" s="179"/>
      <c r="T1076" s="179"/>
      <c r="U1076" s="179"/>
    </row>
    <row r="1077" spans="18:21" s="19" customFormat="1" ht="12" x14ac:dyDescent="0.2">
      <c r="R1077" s="179"/>
      <c r="S1077" s="179"/>
      <c r="T1077" s="179"/>
      <c r="U1077" s="179"/>
    </row>
    <row r="1078" spans="18:21" s="19" customFormat="1" ht="12" x14ac:dyDescent="0.2">
      <c r="R1078" s="179"/>
      <c r="S1078" s="179"/>
      <c r="T1078" s="179"/>
      <c r="U1078" s="179"/>
    </row>
    <row r="1079" spans="18:21" s="19" customFormat="1" ht="12" x14ac:dyDescent="0.2">
      <c r="R1079" s="179"/>
      <c r="S1079" s="179"/>
      <c r="T1079" s="179"/>
      <c r="U1079" s="179"/>
    </row>
    <row r="1080" spans="18:21" s="19" customFormat="1" ht="12" x14ac:dyDescent="0.2">
      <c r="R1080" s="179"/>
      <c r="S1080" s="179"/>
      <c r="T1080" s="179"/>
      <c r="U1080" s="179"/>
    </row>
    <row r="1081" spans="18:21" s="19" customFormat="1" ht="12" x14ac:dyDescent="0.2">
      <c r="R1081" s="179"/>
      <c r="S1081" s="179"/>
      <c r="T1081" s="179"/>
      <c r="U1081" s="179"/>
    </row>
    <row r="1082" spans="18:21" s="19" customFormat="1" ht="12" x14ac:dyDescent="0.2">
      <c r="R1082" s="179"/>
      <c r="S1082" s="179"/>
      <c r="T1082" s="179"/>
      <c r="U1082" s="179"/>
    </row>
    <row r="1083" spans="18:21" s="19" customFormat="1" ht="12" x14ac:dyDescent="0.2">
      <c r="R1083" s="179"/>
      <c r="S1083" s="179"/>
      <c r="T1083" s="179"/>
      <c r="U1083" s="179"/>
    </row>
    <row r="1084" spans="18:21" s="19" customFormat="1" ht="12" x14ac:dyDescent="0.2">
      <c r="R1084" s="179"/>
      <c r="S1084" s="179"/>
      <c r="T1084" s="179"/>
      <c r="U1084" s="179"/>
    </row>
    <row r="1085" spans="18:21" s="19" customFormat="1" ht="12" x14ac:dyDescent="0.2">
      <c r="R1085" s="179"/>
      <c r="S1085" s="179"/>
      <c r="T1085" s="179"/>
      <c r="U1085" s="179"/>
    </row>
    <row r="1086" spans="18:21" s="19" customFormat="1" ht="12" x14ac:dyDescent="0.2">
      <c r="R1086" s="179"/>
      <c r="S1086" s="179"/>
      <c r="T1086" s="179"/>
      <c r="U1086" s="179"/>
    </row>
    <row r="1087" spans="18:21" s="19" customFormat="1" ht="12" x14ac:dyDescent="0.2">
      <c r="R1087" s="179"/>
      <c r="S1087" s="179"/>
      <c r="T1087" s="179"/>
      <c r="U1087" s="179"/>
    </row>
    <row r="1088" spans="18:21" s="19" customFormat="1" ht="12" x14ac:dyDescent="0.2">
      <c r="R1088" s="179"/>
      <c r="S1088" s="179"/>
      <c r="T1088" s="179"/>
      <c r="U1088" s="179"/>
    </row>
    <row r="1089" spans="18:21" s="19" customFormat="1" ht="12" x14ac:dyDescent="0.2">
      <c r="R1089" s="179"/>
      <c r="S1089" s="179"/>
      <c r="T1089" s="179"/>
      <c r="U1089" s="179"/>
    </row>
    <row r="1090" spans="18:21" s="19" customFormat="1" ht="12" x14ac:dyDescent="0.2">
      <c r="R1090" s="179"/>
      <c r="S1090" s="179"/>
      <c r="T1090" s="179"/>
      <c r="U1090" s="179"/>
    </row>
    <row r="1091" spans="18:21" s="19" customFormat="1" ht="12" x14ac:dyDescent="0.2">
      <c r="R1091" s="179"/>
      <c r="S1091" s="179"/>
      <c r="T1091" s="179"/>
      <c r="U1091" s="179"/>
    </row>
    <row r="1092" spans="18:21" s="19" customFormat="1" ht="12" x14ac:dyDescent="0.2">
      <c r="R1092" s="179"/>
      <c r="S1092" s="179"/>
      <c r="T1092" s="179"/>
      <c r="U1092" s="179"/>
    </row>
    <row r="1093" spans="18:21" s="19" customFormat="1" ht="12" x14ac:dyDescent="0.2">
      <c r="R1093" s="179"/>
      <c r="S1093" s="179"/>
      <c r="T1093" s="179"/>
      <c r="U1093" s="179"/>
    </row>
    <row r="1094" spans="18:21" s="19" customFormat="1" ht="12" x14ac:dyDescent="0.2">
      <c r="R1094" s="179"/>
      <c r="S1094" s="179"/>
      <c r="T1094" s="179"/>
      <c r="U1094" s="179"/>
    </row>
    <row r="1095" spans="18:21" s="19" customFormat="1" ht="12" x14ac:dyDescent="0.2">
      <c r="R1095" s="179"/>
      <c r="S1095" s="179"/>
      <c r="T1095" s="179"/>
      <c r="U1095" s="179"/>
    </row>
    <row r="1096" spans="18:21" s="19" customFormat="1" ht="12" x14ac:dyDescent="0.2">
      <c r="R1096" s="179"/>
      <c r="S1096" s="179"/>
      <c r="T1096" s="179"/>
      <c r="U1096" s="179"/>
    </row>
    <row r="1097" spans="18:21" s="19" customFormat="1" ht="12" x14ac:dyDescent="0.2">
      <c r="R1097" s="179"/>
      <c r="S1097" s="179"/>
      <c r="T1097" s="179"/>
      <c r="U1097" s="179"/>
    </row>
    <row r="1098" spans="18:21" s="19" customFormat="1" ht="12" x14ac:dyDescent="0.2">
      <c r="R1098" s="179"/>
      <c r="S1098" s="179"/>
      <c r="T1098" s="179"/>
      <c r="U1098" s="179"/>
    </row>
    <row r="1099" spans="18:21" s="19" customFormat="1" ht="12" x14ac:dyDescent="0.2">
      <c r="R1099" s="179"/>
      <c r="S1099" s="179"/>
      <c r="T1099" s="179"/>
      <c r="U1099" s="179"/>
    </row>
    <row r="1100" spans="18:21" s="19" customFormat="1" ht="12" x14ac:dyDescent="0.2">
      <c r="R1100" s="179"/>
      <c r="S1100" s="179"/>
      <c r="T1100" s="179"/>
      <c r="U1100" s="179"/>
    </row>
    <row r="1101" spans="18:21" s="19" customFormat="1" ht="12" x14ac:dyDescent="0.2">
      <c r="R1101" s="179"/>
      <c r="S1101" s="179"/>
      <c r="T1101" s="179"/>
      <c r="U1101" s="179"/>
    </row>
    <row r="1102" spans="18:21" s="19" customFormat="1" ht="12" x14ac:dyDescent="0.2">
      <c r="R1102" s="179"/>
      <c r="S1102" s="179"/>
      <c r="T1102" s="179"/>
      <c r="U1102" s="179"/>
    </row>
    <row r="1103" spans="18:21" s="19" customFormat="1" ht="12" x14ac:dyDescent="0.2">
      <c r="R1103" s="179"/>
      <c r="S1103" s="179"/>
      <c r="T1103" s="179"/>
      <c r="U1103" s="179"/>
    </row>
    <row r="1104" spans="18:21" s="19" customFormat="1" ht="12" x14ac:dyDescent="0.2">
      <c r="R1104" s="179"/>
      <c r="S1104" s="179"/>
      <c r="T1104" s="179"/>
      <c r="U1104" s="179"/>
    </row>
    <row r="1105" spans="18:21" s="19" customFormat="1" ht="12" x14ac:dyDescent="0.2">
      <c r="R1105" s="179"/>
      <c r="S1105" s="179"/>
      <c r="T1105" s="179"/>
      <c r="U1105" s="179"/>
    </row>
    <row r="1106" spans="18:21" s="19" customFormat="1" ht="12" x14ac:dyDescent="0.2">
      <c r="R1106" s="179"/>
      <c r="S1106" s="179"/>
      <c r="T1106" s="179"/>
      <c r="U1106" s="179"/>
    </row>
    <row r="1107" spans="18:21" s="19" customFormat="1" ht="12" x14ac:dyDescent="0.2">
      <c r="R1107" s="179"/>
      <c r="S1107" s="179"/>
      <c r="T1107" s="179"/>
      <c r="U1107" s="179"/>
    </row>
    <row r="1108" spans="18:21" s="19" customFormat="1" ht="12" x14ac:dyDescent="0.2">
      <c r="R1108" s="179"/>
      <c r="S1108" s="179"/>
      <c r="T1108" s="179"/>
      <c r="U1108" s="179"/>
    </row>
    <row r="1109" spans="18:21" s="19" customFormat="1" ht="12" x14ac:dyDescent="0.2">
      <c r="R1109" s="179"/>
      <c r="S1109" s="179"/>
      <c r="T1109" s="179"/>
      <c r="U1109" s="179"/>
    </row>
    <row r="1110" spans="18:21" s="19" customFormat="1" ht="12" x14ac:dyDescent="0.2">
      <c r="R1110" s="179"/>
      <c r="S1110" s="179"/>
      <c r="T1110" s="179"/>
      <c r="U1110" s="179"/>
    </row>
    <row r="1111" spans="18:21" s="19" customFormat="1" ht="12" x14ac:dyDescent="0.2">
      <c r="R1111" s="179"/>
      <c r="S1111" s="179"/>
      <c r="T1111" s="179"/>
      <c r="U1111" s="179"/>
    </row>
    <row r="1112" spans="18:21" s="19" customFormat="1" ht="12" x14ac:dyDescent="0.2">
      <c r="R1112" s="179"/>
      <c r="S1112" s="179"/>
      <c r="T1112" s="179"/>
      <c r="U1112" s="179"/>
    </row>
    <row r="1113" spans="18:21" s="19" customFormat="1" ht="12" x14ac:dyDescent="0.2">
      <c r="R1113" s="179"/>
      <c r="S1113" s="179"/>
      <c r="T1113" s="179"/>
      <c r="U1113" s="179"/>
    </row>
    <row r="1114" spans="18:21" s="19" customFormat="1" ht="12" x14ac:dyDescent="0.2">
      <c r="R1114" s="179"/>
      <c r="S1114" s="179"/>
      <c r="T1114" s="179"/>
      <c r="U1114" s="179"/>
    </row>
    <row r="1115" spans="18:21" s="19" customFormat="1" ht="12" x14ac:dyDescent="0.2">
      <c r="R1115" s="179"/>
      <c r="S1115" s="179"/>
      <c r="T1115" s="179"/>
      <c r="U1115" s="179"/>
    </row>
    <row r="1116" spans="18:21" s="19" customFormat="1" ht="12" x14ac:dyDescent="0.2">
      <c r="R1116" s="179"/>
      <c r="S1116" s="179"/>
      <c r="T1116" s="179"/>
      <c r="U1116" s="179"/>
    </row>
    <row r="1117" spans="18:21" s="19" customFormat="1" ht="12" x14ac:dyDescent="0.2">
      <c r="R1117" s="179"/>
      <c r="S1117" s="179"/>
      <c r="T1117" s="179"/>
      <c r="U1117" s="179"/>
    </row>
    <row r="1118" spans="18:21" s="19" customFormat="1" ht="12" x14ac:dyDescent="0.2">
      <c r="R1118" s="179"/>
      <c r="S1118" s="179"/>
      <c r="T1118" s="179"/>
      <c r="U1118" s="179"/>
    </row>
    <row r="1119" spans="18:21" s="19" customFormat="1" ht="12" x14ac:dyDescent="0.2">
      <c r="R1119" s="179"/>
      <c r="S1119" s="179"/>
      <c r="T1119" s="179"/>
      <c r="U1119" s="179"/>
    </row>
    <row r="1120" spans="18:21" s="19" customFormat="1" ht="12" x14ac:dyDescent="0.2">
      <c r="R1120" s="179"/>
      <c r="S1120" s="179"/>
      <c r="T1120" s="179"/>
      <c r="U1120" s="179"/>
    </row>
    <row r="1121" spans="18:21" s="19" customFormat="1" ht="12" x14ac:dyDescent="0.2">
      <c r="R1121" s="179"/>
      <c r="S1121" s="179"/>
      <c r="T1121" s="179"/>
      <c r="U1121" s="179"/>
    </row>
    <row r="1122" spans="18:21" s="19" customFormat="1" ht="12" x14ac:dyDescent="0.2">
      <c r="R1122" s="179"/>
      <c r="S1122" s="179"/>
      <c r="T1122" s="179"/>
      <c r="U1122" s="179"/>
    </row>
    <row r="1123" spans="18:21" s="19" customFormat="1" ht="12" x14ac:dyDescent="0.2">
      <c r="R1123" s="179"/>
      <c r="S1123" s="179"/>
      <c r="T1123" s="179"/>
      <c r="U1123" s="179"/>
    </row>
    <row r="1124" spans="18:21" s="19" customFormat="1" ht="12" x14ac:dyDescent="0.2">
      <c r="R1124" s="179"/>
      <c r="S1124" s="179"/>
      <c r="T1124" s="179"/>
      <c r="U1124" s="179"/>
    </row>
    <row r="1125" spans="18:21" s="19" customFormat="1" ht="12" x14ac:dyDescent="0.2">
      <c r="R1125" s="179"/>
      <c r="S1125" s="179"/>
      <c r="T1125" s="179"/>
      <c r="U1125" s="179"/>
    </row>
    <row r="1126" spans="18:21" s="19" customFormat="1" ht="12" x14ac:dyDescent="0.2">
      <c r="R1126" s="179"/>
      <c r="S1126" s="179"/>
      <c r="T1126" s="179"/>
      <c r="U1126" s="179"/>
    </row>
    <row r="1127" spans="18:21" s="19" customFormat="1" ht="12" x14ac:dyDescent="0.2">
      <c r="R1127" s="179"/>
      <c r="S1127" s="179"/>
      <c r="T1127" s="179"/>
      <c r="U1127" s="179"/>
    </row>
    <row r="1128" spans="18:21" s="19" customFormat="1" ht="12" x14ac:dyDescent="0.2">
      <c r="R1128" s="179"/>
      <c r="S1128" s="179"/>
      <c r="T1128" s="179"/>
      <c r="U1128" s="179"/>
    </row>
    <row r="1129" spans="18:21" s="19" customFormat="1" ht="12" x14ac:dyDescent="0.2">
      <c r="R1129" s="179"/>
      <c r="S1129" s="179"/>
      <c r="T1129" s="179"/>
      <c r="U1129" s="179"/>
    </row>
    <row r="1130" spans="18:21" s="19" customFormat="1" ht="12" x14ac:dyDescent="0.2">
      <c r="R1130" s="179"/>
      <c r="S1130" s="179"/>
      <c r="T1130" s="179"/>
      <c r="U1130" s="179"/>
    </row>
    <row r="1131" spans="18:21" s="19" customFormat="1" ht="12" x14ac:dyDescent="0.2">
      <c r="R1131" s="179"/>
      <c r="S1131" s="179"/>
      <c r="T1131" s="179"/>
      <c r="U1131" s="179"/>
    </row>
    <row r="1132" spans="18:21" s="19" customFormat="1" ht="12" x14ac:dyDescent="0.2">
      <c r="R1132" s="179"/>
      <c r="S1132" s="179"/>
      <c r="T1132" s="179"/>
      <c r="U1132" s="179"/>
    </row>
    <row r="1133" spans="18:21" s="19" customFormat="1" ht="12" x14ac:dyDescent="0.2">
      <c r="R1133" s="179"/>
      <c r="S1133" s="179"/>
      <c r="T1133" s="179"/>
      <c r="U1133" s="179"/>
    </row>
    <row r="1134" spans="18:21" s="19" customFormat="1" ht="12" x14ac:dyDescent="0.2">
      <c r="R1134" s="179"/>
      <c r="S1134" s="179"/>
      <c r="T1134" s="179"/>
      <c r="U1134" s="179"/>
    </row>
    <row r="1135" spans="18:21" s="19" customFormat="1" ht="12" x14ac:dyDescent="0.2">
      <c r="R1135" s="179"/>
      <c r="S1135" s="179"/>
      <c r="T1135" s="179"/>
      <c r="U1135" s="179"/>
    </row>
    <row r="1136" spans="18:21" s="19" customFormat="1" ht="12" x14ac:dyDescent="0.2">
      <c r="R1136" s="179"/>
      <c r="S1136" s="179"/>
      <c r="T1136" s="179"/>
      <c r="U1136" s="179"/>
    </row>
    <row r="1137" spans="18:21" s="19" customFormat="1" ht="12" x14ac:dyDescent="0.2">
      <c r="R1137" s="179"/>
      <c r="S1137" s="179"/>
      <c r="T1137" s="179"/>
      <c r="U1137" s="179"/>
    </row>
    <row r="1138" spans="18:21" s="19" customFormat="1" ht="12" x14ac:dyDescent="0.2">
      <c r="R1138" s="179"/>
      <c r="S1138" s="179"/>
      <c r="T1138" s="179"/>
      <c r="U1138" s="179"/>
    </row>
    <row r="1139" spans="18:21" s="19" customFormat="1" ht="12" x14ac:dyDescent="0.2">
      <c r="R1139" s="179"/>
      <c r="S1139" s="179"/>
      <c r="T1139" s="179"/>
      <c r="U1139" s="179"/>
    </row>
    <row r="1140" spans="18:21" s="19" customFormat="1" ht="12" x14ac:dyDescent="0.2">
      <c r="R1140" s="179"/>
      <c r="S1140" s="179"/>
      <c r="T1140" s="179"/>
      <c r="U1140" s="179"/>
    </row>
    <row r="1141" spans="18:21" s="19" customFormat="1" ht="12" x14ac:dyDescent="0.2">
      <c r="R1141" s="179"/>
      <c r="S1141" s="179"/>
      <c r="T1141" s="179"/>
      <c r="U1141" s="179"/>
    </row>
    <row r="1142" spans="18:21" s="19" customFormat="1" ht="12" x14ac:dyDescent="0.2">
      <c r="R1142" s="179"/>
      <c r="S1142" s="179"/>
      <c r="T1142" s="179"/>
      <c r="U1142" s="179"/>
    </row>
    <row r="1143" spans="18:21" s="19" customFormat="1" ht="12" x14ac:dyDescent="0.2">
      <c r="R1143" s="179"/>
      <c r="S1143" s="179"/>
      <c r="T1143" s="179"/>
      <c r="U1143" s="179"/>
    </row>
    <row r="1144" spans="18:21" s="19" customFormat="1" ht="12" x14ac:dyDescent="0.2">
      <c r="R1144" s="179"/>
      <c r="S1144" s="179"/>
      <c r="T1144" s="179"/>
      <c r="U1144" s="179"/>
    </row>
    <row r="1145" spans="18:21" s="19" customFormat="1" ht="12" x14ac:dyDescent="0.2">
      <c r="R1145" s="179"/>
      <c r="S1145" s="179"/>
      <c r="T1145" s="179"/>
      <c r="U1145" s="179"/>
    </row>
    <row r="1146" spans="18:21" s="19" customFormat="1" ht="12" x14ac:dyDescent="0.2">
      <c r="R1146" s="179"/>
      <c r="S1146" s="179"/>
      <c r="T1146" s="179"/>
      <c r="U1146" s="179"/>
    </row>
    <row r="1147" spans="18:21" s="19" customFormat="1" ht="12" x14ac:dyDescent="0.2">
      <c r="R1147" s="179"/>
      <c r="S1147" s="179"/>
      <c r="T1147" s="179"/>
      <c r="U1147" s="179"/>
    </row>
    <row r="1148" spans="18:21" s="19" customFormat="1" ht="12" x14ac:dyDescent="0.2">
      <c r="R1148" s="179"/>
      <c r="S1148" s="179"/>
      <c r="T1148" s="179"/>
      <c r="U1148" s="179"/>
    </row>
    <row r="1149" spans="18:21" s="19" customFormat="1" ht="12" x14ac:dyDescent="0.2">
      <c r="R1149" s="179"/>
      <c r="S1149" s="179"/>
      <c r="T1149" s="179"/>
      <c r="U1149" s="179"/>
    </row>
    <row r="1150" spans="18:21" s="19" customFormat="1" ht="12" x14ac:dyDescent="0.2">
      <c r="R1150" s="179"/>
      <c r="S1150" s="179"/>
      <c r="T1150" s="179"/>
      <c r="U1150" s="179"/>
    </row>
    <row r="1151" spans="18:21" s="19" customFormat="1" ht="12" x14ac:dyDescent="0.2">
      <c r="R1151" s="179"/>
      <c r="S1151" s="179"/>
      <c r="T1151" s="179"/>
      <c r="U1151" s="179"/>
    </row>
    <row r="1152" spans="18:21" s="19" customFormat="1" ht="12" x14ac:dyDescent="0.2">
      <c r="R1152" s="179"/>
      <c r="S1152" s="179"/>
      <c r="T1152" s="179"/>
      <c r="U1152" s="179"/>
    </row>
    <row r="1153" spans="18:21" s="19" customFormat="1" ht="12" x14ac:dyDescent="0.2">
      <c r="R1153" s="179"/>
      <c r="S1153" s="179"/>
      <c r="T1153" s="179"/>
      <c r="U1153" s="179"/>
    </row>
    <row r="1154" spans="18:21" s="19" customFormat="1" ht="12" x14ac:dyDescent="0.2">
      <c r="R1154" s="179"/>
      <c r="S1154" s="179"/>
      <c r="T1154" s="179"/>
      <c r="U1154" s="179"/>
    </row>
    <row r="1155" spans="18:21" s="19" customFormat="1" ht="12" x14ac:dyDescent="0.2">
      <c r="R1155" s="179"/>
      <c r="S1155" s="179"/>
      <c r="T1155" s="179"/>
      <c r="U1155" s="179"/>
    </row>
    <row r="1156" spans="18:21" s="19" customFormat="1" ht="12" x14ac:dyDescent="0.2">
      <c r="R1156" s="179"/>
      <c r="S1156" s="179"/>
      <c r="T1156" s="179"/>
      <c r="U1156" s="179"/>
    </row>
    <row r="1157" spans="18:21" s="19" customFormat="1" ht="12" x14ac:dyDescent="0.2">
      <c r="R1157" s="179"/>
      <c r="S1157" s="179"/>
      <c r="T1157" s="179"/>
      <c r="U1157" s="179"/>
    </row>
    <row r="1158" spans="18:21" s="19" customFormat="1" ht="12" x14ac:dyDescent="0.2">
      <c r="R1158" s="179"/>
      <c r="S1158" s="179"/>
      <c r="T1158" s="179"/>
      <c r="U1158" s="179"/>
    </row>
    <row r="1159" spans="18:21" s="19" customFormat="1" ht="12" x14ac:dyDescent="0.2">
      <c r="R1159" s="179"/>
      <c r="S1159" s="179"/>
      <c r="T1159" s="179"/>
      <c r="U1159" s="179"/>
    </row>
    <row r="1160" spans="18:21" s="19" customFormat="1" ht="12" x14ac:dyDescent="0.2">
      <c r="R1160" s="179"/>
      <c r="S1160" s="179"/>
      <c r="T1160" s="179"/>
      <c r="U1160" s="179"/>
    </row>
    <row r="1161" spans="18:21" s="19" customFormat="1" ht="12" x14ac:dyDescent="0.2">
      <c r="R1161" s="179"/>
      <c r="S1161" s="179"/>
      <c r="T1161" s="179"/>
      <c r="U1161" s="179"/>
    </row>
    <row r="1162" spans="18:21" s="19" customFormat="1" ht="12" x14ac:dyDescent="0.2">
      <c r="R1162" s="179"/>
      <c r="S1162" s="179"/>
      <c r="T1162" s="179"/>
      <c r="U1162" s="179"/>
    </row>
    <row r="1163" spans="18:21" s="19" customFormat="1" ht="12" x14ac:dyDescent="0.2">
      <c r="R1163" s="179"/>
      <c r="S1163" s="179"/>
      <c r="T1163" s="179"/>
      <c r="U1163" s="179"/>
    </row>
    <row r="1164" spans="18:21" s="19" customFormat="1" ht="12" x14ac:dyDescent="0.2">
      <c r="R1164" s="179"/>
      <c r="S1164" s="179"/>
      <c r="T1164" s="179"/>
      <c r="U1164" s="179"/>
    </row>
    <row r="1165" spans="18:21" s="19" customFormat="1" ht="12" x14ac:dyDescent="0.2">
      <c r="R1165" s="179"/>
      <c r="S1165" s="179"/>
      <c r="T1165" s="179"/>
      <c r="U1165" s="179"/>
    </row>
    <row r="1166" spans="18:21" s="19" customFormat="1" ht="12" x14ac:dyDescent="0.2">
      <c r="R1166" s="179"/>
      <c r="S1166" s="179"/>
      <c r="T1166" s="179"/>
      <c r="U1166" s="179"/>
    </row>
    <row r="1167" spans="18:21" s="19" customFormat="1" ht="12" x14ac:dyDescent="0.2">
      <c r="R1167" s="179"/>
      <c r="S1167" s="179"/>
      <c r="T1167" s="179"/>
      <c r="U1167" s="179"/>
    </row>
    <row r="1168" spans="18:21" s="19" customFormat="1" ht="12" x14ac:dyDescent="0.2">
      <c r="R1168" s="179"/>
      <c r="S1168" s="179"/>
      <c r="T1168" s="179"/>
      <c r="U1168" s="179"/>
    </row>
    <row r="1169" spans="18:21" s="19" customFormat="1" ht="12" x14ac:dyDescent="0.2">
      <c r="R1169" s="179"/>
      <c r="S1169" s="179"/>
      <c r="T1169" s="179"/>
      <c r="U1169" s="179"/>
    </row>
    <row r="1170" spans="18:21" s="19" customFormat="1" ht="12" x14ac:dyDescent="0.2">
      <c r="R1170" s="179"/>
      <c r="S1170" s="179"/>
      <c r="T1170" s="179"/>
      <c r="U1170" s="179"/>
    </row>
    <row r="1171" spans="18:21" s="19" customFormat="1" ht="12" x14ac:dyDescent="0.2">
      <c r="R1171" s="179"/>
      <c r="S1171" s="179"/>
      <c r="T1171" s="179"/>
      <c r="U1171" s="179"/>
    </row>
    <row r="1172" spans="18:21" s="19" customFormat="1" ht="12" x14ac:dyDescent="0.2">
      <c r="R1172" s="179"/>
      <c r="S1172" s="179"/>
      <c r="T1172" s="179"/>
      <c r="U1172" s="179"/>
    </row>
    <row r="1173" spans="18:21" s="19" customFormat="1" ht="12" x14ac:dyDescent="0.2">
      <c r="R1173" s="179"/>
      <c r="S1173" s="179"/>
      <c r="T1173" s="179"/>
      <c r="U1173" s="179"/>
    </row>
    <row r="1174" spans="18:21" s="19" customFormat="1" ht="12" x14ac:dyDescent="0.2">
      <c r="R1174" s="179"/>
      <c r="S1174" s="179"/>
      <c r="T1174" s="179"/>
      <c r="U1174" s="179"/>
    </row>
    <row r="1175" spans="18:21" s="19" customFormat="1" ht="12" x14ac:dyDescent="0.2">
      <c r="R1175" s="179"/>
      <c r="S1175" s="179"/>
      <c r="T1175" s="179"/>
      <c r="U1175" s="179"/>
    </row>
    <row r="1176" spans="18:21" s="19" customFormat="1" ht="12" x14ac:dyDescent="0.2">
      <c r="R1176" s="179"/>
      <c r="S1176" s="179"/>
      <c r="T1176" s="179"/>
      <c r="U1176" s="179"/>
    </row>
    <row r="1177" spans="18:21" s="19" customFormat="1" ht="12" x14ac:dyDescent="0.2">
      <c r="R1177" s="179"/>
      <c r="S1177" s="179"/>
      <c r="T1177" s="179"/>
      <c r="U1177" s="179"/>
    </row>
    <row r="1178" spans="18:21" s="19" customFormat="1" ht="12" x14ac:dyDescent="0.2">
      <c r="R1178" s="179"/>
      <c r="S1178" s="179"/>
      <c r="T1178" s="179"/>
      <c r="U1178" s="179"/>
    </row>
    <row r="1179" spans="18:21" s="19" customFormat="1" ht="12" x14ac:dyDescent="0.2">
      <c r="R1179" s="179"/>
      <c r="S1179" s="179"/>
      <c r="T1179" s="179"/>
      <c r="U1179" s="179"/>
    </row>
    <row r="1180" spans="18:21" s="19" customFormat="1" ht="12" x14ac:dyDescent="0.2">
      <c r="R1180" s="179"/>
      <c r="S1180" s="179"/>
      <c r="T1180" s="179"/>
      <c r="U1180" s="179"/>
    </row>
    <row r="1181" spans="18:21" s="19" customFormat="1" ht="12" x14ac:dyDescent="0.2">
      <c r="R1181" s="179"/>
      <c r="S1181" s="179"/>
      <c r="T1181" s="179"/>
      <c r="U1181" s="179"/>
    </row>
    <row r="1182" spans="18:21" s="19" customFormat="1" ht="12" x14ac:dyDescent="0.2">
      <c r="R1182" s="179"/>
      <c r="S1182" s="179"/>
      <c r="T1182" s="179"/>
      <c r="U1182" s="179"/>
    </row>
    <row r="1183" spans="18:21" s="19" customFormat="1" ht="12" x14ac:dyDescent="0.2">
      <c r="R1183" s="179"/>
      <c r="S1183" s="179"/>
      <c r="T1183" s="179"/>
      <c r="U1183" s="179"/>
    </row>
    <row r="1184" spans="18:21" s="19" customFormat="1" ht="12" x14ac:dyDescent="0.2">
      <c r="R1184" s="179"/>
      <c r="S1184" s="179"/>
      <c r="T1184" s="179"/>
      <c r="U1184" s="179"/>
    </row>
    <row r="1185" spans="18:21" s="19" customFormat="1" ht="12" x14ac:dyDescent="0.2">
      <c r="R1185" s="179"/>
      <c r="S1185" s="179"/>
      <c r="T1185" s="179"/>
      <c r="U1185" s="179"/>
    </row>
    <row r="1186" spans="18:21" s="19" customFormat="1" ht="12" x14ac:dyDescent="0.2">
      <c r="R1186" s="179"/>
      <c r="S1186" s="179"/>
      <c r="T1186" s="179"/>
      <c r="U1186" s="179"/>
    </row>
    <row r="1187" spans="18:21" s="19" customFormat="1" ht="12" x14ac:dyDescent="0.2">
      <c r="R1187" s="179"/>
      <c r="S1187" s="179"/>
      <c r="T1187" s="179"/>
      <c r="U1187" s="179"/>
    </row>
    <row r="1188" spans="18:21" s="19" customFormat="1" ht="12" x14ac:dyDescent="0.2">
      <c r="R1188" s="179"/>
      <c r="S1188" s="179"/>
      <c r="T1188" s="179"/>
      <c r="U1188" s="179"/>
    </row>
    <row r="1189" spans="18:21" s="19" customFormat="1" ht="12" x14ac:dyDescent="0.2">
      <c r="R1189" s="179"/>
      <c r="S1189" s="179"/>
      <c r="T1189" s="179"/>
      <c r="U1189" s="179"/>
    </row>
    <row r="1190" spans="18:21" s="19" customFormat="1" ht="12" x14ac:dyDescent="0.2">
      <c r="R1190" s="179"/>
      <c r="S1190" s="179"/>
      <c r="T1190" s="179"/>
      <c r="U1190" s="179"/>
    </row>
    <row r="1191" spans="18:21" s="19" customFormat="1" ht="12" x14ac:dyDescent="0.2">
      <c r="R1191" s="179"/>
      <c r="S1191" s="179"/>
      <c r="T1191" s="179"/>
      <c r="U1191" s="179"/>
    </row>
    <row r="1192" spans="18:21" s="19" customFormat="1" ht="12" x14ac:dyDescent="0.2">
      <c r="R1192" s="179"/>
      <c r="S1192" s="179"/>
      <c r="T1192" s="179"/>
      <c r="U1192" s="179"/>
    </row>
    <row r="1193" spans="18:21" s="19" customFormat="1" ht="12" x14ac:dyDescent="0.2">
      <c r="R1193" s="179"/>
      <c r="S1193" s="179"/>
      <c r="T1193" s="179"/>
      <c r="U1193" s="179"/>
    </row>
    <row r="1194" spans="18:21" s="19" customFormat="1" ht="12" x14ac:dyDescent="0.2">
      <c r="R1194" s="179"/>
      <c r="S1194" s="179"/>
      <c r="T1194" s="179"/>
      <c r="U1194" s="179"/>
    </row>
    <row r="1195" spans="18:21" s="19" customFormat="1" ht="12" x14ac:dyDescent="0.2">
      <c r="R1195" s="179"/>
      <c r="S1195" s="179"/>
      <c r="T1195" s="179"/>
      <c r="U1195" s="179"/>
    </row>
    <row r="1196" spans="18:21" s="19" customFormat="1" ht="12" x14ac:dyDescent="0.2">
      <c r="R1196" s="179"/>
      <c r="S1196" s="179"/>
      <c r="T1196" s="179"/>
      <c r="U1196" s="179"/>
    </row>
    <row r="1197" spans="18:21" s="19" customFormat="1" ht="12" x14ac:dyDescent="0.2">
      <c r="R1197" s="179"/>
      <c r="S1197" s="179"/>
      <c r="T1197" s="179"/>
      <c r="U1197" s="179"/>
    </row>
    <row r="1198" spans="18:21" s="19" customFormat="1" ht="12" x14ac:dyDescent="0.2">
      <c r="R1198" s="179"/>
      <c r="S1198" s="179"/>
      <c r="T1198" s="179"/>
      <c r="U1198" s="179"/>
    </row>
    <row r="1199" spans="18:21" s="19" customFormat="1" ht="12" x14ac:dyDescent="0.2">
      <c r="R1199" s="179"/>
      <c r="S1199" s="179"/>
      <c r="T1199" s="179"/>
      <c r="U1199" s="179"/>
    </row>
    <row r="1200" spans="18:21" s="19" customFormat="1" ht="12" x14ac:dyDescent="0.2">
      <c r="R1200" s="179"/>
      <c r="S1200" s="179"/>
      <c r="T1200" s="179"/>
      <c r="U1200" s="179"/>
    </row>
    <row r="1201" spans="18:21" s="19" customFormat="1" ht="12" x14ac:dyDescent="0.2">
      <c r="R1201" s="179"/>
      <c r="S1201" s="179"/>
      <c r="T1201" s="179"/>
      <c r="U1201" s="179"/>
    </row>
    <row r="1202" spans="18:21" s="19" customFormat="1" ht="12" x14ac:dyDescent="0.2">
      <c r="R1202" s="179"/>
      <c r="S1202" s="179"/>
      <c r="T1202" s="179"/>
      <c r="U1202" s="179"/>
    </row>
    <row r="1203" spans="18:21" s="19" customFormat="1" ht="12" x14ac:dyDescent="0.2">
      <c r="R1203" s="179"/>
      <c r="S1203" s="179"/>
      <c r="T1203" s="179"/>
      <c r="U1203" s="179"/>
    </row>
    <row r="1204" spans="18:21" s="19" customFormat="1" ht="12" x14ac:dyDescent="0.2">
      <c r="R1204" s="179"/>
      <c r="S1204" s="179"/>
      <c r="T1204" s="179"/>
      <c r="U1204" s="179"/>
    </row>
    <row r="1205" spans="18:21" s="19" customFormat="1" ht="12" x14ac:dyDescent="0.2">
      <c r="R1205" s="179"/>
      <c r="S1205" s="179"/>
      <c r="T1205" s="179"/>
      <c r="U1205" s="179"/>
    </row>
    <row r="1206" spans="18:21" s="19" customFormat="1" ht="12" x14ac:dyDescent="0.2">
      <c r="R1206" s="179"/>
      <c r="S1206" s="179"/>
      <c r="T1206" s="179"/>
      <c r="U1206" s="179"/>
    </row>
    <row r="1207" spans="18:21" s="19" customFormat="1" ht="12" x14ac:dyDescent="0.2">
      <c r="R1207" s="179"/>
      <c r="S1207" s="179"/>
      <c r="T1207" s="179"/>
      <c r="U1207" s="179"/>
    </row>
    <row r="1208" spans="18:21" s="19" customFormat="1" ht="12" x14ac:dyDescent="0.2">
      <c r="R1208" s="179"/>
      <c r="S1208" s="179"/>
      <c r="T1208" s="179"/>
      <c r="U1208" s="179"/>
    </row>
    <row r="1209" spans="18:21" s="19" customFormat="1" ht="12" x14ac:dyDescent="0.2">
      <c r="R1209" s="179"/>
      <c r="S1209" s="179"/>
      <c r="T1209" s="179"/>
      <c r="U1209" s="179"/>
    </row>
    <row r="1210" spans="18:21" s="19" customFormat="1" ht="12" x14ac:dyDescent="0.2">
      <c r="R1210" s="179"/>
      <c r="S1210" s="179"/>
      <c r="T1210" s="179"/>
      <c r="U1210" s="179"/>
    </row>
    <row r="1211" spans="18:21" s="19" customFormat="1" ht="12" x14ac:dyDescent="0.2">
      <c r="R1211" s="179"/>
      <c r="S1211" s="179"/>
      <c r="T1211" s="179"/>
      <c r="U1211" s="179"/>
    </row>
    <row r="1212" spans="18:21" s="19" customFormat="1" ht="12" x14ac:dyDescent="0.2">
      <c r="R1212" s="179"/>
      <c r="S1212" s="179"/>
      <c r="T1212" s="179"/>
      <c r="U1212" s="179"/>
    </row>
    <row r="1213" spans="18:21" s="19" customFormat="1" ht="12" x14ac:dyDescent="0.2">
      <c r="R1213" s="179"/>
      <c r="S1213" s="179"/>
      <c r="T1213" s="179"/>
      <c r="U1213" s="179"/>
    </row>
    <row r="1214" spans="18:21" s="19" customFormat="1" ht="12" x14ac:dyDescent="0.2">
      <c r="R1214" s="179"/>
      <c r="S1214" s="179"/>
      <c r="T1214" s="179"/>
      <c r="U1214" s="179"/>
    </row>
    <row r="1215" spans="18:21" s="19" customFormat="1" ht="12" x14ac:dyDescent="0.2">
      <c r="R1215" s="179"/>
      <c r="S1215" s="179"/>
      <c r="T1215" s="179"/>
      <c r="U1215" s="179"/>
    </row>
    <row r="1216" spans="18:21" s="19" customFormat="1" ht="12" x14ac:dyDescent="0.2">
      <c r="R1216" s="179"/>
      <c r="S1216" s="179"/>
      <c r="T1216" s="179"/>
      <c r="U1216" s="179"/>
    </row>
    <row r="1217" spans="18:21" s="19" customFormat="1" ht="12" x14ac:dyDescent="0.2">
      <c r="R1217" s="179"/>
      <c r="S1217" s="179"/>
      <c r="T1217" s="179"/>
      <c r="U1217" s="179"/>
    </row>
    <row r="1218" spans="18:21" s="19" customFormat="1" ht="12" x14ac:dyDescent="0.2">
      <c r="R1218" s="179"/>
      <c r="S1218" s="179"/>
      <c r="T1218" s="179"/>
      <c r="U1218" s="179"/>
    </row>
    <row r="1219" spans="18:21" s="19" customFormat="1" ht="12" x14ac:dyDescent="0.2">
      <c r="R1219" s="179"/>
      <c r="S1219" s="179"/>
      <c r="T1219" s="179"/>
      <c r="U1219" s="179"/>
    </row>
    <row r="1220" spans="18:21" s="19" customFormat="1" ht="12" x14ac:dyDescent="0.2">
      <c r="R1220" s="179"/>
      <c r="S1220" s="179"/>
      <c r="T1220" s="179"/>
      <c r="U1220" s="179"/>
    </row>
    <row r="1221" spans="18:21" s="19" customFormat="1" ht="12" x14ac:dyDescent="0.2">
      <c r="R1221" s="179"/>
      <c r="S1221" s="179"/>
      <c r="T1221" s="179"/>
      <c r="U1221" s="179"/>
    </row>
    <row r="1222" spans="18:21" s="19" customFormat="1" ht="12" x14ac:dyDescent="0.2">
      <c r="R1222" s="179"/>
      <c r="S1222" s="179"/>
      <c r="T1222" s="179"/>
      <c r="U1222" s="179"/>
    </row>
    <row r="1223" spans="18:21" s="19" customFormat="1" ht="12" x14ac:dyDescent="0.2">
      <c r="R1223" s="179"/>
      <c r="S1223" s="179"/>
      <c r="T1223" s="179"/>
      <c r="U1223" s="179"/>
    </row>
    <row r="1224" spans="18:21" s="19" customFormat="1" ht="12" x14ac:dyDescent="0.2">
      <c r="R1224" s="179"/>
      <c r="S1224" s="179"/>
      <c r="T1224" s="179"/>
      <c r="U1224" s="179"/>
    </row>
    <row r="1225" spans="18:21" s="19" customFormat="1" ht="12" x14ac:dyDescent="0.2">
      <c r="R1225" s="179"/>
      <c r="S1225" s="179"/>
      <c r="T1225" s="179"/>
      <c r="U1225" s="179"/>
    </row>
    <row r="1226" spans="18:21" s="19" customFormat="1" ht="12" x14ac:dyDescent="0.2">
      <c r="R1226" s="179"/>
      <c r="S1226" s="179"/>
      <c r="T1226" s="179"/>
      <c r="U1226" s="179"/>
    </row>
    <row r="1227" spans="18:21" s="19" customFormat="1" ht="12" x14ac:dyDescent="0.2">
      <c r="R1227" s="179"/>
      <c r="S1227" s="179"/>
      <c r="T1227" s="179"/>
      <c r="U1227" s="179"/>
    </row>
    <row r="1228" spans="18:21" s="19" customFormat="1" ht="12" x14ac:dyDescent="0.2">
      <c r="R1228" s="179"/>
      <c r="S1228" s="179"/>
      <c r="T1228" s="179"/>
      <c r="U1228" s="179"/>
    </row>
    <row r="1229" spans="18:21" s="19" customFormat="1" ht="12" x14ac:dyDescent="0.2">
      <c r="R1229" s="179"/>
      <c r="S1229" s="179"/>
      <c r="T1229" s="179"/>
      <c r="U1229" s="179"/>
    </row>
    <row r="1230" spans="18:21" s="19" customFormat="1" ht="12" x14ac:dyDescent="0.2">
      <c r="R1230" s="179"/>
      <c r="S1230" s="179"/>
      <c r="T1230" s="179"/>
      <c r="U1230" s="179"/>
    </row>
    <row r="1231" spans="18:21" s="19" customFormat="1" ht="12" x14ac:dyDescent="0.2">
      <c r="R1231" s="179"/>
      <c r="S1231" s="179"/>
      <c r="T1231" s="179"/>
      <c r="U1231" s="179"/>
    </row>
    <row r="1232" spans="18:21" s="19" customFormat="1" ht="12" x14ac:dyDescent="0.2">
      <c r="R1232" s="179"/>
      <c r="S1232" s="179"/>
      <c r="T1232" s="179"/>
      <c r="U1232" s="179"/>
    </row>
    <row r="1233" spans="18:21" s="19" customFormat="1" ht="12" x14ac:dyDescent="0.2">
      <c r="R1233" s="179"/>
      <c r="S1233" s="179"/>
      <c r="T1233" s="179"/>
      <c r="U1233" s="179"/>
    </row>
    <row r="1234" spans="18:21" s="19" customFormat="1" ht="12" x14ac:dyDescent="0.2">
      <c r="R1234" s="179"/>
      <c r="S1234" s="179"/>
      <c r="T1234" s="179"/>
      <c r="U1234" s="179"/>
    </row>
    <row r="1235" spans="18:21" s="19" customFormat="1" ht="12" x14ac:dyDescent="0.2">
      <c r="R1235" s="179"/>
      <c r="S1235" s="179"/>
      <c r="T1235" s="179"/>
      <c r="U1235" s="179"/>
    </row>
    <row r="1236" spans="18:21" s="19" customFormat="1" ht="12" x14ac:dyDescent="0.2">
      <c r="R1236" s="179"/>
      <c r="S1236" s="179"/>
      <c r="T1236" s="179"/>
      <c r="U1236" s="179"/>
    </row>
    <row r="1237" spans="18:21" s="19" customFormat="1" ht="12" x14ac:dyDescent="0.2">
      <c r="R1237" s="179"/>
      <c r="S1237" s="179"/>
      <c r="T1237" s="179"/>
      <c r="U1237" s="179"/>
    </row>
    <row r="1238" spans="18:21" s="19" customFormat="1" ht="12" x14ac:dyDescent="0.2">
      <c r="R1238" s="179"/>
      <c r="S1238" s="179"/>
      <c r="T1238" s="179"/>
      <c r="U1238" s="179"/>
    </row>
    <row r="1239" spans="18:21" s="19" customFormat="1" ht="12" x14ac:dyDescent="0.2">
      <c r="R1239" s="179"/>
      <c r="S1239" s="179"/>
      <c r="T1239" s="179"/>
      <c r="U1239" s="179"/>
    </row>
    <row r="1240" spans="18:21" s="19" customFormat="1" ht="12" x14ac:dyDescent="0.2">
      <c r="R1240" s="179"/>
      <c r="S1240" s="179"/>
      <c r="T1240" s="179"/>
      <c r="U1240" s="179"/>
    </row>
    <row r="1241" spans="18:21" s="19" customFormat="1" ht="12" x14ac:dyDescent="0.2">
      <c r="R1241" s="179"/>
      <c r="S1241" s="179"/>
      <c r="T1241" s="179"/>
      <c r="U1241" s="179"/>
    </row>
    <row r="1242" spans="18:21" s="19" customFormat="1" ht="12" x14ac:dyDescent="0.2">
      <c r="R1242" s="179"/>
      <c r="S1242" s="179"/>
      <c r="T1242" s="179"/>
      <c r="U1242" s="179"/>
    </row>
    <row r="1243" spans="18:21" s="19" customFormat="1" ht="12" x14ac:dyDescent="0.2">
      <c r="R1243" s="179"/>
      <c r="S1243" s="179"/>
      <c r="T1243" s="179"/>
      <c r="U1243" s="179"/>
    </row>
    <row r="1244" spans="18:21" s="19" customFormat="1" ht="12" x14ac:dyDescent="0.2">
      <c r="R1244" s="179"/>
      <c r="S1244" s="179"/>
      <c r="T1244" s="179"/>
      <c r="U1244" s="179"/>
    </row>
    <row r="1245" spans="18:21" s="19" customFormat="1" ht="12" x14ac:dyDescent="0.2">
      <c r="R1245" s="179"/>
      <c r="S1245" s="179"/>
      <c r="T1245" s="179"/>
      <c r="U1245" s="179"/>
    </row>
    <row r="1246" spans="18:21" s="19" customFormat="1" ht="12" x14ac:dyDescent="0.2">
      <c r="R1246" s="179"/>
      <c r="S1246" s="179"/>
      <c r="T1246" s="179"/>
      <c r="U1246" s="179"/>
    </row>
    <row r="1247" spans="18:21" s="19" customFormat="1" ht="12" x14ac:dyDescent="0.2">
      <c r="R1247" s="179"/>
      <c r="S1247" s="179"/>
      <c r="T1247" s="179"/>
      <c r="U1247" s="179"/>
    </row>
    <row r="1248" spans="18:21" s="19" customFormat="1" ht="12" x14ac:dyDescent="0.2">
      <c r="R1248" s="179"/>
      <c r="S1248" s="179"/>
      <c r="T1248" s="179"/>
      <c r="U1248" s="179"/>
    </row>
    <row r="1249" spans="18:21" s="19" customFormat="1" ht="12" x14ac:dyDescent="0.2">
      <c r="R1249" s="179"/>
      <c r="S1249" s="179"/>
      <c r="T1249" s="179"/>
      <c r="U1249" s="179"/>
    </row>
    <row r="1250" spans="18:21" s="19" customFormat="1" ht="12" x14ac:dyDescent="0.2">
      <c r="R1250" s="179"/>
      <c r="S1250" s="179"/>
      <c r="T1250" s="179"/>
      <c r="U1250" s="179"/>
    </row>
    <row r="1251" spans="18:21" s="19" customFormat="1" ht="12" x14ac:dyDescent="0.2">
      <c r="R1251" s="179"/>
      <c r="S1251" s="179"/>
      <c r="T1251" s="179"/>
      <c r="U1251" s="179"/>
    </row>
    <row r="1252" spans="18:21" s="19" customFormat="1" ht="12" x14ac:dyDescent="0.2">
      <c r="R1252" s="179"/>
      <c r="S1252" s="179"/>
      <c r="T1252" s="179"/>
      <c r="U1252" s="179"/>
    </row>
    <row r="1253" spans="18:21" s="19" customFormat="1" ht="12" x14ac:dyDescent="0.2">
      <c r="R1253" s="179"/>
      <c r="S1253" s="179"/>
      <c r="T1253" s="179"/>
      <c r="U1253" s="179"/>
    </row>
    <row r="1254" spans="18:21" s="19" customFormat="1" ht="12" x14ac:dyDescent="0.2">
      <c r="R1254" s="179"/>
      <c r="S1254" s="179"/>
      <c r="T1254" s="179"/>
      <c r="U1254" s="179"/>
    </row>
    <row r="1255" spans="18:21" s="19" customFormat="1" ht="12" x14ac:dyDescent="0.2">
      <c r="R1255" s="179"/>
      <c r="S1255" s="179"/>
      <c r="T1255" s="179"/>
      <c r="U1255" s="179"/>
    </row>
    <row r="1256" spans="18:21" s="19" customFormat="1" ht="12" x14ac:dyDescent="0.2">
      <c r="R1256" s="179"/>
      <c r="S1256" s="179"/>
      <c r="T1256" s="179"/>
      <c r="U1256" s="179"/>
    </row>
    <row r="1257" spans="18:21" s="19" customFormat="1" ht="12" x14ac:dyDescent="0.2">
      <c r="R1257" s="179"/>
      <c r="S1257" s="179"/>
      <c r="T1257" s="179"/>
      <c r="U1257" s="179"/>
    </row>
    <row r="1258" spans="18:21" s="19" customFormat="1" ht="12" x14ac:dyDescent="0.2">
      <c r="R1258" s="179"/>
      <c r="S1258" s="179"/>
      <c r="T1258" s="179"/>
      <c r="U1258" s="179"/>
    </row>
    <row r="1259" spans="18:21" s="19" customFormat="1" ht="12" x14ac:dyDescent="0.2">
      <c r="R1259" s="179"/>
      <c r="S1259" s="179"/>
      <c r="T1259" s="179"/>
      <c r="U1259" s="179"/>
    </row>
    <row r="1260" spans="18:21" s="19" customFormat="1" ht="12" x14ac:dyDescent="0.2">
      <c r="R1260" s="179"/>
      <c r="S1260" s="179"/>
      <c r="T1260" s="179"/>
      <c r="U1260" s="179"/>
    </row>
    <row r="1261" spans="18:21" s="19" customFormat="1" ht="12" x14ac:dyDescent="0.2">
      <c r="R1261" s="179"/>
      <c r="S1261" s="179"/>
      <c r="T1261" s="179"/>
      <c r="U1261" s="179"/>
    </row>
    <row r="1262" spans="18:21" s="19" customFormat="1" ht="12" x14ac:dyDescent="0.2">
      <c r="R1262" s="179"/>
      <c r="S1262" s="179"/>
      <c r="T1262" s="179"/>
      <c r="U1262" s="179"/>
    </row>
    <row r="1263" spans="18:21" s="19" customFormat="1" ht="12" x14ac:dyDescent="0.2">
      <c r="R1263" s="179"/>
      <c r="S1263" s="179"/>
      <c r="T1263" s="179"/>
      <c r="U1263" s="179"/>
    </row>
    <row r="1264" spans="18:21" s="19" customFormat="1" ht="12" x14ac:dyDescent="0.2">
      <c r="R1264" s="179"/>
      <c r="S1264" s="179"/>
      <c r="T1264" s="179"/>
      <c r="U1264" s="179"/>
    </row>
    <row r="1265" spans="18:21" s="19" customFormat="1" ht="12" x14ac:dyDescent="0.2">
      <c r="R1265" s="179"/>
      <c r="S1265" s="179"/>
      <c r="T1265" s="179"/>
      <c r="U1265" s="179"/>
    </row>
    <row r="1266" spans="18:21" s="19" customFormat="1" ht="12" x14ac:dyDescent="0.2">
      <c r="R1266" s="179"/>
      <c r="S1266" s="179"/>
      <c r="T1266" s="179"/>
      <c r="U1266" s="179"/>
    </row>
    <row r="1267" spans="18:21" s="19" customFormat="1" ht="12" x14ac:dyDescent="0.2">
      <c r="R1267" s="179"/>
      <c r="S1267" s="179"/>
      <c r="T1267" s="179"/>
      <c r="U1267" s="179"/>
    </row>
    <row r="1268" spans="18:21" s="19" customFormat="1" ht="12" x14ac:dyDescent="0.2">
      <c r="R1268" s="179"/>
      <c r="S1268" s="179"/>
      <c r="T1268" s="179"/>
      <c r="U1268" s="179"/>
    </row>
    <row r="1269" spans="18:21" s="19" customFormat="1" ht="12" x14ac:dyDescent="0.2">
      <c r="R1269" s="179"/>
      <c r="S1269" s="179"/>
      <c r="T1269" s="179"/>
      <c r="U1269" s="179"/>
    </row>
    <row r="1270" spans="18:21" s="19" customFormat="1" ht="12" x14ac:dyDescent="0.2">
      <c r="R1270" s="179"/>
      <c r="S1270" s="179"/>
      <c r="T1270" s="179"/>
      <c r="U1270" s="179"/>
    </row>
    <row r="1271" spans="18:21" s="19" customFormat="1" ht="12" x14ac:dyDescent="0.2">
      <c r="R1271" s="179"/>
      <c r="S1271" s="179"/>
      <c r="T1271" s="179"/>
      <c r="U1271" s="179"/>
    </row>
    <row r="1272" spans="18:21" s="19" customFormat="1" ht="12" x14ac:dyDescent="0.2">
      <c r="R1272" s="179"/>
      <c r="S1272" s="179"/>
      <c r="T1272" s="179"/>
      <c r="U1272" s="179"/>
    </row>
    <row r="1273" spans="18:21" s="19" customFormat="1" ht="12" x14ac:dyDescent="0.2">
      <c r="R1273" s="179"/>
      <c r="S1273" s="179"/>
      <c r="T1273" s="179"/>
      <c r="U1273" s="179"/>
    </row>
    <row r="1274" spans="18:21" s="19" customFormat="1" ht="12" x14ac:dyDescent="0.2">
      <c r="R1274" s="179"/>
      <c r="S1274" s="179"/>
      <c r="T1274" s="179"/>
      <c r="U1274" s="179"/>
    </row>
    <row r="1275" spans="18:21" s="19" customFormat="1" ht="12" x14ac:dyDescent="0.2">
      <c r="R1275" s="179"/>
      <c r="S1275" s="179"/>
      <c r="T1275" s="179"/>
      <c r="U1275" s="179"/>
    </row>
    <row r="1276" spans="18:21" s="19" customFormat="1" ht="12" x14ac:dyDescent="0.2">
      <c r="R1276" s="179"/>
      <c r="S1276" s="179"/>
      <c r="T1276" s="179"/>
      <c r="U1276" s="179"/>
    </row>
    <row r="1277" spans="18:21" s="19" customFormat="1" ht="12" x14ac:dyDescent="0.2">
      <c r="R1277" s="179"/>
      <c r="S1277" s="179"/>
      <c r="T1277" s="179"/>
      <c r="U1277" s="179"/>
    </row>
    <row r="1278" spans="18:21" s="19" customFormat="1" ht="12" x14ac:dyDescent="0.2">
      <c r="R1278" s="179"/>
      <c r="S1278" s="179"/>
      <c r="T1278" s="179"/>
      <c r="U1278" s="179"/>
    </row>
    <row r="1279" spans="18:21" s="19" customFormat="1" ht="12" x14ac:dyDescent="0.2">
      <c r="R1279" s="179"/>
      <c r="S1279" s="179"/>
      <c r="T1279" s="179"/>
      <c r="U1279" s="179"/>
    </row>
    <row r="1280" spans="18:21" s="19" customFormat="1" ht="12" x14ac:dyDescent="0.2">
      <c r="R1280" s="179"/>
      <c r="S1280" s="179"/>
      <c r="T1280" s="179"/>
      <c r="U1280" s="179"/>
    </row>
    <row r="1281" spans="18:21" s="19" customFormat="1" ht="12" x14ac:dyDescent="0.2">
      <c r="R1281" s="179"/>
      <c r="S1281" s="179"/>
      <c r="T1281" s="179"/>
      <c r="U1281" s="179"/>
    </row>
    <row r="1282" spans="18:21" s="19" customFormat="1" ht="12" x14ac:dyDescent="0.2">
      <c r="R1282" s="179"/>
      <c r="S1282" s="179"/>
      <c r="T1282" s="179"/>
      <c r="U1282" s="179"/>
    </row>
    <row r="1283" spans="18:21" s="19" customFormat="1" ht="12" x14ac:dyDescent="0.2">
      <c r="R1283" s="179"/>
      <c r="S1283" s="179"/>
      <c r="T1283" s="179"/>
      <c r="U1283" s="179"/>
    </row>
    <row r="1284" spans="18:21" s="19" customFormat="1" ht="12" x14ac:dyDescent="0.2">
      <c r="R1284" s="179"/>
      <c r="S1284" s="179"/>
      <c r="T1284" s="179"/>
      <c r="U1284" s="179"/>
    </row>
    <row r="1285" spans="18:21" s="19" customFormat="1" ht="12" x14ac:dyDescent="0.2">
      <c r="R1285" s="179"/>
      <c r="S1285" s="179"/>
      <c r="T1285" s="179"/>
      <c r="U1285" s="179"/>
    </row>
    <row r="1286" spans="18:21" s="19" customFormat="1" ht="12" x14ac:dyDescent="0.2">
      <c r="R1286" s="179"/>
      <c r="S1286" s="179"/>
      <c r="T1286" s="179"/>
      <c r="U1286" s="179"/>
    </row>
    <row r="1287" spans="18:21" s="19" customFormat="1" ht="12" x14ac:dyDescent="0.2">
      <c r="R1287" s="179"/>
      <c r="S1287" s="179"/>
      <c r="T1287" s="179"/>
      <c r="U1287" s="179"/>
    </row>
    <row r="1288" spans="18:21" s="19" customFormat="1" ht="12" x14ac:dyDescent="0.2">
      <c r="R1288" s="179"/>
      <c r="S1288" s="179"/>
      <c r="T1288" s="179"/>
      <c r="U1288" s="179"/>
    </row>
    <row r="1289" spans="18:21" s="19" customFormat="1" ht="12" x14ac:dyDescent="0.2">
      <c r="R1289" s="179"/>
      <c r="S1289" s="179"/>
      <c r="T1289" s="179"/>
      <c r="U1289" s="179"/>
    </row>
    <row r="1290" spans="18:21" s="19" customFormat="1" ht="12" x14ac:dyDescent="0.2">
      <c r="R1290" s="179"/>
      <c r="S1290" s="179"/>
      <c r="T1290" s="179"/>
      <c r="U1290" s="179"/>
    </row>
    <row r="1291" spans="18:21" s="19" customFormat="1" ht="12" x14ac:dyDescent="0.2">
      <c r="R1291" s="179"/>
      <c r="S1291" s="179"/>
      <c r="T1291" s="179"/>
      <c r="U1291" s="179"/>
    </row>
    <row r="1292" spans="18:21" s="19" customFormat="1" ht="12" x14ac:dyDescent="0.2">
      <c r="R1292" s="179"/>
      <c r="S1292" s="179"/>
      <c r="T1292" s="179"/>
      <c r="U1292" s="179"/>
    </row>
    <row r="1293" spans="18:21" s="19" customFormat="1" ht="12" x14ac:dyDescent="0.2">
      <c r="R1293" s="179"/>
      <c r="S1293" s="179"/>
      <c r="T1293" s="179"/>
      <c r="U1293" s="179"/>
    </row>
    <row r="1294" spans="18:21" s="19" customFormat="1" ht="12" x14ac:dyDescent="0.2">
      <c r="R1294" s="179"/>
      <c r="S1294" s="179"/>
      <c r="T1294" s="179"/>
      <c r="U1294" s="179"/>
    </row>
    <row r="1295" spans="18:21" s="19" customFormat="1" ht="12" x14ac:dyDescent="0.2">
      <c r="R1295" s="179"/>
      <c r="S1295" s="179"/>
      <c r="T1295" s="179"/>
      <c r="U1295" s="179"/>
    </row>
    <row r="1296" spans="18:21" s="19" customFormat="1" ht="12" x14ac:dyDescent="0.2">
      <c r="R1296" s="179"/>
      <c r="S1296" s="179"/>
      <c r="T1296" s="179"/>
      <c r="U1296" s="179"/>
    </row>
    <row r="1297" spans="18:21" s="19" customFormat="1" ht="12" x14ac:dyDescent="0.2">
      <c r="R1297" s="179"/>
      <c r="S1297" s="179"/>
      <c r="T1297" s="179"/>
      <c r="U1297" s="179"/>
    </row>
    <row r="1298" spans="18:21" s="19" customFormat="1" ht="12" x14ac:dyDescent="0.2">
      <c r="R1298" s="179"/>
      <c r="S1298" s="179"/>
      <c r="T1298" s="179"/>
      <c r="U1298" s="179"/>
    </row>
    <row r="1299" spans="18:21" s="19" customFormat="1" ht="12" x14ac:dyDescent="0.2">
      <c r="R1299" s="179"/>
      <c r="S1299" s="179"/>
      <c r="T1299" s="179"/>
      <c r="U1299" s="179"/>
    </row>
    <row r="1300" spans="18:21" s="19" customFormat="1" ht="12" x14ac:dyDescent="0.2">
      <c r="R1300" s="179"/>
      <c r="S1300" s="179"/>
      <c r="T1300" s="179"/>
      <c r="U1300" s="179"/>
    </row>
    <row r="1301" spans="18:21" s="19" customFormat="1" ht="12" x14ac:dyDescent="0.2">
      <c r="R1301" s="179"/>
      <c r="S1301" s="179"/>
      <c r="T1301" s="179"/>
      <c r="U1301" s="179"/>
    </row>
    <row r="1302" spans="18:21" s="19" customFormat="1" ht="12" x14ac:dyDescent="0.2">
      <c r="R1302" s="179"/>
      <c r="S1302" s="179"/>
      <c r="T1302" s="179"/>
      <c r="U1302" s="179"/>
    </row>
    <row r="1303" spans="18:21" s="19" customFormat="1" ht="12" x14ac:dyDescent="0.2">
      <c r="R1303" s="179"/>
      <c r="S1303" s="179"/>
      <c r="T1303" s="179"/>
      <c r="U1303" s="179"/>
    </row>
    <row r="1304" spans="18:21" s="19" customFormat="1" ht="12" x14ac:dyDescent="0.2">
      <c r="R1304" s="179"/>
      <c r="S1304" s="179"/>
      <c r="T1304" s="179"/>
      <c r="U1304" s="179"/>
    </row>
    <row r="1305" spans="18:21" s="19" customFormat="1" ht="12" x14ac:dyDescent="0.2">
      <c r="R1305" s="179"/>
      <c r="S1305" s="179"/>
      <c r="T1305" s="179"/>
      <c r="U1305" s="179"/>
    </row>
    <row r="1306" spans="18:21" s="19" customFormat="1" ht="12" x14ac:dyDescent="0.2">
      <c r="R1306" s="179"/>
      <c r="S1306" s="179"/>
      <c r="T1306" s="179"/>
      <c r="U1306" s="179"/>
    </row>
    <row r="1307" spans="18:21" s="19" customFormat="1" ht="12" x14ac:dyDescent="0.2">
      <c r="R1307" s="179"/>
      <c r="S1307" s="179"/>
      <c r="T1307" s="179"/>
      <c r="U1307" s="179"/>
    </row>
    <row r="1308" spans="18:21" s="19" customFormat="1" ht="12" x14ac:dyDescent="0.2">
      <c r="R1308" s="179"/>
      <c r="S1308" s="179"/>
      <c r="T1308" s="179"/>
      <c r="U1308" s="179"/>
    </row>
    <row r="1309" spans="18:21" s="19" customFormat="1" ht="12" x14ac:dyDescent="0.2">
      <c r="R1309" s="179"/>
      <c r="S1309" s="179"/>
      <c r="T1309" s="179"/>
      <c r="U1309" s="179"/>
    </row>
    <row r="1310" spans="18:21" s="19" customFormat="1" ht="12" x14ac:dyDescent="0.2">
      <c r="R1310" s="179"/>
      <c r="S1310" s="179"/>
      <c r="T1310" s="179"/>
      <c r="U1310" s="179"/>
    </row>
    <row r="1311" spans="18:21" s="19" customFormat="1" ht="12" x14ac:dyDescent="0.2">
      <c r="R1311" s="179"/>
      <c r="S1311" s="179"/>
      <c r="T1311" s="179"/>
      <c r="U1311" s="179"/>
    </row>
    <row r="1312" spans="18:21" s="19" customFormat="1" ht="12" x14ac:dyDescent="0.2">
      <c r="R1312" s="179"/>
      <c r="S1312" s="179"/>
      <c r="T1312" s="179"/>
      <c r="U1312" s="179"/>
    </row>
    <row r="1313" spans="18:21" s="19" customFormat="1" ht="12" x14ac:dyDescent="0.2">
      <c r="R1313" s="179"/>
      <c r="S1313" s="179"/>
      <c r="T1313" s="179"/>
      <c r="U1313" s="179"/>
    </row>
    <row r="1314" spans="18:21" s="19" customFormat="1" ht="12" x14ac:dyDescent="0.2">
      <c r="R1314" s="179"/>
      <c r="S1314" s="179"/>
      <c r="T1314" s="179"/>
      <c r="U1314" s="179"/>
    </row>
    <row r="1315" spans="18:21" s="19" customFormat="1" ht="12" x14ac:dyDescent="0.2">
      <c r="R1315" s="179"/>
      <c r="S1315" s="179"/>
      <c r="T1315" s="179"/>
      <c r="U1315" s="179"/>
    </row>
    <row r="1316" spans="18:21" s="19" customFormat="1" ht="12" x14ac:dyDescent="0.2">
      <c r="R1316" s="179"/>
      <c r="S1316" s="179"/>
      <c r="T1316" s="179"/>
      <c r="U1316" s="179"/>
    </row>
    <row r="1317" spans="18:21" s="19" customFormat="1" ht="12" x14ac:dyDescent="0.2">
      <c r="R1317" s="179"/>
      <c r="S1317" s="179"/>
      <c r="T1317" s="179"/>
      <c r="U1317" s="179"/>
    </row>
    <row r="1318" spans="18:21" s="19" customFormat="1" ht="12" x14ac:dyDescent="0.2">
      <c r="R1318" s="179"/>
      <c r="S1318" s="179"/>
      <c r="T1318" s="179"/>
      <c r="U1318" s="179"/>
    </row>
    <row r="1319" spans="18:21" s="19" customFormat="1" ht="12" x14ac:dyDescent="0.2">
      <c r="R1319" s="179"/>
      <c r="S1319" s="179"/>
      <c r="T1319" s="179"/>
      <c r="U1319" s="179"/>
    </row>
    <row r="1320" spans="18:21" s="19" customFormat="1" ht="12" x14ac:dyDescent="0.2">
      <c r="R1320" s="179"/>
      <c r="S1320" s="179"/>
      <c r="T1320" s="179"/>
      <c r="U1320" s="179"/>
    </row>
    <row r="1321" spans="18:21" s="19" customFormat="1" ht="12" x14ac:dyDescent="0.2">
      <c r="R1321" s="179"/>
      <c r="S1321" s="179"/>
      <c r="T1321" s="179"/>
      <c r="U1321" s="179"/>
    </row>
    <row r="1322" spans="18:21" s="19" customFormat="1" ht="12" x14ac:dyDescent="0.2">
      <c r="R1322" s="179"/>
      <c r="S1322" s="179"/>
      <c r="T1322" s="179"/>
      <c r="U1322" s="179"/>
    </row>
    <row r="1323" spans="18:21" s="19" customFormat="1" ht="12" x14ac:dyDescent="0.2">
      <c r="R1323" s="179"/>
      <c r="S1323" s="179"/>
      <c r="T1323" s="179"/>
      <c r="U1323" s="179"/>
    </row>
    <row r="1324" spans="18:21" s="19" customFormat="1" ht="12" x14ac:dyDescent="0.2">
      <c r="R1324" s="179"/>
      <c r="S1324" s="179"/>
      <c r="T1324" s="179"/>
      <c r="U1324" s="179"/>
    </row>
    <row r="1325" spans="18:21" s="19" customFormat="1" ht="12" x14ac:dyDescent="0.2">
      <c r="R1325" s="179"/>
      <c r="S1325" s="179"/>
      <c r="T1325" s="179"/>
      <c r="U1325" s="179"/>
    </row>
    <row r="1326" spans="18:21" s="19" customFormat="1" ht="12" x14ac:dyDescent="0.2">
      <c r="R1326" s="179"/>
      <c r="S1326" s="179"/>
      <c r="T1326" s="179"/>
      <c r="U1326" s="179"/>
    </row>
    <row r="1327" spans="18:21" s="19" customFormat="1" ht="12" x14ac:dyDescent="0.2">
      <c r="R1327" s="179"/>
      <c r="S1327" s="179"/>
      <c r="T1327" s="179"/>
      <c r="U1327" s="179"/>
    </row>
    <row r="1328" spans="18:21" s="19" customFormat="1" ht="12" x14ac:dyDescent="0.2">
      <c r="R1328" s="179"/>
      <c r="S1328" s="179"/>
      <c r="T1328" s="179"/>
      <c r="U1328" s="179"/>
    </row>
    <row r="1329" spans="18:21" s="19" customFormat="1" ht="12" x14ac:dyDescent="0.2">
      <c r="R1329" s="179"/>
      <c r="S1329" s="179"/>
      <c r="T1329" s="179"/>
      <c r="U1329" s="179"/>
    </row>
    <row r="1330" spans="18:21" s="19" customFormat="1" ht="12" x14ac:dyDescent="0.2">
      <c r="R1330" s="179"/>
      <c r="S1330" s="179"/>
      <c r="T1330" s="179"/>
      <c r="U1330" s="179"/>
    </row>
    <row r="1331" spans="18:21" s="19" customFormat="1" ht="12" x14ac:dyDescent="0.2">
      <c r="R1331" s="179"/>
      <c r="S1331" s="179"/>
      <c r="T1331" s="179"/>
      <c r="U1331" s="179"/>
    </row>
    <row r="1332" spans="18:21" s="19" customFormat="1" ht="12" x14ac:dyDescent="0.2">
      <c r="R1332" s="179"/>
      <c r="S1332" s="179"/>
      <c r="T1332" s="179"/>
      <c r="U1332" s="179"/>
    </row>
    <row r="1333" spans="18:21" s="19" customFormat="1" ht="12" x14ac:dyDescent="0.2">
      <c r="R1333" s="179"/>
      <c r="S1333" s="179"/>
      <c r="T1333" s="179"/>
      <c r="U1333" s="179"/>
    </row>
    <row r="1334" spans="18:21" s="19" customFormat="1" ht="12" x14ac:dyDescent="0.2">
      <c r="R1334" s="179"/>
      <c r="S1334" s="179"/>
      <c r="T1334" s="179"/>
      <c r="U1334" s="179"/>
    </row>
    <row r="1335" spans="18:21" s="19" customFormat="1" ht="12" x14ac:dyDescent="0.2">
      <c r="R1335" s="179"/>
      <c r="S1335" s="179"/>
      <c r="T1335" s="179"/>
      <c r="U1335" s="179"/>
    </row>
    <row r="1336" spans="18:21" s="19" customFormat="1" ht="12" x14ac:dyDescent="0.2">
      <c r="R1336" s="179"/>
      <c r="S1336" s="179"/>
      <c r="T1336" s="179"/>
      <c r="U1336" s="179"/>
    </row>
    <row r="1337" spans="18:21" s="19" customFormat="1" ht="12" x14ac:dyDescent="0.2">
      <c r="R1337" s="179"/>
      <c r="S1337" s="179"/>
      <c r="T1337" s="179"/>
      <c r="U1337" s="179"/>
    </row>
    <row r="1338" spans="18:21" s="19" customFormat="1" ht="12" x14ac:dyDescent="0.2">
      <c r="R1338" s="179"/>
      <c r="S1338" s="179"/>
      <c r="T1338" s="179"/>
      <c r="U1338" s="179"/>
    </row>
    <row r="1339" spans="18:21" s="19" customFormat="1" ht="12" x14ac:dyDescent="0.2">
      <c r="R1339" s="179"/>
      <c r="S1339" s="179"/>
      <c r="T1339" s="179"/>
      <c r="U1339" s="179"/>
    </row>
    <row r="1340" spans="18:21" s="19" customFormat="1" ht="12" x14ac:dyDescent="0.2">
      <c r="R1340" s="179"/>
      <c r="S1340" s="179"/>
      <c r="T1340" s="179"/>
      <c r="U1340" s="179"/>
    </row>
    <row r="1341" spans="18:21" s="19" customFormat="1" ht="12" x14ac:dyDescent="0.2">
      <c r="R1341" s="179"/>
      <c r="S1341" s="179"/>
      <c r="T1341" s="179"/>
      <c r="U1341" s="179"/>
    </row>
    <row r="1342" spans="18:21" s="19" customFormat="1" ht="12" x14ac:dyDescent="0.2">
      <c r="R1342" s="179"/>
      <c r="S1342" s="179"/>
      <c r="T1342" s="179"/>
      <c r="U1342" s="179"/>
    </row>
    <row r="1343" spans="18:21" s="19" customFormat="1" ht="12" x14ac:dyDescent="0.2">
      <c r="R1343" s="179"/>
      <c r="S1343" s="179"/>
      <c r="T1343" s="179"/>
      <c r="U1343" s="179"/>
    </row>
    <row r="1344" spans="18:21" s="19" customFormat="1" ht="12" x14ac:dyDescent="0.2">
      <c r="R1344" s="179"/>
      <c r="S1344" s="179"/>
      <c r="T1344" s="179"/>
      <c r="U1344" s="179"/>
    </row>
    <row r="1345" spans="18:21" s="19" customFormat="1" ht="12" x14ac:dyDescent="0.2">
      <c r="R1345" s="179"/>
      <c r="S1345" s="179"/>
      <c r="T1345" s="179"/>
      <c r="U1345" s="179"/>
    </row>
    <row r="1346" spans="18:21" s="19" customFormat="1" ht="12" x14ac:dyDescent="0.2">
      <c r="R1346" s="179"/>
      <c r="S1346" s="179"/>
      <c r="T1346" s="179"/>
      <c r="U1346" s="179"/>
    </row>
    <row r="1347" spans="18:21" s="19" customFormat="1" ht="12" x14ac:dyDescent="0.2">
      <c r="R1347" s="179"/>
      <c r="S1347" s="179"/>
      <c r="T1347" s="179"/>
      <c r="U1347" s="179"/>
    </row>
    <row r="1348" spans="18:21" s="19" customFormat="1" ht="12" x14ac:dyDescent="0.2">
      <c r="R1348" s="179"/>
      <c r="S1348" s="179"/>
      <c r="T1348" s="179"/>
      <c r="U1348" s="179"/>
    </row>
    <row r="1349" spans="18:21" s="19" customFormat="1" ht="12" x14ac:dyDescent="0.2">
      <c r="R1349" s="179"/>
      <c r="S1349" s="179"/>
      <c r="T1349" s="179"/>
      <c r="U1349" s="179"/>
    </row>
    <row r="1350" spans="18:21" s="19" customFormat="1" ht="12" x14ac:dyDescent="0.2">
      <c r="R1350" s="179"/>
      <c r="S1350" s="179"/>
      <c r="T1350" s="179"/>
      <c r="U1350" s="179"/>
    </row>
    <row r="1351" spans="18:21" s="19" customFormat="1" ht="12" x14ac:dyDescent="0.2">
      <c r="R1351" s="179"/>
      <c r="S1351" s="179"/>
      <c r="T1351" s="179"/>
      <c r="U1351" s="179"/>
    </row>
    <row r="1352" spans="18:21" s="19" customFormat="1" ht="12" x14ac:dyDescent="0.2">
      <c r="R1352" s="179"/>
      <c r="S1352" s="179"/>
      <c r="T1352" s="179"/>
      <c r="U1352" s="179"/>
    </row>
    <row r="1353" spans="18:21" s="19" customFormat="1" ht="12" x14ac:dyDescent="0.2">
      <c r="R1353" s="179"/>
      <c r="S1353" s="179"/>
      <c r="T1353" s="179"/>
      <c r="U1353" s="179"/>
    </row>
    <row r="1354" spans="18:21" s="19" customFormat="1" ht="12" x14ac:dyDescent="0.2">
      <c r="R1354" s="179"/>
      <c r="S1354" s="179"/>
      <c r="T1354" s="179"/>
      <c r="U1354" s="179"/>
    </row>
    <row r="1355" spans="18:21" s="19" customFormat="1" ht="12" x14ac:dyDescent="0.2">
      <c r="R1355" s="179"/>
      <c r="S1355" s="179"/>
      <c r="T1355" s="179"/>
      <c r="U1355" s="179"/>
    </row>
    <row r="1356" spans="18:21" s="19" customFormat="1" ht="12" x14ac:dyDescent="0.2">
      <c r="R1356" s="179"/>
      <c r="S1356" s="179"/>
      <c r="T1356" s="179"/>
      <c r="U1356" s="179"/>
    </row>
    <row r="1357" spans="18:21" s="19" customFormat="1" ht="12" x14ac:dyDescent="0.2">
      <c r="R1357" s="179"/>
      <c r="S1357" s="179"/>
      <c r="T1357" s="179"/>
      <c r="U1357" s="179"/>
    </row>
    <row r="1358" spans="18:21" s="19" customFormat="1" ht="12" x14ac:dyDescent="0.2">
      <c r="R1358" s="179"/>
      <c r="S1358" s="179"/>
      <c r="T1358" s="179"/>
      <c r="U1358" s="179"/>
    </row>
    <row r="1359" spans="18:21" s="19" customFormat="1" ht="12" x14ac:dyDescent="0.2">
      <c r="R1359" s="179"/>
      <c r="S1359" s="179"/>
      <c r="T1359" s="179"/>
      <c r="U1359" s="179"/>
    </row>
    <row r="1360" spans="18:21" s="19" customFormat="1" ht="12" x14ac:dyDescent="0.2">
      <c r="R1360" s="179"/>
      <c r="S1360" s="179"/>
      <c r="T1360" s="179"/>
      <c r="U1360" s="179"/>
    </row>
    <row r="1361" spans="18:21" s="19" customFormat="1" ht="12" x14ac:dyDescent="0.2">
      <c r="R1361" s="179"/>
      <c r="S1361" s="179"/>
      <c r="T1361" s="179"/>
      <c r="U1361" s="179"/>
    </row>
    <row r="1362" spans="18:21" s="19" customFormat="1" ht="12" x14ac:dyDescent="0.2">
      <c r="R1362" s="179"/>
      <c r="S1362" s="179"/>
      <c r="T1362" s="179"/>
      <c r="U1362" s="179"/>
    </row>
    <row r="1363" spans="18:21" s="19" customFormat="1" ht="12" x14ac:dyDescent="0.2">
      <c r="R1363" s="179"/>
      <c r="S1363" s="179"/>
      <c r="T1363" s="179"/>
      <c r="U1363" s="179"/>
    </row>
    <row r="1364" spans="18:21" s="19" customFormat="1" ht="12" x14ac:dyDescent="0.2">
      <c r="R1364" s="179"/>
      <c r="S1364" s="179"/>
      <c r="T1364" s="179"/>
      <c r="U1364" s="179"/>
    </row>
    <row r="1365" spans="18:21" s="19" customFormat="1" ht="12" x14ac:dyDescent="0.2">
      <c r="R1365" s="179"/>
      <c r="S1365" s="179"/>
      <c r="T1365" s="179"/>
      <c r="U1365" s="179"/>
    </row>
    <row r="1366" spans="18:21" s="19" customFormat="1" ht="12" x14ac:dyDescent="0.2">
      <c r="R1366" s="179"/>
      <c r="S1366" s="179"/>
      <c r="T1366" s="179"/>
      <c r="U1366" s="179"/>
    </row>
    <row r="1367" spans="18:21" s="19" customFormat="1" ht="12" x14ac:dyDescent="0.2">
      <c r="R1367" s="179"/>
      <c r="S1367" s="179"/>
      <c r="T1367" s="179"/>
      <c r="U1367" s="179"/>
    </row>
    <row r="1368" spans="18:21" s="19" customFormat="1" ht="12" x14ac:dyDescent="0.2">
      <c r="R1368" s="179"/>
      <c r="S1368" s="179"/>
      <c r="T1368" s="179"/>
      <c r="U1368" s="179"/>
    </row>
    <row r="1369" spans="18:21" s="19" customFormat="1" ht="12" x14ac:dyDescent="0.2">
      <c r="R1369" s="179"/>
      <c r="S1369" s="179"/>
      <c r="T1369" s="179"/>
      <c r="U1369" s="179"/>
    </row>
    <row r="1370" spans="18:21" s="19" customFormat="1" ht="12" x14ac:dyDescent="0.2">
      <c r="R1370" s="179"/>
      <c r="S1370" s="179"/>
      <c r="T1370" s="179"/>
      <c r="U1370" s="179"/>
    </row>
    <row r="1371" spans="18:21" s="19" customFormat="1" ht="12" x14ac:dyDescent="0.2">
      <c r="R1371" s="179"/>
      <c r="S1371" s="179"/>
      <c r="T1371" s="179"/>
      <c r="U1371" s="179"/>
    </row>
    <row r="1372" spans="18:21" s="19" customFormat="1" ht="12" x14ac:dyDescent="0.2">
      <c r="R1372" s="179"/>
      <c r="S1372" s="179"/>
      <c r="T1372" s="179"/>
      <c r="U1372" s="179"/>
    </row>
    <row r="1373" spans="18:21" s="19" customFormat="1" ht="12" x14ac:dyDescent="0.2">
      <c r="R1373" s="179"/>
      <c r="S1373" s="179"/>
      <c r="T1373" s="179"/>
      <c r="U1373" s="179"/>
    </row>
    <row r="1374" spans="18:21" s="19" customFormat="1" ht="12" x14ac:dyDescent="0.2">
      <c r="R1374" s="179"/>
      <c r="S1374" s="179"/>
      <c r="T1374" s="179"/>
      <c r="U1374" s="179"/>
    </row>
    <row r="1375" spans="18:21" s="19" customFormat="1" ht="12" x14ac:dyDescent="0.2">
      <c r="R1375" s="179"/>
      <c r="S1375" s="179"/>
      <c r="T1375" s="179"/>
      <c r="U1375" s="179"/>
    </row>
    <row r="1376" spans="18:21" s="19" customFormat="1" ht="12" x14ac:dyDescent="0.2">
      <c r="R1376" s="179"/>
      <c r="S1376" s="179"/>
      <c r="T1376" s="179"/>
      <c r="U1376" s="179"/>
    </row>
    <row r="1377" spans="18:21" s="19" customFormat="1" ht="12" x14ac:dyDescent="0.2">
      <c r="R1377" s="179"/>
      <c r="S1377" s="179"/>
      <c r="T1377" s="179"/>
      <c r="U1377" s="179"/>
    </row>
    <row r="1378" spans="18:21" s="19" customFormat="1" ht="12" x14ac:dyDescent="0.2">
      <c r="R1378" s="179"/>
      <c r="S1378" s="179"/>
      <c r="T1378" s="179"/>
      <c r="U1378" s="179"/>
    </row>
    <row r="1379" spans="18:21" s="19" customFormat="1" ht="12" x14ac:dyDescent="0.2">
      <c r="R1379" s="179"/>
      <c r="S1379" s="179"/>
      <c r="T1379" s="179"/>
      <c r="U1379" s="179"/>
    </row>
    <row r="1380" spans="18:21" s="19" customFormat="1" ht="12" x14ac:dyDescent="0.2">
      <c r="R1380" s="179"/>
      <c r="S1380" s="179"/>
      <c r="T1380" s="179"/>
      <c r="U1380" s="179"/>
    </row>
    <row r="1381" spans="18:21" s="19" customFormat="1" ht="12" x14ac:dyDescent="0.2">
      <c r="R1381" s="179"/>
      <c r="S1381" s="179"/>
      <c r="T1381" s="179"/>
      <c r="U1381" s="179"/>
    </row>
    <row r="1382" spans="18:21" s="19" customFormat="1" ht="12" x14ac:dyDescent="0.2">
      <c r="R1382" s="179"/>
      <c r="S1382" s="179"/>
      <c r="T1382" s="179"/>
      <c r="U1382" s="179"/>
    </row>
    <row r="1383" spans="18:21" s="19" customFormat="1" ht="12" x14ac:dyDescent="0.2">
      <c r="R1383" s="179"/>
      <c r="S1383" s="179"/>
      <c r="T1383" s="179"/>
      <c r="U1383" s="179"/>
    </row>
    <row r="1384" spans="18:21" s="19" customFormat="1" ht="12" x14ac:dyDescent="0.2">
      <c r="R1384" s="179"/>
      <c r="S1384" s="179"/>
      <c r="T1384" s="179"/>
      <c r="U1384" s="179"/>
    </row>
    <row r="1385" spans="18:21" s="19" customFormat="1" ht="12" x14ac:dyDescent="0.2">
      <c r="R1385" s="179"/>
      <c r="S1385" s="179"/>
      <c r="T1385" s="179"/>
      <c r="U1385" s="179"/>
    </row>
    <row r="1386" spans="18:21" s="19" customFormat="1" ht="12" x14ac:dyDescent="0.2">
      <c r="R1386" s="179"/>
      <c r="S1386" s="179"/>
      <c r="T1386" s="179"/>
      <c r="U1386" s="179"/>
    </row>
    <row r="1387" spans="18:21" s="19" customFormat="1" ht="12" x14ac:dyDescent="0.2">
      <c r="R1387" s="179"/>
      <c r="S1387" s="179"/>
      <c r="T1387" s="179"/>
      <c r="U1387" s="179"/>
    </row>
    <row r="1388" spans="18:21" s="19" customFormat="1" ht="12" x14ac:dyDescent="0.2">
      <c r="R1388" s="179"/>
      <c r="S1388" s="179"/>
      <c r="T1388" s="179"/>
      <c r="U1388" s="179"/>
    </row>
    <row r="1389" spans="18:21" s="19" customFormat="1" ht="12" x14ac:dyDescent="0.2">
      <c r="R1389" s="179"/>
      <c r="S1389" s="179"/>
      <c r="T1389" s="179"/>
      <c r="U1389" s="179"/>
    </row>
    <row r="1390" spans="18:21" s="19" customFormat="1" ht="12" x14ac:dyDescent="0.2">
      <c r="R1390" s="179"/>
      <c r="S1390" s="179"/>
      <c r="T1390" s="179"/>
      <c r="U1390" s="179"/>
    </row>
    <row r="1391" spans="18:21" s="19" customFormat="1" ht="12" x14ac:dyDescent="0.2">
      <c r="R1391" s="179"/>
      <c r="S1391" s="179"/>
      <c r="T1391" s="179"/>
      <c r="U1391" s="179"/>
    </row>
    <row r="1392" spans="18:21" s="19" customFormat="1" ht="12" x14ac:dyDescent="0.2">
      <c r="R1392" s="179"/>
      <c r="S1392" s="179"/>
      <c r="T1392" s="179"/>
      <c r="U1392" s="179"/>
    </row>
    <row r="1393" spans="18:21" s="19" customFormat="1" ht="12" x14ac:dyDescent="0.2">
      <c r="R1393" s="179"/>
      <c r="S1393" s="179"/>
      <c r="T1393" s="179"/>
      <c r="U1393" s="179"/>
    </row>
    <row r="1394" spans="18:21" s="19" customFormat="1" ht="12" x14ac:dyDescent="0.2">
      <c r="R1394" s="179"/>
      <c r="S1394" s="179"/>
      <c r="T1394" s="179"/>
      <c r="U1394" s="179"/>
    </row>
    <row r="1395" spans="18:21" s="19" customFormat="1" ht="12" x14ac:dyDescent="0.2">
      <c r="R1395" s="179"/>
      <c r="S1395" s="179"/>
      <c r="T1395" s="179"/>
      <c r="U1395" s="179"/>
    </row>
    <row r="1396" spans="18:21" s="19" customFormat="1" ht="12" x14ac:dyDescent="0.2">
      <c r="R1396" s="179"/>
      <c r="S1396" s="179"/>
      <c r="T1396" s="179"/>
      <c r="U1396" s="179"/>
    </row>
    <row r="1397" spans="18:21" s="19" customFormat="1" ht="12" x14ac:dyDescent="0.2">
      <c r="R1397" s="179"/>
      <c r="S1397" s="179"/>
      <c r="T1397" s="179"/>
      <c r="U1397" s="179"/>
    </row>
    <row r="1398" spans="18:21" s="19" customFormat="1" ht="12" x14ac:dyDescent="0.2">
      <c r="R1398" s="179"/>
      <c r="S1398" s="179"/>
      <c r="T1398" s="179"/>
      <c r="U1398" s="179"/>
    </row>
    <row r="1399" spans="18:21" s="19" customFormat="1" ht="12" x14ac:dyDescent="0.2">
      <c r="R1399" s="179"/>
      <c r="S1399" s="179"/>
      <c r="T1399" s="179"/>
      <c r="U1399" s="179"/>
    </row>
    <row r="1400" spans="18:21" s="19" customFormat="1" ht="12" x14ac:dyDescent="0.2">
      <c r="R1400" s="179"/>
      <c r="S1400" s="179"/>
      <c r="T1400" s="179"/>
      <c r="U1400" s="179"/>
    </row>
    <row r="1401" spans="18:21" s="19" customFormat="1" ht="12" x14ac:dyDescent="0.2">
      <c r="R1401" s="179"/>
      <c r="S1401" s="179"/>
      <c r="T1401" s="179"/>
      <c r="U1401" s="179"/>
    </row>
    <row r="1402" spans="18:21" s="19" customFormat="1" ht="12" x14ac:dyDescent="0.2">
      <c r="R1402" s="179"/>
      <c r="S1402" s="179"/>
      <c r="T1402" s="179"/>
      <c r="U1402" s="179"/>
    </row>
    <row r="1403" spans="18:21" s="19" customFormat="1" ht="12" x14ac:dyDescent="0.2">
      <c r="R1403" s="179"/>
      <c r="S1403" s="179"/>
      <c r="T1403" s="179"/>
      <c r="U1403" s="179"/>
    </row>
    <row r="1404" spans="18:21" s="19" customFormat="1" ht="12" x14ac:dyDescent="0.2">
      <c r="R1404" s="179"/>
      <c r="S1404" s="179"/>
      <c r="T1404" s="179"/>
      <c r="U1404" s="179"/>
    </row>
    <row r="1405" spans="18:21" s="19" customFormat="1" ht="12" x14ac:dyDescent="0.2">
      <c r="R1405" s="179"/>
      <c r="S1405" s="179"/>
      <c r="T1405" s="179"/>
      <c r="U1405" s="179"/>
    </row>
    <row r="1406" spans="18:21" s="19" customFormat="1" ht="12" x14ac:dyDescent="0.2">
      <c r="R1406" s="179"/>
      <c r="S1406" s="179"/>
      <c r="T1406" s="179"/>
      <c r="U1406" s="179"/>
    </row>
    <row r="1407" spans="18:21" s="19" customFormat="1" ht="12" x14ac:dyDescent="0.2">
      <c r="R1407" s="179"/>
      <c r="S1407" s="179"/>
      <c r="T1407" s="179"/>
      <c r="U1407" s="179"/>
    </row>
    <row r="1408" spans="18:21" s="19" customFormat="1" ht="12" x14ac:dyDescent="0.2">
      <c r="R1408" s="179"/>
      <c r="S1408" s="179"/>
      <c r="T1408" s="179"/>
      <c r="U1408" s="179"/>
    </row>
    <row r="1409" spans="18:21" s="19" customFormat="1" ht="12" x14ac:dyDescent="0.2">
      <c r="R1409" s="179"/>
      <c r="S1409" s="179"/>
      <c r="T1409" s="179"/>
      <c r="U1409" s="179"/>
    </row>
    <row r="1410" spans="18:21" s="19" customFormat="1" ht="12" x14ac:dyDescent="0.2">
      <c r="R1410" s="179"/>
      <c r="S1410" s="179"/>
      <c r="T1410" s="179"/>
      <c r="U1410" s="179"/>
    </row>
    <row r="1411" spans="18:21" s="19" customFormat="1" ht="12" x14ac:dyDescent="0.2">
      <c r="R1411" s="179"/>
      <c r="S1411" s="179"/>
      <c r="T1411" s="179"/>
      <c r="U1411" s="179"/>
    </row>
    <row r="1412" spans="18:21" s="19" customFormat="1" ht="12" x14ac:dyDescent="0.2">
      <c r="R1412" s="179"/>
      <c r="S1412" s="179"/>
      <c r="T1412" s="179"/>
      <c r="U1412" s="179"/>
    </row>
    <row r="1413" spans="18:21" s="19" customFormat="1" ht="12" x14ac:dyDescent="0.2">
      <c r="R1413" s="179"/>
      <c r="S1413" s="179"/>
      <c r="T1413" s="179"/>
      <c r="U1413" s="179"/>
    </row>
    <row r="1414" spans="18:21" s="19" customFormat="1" ht="12" x14ac:dyDescent="0.2">
      <c r="R1414" s="179"/>
      <c r="S1414" s="179"/>
      <c r="T1414" s="179"/>
      <c r="U1414" s="179"/>
    </row>
    <row r="1415" spans="18:21" s="19" customFormat="1" ht="12" x14ac:dyDescent="0.2">
      <c r="R1415" s="179"/>
      <c r="S1415" s="179"/>
      <c r="T1415" s="179"/>
      <c r="U1415" s="179"/>
    </row>
    <row r="1416" spans="18:21" s="19" customFormat="1" ht="12" x14ac:dyDescent="0.2">
      <c r="R1416" s="179"/>
      <c r="S1416" s="179"/>
      <c r="T1416" s="179"/>
      <c r="U1416" s="179"/>
    </row>
    <row r="1417" spans="18:21" s="19" customFormat="1" ht="12" x14ac:dyDescent="0.2">
      <c r="R1417" s="179"/>
      <c r="S1417" s="179"/>
      <c r="T1417" s="179"/>
      <c r="U1417" s="179"/>
    </row>
    <row r="1418" spans="18:21" s="19" customFormat="1" ht="12" x14ac:dyDescent="0.2">
      <c r="R1418" s="179"/>
      <c r="S1418" s="179"/>
      <c r="T1418" s="179"/>
      <c r="U1418" s="179"/>
    </row>
    <row r="1419" spans="18:21" s="19" customFormat="1" ht="12" x14ac:dyDescent="0.2">
      <c r="R1419" s="179"/>
      <c r="S1419" s="179"/>
      <c r="T1419" s="179"/>
      <c r="U1419" s="179"/>
    </row>
    <row r="1420" spans="18:21" s="19" customFormat="1" ht="12" x14ac:dyDescent="0.2">
      <c r="R1420" s="179"/>
      <c r="S1420" s="179"/>
      <c r="T1420" s="179"/>
      <c r="U1420" s="179"/>
    </row>
    <row r="1421" spans="18:21" s="19" customFormat="1" ht="12" x14ac:dyDescent="0.2">
      <c r="R1421" s="179"/>
      <c r="S1421" s="179"/>
      <c r="T1421" s="179"/>
      <c r="U1421" s="179"/>
    </row>
    <row r="1422" spans="18:21" s="19" customFormat="1" ht="12" x14ac:dyDescent="0.2">
      <c r="R1422" s="179"/>
      <c r="S1422" s="179"/>
      <c r="T1422" s="179"/>
      <c r="U1422" s="179"/>
    </row>
    <row r="1423" spans="18:21" s="19" customFormat="1" ht="12" x14ac:dyDescent="0.2">
      <c r="R1423" s="179"/>
      <c r="S1423" s="179"/>
      <c r="T1423" s="179"/>
      <c r="U1423" s="179"/>
    </row>
    <row r="1424" spans="18:21" s="19" customFormat="1" ht="12" x14ac:dyDescent="0.2">
      <c r="R1424" s="179"/>
      <c r="S1424" s="179"/>
      <c r="T1424" s="179"/>
      <c r="U1424" s="179"/>
    </row>
    <row r="1425" spans="18:21" s="19" customFormat="1" ht="12" x14ac:dyDescent="0.2">
      <c r="R1425" s="179"/>
      <c r="S1425" s="179"/>
      <c r="T1425" s="179"/>
      <c r="U1425" s="179"/>
    </row>
    <row r="1426" spans="18:21" s="19" customFormat="1" ht="12" x14ac:dyDescent="0.2">
      <c r="R1426" s="179"/>
      <c r="S1426" s="179"/>
      <c r="T1426" s="179"/>
      <c r="U1426" s="179"/>
    </row>
    <row r="1427" spans="18:21" s="19" customFormat="1" ht="12" x14ac:dyDescent="0.2">
      <c r="R1427" s="179"/>
      <c r="S1427" s="179"/>
      <c r="T1427" s="179"/>
      <c r="U1427" s="179"/>
    </row>
    <row r="1428" spans="18:21" s="19" customFormat="1" ht="12" x14ac:dyDescent="0.2">
      <c r="R1428" s="179"/>
      <c r="S1428" s="179"/>
      <c r="T1428" s="179"/>
      <c r="U1428" s="179"/>
    </row>
    <row r="1429" spans="18:21" s="19" customFormat="1" ht="12" x14ac:dyDescent="0.2">
      <c r="R1429" s="179"/>
      <c r="S1429" s="179"/>
      <c r="T1429" s="179"/>
      <c r="U1429" s="179"/>
    </row>
    <row r="1430" spans="18:21" s="19" customFormat="1" ht="12" x14ac:dyDescent="0.2">
      <c r="R1430" s="179"/>
      <c r="S1430" s="179"/>
      <c r="T1430" s="179"/>
      <c r="U1430" s="179"/>
    </row>
    <row r="1431" spans="18:21" s="19" customFormat="1" ht="12" x14ac:dyDescent="0.2">
      <c r="R1431" s="179"/>
      <c r="S1431" s="179"/>
      <c r="T1431" s="179"/>
      <c r="U1431" s="179"/>
    </row>
    <row r="1432" spans="18:21" s="19" customFormat="1" ht="12" x14ac:dyDescent="0.2">
      <c r="R1432" s="179"/>
      <c r="S1432" s="179"/>
      <c r="T1432" s="179"/>
      <c r="U1432" s="179"/>
    </row>
    <row r="1433" spans="18:21" s="19" customFormat="1" ht="12" x14ac:dyDescent="0.2">
      <c r="R1433" s="179"/>
      <c r="S1433" s="179"/>
      <c r="T1433" s="179"/>
      <c r="U1433" s="179"/>
    </row>
    <row r="1434" spans="18:21" s="19" customFormat="1" ht="12" x14ac:dyDescent="0.2">
      <c r="R1434" s="179"/>
      <c r="S1434" s="179"/>
      <c r="T1434" s="179"/>
      <c r="U1434" s="179"/>
    </row>
    <row r="1435" spans="18:21" s="19" customFormat="1" ht="12" x14ac:dyDescent="0.2">
      <c r="R1435" s="179"/>
      <c r="S1435" s="179"/>
      <c r="T1435" s="179"/>
      <c r="U1435" s="179"/>
    </row>
    <row r="1436" spans="18:21" s="19" customFormat="1" ht="12" x14ac:dyDescent="0.2">
      <c r="R1436" s="179"/>
      <c r="S1436" s="179"/>
      <c r="T1436" s="179"/>
      <c r="U1436" s="179"/>
    </row>
    <row r="1437" spans="18:21" s="19" customFormat="1" ht="12" x14ac:dyDescent="0.2">
      <c r="R1437" s="179"/>
      <c r="S1437" s="179"/>
      <c r="T1437" s="179"/>
      <c r="U1437" s="179"/>
    </row>
    <row r="1438" spans="18:21" s="19" customFormat="1" ht="12" x14ac:dyDescent="0.2">
      <c r="R1438" s="179"/>
      <c r="S1438" s="179"/>
      <c r="T1438" s="179"/>
      <c r="U1438" s="179"/>
    </row>
    <row r="1439" spans="18:21" s="19" customFormat="1" ht="12" x14ac:dyDescent="0.2">
      <c r="R1439" s="179"/>
      <c r="S1439" s="179"/>
      <c r="T1439" s="179"/>
      <c r="U1439" s="179"/>
    </row>
    <row r="1440" spans="18:21" s="19" customFormat="1" ht="12" x14ac:dyDescent="0.2">
      <c r="R1440" s="179"/>
      <c r="S1440" s="179"/>
      <c r="T1440" s="179"/>
      <c r="U1440" s="179"/>
    </row>
    <row r="1441" spans="18:21" s="19" customFormat="1" ht="12" x14ac:dyDescent="0.2">
      <c r="R1441" s="179"/>
      <c r="S1441" s="179"/>
      <c r="T1441" s="179"/>
      <c r="U1441" s="179"/>
    </row>
    <row r="1442" spans="18:21" s="19" customFormat="1" ht="12" x14ac:dyDescent="0.2">
      <c r="R1442" s="179"/>
      <c r="S1442" s="179"/>
      <c r="T1442" s="179"/>
      <c r="U1442" s="179"/>
    </row>
    <row r="1443" spans="18:21" s="19" customFormat="1" ht="12" x14ac:dyDescent="0.2">
      <c r="R1443" s="179"/>
      <c r="S1443" s="179"/>
      <c r="T1443" s="179"/>
      <c r="U1443" s="179"/>
    </row>
    <row r="1444" spans="18:21" s="19" customFormat="1" ht="12" x14ac:dyDescent="0.2">
      <c r="R1444" s="179"/>
      <c r="S1444" s="179"/>
      <c r="T1444" s="179"/>
      <c r="U1444" s="179"/>
    </row>
    <row r="1445" spans="18:21" s="19" customFormat="1" ht="12" x14ac:dyDescent="0.2">
      <c r="R1445" s="179"/>
      <c r="S1445" s="179"/>
      <c r="T1445" s="179"/>
      <c r="U1445" s="179"/>
    </row>
    <row r="1446" spans="18:21" s="19" customFormat="1" ht="12" x14ac:dyDescent="0.2">
      <c r="R1446" s="179"/>
      <c r="S1446" s="179"/>
      <c r="T1446" s="179"/>
      <c r="U1446" s="179"/>
    </row>
    <row r="1447" spans="18:21" s="19" customFormat="1" ht="12" x14ac:dyDescent="0.2">
      <c r="R1447" s="179"/>
      <c r="S1447" s="179"/>
      <c r="T1447" s="179"/>
      <c r="U1447" s="179"/>
    </row>
    <row r="1448" spans="18:21" s="19" customFormat="1" ht="12" x14ac:dyDescent="0.2">
      <c r="R1448" s="179"/>
      <c r="S1448" s="179"/>
      <c r="T1448" s="179"/>
      <c r="U1448" s="179"/>
    </row>
    <row r="1449" spans="18:21" s="19" customFormat="1" ht="12" x14ac:dyDescent="0.2">
      <c r="R1449" s="179"/>
      <c r="S1449" s="179"/>
      <c r="T1449" s="179"/>
      <c r="U1449" s="179"/>
    </row>
    <row r="1450" spans="18:21" s="19" customFormat="1" ht="12" x14ac:dyDescent="0.2">
      <c r="R1450" s="179"/>
      <c r="S1450" s="179"/>
      <c r="T1450" s="179"/>
      <c r="U1450" s="179"/>
    </row>
    <row r="1451" spans="18:21" s="19" customFormat="1" ht="12" x14ac:dyDescent="0.2">
      <c r="R1451" s="179"/>
      <c r="S1451" s="179"/>
      <c r="T1451" s="179"/>
      <c r="U1451" s="179"/>
    </row>
    <row r="1452" spans="18:21" s="19" customFormat="1" ht="12" x14ac:dyDescent="0.2">
      <c r="R1452" s="179"/>
      <c r="S1452" s="179"/>
      <c r="T1452" s="179"/>
      <c r="U1452" s="179"/>
    </row>
    <row r="1453" spans="18:21" s="19" customFormat="1" ht="12" x14ac:dyDescent="0.2">
      <c r="R1453" s="179"/>
      <c r="S1453" s="179"/>
      <c r="T1453" s="179"/>
      <c r="U1453" s="179"/>
    </row>
    <row r="1454" spans="18:21" s="19" customFormat="1" ht="12" x14ac:dyDescent="0.2">
      <c r="R1454" s="179"/>
      <c r="S1454" s="179"/>
      <c r="T1454" s="179"/>
      <c r="U1454" s="179"/>
    </row>
    <row r="1455" spans="18:21" s="19" customFormat="1" ht="12" x14ac:dyDescent="0.2">
      <c r="R1455" s="179"/>
      <c r="S1455" s="179"/>
      <c r="T1455" s="179"/>
      <c r="U1455" s="179"/>
    </row>
    <row r="1456" spans="18:21" s="19" customFormat="1" ht="12" x14ac:dyDescent="0.2">
      <c r="R1456" s="179"/>
      <c r="S1456" s="179"/>
      <c r="T1456" s="179"/>
      <c r="U1456" s="179"/>
    </row>
    <row r="1457" spans="18:21" s="19" customFormat="1" ht="12" x14ac:dyDescent="0.2">
      <c r="R1457" s="179"/>
      <c r="S1457" s="179"/>
      <c r="T1457" s="179"/>
      <c r="U1457" s="179"/>
    </row>
    <row r="1458" spans="18:21" s="19" customFormat="1" ht="12" x14ac:dyDescent="0.2">
      <c r="R1458" s="179"/>
      <c r="S1458" s="179"/>
      <c r="T1458" s="179"/>
      <c r="U1458" s="179"/>
    </row>
    <row r="1459" spans="18:21" s="19" customFormat="1" ht="12" x14ac:dyDescent="0.2">
      <c r="R1459" s="179"/>
      <c r="S1459" s="179"/>
      <c r="T1459" s="179"/>
      <c r="U1459" s="179"/>
    </row>
    <row r="1460" spans="18:21" s="19" customFormat="1" ht="12" x14ac:dyDescent="0.2">
      <c r="R1460" s="179"/>
      <c r="S1460" s="179"/>
      <c r="T1460" s="179"/>
      <c r="U1460" s="179"/>
    </row>
    <row r="1461" spans="18:21" s="19" customFormat="1" ht="12" x14ac:dyDescent="0.2">
      <c r="R1461" s="179"/>
      <c r="S1461" s="179"/>
      <c r="T1461" s="179"/>
      <c r="U1461" s="179"/>
    </row>
    <row r="1462" spans="18:21" s="19" customFormat="1" ht="12" x14ac:dyDescent="0.2">
      <c r="R1462" s="179"/>
      <c r="S1462" s="179"/>
      <c r="T1462" s="179"/>
      <c r="U1462" s="179"/>
    </row>
    <row r="1463" spans="18:21" s="19" customFormat="1" ht="12" x14ac:dyDescent="0.2">
      <c r="R1463" s="179"/>
      <c r="S1463" s="179"/>
      <c r="T1463" s="179"/>
      <c r="U1463" s="179"/>
    </row>
    <row r="1464" spans="18:21" s="19" customFormat="1" ht="12" x14ac:dyDescent="0.2">
      <c r="R1464" s="179"/>
      <c r="S1464" s="179"/>
      <c r="T1464" s="179"/>
      <c r="U1464" s="179"/>
    </row>
    <row r="1465" spans="18:21" s="19" customFormat="1" ht="12" x14ac:dyDescent="0.2">
      <c r="R1465" s="179"/>
      <c r="S1465" s="179"/>
      <c r="T1465" s="179"/>
      <c r="U1465" s="179"/>
    </row>
    <row r="1466" spans="18:21" s="19" customFormat="1" ht="12" x14ac:dyDescent="0.2">
      <c r="R1466" s="179"/>
      <c r="S1466" s="179"/>
      <c r="T1466" s="179"/>
      <c r="U1466" s="179"/>
    </row>
    <row r="1467" spans="18:21" s="19" customFormat="1" ht="12" x14ac:dyDescent="0.2">
      <c r="R1467" s="179"/>
      <c r="S1467" s="179"/>
      <c r="T1467" s="179"/>
      <c r="U1467" s="179"/>
    </row>
    <row r="1468" spans="18:21" s="19" customFormat="1" ht="12" x14ac:dyDescent="0.2">
      <c r="R1468" s="179"/>
      <c r="S1468" s="179"/>
      <c r="T1468" s="179"/>
      <c r="U1468" s="179"/>
    </row>
    <row r="1469" spans="18:21" s="19" customFormat="1" ht="12" x14ac:dyDescent="0.2">
      <c r="R1469" s="179"/>
      <c r="S1469" s="179"/>
      <c r="T1469" s="179"/>
      <c r="U1469" s="179"/>
    </row>
    <row r="1470" spans="18:21" s="19" customFormat="1" ht="12" x14ac:dyDescent="0.2">
      <c r="R1470" s="179"/>
      <c r="S1470" s="179"/>
      <c r="T1470" s="179"/>
      <c r="U1470" s="179"/>
    </row>
    <row r="1471" spans="18:21" s="19" customFormat="1" ht="12" x14ac:dyDescent="0.2">
      <c r="R1471" s="179"/>
      <c r="S1471" s="179"/>
      <c r="T1471" s="179"/>
      <c r="U1471" s="179"/>
    </row>
    <row r="1472" spans="18:21" s="19" customFormat="1" ht="12" x14ac:dyDescent="0.2">
      <c r="R1472" s="179"/>
      <c r="S1472" s="179"/>
      <c r="T1472" s="179"/>
      <c r="U1472" s="179"/>
    </row>
    <row r="1473" spans="18:21" s="19" customFormat="1" ht="12" x14ac:dyDescent="0.2">
      <c r="R1473" s="179"/>
      <c r="S1473" s="179"/>
      <c r="T1473" s="179"/>
      <c r="U1473" s="179"/>
    </row>
    <row r="1474" spans="18:21" s="19" customFormat="1" ht="12" x14ac:dyDescent="0.2">
      <c r="R1474" s="179"/>
      <c r="S1474" s="179"/>
      <c r="T1474" s="179"/>
      <c r="U1474" s="179"/>
    </row>
    <row r="1475" spans="18:21" s="19" customFormat="1" ht="12" x14ac:dyDescent="0.2">
      <c r="R1475" s="179"/>
      <c r="S1475" s="179"/>
      <c r="T1475" s="179"/>
      <c r="U1475" s="179"/>
    </row>
    <row r="1476" spans="18:21" s="19" customFormat="1" ht="12" x14ac:dyDescent="0.2">
      <c r="R1476" s="179"/>
      <c r="S1476" s="179"/>
      <c r="T1476" s="179"/>
      <c r="U1476" s="179"/>
    </row>
    <row r="1477" spans="18:21" s="19" customFormat="1" ht="12" x14ac:dyDescent="0.2">
      <c r="R1477" s="179"/>
      <c r="S1477" s="179"/>
      <c r="T1477" s="179"/>
      <c r="U1477" s="179"/>
    </row>
    <row r="1478" spans="18:21" s="19" customFormat="1" ht="12" x14ac:dyDescent="0.2">
      <c r="R1478" s="179"/>
      <c r="S1478" s="179"/>
      <c r="T1478" s="179"/>
      <c r="U1478" s="179"/>
    </row>
    <row r="1479" spans="18:21" s="19" customFormat="1" ht="12" x14ac:dyDescent="0.2">
      <c r="R1479" s="179"/>
      <c r="S1479" s="179"/>
      <c r="T1479" s="179"/>
      <c r="U1479" s="179"/>
    </row>
    <row r="1480" spans="18:21" s="19" customFormat="1" ht="12" x14ac:dyDescent="0.2">
      <c r="R1480" s="179"/>
      <c r="S1480" s="179"/>
      <c r="T1480" s="179"/>
      <c r="U1480" s="179"/>
    </row>
    <row r="1481" spans="18:21" s="19" customFormat="1" ht="12" x14ac:dyDescent="0.2">
      <c r="R1481" s="179"/>
      <c r="S1481" s="179"/>
      <c r="T1481" s="179"/>
      <c r="U1481" s="179"/>
    </row>
    <row r="1482" spans="18:21" s="19" customFormat="1" ht="12" x14ac:dyDescent="0.2">
      <c r="R1482" s="179"/>
      <c r="S1482" s="179"/>
      <c r="T1482" s="179"/>
      <c r="U1482" s="179"/>
    </row>
    <row r="1483" spans="18:21" s="19" customFormat="1" ht="12" x14ac:dyDescent="0.2">
      <c r="R1483" s="179"/>
      <c r="S1483" s="179"/>
      <c r="T1483" s="179"/>
      <c r="U1483" s="179"/>
    </row>
    <row r="1484" spans="18:21" s="19" customFormat="1" ht="12" x14ac:dyDescent="0.2">
      <c r="R1484" s="179"/>
      <c r="S1484" s="179"/>
      <c r="T1484" s="179"/>
      <c r="U1484" s="179"/>
    </row>
    <row r="1485" spans="18:21" s="19" customFormat="1" ht="12" x14ac:dyDescent="0.2">
      <c r="R1485" s="179"/>
      <c r="S1485" s="179"/>
      <c r="T1485" s="179"/>
      <c r="U1485" s="179"/>
    </row>
    <row r="1486" spans="18:21" s="19" customFormat="1" ht="12" x14ac:dyDescent="0.2">
      <c r="R1486" s="179"/>
      <c r="S1486" s="179"/>
      <c r="T1486" s="179"/>
      <c r="U1486" s="179"/>
    </row>
    <row r="1487" spans="18:21" s="19" customFormat="1" ht="12" x14ac:dyDescent="0.2">
      <c r="R1487" s="179"/>
      <c r="S1487" s="179"/>
      <c r="T1487" s="179"/>
      <c r="U1487" s="179"/>
    </row>
    <row r="1488" spans="18:21" s="19" customFormat="1" ht="12" x14ac:dyDescent="0.2">
      <c r="R1488" s="179"/>
      <c r="S1488" s="179"/>
      <c r="T1488" s="179"/>
      <c r="U1488" s="179"/>
    </row>
    <row r="1489" spans="18:21" s="19" customFormat="1" ht="12" x14ac:dyDescent="0.2">
      <c r="R1489" s="179"/>
      <c r="S1489" s="179"/>
      <c r="T1489" s="179"/>
      <c r="U1489" s="179"/>
    </row>
    <row r="1490" spans="18:21" s="19" customFormat="1" ht="12" x14ac:dyDescent="0.2">
      <c r="R1490" s="179"/>
      <c r="S1490" s="179"/>
      <c r="T1490" s="179"/>
      <c r="U1490" s="179"/>
    </row>
    <row r="1491" spans="18:21" s="19" customFormat="1" ht="12" x14ac:dyDescent="0.2">
      <c r="R1491" s="179"/>
      <c r="S1491" s="179"/>
      <c r="T1491" s="179"/>
      <c r="U1491" s="179"/>
    </row>
    <row r="1492" spans="18:21" s="19" customFormat="1" ht="12" x14ac:dyDescent="0.2">
      <c r="R1492" s="179"/>
      <c r="S1492" s="179"/>
      <c r="T1492" s="179"/>
      <c r="U1492" s="179"/>
    </row>
    <row r="1493" spans="18:21" s="19" customFormat="1" ht="12" x14ac:dyDescent="0.2">
      <c r="R1493" s="179"/>
      <c r="S1493" s="179"/>
      <c r="T1493" s="179"/>
      <c r="U1493" s="179"/>
    </row>
    <row r="1494" spans="18:21" s="19" customFormat="1" ht="12" x14ac:dyDescent="0.2">
      <c r="R1494" s="179"/>
      <c r="S1494" s="179"/>
      <c r="T1494" s="179"/>
      <c r="U1494" s="179"/>
    </row>
    <row r="1495" spans="18:21" s="19" customFormat="1" ht="12" x14ac:dyDescent="0.2">
      <c r="R1495" s="179"/>
      <c r="S1495" s="179"/>
      <c r="T1495" s="179"/>
      <c r="U1495" s="179"/>
    </row>
    <row r="1496" spans="18:21" s="19" customFormat="1" ht="12" x14ac:dyDescent="0.2">
      <c r="R1496" s="179"/>
      <c r="S1496" s="179"/>
      <c r="T1496" s="179"/>
      <c r="U1496" s="179"/>
    </row>
    <row r="1497" spans="18:21" s="19" customFormat="1" ht="12" x14ac:dyDescent="0.2">
      <c r="R1497" s="179"/>
      <c r="S1497" s="179"/>
      <c r="T1497" s="179"/>
      <c r="U1497" s="179"/>
    </row>
    <row r="1498" spans="18:21" s="19" customFormat="1" ht="12" x14ac:dyDescent="0.2">
      <c r="R1498" s="179"/>
      <c r="S1498" s="179"/>
      <c r="T1498" s="179"/>
      <c r="U1498" s="179"/>
    </row>
    <row r="1499" spans="18:21" s="19" customFormat="1" ht="12" x14ac:dyDescent="0.2">
      <c r="R1499" s="179"/>
      <c r="S1499" s="179"/>
      <c r="T1499" s="179"/>
      <c r="U1499" s="179"/>
    </row>
    <row r="1500" spans="18:21" s="19" customFormat="1" ht="12" x14ac:dyDescent="0.2">
      <c r="R1500" s="179"/>
      <c r="S1500" s="179"/>
      <c r="T1500" s="179"/>
      <c r="U1500" s="179"/>
    </row>
    <row r="1501" spans="18:21" s="19" customFormat="1" ht="12" x14ac:dyDescent="0.2">
      <c r="R1501" s="179"/>
      <c r="S1501" s="179"/>
      <c r="T1501" s="179"/>
      <c r="U1501" s="179"/>
    </row>
    <row r="1502" spans="18:21" s="19" customFormat="1" ht="12" x14ac:dyDescent="0.2">
      <c r="R1502" s="179"/>
      <c r="S1502" s="179"/>
      <c r="T1502" s="179"/>
      <c r="U1502" s="179"/>
    </row>
    <row r="1503" spans="18:21" s="19" customFormat="1" ht="12" x14ac:dyDescent="0.2">
      <c r="R1503" s="179"/>
      <c r="S1503" s="179"/>
      <c r="T1503" s="179"/>
      <c r="U1503" s="179"/>
    </row>
    <row r="1504" spans="18:21" s="19" customFormat="1" ht="12" x14ac:dyDescent="0.2">
      <c r="R1504" s="179"/>
      <c r="S1504" s="179"/>
      <c r="T1504" s="179"/>
      <c r="U1504" s="179"/>
    </row>
    <row r="1505" spans="18:21" s="19" customFormat="1" ht="12" x14ac:dyDescent="0.2">
      <c r="R1505" s="179"/>
      <c r="S1505" s="179"/>
      <c r="T1505" s="179"/>
      <c r="U1505" s="179"/>
    </row>
    <row r="1506" spans="18:21" s="19" customFormat="1" ht="12" x14ac:dyDescent="0.2">
      <c r="R1506" s="179"/>
      <c r="S1506" s="179"/>
      <c r="T1506" s="179"/>
      <c r="U1506" s="179"/>
    </row>
    <row r="1507" spans="18:21" s="19" customFormat="1" ht="12" x14ac:dyDescent="0.2">
      <c r="R1507" s="179"/>
      <c r="S1507" s="179"/>
      <c r="T1507" s="179"/>
      <c r="U1507" s="179"/>
    </row>
    <row r="1508" spans="18:21" s="19" customFormat="1" ht="12" x14ac:dyDescent="0.2">
      <c r="R1508" s="179"/>
      <c r="S1508" s="179"/>
      <c r="T1508" s="179"/>
      <c r="U1508" s="179"/>
    </row>
    <row r="1509" spans="18:21" s="19" customFormat="1" ht="12" x14ac:dyDescent="0.2">
      <c r="R1509" s="179"/>
      <c r="S1509" s="179"/>
      <c r="T1509" s="179"/>
      <c r="U1509" s="179"/>
    </row>
    <row r="1510" spans="18:21" s="19" customFormat="1" ht="12" x14ac:dyDescent="0.2">
      <c r="R1510" s="179"/>
      <c r="S1510" s="179"/>
      <c r="T1510" s="179"/>
      <c r="U1510" s="179"/>
    </row>
    <row r="1511" spans="18:21" s="19" customFormat="1" ht="12" x14ac:dyDescent="0.2">
      <c r="R1511" s="179"/>
      <c r="S1511" s="179"/>
      <c r="T1511" s="179"/>
      <c r="U1511" s="179"/>
    </row>
    <row r="1512" spans="18:21" s="19" customFormat="1" ht="12" x14ac:dyDescent="0.2">
      <c r="R1512" s="179"/>
      <c r="S1512" s="179"/>
      <c r="T1512" s="179"/>
      <c r="U1512" s="179"/>
    </row>
    <row r="1513" spans="18:21" s="19" customFormat="1" ht="12" x14ac:dyDescent="0.2">
      <c r="R1513" s="179"/>
      <c r="S1513" s="179"/>
      <c r="T1513" s="179"/>
      <c r="U1513" s="179"/>
    </row>
    <row r="1514" spans="18:21" s="19" customFormat="1" ht="12" x14ac:dyDescent="0.2">
      <c r="R1514" s="179"/>
      <c r="S1514" s="179"/>
      <c r="T1514" s="179"/>
      <c r="U1514" s="179"/>
    </row>
    <row r="1515" spans="18:21" s="19" customFormat="1" ht="12" x14ac:dyDescent="0.2">
      <c r="R1515" s="179"/>
      <c r="S1515" s="179"/>
      <c r="T1515" s="179"/>
      <c r="U1515" s="179"/>
    </row>
    <row r="1516" spans="18:21" s="19" customFormat="1" ht="12" x14ac:dyDescent="0.2">
      <c r="R1516" s="179"/>
      <c r="S1516" s="179"/>
      <c r="T1516" s="179"/>
      <c r="U1516" s="179"/>
    </row>
    <row r="1517" spans="18:21" s="19" customFormat="1" ht="12" x14ac:dyDescent="0.2">
      <c r="R1517" s="179"/>
      <c r="S1517" s="179"/>
      <c r="T1517" s="179"/>
      <c r="U1517" s="179"/>
    </row>
    <row r="1518" spans="18:21" s="19" customFormat="1" ht="12" x14ac:dyDescent="0.2">
      <c r="R1518" s="179"/>
      <c r="S1518" s="179"/>
      <c r="T1518" s="179"/>
      <c r="U1518" s="179"/>
    </row>
    <row r="1519" spans="18:21" s="19" customFormat="1" ht="12" x14ac:dyDescent="0.2">
      <c r="R1519" s="179"/>
      <c r="S1519" s="179"/>
      <c r="T1519" s="179"/>
      <c r="U1519" s="179"/>
    </row>
    <row r="1520" spans="18:21" s="19" customFormat="1" ht="12" x14ac:dyDescent="0.2">
      <c r="R1520" s="179"/>
      <c r="S1520" s="179"/>
      <c r="T1520" s="179"/>
      <c r="U1520" s="179"/>
    </row>
    <row r="1521" spans="18:21" s="19" customFormat="1" ht="12" x14ac:dyDescent="0.2">
      <c r="R1521" s="179"/>
      <c r="S1521" s="179"/>
      <c r="T1521" s="179"/>
      <c r="U1521" s="179"/>
    </row>
    <row r="1522" spans="18:21" s="19" customFormat="1" ht="12" x14ac:dyDescent="0.2">
      <c r="R1522" s="179"/>
      <c r="S1522" s="179"/>
      <c r="T1522" s="179"/>
      <c r="U1522" s="179"/>
    </row>
    <row r="1523" spans="18:21" s="19" customFormat="1" ht="12" x14ac:dyDescent="0.2">
      <c r="R1523" s="179"/>
      <c r="S1523" s="179"/>
      <c r="T1523" s="179"/>
      <c r="U1523" s="179"/>
    </row>
    <row r="1524" spans="18:21" s="19" customFormat="1" ht="12" x14ac:dyDescent="0.2">
      <c r="R1524" s="179"/>
      <c r="S1524" s="179"/>
      <c r="T1524" s="179"/>
      <c r="U1524" s="179"/>
    </row>
    <row r="1525" spans="18:21" s="19" customFormat="1" ht="12" x14ac:dyDescent="0.2">
      <c r="R1525" s="179"/>
      <c r="S1525" s="179"/>
      <c r="T1525" s="179"/>
      <c r="U1525" s="179"/>
    </row>
    <row r="1526" spans="18:21" s="19" customFormat="1" ht="12" x14ac:dyDescent="0.2">
      <c r="R1526" s="179"/>
      <c r="S1526" s="179"/>
      <c r="T1526" s="179"/>
      <c r="U1526" s="179"/>
    </row>
    <row r="1527" spans="18:21" s="19" customFormat="1" ht="12" x14ac:dyDescent="0.2">
      <c r="R1527" s="179"/>
      <c r="S1527" s="179"/>
      <c r="T1527" s="179"/>
      <c r="U1527" s="179"/>
    </row>
    <row r="1528" spans="18:21" s="19" customFormat="1" ht="12" x14ac:dyDescent="0.2">
      <c r="R1528" s="179"/>
      <c r="S1528" s="179"/>
      <c r="T1528" s="179"/>
      <c r="U1528" s="179"/>
    </row>
    <row r="1529" spans="18:21" s="19" customFormat="1" ht="12" x14ac:dyDescent="0.2">
      <c r="R1529" s="179"/>
      <c r="S1529" s="179"/>
      <c r="T1529" s="179"/>
      <c r="U1529" s="179"/>
    </row>
    <row r="1530" spans="18:21" s="19" customFormat="1" ht="12" x14ac:dyDescent="0.2">
      <c r="R1530" s="179"/>
      <c r="S1530" s="179"/>
      <c r="T1530" s="179"/>
      <c r="U1530" s="179"/>
    </row>
    <row r="1531" spans="18:21" s="19" customFormat="1" ht="12" x14ac:dyDescent="0.2">
      <c r="R1531" s="179"/>
      <c r="S1531" s="179"/>
      <c r="T1531" s="179"/>
      <c r="U1531" s="179"/>
    </row>
    <row r="1532" spans="18:21" s="19" customFormat="1" ht="12" x14ac:dyDescent="0.2">
      <c r="R1532" s="179"/>
      <c r="S1532" s="179"/>
      <c r="T1532" s="179"/>
      <c r="U1532" s="179"/>
    </row>
    <row r="1533" spans="18:21" s="19" customFormat="1" ht="12" x14ac:dyDescent="0.2">
      <c r="R1533" s="179"/>
      <c r="S1533" s="179"/>
      <c r="T1533" s="179"/>
      <c r="U1533" s="179"/>
    </row>
    <row r="1534" spans="18:21" s="19" customFormat="1" ht="12" x14ac:dyDescent="0.2">
      <c r="R1534" s="179"/>
      <c r="S1534" s="179"/>
      <c r="T1534" s="179"/>
      <c r="U1534" s="179"/>
    </row>
    <row r="1535" spans="18:21" s="19" customFormat="1" ht="12" x14ac:dyDescent="0.2">
      <c r="R1535" s="179"/>
      <c r="S1535" s="179"/>
      <c r="T1535" s="179"/>
      <c r="U1535" s="179"/>
    </row>
    <row r="1536" spans="18:21" s="19" customFormat="1" ht="12" x14ac:dyDescent="0.2">
      <c r="R1536" s="179"/>
      <c r="S1536" s="179"/>
      <c r="T1536" s="179"/>
      <c r="U1536" s="179"/>
    </row>
    <row r="1537" spans="18:21" s="19" customFormat="1" ht="12" x14ac:dyDescent="0.2">
      <c r="R1537" s="179"/>
      <c r="S1537" s="179"/>
      <c r="T1537" s="179"/>
      <c r="U1537" s="179"/>
    </row>
    <row r="1538" spans="18:21" s="19" customFormat="1" ht="12" x14ac:dyDescent="0.2">
      <c r="R1538" s="179"/>
      <c r="S1538" s="179"/>
      <c r="T1538" s="179"/>
      <c r="U1538" s="179"/>
    </row>
    <row r="1539" spans="18:21" s="19" customFormat="1" ht="12" x14ac:dyDescent="0.2">
      <c r="R1539" s="179"/>
      <c r="S1539" s="179"/>
      <c r="T1539" s="179"/>
      <c r="U1539" s="179"/>
    </row>
    <row r="1540" spans="18:21" s="19" customFormat="1" ht="12" x14ac:dyDescent="0.2">
      <c r="R1540" s="179"/>
      <c r="S1540" s="179"/>
      <c r="T1540" s="179"/>
      <c r="U1540" s="179"/>
    </row>
    <row r="1541" spans="18:21" s="19" customFormat="1" ht="12" x14ac:dyDescent="0.2">
      <c r="R1541" s="179"/>
      <c r="S1541" s="179"/>
      <c r="T1541" s="179"/>
      <c r="U1541" s="179"/>
    </row>
    <row r="1542" spans="18:21" s="19" customFormat="1" ht="12" x14ac:dyDescent="0.2">
      <c r="R1542" s="179"/>
      <c r="S1542" s="179"/>
      <c r="T1542" s="179"/>
      <c r="U1542" s="179"/>
    </row>
    <row r="1543" spans="18:21" s="19" customFormat="1" ht="12" x14ac:dyDescent="0.2">
      <c r="R1543" s="179"/>
      <c r="S1543" s="179"/>
      <c r="T1543" s="179"/>
      <c r="U1543" s="179"/>
    </row>
    <row r="1544" spans="18:21" s="19" customFormat="1" ht="12" x14ac:dyDescent="0.2">
      <c r="R1544" s="179"/>
      <c r="S1544" s="179"/>
      <c r="T1544" s="179"/>
      <c r="U1544" s="179"/>
    </row>
    <row r="1545" spans="18:21" s="19" customFormat="1" ht="12" x14ac:dyDescent="0.2">
      <c r="R1545" s="179"/>
      <c r="S1545" s="179"/>
      <c r="T1545" s="179"/>
      <c r="U1545" s="179"/>
    </row>
    <row r="1546" spans="18:21" s="19" customFormat="1" ht="12" x14ac:dyDescent="0.2">
      <c r="R1546" s="179"/>
      <c r="S1546" s="179"/>
      <c r="T1546" s="179"/>
      <c r="U1546" s="179"/>
    </row>
    <row r="1547" spans="18:21" s="19" customFormat="1" ht="12" x14ac:dyDescent="0.2">
      <c r="R1547" s="179"/>
      <c r="S1547" s="179"/>
      <c r="T1547" s="179"/>
      <c r="U1547" s="179"/>
    </row>
    <row r="1548" spans="18:21" s="19" customFormat="1" ht="12" x14ac:dyDescent="0.2">
      <c r="R1548" s="179"/>
      <c r="S1548" s="179"/>
      <c r="T1548" s="179"/>
      <c r="U1548" s="179"/>
    </row>
    <row r="1549" spans="18:21" s="19" customFormat="1" ht="12" x14ac:dyDescent="0.2">
      <c r="R1549" s="179"/>
      <c r="S1549" s="179"/>
      <c r="T1549" s="179"/>
      <c r="U1549" s="179"/>
    </row>
    <row r="1550" spans="18:21" s="19" customFormat="1" ht="12" x14ac:dyDescent="0.2">
      <c r="R1550" s="179"/>
      <c r="S1550" s="179"/>
      <c r="T1550" s="179"/>
      <c r="U1550" s="179"/>
    </row>
    <row r="1551" spans="18:21" s="19" customFormat="1" ht="12" x14ac:dyDescent="0.2">
      <c r="R1551" s="179"/>
      <c r="S1551" s="179"/>
      <c r="T1551" s="179"/>
      <c r="U1551" s="179"/>
    </row>
    <row r="1552" spans="18:21" s="19" customFormat="1" ht="12" x14ac:dyDescent="0.2">
      <c r="R1552" s="179"/>
      <c r="S1552" s="179"/>
      <c r="T1552" s="179"/>
      <c r="U1552" s="179"/>
    </row>
    <row r="1553" spans="18:21" s="19" customFormat="1" ht="12" x14ac:dyDescent="0.2">
      <c r="R1553" s="179"/>
      <c r="S1553" s="179"/>
      <c r="T1553" s="179"/>
      <c r="U1553" s="179"/>
    </row>
    <row r="1554" spans="18:21" s="19" customFormat="1" ht="12" x14ac:dyDescent="0.2">
      <c r="R1554" s="179"/>
      <c r="S1554" s="179"/>
      <c r="T1554" s="179"/>
      <c r="U1554" s="179"/>
    </row>
    <row r="1555" spans="18:21" s="19" customFormat="1" ht="12" x14ac:dyDescent="0.2">
      <c r="R1555" s="179"/>
      <c r="S1555" s="179"/>
      <c r="T1555" s="179"/>
      <c r="U1555" s="179"/>
    </row>
    <row r="1556" spans="18:21" s="19" customFormat="1" ht="12" x14ac:dyDescent="0.2">
      <c r="R1556" s="179"/>
      <c r="S1556" s="179"/>
      <c r="T1556" s="179"/>
      <c r="U1556" s="179"/>
    </row>
    <row r="1557" spans="18:21" s="19" customFormat="1" ht="12" x14ac:dyDescent="0.2">
      <c r="R1557" s="179"/>
      <c r="S1557" s="179"/>
      <c r="T1557" s="179"/>
      <c r="U1557" s="179"/>
    </row>
    <row r="1558" spans="18:21" s="19" customFormat="1" ht="12" x14ac:dyDescent="0.2">
      <c r="R1558" s="179"/>
      <c r="S1558" s="179"/>
      <c r="T1558" s="179"/>
      <c r="U1558" s="179"/>
    </row>
    <row r="1559" spans="18:21" s="19" customFormat="1" ht="12" x14ac:dyDescent="0.2">
      <c r="R1559" s="179"/>
      <c r="S1559" s="179"/>
      <c r="T1559" s="179"/>
      <c r="U1559" s="179"/>
    </row>
    <row r="1560" spans="18:21" s="19" customFormat="1" ht="12" x14ac:dyDescent="0.2">
      <c r="R1560" s="179"/>
      <c r="S1560" s="179"/>
      <c r="T1560" s="179"/>
      <c r="U1560" s="179"/>
    </row>
    <row r="1561" spans="18:21" s="19" customFormat="1" ht="12" x14ac:dyDescent="0.2">
      <c r="R1561" s="179"/>
      <c r="S1561" s="179"/>
      <c r="T1561" s="179"/>
      <c r="U1561" s="179"/>
    </row>
    <row r="1562" spans="18:21" s="19" customFormat="1" ht="12" x14ac:dyDescent="0.2">
      <c r="R1562" s="179"/>
      <c r="S1562" s="179"/>
      <c r="T1562" s="179"/>
      <c r="U1562" s="179"/>
    </row>
    <row r="1563" spans="18:21" s="19" customFormat="1" ht="12" x14ac:dyDescent="0.2">
      <c r="R1563" s="179"/>
      <c r="S1563" s="179"/>
      <c r="T1563" s="179"/>
      <c r="U1563" s="179"/>
    </row>
    <row r="1564" spans="18:21" s="19" customFormat="1" ht="12" x14ac:dyDescent="0.2">
      <c r="R1564" s="179"/>
      <c r="S1564" s="179"/>
      <c r="T1564" s="179"/>
      <c r="U1564" s="179"/>
    </row>
    <row r="1565" spans="18:21" s="19" customFormat="1" ht="12" x14ac:dyDescent="0.2">
      <c r="R1565" s="179"/>
      <c r="S1565" s="179"/>
      <c r="T1565" s="179"/>
      <c r="U1565" s="179"/>
    </row>
    <row r="1566" spans="18:21" s="19" customFormat="1" ht="12" x14ac:dyDescent="0.2">
      <c r="R1566" s="179"/>
      <c r="S1566" s="179"/>
      <c r="T1566" s="179"/>
      <c r="U1566" s="179"/>
    </row>
    <row r="1567" spans="18:21" s="19" customFormat="1" ht="12" x14ac:dyDescent="0.2">
      <c r="R1567" s="179"/>
      <c r="S1567" s="179"/>
      <c r="T1567" s="179"/>
      <c r="U1567" s="179"/>
    </row>
    <row r="1568" spans="18:21" s="19" customFormat="1" ht="12" x14ac:dyDescent="0.2">
      <c r="R1568" s="179"/>
      <c r="S1568" s="179"/>
      <c r="T1568" s="179"/>
      <c r="U1568" s="179"/>
    </row>
    <row r="1569" spans="18:21" s="19" customFormat="1" ht="12" x14ac:dyDescent="0.2">
      <c r="R1569" s="179"/>
      <c r="S1569" s="179"/>
      <c r="T1569" s="179"/>
      <c r="U1569" s="179"/>
    </row>
    <row r="1570" spans="18:21" s="19" customFormat="1" ht="12" x14ac:dyDescent="0.2">
      <c r="R1570" s="179"/>
      <c r="S1570" s="179"/>
      <c r="T1570" s="179"/>
      <c r="U1570" s="179"/>
    </row>
    <row r="1571" spans="18:21" s="19" customFormat="1" ht="12" x14ac:dyDescent="0.2">
      <c r="R1571" s="179"/>
      <c r="S1571" s="179"/>
      <c r="T1571" s="179"/>
      <c r="U1571" s="179"/>
    </row>
    <row r="1572" spans="18:21" s="19" customFormat="1" ht="12" x14ac:dyDescent="0.2">
      <c r="R1572" s="179"/>
      <c r="S1572" s="179"/>
      <c r="T1572" s="179"/>
      <c r="U1572" s="179"/>
    </row>
    <row r="1573" spans="18:21" s="19" customFormat="1" ht="12" x14ac:dyDescent="0.2">
      <c r="R1573" s="179"/>
      <c r="S1573" s="179"/>
      <c r="T1573" s="179"/>
      <c r="U1573" s="179"/>
    </row>
    <row r="1574" spans="18:21" s="19" customFormat="1" ht="12" x14ac:dyDescent="0.2">
      <c r="R1574" s="179"/>
      <c r="S1574" s="179"/>
      <c r="T1574" s="179"/>
      <c r="U1574" s="179"/>
    </row>
    <row r="1575" spans="18:21" s="19" customFormat="1" ht="12" x14ac:dyDescent="0.2">
      <c r="R1575" s="179"/>
      <c r="S1575" s="179"/>
      <c r="T1575" s="179"/>
      <c r="U1575" s="179"/>
    </row>
    <row r="1576" spans="18:21" s="19" customFormat="1" ht="12" x14ac:dyDescent="0.2">
      <c r="R1576" s="179"/>
      <c r="S1576" s="179"/>
      <c r="T1576" s="179"/>
      <c r="U1576" s="179"/>
    </row>
    <row r="1577" spans="18:21" s="19" customFormat="1" ht="12" x14ac:dyDescent="0.2">
      <c r="R1577" s="179"/>
      <c r="S1577" s="179"/>
      <c r="T1577" s="179"/>
      <c r="U1577" s="179"/>
    </row>
    <row r="1578" spans="18:21" s="19" customFormat="1" ht="12" x14ac:dyDescent="0.2">
      <c r="R1578" s="179"/>
      <c r="S1578" s="179"/>
      <c r="T1578" s="179"/>
      <c r="U1578" s="179"/>
    </row>
    <row r="1579" spans="18:21" s="19" customFormat="1" ht="12" x14ac:dyDescent="0.2">
      <c r="R1579" s="179"/>
      <c r="S1579" s="179"/>
      <c r="T1579" s="179"/>
      <c r="U1579" s="179"/>
    </row>
    <row r="1580" spans="18:21" s="19" customFormat="1" ht="12" x14ac:dyDescent="0.2">
      <c r="R1580" s="179"/>
      <c r="S1580" s="179"/>
      <c r="T1580" s="179"/>
      <c r="U1580" s="179"/>
    </row>
    <row r="1581" spans="18:21" s="19" customFormat="1" ht="12" x14ac:dyDescent="0.2">
      <c r="R1581" s="179"/>
      <c r="S1581" s="179"/>
      <c r="T1581" s="179"/>
      <c r="U1581" s="179"/>
    </row>
    <row r="1582" spans="18:21" s="19" customFormat="1" ht="12" x14ac:dyDescent="0.2">
      <c r="R1582" s="179"/>
      <c r="S1582" s="179"/>
      <c r="T1582" s="179"/>
      <c r="U1582" s="179"/>
    </row>
    <row r="1583" spans="18:21" s="19" customFormat="1" ht="12" x14ac:dyDescent="0.2">
      <c r="R1583" s="179"/>
      <c r="S1583" s="179"/>
      <c r="T1583" s="179"/>
      <c r="U1583" s="179"/>
    </row>
    <row r="1584" spans="18:21" s="19" customFormat="1" ht="12" x14ac:dyDescent="0.2">
      <c r="R1584" s="179"/>
      <c r="S1584" s="179"/>
      <c r="T1584" s="179"/>
      <c r="U1584" s="179"/>
    </row>
    <row r="1585" spans="18:21" s="19" customFormat="1" ht="12" x14ac:dyDescent="0.2">
      <c r="R1585" s="179"/>
      <c r="S1585" s="179"/>
      <c r="T1585" s="179"/>
      <c r="U1585" s="179"/>
    </row>
    <row r="1586" spans="18:21" s="19" customFormat="1" ht="12" x14ac:dyDescent="0.2">
      <c r="R1586" s="179"/>
      <c r="S1586" s="179"/>
      <c r="T1586" s="179"/>
      <c r="U1586" s="179"/>
    </row>
    <row r="1587" spans="18:21" s="19" customFormat="1" ht="12" x14ac:dyDescent="0.2">
      <c r="R1587" s="179"/>
      <c r="S1587" s="179"/>
      <c r="T1587" s="179"/>
      <c r="U1587" s="179"/>
    </row>
    <row r="1588" spans="18:21" s="19" customFormat="1" ht="12" x14ac:dyDescent="0.2">
      <c r="R1588" s="179"/>
      <c r="S1588" s="179"/>
      <c r="T1588" s="179"/>
      <c r="U1588" s="179"/>
    </row>
    <row r="1589" spans="18:21" s="19" customFormat="1" ht="12" x14ac:dyDescent="0.2">
      <c r="R1589" s="179"/>
      <c r="S1589" s="179"/>
      <c r="T1589" s="179"/>
      <c r="U1589" s="179"/>
    </row>
    <row r="1590" spans="18:21" s="19" customFormat="1" ht="12" x14ac:dyDescent="0.2">
      <c r="R1590" s="179"/>
      <c r="S1590" s="179"/>
      <c r="T1590" s="179"/>
      <c r="U1590" s="179"/>
    </row>
    <row r="1591" spans="18:21" s="19" customFormat="1" ht="12" x14ac:dyDescent="0.2">
      <c r="R1591" s="179"/>
      <c r="S1591" s="179"/>
      <c r="T1591" s="179"/>
      <c r="U1591" s="179"/>
    </row>
    <row r="1592" spans="18:21" s="19" customFormat="1" ht="12" x14ac:dyDescent="0.2">
      <c r="R1592" s="179"/>
      <c r="S1592" s="179"/>
      <c r="T1592" s="179"/>
      <c r="U1592" s="179"/>
    </row>
    <row r="1593" spans="18:21" s="19" customFormat="1" ht="12" x14ac:dyDescent="0.2">
      <c r="R1593" s="179"/>
      <c r="S1593" s="179"/>
      <c r="T1593" s="179"/>
      <c r="U1593" s="179"/>
    </row>
    <row r="1594" spans="18:21" s="19" customFormat="1" ht="12" x14ac:dyDescent="0.2">
      <c r="R1594" s="179"/>
      <c r="S1594" s="179"/>
      <c r="T1594" s="179"/>
      <c r="U1594" s="179"/>
    </row>
    <row r="1595" spans="18:21" s="19" customFormat="1" ht="12" x14ac:dyDescent="0.2">
      <c r="R1595" s="179"/>
      <c r="S1595" s="179"/>
      <c r="T1595" s="179"/>
      <c r="U1595" s="179"/>
    </row>
    <row r="1596" spans="18:21" s="19" customFormat="1" ht="12" x14ac:dyDescent="0.2">
      <c r="R1596" s="179"/>
      <c r="S1596" s="179"/>
      <c r="T1596" s="179"/>
      <c r="U1596" s="179"/>
    </row>
    <row r="1597" spans="18:21" s="19" customFormat="1" ht="12" x14ac:dyDescent="0.2">
      <c r="R1597" s="179"/>
      <c r="S1597" s="179"/>
      <c r="T1597" s="179"/>
      <c r="U1597" s="179"/>
    </row>
    <row r="1598" spans="18:21" s="19" customFormat="1" ht="12" x14ac:dyDescent="0.2">
      <c r="R1598" s="179"/>
      <c r="S1598" s="179"/>
      <c r="T1598" s="179"/>
      <c r="U1598" s="179"/>
    </row>
    <row r="1599" spans="18:21" s="19" customFormat="1" ht="12" x14ac:dyDescent="0.2">
      <c r="R1599" s="179"/>
      <c r="S1599" s="179"/>
      <c r="T1599" s="179"/>
      <c r="U1599" s="179"/>
    </row>
    <row r="1600" spans="18:21" s="19" customFormat="1" ht="12" x14ac:dyDescent="0.2">
      <c r="R1600" s="179"/>
      <c r="S1600" s="179"/>
      <c r="T1600" s="179"/>
      <c r="U1600" s="179"/>
    </row>
    <row r="1601" spans="18:21" s="19" customFormat="1" ht="12" x14ac:dyDescent="0.2">
      <c r="R1601" s="179"/>
      <c r="S1601" s="179"/>
      <c r="T1601" s="179"/>
      <c r="U1601" s="179"/>
    </row>
    <row r="1602" spans="18:21" s="19" customFormat="1" ht="12" x14ac:dyDescent="0.2">
      <c r="R1602" s="179"/>
      <c r="S1602" s="179"/>
      <c r="T1602" s="179"/>
      <c r="U1602" s="179"/>
    </row>
    <row r="1603" spans="18:21" s="19" customFormat="1" ht="12" x14ac:dyDescent="0.2">
      <c r="R1603" s="179"/>
      <c r="S1603" s="179"/>
      <c r="T1603" s="179"/>
      <c r="U1603" s="179"/>
    </row>
    <row r="1604" spans="18:21" s="19" customFormat="1" ht="12" x14ac:dyDescent="0.2">
      <c r="R1604" s="179"/>
      <c r="S1604" s="179"/>
      <c r="T1604" s="179"/>
      <c r="U1604" s="179"/>
    </row>
    <row r="1605" spans="18:21" s="19" customFormat="1" ht="12" x14ac:dyDescent="0.2">
      <c r="R1605" s="179"/>
      <c r="S1605" s="179"/>
      <c r="T1605" s="179"/>
      <c r="U1605" s="179"/>
    </row>
    <row r="1606" spans="18:21" s="19" customFormat="1" ht="12" x14ac:dyDescent="0.2">
      <c r="R1606" s="179"/>
      <c r="S1606" s="179"/>
      <c r="T1606" s="179"/>
      <c r="U1606" s="179"/>
    </row>
    <row r="1607" spans="18:21" s="19" customFormat="1" ht="12" x14ac:dyDescent="0.2">
      <c r="R1607" s="179"/>
      <c r="S1607" s="179"/>
      <c r="T1607" s="179"/>
      <c r="U1607" s="179"/>
    </row>
    <row r="1608" spans="18:21" s="19" customFormat="1" ht="12" x14ac:dyDescent="0.2">
      <c r="R1608" s="179"/>
      <c r="S1608" s="179"/>
      <c r="T1608" s="179"/>
      <c r="U1608" s="179"/>
    </row>
    <row r="1609" spans="18:21" s="19" customFormat="1" ht="12" x14ac:dyDescent="0.2">
      <c r="R1609" s="179"/>
      <c r="S1609" s="179"/>
      <c r="T1609" s="179"/>
      <c r="U1609" s="179"/>
    </row>
    <row r="1610" spans="18:21" s="19" customFormat="1" ht="12" x14ac:dyDescent="0.2">
      <c r="R1610" s="179"/>
      <c r="S1610" s="179"/>
      <c r="T1610" s="179"/>
      <c r="U1610" s="179"/>
    </row>
    <row r="1611" spans="18:21" s="19" customFormat="1" ht="12" x14ac:dyDescent="0.2">
      <c r="R1611" s="179"/>
      <c r="S1611" s="179"/>
      <c r="T1611" s="179"/>
      <c r="U1611" s="179"/>
    </row>
    <row r="1612" spans="18:21" s="19" customFormat="1" ht="12" x14ac:dyDescent="0.2">
      <c r="R1612" s="179"/>
      <c r="S1612" s="179"/>
      <c r="T1612" s="179"/>
      <c r="U1612" s="179"/>
    </row>
    <row r="1613" spans="18:21" s="19" customFormat="1" ht="12" x14ac:dyDescent="0.2">
      <c r="R1613" s="179"/>
      <c r="S1613" s="179"/>
      <c r="T1613" s="179"/>
      <c r="U1613" s="179"/>
    </row>
    <row r="1614" spans="18:21" s="19" customFormat="1" ht="12" x14ac:dyDescent="0.2">
      <c r="R1614" s="179"/>
      <c r="S1614" s="179"/>
      <c r="T1614" s="179"/>
      <c r="U1614" s="179"/>
    </row>
    <row r="1615" spans="18:21" s="19" customFormat="1" ht="12" x14ac:dyDescent="0.2">
      <c r="R1615" s="179"/>
      <c r="S1615" s="179"/>
      <c r="T1615" s="179"/>
      <c r="U1615" s="179"/>
    </row>
    <row r="1616" spans="18:21" s="19" customFormat="1" ht="12" x14ac:dyDescent="0.2">
      <c r="R1616" s="179"/>
      <c r="S1616" s="179"/>
      <c r="T1616" s="179"/>
      <c r="U1616" s="179"/>
    </row>
    <row r="1617" spans="18:21" s="19" customFormat="1" ht="12" x14ac:dyDescent="0.2">
      <c r="R1617" s="179"/>
      <c r="S1617" s="179"/>
      <c r="T1617" s="179"/>
      <c r="U1617" s="179"/>
    </row>
    <row r="1618" spans="18:21" s="19" customFormat="1" ht="12" x14ac:dyDescent="0.2">
      <c r="R1618" s="179"/>
      <c r="S1618" s="179"/>
      <c r="T1618" s="179"/>
      <c r="U1618" s="179"/>
    </row>
    <row r="1619" spans="18:21" s="19" customFormat="1" ht="12" x14ac:dyDescent="0.2">
      <c r="R1619" s="179"/>
      <c r="S1619" s="179"/>
      <c r="T1619" s="179"/>
      <c r="U1619" s="179"/>
    </row>
    <row r="1620" spans="18:21" s="19" customFormat="1" ht="12" x14ac:dyDescent="0.2">
      <c r="R1620" s="179"/>
      <c r="S1620" s="179"/>
      <c r="T1620" s="179"/>
      <c r="U1620" s="179"/>
    </row>
    <row r="1621" spans="18:21" s="19" customFormat="1" ht="12" x14ac:dyDescent="0.2">
      <c r="R1621" s="179"/>
      <c r="S1621" s="179"/>
      <c r="T1621" s="179"/>
      <c r="U1621" s="179"/>
    </row>
    <row r="1622" spans="18:21" s="19" customFormat="1" ht="12" x14ac:dyDescent="0.2">
      <c r="R1622" s="179"/>
      <c r="S1622" s="179"/>
      <c r="T1622" s="179"/>
      <c r="U1622" s="179"/>
    </row>
    <row r="1623" spans="18:21" s="19" customFormat="1" ht="12" x14ac:dyDescent="0.2">
      <c r="R1623" s="179"/>
      <c r="S1623" s="179"/>
      <c r="T1623" s="179"/>
      <c r="U1623" s="179"/>
    </row>
    <row r="1624" spans="18:21" s="19" customFormat="1" ht="12" x14ac:dyDescent="0.2">
      <c r="R1624" s="179"/>
      <c r="S1624" s="179"/>
      <c r="T1624" s="179"/>
      <c r="U1624" s="179"/>
    </row>
    <row r="1625" spans="18:21" s="19" customFormat="1" ht="12" x14ac:dyDescent="0.2">
      <c r="R1625" s="179"/>
      <c r="S1625" s="179"/>
      <c r="T1625" s="179"/>
      <c r="U1625" s="179"/>
    </row>
    <row r="1626" spans="18:21" s="19" customFormat="1" ht="12" x14ac:dyDescent="0.2">
      <c r="R1626" s="179"/>
      <c r="S1626" s="179"/>
      <c r="T1626" s="179"/>
      <c r="U1626" s="179"/>
    </row>
    <row r="1627" spans="18:21" s="19" customFormat="1" ht="12" x14ac:dyDescent="0.2">
      <c r="R1627" s="179"/>
      <c r="S1627" s="179"/>
      <c r="T1627" s="179"/>
      <c r="U1627" s="179"/>
    </row>
    <row r="1628" spans="18:21" s="19" customFormat="1" ht="12" x14ac:dyDescent="0.2">
      <c r="R1628" s="179"/>
      <c r="S1628" s="179"/>
      <c r="T1628" s="179"/>
      <c r="U1628" s="179"/>
    </row>
    <row r="1629" spans="18:21" s="19" customFormat="1" ht="12" x14ac:dyDescent="0.2">
      <c r="R1629" s="179"/>
      <c r="S1629" s="179"/>
      <c r="T1629" s="179"/>
      <c r="U1629" s="179"/>
    </row>
    <row r="1630" spans="18:21" s="19" customFormat="1" ht="12" x14ac:dyDescent="0.2">
      <c r="R1630" s="179"/>
      <c r="S1630" s="179"/>
      <c r="T1630" s="179"/>
      <c r="U1630" s="179"/>
    </row>
    <row r="1631" spans="18:21" s="19" customFormat="1" ht="12" x14ac:dyDescent="0.2">
      <c r="R1631" s="179"/>
      <c r="S1631" s="179"/>
      <c r="T1631" s="179"/>
      <c r="U1631" s="179"/>
    </row>
    <row r="1632" spans="18:21" s="19" customFormat="1" ht="12" x14ac:dyDescent="0.2">
      <c r="R1632" s="179"/>
      <c r="S1632" s="179"/>
      <c r="T1632" s="179"/>
      <c r="U1632" s="179"/>
    </row>
    <row r="1633" spans="18:21" s="19" customFormat="1" ht="12" x14ac:dyDescent="0.2">
      <c r="R1633" s="179"/>
      <c r="S1633" s="179"/>
      <c r="T1633" s="179"/>
      <c r="U1633" s="179"/>
    </row>
    <row r="1634" spans="18:21" s="19" customFormat="1" ht="12" x14ac:dyDescent="0.2">
      <c r="R1634" s="179"/>
      <c r="S1634" s="179"/>
      <c r="T1634" s="179"/>
      <c r="U1634" s="179"/>
    </row>
    <row r="1635" spans="18:21" s="19" customFormat="1" ht="12" x14ac:dyDescent="0.2">
      <c r="R1635" s="179"/>
      <c r="S1635" s="179"/>
      <c r="T1635" s="179"/>
      <c r="U1635" s="179"/>
    </row>
    <row r="1636" spans="18:21" s="19" customFormat="1" ht="12" x14ac:dyDescent="0.2">
      <c r="R1636" s="179"/>
      <c r="S1636" s="179"/>
      <c r="T1636" s="179"/>
      <c r="U1636" s="179"/>
    </row>
    <row r="1637" spans="18:21" s="19" customFormat="1" ht="12" x14ac:dyDescent="0.2">
      <c r="R1637" s="179"/>
      <c r="S1637" s="179"/>
      <c r="T1637" s="179"/>
      <c r="U1637" s="179"/>
    </row>
    <row r="1638" spans="18:21" s="19" customFormat="1" ht="12" x14ac:dyDescent="0.2">
      <c r="R1638" s="179"/>
      <c r="S1638" s="179"/>
      <c r="T1638" s="179"/>
      <c r="U1638" s="179"/>
    </row>
    <row r="1639" spans="18:21" s="19" customFormat="1" ht="12" x14ac:dyDescent="0.2">
      <c r="R1639" s="179"/>
      <c r="S1639" s="179"/>
      <c r="T1639" s="179"/>
      <c r="U1639" s="179"/>
    </row>
    <row r="1640" spans="18:21" s="19" customFormat="1" ht="12" x14ac:dyDescent="0.2">
      <c r="R1640" s="179"/>
      <c r="S1640" s="179"/>
      <c r="T1640" s="179"/>
      <c r="U1640" s="179"/>
    </row>
    <row r="1641" spans="18:21" s="19" customFormat="1" ht="12" x14ac:dyDescent="0.2">
      <c r="R1641" s="179"/>
      <c r="S1641" s="179"/>
      <c r="T1641" s="179"/>
      <c r="U1641" s="179"/>
    </row>
    <row r="1642" spans="18:21" s="19" customFormat="1" ht="12" x14ac:dyDescent="0.2">
      <c r="R1642" s="179"/>
      <c r="S1642" s="179"/>
      <c r="T1642" s="179"/>
      <c r="U1642" s="179"/>
    </row>
    <row r="1643" spans="18:21" s="19" customFormat="1" ht="12" x14ac:dyDescent="0.2">
      <c r="R1643" s="179"/>
      <c r="S1643" s="179"/>
      <c r="T1643" s="179"/>
      <c r="U1643" s="179"/>
    </row>
    <row r="1644" spans="18:21" s="19" customFormat="1" ht="12" x14ac:dyDescent="0.2">
      <c r="R1644" s="179"/>
      <c r="S1644" s="179"/>
      <c r="T1644" s="179"/>
      <c r="U1644" s="179"/>
    </row>
    <row r="1645" spans="18:21" s="19" customFormat="1" ht="12" x14ac:dyDescent="0.2">
      <c r="R1645" s="179"/>
      <c r="S1645" s="179"/>
      <c r="T1645" s="179"/>
      <c r="U1645" s="179"/>
    </row>
    <row r="1646" spans="18:21" s="19" customFormat="1" ht="12" x14ac:dyDescent="0.2">
      <c r="R1646" s="179"/>
      <c r="S1646" s="179"/>
      <c r="T1646" s="179"/>
      <c r="U1646" s="179"/>
    </row>
    <row r="1647" spans="18:21" s="19" customFormat="1" ht="12" x14ac:dyDescent="0.2">
      <c r="R1647" s="179"/>
      <c r="S1647" s="179"/>
      <c r="T1647" s="179"/>
      <c r="U1647" s="179"/>
    </row>
    <row r="1648" spans="18:21" s="19" customFormat="1" ht="12" x14ac:dyDescent="0.2">
      <c r="R1648" s="179"/>
      <c r="S1648" s="179"/>
      <c r="T1648" s="179"/>
      <c r="U1648" s="179"/>
    </row>
    <row r="1649" spans="18:21" s="19" customFormat="1" ht="12" x14ac:dyDescent="0.2">
      <c r="R1649" s="179"/>
      <c r="S1649" s="179"/>
      <c r="T1649" s="179"/>
      <c r="U1649" s="179"/>
    </row>
    <row r="1650" spans="18:21" s="19" customFormat="1" ht="12" x14ac:dyDescent="0.2">
      <c r="R1650" s="179"/>
      <c r="S1650" s="179"/>
      <c r="T1650" s="179"/>
      <c r="U1650" s="179"/>
    </row>
    <row r="1651" spans="18:21" s="19" customFormat="1" ht="12" x14ac:dyDescent="0.2">
      <c r="R1651" s="179"/>
      <c r="S1651" s="179"/>
      <c r="T1651" s="179"/>
      <c r="U1651" s="179"/>
    </row>
    <row r="1652" spans="18:21" s="19" customFormat="1" ht="12" x14ac:dyDescent="0.2">
      <c r="R1652" s="179"/>
      <c r="S1652" s="179"/>
      <c r="T1652" s="179"/>
      <c r="U1652" s="179"/>
    </row>
    <row r="1653" spans="18:21" s="19" customFormat="1" ht="12" x14ac:dyDescent="0.2">
      <c r="R1653" s="179"/>
      <c r="S1653" s="179"/>
      <c r="T1653" s="179"/>
      <c r="U1653" s="179"/>
    </row>
    <row r="1654" spans="18:21" s="19" customFormat="1" ht="12" x14ac:dyDescent="0.2">
      <c r="R1654" s="179"/>
      <c r="S1654" s="179"/>
      <c r="T1654" s="179"/>
      <c r="U1654" s="179"/>
    </row>
    <row r="1655" spans="18:21" s="19" customFormat="1" ht="12" x14ac:dyDescent="0.2">
      <c r="R1655" s="179"/>
      <c r="S1655" s="179"/>
      <c r="T1655" s="179"/>
      <c r="U1655" s="179"/>
    </row>
    <row r="1656" spans="18:21" s="19" customFormat="1" ht="12" x14ac:dyDescent="0.2">
      <c r="R1656" s="179"/>
      <c r="S1656" s="179"/>
      <c r="T1656" s="179"/>
      <c r="U1656" s="179"/>
    </row>
    <row r="1657" spans="18:21" s="19" customFormat="1" ht="12" x14ac:dyDescent="0.2">
      <c r="R1657" s="179"/>
      <c r="S1657" s="179"/>
      <c r="T1657" s="179"/>
      <c r="U1657" s="179"/>
    </row>
    <row r="1658" spans="18:21" s="19" customFormat="1" ht="12" x14ac:dyDescent="0.2">
      <c r="R1658" s="179"/>
      <c r="S1658" s="179"/>
      <c r="T1658" s="179"/>
      <c r="U1658" s="179"/>
    </row>
    <row r="1659" spans="18:21" s="19" customFormat="1" ht="12" x14ac:dyDescent="0.2">
      <c r="R1659" s="179"/>
      <c r="S1659" s="179"/>
      <c r="T1659" s="179"/>
      <c r="U1659" s="179"/>
    </row>
    <row r="1660" spans="18:21" s="19" customFormat="1" ht="12" x14ac:dyDescent="0.2">
      <c r="R1660" s="179"/>
      <c r="S1660" s="179"/>
      <c r="T1660" s="179"/>
      <c r="U1660" s="179"/>
    </row>
    <row r="1661" spans="18:21" s="19" customFormat="1" ht="12" x14ac:dyDescent="0.2">
      <c r="R1661" s="179"/>
      <c r="S1661" s="179"/>
      <c r="T1661" s="179"/>
      <c r="U1661" s="179"/>
    </row>
    <row r="1662" spans="18:21" s="19" customFormat="1" ht="12" x14ac:dyDescent="0.2">
      <c r="R1662" s="179"/>
      <c r="S1662" s="179"/>
      <c r="T1662" s="179"/>
      <c r="U1662" s="179"/>
    </row>
    <row r="1663" spans="18:21" s="19" customFormat="1" ht="12" x14ac:dyDescent="0.2">
      <c r="R1663" s="179"/>
      <c r="S1663" s="179"/>
      <c r="T1663" s="179"/>
      <c r="U1663" s="179"/>
    </row>
    <row r="1664" spans="18:21" s="19" customFormat="1" ht="12" x14ac:dyDescent="0.2">
      <c r="R1664" s="179"/>
      <c r="S1664" s="179"/>
      <c r="T1664" s="179"/>
      <c r="U1664" s="179"/>
    </row>
    <row r="1665" spans="18:21" s="19" customFormat="1" ht="12" x14ac:dyDescent="0.2">
      <c r="R1665" s="179"/>
      <c r="S1665" s="179"/>
      <c r="T1665" s="179"/>
      <c r="U1665" s="179"/>
    </row>
    <row r="1666" spans="18:21" s="19" customFormat="1" ht="12" x14ac:dyDescent="0.2">
      <c r="R1666" s="179"/>
      <c r="S1666" s="179"/>
      <c r="T1666" s="179"/>
      <c r="U1666" s="179"/>
    </row>
    <row r="1667" spans="18:21" s="19" customFormat="1" ht="12" x14ac:dyDescent="0.2">
      <c r="R1667" s="179"/>
      <c r="S1667" s="179"/>
      <c r="T1667" s="179"/>
      <c r="U1667" s="179"/>
    </row>
    <row r="1668" spans="18:21" s="19" customFormat="1" ht="12" x14ac:dyDescent="0.2">
      <c r="R1668" s="179"/>
      <c r="S1668" s="179"/>
      <c r="T1668" s="179"/>
      <c r="U1668" s="179"/>
    </row>
    <row r="1669" spans="18:21" s="19" customFormat="1" ht="12" x14ac:dyDescent="0.2">
      <c r="R1669" s="179"/>
      <c r="S1669" s="179"/>
      <c r="T1669" s="179"/>
      <c r="U1669" s="179"/>
    </row>
    <row r="1670" spans="18:21" s="19" customFormat="1" ht="12" x14ac:dyDescent="0.2">
      <c r="R1670" s="179"/>
      <c r="S1670" s="179"/>
      <c r="T1670" s="179"/>
      <c r="U1670" s="179"/>
    </row>
    <row r="1671" spans="18:21" s="19" customFormat="1" ht="12" x14ac:dyDescent="0.2">
      <c r="R1671" s="179"/>
      <c r="S1671" s="179"/>
      <c r="T1671" s="179"/>
      <c r="U1671" s="179"/>
    </row>
    <row r="1672" spans="18:21" s="19" customFormat="1" ht="12" x14ac:dyDescent="0.2">
      <c r="R1672" s="179"/>
      <c r="S1672" s="179"/>
      <c r="T1672" s="179"/>
      <c r="U1672" s="179"/>
    </row>
    <row r="1673" spans="18:21" s="19" customFormat="1" ht="12" x14ac:dyDescent="0.2">
      <c r="R1673" s="179"/>
      <c r="S1673" s="179"/>
      <c r="T1673" s="179"/>
      <c r="U1673" s="179"/>
    </row>
    <row r="1674" spans="18:21" s="19" customFormat="1" ht="12" x14ac:dyDescent="0.2">
      <c r="R1674" s="179"/>
      <c r="S1674" s="179"/>
      <c r="T1674" s="179"/>
      <c r="U1674" s="179"/>
    </row>
    <row r="1675" spans="18:21" s="19" customFormat="1" ht="12" x14ac:dyDescent="0.2">
      <c r="R1675" s="179"/>
      <c r="S1675" s="179"/>
      <c r="T1675" s="179"/>
      <c r="U1675" s="179"/>
    </row>
    <row r="1676" spans="18:21" s="19" customFormat="1" ht="12" x14ac:dyDescent="0.2">
      <c r="R1676" s="179"/>
      <c r="S1676" s="179"/>
      <c r="T1676" s="179"/>
      <c r="U1676" s="179"/>
    </row>
    <row r="1677" spans="18:21" s="19" customFormat="1" ht="12" x14ac:dyDescent="0.2">
      <c r="R1677" s="179"/>
      <c r="S1677" s="179"/>
      <c r="T1677" s="179"/>
      <c r="U1677" s="179"/>
    </row>
    <row r="1678" spans="18:21" s="19" customFormat="1" ht="12" x14ac:dyDescent="0.2">
      <c r="R1678" s="179"/>
      <c r="S1678" s="179"/>
      <c r="T1678" s="179"/>
      <c r="U1678" s="179"/>
    </row>
    <row r="1679" spans="18:21" s="19" customFormat="1" ht="12" x14ac:dyDescent="0.2">
      <c r="R1679" s="179"/>
      <c r="S1679" s="179"/>
      <c r="T1679" s="179"/>
      <c r="U1679" s="179"/>
    </row>
    <row r="1680" spans="18:21" s="19" customFormat="1" ht="12" x14ac:dyDescent="0.2">
      <c r="R1680" s="179"/>
      <c r="S1680" s="179"/>
      <c r="T1680" s="179"/>
      <c r="U1680" s="179"/>
    </row>
    <row r="1681" spans="18:21" s="19" customFormat="1" ht="12" x14ac:dyDescent="0.2">
      <c r="R1681" s="179"/>
      <c r="S1681" s="179"/>
      <c r="T1681" s="179"/>
      <c r="U1681" s="179"/>
    </row>
    <row r="1682" spans="18:21" s="19" customFormat="1" ht="12" x14ac:dyDescent="0.2">
      <c r="R1682" s="179"/>
      <c r="S1682" s="179"/>
      <c r="T1682" s="179"/>
      <c r="U1682" s="179"/>
    </row>
    <row r="1683" spans="18:21" s="19" customFormat="1" ht="12" x14ac:dyDescent="0.2">
      <c r="R1683" s="179"/>
      <c r="S1683" s="179"/>
      <c r="T1683" s="179"/>
      <c r="U1683" s="179"/>
    </row>
    <row r="1684" spans="18:21" s="19" customFormat="1" ht="12" x14ac:dyDescent="0.2">
      <c r="R1684" s="179"/>
      <c r="S1684" s="179"/>
      <c r="T1684" s="179"/>
      <c r="U1684" s="179"/>
    </row>
    <row r="1685" spans="18:21" s="19" customFormat="1" ht="12" x14ac:dyDescent="0.2">
      <c r="R1685" s="179"/>
      <c r="S1685" s="179"/>
      <c r="T1685" s="179"/>
      <c r="U1685" s="179"/>
    </row>
    <row r="1686" spans="18:21" s="19" customFormat="1" ht="12" x14ac:dyDescent="0.2">
      <c r="R1686" s="179"/>
      <c r="S1686" s="179"/>
      <c r="T1686" s="179"/>
      <c r="U1686" s="179"/>
    </row>
    <row r="1687" spans="18:21" s="19" customFormat="1" ht="12" x14ac:dyDescent="0.2">
      <c r="R1687" s="179"/>
      <c r="S1687" s="179"/>
      <c r="T1687" s="179"/>
      <c r="U1687" s="179"/>
    </row>
    <row r="1688" spans="18:21" s="19" customFormat="1" ht="12" x14ac:dyDescent="0.2">
      <c r="R1688" s="179"/>
      <c r="S1688" s="179"/>
      <c r="T1688" s="179"/>
      <c r="U1688" s="179"/>
    </row>
    <row r="1689" spans="18:21" s="19" customFormat="1" ht="12" x14ac:dyDescent="0.2">
      <c r="R1689" s="179"/>
      <c r="S1689" s="179"/>
      <c r="T1689" s="179"/>
      <c r="U1689" s="179"/>
    </row>
    <row r="1690" spans="18:21" s="19" customFormat="1" ht="12" x14ac:dyDescent="0.2">
      <c r="R1690" s="179"/>
      <c r="S1690" s="179"/>
      <c r="T1690" s="179"/>
      <c r="U1690" s="179"/>
    </row>
    <row r="1691" spans="18:21" s="19" customFormat="1" ht="12" x14ac:dyDescent="0.2">
      <c r="R1691" s="179"/>
      <c r="S1691" s="179"/>
      <c r="T1691" s="179"/>
      <c r="U1691" s="179"/>
    </row>
    <row r="1692" spans="18:21" s="19" customFormat="1" ht="12" x14ac:dyDescent="0.2">
      <c r="R1692" s="179"/>
      <c r="S1692" s="179"/>
      <c r="T1692" s="179"/>
      <c r="U1692" s="179"/>
    </row>
    <row r="1693" spans="18:21" s="19" customFormat="1" ht="12" x14ac:dyDescent="0.2">
      <c r="R1693" s="179"/>
      <c r="S1693" s="179"/>
      <c r="T1693" s="179"/>
      <c r="U1693" s="179"/>
    </row>
    <row r="1694" spans="18:21" s="19" customFormat="1" ht="12" x14ac:dyDescent="0.2">
      <c r="R1694" s="179"/>
      <c r="S1694" s="179"/>
      <c r="T1694" s="179"/>
      <c r="U1694" s="179"/>
    </row>
    <row r="1695" spans="18:21" s="19" customFormat="1" ht="12" x14ac:dyDescent="0.2">
      <c r="R1695" s="179"/>
      <c r="S1695" s="179"/>
      <c r="T1695" s="179"/>
      <c r="U1695" s="179"/>
    </row>
    <row r="1696" spans="18:21" s="19" customFormat="1" ht="12" x14ac:dyDescent="0.2">
      <c r="R1696" s="179"/>
      <c r="S1696" s="179"/>
      <c r="T1696" s="179"/>
      <c r="U1696" s="179"/>
    </row>
    <row r="1697" spans="18:21" s="19" customFormat="1" ht="12" x14ac:dyDescent="0.2">
      <c r="R1697" s="179"/>
      <c r="S1697" s="179"/>
      <c r="T1697" s="179"/>
      <c r="U1697" s="179"/>
    </row>
    <row r="1698" spans="18:21" s="19" customFormat="1" ht="12" x14ac:dyDescent="0.2">
      <c r="R1698" s="179"/>
      <c r="S1698" s="179"/>
      <c r="T1698" s="179"/>
      <c r="U1698" s="179"/>
    </row>
    <row r="1699" spans="18:21" s="19" customFormat="1" ht="12" x14ac:dyDescent="0.2">
      <c r="R1699" s="179"/>
      <c r="S1699" s="179"/>
      <c r="T1699" s="179"/>
      <c r="U1699" s="179"/>
    </row>
    <row r="1700" spans="18:21" s="19" customFormat="1" ht="12" x14ac:dyDescent="0.2">
      <c r="R1700" s="179"/>
      <c r="S1700" s="179"/>
      <c r="T1700" s="179"/>
      <c r="U1700" s="179"/>
    </row>
    <row r="1701" spans="18:21" s="19" customFormat="1" ht="12" x14ac:dyDescent="0.2">
      <c r="R1701" s="179"/>
      <c r="S1701" s="179"/>
      <c r="T1701" s="179"/>
      <c r="U1701" s="179"/>
    </row>
    <row r="1702" spans="18:21" s="19" customFormat="1" ht="12" x14ac:dyDescent="0.2">
      <c r="R1702" s="179"/>
      <c r="S1702" s="179"/>
      <c r="T1702" s="179"/>
      <c r="U1702" s="179"/>
    </row>
    <row r="1703" spans="18:21" s="19" customFormat="1" ht="12" x14ac:dyDescent="0.2">
      <c r="R1703" s="179"/>
      <c r="S1703" s="179"/>
      <c r="T1703" s="179"/>
      <c r="U1703" s="179"/>
    </row>
    <row r="1704" spans="18:21" s="19" customFormat="1" ht="12" x14ac:dyDescent="0.2">
      <c r="R1704" s="179"/>
      <c r="S1704" s="179"/>
      <c r="T1704" s="179"/>
      <c r="U1704" s="179"/>
    </row>
    <row r="1705" spans="18:21" s="19" customFormat="1" ht="12" x14ac:dyDescent="0.2">
      <c r="R1705" s="179"/>
      <c r="S1705" s="179"/>
      <c r="T1705" s="179"/>
      <c r="U1705" s="179"/>
    </row>
    <row r="1706" spans="18:21" s="19" customFormat="1" ht="12" x14ac:dyDescent="0.2">
      <c r="R1706" s="179"/>
      <c r="S1706" s="179"/>
      <c r="T1706" s="179"/>
      <c r="U1706" s="179"/>
    </row>
    <row r="1707" spans="18:21" s="19" customFormat="1" ht="12" x14ac:dyDescent="0.2">
      <c r="R1707" s="179"/>
      <c r="S1707" s="179"/>
      <c r="T1707" s="179"/>
      <c r="U1707" s="179"/>
    </row>
    <row r="1708" spans="18:21" s="19" customFormat="1" ht="12" x14ac:dyDescent="0.2">
      <c r="R1708" s="179"/>
      <c r="S1708" s="179"/>
      <c r="T1708" s="179"/>
      <c r="U1708" s="179"/>
    </row>
    <row r="1709" spans="18:21" s="19" customFormat="1" ht="12" x14ac:dyDescent="0.2">
      <c r="R1709" s="179"/>
      <c r="S1709" s="179"/>
      <c r="T1709" s="179"/>
      <c r="U1709" s="179"/>
    </row>
    <row r="1710" spans="18:21" s="19" customFormat="1" ht="12" x14ac:dyDescent="0.2">
      <c r="R1710" s="179"/>
      <c r="S1710" s="179"/>
      <c r="T1710" s="179"/>
      <c r="U1710" s="179"/>
    </row>
    <row r="1711" spans="18:21" s="19" customFormat="1" ht="12" x14ac:dyDescent="0.2">
      <c r="R1711" s="179"/>
      <c r="S1711" s="179"/>
      <c r="T1711" s="179"/>
      <c r="U1711" s="179"/>
    </row>
    <row r="1712" spans="18:21" s="19" customFormat="1" ht="12" x14ac:dyDescent="0.2">
      <c r="R1712" s="179"/>
      <c r="S1712" s="179"/>
      <c r="T1712" s="179"/>
      <c r="U1712" s="179"/>
    </row>
    <row r="1713" spans="18:21" s="19" customFormat="1" ht="12" x14ac:dyDescent="0.2">
      <c r="R1713" s="179"/>
      <c r="S1713" s="179"/>
      <c r="T1713" s="179"/>
      <c r="U1713" s="179"/>
    </row>
    <row r="1714" spans="18:21" s="19" customFormat="1" ht="12" x14ac:dyDescent="0.2">
      <c r="R1714" s="179"/>
      <c r="S1714" s="179"/>
      <c r="T1714" s="179"/>
      <c r="U1714" s="179"/>
    </row>
    <row r="1715" spans="18:21" s="19" customFormat="1" ht="12" x14ac:dyDescent="0.2">
      <c r="R1715" s="179"/>
      <c r="S1715" s="179"/>
      <c r="T1715" s="179"/>
      <c r="U1715" s="179"/>
    </row>
    <row r="1716" spans="18:21" s="19" customFormat="1" ht="12" x14ac:dyDescent="0.2">
      <c r="R1716" s="179"/>
      <c r="S1716" s="179"/>
      <c r="T1716" s="179"/>
      <c r="U1716" s="179"/>
    </row>
    <row r="1717" spans="18:21" s="19" customFormat="1" ht="12" x14ac:dyDescent="0.2">
      <c r="R1717" s="179"/>
      <c r="S1717" s="179"/>
      <c r="T1717" s="179"/>
      <c r="U1717" s="179"/>
    </row>
    <row r="1718" spans="18:21" s="19" customFormat="1" ht="12" x14ac:dyDescent="0.2">
      <c r="R1718" s="179"/>
      <c r="S1718" s="179"/>
      <c r="T1718" s="179"/>
      <c r="U1718" s="179"/>
    </row>
    <row r="1719" spans="18:21" s="19" customFormat="1" ht="12" x14ac:dyDescent="0.2">
      <c r="R1719" s="179"/>
      <c r="S1719" s="179"/>
      <c r="T1719" s="179"/>
      <c r="U1719" s="179"/>
    </row>
    <row r="1720" spans="18:21" s="19" customFormat="1" ht="12" x14ac:dyDescent="0.2">
      <c r="R1720" s="179"/>
      <c r="S1720" s="179"/>
      <c r="T1720" s="179"/>
      <c r="U1720" s="179"/>
    </row>
    <row r="1721" spans="18:21" s="19" customFormat="1" ht="12" x14ac:dyDescent="0.2">
      <c r="R1721" s="179"/>
      <c r="S1721" s="179"/>
      <c r="T1721" s="179"/>
      <c r="U1721" s="179"/>
    </row>
    <row r="1722" spans="18:21" s="19" customFormat="1" ht="12" x14ac:dyDescent="0.2">
      <c r="R1722" s="179"/>
      <c r="S1722" s="179"/>
      <c r="T1722" s="179"/>
      <c r="U1722" s="179"/>
    </row>
    <row r="1723" spans="18:21" s="19" customFormat="1" ht="12" x14ac:dyDescent="0.2">
      <c r="R1723" s="179"/>
      <c r="S1723" s="179"/>
      <c r="T1723" s="179"/>
      <c r="U1723" s="179"/>
    </row>
    <row r="1724" spans="18:21" s="19" customFormat="1" ht="12" x14ac:dyDescent="0.2">
      <c r="R1724" s="179"/>
      <c r="S1724" s="179"/>
      <c r="T1724" s="179"/>
      <c r="U1724" s="179"/>
    </row>
    <row r="1725" spans="18:21" s="19" customFormat="1" ht="12" x14ac:dyDescent="0.2">
      <c r="R1725" s="179"/>
      <c r="S1725" s="179"/>
      <c r="T1725" s="179"/>
      <c r="U1725" s="179"/>
    </row>
    <row r="1726" spans="18:21" s="19" customFormat="1" ht="12" x14ac:dyDescent="0.2">
      <c r="R1726" s="179"/>
      <c r="S1726" s="179"/>
      <c r="T1726" s="179"/>
      <c r="U1726" s="179"/>
    </row>
    <row r="1727" spans="18:21" s="19" customFormat="1" ht="12" x14ac:dyDescent="0.2">
      <c r="R1727" s="179"/>
      <c r="S1727" s="179"/>
      <c r="T1727" s="179"/>
      <c r="U1727" s="179"/>
    </row>
    <row r="1728" spans="18:21" s="19" customFormat="1" ht="12" x14ac:dyDescent="0.2">
      <c r="R1728" s="179"/>
      <c r="S1728" s="179"/>
      <c r="T1728" s="179"/>
      <c r="U1728" s="179"/>
    </row>
    <row r="1729" spans="18:21" s="19" customFormat="1" ht="12" x14ac:dyDescent="0.2">
      <c r="R1729" s="179"/>
      <c r="S1729" s="179"/>
      <c r="T1729" s="179"/>
      <c r="U1729" s="179"/>
    </row>
    <row r="1730" spans="18:21" s="19" customFormat="1" ht="12" x14ac:dyDescent="0.2">
      <c r="R1730" s="179"/>
      <c r="S1730" s="179"/>
      <c r="T1730" s="179"/>
      <c r="U1730" s="179"/>
    </row>
    <row r="1731" spans="18:21" s="19" customFormat="1" ht="12" x14ac:dyDescent="0.2">
      <c r="R1731" s="179"/>
      <c r="S1731" s="179"/>
      <c r="T1731" s="179"/>
      <c r="U1731" s="179"/>
    </row>
    <row r="1732" spans="18:21" s="19" customFormat="1" ht="12" x14ac:dyDescent="0.2">
      <c r="R1732" s="179"/>
      <c r="S1732" s="179"/>
      <c r="T1732" s="179"/>
      <c r="U1732" s="179"/>
    </row>
    <row r="1733" spans="18:21" s="19" customFormat="1" ht="12" x14ac:dyDescent="0.2">
      <c r="R1733" s="179"/>
      <c r="S1733" s="179"/>
      <c r="T1733" s="179"/>
      <c r="U1733" s="179"/>
    </row>
    <row r="1734" spans="18:21" s="19" customFormat="1" ht="12" x14ac:dyDescent="0.2">
      <c r="R1734" s="179"/>
      <c r="S1734" s="179"/>
      <c r="T1734" s="179"/>
      <c r="U1734" s="179"/>
    </row>
    <row r="1735" spans="18:21" s="19" customFormat="1" ht="12" x14ac:dyDescent="0.2">
      <c r="R1735" s="179"/>
      <c r="S1735" s="179"/>
      <c r="T1735" s="179"/>
      <c r="U1735" s="179"/>
    </row>
  </sheetData>
  <sheetProtection insertHyperlinks="0"/>
  <protectedRanges>
    <protectedRange sqref="B15:F20" name="Range3_1"/>
    <protectedRange sqref="H15:H20" name="Range4_1"/>
  </protectedRanges>
  <customSheetViews>
    <customSheetView guid="{CAD51596-6B73-4932-BD63-A9B6500D33A2}" showPageBreaks="1" fitToPage="1" printArea="1" showRuler="0">
      <pageMargins left="0.78740157480314965" right="0.39370078740157483" top="0.78740157480314965" bottom="0.78740157480314965" header="0" footer="0"/>
      <printOptions horizontalCentered="1"/>
      <pageSetup paperSize="9" scale="79" orientation="portrait" r:id="rId1"/>
      <headerFooter alignWithMargins="0">
        <oddFooter>&amp;L&amp;F
Printed &amp;D&amp;R&amp;A - Page &amp;P</oddFooter>
      </headerFooter>
    </customSheetView>
    <customSheetView guid="{833AC96D-4EBC-4216-8F63-12A77F8DCBC4}" showGridLines="0" fitToPage="1" showRuler="0">
      <pageMargins left="0.78740157480314965" right="0.39370078740157483" top="0.78740157480314965" bottom="0.78740157480314965" header="0" footer="0"/>
      <printOptions horizontalCentered="1"/>
      <pageSetup paperSize="9" scale="79" orientation="portrait" r:id="rId2"/>
      <headerFooter alignWithMargins="0">
        <oddFooter>&amp;L&amp;F
Printed &amp;D&amp;R&amp;A - Page &amp;P</oddFooter>
      </headerFooter>
    </customSheetView>
    <customSheetView guid="{558B4E49-BF54-4A2C-ACEB-D2B2F89A7C90}" fitToPage="1" showRuler="0">
      <pageMargins left="0.78740157480314965" right="0.39370078740157483" top="0.78740157480314965" bottom="0.78740157480314965" header="0" footer="0"/>
      <printOptions horizontalCentered="1"/>
      <pageSetup paperSize="9" scale="88" orientation="portrait" r:id="rId3"/>
      <headerFooter alignWithMargins="0">
        <oddFooter>&amp;L&amp;F
Printed &amp;D&amp;R&amp;A - Page &amp;P</oddFooter>
      </headerFooter>
    </customSheetView>
    <customSheetView guid="{B1EE0497-15B9-45CC-A270-BCDC6C698D7B}" showGridLines="0" fitToPage="1" hiddenRows="1" showRuler="0">
      <pageMargins left="0.78740157480314965" right="0.19685039370078741" top="0.78740157480314965" bottom="0.78740157480314965" header="0" footer="0"/>
      <printOptions horizontalCentered="1"/>
      <pageSetup paperSize="9" orientation="portrait" blackAndWhite="1" r:id="rId4"/>
      <headerFooter alignWithMargins="0">
        <oddFooter>&amp;L&amp;8&amp;F
Copyright © 2003-2004 Business Fitness Pty Ltd&amp;R&amp;A &amp;P</oddFooter>
      </headerFooter>
    </customSheetView>
  </customSheetViews>
  <mergeCells count="250">
    <mergeCell ref="B48:C48"/>
    <mergeCell ref="B46:C46"/>
    <mergeCell ref="B47:C47"/>
    <mergeCell ref="B29:C29"/>
    <mergeCell ref="B43:C43"/>
    <mergeCell ref="B31:C31"/>
    <mergeCell ref="B35:C35"/>
    <mergeCell ref="B44:C44"/>
    <mergeCell ref="B45:C45"/>
    <mergeCell ref="B32:C32"/>
    <mergeCell ref="B42:C42"/>
    <mergeCell ref="R234:U234"/>
    <mergeCell ref="R235:U235"/>
    <mergeCell ref="B26:C26"/>
    <mergeCell ref="B28:C28"/>
    <mergeCell ref="B38:C38"/>
    <mergeCell ref="B39:C39"/>
    <mergeCell ref="B40:C40"/>
    <mergeCell ref="B41:C41"/>
    <mergeCell ref="R228:U228"/>
    <mergeCell ref="R229:U229"/>
    <mergeCell ref="R230:U230"/>
    <mergeCell ref="R231:U231"/>
    <mergeCell ref="R232:U232"/>
    <mergeCell ref="R233:U233"/>
    <mergeCell ref="R222:U222"/>
    <mergeCell ref="R223:U223"/>
    <mergeCell ref="R224:U224"/>
    <mergeCell ref="R225:U225"/>
    <mergeCell ref="R226:U226"/>
    <mergeCell ref="R214:U214"/>
    <mergeCell ref="R215:U215"/>
    <mergeCell ref="R227:U227"/>
    <mergeCell ref="R216:U216"/>
    <mergeCell ref="R217:U217"/>
    <mergeCell ref="R218:U218"/>
    <mergeCell ref="R219:U219"/>
    <mergeCell ref="R220:U220"/>
    <mergeCell ref="R221:U221"/>
    <mergeCell ref="R208:U208"/>
    <mergeCell ref="R209:U209"/>
    <mergeCell ref="R210:U210"/>
    <mergeCell ref="R211:U211"/>
    <mergeCell ref="R212:U212"/>
    <mergeCell ref="R213:U213"/>
    <mergeCell ref="R202:U202"/>
    <mergeCell ref="R203:U203"/>
    <mergeCell ref="R204:U204"/>
    <mergeCell ref="R205:U205"/>
    <mergeCell ref="R206:U206"/>
    <mergeCell ref="R207:U207"/>
    <mergeCell ref="R196:U196"/>
    <mergeCell ref="R197:U197"/>
    <mergeCell ref="R198:U198"/>
    <mergeCell ref="R199:U199"/>
    <mergeCell ref="R200:U200"/>
    <mergeCell ref="R201:U201"/>
    <mergeCell ref="R190:U190"/>
    <mergeCell ref="R191:U191"/>
    <mergeCell ref="R192:U192"/>
    <mergeCell ref="R193:U193"/>
    <mergeCell ref="R194:U194"/>
    <mergeCell ref="R195:U195"/>
    <mergeCell ref="R184:U184"/>
    <mergeCell ref="R185:U185"/>
    <mergeCell ref="R186:U186"/>
    <mergeCell ref="R187:U187"/>
    <mergeCell ref="R188:U188"/>
    <mergeCell ref="R189:U189"/>
    <mergeCell ref="R178:U178"/>
    <mergeCell ref="R179:U179"/>
    <mergeCell ref="R180:U180"/>
    <mergeCell ref="R181:U181"/>
    <mergeCell ref="R182:U182"/>
    <mergeCell ref="R183:U183"/>
    <mergeCell ref="R172:U172"/>
    <mergeCell ref="R173:U173"/>
    <mergeCell ref="R174:U174"/>
    <mergeCell ref="R175:U175"/>
    <mergeCell ref="R176:U176"/>
    <mergeCell ref="R177:U177"/>
    <mergeCell ref="R166:U166"/>
    <mergeCell ref="R167:U167"/>
    <mergeCell ref="R168:U168"/>
    <mergeCell ref="R169:U169"/>
    <mergeCell ref="R170:U170"/>
    <mergeCell ref="R171:U171"/>
    <mergeCell ref="R160:U160"/>
    <mergeCell ref="R161:U161"/>
    <mergeCell ref="R162:U162"/>
    <mergeCell ref="R163:U163"/>
    <mergeCell ref="R164:U164"/>
    <mergeCell ref="R165:U165"/>
    <mergeCell ref="R154:U154"/>
    <mergeCell ref="R155:U155"/>
    <mergeCell ref="R156:U156"/>
    <mergeCell ref="R157:U157"/>
    <mergeCell ref="R158:U158"/>
    <mergeCell ref="R159:U159"/>
    <mergeCell ref="R148:U148"/>
    <mergeCell ref="R149:U149"/>
    <mergeCell ref="R150:U150"/>
    <mergeCell ref="R151:U151"/>
    <mergeCell ref="R152:U152"/>
    <mergeCell ref="R153:U153"/>
    <mergeCell ref="R142:U142"/>
    <mergeCell ref="R143:U143"/>
    <mergeCell ref="R144:U144"/>
    <mergeCell ref="R145:U145"/>
    <mergeCell ref="R146:U146"/>
    <mergeCell ref="R147:U147"/>
    <mergeCell ref="R136:U136"/>
    <mergeCell ref="R137:U137"/>
    <mergeCell ref="R138:U138"/>
    <mergeCell ref="R139:U139"/>
    <mergeCell ref="R140:U140"/>
    <mergeCell ref="R141:U141"/>
    <mergeCell ref="R130:U130"/>
    <mergeCell ref="R131:U131"/>
    <mergeCell ref="R132:U132"/>
    <mergeCell ref="R133:U133"/>
    <mergeCell ref="R134:U134"/>
    <mergeCell ref="R135:U135"/>
    <mergeCell ref="R124:U124"/>
    <mergeCell ref="R125:U125"/>
    <mergeCell ref="R126:U126"/>
    <mergeCell ref="R127:U127"/>
    <mergeCell ref="R128:U128"/>
    <mergeCell ref="R129:U129"/>
    <mergeCell ref="R118:U118"/>
    <mergeCell ref="R119:U119"/>
    <mergeCell ref="R120:U120"/>
    <mergeCell ref="R121:U121"/>
    <mergeCell ref="R122:U122"/>
    <mergeCell ref="R123:U123"/>
    <mergeCell ref="R112:U112"/>
    <mergeCell ref="R113:U113"/>
    <mergeCell ref="R114:U114"/>
    <mergeCell ref="R115:U115"/>
    <mergeCell ref="R116:U116"/>
    <mergeCell ref="R117:U117"/>
    <mergeCell ref="R106:U106"/>
    <mergeCell ref="R107:U107"/>
    <mergeCell ref="R108:U108"/>
    <mergeCell ref="R109:U109"/>
    <mergeCell ref="R110:U110"/>
    <mergeCell ref="R111:U111"/>
    <mergeCell ref="R100:U100"/>
    <mergeCell ref="R101:U101"/>
    <mergeCell ref="R102:U102"/>
    <mergeCell ref="R103:U103"/>
    <mergeCell ref="R104:U104"/>
    <mergeCell ref="R105:U105"/>
    <mergeCell ref="R94:U94"/>
    <mergeCell ref="R95:U95"/>
    <mergeCell ref="R96:U96"/>
    <mergeCell ref="R97:U97"/>
    <mergeCell ref="R98:U98"/>
    <mergeCell ref="R99:U99"/>
    <mergeCell ref="R88:U88"/>
    <mergeCell ref="R89:U89"/>
    <mergeCell ref="R90:U90"/>
    <mergeCell ref="R91:U91"/>
    <mergeCell ref="R92:U92"/>
    <mergeCell ref="R93:U93"/>
    <mergeCell ref="R82:U82"/>
    <mergeCell ref="R83:U83"/>
    <mergeCell ref="R84:U84"/>
    <mergeCell ref="R85:U85"/>
    <mergeCell ref="R86:U86"/>
    <mergeCell ref="R87:U87"/>
    <mergeCell ref="R76:U76"/>
    <mergeCell ref="R77:U77"/>
    <mergeCell ref="R78:U78"/>
    <mergeCell ref="R79:U79"/>
    <mergeCell ref="R80:U80"/>
    <mergeCell ref="R81:U81"/>
    <mergeCell ref="R70:U70"/>
    <mergeCell ref="R71:U71"/>
    <mergeCell ref="R72:U72"/>
    <mergeCell ref="R73:U73"/>
    <mergeCell ref="R74:U74"/>
    <mergeCell ref="R75:U75"/>
    <mergeCell ref="R64:U64"/>
    <mergeCell ref="R65:U65"/>
    <mergeCell ref="R66:U66"/>
    <mergeCell ref="R67:U67"/>
    <mergeCell ref="R68:U68"/>
    <mergeCell ref="R69:U69"/>
    <mergeCell ref="R58:U58"/>
    <mergeCell ref="R59:U59"/>
    <mergeCell ref="R60:U60"/>
    <mergeCell ref="R61:U61"/>
    <mergeCell ref="R62:U62"/>
    <mergeCell ref="R63:U63"/>
    <mergeCell ref="R52:U52"/>
    <mergeCell ref="R53:U53"/>
    <mergeCell ref="R54:U54"/>
    <mergeCell ref="R55:U55"/>
    <mergeCell ref="R56:U56"/>
    <mergeCell ref="R57:U57"/>
    <mergeCell ref="R50:U50"/>
    <mergeCell ref="R51:U51"/>
    <mergeCell ref="N44:O44"/>
    <mergeCell ref="N45:O45"/>
    <mergeCell ref="N38:O38"/>
    <mergeCell ref="N39:O39"/>
    <mergeCell ref="N34:O34"/>
    <mergeCell ref="R49:U49"/>
    <mergeCell ref="N46:O46"/>
    <mergeCell ref="N47:O47"/>
    <mergeCell ref="N43:O43"/>
    <mergeCell ref="N41:O41"/>
    <mergeCell ref="N42:O42"/>
    <mergeCell ref="N40:O40"/>
    <mergeCell ref="B1:M1"/>
    <mergeCell ref="B3:C3"/>
    <mergeCell ref="N29:O29"/>
    <mergeCell ref="N36:O36"/>
    <mergeCell ref="A4:C4"/>
    <mergeCell ref="N37:O37"/>
    <mergeCell ref="N30:O30"/>
    <mergeCell ref="N26:O26"/>
    <mergeCell ref="N27:O27"/>
    <mergeCell ref="N28:O28"/>
    <mergeCell ref="B27:C27"/>
    <mergeCell ref="B36:C36"/>
    <mergeCell ref="B37:C37"/>
    <mergeCell ref="B34:C34"/>
    <mergeCell ref="B30:C30"/>
    <mergeCell ref="N31:O31"/>
    <mergeCell ref="B33:C33"/>
    <mergeCell ref="D24:E24"/>
    <mergeCell ref="F24:G24"/>
    <mergeCell ref="H24:I24"/>
    <mergeCell ref="M24:M25"/>
    <mergeCell ref="J24:J25"/>
    <mergeCell ref="L24:L25"/>
    <mergeCell ref="R5:R8"/>
    <mergeCell ref="S5:S8"/>
    <mergeCell ref="T5:T8"/>
    <mergeCell ref="N35:O35"/>
    <mergeCell ref="A6:O6"/>
    <mergeCell ref="Q5:Q8"/>
    <mergeCell ref="B2:C2"/>
    <mergeCell ref="K24:K25"/>
    <mergeCell ref="N24:O25"/>
    <mergeCell ref="A24:A25"/>
    <mergeCell ref="B24:C25"/>
    <mergeCell ref="Q26:T27"/>
  </mergeCells>
  <phoneticPr fontId="0" type="noConversion"/>
  <hyperlinks>
    <hyperlink ref="J15" r:id="rId5" tooltip="Link to Managed Document" xr:uid="{D15C951F-7A7C-4F36-A29D-BD3BDC02F41B}"/>
    <hyperlink ref="G16" r:id="rId6" tooltip="Link to Managed Document" xr:uid="{9CF53B3C-C748-411F-B184-66A55D832401}"/>
  </hyperlinks>
  <printOptions horizontalCentered="1"/>
  <pageMargins left="0.39370078740157483" right="0.19685039370078741" top="0.39370078740157483" bottom="0.39370078740157483" header="0" footer="0.15748031496062992"/>
  <pageSetup paperSize="9" scale="84" fitToHeight="5" orientation="landscape" blackAndWhite="1" r:id="rId7"/>
  <headerFooter alignWithMargins="0">
    <oddFooter>&amp;L&amp;F
Copyright © 2003-Present Business Fitness Pty Ltd&amp;R&amp;A &amp;P</oddFooter>
  </headerFooter>
  <drawing r:id="rId8"/>
  <legacyDrawing r:id="rId9"/>
  <controls>
    <mc:AlternateContent xmlns:mc="http://schemas.openxmlformats.org/markup-compatibility/2006">
      <mc:Choice Requires="x14">
        <control shapeId="13704" r:id="rId10" name="ReworkCompleteChk">
          <controlPr defaultSize="0" autoLine="0" r:id="rId11">
            <anchor moveWithCells="1">
              <from>
                <xdr:col>16</xdr:col>
                <xdr:colOff>104775</xdr:colOff>
                <xdr:row>5</xdr:row>
                <xdr:rowOff>47625</xdr:rowOff>
              </from>
              <to>
                <xdr:col>16</xdr:col>
                <xdr:colOff>276225</xdr:colOff>
                <xdr:row>5</xdr:row>
                <xdr:rowOff>219075</xdr:rowOff>
              </to>
            </anchor>
          </controlPr>
        </control>
      </mc:Choice>
      <mc:Fallback>
        <control shapeId="13704" r:id="rId10" name="ReworkCompleteChk"/>
      </mc:Fallback>
    </mc:AlternateContent>
    <mc:AlternateContent xmlns:mc="http://schemas.openxmlformats.org/markup-compatibility/2006">
      <mc:Choice Requires="x14">
        <control shapeId="13703" r:id="rId12" name="FinalReviewChk">
          <controlPr defaultSize="0" autoLine="0" r:id="rId11">
            <anchor moveWithCells="1">
              <from>
                <xdr:col>16</xdr:col>
                <xdr:colOff>104775</xdr:colOff>
                <xdr:row>23</xdr:row>
                <xdr:rowOff>57150</xdr:rowOff>
              </from>
              <to>
                <xdr:col>16</xdr:col>
                <xdr:colOff>276225</xdr:colOff>
                <xdr:row>23</xdr:row>
                <xdr:rowOff>228600</xdr:rowOff>
              </to>
            </anchor>
          </controlPr>
        </control>
      </mc:Choice>
      <mc:Fallback>
        <control shapeId="13703" r:id="rId12" name="FinalReviewChk"/>
      </mc:Fallback>
    </mc:AlternateContent>
    <mc:AlternateContent xmlns:mc="http://schemas.openxmlformats.org/markup-compatibility/2006">
      <mc:Choice Requires="x14">
        <control shapeId="13702" r:id="rId13" name="ReworkRequiredChk">
          <controlPr defaultSize="0" autoLine="0" r:id="rId11">
            <anchor moveWithCells="1">
              <from>
                <xdr:col>16</xdr:col>
                <xdr:colOff>104775</xdr:colOff>
                <xdr:row>3</xdr:row>
                <xdr:rowOff>76200</xdr:rowOff>
              </from>
              <to>
                <xdr:col>16</xdr:col>
                <xdr:colOff>276225</xdr:colOff>
                <xdr:row>3</xdr:row>
                <xdr:rowOff>247650</xdr:rowOff>
              </to>
            </anchor>
          </controlPr>
        </control>
      </mc:Choice>
      <mc:Fallback>
        <control shapeId="13702" r:id="rId13" name="ReworkRequiredChk"/>
      </mc:Fallback>
    </mc:AlternateContent>
    <mc:AlternateContent xmlns:mc="http://schemas.openxmlformats.org/markup-compatibility/2006">
      <mc:Choice Requires="x14">
        <control shapeId="13701" r:id="rId14" name="ReviewedChk">
          <controlPr defaultSize="0" autoLine="0" r:id="rId15">
            <anchor moveWithCells="1">
              <from>
                <xdr:col>16</xdr:col>
                <xdr:colOff>104775</xdr:colOff>
                <xdr:row>2</xdr:row>
                <xdr:rowOff>76200</xdr:rowOff>
              </from>
              <to>
                <xdr:col>16</xdr:col>
                <xdr:colOff>276225</xdr:colOff>
                <xdr:row>2</xdr:row>
                <xdr:rowOff>247650</xdr:rowOff>
              </to>
            </anchor>
          </controlPr>
        </control>
      </mc:Choice>
      <mc:Fallback>
        <control shapeId="13701" r:id="rId14" name="ReviewedChk"/>
      </mc:Fallback>
    </mc:AlternateContent>
    <mc:AlternateContent xmlns:mc="http://schemas.openxmlformats.org/markup-compatibility/2006">
      <mc:Choice Requires="x14">
        <control shapeId="13700" r:id="rId16" name="AwaitingClientChk">
          <controlPr defaultSize="0" autoLine="0" r:id="rId11">
            <anchor moveWithCells="1">
              <from>
                <xdr:col>16</xdr:col>
                <xdr:colOff>104775</xdr:colOff>
                <xdr:row>1</xdr:row>
                <xdr:rowOff>76200</xdr:rowOff>
              </from>
              <to>
                <xdr:col>16</xdr:col>
                <xdr:colOff>276225</xdr:colOff>
                <xdr:row>1</xdr:row>
                <xdr:rowOff>247650</xdr:rowOff>
              </to>
            </anchor>
          </controlPr>
        </control>
      </mc:Choice>
      <mc:Fallback>
        <control shapeId="13700" r:id="rId16" name="AwaitingClientChk"/>
      </mc:Fallback>
    </mc:AlternateContent>
    <mc:AlternateContent xmlns:mc="http://schemas.openxmlformats.org/markup-compatibility/2006">
      <mc:Choice Requires="x14">
        <control shapeId="13699" r:id="rId17" name="WorksheetCompleteChk">
          <controlPr defaultSize="0" autoLine="0" r:id="rId11">
            <anchor moveWithCells="1">
              <from>
                <xdr:col>16</xdr:col>
                <xdr:colOff>114300</xdr:colOff>
                <xdr:row>0</xdr:row>
                <xdr:rowOff>66675</xdr:rowOff>
              </from>
              <to>
                <xdr:col>16</xdr:col>
                <xdr:colOff>285750</xdr:colOff>
                <xdr:row>0</xdr:row>
                <xdr:rowOff>238125</xdr:rowOff>
              </to>
            </anchor>
          </controlPr>
        </control>
      </mc:Choice>
      <mc:Fallback>
        <control shapeId="13699" r:id="rId17" name="WorksheetCompleteChk"/>
      </mc:Fallback>
    </mc:AlternateContent>
  </control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6">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9.164062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66" t="e">
        <f>IF(AND('Index of Workpapers'!E80="",#REF!=""),'Index of Workpapers'!C80,IF('Index of Workpapers'!E80&lt;&gt;"",'Index of Workpapers'!E80,#REF!))</f>
        <v>#REF!</v>
      </c>
      <c r="H1" s="648"/>
      <c r="I1" s="649" t="s">
        <v>349</v>
      </c>
      <c r="J1" s="648" t="s">
        <v>63</v>
      </c>
      <c r="K1" s="650" t="s">
        <v>64</v>
      </c>
    </row>
    <row r="2" spans="1:11" ht="24.95" customHeight="1" x14ac:dyDescent="0.2">
      <c r="A2" s="145" t="s">
        <v>10</v>
      </c>
      <c r="B2" s="1426" t="str">
        <f>Home!$B$4</f>
        <v>MICINDA SUPERANNUATION FUND</v>
      </c>
      <c r="C2" s="1426"/>
      <c r="D2" s="24"/>
      <c r="E2" s="337" t="s">
        <v>63</v>
      </c>
      <c r="F2" s="337" t="s">
        <v>64</v>
      </c>
      <c r="H2" s="648"/>
      <c r="I2" s="649" t="s">
        <v>350</v>
      </c>
      <c r="J2" s="648" t="s">
        <v>63</v>
      </c>
      <c r="K2" s="650" t="s">
        <v>64</v>
      </c>
    </row>
    <row r="3" spans="1:11" ht="24.95" customHeight="1" x14ac:dyDescent="0.2">
      <c r="A3" s="145" t="s">
        <v>917</v>
      </c>
      <c r="B3" s="1427">
        <f>Home!$C$7</f>
        <v>43281</v>
      </c>
      <c r="C3" s="1427"/>
      <c r="D3" s="340" t="s">
        <v>55</v>
      </c>
      <c r="E3" s="106" t="str">
        <f>Home!$C$16</f>
        <v>TH</v>
      </c>
      <c r="F3" s="320">
        <f>Home!$C$17</f>
        <v>43521</v>
      </c>
      <c r="H3" s="648"/>
      <c r="I3" s="649" t="s">
        <v>94</v>
      </c>
      <c r="J3" s="648" t="s">
        <v>63</v>
      </c>
      <c r="K3" s="650" t="s">
        <v>64</v>
      </c>
    </row>
    <row r="4" spans="1:11" ht="24.95" customHeight="1" x14ac:dyDescent="0.3">
      <c r="A4" s="1496" t="str">
        <f>'Index of Workpapers'!B80</f>
        <v>Spare worksheet - enter name of worksheet here</v>
      </c>
      <c r="B4" s="1496"/>
      <c r="C4" s="1496"/>
      <c r="D4" s="340" t="s">
        <v>56</v>
      </c>
      <c r="E4" s="106" t="str">
        <f>Home!$C$18</f>
        <v>Enter initials</v>
      </c>
      <c r="F4" s="320" t="str">
        <f>Home!$C$19</f>
        <v>Enter date</v>
      </c>
      <c r="H4" s="1437"/>
      <c r="I4" s="1438" t="s">
        <v>351</v>
      </c>
      <c r="J4" s="1437" t="s">
        <v>63</v>
      </c>
      <c r="K4" s="1439" t="s">
        <v>64</v>
      </c>
    </row>
    <row r="5" spans="1:11" s="23" customFormat="1" ht="3.75" customHeight="1" x14ac:dyDescent="0.25">
      <c r="A5" s="59"/>
      <c r="B5" s="50"/>
      <c r="C5" s="50"/>
      <c r="D5" s="55"/>
      <c r="E5" s="83"/>
      <c r="H5" s="1437"/>
      <c r="I5" s="1438"/>
      <c r="J5" s="1437"/>
      <c r="K5" s="1439"/>
    </row>
    <row r="6" spans="1:11" ht="30" customHeight="1" x14ac:dyDescent="0.2">
      <c r="A6" s="1414" t="s">
        <v>819</v>
      </c>
      <c r="B6" s="1414"/>
      <c r="C6" s="1414"/>
      <c r="D6" s="1414"/>
      <c r="E6" s="1414"/>
      <c r="F6" s="1414"/>
      <c r="H6" s="981"/>
      <c r="I6" s="982" t="s">
        <v>352</v>
      </c>
      <c r="J6" s="981" t="s">
        <v>63</v>
      </c>
      <c r="K6" s="983" t="s">
        <v>64</v>
      </c>
    </row>
    <row r="7" spans="1:11" ht="3.75" customHeight="1" thickBot="1" x14ac:dyDescent="0.25">
      <c r="A7" s="406"/>
      <c r="B7" s="406"/>
      <c r="C7" s="406"/>
      <c r="D7" s="406"/>
      <c r="E7" s="406"/>
      <c r="F7" s="406" t="s">
        <v>418</v>
      </c>
      <c r="H7" s="1562"/>
      <c r="I7" s="1565" t="s">
        <v>353</v>
      </c>
      <c r="J7" s="1562" t="s">
        <v>63</v>
      </c>
      <c r="K7" s="1568" t="s">
        <v>64</v>
      </c>
    </row>
    <row r="8" spans="1:11" ht="3.75" customHeight="1" x14ac:dyDescent="0.2">
      <c r="A8" s="483"/>
      <c r="B8" s="483"/>
      <c r="C8" s="483"/>
      <c r="D8" s="483"/>
      <c r="E8" s="483"/>
      <c r="F8" s="483"/>
      <c r="H8" s="1563"/>
      <c r="I8" s="1566"/>
      <c r="J8" s="1563"/>
      <c r="K8" s="1563"/>
    </row>
    <row r="9" spans="1:11" s="338" customFormat="1" ht="19.5" customHeight="1" x14ac:dyDescent="0.2">
      <c r="A9" s="647"/>
      <c r="B9" s="647"/>
      <c r="C9" s="647"/>
      <c r="D9" s="1428"/>
      <c r="E9" s="1428"/>
      <c r="F9" s="1428"/>
      <c r="H9" s="1564"/>
      <c r="I9" s="1567"/>
      <c r="J9" s="1564"/>
      <c r="K9" s="1564"/>
    </row>
    <row r="10" spans="1:11" s="341" customFormat="1" ht="15" customHeight="1" x14ac:dyDescent="0.2">
      <c r="A10" s="371"/>
      <c r="B10" s="371"/>
      <c r="C10" s="371"/>
      <c r="D10" s="1428"/>
      <c r="E10" s="1428"/>
      <c r="F10" s="1428"/>
      <c r="H10" s="897" t="s">
        <v>902</v>
      </c>
      <c r="I10" s="900"/>
      <c r="J10" s="900"/>
      <c r="K10" s="901"/>
    </row>
    <row r="11" spans="1:11" s="341" customFormat="1" ht="15" customHeight="1" x14ac:dyDescent="0.2">
      <c r="A11" s="371"/>
      <c r="B11" s="371"/>
      <c r="C11" s="371"/>
      <c r="D11" s="1428"/>
      <c r="E11" s="1428"/>
      <c r="F11" s="1428"/>
      <c r="H11" s="533"/>
      <c r="I11" s="902"/>
      <c r="J11" s="902"/>
      <c r="K11" s="903"/>
    </row>
    <row r="12" spans="1:11" s="341" customFormat="1" ht="15" customHeight="1" x14ac:dyDescent="0.2">
      <c r="A12" s="371"/>
      <c r="B12" s="371"/>
      <c r="C12" s="371"/>
      <c r="D12" s="1428"/>
      <c r="E12" s="1428"/>
      <c r="F12" s="1428"/>
      <c r="H12" s="1515" t="s">
        <v>468</v>
      </c>
      <c r="I12" s="1516"/>
      <c r="J12" s="1516"/>
      <c r="K12" s="1517"/>
    </row>
    <row r="13" spans="1:11" s="341" customFormat="1" ht="15" customHeight="1" x14ac:dyDescent="0.2">
      <c r="A13" s="371"/>
      <c r="B13" s="371"/>
      <c r="C13" s="371"/>
      <c r="D13" s="1428"/>
      <c r="E13" s="1428"/>
      <c r="F13" s="1428"/>
      <c r="H13" s="1518"/>
      <c r="I13" s="1519"/>
      <c r="J13" s="1519"/>
      <c r="K13" s="1520"/>
    </row>
    <row r="14" spans="1:11" s="341" customFormat="1" ht="15" customHeight="1" x14ac:dyDescent="0.2">
      <c r="A14" s="371"/>
      <c r="B14" s="371"/>
      <c r="C14" s="371"/>
      <c r="D14" s="1428"/>
      <c r="E14" s="1428"/>
      <c r="F14" s="1428"/>
      <c r="H14" s="443"/>
      <c r="I14" s="444"/>
      <c r="J14" s="444"/>
      <c r="K14" s="445"/>
    </row>
    <row r="15" spans="1:11" s="341" customFormat="1" ht="15" customHeight="1" x14ac:dyDescent="0.2">
      <c r="A15" s="371"/>
      <c r="B15" s="371"/>
      <c r="C15" s="371"/>
      <c r="D15" s="1428"/>
      <c r="E15" s="1428"/>
      <c r="F15" s="1428"/>
      <c r="H15" s="443"/>
      <c r="I15" s="444"/>
      <c r="J15" s="444"/>
      <c r="K15" s="445"/>
    </row>
    <row r="16" spans="1:11" s="341" customFormat="1" ht="15" customHeight="1" x14ac:dyDescent="0.2">
      <c r="A16" s="371"/>
      <c r="B16" s="371"/>
      <c r="C16" s="371"/>
      <c r="D16" s="1428"/>
      <c r="E16" s="1428"/>
      <c r="F16" s="1428"/>
      <c r="H16" s="443"/>
      <c r="I16" s="444"/>
      <c r="J16" s="444"/>
      <c r="K16" s="445"/>
    </row>
    <row r="17" spans="1:11" s="341" customFormat="1" ht="15" customHeight="1" x14ac:dyDescent="0.2">
      <c r="A17" s="371"/>
      <c r="B17" s="371"/>
      <c r="C17" s="371"/>
      <c r="D17" s="1428"/>
      <c r="E17" s="1428"/>
      <c r="F17" s="1428"/>
      <c r="H17" s="443"/>
      <c r="I17" s="444"/>
      <c r="J17" s="444"/>
      <c r="K17" s="445"/>
    </row>
    <row r="18" spans="1:11" s="341" customFormat="1" ht="15" customHeight="1" x14ac:dyDescent="0.2">
      <c r="A18" s="371"/>
      <c r="B18" s="371"/>
      <c r="C18" s="405"/>
      <c r="D18" s="1428"/>
      <c r="E18" s="1428"/>
      <c r="F18" s="1428"/>
      <c r="H18" s="443"/>
      <c r="I18" s="444"/>
      <c r="J18" s="444"/>
      <c r="K18" s="445"/>
    </row>
    <row r="19" spans="1:11" s="341" customFormat="1" ht="15" customHeight="1" x14ac:dyDescent="0.2">
      <c r="A19" s="371"/>
      <c r="B19" s="371"/>
      <c r="C19" s="371"/>
      <c r="D19" s="1428"/>
      <c r="E19" s="1428"/>
      <c r="F19" s="1428"/>
      <c r="H19" s="443"/>
      <c r="I19" s="444"/>
      <c r="J19" s="444"/>
      <c r="K19" s="445"/>
    </row>
    <row r="20" spans="1:11" s="341" customFormat="1" ht="15" customHeight="1" x14ac:dyDescent="0.2">
      <c r="A20" s="371"/>
      <c r="B20" s="371"/>
      <c r="C20" s="371"/>
      <c r="D20" s="1428"/>
      <c r="E20" s="1428"/>
      <c r="F20" s="1428"/>
      <c r="H20" s="443"/>
      <c r="I20" s="444"/>
      <c r="J20" s="444"/>
      <c r="K20" s="445"/>
    </row>
    <row r="21" spans="1:11" s="341" customFormat="1" ht="15" customHeight="1" x14ac:dyDescent="0.2">
      <c r="A21" s="371"/>
      <c r="B21" s="371"/>
      <c r="C21" s="371"/>
      <c r="D21" s="1428"/>
      <c r="E21" s="1428"/>
      <c r="F21" s="1428"/>
      <c r="H21" s="443"/>
      <c r="I21" s="444"/>
      <c r="J21" s="444"/>
      <c r="K21" s="445"/>
    </row>
    <row r="22" spans="1:11" s="341" customFormat="1" ht="15" customHeight="1" x14ac:dyDescent="0.2">
      <c r="A22" s="371"/>
      <c r="B22" s="371"/>
      <c r="C22" s="405"/>
      <c r="D22" s="1428"/>
      <c r="E22" s="1428"/>
      <c r="F22" s="1428"/>
      <c r="H22" s="443"/>
      <c r="I22" s="444"/>
      <c r="J22" s="444"/>
      <c r="K22" s="445"/>
    </row>
    <row r="23" spans="1:11" s="341" customFormat="1" ht="15" customHeight="1" x14ac:dyDescent="0.2">
      <c r="A23" s="371"/>
      <c r="B23" s="371"/>
      <c r="C23" s="371"/>
      <c r="D23" s="1428"/>
      <c r="E23" s="1428"/>
      <c r="F23" s="1428"/>
      <c r="H23" s="443"/>
      <c r="I23" s="444"/>
      <c r="J23" s="444"/>
      <c r="K23" s="445"/>
    </row>
    <row r="24" spans="1:11" s="341" customFormat="1" ht="15" customHeight="1" x14ac:dyDescent="0.2">
      <c r="A24" s="371"/>
      <c r="B24" s="371"/>
      <c r="C24" s="371"/>
      <c r="D24" s="1428"/>
      <c r="E24" s="1428"/>
      <c r="F24" s="1428"/>
      <c r="H24" s="443"/>
      <c r="I24" s="444"/>
      <c r="J24" s="444"/>
      <c r="K24" s="445"/>
    </row>
    <row r="25" spans="1:11" s="341" customFormat="1" ht="15" customHeight="1" x14ac:dyDescent="0.2">
      <c r="A25" s="371"/>
      <c r="B25" s="371"/>
      <c r="C25" s="371"/>
      <c r="D25" s="1428"/>
      <c r="E25" s="1428"/>
      <c r="F25" s="1428"/>
      <c r="H25" s="443"/>
      <c r="I25" s="444"/>
      <c r="J25" s="444"/>
      <c r="K25" s="445"/>
    </row>
    <row r="26" spans="1:11" s="341" customFormat="1" ht="15" customHeight="1" x14ac:dyDescent="0.2">
      <c r="A26" s="371"/>
      <c r="B26" s="371"/>
      <c r="C26" s="371"/>
      <c r="D26" s="1428"/>
      <c r="E26" s="1428"/>
      <c r="F26" s="1428"/>
      <c r="H26" s="443"/>
      <c r="I26" s="444"/>
      <c r="J26" s="444"/>
      <c r="K26" s="445"/>
    </row>
    <row r="27" spans="1:11" s="341" customFormat="1" ht="15" customHeight="1" x14ac:dyDescent="0.2">
      <c r="A27" s="371"/>
      <c r="B27" s="371"/>
      <c r="C27" s="371"/>
      <c r="D27" s="1428"/>
      <c r="E27" s="1428"/>
      <c r="F27" s="1428"/>
      <c r="H27" s="443"/>
      <c r="I27" s="444"/>
      <c r="J27" s="444"/>
      <c r="K27" s="445"/>
    </row>
    <row r="28" spans="1:11" s="341" customFormat="1" ht="15" customHeight="1" x14ac:dyDescent="0.2">
      <c r="A28" s="371"/>
      <c r="B28" s="371"/>
      <c r="C28" s="371"/>
      <c r="D28" s="1428"/>
      <c r="E28" s="1428"/>
      <c r="F28" s="1428"/>
      <c r="H28" s="443"/>
      <c r="I28" s="444"/>
      <c r="J28" s="444"/>
      <c r="K28" s="445"/>
    </row>
    <row r="29" spans="1:11" s="341" customFormat="1" ht="15" customHeight="1" x14ac:dyDescent="0.2">
      <c r="A29" s="371"/>
      <c r="B29" s="371"/>
      <c r="C29" s="371"/>
      <c r="D29" s="1428"/>
      <c r="E29" s="1428"/>
      <c r="F29" s="1428"/>
      <c r="H29" s="443"/>
      <c r="I29" s="444"/>
      <c r="J29" s="444"/>
      <c r="K29" s="445"/>
    </row>
    <row r="30" spans="1:11" s="341" customFormat="1" ht="15" customHeight="1" x14ac:dyDescent="0.2">
      <c r="A30" s="371"/>
      <c r="B30" s="371"/>
      <c r="C30" s="371"/>
      <c r="D30" s="1428"/>
      <c r="E30" s="1428"/>
      <c r="F30" s="1428"/>
      <c r="H30" s="443"/>
      <c r="I30" s="444"/>
      <c r="J30" s="444"/>
      <c r="K30" s="445"/>
    </row>
    <row r="31" spans="1:11" s="341" customFormat="1" ht="15" customHeight="1" x14ac:dyDescent="0.2">
      <c r="A31" s="371"/>
      <c r="B31" s="371"/>
      <c r="C31" s="371"/>
      <c r="D31" s="1428"/>
      <c r="E31" s="1428"/>
      <c r="F31" s="1428"/>
      <c r="H31" s="443"/>
      <c r="I31" s="444"/>
      <c r="J31" s="444"/>
      <c r="K31" s="445"/>
    </row>
    <row r="32" spans="1:11" s="341" customFormat="1" ht="15" customHeight="1" x14ac:dyDescent="0.2">
      <c r="A32" s="371"/>
      <c r="B32" s="371"/>
      <c r="C32" s="371"/>
      <c r="D32" s="1428"/>
      <c r="E32" s="1428"/>
      <c r="F32" s="1428"/>
      <c r="H32" s="443"/>
      <c r="I32" s="444"/>
      <c r="J32" s="444"/>
      <c r="K32" s="445"/>
    </row>
    <row r="33" spans="1:11" s="341" customFormat="1" ht="15" customHeight="1" x14ac:dyDescent="0.2">
      <c r="A33" s="371"/>
      <c r="B33" s="371"/>
      <c r="C33" s="371"/>
      <c r="D33" s="1428"/>
      <c r="E33" s="1428"/>
      <c r="F33" s="1428"/>
      <c r="H33" s="443"/>
      <c r="I33" s="444"/>
      <c r="J33" s="444"/>
      <c r="K33" s="445"/>
    </row>
    <row r="34" spans="1:11" s="341" customFormat="1" ht="15" customHeight="1" x14ac:dyDescent="0.2">
      <c r="A34" s="371"/>
      <c r="B34" s="371"/>
      <c r="C34" s="371"/>
      <c r="D34" s="1428"/>
      <c r="E34" s="1428"/>
      <c r="F34" s="1428"/>
      <c r="H34" s="443"/>
      <c r="I34" s="444"/>
      <c r="J34" s="444"/>
      <c r="K34" s="445"/>
    </row>
    <row r="35" spans="1:11" s="341" customFormat="1" ht="15" customHeight="1" x14ac:dyDescent="0.2">
      <c r="A35" s="371"/>
      <c r="B35" s="371"/>
      <c r="C35" s="371"/>
      <c r="D35" s="1428"/>
      <c r="E35" s="1428"/>
      <c r="F35" s="1428"/>
      <c r="H35" s="443"/>
      <c r="I35" s="444"/>
      <c r="J35" s="444"/>
      <c r="K35" s="445"/>
    </row>
    <row r="36" spans="1:11" s="341" customFormat="1" ht="15" customHeight="1" x14ac:dyDescent="0.2">
      <c r="A36" s="371"/>
      <c r="B36" s="371"/>
      <c r="C36" s="371"/>
      <c r="D36" s="1428"/>
      <c r="E36" s="1428"/>
      <c r="F36" s="1428"/>
      <c r="H36" s="443"/>
      <c r="I36" s="444"/>
      <c r="J36" s="444"/>
      <c r="K36" s="445"/>
    </row>
    <row r="37" spans="1:11" s="341" customFormat="1" ht="15" customHeight="1" x14ac:dyDescent="0.2">
      <c r="A37" s="371"/>
      <c r="B37" s="371"/>
      <c r="C37" s="371"/>
      <c r="D37" s="1428"/>
      <c r="E37" s="1428"/>
      <c r="F37" s="1428"/>
      <c r="H37" s="443"/>
      <c r="I37" s="444"/>
      <c r="J37" s="444"/>
      <c r="K37" s="445"/>
    </row>
    <row r="38" spans="1:11" s="341" customFormat="1" ht="15" customHeight="1" x14ac:dyDescent="0.2">
      <c r="A38" s="371"/>
      <c r="B38" s="371"/>
      <c r="C38" s="371"/>
      <c r="D38" s="1428"/>
      <c r="E38" s="1428"/>
      <c r="F38" s="1428"/>
      <c r="H38" s="443"/>
      <c r="I38" s="444"/>
      <c r="J38" s="444"/>
      <c r="K38" s="445"/>
    </row>
    <row r="39" spans="1:11" s="341" customFormat="1" ht="15" customHeight="1" x14ac:dyDescent="0.2">
      <c r="A39" s="371"/>
      <c r="B39" s="371"/>
      <c r="C39" s="371"/>
      <c r="D39" s="1428"/>
      <c r="E39" s="1428"/>
      <c r="F39" s="1428"/>
      <c r="H39" s="443"/>
      <c r="I39" s="444"/>
      <c r="J39" s="444"/>
      <c r="K39" s="445"/>
    </row>
    <row r="40" spans="1:11" s="341" customFormat="1" ht="15" customHeight="1" x14ac:dyDescent="0.2">
      <c r="A40" s="371"/>
      <c r="B40" s="371"/>
      <c r="C40" s="371"/>
      <c r="D40" s="1428"/>
      <c r="E40" s="1428"/>
      <c r="F40" s="1428"/>
      <c r="H40" s="443"/>
      <c r="I40" s="444"/>
      <c r="J40" s="444"/>
      <c r="K40" s="445"/>
    </row>
    <row r="41" spans="1:11" s="341" customFormat="1" ht="15" customHeight="1" x14ac:dyDescent="0.2">
      <c r="A41" s="371"/>
      <c r="B41" s="371"/>
      <c r="C41" s="371"/>
      <c r="D41" s="1428"/>
      <c r="E41" s="1428"/>
      <c r="F41" s="1428"/>
      <c r="H41" s="443"/>
      <c r="I41" s="444"/>
      <c r="J41" s="444"/>
      <c r="K41" s="445"/>
    </row>
    <row r="42" spans="1:11" s="341" customFormat="1" ht="15" customHeight="1" x14ac:dyDescent="0.2">
      <c r="A42" s="371"/>
      <c r="B42" s="371"/>
      <c r="C42" s="371"/>
      <c r="D42" s="1428"/>
      <c r="E42" s="1428"/>
      <c r="F42" s="1428"/>
      <c r="H42" s="443"/>
      <c r="I42" s="444"/>
      <c r="J42" s="444"/>
      <c r="K42" s="445"/>
    </row>
    <row r="43" spans="1:11" s="341" customFormat="1" ht="15" customHeight="1" x14ac:dyDescent="0.2">
      <c r="A43" s="371"/>
      <c r="B43" s="371"/>
      <c r="C43" s="371"/>
      <c r="D43" s="1428"/>
      <c r="E43" s="1428"/>
      <c r="F43" s="1428"/>
      <c r="H43" s="443"/>
      <c r="I43" s="444"/>
      <c r="J43" s="444"/>
      <c r="K43" s="445"/>
    </row>
    <row r="44" spans="1:11" s="341" customFormat="1" ht="15" customHeight="1" x14ac:dyDescent="0.2">
      <c r="A44" s="371"/>
      <c r="B44" s="371"/>
      <c r="C44" s="371"/>
      <c r="D44" s="1428"/>
      <c r="E44" s="1428"/>
      <c r="F44" s="1428"/>
      <c r="H44" s="443"/>
      <c r="I44" s="444"/>
      <c r="J44" s="444"/>
      <c r="K44" s="445"/>
    </row>
    <row r="45" spans="1:11" s="341" customFormat="1" ht="15" customHeight="1" x14ac:dyDescent="0.2">
      <c r="A45" s="371"/>
      <c r="B45" s="371"/>
      <c r="C45" s="371"/>
      <c r="D45" s="1428"/>
      <c r="E45" s="1428"/>
      <c r="F45" s="1428"/>
      <c r="H45" s="443"/>
      <c r="I45" s="444"/>
      <c r="J45" s="444"/>
      <c r="K45" s="445"/>
    </row>
    <row r="46" spans="1:11" s="341" customFormat="1" ht="15" customHeight="1" x14ac:dyDescent="0.2">
      <c r="A46" s="371"/>
      <c r="B46" s="371"/>
      <c r="C46" s="371"/>
      <c r="D46" s="371"/>
      <c r="E46" s="371"/>
      <c r="F46" s="371"/>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1:11" s="338" customFormat="1" ht="15.95" customHeight="1" x14ac:dyDescent="0.2">
      <c r="A257" s="334"/>
      <c r="B257" s="334"/>
      <c r="C257" s="334"/>
      <c r="D257" s="334"/>
      <c r="E257" s="334"/>
      <c r="F257" s="334"/>
      <c r="H257" s="19"/>
      <c r="I257" s="321"/>
      <c r="J257" s="321"/>
      <c r="K257" s="321"/>
    </row>
    <row r="258" spans="1:11" s="338" customFormat="1" ht="15.95" customHeight="1" x14ac:dyDescent="0.2">
      <c r="A258" s="334"/>
      <c r="B258" s="334"/>
      <c r="C258" s="334"/>
      <c r="D258" s="334"/>
      <c r="E258" s="334"/>
      <c r="F258" s="334"/>
      <c r="H258" s="19"/>
      <c r="I258" s="321"/>
      <c r="J258" s="321"/>
      <c r="K258" s="321"/>
    </row>
    <row r="259" spans="1:11" s="338" customFormat="1" ht="15.95" customHeight="1" x14ac:dyDescent="0.2">
      <c r="A259" s="334"/>
      <c r="B259" s="334"/>
      <c r="C259" s="334"/>
      <c r="D259" s="334"/>
      <c r="E259" s="334"/>
      <c r="F259" s="334"/>
      <c r="H259" s="19"/>
      <c r="I259" s="321"/>
      <c r="J259" s="321"/>
      <c r="K259" s="321"/>
    </row>
    <row r="260" spans="1:11" s="338" customFormat="1" ht="15.95" customHeight="1" x14ac:dyDescent="0.2">
      <c r="A260" s="334"/>
      <c r="B260" s="334"/>
      <c r="C260" s="334"/>
      <c r="D260" s="334"/>
      <c r="E260" s="334"/>
      <c r="F260" s="334"/>
      <c r="H260" s="19"/>
      <c r="I260" s="321"/>
      <c r="J260" s="321"/>
      <c r="K260" s="321"/>
    </row>
    <row r="261" spans="1:11" s="338" customFormat="1" ht="15.95" customHeight="1" x14ac:dyDescent="0.2">
      <c r="A261" s="334"/>
      <c r="B261" s="334"/>
      <c r="C261" s="334"/>
      <c r="D261" s="334"/>
      <c r="E261" s="334"/>
      <c r="F261" s="334"/>
      <c r="H261" s="19"/>
      <c r="I261" s="321"/>
      <c r="J261" s="321"/>
      <c r="K261" s="321"/>
    </row>
    <row r="262" spans="1:11" s="338" customFormat="1" ht="15.95" customHeight="1" x14ac:dyDescent="0.2">
      <c r="A262" s="334"/>
      <c r="B262" s="334"/>
      <c r="C262" s="334"/>
      <c r="D262" s="334"/>
      <c r="E262" s="334"/>
      <c r="F262" s="334"/>
      <c r="H262" s="19"/>
      <c r="I262" s="321"/>
      <c r="J262" s="321"/>
      <c r="K262" s="321"/>
    </row>
    <row r="263" spans="1:11" s="338" customFormat="1" ht="15.95" customHeight="1" x14ac:dyDescent="0.2">
      <c r="A263" s="334"/>
      <c r="B263" s="334"/>
      <c r="C263" s="334"/>
      <c r="D263" s="334"/>
      <c r="E263" s="334"/>
      <c r="F263" s="334"/>
      <c r="H263" s="19"/>
      <c r="I263" s="321"/>
      <c r="J263" s="321"/>
      <c r="K263" s="321"/>
    </row>
    <row r="264" spans="1:11" s="338" customFormat="1" ht="15.95" customHeight="1" x14ac:dyDescent="0.2">
      <c r="A264" s="334"/>
      <c r="B264" s="334"/>
      <c r="C264" s="334"/>
      <c r="D264" s="334"/>
      <c r="E264" s="334"/>
      <c r="F264" s="334"/>
      <c r="H264" s="19"/>
      <c r="I264" s="321"/>
      <c r="J264" s="321"/>
      <c r="K264" s="321"/>
    </row>
    <row r="265" spans="1:11" s="338" customFormat="1" ht="15.95" customHeight="1" x14ac:dyDescent="0.2">
      <c r="A265" s="334"/>
      <c r="B265" s="334"/>
      <c r="C265" s="334"/>
      <c r="D265" s="334"/>
      <c r="E265" s="334"/>
      <c r="F265" s="334"/>
      <c r="H265" s="19"/>
      <c r="I265" s="321"/>
      <c r="J265" s="321"/>
      <c r="K265" s="321"/>
    </row>
    <row r="266" spans="1:11" s="338" customFormat="1" ht="15.95" customHeight="1" x14ac:dyDescent="0.2">
      <c r="A266" s="334"/>
      <c r="B266" s="334"/>
      <c r="C266" s="334"/>
      <c r="D266" s="334"/>
      <c r="E266" s="334"/>
      <c r="F266" s="334"/>
      <c r="H266" s="19"/>
      <c r="I266" s="321"/>
      <c r="J266" s="321"/>
      <c r="K266" s="321"/>
    </row>
    <row r="267" spans="1:11" s="338" customFormat="1" ht="15.95" customHeight="1" x14ac:dyDescent="0.2">
      <c r="A267" s="334"/>
      <c r="B267" s="334"/>
      <c r="C267" s="334"/>
      <c r="D267" s="334"/>
      <c r="E267" s="334"/>
      <c r="F267" s="334"/>
      <c r="H267" s="19"/>
      <c r="I267" s="321"/>
      <c r="J267" s="321"/>
      <c r="K267" s="321"/>
    </row>
    <row r="268" spans="1:11" s="338" customFormat="1" ht="15.95" customHeight="1" x14ac:dyDescent="0.2">
      <c r="A268" s="334"/>
      <c r="B268" s="334"/>
      <c r="C268" s="334"/>
      <c r="D268" s="334"/>
      <c r="E268" s="334"/>
      <c r="F268" s="334"/>
      <c r="H268" s="19"/>
      <c r="I268" s="321"/>
      <c r="J268" s="321"/>
      <c r="K268" s="321"/>
    </row>
    <row r="269" spans="1:11" s="338" customFormat="1" ht="15.95" customHeight="1" x14ac:dyDescent="0.2">
      <c r="A269" s="334"/>
      <c r="B269" s="334"/>
      <c r="C269" s="334"/>
      <c r="D269" s="334"/>
      <c r="E269" s="334"/>
      <c r="F269" s="334"/>
      <c r="H269" s="19"/>
      <c r="I269" s="321"/>
      <c r="J269" s="321"/>
      <c r="K269" s="321"/>
    </row>
    <row r="270" spans="1:11" s="338" customFormat="1" ht="15.95" customHeight="1" x14ac:dyDescent="0.2">
      <c r="A270" s="334"/>
      <c r="B270" s="334"/>
      <c r="C270" s="334"/>
      <c r="D270" s="334"/>
      <c r="E270" s="334"/>
      <c r="F270" s="334"/>
      <c r="H270" s="19"/>
      <c r="I270" s="321"/>
      <c r="J270" s="321"/>
      <c r="K270" s="321"/>
    </row>
    <row r="271" spans="1:11" s="338" customFormat="1" ht="15.95" customHeight="1" x14ac:dyDescent="0.2">
      <c r="A271" s="334"/>
      <c r="B271" s="334"/>
      <c r="C271" s="334"/>
      <c r="D271" s="334"/>
      <c r="E271" s="334"/>
      <c r="F271" s="334"/>
      <c r="H271" s="19"/>
      <c r="I271" s="321"/>
      <c r="J271" s="321"/>
      <c r="K271" s="321"/>
    </row>
    <row r="272" spans="1:11" s="338" customFormat="1" ht="15.95" customHeight="1" x14ac:dyDescent="0.2">
      <c r="A272" s="334"/>
      <c r="B272" s="334"/>
      <c r="C272" s="334"/>
      <c r="D272" s="334"/>
      <c r="E272" s="334"/>
      <c r="F272" s="334"/>
      <c r="H272" s="19"/>
      <c r="I272" s="321"/>
      <c r="J272" s="321"/>
      <c r="K272" s="321"/>
    </row>
    <row r="273" spans="1:11" s="338" customFormat="1" ht="15.95" customHeight="1" x14ac:dyDescent="0.2">
      <c r="A273" s="334"/>
      <c r="B273" s="334"/>
      <c r="C273" s="334"/>
      <c r="D273" s="334"/>
      <c r="E273" s="334"/>
      <c r="F273" s="334"/>
      <c r="H273" s="19"/>
      <c r="I273" s="321"/>
      <c r="J273" s="321"/>
      <c r="K273" s="321"/>
    </row>
    <row r="274" spans="1:11" s="338" customFormat="1" ht="15.95" customHeight="1" x14ac:dyDescent="0.2">
      <c r="A274" s="334"/>
      <c r="B274" s="334"/>
      <c r="C274" s="334"/>
      <c r="D274" s="334"/>
      <c r="E274" s="334"/>
      <c r="F274" s="334"/>
      <c r="H274" s="19"/>
      <c r="I274" s="321"/>
      <c r="J274" s="321"/>
      <c r="K274" s="321"/>
    </row>
    <row r="275" spans="1:11" s="338" customFormat="1" ht="15.95" customHeight="1" x14ac:dyDescent="0.2">
      <c r="A275" s="334"/>
      <c r="B275" s="334"/>
      <c r="C275" s="334"/>
      <c r="D275" s="334"/>
      <c r="E275" s="334"/>
      <c r="F275" s="334"/>
      <c r="H275" s="19"/>
      <c r="I275" s="321"/>
      <c r="J275" s="321"/>
      <c r="K275" s="321"/>
    </row>
    <row r="276" spans="1:11" s="338" customFormat="1" ht="15.95" customHeight="1" x14ac:dyDescent="0.2">
      <c r="A276" s="334"/>
      <c r="B276" s="334"/>
      <c r="C276" s="334"/>
      <c r="D276" s="334"/>
      <c r="E276" s="334"/>
      <c r="F276" s="334"/>
      <c r="H276" s="19"/>
      <c r="I276" s="321"/>
      <c r="J276" s="321"/>
      <c r="K276" s="321"/>
    </row>
    <row r="277" spans="1:11" s="338" customFormat="1" ht="15.95" customHeight="1" x14ac:dyDescent="0.2">
      <c r="A277" s="334"/>
      <c r="B277" s="334"/>
      <c r="C277" s="334"/>
      <c r="D277" s="334"/>
      <c r="E277" s="334"/>
      <c r="F277" s="334"/>
      <c r="H277" s="19"/>
      <c r="I277" s="321"/>
      <c r="J277" s="321"/>
      <c r="K277" s="321"/>
    </row>
    <row r="278" spans="1:11" s="338" customFormat="1" ht="15.95" customHeight="1" x14ac:dyDescent="0.2">
      <c r="A278" s="334"/>
      <c r="B278" s="334"/>
      <c r="C278" s="334"/>
      <c r="D278" s="334"/>
      <c r="E278" s="334"/>
      <c r="F278" s="334"/>
      <c r="H278" s="19"/>
      <c r="I278" s="321"/>
      <c r="J278" s="321"/>
      <c r="K278" s="321"/>
    </row>
    <row r="279" spans="1:11" s="338" customFormat="1" ht="15.95" customHeight="1" x14ac:dyDescent="0.2">
      <c r="A279" s="334"/>
      <c r="B279" s="334"/>
      <c r="C279" s="334"/>
      <c r="D279" s="334"/>
      <c r="E279" s="334"/>
      <c r="F279" s="334"/>
      <c r="H279" s="19"/>
      <c r="I279" s="321"/>
      <c r="J279" s="321"/>
      <c r="K279" s="321"/>
    </row>
    <row r="280" spans="1:11" s="338" customFormat="1" ht="15.95" customHeight="1" x14ac:dyDescent="0.2">
      <c r="A280" s="334"/>
      <c r="B280" s="334"/>
      <c r="C280" s="334"/>
      <c r="D280" s="334"/>
      <c r="E280" s="334"/>
      <c r="F280" s="334"/>
      <c r="H280" s="19"/>
      <c r="I280" s="321"/>
      <c r="J280" s="321"/>
      <c r="K280" s="321"/>
    </row>
    <row r="281" spans="1:11" s="338" customFormat="1" ht="15.95" customHeight="1" x14ac:dyDescent="0.2">
      <c r="H281" s="19"/>
      <c r="I281" s="321"/>
      <c r="J281" s="321"/>
      <c r="K281" s="321"/>
    </row>
    <row r="282" spans="1:11" s="338" customFormat="1" ht="15.95" customHeight="1" x14ac:dyDescent="0.2">
      <c r="H282" s="19"/>
      <c r="I282" s="321"/>
      <c r="J282" s="321"/>
      <c r="K282" s="321"/>
    </row>
    <row r="283" spans="1:11" s="338" customFormat="1" ht="15.95" customHeight="1" x14ac:dyDescent="0.2">
      <c r="H283" s="19"/>
      <c r="I283" s="321"/>
      <c r="J283" s="321"/>
      <c r="K283" s="321"/>
    </row>
    <row r="284" spans="1:11" s="338" customFormat="1" ht="15.95" customHeight="1" x14ac:dyDescent="0.2">
      <c r="H284" s="19"/>
      <c r="I284" s="321"/>
      <c r="J284" s="321"/>
      <c r="K284" s="321"/>
    </row>
    <row r="285" spans="1:11" s="338" customFormat="1" ht="15.95" customHeight="1" x14ac:dyDescent="0.2">
      <c r="H285" s="19"/>
      <c r="I285" s="321"/>
      <c r="J285" s="321"/>
      <c r="K285" s="321"/>
    </row>
    <row r="286" spans="1:11" s="338" customFormat="1" ht="15.95" customHeight="1" x14ac:dyDescent="0.2">
      <c r="H286" s="19"/>
      <c r="I286" s="321"/>
      <c r="J286" s="321"/>
      <c r="K286" s="321"/>
    </row>
    <row r="287" spans="1:11" s="338" customFormat="1" ht="15.95" customHeight="1" x14ac:dyDescent="0.2">
      <c r="H287" s="19"/>
      <c r="I287" s="321"/>
      <c r="J287" s="321"/>
      <c r="K287" s="321"/>
    </row>
    <row r="288" spans="1: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D45:F45"/>
    <mergeCell ref="D38:F38"/>
    <mergeCell ref="D39:F39"/>
    <mergeCell ref="D40:F40"/>
    <mergeCell ref="D41:F41"/>
    <mergeCell ref="D42:F42"/>
    <mergeCell ref="D43:F43"/>
    <mergeCell ref="D34:F34"/>
    <mergeCell ref="D35:F35"/>
    <mergeCell ref="J7:J9"/>
    <mergeCell ref="K7:K9"/>
    <mergeCell ref="D44:F44"/>
    <mergeCell ref="D37:F37"/>
    <mergeCell ref="D26:F26"/>
    <mergeCell ref="D27:F27"/>
    <mergeCell ref="D28:F28"/>
    <mergeCell ref="D29:F29"/>
    <mergeCell ref="D30:F30"/>
    <mergeCell ref="D36:F36"/>
    <mergeCell ref="D25:F25"/>
    <mergeCell ref="D14:F14"/>
    <mergeCell ref="D15:F15"/>
    <mergeCell ref="D16:F16"/>
    <mergeCell ref="D31:F31"/>
    <mergeCell ref="D32:F32"/>
    <mergeCell ref="D17:F17"/>
    <mergeCell ref="D18:F18"/>
    <mergeCell ref="D19:F19"/>
    <mergeCell ref="D20:F20"/>
    <mergeCell ref="D21:F21"/>
    <mergeCell ref="D33:F33"/>
    <mergeCell ref="D13:F13"/>
    <mergeCell ref="J4:J5"/>
    <mergeCell ref="K4:K5"/>
    <mergeCell ref="A6:F6"/>
    <mergeCell ref="I4:I5"/>
    <mergeCell ref="D9:F9"/>
    <mergeCell ref="D10:F10"/>
    <mergeCell ref="D11:F11"/>
    <mergeCell ref="D12:F12"/>
    <mergeCell ref="H12:K13"/>
    <mergeCell ref="H7:H9"/>
    <mergeCell ref="I7:I9"/>
    <mergeCell ref="D22:F22"/>
    <mergeCell ref="D23:F23"/>
    <mergeCell ref="D24:F24"/>
    <mergeCell ref="B1:C1"/>
    <mergeCell ref="B2:C2"/>
    <mergeCell ref="B3:C3"/>
    <mergeCell ref="H4:H5"/>
    <mergeCell ref="A4:C4"/>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78182" r:id="rId4" name="ReworkCompleteChk">
          <controlPr defaultSize="0" autoLine="0" r:id="rId5">
            <anchor moveWithCells="1">
              <from>
                <xdr:col>7</xdr:col>
                <xdr:colOff>114300</xdr:colOff>
                <xdr:row>5</xdr:row>
                <xdr:rowOff>85725</xdr:rowOff>
              </from>
              <to>
                <xdr:col>7</xdr:col>
                <xdr:colOff>285750</xdr:colOff>
                <xdr:row>5</xdr:row>
                <xdr:rowOff>257175</xdr:rowOff>
              </to>
            </anchor>
          </controlPr>
        </control>
      </mc:Choice>
      <mc:Fallback>
        <control shapeId="178182" r:id="rId4" name="ReworkCompleteChk"/>
      </mc:Fallback>
    </mc:AlternateContent>
    <mc:AlternateContent xmlns:mc="http://schemas.openxmlformats.org/markup-compatibility/2006">
      <mc:Choice Requires="x14">
        <control shapeId="178181" r:id="rId6" name="FinalReviewChk">
          <controlPr defaultSize="0" autoLine="0" r:id="rId5">
            <anchor moveWithCells="1">
              <from>
                <xdr:col>7</xdr:col>
                <xdr:colOff>114300</xdr:colOff>
                <xdr:row>8</xdr:row>
                <xdr:rowOff>9525</xdr:rowOff>
              </from>
              <to>
                <xdr:col>7</xdr:col>
                <xdr:colOff>285750</xdr:colOff>
                <xdr:row>8</xdr:row>
                <xdr:rowOff>180975</xdr:rowOff>
              </to>
            </anchor>
          </controlPr>
        </control>
      </mc:Choice>
      <mc:Fallback>
        <control shapeId="178181" r:id="rId6" name="FinalReviewChk"/>
      </mc:Fallback>
    </mc:AlternateContent>
    <mc:AlternateContent xmlns:mc="http://schemas.openxmlformats.org/markup-compatibility/2006">
      <mc:Choice Requires="x14">
        <control shapeId="178180"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78180" r:id="rId7" name="ReworkRequiredChk"/>
      </mc:Fallback>
    </mc:AlternateContent>
    <mc:AlternateContent xmlns:mc="http://schemas.openxmlformats.org/markup-compatibility/2006">
      <mc:Choice Requires="x14">
        <control shapeId="178179"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78179" r:id="rId8" name="ReviewedChk"/>
      </mc:Fallback>
    </mc:AlternateContent>
    <mc:AlternateContent xmlns:mc="http://schemas.openxmlformats.org/markup-compatibility/2006">
      <mc:Choice Requires="x14">
        <control shapeId="178178"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78178" r:id="rId9" name="AwaitingClientChk"/>
      </mc:Fallback>
    </mc:AlternateContent>
    <mc:AlternateContent xmlns:mc="http://schemas.openxmlformats.org/markup-compatibility/2006">
      <mc:Choice Requires="x14">
        <control shapeId="178177"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78177" r:id="rId10" name="WorksheetCompleteChk"/>
      </mc:Fallback>
    </mc:AlternateContent>
  </control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5">
    <tabColor rgb="FF8DC63F"/>
    <pageSetUpPr autoPageBreaks="0" fitToPage="1"/>
  </sheetPr>
  <dimension ref="A1:K1722"/>
  <sheetViews>
    <sheetView showGridLines="0" zoomScaleNormal="100" workbookViewId="0">
      <selection activeCell="A9" sqref="A9"/>
    </sheetView>
  </sheetViews>
  <sheetFormatPr defaultRowHeight="12.75" x14ac:dyDescent="0.2"/>
  <cols>
    <col min="1" max="1" width="12.83203125" customWidth="1"/>
    <col min="2" max="2" width="39.1640625" customWidth="1"/>
    <col min="3" max="3" width="15.83203125" customWidth="1"/>
    <col min="4" max="4" width="10.83203125" customWidth="1"/>
    <col min="5" max="6" width="15.83203125" customWidth="1"/>
    <col min="7" max="7" width="15.1640625" customWidth="1"/>
    <col min="8" max="8" width="6.33203125" style="24" customWidth="1"/>
    <col min="9" max="9" width="30.83203125" style="179" customWidth="1"/>
    <col min="10" max="10" width="9.33203125" style="179" customWidth="1"/>
    <col min="11" max="11" width="9.33203125" style="179"/>
  </cols>
  <sheetData>
    <row r="1" spans="1:11" ht="24.95" customHeight="1" x14ac:dyDescent="0.25">
      <c r="A1" s="145" t="s">
        <v>167</v>
      </c>
      <c r="B1" s="1426" t="str">
        <f>Home!$B$3</f>
        <v>MICI05</v>
      </c>
      <c r="C1" s="1426"/>
      <c r="D1" s="421"/>
      <c r="E1" s="474" t="s">
        <v>58</v>
      </c>
      <c r="F1" s="1066" t="e">
        <f>IF(AND('Index of Workpapers'!E81="",#REF!=""),'Index of Workpapers'!C81,IF('Index of Workpapers'!E81&lt;&gt;"",'Index of Workpapers'!E81,#REF!))</f>
        <v>#REF!</v>
      </c>
      <c r="H1" s="643"/>
      <c r="I1" s="644" t="s">
        <v>349</v>
      </c>
      <c r="J1" s="645" t="s">
        <v>63</v>
      </c>
      <c r="K1" s="646" t="s">
        <v>64</v>
      </c>
    </row>
    <row r="2" spans="1:11" ht="24.95" customHeight="1" x14ac:dyDescent="0.2">
      <c r="A2" s="145" t="s">
        <v>10</v>
      </c>
      <c r="B2" s="1426" t="str">
        <f>Home!$B$4</f>
        <v>MICINDA SUPERANNUATION FUND</v>
      </c>
      <c r="C2" s="1426"/>
      <c r="D2" s="24"/>
      <c r="E2" s="104" t="s">
        <v>63</v>
      </c>
      <c r="F2" s="104" t="s">
        <v>64</v>
      </c>
      <c r="H2" s="643"/>
      <c r="I2" s="644" t="s">
        <v>350</v>
      </c>
      <c r="J2" s="645" t="s">
        <v>63</v>
      </c>
      <c r="K2" s="646" t="s">
        <v>64</v>
      </c>
    </row>
    <row r="3" spans="1:11" ht="24.95" customHeight="1" x14ac:dyDescent="0.2">
      <c r="A3" s="145" t="s">
        <v>917</v>
      </c>
      <c r="B3" s="1427">
        <f>Home!$C$7</f>
        <v>43281</v>
      </c>
      <c r="C3" s="1427"/>
      <c r="D3" s="142" t="s">
        <v>55</v>
      </c>
      <c r="E3" s="106" t="str">
        <f>Home!$C$16</f>
        <v>TH</v>
      </c>
      <c r="F3" s="238">
        <f>Home!$C$17</f>
        <v>43521</v>
      </c>
      <c r="H3" s="643"/>
      <c r="I3" s="644" t="s">
        <v>94</v>
      </c>
      <c r="J3" s="645" t="s">
        <v>63</v>
      </c>
      <c r="K3" s="646" t="s">
        <v>64</v>
      </c>
    </row>
    <row r="4" spans="1:11" ht="24.95" customHeight="1" x14ac:dyDescent="0.3">
      <c r="A4" s="1496" t="str">
        <f>'Index of Workpapers'!B81</f>
        <v>Spare worksheet - enter name of worksheet here</v>
      </c>
      <c r="B4" s="1496"/>
      <c r="C4" s="1496"/>
      <c r="D4" s="142" t="s">
        <v>56</v>
      </c>
      <c r="E4" s="106" t="str">
        <f>Home!$C$18</f>
        <v>Enter initials</v>
      </c>
      <c r="F4" s="238"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30" customHeight="1" x14ac:dyDescent="0.2">
      <c r="A6" s="1414" t="s">
        <v>819</v>
      </c>
      <c r="B6" s="1414"/>
      <c r="C6" s="1414"/>
      <c r="D6" s="1414"/>
      <c r="E6" s="1414"/>
      <c r="F6" s="1414"/>
      <c r="H6" s="984"/>
      <c r="I6" s="976" t="s">
        <v>352</v>
      </c>
      <c r="J6" s="977" t="s">
        <v>63</v>
      </c>
      <c r="K6" s="978" t="s">
        <v>64</v>
      </c>
    </row>
    <row r="7" spans="1:11" ht="3.75" customHeight="1" thickBot="1" x14ac:dyDescent="0.25">
      <c r="A7" s="406"/>
      <c r="B7" s="406"/>
      <c r="C7" s="406"/>
      <c r="D7" s="406"/>
      <c r="E7" s="406"/>
      <c r="F7" s="406" t="s">
        <v>418</v>
      </c>
      <c r="H7" s="1481"/>
      <c r="I7" s="1484" t="s">
        <v>353</v>
      </c>
      <c r="J7" s="1487" t="s">
        <v>63</v>
      </c>
      <c r="K7" s="1490" t="s">
        <v>64</v>
      </c>
    </row>
    <row r="8" spans="1:11" ht="3.75" customHeight="1" x14ac:dyDescent="0.2">
      <c r="A8" s="483"/>
      <c r="B8" s="483"/>
      <c r="C8" s="483"/>
      <c r="D8" s="483"/>
      <c r="E8" s="483"/>
      <c r="F8" s="483"/>
      <c r="H8" s="1482"/>
      <c r="I8" s="1485"/>
      <c r="J8" s="1488"/>
      <c r="K8" s="1491"/>
    </row>
    <row r="9" spans="1:11" s="12" customFormat="1" ht="19.5" customHeight="1" x14ac:dyDescent="0.2">
      <c r="A9" s="371"/>
      <c r="B9" s="371"/>
      <c r="C9" s="371"/>
      <c r="D9" s="1428"/>
      <c r="E9" s="1428"/>
      <c r="F9" s="1428"/>
      <c r="H9" s="1497"/>
      <c r="I9" s="1498"/>
      <c r="J9" s="1499"/>
      <c r="K9" s="1500"/>
    </row>
    <row r="10" spans="1:11" s="21" customFormat="1" ht="15" customHeight="1" x14ac:dyDescent="0.2">
      <c r="A10" s="371"/>
      <c r="B10" s="371"/>
      <c r="C10" s="371"/>
      <c r="D10" s="1428"/>
      <c r="E10" s="1428"/>
      <c r="F10" s="1428"/>
      <c r="H10" s="897" t="s">
        <v>902</v>
      </c>
      <c r="I10" s="900"/>
      <c r="J10" s="900"/>
      <c r="K10" s="901"/>
    </row>
    <row r="11" spans="1:11" s="21" customFormat="1" ht="15" customHeight="1" x14ac:dyDescent="0.2">
      <c r="A11" s="371"/>
      <c r="B11" s="371"/>
      <c r="C11" s="371"/>
      <c r="D11" s="1428"/>
      <c r="E11" s="1428"/>
      <c r="F11" s="1428"/>
      <c r="H11" s="533"/>
      <c r="I11" s="902"/>
      <c r="J11" s="902"/>
      <c r="K11" s="903"/>
    </row>
    <row r="12" spans="1:11" s="21" customFormat="1" ht="15" customHeight="1" x14ac:dyDescent="0.2">
      <c r="A12" s="371"/>
      <c r="B12" s="371"/>
      <c r="C12" s="371"/>
      <c r="D12" s="1428"/>
      <c r="E12" s="1428"/>
      <c r="F12" s="1428"/>
      <c r="H12" s="1515" t="s">
        <v>468</v>
      </c>
      <c r="I12" s="1516"/>
      <c r="J12" s="1516"/>
      <c r="K12" s="1517"/>
    </row>
    <row r="13" spans="1:11" s="21" customFormat="1" ht="15" customHeight="1" x14ac:dyDescent="0.2">
      <c r="A13" s="371"/>
      <c r="B13" s="371"/>
      <c r="C13" s="371"/>
      <c r="D13" s="1428"/>
      <c r="E13" s="1428"/>
      <c r="F13" s="1428"/>
      <c r="H13" s="1518"/>
      <c r="I13" s="1519"/>
      <c r="J13" s="1519"/>
      <c r="K13" s="1520"/>
    </row>
    <row r="14" spans="1:11" s="21" customFormat="1" ht="15" customHeight="1" x14ac:dyDescent="0.2">
      <c r="A14" s="371"/>
      <c r="B14" s="371"/>
      <c r="C14" s="371"/>
      <c r="D14" s="1428"/>
      <c r="E14" s="1428"/>
      <c r="F14" s="1428"/>
      <c r="H14" s="443"/>
      <c r="I14" s="444"/>
      <c r="J14" s="444"/>
      <c r="K14" s="445"/>
    </row>
    <row r="15" spans="1:11" s="21" customFormat="1" ht="15" customHeight="1" x14ac:dyDescent="0.2">
      <c r="A15" s="371"/>
      <c r="B15" s="371"/>
      <c r="C15" s="405"/>
      <c r="D15" s="1428"/>
      <c r="E15" s="1428"/>
      <c r="F15" s="1428"/>
      <c r="H15" s="443"/>
      <c r="I15" s="444"/>
      <c r="J15" s="444"/>
      <c r="K15" s="445"/>
    </row>
    <row r="16" spans="1:11" s="21" customFormat="1" ht="15" customHeight="1" x14ac:dyDescent="0.2">
      <c r="A16" s="371"/>
      <c r="B16" s="371"/>
      <c r="C16" s="371"/>
      <c r="D16" s="1428"/>
      <c r="E16" s="1428"/>
      <c r="F16" s="1428"/>
      <c r="H16" s="443"/>
      <c r="I16" s="444"/>
      <c r="J16" s="444"/>
      <c r="K16" s="445"/>
    </row>
    <row r="17" spans="1:11" s="21" customFormat="1" ht="15" customHeight="1" x14ac:dyDescent="0.2">
      <c r="A17" s="371"/>
      <c r="B17" s="371"/>
      <c r="C17" s="371"/>
      <c r="D17" s="1428"/>
      <c r="E17" s="1428"/>
      <c r="F17" s="1428"/>
      <c r="H17" s="443"/>
      <c r="I17" s="444"/>
      <c r="J17" s="444"/>
      <c r="K17" s="445"/>
    </row>
    <row r="18" spans="1:11" s="21" customFormat="1" ht="15" customHeight="1" x14ac:dyDescent="0.2">
      <c r="A18" s="371"/>
      <c r="B18" s="371"/>
      <c r="C18" s="371"/>
      <c r="D18" s="1428"/>
      <c r="E18" s="1428"/>
      <c r="F18" s="1428"/>
      <c r="H18" s="443"/>
      <c r="I18" s="444"/>
      <c r="J18" s="444"/>
      <c r="K18" s="445"/>
    </row>
    <row r="19" spans="1:11" s="21" customFormat="1" ht="15" customHeight="1" x14ac:dyDescent="0.2">
      <c r="A19" s="371"/>
      <c r="B19" s="371"/>
      <c r="C19" s="371"/>
      <c r="D19" s="1428"/>
      <c r="E19" s="1428"/>
      <c r="F19" s="1428"/>
      <c r="H19" s="443"/>
      <c r="I19" s="444"/>
      <c r="J19" s="444"/>
      <c r="K19" s="445"/>
    </row>
    <row r="20" spans="1:11" s="21" customFormat="1" ht="15" customHeight="1" x14ac:dyDescent="0.2">
      <c r="A20" s="371"/>
      <c r="B20" s="371"/>
      <c r="C20" s="371"/>
      <c r="D20" s="1428"/>
      <c r="E20" s="1428"/>
      <c r="F20" s="1428"/>
      <c r="H20" s="443"/>
      <c r="I20" s="444"/>
      <c r="J20" s="444"/>
      <c r="K20" s="445"/>
    </row>
    <row r="21" spans="1:11" s="21" customFormat="1" ht="15" customHeight="1" x14ac:dyDescent="0.2">
      <c r="A21" s="371"/>
      <c r="B21" s="371"/>
      <c r="C21" s="371"/>
      <c r="D21" s="1428"/>
      <c r="E21" s="1428"/>
      <c r="F21" s="1428"/>
      <c r="H21" s="443"/>
      <c r="I21" s="444"/>
      <c r="J21" s="444"/>
      <c r="K21" s="445"/>
    </row>
    <row r="22" spans="1:11" s="21" customFormat="1" ht="15" customHeight="1" x14ac:dyDescent="0.2">
      <c r="A22" s="371"/>
      <c r="B22" s="371"/>
      <c r="C22" s="371"/>
      <c r="D22" s="1428"/>
      <c r="E22" s="1428"/>
      <c r="F22" s="1428"/>
      <c r="H22" s="443"/>
      <c r="I22" s="444"/>
      <c r="J22" s="444"/>
      <c r="K22" s="445"/>
    </row>
    <row r="23" spans="1:11" s="21" customFormat="1" ht="15" customHeight="1" x14ac:dyDescent="0.2">
      <c r="A23" s="371"/>
      <c r="B23" s="371"/>
      <c r="C23" s="371"/>
      <c r="D23" s="1428"/>
      <c r="E23" s="1428"/>
      <c r="F23" s="1428"/>
      <c r="H23" s="443"/>
      <c r="I23" s="444"/>
      <c r="J23" s="444"/>
      <c r="K23" s="445"/>
    </row>
    <row r="24" spans="1:11" s="21" customFormat="1" ht="15" customHeight="1" x14ac:dyDescent="0.2">
      <c r="A24" s="371"/>
      <c r="B24" s="371"/>
      <c r="C24" s="371"/>
      <c r="D24" s="1428"/>
      <c r="E24" s="1428"/>
      <c r="F24" s="1428"/>
      <c r="H24" s="443"/>
      <c r="I24" s="444"/>
      <c r="J24" s="444"/>
      <c r="K24" s="445"/>
    </row>
    <row r="25" spans="1:11" s="21" customFormat="1" ht="15" customHeight="1" x14ac:dyDescent="0.2">
      <c r="A25" s="371"/>
      <c r="B25" s="371"/>
      <c r="C25" s="371"/>
      <c r="D25" s="1428"/>
      <c r="E25" s="1428"/>
      <c r="F25" s="1428"/>
      <c r="H25" s="443"/>
      <c r="I25" s="444"/>
      <c r="J25" s="444"/>
      <c r="K25" s="445"/>
    </row>
    <row r="26" spans="1:11" s="21" customFormat="1" ht="15" customHeight="1" x14ac:dyDescent="0.2">
      <c r="A26" s="371"/>
      <c r="B26" s="371"/>
      <c r="C26" s="371"/>
      <c r="D26" s="1428"/>
      <c r="E26" s="1428"/>
      <c r="F26" s="1428"/>
      <c r="H26" s="443"/>
      <c r="I26" s="444"/>
      <c r="J26" s="444"/>
      <c r="K26" s="445"/>
    </row>
    <row r="27" spans="1:11" s="21" customFormat="1" ht="15" customHeight="1" x14ac:dyDescent="0.2">
      <c r="A27" s="371"/>
      <c r="B27" s="371"/>
      <c r="C27" s="371"/>
      <c r="D27" s="1428"/>
      <c r="E27" s="1428"/>
      <c r="F27" s="1428"/>
      <c r="H27" s="443"/>
      <c r="I27" s="444"/>
      <c r="J27" s="444"/>
      <c r="K27" s="445"/>
    </row>
    <row r="28" spans="1:11" s="21" customFormat="1" ht="15" customHeight="1" x14ac:dyDescent="0.2">
      <c r="A28" s="371"/>
      <c r="B28" s="371"/>
      <c r="C28" s="371"/>
      <c r="D28" s="1428"/>
      <c r="E28" s="1428"/>
      <c r="F28" s="1428"/>
      <c r="H28" s="443"/>
      <c r="I28" s="444"/>
      <c r="J28" s="444"/>
      <c r="K28" s="445"/>
    </row>
    <row r="29" spans="1:11" s="21" customFormat="1" ht="15" customHeight="1" x14ac:dyDescent="0.2">
      <c r="A29" s="371"/>
      <c r="B29" s="371"/>
      <c r="C29" s="371"/>
      <c r="D29" s="1428"/>
      <c r="E29" s="1428"/>
      <c r="F29" s="1428"/>
      <c r="H29" s="443"/>
      <c r="I29" s="444"/>
      <c r="J29" s="444"/>
      <c r="K29" s="445"/>
    </row>
    <row r="30" spans="1:11" s="21" customFormat="1" ht="15" customHeight="1" x14ac:dyDescent="0.2">
      <c r="A30" s="371"/>
      <c r="B30" s="371"/>
      <c r="C30" s="371"/>
      <c r="D30" s="1428"/>
      <c r="E30" s="1428"/>
      <c r="F30" s="1428"/>
      <c r="H30" s="443"/>
      <c r="I30" s="444"/>
      <c r="J30" s="444"/>
      <c r="K30" s="445"/>
    </row>
    <row r="31" spans="1:11" s="21" customFormat="1" ht="15" customHeight="1" x14ac:dyDescent="0.2">
      <c r="A31" s="371"/>
      <c r="B31" s="371"/>
      <c r="C31" s="371"/>
      <c r="D31" s="1428"/>
      <c r="E31" s="1428"/>
      <c r="F31" s="1428"/>
      <c r="H31" s="443"/>
      <c r="I31" s="444"/>
      <c r="J31" s="444"/>
      <c r="K31" s="445"/>
    </row>
    <row r="32" spans="1:11" s="21" customFormat="1" ht="15" customHeight="1" x14ac:dyDescent="0.2">
      <c r="A32" s="371"/>
      <c r="B32" s="371"/>
      <c r="C32" s="371"/>
      <c r="D32" s="1428"/>
      <c r="E32" s="1428"/>
      <c r="F32" s="1428"/>
      <c r="H32" s="443"/>
      <c r="I32" s="444"/>
      <c r="J32" s="444"/>
      <c r="K32" s="445"/>
    </row>
    <row r="33" spans="1:11" s="21" customFormat="1" ht="15" customHeight="1" x14ac:dyDescent="0.2">
      <c r="A33" s="371"/>
      <c r="B33" s="371"/>
      <c r="C33" s="371"/>
      <c r="D33" s="1428"/>
      <c r="E33" s="1428"/>
      <c r="F33" s="1428"/>
      <c r="H33" s="443"/>
      <c r="I33" s="444"/>
      <c r="J33" s="444"/>
      <c r="K33" s="445"/>
    </row>
    <row r="34" spans="1:11" s="21" customFormat="1" ht="15" customHeight="1" x14ac:dyDescent="0.2">
      <c r="A34" s="371"/>
      <c r="B34" s="371"/>
      <c r="C34" s="371"/>
      <c r="D34" s="1428"/>
      <c r="E34" s="1428"/>
      <c r="F34" s="1428"/>
      <c r="H34" s="443"/>
      <c r="I34" s="444"/>
      <c r="J34" s="444"/>
      <c r="K34" s="445"/>
    </row>
    <row r="35" spans="1:11" s="21" customFormat="1" ht="15" customHeight="1" x14ac:dyDescent="0.2">
      <c r="A35" s="371"/>
      <c r="B35" s="371"/>
      <c r="C35" s="371"/>
      <c r="D35" s="1428"/>
      <c r="E35" s="1428"/>
      <c r="F35" s="1428"/>
      <c r="H35" s="443"/>
      <c r="I35" s="444"/>
      <c r="J35" s="444"/>
      <c r="K35" s="445"/>
    </row>
    <row r="36" spans="1:11" s="21" customFormat="1" ht="15" customHeight="1" x14ac:dyDescent="0.2">
      <c r="A36" s="371"/>
      <c r="B36" s="371"/>
      <c r="C36" s="371"/>
      <c r="D36" s="1428"/>
      <c r="E36" s="1428"/>
      <c r="F36" s="1428"/>
      <c r="H36" s="443"/>
      <c r="I36" s="444"/>
      <c r="J36" s="444"/>
      <c r="K36" s="445"/>
    </row>
    <row r="37" spans="1:11" s="21" customFormat="1" ht="15" customHeight="1" x14ac:dyDescent="0.2">
      <c r="A37" s="371"/>
      <c r="B37" s="371"/>
      <c r="C37" s="371"/>
      <c r="D37" s="1428"/>
      <c r="E37" s="1428"/>
      <c r="F37" s="1428"/>
      <c r="H37" s="443"/>
      <c r="I37" s="444"/>
      <c r="J37" s="444"/>
      <c r="K37" s="445"/>
    </row>
    <row r="38" spans="1:11" s="21" customFormat="1" ht="15" customHeight="1" x14ac:dyDescent="0.2">
      <c r="A38" s="371"/>
      <c r="B38" s="371"/>
      <c r="C38" s="371"/>
      <c r="D38" s="1428"/>
      <c r="E38" s="1428"/>
      <c r="F38" s="1428"/>
      <c r="H38" s="443"/>
      <c r="I38" s="444"/>
      <c r="J38" s="444"/>
      <c r="K38" s="445"/>
    </row>
    <row r="39" spans="1:11" s="21" customFormat="1" ht="15" customHeight="1" x14ac:dyDescent="0.2">
      <c r="A39" s="371"/>
      <c r="B39" s="371"/>
      <c r="C39" s="371"/>
      <c r="D39" s="1428"/>
      <c r="E39" s="1428"/>
      <c r="F39" s="1428"/>
      <c r="H39" s="443"/>
      <c r="I39" s="444"/>
      <c r="J39" s="444"/>
      <c r="K39" s="445"/>
    </row>
    <row r="40" spans="1:11" s="21" customFormat="1" ht="15" customHeight="1" x14ac:dyDescent="0.2">
      <c r="A40" s="371"/>
      <c r="B40" s="371"/>
      <c r="C40" s="371"/>
      <c r="D40" s="1428"/>
      <c r="E40" s="1428"/>
      <c r="F40" s="1428"/>
      <c r="H40" s="443"/>
      <c r="I40" s="444"/>
      <c r="J40" s="444"/>
      <c r="K40" s="445"/>
    </row>
    <row r="41" spans="1:11" s="21" customFormat="1" ht="15" customHeight="1" x14ac:dyDescent="0.2">
      <c r="A41" s="371"/>
      <c r="B41" s="371"/>
      <c r="C41" s="371"/>
      <c r="D41" s="1428"/>
      <c r="E41" s="1428"/>
      <c r="F41" s="1428"/>
      <c r="H41" s="443"/>
      <c r="I41" s="444"/>
      <c r="J41" s="444"/>
      <c r="K41" s="445"/>
    </row>
    <row r="42" spans="1:11" s="21" customFormat="1" ht="15" customHeight="1" x14ac:dyDescent="0.2">
      <c r="A42" s="371"/>
      <c r="B42" s="371"/>
      <c r="C42" s="371"/>
      <c r="D42" s="1428"/>
      <c r="E42" s="1428"/>
      <c r="F42" s="1428"/>
      <c r="H42" s="443"/>
      <c r="I42" s="444"/>
      <c r="J42" s="444"/>
      <c r="K42" s="445"/>
    </row>
    <row r="43" spans="1:11" s="21" customFormat="1" ht="15" customHeight="1" x14ac:dyDescent="0.2">
      <c r="A43" s="371"/>
      <c r="B43" s="371"/>
      <c r="C43" s="371"/>
      <c r="D43" s="1428"/>
      <c r="E43" s="1428"/>
      <c r="F43" s="1428"/>
      <c r="H43" s="443"/>
      <c r="I43" s="444"/>
      <c r="J43" s="444"/>
      <c r="K43" s="445"/>
    </row>
    <row r="44" spans="1:11" s="21" customFormat="1" ht="15" customHeight="1" x14ac:dyDescent="0.2">
      <c r="A44" s="371"/>
      <c r="B44" s="371"/>
      <c r="C44" s="371"/>
      <c r="D44" s="1428"/>
      <c r="E44" s="1428"/>
      <c r="F44" s="1428"/>
      <c r="H44" s="443"/>
      <c r="I44" s="444"/>
      <c r="J44" s="444"/>
      <c r="K44" s="445"/>
    </row>
    <row r="45" spans="1:11" s="21" customFormat="1" ht="15" customHeight="1" x14ac:dyDescent="0.2">
      <c r="A45" s="371"/>
      <c r="B45" s="371"/>
      <c r="C45" s="371"/>
      <c r="D45" s="1428"/>
      <c r="E45" s="1428"/>
      <c r="F45" s="1428"/>
      <c r="H45" s="443"/>
      <c r="I45" s="444"/>
      <c r="J45" s="444"/>
      <c r="K45" s="445"/>
    </row>
    <row r="46" spans="1:11" s="21" customFormat="1" ht="15" customHeight="1" x14ac:dyDescent="0.2">
      <c r="A46" s="371"/>
      <c r="B46" s="371"/>
      <c r="C46" s="371"/>
      <c r="D46" s="371"/>
      <c r="E46" s="371"/>
      <c r="F46" s="371"/>
      <c r="H46" s="19"/>
    </row>
    <row r="47" spans="1:11" s="12" customFormat="1" ht="15" customHeight="1" x14ac:dyDescent="0.2">
      <c r="A47" s="372"/>
      <c r="B47" s="372"/>
      <c r="C47" s="372"/>
      <c r="D47" s="372"/>
      <c r="E47" s="372"/>
      <c r="F47" s="372"/>
      <c r="H47" s="19"/>
    </row>
    <row r="48" spans="1:11" s="12" customFormat="1" ht="15" customHeight="1" x14ac:dyDescent="0.2">
      <c r="A48" s="372"/>
      <c r="B48" s="372"/>
      <c r="C48" s="372"/>
      <c r="D48" s="372"/>
      <c r="E48" s="372"/>
      <c r="F48" s="372"/>
      <c r="H48" s="19"/>
    </row>
    <row r="49" spans="1:8" s="12" customFormat="1" ht="15" customHeight="1" x14ac:dyDescent="0.2">
      <c r="A49" s="372"/>
      <c r="B49" s="372"/>
      <c r="C49" s="372"/>
      <c r="D49" s="372"/>
      <c r="E49" s="372"/>
      <c r="F49" s="372"/>
      <c r="H49" s="19"/>
    </row>
    <row r="50" spans="1:8" s="12" customFormat="1" ht="15" customHeight="1" x14ac:dyDescent="0.2">
      <c r="A50" s="334"/>
      <c r="B50" s="334"/>
      <c r="C50" s="334"/>
      <c r="D50" s="334"/>
      <c r="E50" s="334"/>
      <c r="F50" s="334"/>
      <c r="H50" s="19"/>
    </row>
    <row r="51" spans="1:8" s="12" customFormat="1" ht="15" customHeight="1" x14ac:dyDescent="0.2">
      <c r="A51" s="334"/>
      <c r="B51" s="334"/>
      <c r="C51" s="334"/>
      <c r="D51" s="334"/>
      <c r="E51" s="334"/>
      <c r="F51" s="334"/>
      <c r="H51" s="19"/>
    </row>
    <row r="52" spans="1:8" s="12" customFormat="1" ht="15" customHeight="1" x14ac:dyDescent="0.2">
      <c r="A52" s="334"/>
      <c r="B52" s="334"/>
      <c r="C52" s="334"/>
      <c r="D52" s="334"/>
      <c r="E52" s="334"/>
      <c r="F52" s="334"/>
      <c r="H52" s="19"/>
    </row>
    <row r="53" spans="1:8" s="12" customFormat="1" ht="15" customHeight="1" x14ac:dyDescent="0.2">
      <c r="A53" s="334"/>
      <c r="B53" s="334"/>
      <c r="C53" s="334"/>
      <c r="D53" s="334"/>
      <c r="E53" s="334"/>
      <c r="F53" s="334"/>
      <c r="H53" s="19"/>
    </row>
    <row r="54" spans="1:8" s="12" customFormat="1" ht="15" customHeight="1" x14ac:dyDescent="0.2">
      <c r="A54" s="334"/>
      <c r="B54" s="334"/>
      <c r="C54" s="334"/>
      <c r="D54" s="334"/>
      <c r="E54" s="334"/>
      <c r="F54" s="334"/>
      <c r="H54" s="19"/>
    </row>
    <row r="55" spans="1:8" s="12" customFormat="1" ht="15" customHeight="1" x14ac:dyDescent="0.2">
      <c r="A55" s="334"/>
      <c r="B55" s="334"/>
      <c r="C55" s="334"/>
      <c r="D55" s="334"/>
      <c r="E55" s="334"/>
      <c r="F55" s="334"/>
      <c r="H55" s="19"/>
    </row>
    <row r="56" spans="1:8" s="12" customFormat="1" ht="15" customHeight="1" x14ac:dyDescent="0.2">
      <c r="A56" s="334"/>
      <c r="B56" s="334"/>
      <c r="C56" s="334"/>
      <c r="D56" s="334"/>
      <c r="E56" s="334"/>
      <c r="F56" s="334"/>
      <c r="H56" s="19"/>
    </row>
    <row r="57" spans="1:8" s="12" customFormat="1" ht="15" customHeight="1" x14ac:dyDescent="0.2">
      <c r="A57" s="334"/>
      <c r="B57" s="334"/>
      <c r="C57" s="334"/>
      <c r="D57" s="334"/>
      <c r="E57" s="334"/>
      <c r="F57" s="334"/>
      <c r="H57" s="19"/>
    </row>
    <row r="58" spans="1:8" s="12" customFormat="1" ht="15" customHeight="1" x14ac:dyDescent="0.2">
      <c r="A58" s="334"/>
      <c r="B58" s="334"/>
      <c r="C58" s="334"/>
      <c r="D58" s="334"/>
      <c r="E58" s="334"/>
      <c r="F58" s="334"/>
      <c r="H58" s="19"/>
    </row>
    <row r="59" spans="1:8" s="12" customFormat="1" ht="15" customHeight="1" x14ac:dyDescent="0.2">
      <c r="A59" s="334"/>
      <c r="B59" s="334"/>
      <c r="C59" s="334"/>
      <c r="D59" s="334"/>
      <c r="E59" s="334"/>
      <c r="F59" s="334"/>
      <c r="H59" s="19"/>
    </row>
    <row r="60" spans="1:8" s="12" customFormat="1" ht="15.95" customHeight="1" x14ac:dyDescent="0.2">
      <c r="A60" s="334"/>
      <c r="B60" s="334"/>
      <c r="C60" s="334"/>
      <c r="D60" s="334"/>
      <c r="E60" s="334"/>
      <c r="F60" s="334"/>
      <c r="H60" s="19"/>
    </row>
    <row r="61" spans="1:8" s="12" customFormat="1" ht="15.95" customHeight="1" x14ac:dyDescent="0.2">
      <c r="A61" s="334"/>
      <c r="B61" s="334"/>
      <c r="C61" s="334"/>
      <c r="D61" s="334"/>
      <c r="E61" s="334"/>
      <c r="F61" s="334"/>
      <c r="H61" s="19"/>
    </row>
    <row r="62" spans="1:8" s="12" customFormat="1" ht="15.95" customHeight="1" x14ac:dyDescent="0.2">
      <c r="A62" s="334"/>
      <c r="B62" s="334"/>
      <c r="C62" s="334"/>
      <c r="D62" s="334"/>
      <c r="E62" s="334"/>
      <c r="F62" s="334"/>
      <c r="H62" s="19"/>
    </row>
    <row r="63" spans="1:8" s="12" customFormat="1" ht="15.95" customHeight="1" x14ac:dyDescent="0.2">
      <c r="A63" s="334"/>
      <c r="B63" s="334"/>
      <c r="C63" s="334"/>
      <c r="D63" s="334"/>
      <c r="E63" s="334"/>
      <c r="F63" s="334"/>
      <c r="H63" s="19"/>
    </row>
    <row r="64" spans="1:8" s="12" customFormat="1" ht="15.95" customHeight="1" x14ac:dyDescent="0.2">
      <c r="A64" s="334"/>
      <c r="B64" s="334"/>
      <c r="C64" s="334"/>
      <c r="D64" s="334"/>
      <c r="E64" s="334"/>
      <c r="F64" s="334"/>
      <c r="H64" s="19"/>
    </row>
    <row r="65" spans="1:8" s="12" customFormat="1" ht="15.95" customHeight="1" x14ac:dyDescent="0.2">
      <c r="A65" s="334"/>
      <c r="B65" s="334"/>
      <c r="C65" s="334"/>
      <c r="D65" s="334"/>
      <c r="E65" s="334"/>
      <c r="F65" s="334"/>
      <c r="H65" s="19"/>
    </row>
    <row r="66" spans="1:8" s="12" customFormat="1" ht="15.95" customHeight="1" x14ac:dyDescent="0.2">
      <c r="A66" s="334"/>
      <c r="B66" s="334"/>
      <c r="C66" s="334"/>
      <c r="D66" s="334"/>
      <c r="E66" s="334"/>
      <c r="F66" s="334"/>
      <c r="H66" s="19"/>
    </row>
    <row r="67" spans="1:8" s="12" customFormat="1" ht="15.95" customHeight="1" x14ac:dyDescent="0.2">
      <c r="A67" s="334"/>
      <c r="B67" s="334"/>
      <c r="C67" s="334"/>
      <c r="D67" s="334"/>
      <c r="E67" s="334"/>
      <c r="F67" s="334"/>
      <c r="H67" s="19"/>
    </row>
    <row r="68" spans="1:8" s="12" customFormat="1" ht="15.95" customHeight="1" x14ac:dyDescent="0.2">
      <c r="A68" s="334"/>
      <c r="B68" s="334"/>
      <c r="C68" s="334"/>
      <c r="D68" s="334"/>
      <c r="E68" s="334"/>
      <c r="F68" s="334"/>
      <c r="H68" s="19"/>
    </row>
    <row r="69" spans="1:8" s="12" customFormat="1" ht="15.95" customHeight="1" x14ac:dyDescent="0.2">
      <c r="A69" s="334"/>
      <c r="B69" s="334"/>
      <c r="C69" s="334"/>
      <c r="D69" s="334"/>
      <c r="E69" s="334"/>
      <c r="F69" s="334"/>
      <c r="H69" s="19"/>
    </row>
    <row r="70" spans="1:8" s="12" customFormat="1" ht="15.95" customHeight="1" x14ac:dyDescent="0.2">
      <c r="A70" s="334"/>
      <c r="B70" s="334"/>
      <c r="C70" s="334"/>
      <c r="D70" s="334"/>
      <c r="E70" s="334"/>
      <c r="F70" s="334"/>
      <c r="H70" s="19"/>
    </row>
    <row r="71" spans="1:8" s="12" customFormat="1" ht="15.95" customHeight="1" x14ac:dyDescent="0.2">
      <c r="A71" s="334"/>
      <c r="B71" s="334"/>
      <c r="C71" s="334"/>
      <c r="D71" s="334"/>
      <c r="E71" s="334"/>
      <c r="F71" s="334"/>
      <c r="H71" s="19"/>
    </row>
    <row r="72" spans="1:8" s="12" customFormat="1" ht="15.95" customHeight="1" x14ac:dyDescent="0.2">
      <c r="A72" s="334"/>
      <c r="B72" s="334"/>
      <c r="C72" s="334"/>
      <c r="D72" s="334"/>
      <c r="E72" s="334"/>
      <c r="F72" s="334"/>
      <c r="H72" s="19"/>
    </row>
    <row r="73" spans="1:8" s="12" customFormat="1" ht="15.95" customHeight="1" x14ac:dyDescent="0.2">
      <c r="A73" s="334"/>
      <c r="B73" s="334"/>
      <c r="C73" s="334"/>
      <c r="D73" s="334"/>
      <c r="E73" s="334"/>
      <c r="F73" s="334"/>
      <c r="H73" s="19"/>
    </row>
    <row r="74" spans="1:8" s="12" customFormat="1" ht="15.95" customHeight="1" x14ac:dyDescent="0.2">
      <c r="A74" s="334"/>
      <c r="B74" s="334"/>
      <c r="C74" s="334"/>
      <c r="D74" s="334"/>
      <c r="E74" s="334"/>
      <c r="F74" s="334"/>
      <c r="H74" s="19"/>
    </row>
    <row r="75" spans="1:8" s="12" customFormat="1" ht="15.95" customHeight="1" x14ac:dyDescent="0.2">
      <c r="A75" s="334"/>
      <c r="B75" s="334"/>
      <c r="C75" s="334"/>
      <c r="D75" s="334"/>
      <c r="E75" s="334"/>
      <c r="F75" s="334"/>
      <c r="H75" s="19"/>
    </row>
    <row r="76" spans="1:8" s="12" customFormat="1" ht="15.95" customHeight="1" x14ac:dyDescent="0.2">
      <c r="A76" s="334"/>
      <c r="B76" s="334"/>
      <c r="C76" s="334"/>
      <c r="D76" s="334"/>
      <c r="E76" s="334"/>
      <c r="F76" s="334"/>
      <c r="H76" s="19"/>
    </row>
    <row r="77" spans="1:8" s="12" customFormat="1" ht="15.95" customHeight="1" x14ac:dyDescent="0.2">
      <c r="A77" s="334"/>
      <c r="B77" s="334"/>
      <c r="C77" s="334"/>
      <c r="D77" s="334"/>
      <c r="E77" s="334"/>
      <c r="F77" s="334"/>
      <c r="H77" s="19"/>
    </row>
    <row r="78" spans="1:8" s="12" customFormat="1" ht="15.95" customHeight="1" x14ac:dyDescent="0.2">
      <c r="A78" s="334"/>
      <c r="B78" s="334"/>
      <c r="C78" s="334"/>
      <c r="D78" s="334"/>
      <c r="E78" s="334"/>
      <c r="F78" s="334"/>
      <c r="H78" s="19"/>
    </row>
    <row r="79" spans="1:8" s="12" customFormat="1" ht="15.95" customHeight="1" x14ac:dyDescent="0.2">
      <c r="A79" s="334"/>
      <c r="B79" s="334"/>
      <c r="C79" s="334"/>
      <c r="D79" s="334"/>
      <c r="E79" s="334"/>
      <c r="F79" s="334"/>
      <c r="H79" s="19"/>
    </row>
    <row r="80" spans="1:8" s="12" customFormat="1" ht="15.95" customHeight="1" x14ac:dyDescent="0.2">
      <c r="A80" s="334"/>
      <c r="B80" s="334"/>
      <c r="C80" s="334"/>
      <c r="D80" s="334"/>
      <c r="E80" s="334"/>
      <c r="F80" s="334"/>
      <c r="H80" s="19"/>
    </row>
    <row r="81" spans="1:8" s="12" customFormat="1" ht="15.95" customHeight="1" x14ac:dyDescent="0.2">
      <c r="A81" s="334"/>
      <c r="B81" s="334"/>
      <c r="C81" s="334"/>
      <c r="D81" s="334"/>
      <c r="E81" s="334"/>
      <c r="F81" s="334"/>
      <c r="H81" s="19"/>
    </row>
    <row r="82" spans="1:8" s="12" customFormat="1" ht="15.95" customHeight="1" x14ac:dyDescent="0.2">
      <c r="A82" s="334"/>
      <c r="B82" s="334"/>
      <c r="C82" s="334"/>
      <c r="D82" s="334"/>
      <c r="E82" s="334"/>
      <c r="F82" s="334"/>
      <c r="H82" s="19"/>
    </row>
    <row r="83" spans="1:8" s="12" customFormat="1" ht="15.95" customHeight="1" x14ac:dyDescent="0.2">
      <c r="A83" s="334"/>
      <c r="B83" s="334"/>
      <c r="C83" s="334"/>
      <c r="D83" s="334"/>
      <c r="E83" s="334"/>
      <c r="F83" s="334"/>
      <c r="H83" s="19"/>
    </row>
    <row r="84" spans="1:8" s="12" customFormat="1" ht="15.95" customHeight="1" x14ac:dyDescent="0.2">
      <c r="A84" s="334"/>
      <c r="B84" s="334"/>
      <c r="C84" s="334"/>
      <c r="D84" s="334"/>
      <c r="E84" s="334"/>
      <c r="F84" s="334"/>
      <c r="H84" s="19"/>
    </row>
    <row r="85" spans="1:8" s="12" customFormat="1" ht="15.95" customHeight="1" x14ac:dyDescent="0.2">
      <c r="A85" s="334"/>
      <c r="B85" s="334"/>
      <c r="C85" s="334"/>
      <c r="D85" s="334"/>
      <c r="E85" s="334"/>
      <c r="F85" s="334"/>
      <c r="H85" s="19"/>
    </row>
    <row r="86" spans="1:8" s="12" customFormat="1" ht="15.95" customHeight="1" x14ac:dyDescent="0.2">
      <c r="A86" s="334"/>
      <c r="B86" s="334"/>
      <c r="C86" s="334"/>
      <c r="D86" s="334"/>
      <c r="E86" s="334"/>
      <c r="F86" s="334"/>
      <c r="H86" s="19"/>
    </row>
    <row r="87" spans="1:8" s="12" customFormat="1" ht="15.95" customHeight="1" x14ac:dyDescent="0.2">
      <c r="A87" s="334"/>
      <c r="B87" s="334"/>
      <c r="C87" s="334"/>
      <c r="D87" s="334"/>
      <c r="E87" s="334"/>
      <c r="F87" s="334"/>
      <c r="H87" s="19"/>
    </row>
    <row r="88" spans="1:8" s="12" customFormat="1" ht="15.95" customHeight="1" x14ac:dyDescent="0.2">
      <c r="A88" s="334"/>
      <c r="B88" s="334"/>
      <c r="C88" s="334"/>
      <c r="D88" s="334"/>
      <c r="E88" s="334"/>
      <c r="F88" s="334"/>
      <c r="H88" s="19"/>
    </row>
    <row r="89" spans="1:8" s="12" customFormat="1" ht="15.95" customHeight="1" x14ac:dyDescent="0.2">
      <c r="A89" s="334"/>
      <c r="B89" s="334"/>
      <c r="C89" s="334"/>
      <c r="D89" s="334"/>
      <c r="E89" s="334"/>
      <c r="F89" s="334"/>
      <c r="H89" s="19"/>
    </row>
    <row r="90" spans="1:8" s="12" customFormat="1" ht="15.95" customHeight="1" x14ac:dyDescent="0.2">
      <c r="A90" s="334"/>
      <c r="B90" s="334"/>
      <c r="C90" s="334"/>
      <c r="D90" s="334"/>
      <c r="E90" s="334"/>
      <c r="F90" s="334"/>
      <c r="H90" s="19"/>
    </row>
    <row r="91" spans="1:8" s="12" customFormat="1" ht="15.95" customHeight="1" x14ac:dyDescent="0.2">
      <c r="A91" s="334"/>
      <c r="B91" s="334"/>
      <c r="C91" s="334"/>
      <c r="D91" s="334"/>
      <c r="E91" s="334"/>
      <c r="F91" s="334"/>
      <c r="H91" s="19"/>
    </row>
    <row r="92" spans="1:8" s="12" customFormat="1" ht="15.95" customHeight="1" x14ac:dyDescent="0.2">
      <c r="A92" s="334"/>
      <c r="B92" s="334"/>
      <c r="C92" s="334"/>
      <c r="D92" s="334"/>
      <c r="E92" s="334"/>
      <c r="F92" s="334"/>
      <c r="H92" s="19"/>
    </row>
    <row r="93" spans="1:8" s="12" customFormat="1" ht="15.95" customHeight="1" x14ac:dyDescent="0.2">
      <c r="A93" s="334"/>
      <c r="B93" s="334"/>
      <c r="C93" s="334"/>
      <c r="D93" s="334"/>
      <c r="E93" s="334"/>
      <c r="F93" s="334"/>
      <c r="H93" s="19"/>
    </row>
    <row r="94" spans="1:8" s="12" customFormat="1" ht="15.95" customHeight="1" x14ac:dyDescent="0.2">
      <c r="A94" s="334"/>
      <c r="B94" s="334"/>
      <c r="C94" s="334"/>
      <c r="D94" s="334"/>
      <c r="E94" s="334"/>
      <c r="F94" s="334"/>
      <c r="H94" s="19"/>
    </row>
    <row r="95" spans="1:8" s="12" customFormat="1" ht="15.95" customHeight="1" x14ac:dyDescent="0.2">
      <c r="A95" s="334"/>
      <c r="B95" s="334"/>
      <c r="C95" s="334"/>
      <c r="D95" s="334"/>
      <c r="E95" s="334"/>
      <c r="F95" s="334"/>
      <c r="H95" s="19"/>
    </row>
    <row r="96" spans="1:8" s="12" customFormat="1" ht="15.95" customHeight="1" x14ac:dyDescent="0.2">
      <c r="A96" s="334"/>
      <c r="B96" s="334"/>
      <c r="C96" s="334"/>
      <c r="D96" s="334"/>
      <c r="E96" s="334"/>
      <c r="F96" s="334"/>
      <c r="H96" s="19"/>
    </row>
    <row r="97" spans="1:8" s="12" customFormat="1" ht="15.95" customHeight="1" x14ac:dyDescent="0.2">
      <c r="A97" s="334"/>
      <c r="B97" s="334"/>
      <c r="C97" s="334"/>
      <c r="D97" s="334"/>
      <c r="E97" s="334"/>
      <c r="F97" s="334"/>
      <c r="H97" s="19"/>
    </row>
    <row r="98" spans="1:8" s="12" customFormat="1" ht="15.95" customHeight="1" x14ac:dyDescent="0.2">
      <c r="A98" s="334"/>
      <c r="B98" s="334"/>
      <c r="C98" s="334"/>
      <c r="D98" s="334"/>
      <c r="E98" s="334"/>
      <c r="F98" s="334"/>
      <c r="H98" s="19"/>
    </row>
    <row r="99" spans="1:8" s="12" customFormat="1" ht="15.95" customHeight="1" x14ac:dyDescent="0.2">
      <c r="A99" s="334"/>
      <c r="B99" s="334"/>
      <c r="C99" s="334"/>
      <c r="D99" s="334"/>
      <c r="E99" s="334"/>
      <c r="F99" s="334"/>
      <c r="H99" s="19"/>
    </row>
    <row r="100" spans="1:8" s="12" customFormat="1" ht="15.95" customHeight="1" x14ac:dyDescent="0.2">
      <c r="A100" s="334"/>
      <c r="B100" s="334"/>
      <c r="C100" s="334"/>
      <c r="D100" s="334"/>
      <c r="E100" s="334"/>
      <c r="F100" s="334"/>
      <c r="H100" s="19"/>
    </row>
    <row r="101" spans="1:8" s="12" customFormat="1" ht="15.95" customHeight="1" x14ac:dyDescent="0.2">
      <c r="A101" s="334"/>
      <c r="B101" s="334"/>
      <c r="C101" s="334"/>
      <c r="D101" s="334"/>
      <c r="E101" s="334"/>
      <c r="F101" s="334"/>
      <c r="H101" s="19"/>
    </row>
    <row r="102" spans="1:8" s="12" customFormat="1" ht="15.95" customHeight="1" x14ac:dyDescent="0.2">
      <c r="A102" s="334"/>
      <c r="B102" s="334"/>
      <c r="C102" s="334"/>
      <c r="D102" s="334"/>
      <c r="E102" s="334"/>
      <c r="F102" s="334"/>
      <c r="H102" s="19"/>
    </row>
    <row r="103" spans="1:8" s="12" customFormat="1" ht="15.95" customHeight="1" x14ac:dyDescent="0.2">
      <c r="A103" s="334"/>
      <c r="B103" s="334"/>
      <c r="C103" s="334"/>
      <c r="D103" s="334"/>
      <c r="E103" s="334"/>
      <c r="F103" s="334"/>
      <c r="H103" s="19"/>
    </row>
    <row r="104" spans="1:8" s="12" customFormat="1" ht="15.95" customHeight="1" x14ac:dyDescent="0.2">
      <c r="A104" s="334"/>
      <c r="B104" s="334"/>
      <c r="C104" s="334"/>
      <c r="D104" s="334"/>
      <c r="E104" s="334"/>
      <c r="F104" s="334"/>
      <c r="H104" s="19"/>
    </row>
    <row r="105" spans="1:8" s="12" customFormat="1" ht="15.95" customHeight="1" x14ac:dyDescent="0.2">
      <c r="A105" s="334"/>
      <c r="B105" s="334"/>
      <c r="C105" s="334"/>
      <c r="D105" s="334"/>
      <c r="E105" s="334"/>
      <c r="F105" s="334"/>
      <c r="H105" s="19"/>
    </row>
    <row r="106" spans="1:8" s="12" customFormat="1" ht="15.95" customHeight="1" x14ac:dyDescent="0.2">
      <c r="A106" s="334"/>
      <c r="B106" s="334"/>
      <c r="C106" s="334"/>
      <c r="D106" s="334"/>
      <c r="E106" s="334"/>
      <c r="F106" s="334"/>
      <c r="H106" s="19"/>
    </row>
    <row r="107" spans="1:8" s="12" customFormat="1" ht="15.95" customHeight="1" x14ac:dyDescent="0.2">
      <c r="A107" s="334"/>
      <c r="B107" s="334"/>
      <c r="C107" s="334"/>
      <c r="D107" s="334"/>
      <c r="E107" s="334"/>
      <c r="F107" s="334"/>
      <c r="H107" s="19"/>
    </row>
    <row r="108" spans="1:8" s="12" customFormat="1" ht="15.95" customHeight="1" x14ac:dyDescent="0.2">
      <c r="A108" s="334"/>
      <c r="B108" s="334"/>
      <c r="C108" s="334"/>
      <c r="D108" s="334"/>
      <c r="E108" s="334"/>
      <c r="F108" s="334"/>
      <c r="H108" s="19"/>
    </row>
    <row r="109" spans="1:8" s="12" customFormat="1" ht="15.95" customHeight="1" x14ac:dyDescent="0.2">
      <c r="A109" s="334"/>
      <c r="B109" s="334"/>
      <c r="C109" s="334"/>
      <c r="D109" s="334"/>
      <c r="E109" s="334"/>
      <c r="F109" s="334"/>
      <c r="H109" s="19"/>
    </row>
    <row r="110" spans="1:8" s="12" customFormat="1" ht="15.95" customHeight="1" x14ac:dyDescent="0.2">
      <c r="A110" s="334"/>
      <c r="B110" s="334"/>
      <c r="C110" s="334"/>
      <c r="D110" s="334"/>
      <c r="E110" s="334"/>
      <c r="F110" s="334"/>
      <c r="H110" s="19"/>
    </row>
    <row r="111" spans="1:8" s="12" customFormat="1" ht="15.95" customHeight="1" x14ac:dyDescent="0.2">
      <c r="A111" s="334"/>
      <c r="B111" s="334"/>
      <c r="C111" s="334"/>
      <c r="D111" s="334"/>
      <c r="E111" s="334"/>
      <c r="F111" s="334"/>
      <c r="H111" s="19"/>
    </row>
    <row r="112" spans="1:8" s="12" customFormat="1" ht="15.95" customHeight="1" x14ac:dyDescent="0.2">
      <c r="A112" s="334"/>
      <c r="B112" s="334"/>
      <c r="C112" s="334"/>
      <c r="D112" s="334"/>
      <c r="E112" s="334"/>
      <c r="F112" s="334"/>
      <c r="H112" s="19"/>
    </row>
    <row r="113" spans="1:8" s="12" customFormat="1" ht="15.95" customHeight="1" x14ac:dyDescent="0.2">
      <c r="A113" s="334"/>
      <c r="B113" s="334"/>
      <c r="C113" s="334"/>
      <c r="D113" s="334"/>
      <c r="E113" s="334"/>
      <c r="F113" s="334"/>
      <c r="H113" s="19"/>
    </row>
    <row r="114" spans="1:8" s="12" customFormat="1" ht="15.95" customHeight="1" x14ac:dyDescent="0.2">
      <c r="A114" s="334"/>
      <c r="B114" s="334"/>
      <c r="C114" s="334"/>
      <c r="D114" s="334"/>
      <c r="E114" s="334"/>
      <c r="F114" s="334"/>
      <c r="H114" s="19"/>
    </row>
    <row r="115" spans="1:8" s="12" customFormat="1" ht="15.95" customHeight="1" x14ac:dyDescent="0.2">
      <c r="A115" s="334"/>
      <c r="B115" s="334"/>
      <c r="C115" s="334"/>
      <c r="D115" s="334"/>
      <c r="E115" s="334"/>
      <c r="F115" s="334"/>
      <c r="H115" s="19"/>
    </row>
    <row r="116" spans="1:8" s="12" customFormat="1" ht="15.95" customHeight="1" x14ac:dyDescent="0.2">
      <c r="A116" s="334"/>
      <c r="B116" s="334"/>
      <c r="C116" s="334"/>
      <c r="D116" s="334"/>
      <c r="E116" s="334"/>
      <c r="F116" s="334"/>
      <c r="H116" s="19"/>
    </row>
    <row r="117" spans="1:8" s="12" customFormat="1" ht="15.95" customHeight="1" x14ac:dyDescent="0.2">
      <c r="A117" s="334"/>
      <c r="B117" s="334"/>
      <c r="C117" s="334"/>
      <c r="D117" s="334"/>
      <c r="E117" s="334"/>
      <c r="F117" s="334"/>
      <c r="H117" s="19"/>
    </row>
    <row r="118" spans="1:8" s="12" customFormat="1" ht="15.95" customHeight="1" x14ac:dyDescent="0.2">
      <c r="A118" s="334"/>
      <c r="B118" s="334"/>
      <c r="C118" s="334"/>
      <c r="D118" s="334"/>
      <c r="E118" s="334"/>
      <c r="F118" s="334"/>
      <c r="H118" s="19"/>
    </row>
    <row r="119" spans="1:8" s="12" customFormat="1" ht="15.95" customHeight="1" x14ac:dyDescent="0.2">
      <c r="A119" s="334"/>
      <c r="B119" s="334"/>
      <c r="C119" s="334"/>
      <c r="D119" s="334"/>
      <c r="E119" s="334"/>
      <c r="F119" s="334"/>
      <c r="H119" s="19"/>
    </row>
    <row r="120" spans="1:8" s="12" customFormat="1" ht="15.95" customHeight="1" x14ac:dyDescent="0.2">
      <c r="A120" s="334"/>
      <c r="B120" s="334"/>
      <c r="C120" s="334"/>
      <c r="D120" s="334"/>
      <c r="E120" s="334"/>
      <c r="F120" s="334"/>
      <c r="H120" s="19"/>
    </row>
    <row r="121" spans="1:8" s="12" customFormat="1" ht="15.95" customHeight="1" x14ac:dyDescent="0.2">
      <c r="A121" s="334"/>
      <c r="B121" s="334"/>
      <c r="C121" s="334"/>
      <c r="D121" s="334"/>
      <c r="E121" s="334"/>
      <c r="F121" s="334"/>
      <c r="H121" s="19"/>
    </row>
    <row r="122" spans="1:8" s="12" customFormat="1" ht="15.95" customHeight="1" x14ac:dyDescent="0.2">
      <c r="A122" s="334"/>
      <c r="B122" s="334"/>
      <c r="C122" s="334"/>
      <c r="D122" s="334"/>
      <c r="E122" s="334"/>
      <c r="F122" s="334"/>
      <c r="H122" s="19"/>
    </row>
    <row r="123" spans="1:8" s="12" customFormat="1" ht="15.95" customHeight="1" x14ac:dyDescent="0.2">
      <c r="A123" s="334"/>
      <c r="B123" s="334"/>
      <c r="C123" s="334"/>
      <c r="D123" s="334"/>
      <c r="E123" s="334"/>
      <c r="F123" s="334"/>
      <c r="H123" s="19"/>
    </row>
    <row r="124" spans="1:8" s="12" customFormat="1" ht="15.95" customHeight="1" x14ac:dyDescent="0.2">
      <c r="A124" s="334"/>
      <c r="B124" s="334"/>
      <c r="C124" s="334"/>
      <c r="D124" s="334"/>
      <c r="E124" s="334"/>
      <c r="F124" s="334"/>
      <c r="H124" s="19"/>
    </row>
    <row r="125" spans="1:8" s="12" customFormat="1" ht="15.95" customHeight="1" x14ac:dyDescent="0.2">
      <c r="A125" s="334"/>
      <c r="B125" s="334"/>
      <c r="C125" s="334"/>
      <c r="D125" s="334"/>
      <c r="E125" s="334"/>
      <c r="F125" s="334"/>
      <c r="H125" s="19"/>
    </row>
    <row r="126" spans="1:8" s="12" customFormat="1" ht="15.95" customHeight="1" x14ac:dyDescent="0.2">
      <c r="A126" s="334"/>
      <c r="B126" s="334"/>
      <c r="C126" s="334"/>
      <c r="D126" s="334"/>
      <c r="E126" s="334"/>
      <c r="F126" s="334"/>
      <c r="H126" s="19"/>
    </row>
    <row r="127" spans="1:8" s="12" customFormat="1" ht="15.95" customHeight="1" x14ac:dyDescent="0.2">
      <c r="A127" s="334"/>
      <c r="B127" s="334"/>
      <c r="C127" s="334"/>
      <c r="D127" s="334"/>
      <c r="E127" s="334"/>
      <c r="F127" s="334"/>
      <c r="H127" s="19"/>
    </row>
    <row r="128" spans="1:8" s="12" customFormat="1" ht="15.95" customHeight="1" x14ac:dyDescent="0.2">
      <c r="A128" s="334"/>
      <c r="B128" s="334"/>
      <c r="C128" s="334"/>
      <c r="D128" s="334"/>
      <c r="E128" s="334"/>
      <c r="F128" s="334"/>
      <c r="H128" s="19"/>
    </row>
    <row r="129" spans="1:8" s="12" customFormat="1" ht="15.95" customHeight="1" x14ac:dyDescent="0.2">
      <c r="A129" s="334"/>
      <c r="B129" s="334"/>
      <c r="C129" s="334"/>
      <c r="D129" s="334"/>
      <c r="E129" s="334"/>
      <c r="F129" s="334"/>
      <c r="H129" s="19"/>
    </row>
    <row r="130" spans="1:8" s="12" customFormat="1" ht="15.95" customHeight="1" x14ac:dyDescent="0.2">
      <c r="A130" s="334"/>
      <c r="B130" s="334"/>
      <c r="C130" s="334"/>
      <c r="D130" s="334"/>
      <c r="E130" s="334"/>
      <c r="F130" s="334"/>
      <c r="H130" s="19"/>
    </row>
    <row r="131" spans="1:8" s="12" customFormat="1" ht="15.95" customHeight="1" x14ac:dyDescent="0.2">
      <c r="A131" s="334"/>
      <c r="B131" s="334"/>
      <c r="C131" s="334"/>
      <c r="D131" s="334"/>
      <c r="E131" s="334"/>
      <c r="F131" s="334"/>
      <c r="H131" s="19"/>
    </row>
    <row r="132" spans="1:8" s="12" customFormat="1" ht="15.95" customHeight="1" x14ac:dyDescent="0.2">
      <c r="A132" s="334"/>
      <c r="B132" s="334"/>
      <c r="C132" s="334"/>
      <c r="D132" s="334"/>
      <c r="E132" s="334"/>
      <c r="F132" s="334"/>
      <c r="H132" s="19"/>
    </row>
    <row r="133" spans="1:8" s="12" customFormat="1" ht="15.95" customHeight="1" x14ac:dyDescent="0.2">
      <c r="A133" s="334"/>
      <c r="B133" s="334"/>
      <c r="C133" s="334"/>
      <c r="D133" s="334"/>
      <c r="E133" s="334"/>
      <c r="F133" s="334"/>
      <c r="H133" s="19"/>
    </row>
    <row r="134" spans="1:8" s="12" customFormat="1" ht="15.95" customHeight="1" x14ac:dyDescent="0.2">
      <c r="A134" s="334"/>
      <c r="B134" s="334"/>
      <c r="C134" s="334"/>
      <c r="D134" s="334"/>
      <c r="E134" s="334"/>
      <c r="F134" s="334"/>
      <c r="H134" s="19"/>
    </row>
    <row r="135" spans="1:8" s="12" customFormat="1" ht="15.95" customHeight="1" x14ac:dyDescent="0.2">
      <c r="A135" s="334"/>
      <c r="B135" s="334"/>
      <c r="C135" s="334"/>
      <c r="D135" s="334"/>
      <c r="E135" s="334"/>
      <c r="F135" s="334"/>
      <c r="H135" s="19"/>
    </row>
    <row r="136" spans="1:8" s="12" customFormat="1" ht="15.95" customHeight="1" x14ac:dyDescent="0.2">
      <c r="A136" s="334"/>
      <c r="B136" s="334"/>
      <c r="C136" s="334"/>
      <c r="D136" s="334"/>
      <c r="E136" s="334"/>
      <c r="F136" s="334"/>
      <c r="H136" s="19"/>
    </row>
    <row r="137" spans="1:8" s="12" customFormat="1" ht="15.95" customHeight="1" x14ac:dyDescent="0.2">
      <c r="A137" s="334"/>
      <c r="B137" s="334"/>
      <c r="C137" s="334"/>
      <c r="D137" s="334"/>
      <c r="E137" s="334"/>
      <c r="F137" s="334"/>
      <c r="H137" s="19"/>
    </row>
    <row r="138" spans="1:8" s="12" customFormat="1" ht="15.95" customHeight="1" x14ac:dyDescent="0.2">
      <c r="A138" s="334"/>
      <c r="B138" s="334"/>
      <c r="C138" s="334"/>
      <c r="D138" s="334"/>
      <c r="E138" s="334"/>
      <c r="F138" s="334"/>
      <c r="H138" s="19"/>
    </row>
    <row r="139" spans="1:8" s="12" customFormat="1" ht="15.95" customHeight="1" x14ac:dyDescent="0.2">
      <c r="A139" s="334"/>
      <c r="B139" s="334"/>
      <c r="C139" s="334"/>
      <c r="D139" s="334"/>
      <c r="E139" s="334"/>
      <c r="F139" s="334"/>
      <c r="H139" s="19"/>
    </row>
    <row r="140" spans="1:8" s="12" customFormat="1" ht="15.95" customHeight="1" x14ac:dyDescent="0.2">
      <c r="A140" s="334"/>
      <c r="B140" s="334"/>
      <c r="C140" s="334"/>
      <c r="D140" s="334"/>
      <c r="E140" s="334"/>
      <c r="F140" s="334"/>
      <c r="H140" s="19"/>
    </row>
    <row r="141" spans="1:8" s="12" customFormat="1" ht="15.95" customHeight="1" x14ac:dyDescent="0.2">
      <c r="A141" s="334"/>
      <c r="B141" s="334"/>
      <c r="C141" s="334"/>
      <c r="D141" s="334"/>
      <c r="E141" s="334"/>
      <c r="F141" s="334"/>
      <c r="H141" s="19"/>
    </row>
    <row r="142" spans="1:8" s="12" customFormat="1" ht="15.95" customHeight="1" x14ac:dyDescent="0.2">
      <c r="A142" s="334"/>
      <c r="B142" s="334"/>
      <c r="C142" s="334"/>
      <c r="D142" s="334"/>
      <c r="E142" s="334"/>
      <c r="F142" s="334"/>
      <c r="H142" s="19"/>
    </row>
    <row r="143" spans="1:8" s="12" customFormat="1" ht="15.95" customHeight="1" x14ac:dyDescent="0.2">
      <c r="A143" s="334"/>
      <c r="B143" s="334"/>
      <c r="C143" s="334"/>
      <c r="D143" s="334"/>
      <c r="E143" s="334"/>
      <c r="F143" s="334"/>
      <c r="H143" s="19"/>
    </row>
    <row r="144" spans="1:8" s="12" customFormat="1" ht="15.95" customHeight="1" x14ac:dyDescent="0.2">
      <c r="A144" s="334"/>
      <c r="B144" s="334"/>
      <c r="C144" s="334"/>
      <c r="D144" s="334"/>
      <c r="E144" s="334"/>
      <c r="F144" s="334"/>
      <c r="H144" s="19"/>
    </row>
    <row r="145" spans="1:8" s="12" customFormat="1" ht="15.95" customHeight="1" x14ac:dyDescent="0.2">
      <c r="A145" s="334"/>
      <c r="B145" s="334"/>
      <c r="C145" s="334"/>
      <c r="D145" s="334"/>
      <c r="E145" s="334"/>
      <c r="F145" s="334"/>
      <c r="H145" s="19"/>
    </row>
    <row r="146" spans="1:8" s="12" customFormat="1" ht="15.95" customHeight="1" x14ac:dyDescent="0.2">
      <c r="A146" s="334"/>
      <c r="B146" s="334"/>
      <c r="C146" s="334"/>
      <c r="D146" s="334"/>
      <c r="E146" s="334"/>
      <c r="F146" s="334"/>
      <c r="H146" s="19"/>
    </row>
    <row r="147" spans="1:8" s="12" customFormat="1" ht="15.95" customHeight="1" x14ac:dyDescent="0.2">
      <c r="A147" s="334"/>
      <c r="B147" s="334"/>
      <c r="C147" s="334"/>
      <c r="D147" s="334"/>
      <c r="E147" s="334"/>
      <c r="F147" s="334"/>
      <c r="H147" s="19"/>
    </row>
    <row r="148" spans="1:8" s="12" customFormat="1" ht="15.95" customHeight="1" x14ac:dyDescent="0.2">
      <c r="A148" s="334"/>
      <c r="B148" s="334"/>
      <c r="C148" s="334"/>
      <c r="D148" s="334"/>
      <c r="E148" s="334"/>
      <c r="F148" s="334"/>
      <c r="H148" s="19"/>
    </row>
    <row r="149" spans="1:8" s="12" customFormat="1" ht="15.95" customHeight="1" x14ac:dyDescent="0.2">
      <c r="A149" s="334"/>
      <c r="B149" s="334"/>
      <c r="C149" s="334"/>
      <c r="D149" s="334"/>
      <c r="E149" s="334"/>
      <c r="F149" s="334"/>
      <c r="H149" s="19"/>
    </row>
    <row r="150" spans="1:8" s="12" customFormat="1" ht="15.95" customHeight="1" x14ac:dyDescent="0.2">
      <c r="A150" s="334"/>
      <c r="B150" s="334"/>
      <c r="C150" s="334"/>
      <c r="D150" s="334"/>
      <c r="E150" s="334"/>
      <c r="F150" s="334"/>
      <c r="H150" s="19"/>
    </row>
    <row r="151" spans="1:8" s="12" customFormat="1" ht="15.95" customHeight="1" x14ac:dyDescent="0.2">
      <c r="A151" s="334"/>
      <c r="B151" s="334"/>
      <c r="C151" s="334"/>
      <c r="D151" s="334"/>
      <c r="E151" s="334"/>
      <c r="F151" s="334"/>
      <c r="H151" s="19"/>
    </row>
    <row r="152" spans="1:8" s="12" customFormat="1" ht="15.95" customHeight="1" x14ac:dyDescent="0.2">
      <c r="A152" s="334"/>
      <c r="B152" s="334"/>
      <c r="C152" s="334"/>
      <c r="D152" s="334"/>
      <c r="E152" s="334"/>
      <c r="F152" s="334"/>
      <c r="H152" s="19"/>
    </row>
    <row r="153" spans="1:8" s="12" customFormat="1" ht="15.95" customHeight="1" x14ac:dyDescent="0.2">
      <c r="A153" s="334"/>
      <c r="B153" s="334"/>
      <c r="C153" s="334"/>
      <c r="D153" s="334"/>
      <c r="E153" s="334"/>
      <c r="F153" s="334"/>
      <c r="H153" s="19"/>
    </row>
    <row r="154" spans="1:8" s="12" customFormat="1" ht="15.95" customHeight="1" x14ac:dyDescent="0.2">
      <c r="A154" s="334"/>
      <c r="B154" s="334"/>
      <c r="C154" s="334"/>
      <c r="D154" s="334"/>
      <c r="E154" s="334"/>
      <c r="F154" s="334"/>
      <c r="H154" s="19"/>
    </row>
    <row r="155" spans="1:8" s="12" customFormat="1" ht="15.95" customHeight="1" x14ac:dyDescent="0.2">
      <c r="A155" s="334"/>
      <c r="B155" s="334"/>
      <c r="C155" s="334"/>
      <c r="D155" s="334"/>
      <c r="E155" s="334"/>
      <c r="F155" s="334"/>
      <c r="H155" s="19"/>
    </row>
    <row r="156" spans="1:8" s="12" customFormat="1" ht="15.95" customHeight="1" x14ac:dyDescent="0.2">
      <c r="A156" s="334"/>
      <c r="B156" s="334"/>
      <c r="C156" s="334"/>
      <c r="D156" s="334"/>
      <c r="E156" s="334"/>
      <c r="F156" s="334"/>
      <c r="H156" s="19"/>
    </row>
    <row r="157" spans="1:8" s="12" customFormat="1" ht="15.95" customHeight="1" x14ac:dyDescent="0.2">
      <c r="A157" s="334"/>
      <c r="B157" s="334"/>
      <c r="C157" s="334"/>
      <c r="D157" s="334"/>
      <c r="E157" s="334"/>
      <c r="F157" s="334"/>
      <c r="H157" s="19"/>
    </row>
    <row r="158" spans="1:8" s="12" customFormat="1" ht="15.95" customHeight="1" x14ac:dyDescent="0.2">
      <c r="A158" s="334"/>
      <c r="B158" s="334"/>
      <c r="C158" s="334"/>
      <c r="D158" s="334"/>
      <c r="E158" s="334"/>
      <c r="F158" s="334"/>
      <c r="H158" s="19"/>
    </row>
    <row r="159" spans="1:8" s="12" customFormat="1" ht="15.95" customHeight="1" x14ac:dyDescent="0.2">
      <c r="A159" s="334"/>
      <c r="B159" s="334"/>
      <c r="C159" s="334"/>
      <c r="D159" s="334"/>
      <c r="E159" s="334"/>
      <c r="F159" s="334"/>
      <c r="H159" s="19"/>
    </row>
    <row r="160" spans="1:8" s="12" customFormat="1" ht="15.95" customHeight="1" x14ac:dyDescent="0.2">
      <c r="A160" s="334"/>
      <c r="B160" s="334"/>
      <c r="C160" s="334"/>
      <c r="D160" s="334"/>
      <c r="E160" s="334"/>
      <c r="F160" s="334"/>
      <c r="H160" s="19"/>
    </row>
    <row r="161" spans="1:8" s="12" customFormat="1" ht="15.95" customHeight="1" x14ac:dyDescent="0.2">
      <c r="A161" s="334"/>
      <c r="B161" s="334"/>
      <c r="C161" s="334"/>
      <c r="D161" s="334"/>
      <c r="E161" s="334"/>
      <c r="F161" s="334"/>
      <c r="H161" s="19"/>
    </row>
    <row r="162" spans="1:8" s="12" customFormat="1" ht="15.95" customHeight="1" x14ac:dyDescent="0.2">
      <c r="A162" s="334"/>
      <c r="B162" s="334"/>
      <c r="C162" s="334"/>
      <c r="D162" s="334"/>
      <c r="E162" s="334"/>
      <c r="F162" s="334"/>
      <c r="H162" s="19"/>
    </row>
    <row r="163" spans="1:8" s="12" customFormat="1" ht="15.95" customHeight="1" x14ac:dyDescent="0.2">
      <c r="A163" s="334"/>
      <c r="B163" s="334"/>
      <c r="C163" s="334"/>
      <c r="D163" s="334"/>
      <c r="E163" s="334"/>
      <c r="F163" s="334"/>
      <c r="H163" s="19"/>
    </row>
    <row r="164" spans="1:8" s="12" customFormat="1" ht="15.95" customHeight="1" x14ac:dyDescent="0.2">
      <c r="A164" s="334"/>
      <c r="B164" s="334"/>
      <c r="C164" s="334"/>
      <c r="D164" s="334"/>
      <c r="E164" s="334"/>
      <c r="F164" s="334"/>
      <c r="H164" s="19"/>
    </row>
    <row r="165" spans="1:8" s="12" customFormat="1" ht="15.95" customHeight="1" x14ac:dyDescent="0.2">
      <c r="A165" s="334"/>
      <c r="B165" s="334"/>
      <c r="C165" s="334"/>
      <c r="D165" s="334"/>
      <c r="E165" s="334"/>
      <c r="F165" s="334"/>
      <c r="H165" s="19"/>
    </row>
    <row r="166" spans="1:8" s="12" customFormat="1" ht="15.95" customHeight="1" x14ac:dyDescent="0.2">
      <c r="A166" s="334"/>
      <c r="B166" s="334"/>
      <c r="C166" s="334"/>
      <c r="D166" s="334"/>
      <c r="E166" s="334"/>
      <c r="F166" s="334"/>
      <c r="H166" s="19"/>
    </row>
    <row r="167" spans="1:8" s="12" customFormat="1" ht="15.95" customHeight="1" x14ac:dyDescent="0.2">
      <c r="A167" s="334"/>
      <c r="B167" s="334"/>
      <c r="C167" s="334"/>
      <c r="D167" s="334"/>
      <c r="E167" s="334"/>
      <c r="F167" s="334"/>
      <c r="H167" s="19"/>
    </row>
    <row r="168" spans="1:8" s="12" customFormat="1" ht="15.95" customHeight="1" x14ac:dyDescent="0.2">
      <c r="A168" s="334"/>
      <c r="B168" s="334"/>
      <c r="C168" s="334"/>
      <c r="D168" s="334"/>
      <c r="E168" s="334"/>
      <c r="F168" s="334"/>
      <c r="H168" s="19"/>
    </row>
    <row r="169" spans="1:8" s="12" customFormat="1" ht="15.95" customHeight="1" x14ac:dyDescent="0.2">
      <c r="A169" s="334"/>
      <c r="B169" s="334"/>
      <c r="C169" s="334"/>
      <c r="D169" s="334"/>
      <c r="E169" s="334"/>
      <c r="F169" s="334"/>
      <c r="H169" s="19"/>
    </row>
    <row r="170" spans="1:8" s="12" customFormat="1" ht="15.95" customHeight="1" x14ac:dyDescent="0.2">
      <c r="A170" s="334"/>
      <c r="B170" s="334"/>
      <c r="C170" s="334"/>
      <c r="D170" s="334"/>
      <c r="E170" s="334"/>
      <c r="F170" s="334"/>
      <c r="H170" s="19"/>
    </row>
    <row r="171" spans="1:8" s="12" customFormat="1" ht="15.95" customHeight="1" x14ac:dyDescent="0.2">
      <c r="A171" s="334"/>
      <c r="B171" s="334"/>
      <c r="C171" s="334"/>
      <c r="D171" s="334"/>
      <c r="E171" s="334"/>
      <c r="F171" s="334"/>
      <c r="H171" s="19"/>
    </row>
    <row r="172" spans="1:8" s="12" customFormat="1" ht="15.95" customHeight="1" x14ac:dyDescent="0.2">
      <c r="A172" s="334"/>
      <c r="B172" s="334"/>
      <c r="C172" s="334"/>
      <c r="D172" s="334"/>
      <c r="E172" s="334"/>
      <c r="F172" s="334"/>
      <c r="H172" s="19"/>
    </row>
    <row r="173" spans="1:8" s="12" customFormat="1" ht="15.95" customHeight="1" x14ac:dyDescent="0.2">
      <c r="A173" s="334"/>
      <c r="B173" s="334"/>
      <c r="C173" s="334"/>
      <c r="D173" s="334"/>
      <c r="E173" s="334"/>
      <c r="F173" s="334"/>
      <c r="H173" s="19"/>
    </row>
    <row r="174" spans="1:8" s="12" customFormat="1" ht="15.95" customHeight="1" x14ac:dyDescent="0.2">
      <c r="A174" s="334"/>
      <c r="B174" s="334"/>
      <c r="C174" s="334"/>
      <c r="D174" s="334"/>
      <c r="E174" s="334"/>
      <c r="F174" s="334"/>
      <c r="H174" s="19"/>
    </row>
    <row r="175" spans="1:8" s="12" customFormat="1" ht="15.95" customHeight="1" x14ac:dyDescent="0.2">
      <c r="A175" s="334"/>
      <c r="B175" s="334"/>
      <c r="C175" s="334"/>
      <c r="D175" s="334"/>
      <c r="E175" s="334"/>
      <c r="F175" s="334"/>
      <c r="H175" s="19"/>
    </row>
    <row r="176" spans="1:8" s="12" customFormat="1" ht="15.95" customHeight="1" x14ac:dyDescent="0.2">
      <c r="A176" s="334"/>
      <c r="B176" s="334"/>
      <c r="C176" s="334"/>
      <c r="D176" s="334"/>
      <c r="E176" s="334"/>
      <c r="F176" s="334"/>
      <c r="H176" s="19"/>
    </row>
    <row r="177" spans="1:8" s="12" customFormat="1" ht="15.95" customHeight="1" x14ac:dyDescent="0.2">
      <c r="A177" s="334"/>
      <c r="B177" s="334"/>
      <c r="C177" s="334"/>
      <c r="D177" s="334"/>
      <c r="E177" s="334"/>
      <c r="F177" s="334"/>
      <c r="H177" s="19"/>
    </row>
    <row r="178" spans="1:8" s="12" customFormat="1" ht="15.95" customHeight="1" x14ac:dyDescent="0.2">
      <c r="A178" s="334"/>
      <c r="B178" s="334"/>
      <c r="C178" s="334"/>
      <c r="D178" s="334"/>
      <c r="E178" s="334"/>
      <c r="F178" s="334"/>
      <c r="H178" s="19"/>
    </row>
    <row r="179" spans="1:8" s="12" customFormat="1" ht="15.95" customHeight="1" x14ac:dyDescent="0.2">
      <c r="A179" s="334"/>
      <c r="B179" s="334"/>
      <c r="C179" s="334"/>
      <c r="D179" s="334"/>
      <c r="E179" s="334"/>
      <c r="F179" s="334"/>
      <c r="H179" s="19"/>
    </row>
    <row r="180" spans="1:8" s="12" customFormat="1" ht="15.95" customHeight="1" x14ac:dyDescent="0.2">
      <c r="A180" s="334"/>
      <c r="B180" s="334"/>
      <c r="C180" s="334"/>
      <c r="D180" s="334"/>
      <c r="E180" s="334"/>
      <c r="F180" s="334"/>
      <c r="H180" s="19"/>
    </row>
    <row r="181" spans="1:8" s="12" customFormat="1" ht="15.95" customHeight="1" x14ac:dyDescent="0.2">
      <c r="A181" s="334"/>
      <c r="B181" s="334"/>
      <c r="C181" s="334"/>
      <c r="D181" s="334"/>
      <c r="E181" s="334"/>
      <c r="F181" s="334"/>
      <c r="H181" s="19"/>
    </row>
    <row r="182" spans="1:8" s="12" customFormat="1" ht="15.95" customHeight="1" x14ac:dyDescent="0.2">
      <c r="A182" s="334"/>
      <c r="B182" s="334"/>
      <c r="C182" s="334"/>
      <c r="D182" s="334"/>
      <c r="E182" s="334"/>
      <c r="F182" s="334"/>
      <c r="H182" s="19"/>
    </row>
    <row r="183" spans="1:8" s="12" customFormat="1" ht="15.95" customHeight="1" x14ac:dyDescent="0.2">
      <c r="A183" s="334"/>
      <c r="B183" s="334"/>
      <c r="C183" s="334"/>
      <c r="D183" s="334"/>
      <c r="E183" s="334"/>
      <c r="F183" s="334"/>
      <c r="H183" s="19"/>
    </row>
    <row r="184" spans="1:8" s="12" customFormat="1" ht="15.95" customHeight="1" x14ac:dyDescent="0.2">
      <c r="A184" s="334"/>
      <c r="B184" s="334"/>
      <c r="C184" s="334"/>
      <c r="D184" s="334"/>
      <c r="E184" s="334"/>
      <c r="F184" s="334"/>
      <c r="H184" s="19"/>
    </row>
    <row r="185" spans="1:8" s="12" customFormat="1" ht="15.95" customHeight="1" x14ac:dyDescent="0.2">
      <c r="A185" s="334"/>
      <c r="B185" s="334"/>
      <c r="C185" s="334"/>
      <c r="D185" s="334"/>
      <c r="E185" s="334"/>
      <c r="F185" s="334"/>
      <c r="H185" s="19"/>
    </row>
    <row r="186" spans="1:8" s="12" customFormat="1" ht="15.95" customHeight="1" x14ac:dyDescent="0.2">
      <c r="A186" s="334"/>
      <c r="B186" s="334"/>
      <c r="C186" s="334"/>
      <c r="D186" s="334"/>
      <c r="E186" s="334"/>
      <c r="F186" s="334"/>
      <c r="H186" s="19"/>
    </row>
    <row r="187" spans="1:8" s="12" customFormat="1" ht="15.95" customHeight="1" x14ac:dyDescent="0.2">
      <c r="A187" s="334"/>
      <c r="B187" s="334"/>
      <c r="C187" s="334"/>
      <c r="D187" s="334"/>
      <c r="E187" s="334"/>
      <c r="F187" s="334"/>
      <c r="H187" s="19"/>
    </row>
    <row r="188" spans="1:8" s="12" customFormat="1" ht="15.95" customHeight="1" x14ac:dyDescent="0.2">
      <c r="A188" s="334"/>
      <c r="B188" s="334"/>
      <c r="C188" s="334"/>
      <c r="D188" s="334"/>
      <c r="E188" s="334"/>
      <c r="F188" s="334"/>
      <c r="H188" s="19"/>
    </row>
    <row r="189" spans="1:8" s="12" customFormat="1" ht="15.95" customHeight="1" x14ac:dyDescent="0.2">
      <c r="A189" s="334"/>
      <c r="B189" s="334"/>
      <c r="C189" s="334"/>
      <c r="D189" s="334"/>
      <c r="E189" s="334"/>
      <c r="F189" s="334"/>
      <c r="H189" s="19"/>
    </row>
    <row r="190" spans="1:8" s="12" customFormat="1" ht="15.95" customHeight="1" x14ac:dyDescent="0.2">
      <c r="A190" s="334"/>
      <c r="B190" s="334"/>
      <c r="C190" s="334"/>
      <c r="D190" s="334"/>
      <c r="E190" s="334"/>
      <c r="F190" s="334"/>
      <c r="H190" s="19"/>
    </row>
    <row r="191" spans="1:8" s="12" customFormat="1" ht="15.95" customHeight="1" x14ac:dyDescent="0.2">
      <c r="A191" s="334"/>
      <c r="B191" s="334"/>
      <c r="C191" s="334"/>
      <c r="D191" s="334"/>
      <c r="E191" s="334"/>
      <c r="F191" s="334"/>
      <c r="H191" s="19"/>
    </row>
    <row r="192" spans="1:8" s="12" customFormat="1" ht="15.95" customHeight="1" x14ac:dyDescent="0.2">
      <c r="A192" s="334"/>
      <c r="B192" s="334"/>
      <c r="C192" s="334"/>
      <c r="D192" s="334"/>
      <c r="E192" s="334"/>
      <c r="F192" s="334"/>
      <c r="H192" s="19"/>
    </row>
    <row r="193" spans="1:8" s="12" customFormat="1" ht="15.95" customHeight="1" x14ac:dyDescent="0.2">
      <c r="A193" s="334"/>
      <c r="B193" s="334"/>
      <c r="C193" s="334"/>
      <c r="D193" s="334"/>
      <c r="E193" s="334"/>
      <c r="F193" s="334"/>
      <c r="H193" s="19"/>
    </row>
    <row r="194" spans="1:8" s="12" customFormat="1" ht="15.95" customHeight="1" x14ac:dyDescent="0.2">
      <c r="A194" s="334"/>
      <c r="B194" s="334"/>
      <c r="C194" s="334"/>
      <c r="D194" s="334"/>
      <c r="E194" s="334"/>
      <c r="F194" s="334"/>
      <c r="H194" s="19"/>
    </row>
    <row r="195" spans="1:8" s="12" customFormat="1" ht="15.95" customHeight="1" x14ac:dyDescent="0.2">
      <c r="A195" s="334"/>
      <c r="B195" s="334"/>
      <c r="C195" s="334"/>
      <c r="D195" s="334"/>
      <c r="E195" s="334"/>
      <c r="F195" s="334"/>
      <c r="H195" s="19"/>
    </row>
    <row r="196" spans="1:8" s="12" customFormat="1" ht="15.95" customHeight="1" x14ac:dyDescent="0.2">
      <c r="A196" s="334"/>
      <c r="B196" s="334"/>
      <c r="C196" s="334"/>
      <c r="D196" s="334"/>
      <c r="E196" s="334"/>
      <c r="F196" s="334"/>
      <c r="H196" s="19"/>
    </row>
    <row r="197" spans="1:8" s="12" customFormat="1" ht="15.95" customHeight="1" x14ac:dyDescent="0.2">
      <c r="A197" s="334"/>
      <c r="B197" s="334"/>
      <c r="C197" s="334"/>
      <c r="D197" s="334"/>
      <c r="E197" s="334"/>
      <c r="F197" s="334"/>
      <c r="H197" s="19"/>
    </row>
    <row r="198" spans="1:8" s="12" customFormat="1" ht="15.95" customHeight="1" x14ac:dyDescent="0.2">
      <c r="A198" s="334"/>
      <c r="B198" s="334"/>
      <c r="C198" s="334"/>
      <c r="D198" s="334"/>
      <c r="E198" s="334"/>
      <c r="F198" s="334"/>
      <c r="H198" s="19"/>
    </row>
    <row r="199" spans="1:8" s="12" customFormat="1" ht="15.95" customHeight="1" x14ac:dyDescent="0.2">
      <c r="A199" s="334"/>
      <c r="B199" s="334"/>
      <c r="C199" s="334"/>
      <c r="D199" s="334"/>
      <c r="E199" s="334"/>
      <c r="F199" s="334"/>
      <c r="H199" s="19"/>
    </row>
    <row r="200" spans="1:8" s="12" customFormat="1" ht="15.95" customHeight="1" x14ac:dyDescent="0.2">
      <c r="A200" s="334"/>
      <c r="B200" s="334"/>
      <c r="C200" s="334"/>
      <c r="D200" s="334"/>
      <c r="E200" s="334"/>
      <c r="F200" s="334"/>
      <c r="H200" s="19"/>
    </row>
    <row r="201" spans="1:8" s="12" customFormat="1" ht="15.95" customHeight="1" x14ac:dyDescent="0.2">
      <c r="A201" s="334"/>
      <c r="B201" s="334"/>
      <c r="C201" s="334"/>
      <c r="D201" s="334"/>
      <c r="E201" s="334"/>
      <c r="F201" s="334"/>
      <c r="H201" s="19"/>
    </row>
    <row r="202" spans="1:8" s="12" customFormat="1" ht="15.95" customHeight="1" x14ac:dyDescent="0.2">
      <c r="A202" s="334"/>
      <c r="B202" s="334"/>
      <c r="C202" s="334"/>
      <c r="D202" s="334"/>
      <c r="E202" s="334"/>
      <c r="F202" s="334"/>
      <c r="H202" s="19"/>
    </row>
    <row r="203" spans="1:8" s="12" customFormat="1" ht="15.95" customHeight="1" x14ac:dyDescent="0.2">
      <c r="A203" s="334"/>
      <c r="B203" s="334"/>
      <c r="C203" s="334"/>
      <c r="D203" s="334"/>
      <c r="E203" s="334"/>
      <c r="F203" s="334"/>
      <c r="H203" s="19"/>
    </row>
    <row r="204" spans="1:8" s="12" customFormat="1" ht="15.95" customHeight="1" x14ac:dyDescent="0.2">
      <c r="A204" s="334"/>
      <c r="B204" s="334"/>
      <c r="C204" s="334"/>
      <c r="D204" s="334"/>
      <c r="E204" s="334"/>
      <c r="F204" s="334"/>
      <c r="H204" s="19"/>
    </row>
    <row r="205" spans="1:8" s="12" customFormat="1" ht="15.95" customHeight="1" x14ac:dyDescent="0.2">
      <c r="A205" s="334"/>
      <c r="B205" s="334"/>
      <c r="C205" s="334"/>
      <c r="D205" s="334"/>
      <c r="E205" s="334"/>
      <c r="F205" s="334"/>
      <c r="H205" s="19"/>
    </row>
    <row r="206" spans="1:8" s="12" customFormat="1" ht="15.95" customHeight="1" x14ac:dyDescent="0.2">
      <c r="A206" s="334"/>
      <c r="B206" s="334"/>
      <c r="C206" s="334"/>
      <c r="D206" s="334"/>
      <c r="E206" s="334"/>
      <c r="F206" s="334"/>
      <c r="H206" s="19"/>
    </row>
    <row r="207" spans="1:8" s="12" customFormat="1" ht="15.95" customHeight="1" x14ac:dyDescent="0.2">
      <c r="A207" s="334"/>
      <c r="B207" s="334"/>
      <c r="C207" s="334"/>
      <c r="D207" s="334"/>
      <c r="E207" s="334"/>
      <c r="F207" s="334"/>
      <c r="H207" s="19"/>
    </row>
    <row r="208" spans="1:8" s="12" customFormat="1" ht="15.95" customHeight="1" x14ac:dyDescent="0.2">
      <c r="A208" s="334"/>
      <c r="B208" s="334"/>
      <c r="C208" s="334"/>
      <c r="D208" s="334"/>
      <c r="E208" s="334"/>
      <c r="F208" s="334"/>
      <c r="H208" s="19"/>
    </row>
    <row r="209" spans="1:11" s="12" customFormat="1" ht="15.95" customHeight="1" x14ac:dyDescent="0.2">
      <c r="A209" s="334"/>
      <c r="B209" s="334"/>
      <c r="C209" s="334"/>
      <c r="D209" s="334"/>
      <c r="E209" s="334"/>
      <c r="F209" s="334"/>
      <c r="H209" s="19"/>
    </row>
    <row r="210" spans="1:11" s="12" customFormat="1" ht="15.95" customHeight="1" x14ac:dyDescent="0.2">
      <c r="A210" s="334"/>
      <c r="B210" s="334"/>
      <c r="C210" s="334"/>
      <c r="D210" s="334"/>
      <c r="E210" s="334"/>
      <c r="F210" s="334"/>
      <c r="H210" s="19"/>
    </row>
    <row r="211" spans="1:11" s="12" customFormat="1" ht="15.95" customHeight="1" x14ac:dyDescent="0.2">
      <c r="A211" s="334"/>
      <c r="B211" s="334"/>
      <c r="C211" s="334"/>
      <c r="D211" s="334"/>
      <c r="E211" s="334"/>
      <c r="F211" s="334"/>
      <c r="H211" s="19"/>
    </row>
    <row r="212" spans="1:11" s="12" customFormat="1" ht="15.95" customHeight="1" x14ac:dyDescent="0.2">
      <c r="A212" s="334"/>
      <c r="B212" s="334"/>
      <c r="C212" s="334"/>
      <c r="D212" s="334"/>
      <c r="E212" s="334"/>
      <c r="F212" s="334"/>
      <c r="H212" s="19"/>
    </row>
    <row r="213" spans="1:11" s="12" customFormat="1" ht="15.95" customHeight="1" x14ac:dyDescent="0.2">
      <c r="A213" s="334"/>
      <c r="B213" s="334"/>
      <c r="C213" s="334"/>
      <c r="D213" s="334"/>
      <c r="E213" s="334"/>
      <c r="F213" s="334"/>
      <c r="H213" s="19"/>
    </row>
    <row r="214" spans="1:11" s="12" customFormat="1" ht="15.95" customHeight="1" x14ac:dyDescent="0.2">
      <c r="A214" s="334"/>
      <c r="B214" s="334"/>
      <c r="C214" s="334"/>
      <c r="D214" s="334"/>
      <c r="E214" s="334"/>
      <c r="F214" s="334"/>
      <c r="H214" s="19"/>
    </row>
    <row r="215" spans="1:11" s="12" customFormat="1" ht="15.95" customHeight="1" x14ac:dyDescent="0.2">
      <c r="A215" s="334"/>
      <c r="B215" s="334"/>
      <c r="C215" s="334"/>
      <c r="D215" s="334"/>
      <c r="E215" s="334"/>
      <c r="F215" s="334"/>
      <c r="H215" s="19"/>
    </row>
    <row r="216" spans="1:11" s="12" customFormat="1" ht="15.95" customHeight="1" x14ac:dyDescent="0.2">
      <c r="A216" s="334"/>
      <c r="B216" s="334"/>
      <c r="C216" s="334"/>
      <c r="D216" s="334"/>
      <c r="E216" s="334"/>
      <c r="F216" s="334"/>
      <c r="H216" s="19"/>
    </row>
    <row r="217" spans="1:11" s="12" customFormat="1" ht="15.95" customHeight="1" x14ac:dyDescent="0.2">
      <c r="A217" s="334"/>
      <c r="B217" s="334"/>
      <c r="C217" s="334"/>
      <c r="D217" s="334"/>
      <c r="E217" s="334"/>
      <c r="F217" s="334"/>
      <c r="H217" s="19"/>
    </row>
    <row r="218" spans="1:11" s="12" customFormat="1" ht="15.95" customHeight="1" x14ac:dyDescent="0.2">
      <c r="A218" s="334"/>
      <c r="B218" s="334"/>
      <c r="C218" s="334"/>
      <c r="D218" s="334"/>
      <c r="E218" s="334"/>
      <c r="F218" s="334"/>
      <c r="H218" s="19"/>
    </row>
    <row r="219" spans="1:11" s="12" customFormat="1" ht="15.95" customHeight="1" x14ac:dyDescent="0.2">
      <c r="A219" s="334"/>
      <c r="B219" s="334"/>
      <c r="C219" s="334"/>
      <c r="D219" s="334"/>
      <c r="E219" s="334"/>
      <c r="F219" s="334"/>
      <c r="H219" s="19"/>
    </row>
    <row r="220" spans="1:11" s="12" customFormat="1" ht="15.95" customHeight="1" x14ac:dyDescent="0.2">
      <c r="A220" s="334"/>
      <c r="B220" s="334"/>
      <c r="C220" s="334"/>
      <c r="D220" s="334"/>
      <c r="E220" s="334"/>
      <c r="F220" s="334"/>
      <c r="H220" s="19"/>
    </row>
    <row r="221" spans="1:11" s="12" customFormat="1" ht="15.95" customHeight="1" x14ac:dyDescent="0.2">
      <c r="A221" s="334"/>
      <c r="B221" s="334"/>
      <c r="C221" s="334"/>
      <c r="D221" s="334"/>
      <c r="E221" s="334"/>
      <c r="F221" s="334"/>
      <c r="H221" s="19"/>
    </row>
    <row r="222" spans="1:11" s="12" customFormat="1" ht="15.95" customHeight="1" x14ac:dyDescent="0.2">
      <c r="A222" s="334"/>
      <c r="B222" s="334"/>
      <c r="C222" s="334"/>
      <c r="D222" s="334"/>
      <c r="E222" s="334"/>
      <c r="F222" s="334"/>
      <c r="H222" s="19"/>
    </row>
    <row r="223" spans="1:11" s="12" customFormat="1" ht="15.95" customHeight="1" x14ac:dyDescent="0.2">
      <c r="A223" s="334"/>
      <c r="B223" s="334"/>
      <c r="C223" s="334"/>
      <c r="D223" s="334"/>
      <c r="E223" s="334"/>
      <c r="F223" s="334"/>
      <c r="H223" s="19"/>
      <c r="I223" s="179"/>
      <c r="J223" s="179"/>
      <c r="K223" s="179"/>
    </row>
    <row r="224" spans="1:11" s="12" customFormat="1" ht="15.95" customHeight="1" x14ac:dyDescent="0.2">
      <c r="A224" s="334"/>
      <c r="B224" s="334"/>
      <c r="C224" s="334"/>
      <c r="D224" s="334"/>
      <c r="E224" s="334"/>
      <c r="F224" s="334"/>
      <c r="H224" s="19"/>
      <c r="I224" s="179"/>
      <c r="J224" s="179"/>
      <c r="K224" s="179"/>
    </row>
    <row r="225" spans="1:11" s="12" customFormat="1" ht="15.95" customHeight="1" x14ac:dyDescent="0.2">
      <c r="A225" s="334"/>
      <c r="B225" s="334"/>
      <c r="C225" s="334"/>
      <c r="D225" s="334"/>
      <c r="E225" s="334"/>
      <c r="F225" s="334"/>
      <c r="H225" s="19"/>
      <c r="I225" s="179"/>
      <c r="J225" s="179"/>
      <c r="K225" s="179"/>
    </row>
    <row r="226" spans="1:11" s="12" customFormat="1" ht="15.95" customHeight="1" x14ac:dyDescent="0.2">
      <c r="A226" s="334"/>
      <c r="B226" s="334"/>
      <c r="C226" s="334"/>
      <c r="D226" s="334"/>
      <c r="E226" s="334"/>
      <c r="F226" s="334"/>
      <c r="H226" s="19"/>
      <c r="I226" s="179"/>
      <c r="J226" s="179"/>
      <c r="K226" s="179"/>
    </row>
    <row r="227" spans="1:11" s="12" customFormat="1" ht="15.95" customHeight="1" x14ac:dyDescent="0.2">
      <c r="A227" s="334"/>
      <c r="B227" s="334"/>
      <c r="C227" s="334"/>
      <c r="D227" s="334"/>
      <c r="E227" s="334"/>
      <c r="F227" s="334"/>
      <c r="H227" s="19"/>
      <c r="I227" s="179"/>
      <c r="J227" s="179"/>
      <c r="K227" s="179"/>
    </row>
    <row r="228" spans="1:11" s="12" customFormat="1" ht="15.95" customHeight="1" x14ac:dyDescent="0.2">
      <c r="A228" s="334"/>
      <c r="B228" s="334"/>
      <c r="C228" s="334"/>
      <c r="D228" s="334"/>
      <c r="E228" s="334"/>
      <c r="F228" s="334"/>
      <c r="H228" s="19"/>
      <c r="I228" s="179"/>
      <c r="J228" s="179"/>
      <c r="K228" s="179"/>
    </row>
    <row r="229" spans="1:11" s="12" customFormat="1" ht="15.95" customHeight="1" x14ac:dyDescent="0.2">
      <c r="A229" s="334"/>
      <c r="B229" s="334"/>
      <c r="C229" s="334"/>
      <c r="D229" s="334"/>
      <c r="E229" s="334"/>
      <c r="F229" s="334"/>
      <c r="H229" s="19"/>
      <c r="I229" s="179"/>
      <c r="J229" s="179"/>
      <c r="K229" s="179"/>
    </row>
    <row r="230" spans="1:11" s="12" customFormat="1" ht="15.95" customHeight="1" x14ac:dyDescent="0.2">
      <c r="A230" s="334"/>
      <c r="B230" s="334"/>
      <c r="C230" s="334"/>
      <c r="D230" s="334"/>
      <c r="E230" s="334"/>
      <c r="F230" s="334"/>
      <c r="H230" s="19"/>
      <c r="I230" s="179"/>
      <c r="J230" s="179"/>
      <c r="K230" s="179"/>
    </row>
    <row r="231" spans="1:11" s="12" customFormat="1" ht="15.95" customHeight="1" x14ac:dyDescent="0.2">
      <c r="A231" s="334"/>
      <c r="B231" s="334"/>
      <c r="C231" s="334"/>
      <c r="D231" s="334"/>
      <c r="E231" s="334"/>
      <c r="F231" s="334"/>
      <c r="H231" s="19"/>
      <c r="I231" s="179"/>
      <c r="J231" s="179"/>
      <c r="K231" s="179"/>
    </row>
    <row r="232" spans="1:11" s="12" customFormat="1" ht="15.95" customHeight="1" x14ac:dyDescent="0.2">
      <c r="A232" s="334"/>
      <c r="B232" s="334"/>
      <c r="C232" s="334"/>
      <c r="D232" s="334"/>
      <c r="E232" s="334"/>
      <c r="F232" s="334"/>
      <c r="H232" s="19"/>
      <c r="I232" s="179"/>
      <c r="J232" s="179"/>
      <c r="K232" s="179"/>
    </row>
    <row r="233" spans="1:11" s="12" customFormat="1" ht="15.95" customHeight="1" x14ac:dyDescent="0.2">
      <c r="A233" s="334"/>
      <c r="B233" s="334"/>
      <c r="C233" s="334"/>
      <c r="D233" s="334"/>
      <c r="E233" s="334"/>
      <c r="F233" s="334"/>
      <c r="H233" s="19"/>
      <c r="I233" s="179"/>
      <c r="J233" s="179"/>
      <c r="K233" s="179"/>
    </row>
    <row r="234" spans="1:11" s="12" customFormat="1" ht="15.95" customHeight="1" x14ac:dyDescent="0.2">
      <c r="A234" s="334"/>
      <c r="B234" s="334"/>
      <c r="C234" s="334"/>
      <c r="D234" s="334"/>
      <c r="E234" s="334"/>
      <c r="F234" s="334"/>
      <c r="H234" s="19"/>
      <c r="I234" s="179"/>
      <c r="J234" s="179"/>
      <c r="K234" s="179"/>
    </row>
    <row r="235" spans="1:11" s="12" customFormat="1" ht="15.95" customHeight="1" x14ac:dyDescent="0.2">
      <c r="A235" s="334"/>
      <c r="B235" s="334"/>
      <c r="C235" s="334"/>
      <c r="D235" s="334"/>
      <c r="E235" s="334"/>
      <c r="F235" s="334"/>
      <c r="H235" s="19"/>
      <c r="I235" s="179"/>
      <c r="J235" s="179"/>
      <c r="K235" s="179"/>
    </row>
    <row r="236" spans="1:11" s="12" customFormat="1" ht="15.95" customHeight="1" x14ac:dyDescent="0.2">
      <c r="A236" s="334"/>
      <c r="B236" s="334"/>
      <c r="C236" s="334"/>
      <c r="D236" s="334"/>
      <c r="E236" s="334"/>
      <c r="F236" s="334"/>
      <c r="H236" s="19"/>
      <c r="I236" s="179"/>
      <c r="J236" s="179"/>
      <c r="K236" s="179"/>
    </row>
    <row r="237" spans="1:11" s="12" customFormat="1" ht="15.95" customHeight="1" x14ac:dyDescent="0.2">
      <c r="A237" s="334"/>
      <c r="B237" s="334"/>
      <c r="C237" s="334"/>
      <c r="D237" s="334"/>
      <c r="E237" s="334"/>
      <c r="F237" s="334"/>
      <c r="H237" s="19"/>
      <c r="I237" s="179"/>
      <c r="J237" s="179"/>
      <c r="K237" s="179"/>
    </row>
    <row r="238" spans="1:11" s="12" customFormat="1" ht="15.95" customHeight="1" x14ac:dyDescent="0.2">
      <c r="A238" s="334"/>
      <c r="B238" s="334"/>
      <c r="C238" s="334"/>
      <c r="D238" s="334"/>
      <c r="E238" s="334"/>
      <c r="F238" s="334"/>
      <c r="H238" s="19"/>
      <c r="I238" s="179"/>
      <c r="J238" s="179"/>
      <c r="K238" s="179"/>
    </row>
    <row r="239" spans="1:11" s="12" customFormat="1" ht="15.95" customHeight="1" x14ac:dyDescent="0.2">
      <c r="A239" s="334"/>
      <c r="B239" s="334"/>
      <c r="C239" s="334"/>
      <c r="D239" s="334"/>
      <c r="E239" s="334"/>
      <c r="F239" s="334"/>
      <c r="H239" s="19"/>
      <c r="I239" s="179"/>
      <c r="J239" s="179"/>
      <c r="K239" s="179"/>
    </row>
    <row r="240" spans="1:11" s="12" customFormat="1" ht="15.95" customHeight="1" x14ac:dyDescent="0.2">
      <c r="A240" s="334"/>
      <c r="B240" s="334"/>
      <c r="C240" s="334"/>
      <c r="D240" s="334"/>
      <c r="E240" s="334"/>
      <c r="F240" s="334"/>
      <c r="H240" s="19"/>
      <c r="I240" s="179"/>
      <c r="J240" s="179"/>
      <c r="K240" s="179"/>
    </row>
    <row r="241" spans="1:11" s="12" customFormat="1" ht="15.95" customHeight="1" x14ac:dyDescent="0.2">
      <c r="A241" s="334"/>
      <c r="B241" s="334"/>
      <c r="C241" s="334"/>
      <c r="D241" s="334"/>
      <c r="E241" s="334"/>
      <c r="F241" s="334"/>
      <c r="H241" s="19"/>
      <c r="I241" s="179"/>
      <c r="J241" s="179"/>
      <c r="K241" s="179"/>
    </row>
    <row r="242" spans="1:11" s="12" customFormat="1" ht="15.95" customHeight="1" x14ac:dyDescent="0.2">
      <c r="A242" s="334"/>
      <c r="B242" s="334"/>
      <c r="C242" s="334"/>
      <c r="D242" s="334"/>
      <c r="E242" s="334"/>
      <c r="F242" s="334"/>
      <c r="H242" s="19"/>
      <c r="I242" s="179"/>
      <c r="J242" s="179"/>
      <c r="K242" s="179"/>
    </row>
    <row r="243" spans="1:11" s="12" customFormat="1" ht="15.95" customHeight="1" x14ac:dyDescent="0.2">
      <c r="A243" s="334"/>
      <c r="B243" s="334"/>
      <c r="C243" s="334"/>
      <c r="D243" s="334"/>
      <c r="E243" s="334"/>
      <c r="F243" s="334"/>
      <c r="H243" s="19"/>
      <c r="I243" s="179"/>
      <c r="J243" s="179"/>
      <c r="K243" s="179"/>
    </row>
    <row r="244" spans="1:11" s="12" customFormat="1" ht="15.95" customHeight="1" x14ac:dyDescent="0.2">
      <c r="A244" s="334"/>
      <c r="B244" s="334"/>
      <c r="C244" s="334"/>
      <c r="D244" s="334"/>
      <c r="E244" s="334"/>
      <c r="F244" s="334"/>
      <c r="H244" s="19"/>
      <c r="I244" s="179"/>
      <c r="J244" s="179"/>
      <c r="K244" s="179"/>
    </row>
    <row r="245" spans="1:11" s="12" customFormat="1" ht="15.95" customHeight="1" x14ac:dyDescent="0.2">
      <c r="A245" s="334"/>
      <c r="B245" s="334"/>
      <c r="C245" s="334"/>
      <c r="D245" s="334"/>
      <c r="E245" s="334"/>
      <c r="F245" s="334"/>
      <c r="H245" s="19"/>
      <c r="I245" s="179"/>
      <c r="J245" s="179"/>
      <c r="K245" s="179"/>
    </row>
    <row r="246" spans="1:11" s="12" customFormat="1" ht="15.95" customHeight="1" x14ac:dyDescent="0.2">
      <c r="A246" s="334"/>
      <c r="B246" s="334"/>
      <c r="C246" s="334"/>
      <c r="D246" s="334"/>
      <c r="E246" s="334"/>
      <c r="F246" s="334"/>
      <c r="H246" s="19"/>
      <c r="I246" s="179"/>
      <c r="J246" s="179"/>
      <c r="K246" s="179"/>
    </row>
    <row r="247" spans="1:11" s="12" customFormat="1" ht="15.95" customHeight="1" x14ac:dyDescent="0.2">
      <c r="A247" s="334"/>
      <c r="B247" s="334"/>
      <c r="C247" s="334"/>
      <c r="D247" s="334"/>
      <c r="E247" s="334"/>
      <c r="F247" s="334"/>
      <c r="H247" s="19"/>
      <c r="I247" s="179"/>
      <c r="J247" s="179"/>
      <c r="K247" s="179"/>
    </row>
    <row r="248" spans="1:11" s="12" customFormat="1" ht="15.95" customHeight="1" x14ac:dyDescent="0.2">
      <c r="A248" s="334"/>
      <c r="B248" s="334"/>
      <c r="C248" s="334"/>
      <c r="D248" s="334"/>
      <c r="E248" s="334"/>
      <c r="F248" s="334"/>
      <c r="H248" s="19"/>
      <c r="I248" s="179"/>
      <c r="J248" s="179"/>
      <c r="K248" s="179"/>
    </row>
    <row r="249" spans="1:11" s="12" customFormat="1" ht="15.95" customHeight="1" x14ac:dyDescent="0.2">
      <c r="A249" s="334"/>
      <c r="B249" s="334"/>
      <c r="C249" s="334"/>
      <c r="D249" s="334"/>
      <c r="E249" s="334"/>
      <c r="F249" s="334"/>
      <c r="H249" s="19"/>
      <c r="I249" s="179"/>
      <c r="J249" s="179"/>
      <c r="K249" s="179"/>
    </row>
    <row r="250" spans="1:11" s="12" customFormat="1" ht="15.95" customHeight="1" x14ac:dyDescent="0.2">
      <c r="A250" s="334"/>
      <c r="B250" s="334"/>
      <c r="C250" s="334"/>
      <c r="D250" s="334"/>
      <c r="E250" s="334"/>
      <c r="F250" s="334"/>
      <c r="H250" s="19"/>
      <c r="I250" s="179"/>
      <c r="J250" s="179"/>
      <c r="K250" s="179"/>
    </row>
    <row r="251" spans="1:11" s="12" customFormat="1" ht="15.95" customHeight="1" x14ac:dyDescent="0.2">
      <c r="A251" s="334"/>
      <c r="B251" s="334"/>
      <c r="C251" s="334"/>
      <c r="D251" s="334"/>
      <c r="E251" s="334"/>
      <c r="F251" s="334"/>
      <c r="H251" s="19"/>
      <c r="I251" s="179"/>
      <c r="J251" s="179"/>
      <c r="K251" s="179"/>
    </row>
    <row r="252" spans="1:11" s="12" customFormat="1" ht="15.95" customHeight="1" x14ac:dyDescent="0.2">
      <c r="A252" s="334"/>
      <c r="B252" s="334"/>
      <c r="C252" s="334"/>
      <c r="D252" s="334"/>
      <c r="E252" s="334"/>
      <c r="F252" s="334"/>
      <c r="H252" s="19"/>
      <c r="I252" s="179"/>
      <c r="J252" s="179"/>
      <c r="K252" s="179"/>
    </row>
    <row r="253" spans="1:11" s="12" customFormat="1" ht="15.95" customHeight="1" x14ac:dyDescent="0.2">
      <c r="A253" s="334"/>
      <c r="B253" s="334"/>
      <c r="C253" s="334"/>
      <c r="D253" s="334"/>
      <c r="E253" s="334"/>
      <c r="F253" s="334"/>
      <c r="H253" s="19"/>
      <c r="I253" s="179"/>
      <c r="J253" s="179"/>
      <c r="K253" s="179"/>
    </row>
    <row r="254" spans="1:11" s="12" customFormat="1" ht="15.95" customHeight="1" x14ac:dyDescent="0.2">
      <c r="A254" s="334"/>
      <c r="B254" s="334"/>
      <c r="C254" s="334"/>
      <c r="D254" s="334"/>
      <c r="E254" s="334"/>
      <c r="F254" s="334"/>
      <c r="H254" s="19"/>
      <c r="I254" s="179"/>
      <c r="J254" s="179"/>
      <c r="K254" s="179"/>
    </row>
    <row r="255" spans="1:11" s="12" customFormat="1" ht="15.95" customHeight="1" x14ac:dyDescent="0.2">
      <c r="A255" s="334"/>
      <c r="B255" s="334"/>
      <c r="C255" s="334"/>
      <c r="D255" s="334"/>
      <c r="E255" s="334"/>
      <c r="F255" s="334"/>
      <c r="H255" s="19"/>
      <c r="I255" s="179"/>
      <c r="J255" s="179"/>
      <c r="K255" s="179"/>
    </row>
    <row r="256" spans="1:11" s="12" customFormat="1" ht="15.95" customHeight="1" x14ac:dyDescent="0.2">
      <c r="A256" s="334"/>
      <c r="B256" s="334"/>
      <c r="C256" s="334"/>
      <c r="D256" s="334"/>
      <c r="E256" s="334"/>
      <c r="F256" s="334"/>
      <c r="H256" s="19"/>
      <c r="I256" s="179"/>
      <c r="J256" s="179"/>
      <c r="K256" s="179"/>
    </row>
    <row r="257" spans="1:11" s="12" customFormat="1" ht="15.95" customHeight="1" x14ac:dyDescent="0.2">
      <c r="A257" s="334"/>
      <c r="B257" s="334"/>
      <c r="C257" s="334"/>
      <c r="D257" s="334"/>
      <c r="E257" s="334"/>
      <c r="F257" s="334"/>
      <c r="H257" s="19"/>
      <c r="I257" s="179"/>
      <c r="J257" s="179"/>
      <c r="K257" s="179"/>
    </row>
    <row r="258" spans="1:11" s="12" customFormat="1" ht="15.95" customHeight="1" x14ac:dyDescent="0.2">
      <c r="A258" s="334"/>
      <c r="B258" s="334"/>
      <c r="C258" s="334"/>
      <c r="D258" s="334"/>
      <c r="E258" s="334"/>
      <c r="F258" s="334"/>
      <c r="H258" s="19"/>
      <c r="I258" s="179"/>
      <c r="J258" s="179"/>
      <c r="K258" s="179"/>
    </row>
    <row r="259" spans="1:11" s="12" customFormat="1" ht="15.95" customHeight="1" x14ac:dyDescent="0.2">
      <c r="A259" s="334"/>
      <c r="B259" s="334"/>
      <c r="C259" s="334"/>
      <c r="D259" s="334"/>
      <c r="E259" s="334"/>
      <c r="F259" s="334"/>
      <c r="H259" s="19"/>
      <c r="I259" s="179"/>
      <c r="J259" s="179"/>
      <c r="K259" s="179"/>
    </row>
    <row r="260" spans="1:11" s="12" customFormat="1" ht="15.95" customHeight="1" x14ac:dyDescent="0.2">
      <c r="A260" s="334"/>
      <c r="B260" s="334"/>
      <c r="C260" s="334"/>
      <c r="D260" s="334"/>
      <c r="E260" s="334"/>
      <c r="F260" s="334"/>
      <c r="H260" s="19"/>
      <c r="I260" s="179"/>
      <c r="J260" s="179"/>
      <c r="K260" s="179"/>
    </row>
    <row r="261" spans="1:11" s="12" customFormat="1" ht="15.95" customHeight="1" x14ac:dyDescent="0.2">
      <c r="A261" s="334"/>
      <c r="B261" s="334"/>
      <c r="C261" s="334"/>
      <c r="D261" s="334"/>
      <c r="E261" s="334"/>
      <c r="F261" s="334"/>
      <c r="H261" s="19"/>
      <c r="I261" s="179"/>
      <c r="J261" s="179"/>
      <c r="K261" s="179"/>
    </row>
    <row r="262" spans="1:11" s="12" customFormat="1" ht="15.95" customHeight="1" x14ac:dyDescent="0.2">
      <c r="A262" s="334"/>
      <c r="B262" s="334"/>
      <c r="C262" s="334"/>
      <c r="D262" s="334"/>
      <c r="E262" s="334"/>
      <c r="F262" s="334"/>
      <c r="H262" s="19"/>
      <c r="I262" s="179"/>
      <c r="J262" s="179"/>
      <c r="K262" s="179"/>
    </row>
    <row r="263" spans="1:11" s="12" customFormat="1" ht="15.95" customHeight="1" x14ac:dyDescent="0.2">
      <c r="A263" s="334"/>
      <c r="B263" s="334"/>
      <c r="C263" s="334"/>
      <c r="D263" s="334"/>
      <c r="E263" s="334"/>
      <c r="F263" s="334"/>
      <c r="H263" s="19"/>
      <c r="I263" s="179"/>
      <c r="J263" s="179"/>
      <c r="K263" s="179"/>
    </row>
    <row r="264" spans="1:11" s="12" customFormat="1" ht="15.95" customHeight="1" x14ac:dyDescent="0.2">
      <c r="A264" s="334"/>
      <c r="B264" s="334"/>
      <c r="C264" s="334"/>
      <c r="D264" s="334"/>
      <c r="E264" s="334"/>
      <c r="F264" s="334"/>
      <c r="H264" s="19"/>
      <c r="I264" s="179"/>
      <c r="J264" s="179"/>
      <c r="K264" s="179"/>
    </row>
    <row r="265" spans="1:11" s="12" customFormat="1" ht="15.95" customHeight="1" x14ac:dyDescent="0.2">
      <c r="A265" s="334"/>
      <c r="B265" s="334"/>
      <c r="C265" s="334"/>
      <c r="D265" s="334"/>
      <c r="E265" s="334"/>
      <c r="F265" s="334"/>
      <c r="H265" s="19"/>
      <c r="I265" s="179"/>
      <c r="J265" s="179"/>
      <c r="K265" s="179"/>
    </row>
    <row r="266" spans="1:11" s="12" customFormat="1" ht="15.95" customHeight="1" x14ac:dyDescent="0.2">
      <c r="A266" s="334"/>
      <c r="B266" s="334"/>
      <c r="C266" s="334"/>
      <c r="D266" s="334"/>
      <c r="E266" s="334"/>
      <c r="F266" s="334"/>
      <c r="H266" s="19"/>
      <c r="I266" s="179"/>
      <c r="J266" s="179"/>
      <c r="K266" s="179"/>
    </row>
    <row r="267" spans="1:11" s="12" customFormat="1" ht="15.95" customHeight="1" x14ac:dyDescent="0.2">
      <c r="A267" s="334"/>
      <c r="B267" s="334"/>
      <c r="C267" s="334"/>
      <c r="D267" s="334"/>
      <c r="E267" s="334"/>
      <c r="F267" s="334"/>
      <c r="H267" s="19"/>
      <c r="I267" s="179"/>
      <c r="J267" s="179"/>
      <c r="K267" s="179"/>
    </row>
    <row r="268" spans="1:11" s="12" customFormat="1" ht="15.95" customHeight="1" x14ac:dyDescent="0.2">
      <c r="A268" s="334"/>
      <c r="B268" s="334"/>
      <c r="C268" s="334"/>
      <c r="D268" s="334"/>
      <c r="E268" s="334"/>
      <c r="F268" s="334"/>
      <c r="H268" s="19"/>
      <c r="I268" s="179"/>
      <c r="J268" s="179"/>
      <c r="K268" s="179"/>
    </row>
    <row r="269" spans="1:11" s="12" customFormat="1" ht="15.95" customHeight="1" x14ac:dyDescent="0.2">
      <c r="A269" s="334"/>
      <c r="B269" s="334"/>
      <c r="C269" s="334"/>
      <c r="D269" s="334"/>
      <c r="E269" s="334"/>
      <c r="F269" s="334"/>
      <c r="H269" s="19"/>
      <c r="I269" s="179"/>
      <c r="J269" s="179"/>
      <c r="K269" s="179"/>
    </row>
    <row r="270" spans="1:11" s="12" customFormat="1" ht="15.95" customHeight="1" x14ac:dyDescent="0.2">
      <c r="A270" s="334"/>
      <c r="B270" s="334"/>
      <c r="C270" s="334"/>
      <c r="D270" s="334"/>
      <c r="E270" s="334"/>
      <c r="F270" s="334"/>
      <c r="H270" s="19"/>
      <c r="I270" s="179"/>
      <c r="J270" s="179"/>
      <c r="K270" s="179"/>
    </row>
    <row r="271" spans="1:11" s="12" customFormat="1" ht="15.95" customHeight="1" x14ac:dyDescent="0.2">
      <c r="A271" s="334"/>
      <c r="B271" s="334"/>
      <c r="C271" s="334"/>
      <c r="D271" s="334"/>
      <c r="E271" s="334"/>
      <c r="F271" s="334"/>
      <c r="H271" s="19"/>
      <c r="I271" s="179"/>
      <c r="J271" s="179"/>
      <c r="K271" s="179"/>
    </row>
    <row r="272" spans="1:11" s="12" customFormat="1" ht="15.95" customHeight="1" x14ac:dyDescent="0.2">
      <c r="A272" s="334"/>
      <c r="B272" s="334"/>
      <c r="C272" s="334"/>
      <c r="D272" s="334"/>
      <c r="E272" s="334"/>
      <c r="F272" s="334"/>
      <c r="H272" s="19"/>
      <c r="I272" s="179"/>
      <c r="J272" s="179"/>
      <c r="K272" s="179"/>
    </row>
    <row r="273" spans="1:11" s="12" customFormat="1" ht="15.95" customHeight="1" x14ac:dyDescent="0.2">
      <c r="A273" s="334"/>
      <c r="B273" s="334"/>
      <c r="C273" s="334"/>
      <c r="D273" s="334"/>
      <c r="E273" s="334"/>
      <c r="F273" s="334"/>
      <c r="H273" s="19"/>
      <c r="I273" s="179"/>
      <c r="J273" s="179"/>
      <c r="K273" s="179"/>
    </row>
    <row r="274" spans="1:11" s="12" customFormat="1" ht="15.95" customHeight="1" x14ac:dyDescent="0.2">
      <c r="A274" s="334"/>
      <c r="B274" s="334"/>
      <c r="C274" s="334"/>
      <c r="D274" s="334"/>
      <c r="E274" s="334"/>
      <c r="F274" s="334"/>
      <c r="H274" s="19"/>
      <c r="I274" s="179"/>
      <c r="J274" s="179"/>
      <c r="K274" s="179"/>
    </row>
    <row r="275" spans="1:11" s="12" customFormat="1" ht="15.95" customHeight="1" x14ac:dyDescent="0.2">
      <c r="A275" s="334"/>
      <c r="B275" s="334"/>
      <c r="C275" s="334"/>
      <c r="D275" s="334"/>
      <c r="E275" s="334"/>
      <c r="F275" s="334"/>
      <c r="H275" s="19"/>
      <c r="I275" s="179"/>
      <c r="J275" s="179"/>
      <c r="K275" s="179"/>
    </row>
    <row r="276" spans="1:11" s="12" customFormat="1" ht="15.95" customHeight="1" x14ac:dyDescent="0.2">
      <c r="A276" s="334"/>
      <c r="B276" s="334"/>
      <c r="C276" s="334"/>
      <c r="D276" s="334"/>
      <c r="E276" s="334"/>
      <c r="F276" s="334"/>
      <c r="H276" s="19"/>
      <c r="I276" s="179"/>
      <c r="J276" s="179"/>
      <c r="K276" s="179"/>
    </row>
    <row r="277" spans="1:11" s="12" customFormat="1" ht="15.95" customHeight="1" x14ac:dyDescent="0.2">
      <c r="A277" s="334"/>
      <c r="B277" s="334"/>
      <c r="C277" s="334"/>
      <c r="D277" s="334"/>
      <c r="E277" s="334"/>
      <c r="F277" s="334"/>
      <c r="H277" s="19"/>
      <c r="I277" s="179"/>
      <c r="J277" s="179"/>
      <c r="K277" s="179"/>
    </row>
    <row r="278" spans="1:11" s="12" customFormat="1" ht="15.95" customHeight="1" x14ac:dyDescent="0.2">
      <c r="A278" s="334"/>
      <c r="B278" s="334"/>
      <c r="C278" s="334"/>
      <c r="D278" s="334"/>
      <c r="E278" s="334"/>
      <c r="F278" s="334"/>
      <c r="H278" s="19"/>
      <c r="I278" s="179"/>
      <c r="J278" s="179"/>
      <c r="K278" s="179"/>
    </row>
    <row r="279" spans="1:11" s="12" customFormat="1" ht="15.95" customHeight="1" x14ac:dyDescent="0.2">
      <c r="A279" s="334"/>
      <c r="B279" s="334"/>
      <c r="C279" s="334"/>
      <c r="D279" s="334"/>
      <c r="E279" s="334"/>
      <c r="F279" s="334"/>
      <c r="H279" s="19"/>
      <c r="I279" s="179"/>
      <c r="J279" s="179"/>
      <c r="K279" s="179"/>
    </row>
    <row r="280" spans="1:11" s="12" customFormat="1" ht="15.95" customHeight="1" x14ac:dyDescent="0.2">
      <c r="A280" s="334"/>
      <c r="B280" s="334"/>
      <c r="C280" s="334"/>
      <c r="D280" s="334"/>
      <c r="E280" s="334"/>
      <c r="F280" s="334"/>
      <c r="H280" s="19"/>
      <c r="I280" s="179"/>
      <c r="J280" s="179"/>
      <c r="K280" s="179"/>
    </row>
    <row r="281" spans="1:11" s="12" customFormat="1" ht="15.95" customHeight="1" x14ac:dyDescent="0.2">
      <c r="H281" s="19"/>
      <c r="I281" s="179"/>
      <c r="J281" s="179"/>
      <c r="K281" s="179"/>
    </row>
    <row r="282" spans="1:11" s="12" customFormat="1" ht="15.95" customHeight="1" x14ac:dyDescent="0.2">
      <c r="H282" s="19"/>
      <c r="I282" s="179"/>
      <c r="J282" s="179"/>
      <c r="K282" s="179"/>
    </row>
    <row r="283" spans="1:11" s="12" customFormat="1" ht="15.95" customHeight="1" x14ac:dyDescent="0.2">
      <c r="H283" s="19"/>
      <c r="I283" s="179"/>
      <c r="J283" s="179"/>
      <c r="K283" s="179"/>
    </row>
    <row r="284" spans="1:11" s="12" customFormat="1" ht="15.95" customHeight="1" x14ac:dyDescent="0.2">
      <c r="H284" s="19"/>
      <c r="I284" s="179"/>
      <c r="J284" s="179"/>
      <c r="K284" s="179"/>
    </row>
    <row r="285" spans="1:11" s="12" customFormat="1" ht="15.95" customHeight="1" x14ac:dyDescent="0.2">
      <c r="H285" s="19"/>
      <c r="I285" s="179"/>
      <c r="J285" s="179"/>
      <c r="K285" s="179"/>
    </row>
    <row r="286" spans="1:11" s="12" customFormat="1" ht="15.95" customHeight="1" x14ac:dyDescent="0.2">
      <c r="H286" s="19"/>
      <c r="I286" s="179"/>
      <c r="J286" s="179"/>
      <c r="K286" s="179"/>
    </row>
    <row r="287" spans="1:11" s="12" customFormat="1" ht="15.95" customHeight="1" x14ac:dyDescent="0.2">
      <c r="H287" s="19"/>
      <c r="I287" s="179"/>
      <c r="J287" s="179"/>
      <c r="K287" s="179"/>
    </row>
    <row r="288" spans="1:11" s="12" customFormat="1" ht="15.95" customHeight="1" x14ac:dyDescent="0.2">
      <c r="H288" s="19"/>
      <c r="I288" s="179"/>
      <c r="J288" s="179"/>
      <c r="K288" s="179"/>
    </row>
    <row r="289" spans="8:11" s="12" customFormat="1" ht="15.95" customHeight="1" x14ac:dyDescent="0.2">
      <c r="H289" s="19"/>
      <c r="I289" s="179"/>
      <c r="J289" s="179"/>
      <c r="K289" s="179"/>
    </row>
    <row r="290" spans="8:11" s="12" customFormat="1" ht="15.95" customHeight="1" x14ac:dyDescent="0.2">
      <c r="H290" s="19"/>
      <c r="I290" s="179"/>
      <c r="J290" s="179"/>
      <c r="K290" s="179"/>
    </row>
    <row r="291" spans="8:11" s="12" customFormat="1" ht="15.95" customHeight="1" x14ac:dyDescent="0.2">
      <c r="H291" s="19"/>
      <c r="I291" s="179"/>
      <c r="J291" s="179"/>
      <c r="K291" s="179"/>
    </row>
    <row r="292" spans="8:11" s="12" customFormat="1" ht="15.95" customHeight="1" x14ac:dyDescent="0.2">
      <c r="H292" s="19"/>
      <c r="I292" s="179"/>
      <c r="J292" s="179"/>
      <c r="K292" s="179"/>
    </row>
    <row r="293" spans="8:11" s="12" customFormat="1" ht="15.95" customHeight="1" x14ac:dyDescent="0.2">
      <c r="H293" s="19"/>
      <c r="I293" s="179"/>
      <c r="J293" s="179"/>
      <c r="K293" s="179"/>
    </row>
    <row r="294" spans="8:11" s="12" customFormat="1" ht="15.95" customHeight="1" x14ac:dyDescent="0.2">
      <c r="H294" s="19"/>
      <c r="I294" s="179"/>
      <c r="J294" s="179"/>
      <c r="K294" s="179"/>
    </row>
    <row r="295" spans="8:11" s="12" customFormat="1" ht="15.95" customHeight="1" x14ac:dyDescent="0.2">
      <c r="H295" s="19"/>
      <c r="I295" s="179"/>
      <c r="J295" s="179"/>
      <c r="K295" s="179"/>
    </row>
    <row r="296" spans="8:11" s="12" customFormat="1" ht="15.95" customHeight="1" x14ac:dyDescent="0.2">
      <c r="H296" s="19"/>
      <c r="I296" s="179"/>
      <c r="J296" s="179"/>
      <c r="K296" s="179"/>
    </row>
    <row r="297" spans="8:11" s="12" customFormat="1" ht="15.95" customHeight="1" x14ac:dyDescent="0.2">
      <c r="H297" s="19"/>
      <c r="I297" s="179"/>
      <c r="J297" s="179"/>
      <c r="K297" s="179"/>
    </row>
    <row r="298" spans="8:11" s="12" customFormat="1" ht="15.95" customHeight="1" x14ac:dyDescent="0.2">
      <c r="H298" s="19"/>
      <c r="I298" s="179"/>
      <c r="J298" s="179"/>
      <c r="K298" s="179"/>
    </row>
    <row r="299" spans="8:11" s="12" customFormat="1" ht="15.95" customHeight="1" x14ac:dyDescent="0.2">
      <c r="H299" s="19"/>
      <c r="I299" s="179"/>
      <c r="J299" s="179"/>
      <c r="K299" s="179"/>
    </row>
    <row r="300" spans="8:11" s="12" customFormat="1" ht="15.95" customHeight="1" x14ac:dyDescent="0.2">
      <c r="H300" s="19"/>
      <c r="I300" s="179"/>
      <c r="J300" s="179"/>
      <c r="K300" s="179"/>
    </row>
    <row r="301" spans="8:11" s="12" customFormat="1" ht="15.95" customHeight="1" x14ac:dyDescent="0.2">
      <c r="H301" s="19"/>
      <c r="I301" s="179"/>
      <c r="J301" s="179"/>
      <c r="K301" s="179"/>
    </row>
    <row r="302" spans="8:11" s="12" customFormat="1" ht="15.95" customHeight="1" x14ac:dyDescent="0.2">
      <c r="H302" s="19"/>
      <c r="I302" s="179"/>
      <c r="J302" s="179"/>
      <c r="K302" s="179"/>
    </row>
    <row r="303" spans="8:11" s="12" customFormat="1" ht="15.95" customHeight="1" x14ac:dyDescent="0.2">
      <c r="H303" s="19"/>
      <c r="I303" s="179"/>
      <c r="J303" s="179"/>
      <c r="K303" s="179"/>
    </row>
    <row r="304" spans="8:11" s="12" customFormat="1" ht="15.95" customHeight="1" x14ac:dyDescent="0.2">
      <c r="H304" s="19"/>
      <c r="I304" s="179"/>
      <c r="J304" s="179"/>
      <c r="K304" s="179"/>
    </row>
    <row r="305" spans="8:11" s="12" customFormat="1" ht="15.95" customHeight="1" x14ac:dyDescent="0.2">
      <c r="H305" s="19"/>
      <c r="I305" s="179"/>
      <c r="J305" s="179"/>
      <c r="K305" s="179"/>
    </row>
    <row r="306" spans="8:11" s="12" customFormat="1" ht="15.95" customHeight="1" x14ac:dyDescent="0.2">
      <c r="H306" s="19"/>
      <c r="I306" s="179"/>
      <c r="J306" s="179"/>
      <c r="K306" s="179"/>
    </row>
    <row r="307" spans="8:11" s="12" customFormat="1" ht="15.95" customHeight="1" x14ac:dyDescent="0.2">
      <c r="H307" s="19"/>
      <c r="I307" s="179"/>
      <c r="J307" s="179"/>
      <c r="K307" s="179"/>
    </row>
    <row r="308" spans="8:11" s="12" customFormat="1" ht="15.95" customHeight="1" x14ac:dyDescent="0.2">
      <c r="H308" s="19"/>
      <c r="I308" s="179"/>
      <c r="J308" s="179"/>
      <c r="K308" s="179"/>
    </row>
    <row r="309" spans="8:11" s="12" customFormat="1" ht="15.95" customHeight="1" x14ac:dyDescent="0.2">
      <c r="H309" s="19"/>
      <c r="I309" s="179"/>
      <c r="J309" s="179"/>
      <c r="K309" s="179"/>
    </row>
    <row r="310" spans="8:11" s="12" customFormat="1" ht="15.95" customHeight="1" x14ac:dyDescent="0.2">
      <c r="H310" s="19"/>
      <c r="I310" s="179"/>
      <c r="J310" s="179"/>
      <c r="K310" s="179"/>
    </row>
    <row r="311" spans="8:11" s="12" customFormat="1" ht="15.95" customHeight="1" x14ac:dyDescent="0.2">
      <c r="H311" s="19"/>
      <c r="I311" s="179"/>
      <c r="J311" s="179"/>
      <c r="K311" s="179"/>
    </row>
    <row r="312" spans="8:11" s="12" customFormat="1" ht="15.95" customHeight="1" x14ac:dyDescent="0.2">
      <c r="H312" s="19"/>
      <c r="I312" s="179"/>
      <c r="J312" s="179"/>
      <c r="K312" s="179"/>
    </row>
    <row r="313" spans="8:11" s="12" customFormat="1" ht="15.95" customHeight="1" x14ac:dyDescent="0.2">
      <c r="H313" s="19"/>
      <c r="I313" s="179"/>
      <c r="J313" s="179"/>
      <c r="K313" s="179"/>
    </row>
    <row r="314" spans="8:11" s="12" customFormat="1" ht="15.95" customHeight="1" x14ac:dyDescent="0.2">
      <c r="H314" s="19"/>
      <c r="I314" s="179"/>
      <c r="J314" s="179"/>
      <c r="K314" s="179"/>
    </row>
    <row r="315" spans="8:11" s="12" customFormat="1" ht="15.95" customHeight="1" x14ac:dyDescent="0.2">
      <c r="H315" s="19"/>
      <c r="I315" s="179"/>
      <c r="J315" s="179"/>
      <c r="K315" s="179"/>
    </row>
    <row r="316" spans="8:11" s="12" customFormat="1" ht="15.95" customHeight="1" x14ac:dyDescent="0.2">
      <c r="H316" s="19"/>
      <c r="I316" s="179"/>
      <c r="J316" s="179"/>
      <c r="K316" s="179"/>
    </row>
    <row r="317" spans="8:11" s="12" customFormat="1" ht="15.95" customHeight="1" x14ac:dyDescent="0.2">
      <c r="H317" s="19"/>
      <c r="I317" s="179"/>
      <c r="J317" s="179"/>
      <c r="K317" s="179"/>
    </row>
    <row r="318" spans="8:11" s="12" customFormat="1" ht="15.95" customHeight="1" x14ac:dyDescent="0.2">
      <c r="H318" s="19"/>
      <c r="I318" s="179"/>
      <c r="J318" s="179"/>
      <c r="K318" s="179"/>
    </row>
    <row r="319" spans="8:11" s="12" customFormat="1" ht="15.95" customHeight="1" x14ac:dyDescent="0.2">
      <c r="H319" s="19"/>
      <c r="I319" s="179"/>
      <c r="J319" s="179"/>
      <c r="K319" s="179"/>
    </row>
    <row r="320" spans="8:11" s="12" customFormat="1" ht="15.95" customHeight="1" x14ac:dyDescent="0.2">
      <c r="H320" s="19"/>
      <c r="I320" s="179"/>
      <c r="J320" s="179"/>
      <c r="K320" s="179"/>
    </row>
    <row r="321" spans="8:11" s="12" customFormat="1" ht="15.95" customHeight="1" x14ac:dyDescent="0.2">
      <c r="H321" s="19"/>
      <c r="I321" s="179"/>
      <c r="J321" s="179"/>
      <c r="K321" s="179"/>
    </row>
    <row r="322" spans="8:11" s="12" customFormat="1" ht="15.95" customHeight="1" x14ac:dyDescent="0.2">
      <c r="H322" s="19"/>
      <c r="I322" s="179"/>
      <c r="J322" s="179"/>
      <c r="K322" s="179"/>
    </row>
    <row r="323" spans="8:11" s="12" customFormat="1" ht="15.95" customHeight="1" x14ac:dyDescent="0.2">
      <c r="H323" s="19"/>
      <c r="I323" s="179"/>
      <c r="J323" s="179"/>
      <c r="K323" s="179"/>
    </row>
    <row r="324" spans="8:11" s="12" customFormat="1" ht="15.95" customHeight="1" x14ac:dyDescent="0.2">
      <c r="H324" s="19"/>
      <c r="I324" s="179"/>
      <c r="J324" s="179"/>
      <c r="K324" s="179"/>
    </row>
    <row r="325" spans="8:11" s="12" customFormat="1" ht="15.95" customHeight="1" x14ac:dyDescent="0.2">
      <c r="H325" s="19"/>
      <c r="I325" s="179"/>
      <c r="J325" s="179"/>
      <c r="K325" s="179"/>
    </row>
    <row r="326" spans="8:11" s="12" customFormat="1" ht="15.95" customHeight="1" x14ac:dyDescent="0.2">
      <c r="H326" s="19"/>
      <c r="I326" s="179"/>
      <c r="J326" s="179"/>
      <c r="K326" s="179"/>
    </row>
    <row r="327" spans="8:11" s="12" customFormat="1" ht="15.95" customHeight="1" x14ac:dyDescent="0.2">
      <c r="H327" s="19"/>
      <c r="I327" s="179"/>
      <c r="J327" s="179"/>
      <c r="K327" s="179"/>
    </row>
    <row r="328" spans="8:11" s="12" customFormat="1" ht="15.95" customHeight="1" x14ac:dyDescent="0.2">
      <c r="H328" s="19"/>
      <c r="I328" s="179"/>
      <c r="J328" s="179"/>
      <c r="K328" s="179"/>
    </row>
    <row r="329" spans="8:11" s="12" customFormat="1" ht="15.95" customHeight="1" x14ac:dyDescent="0.2">
      <c r="H329" s="19"/>
      <c r="I329" s="179"/>
      <c r="J329" s="179"/>
      <c r="K329" s="179"/>
    </row>
    <row r="330" spans="8:11" s="12" customFormat="1" ht="15.95" customHeight="1" x14ac:dyDescent="0.2">
      <c r="H330" s="19"/>
      <c r="I330" s="179"/>
      <c r="J330" s="179"/>
      <c r="K330" s="179"/>
    </row>
    <row r="331" spans="8:11" s="12" customFormat="1" ht="15.95" customHeight="1" x14ac:dyDescent="0.2">
      <c r="H331" s="19"/>
      <c r="I331" s="179"/>
      <c r="J331" s="179"/>
      <c r="K331" s="179"/>
    </row>
    <row r="332" spans="8:11" s="12" customFormat="1" ht="15.95" customHeight="1" x14ac:dyDescent="0.2">
      <c r="H332" s="19"/>
      <c r="I332" s="179"/>
      <c r="J332" s="179"/>
      <c r="K332" s="179"/>
    </row>
    <row r="333" spans="8:11" s="12" customFormat="1" ht="15.95" customHeight="1" x14ac:dyDescent="0.2">
      <c r="H333" s="19"/>
      <c r="I333" s="179"/>
      <c r="J333" s="179"/>
      <c r="K333" s="179"/>
    </row>
    <row r="334" spans="8:11" s="12" customFormat="1" ht="15.95" customHeight="1" x14ac:dyDescent="0.2">
      <c r="H334" s="19"/>
      <c r="I334" s="179"/>
      <c r="J334" s="179"/>
      <c r="K334" s="179"/>
    </row>
    <row r="335" spans="8:11" s="12" customFormat="1" ht="15.95" customHeight="1" x14ac:dyDescent="0.2">
      <c r="H335" s="19"/>
      <c r="I335" s="179"/>
      <c r="J335" s="179"/>
      <c r="K335" s="179"/>
    </row>
    <row r="336" spans="8:11" s="12" customFormat="1" ht="15.95" customHeight="1" x14ac:dyDescent="0.2">
      <c r="H336" s="19"/>
      <c r="I336" s="179"/>
      <c r="J336" s="179"/>
      <c r="K336" s="179"/>
    </row>
    <row r="337" spans="8:11" s="12" customFormat="1" ht="15.95" customHeight="1" x14ac:dyDescent="0.2">
      <c r="H337" s="19"/>
      <c r="I337" s="179"/>
      <c r="J337" s="179"/>
      <c r="K337" s="179"/>
    </row>
    <row r="338" spans="8:11" s="12" customFormat="1" ht="15.95" customHeight="1" x14ac:dyDescent="0.2">
      <c r="H338" s="19"/>
      <c r="I338" s="179"/>
      <c r="J338" s="179"/>
      <c r="K338" s="179"/>
    </row>
    <row r="339" spans="8:11" s="12" customFormat="1" ht="15.95" customHeight="1" x14ac:dyDescent="0.2">
      <c r="H339" s="19"/>
      <c r="I339" s="179"/>
      <c r="J339" s="179"/>
      <c r="K339" s="179"/>
    </row>
    <row r="340" spans="8:11" s="12" customFormat="1" ht="15.95" customHeight="1" x14ac:dyDescent="0.2">
      <c r="H340" s="19"/>
      <c r="I340" s="179"/>
      <c r="J340" s="179"/>
      <c r="K340" s="179"/>
    </row>
    <row r="341" spans="8:11" s="12" customFormat="1" ht="15.95" customHeight="1" x14ac:dyDescent="0.2">
      <c r="H341" s="19"/>
      <c r="I341" s="179"/>
      <c r="J341" s="179"/>
      <c r="K341" s="179"/>
    </row>
    <row r="342" spans="8:11" s="12" customFormat="1" ht="15.95" customHeight="1" x14ac:dyDescent="0.2">
      <c r="H342" s="19"/>
      <c r="I342" s="179"/>
      <c r="J342" s="179"/>
      <c r="K342" s="179"/>
    </row>
    <row r="343" spans="8:11" s="12" customFormat="1" ht="15.95" customHeight="1" x14ac:dyDescent="0.2">
      <c r="H343" s="19"/>
      <c r="I343" s="179"/>
      <c r="J343" s="179"/>
      <c r="K343" s="179"/>
    </row>
    <row r="344" spans="8:11" s="12" customFormat="1" ht="15.95" customHeight="1" x14ac:dyDescent="0.2">
      <c r="H344" s="19"/>
      <c r="I344" s="179"/>
      <c r="J344" s="179"/>
      <c r="K344" s="179"/>
    </row>
    <row r="345" spans="8:11" s="12" customFormat="1" ht="15.95" customHeight="1" x14ac:dyDescent="0.2">
      <c r="H345" s="19"/>
      <c r="I345" s="179"/>
      <c r="J345" s="179"/>
      <c r="K345" s="179"/>
    </row>
    <row r="346" spans="8:11" s="12" customFormat="1" ht="15.95" customHeight="1" x14ac:dyDescent="0.2">
      <c r="H346" s="19"/>
      <c r="I346" s="179"/>
      <c r="J346" s="179"/>
      <c r="K346" s="179"/>
    </row>
    <row r="347" spans="8:11" s="12" customFormat="1" ht="15.95" customHeight="1" x14ac:dyDescent="0.2">
      <c r="H347" s="19"/>
      <c r="I347" s="179"/>
      <c r="J347" s="179"/>
      <c r="K347" s="179"/>
    </row>
    <row r="348" spans="8:11" s="12" customFormat="1" ht="15.95" customHeight="1" x14ac:dyDescent="0.2">
      <c r="H348" s="19"/>
      <c r="I348" s="179"/>
      <c r="J348" s="179"/>
      <c r="K348" s="179"/>
    </row>
    <row r="349" spans="8:11" s="12" customFormat="1" ht="15.95" customHeight="1" x14ac:dyDescent="0.2">
      <c r="H349" s="19"/>
      <c r="I349" s="179"/>
      <c r="J349" s="179"/>
      <c r="K349" s="179"/>
    </row>
    <row r="350" spans="8:11" s="12" customFormat="1" ht="15.95" customHeight="1" x14ac:dyDescent="0.2">
      <c r="H350" s="19"/>
      <c r="I350" s="179"/>
      <c r="J350" s="179"/>
      <c r="K350" s="179"/>
    </row>
    <row r="351" spans="8:11" s="12" customFormat="1" ht="15.95" customHeight="1" x14ac:dyDescent="0.2">
      <c r="H351" s="19"/>
      <c r="I351" s="179"/>
      <c r="J351" s="179"/>
      <c r="K351" s="179"/>
    </row>
    <row r="352" spans="8:11" s="12" customFormat="1" ht="15.95" customHeight="1" x14ac:dyDescent="0.2">
      <c r="H352" s="19"/>
      <c r="I352" s="179"/>
      <c r="J352" s="179"/>
      <c r="K352" s="179"/>
    </row>
    <row r="353" spans="8:11" s="12" customFormat="1" ht="15.95" customHeight="1" x14ac:dyDescent="0.2">
      <c r="H353" s="19"/>
      <c r="I353" s="179"/>
      <c r="J353" s="179"/>
      <c r="K353" s="179"/>
    </row>
    <row r="354" spans="8:11" s="12" customFormat="1" ht="15.95" customHeight="1" x14ac:dyDescent="0.2">
      <c r="H354" s="19"/>
      <c r="I354" s="179"/>
      <c r="J354" s="179"/>
      <c r="K354" s="179"/>
    </row>
    <row r="355" spans="8:11" s="12" customFormat="1" ht="15.95" customHeight="1" x14ac:dyDescent="0.2">
      <c r="H355" s="19"/>
      <c r="I355" s="179"/>
      <c r="J355" s="179"/>
      <c r="K355" s="179"/>
    </row>
    <row r="356" spans="8:11" s="12" customFormat="1" ht="15.95" customHeight="1" x14ac:dyDescent="0.2">
      <c r="H356" s="19"/>
      <c r="I356" s="179"/>
      <c r="J356" s="179"/>
      <c r="K356" s="179"/>
    </row>
    <row r="357" spans="8:11" s="12" customFormat="1" ht="15.95" customHeight="1" x14ac:dyDescent="0.2">
      <c r="H357" s="19"/>
      <c r="I357" s="179"/>
      <c r="J357" s="179"/>
      <c r="K357" s="179"/>
    </row>
    <row r="358" spans="8:11" s="12" customFormat="1" ht="15.95" customHeight="1" x14ac:dyDescent="0.2">
      <c r="H358" s="19"/>
      <c r="I358" s="179"/>
      <c r="J358" s="179"/>
      <c r="K358" s="179"/>
    </row>
    <row r="359" spans="8:11" s="12" customFormat="1" ht="15.95" customHeight="1" x14ac:dyDescent="0.2">
      <c r="H359" s="19"/>
      <c r="I359" s="179"/>
      <c r="J359" s="179"/>
      <c r="K359" s="179"/>
    </row>
    <row r="360" spans="8:11" s="12" customFormat="1" ht="15.95" customHeight="1" x14ac:dyDescent="0.2">
      <c r="H360" s="19"/>
      <c r="I360" s="179"/>
      <c r="J360" s="179"/>
      <c r="K360" s="179"/>
    </row>
    <row r="361" spans="8:11" s="12" customFormat="1" ht="15.95" customHeight="1" x14ac:dyDescent="0.2">
      <c r="H361" s="19"/>
      <c r="I361" s="179"/>
      <c r="J361" s="179"/>
      <c r="K361" s="179"/>
    </row>
    <row r="362" spans="8:11" s="12" customFormat="1" ht="15.95" customHeight="1" x14ac:dyDescent="0.2">
      <c r="H362" s="19"/>
      <c r="I362" s="179"/>
      <c r="J362" s="179"/>
      <c r="K362" s="179"/>
    </row>
    <row r="363" spans="8:11" s="12" customFormat="1" ht="15.95" customHeight="1" x14ac:dyDescent="0.2">
      <c r="H363" s="19"/>
      <c r="I363" s="179"/>
      <c r="J363" s="179"/>
      <c r="K363" s="179"/>
    </row>
    <row r="364" spans="8:11" s="12" customFormat="1" ht="15.95" customHeight="1" x14ac:dyDescent="0.2">
      <c r="H364" s="19"/>
      <c r="I364" s="179"/>
      <c r="J364" s="179"/>
      <c r="K364" s="179"/>
    </row>
    <row r="365" spans="8:11" s="12" customFormat="1" ht="15.95" customHeight="1" x14ac:dyDescent="0.2">
      <c r="H365" s="19"/>
      <c r="I365" s="179"/>
      <c r="J365" s="179"/>
      <c r="K365" s="179"/>
    </row>
    <row r="366" spans="8:11" s="12" customFormat="1" ht="15.95" customHeight="1" x14ac:dyDescent="0.2">
      <c r="H366" s="19"/>
      <c r="I366" s="179"/>
      <c r="J366" s="179"/>
      <c r="K366" s="179"/>
    </row>
    <row r="367" spans="8:11" s="12" customFormat="1" ht="15.95" customHeight="1" x14ac:dyDescent="0.2">
      <c r="H367" s="19"/>
      <c r="I367" s="179"/>
      <c r="J367" s="179"/>
      <c r="K367" s="179"/>
    </row>
    <row r="368" spans="8:11" s="12" customFormat="1" ht="15.95" customHeight="1" x14ac:dyDescent="0.2">
      <c r="H368" s="19"/>
      <c r="I368" s="179"/>
      <c r="J368" s="179"/>
      <c r="K368" s="179"/>
    </row>
    <row r="369" spans="8:11" s="12" customFormat="1" ht="15.95" customHeight="1" x14ac:dyDescent="0.2">
      <c r="H369" s="19"/>
      <c r="I369" s="179"/>
      <c r="J369" s="179"/>
      <c r="K369" s="179"/>
    </row>
    <row r="370" spans="8:11" s="12" customFormat="1" ht="15.95" customHeight="1" x14ac:dyDescent="0.2">
      <c r="H370" s="19"/>
      <c r="I370" s="179"/>
      <c r="J370" s="179"/>
      <c r="K370" s="179"/>
    </row>
    <row r="371" spans="8:11" s="12" customFormat="1" ht="15.95" customHeight="1" x14ac:dyDescent="0.2">
      <c r="H371" s="19"/>
      <c r="I371" s="179"/>
      <c r="J371" s="179"/>
      <c r="K371" s="179"/>
    </row>
    <row r="372" spans="8:11" s="12" customFormat="1" ht="15.95" customHeight="1" x14ac:dyDescent="0.2">
      <c r="H372" s="19"/>
      <c r="I372" s="179"/>
      <c r="J372" s="179"/>
      <c r="K372" s="179"/>
    </row>
    <row r="373" spans="8:11" s="12" customFormat="1" ht="15.95" customHeight="1" x14ac:dyDescent="0.2">
      <c r="H373" s="19"/>
      <c r="I373" s="179"/>
      <c r="J373" s="179"/>
      <c r="K373" s="179"/>
    </row>
    <row r="374" spans="8:11" s="12" customFormat="1" ht="15.95" customHeight="1" x14ac:dyDescent="0.2">
      <c r="H374" s="19"/>
      <c r="I374" s="179"/>
      <c r="J374" s="179"/>
      <c r="K374" s="179"/>
    </row>
    <row r="375" spans="8:11" s="12" customFormat="1" ht="15.95" customHeight="1" x14ac:dyDescent="0.2">
      <c r="H375" s="19"/>
      <c r="I375" s="179"/>
      <c r="J375" s="179"/>
      <c r="K375" s="179"/>
    </row>
    <row r="376" spans="8:11" s="12" customFormat="1" ht="15.95" customHeight="1" x14ac:dyDescent="0.2">
      <c r="H376" s="19"/>
      <c r="I376" s="179"/>
      <c r="J376" s="179"/>
      <c r="K376" s="179"/>
    </row>
    <row r="377" spans="8:11" s="12" customFormat="1" ht="15.95" customHeight="1" x14ac:dyDescent="0.2">
      <c r="H377" s="19"/>
      <c r="I377" s="179"/>
      <c r="J377" s="179"/>
      <c r="K377" s="179"/>
    </row>
    <row r="378" spans="8:11" s="12" customFormat="1" ht="15.95" customHeight="1" x14ac:dyDescent="0.2">
      <c r="H378" s="19"/>
      <c r="I378" s="179"/>
      <c r="J378" s="179"/>
      <c r="K378" s="179"/>
    </row>
    <row r="379" spans="8:11" s="12" customFormat="1" ht="15.95" customHeight="1" x14ac:dyDescent="0.2">
      <c r="H379" s="19"/>
      <c r="I379" s="179"/>
      <c r="J379" s="179"/>
      <c r="K379" s="179"/>
    </row>
    <row r="380" spans="8:11" s="12" customFormat="1" ht="15.95" customHeight="1" x14ac:dyDescent="0.2">
      <c r="H380" s="19"/>
      <c r="I380" s="179"/>
      <c r="J380" s="179"/>
      <c r="K380" s="179"/>
    </row>
    <row r="381" spans="8:11" s="12" customFormat="1" ht="15.95" customHeight="1" x14ac:dyDescent="0.2">
      <c r="H381" s="19"/>
      <c r="I381" s="179"/>
      <c r="J381" s="179"/>
      <c r="K381" s="179"/>
    </row>
    <row r="382" spans="8:11" s="12" customFormat="1" ht="15.95" customHeight="1" x14ac:dyDescent="0.2">
      <c r="H382" s="19"/>
      <c r="I382" s="179"/>
      <c r="J382" s="179"/>
      <c r="K382" s="179"/>
    </row>
    <row r="383" spans="8:11" s="12" customFormat="1" ht="15.95" customHeight="1" x14ac:dyDescent="0.2">
      <c r="H383" s="19"/>
      <c r="I383" s="179"/>
      <c r="J383" s="179"/>
      <c r="K383" s="179"/>
    </row>
    <row r="384" spans="8:11" s="12" customFormat="1" ht="15.95" customHeight="1" x14ac:dyDescent="0.2">
      <c r="H384" s="19"/>
      <c r="I384" s="179"/>
      <c r="J384" s="179"/>
      <c r="K384" s="179"/>
    </row>
    <row r="385" spans="8:11" s="12" customFormat="1" ht="15.95" customHeight="1" x14ac:dyDescent="0.2">
      <c r="H385" s="19"/>
      <c r="I385" s="179"/>
      <c r="J385" s="179"/>
      <c r="K385" s="179"/>
    </row>
    <row r="386" spans="8:11" s="12" customFormat="1" ht="15.95" customHeight="1" x14ac:dyDescent="0.2">
      <c r="H386" s="19"/>
      <c r="I386" s="179"/>
      <c r="J386" s="179"/>
      <c r="K386" s="179"/>
    </row>
    <row r="387" spans="8:11" s="12" customFormat="1" ht="15.95" customHeight="1" x14ac:dyDescent="0.2">
      <c r="H387" s="19"/>
      <c r="I387" s="179"/>
      <c r="J387" s="179"/>
      <c r="K387" s="179"/>
    </row>
    <row r="388" spans="8:11" s="12" customFormat="1" ht="15.95" customHeight="1" x14ac:dyDescent="0.2">
      <c r="H388" s="19"/>
      <c r="I388" s="179"/>
      <c r="J388" s="179"/>
      <c r="K388" s="179"/>
    </row>
    <row r="389" spans="8:11" s="12" customFormat="1" ht="15.95" customHeight="1" x14ac:dyDescent="0.2">
      <c r="H389" s="19"/>
      <c r="I389" s="179"/>
      <c r="J389" s="179"/>
      <c r="K389" s="179"/>
    </row>
    <row r="390" spans="8:11" s="12" customFormat="1" ht="15.95" customHeight="1" x14ac:dyDescent="0.2">
      <c r="H390" s="19"/>
      <c r="I390" s="179"/>
      <c r="J390" s="179"/>
      <c r="K390" s="179"/>
    </row>
    <row r="391" spans="8:11" s="12" customFormat="1" ht="15.95" customHeight="1" x14ac:dyDescent="0.2">
      <c r="H391" s="19"/>
      <c r="I391" s="179"/>
      <c r="J391" s="179"/>
      <c r="K391" s="179"/>
    </row>
    <row r="392" spans="8:11" s="12" customFormat="1" ht="15.95" customHeight="1" x14ac:dyDescent="0.2">
      <c r="H392" s="19"/>
      <c r="I392" s="179"/>
      <c r="J392" s="179"/>
      <c r="K392" s="179"/>
    </row>
    <row r="393" spans="8:11" s="12" customFormat="1" ht="15.95" customHeight="1" x14ac:dyDescent="0.2">
      <c r="H393" s="19"/>
      <c r="I393" s="179"/>
      <c r="J393" s="179"/>
      <c r="K393" s="179"/>
    </row>
    <row r="394" spans="8:11" s="12" customFormat="1" ht="15.95" customHeight="1" x14ac:dyDescent="0.2">
      <c r="H394" s="19"/>
      <c r="I394" s="179"/>
      <c r="J394" s="179"/>
      <c r="K394" s="179"/>
    </row>
    <row r="395" spans="8:11" s="12" customFormat="1" ht="15.95" customHeight="1" x14ac:dyDescent="0.2">
      <c r="H395" s="19"/>
      <c r="I395" s="179"/>
      <c r="J395" s="179"/>
      <c r="K395" s="179"/>
    </row>
    <row r="396" spans="8:11" s="12" customFormat="1" ht="15.95" customHeight="1" x14ac:dyDescent="0.2">
      <c r="H396" s="19"/>
      <c r="I396" s="179"/>
      <c r="J396" s="179"/>
      <c r="K396" s="179"/>
    </row>
    <row r="397" spans="8:11" s="12" customFormat="1" ht="15.95" customHeight="1" x14ac:dyDescent="0.2">
      <c r="H397" s="19"/>
      <c r="I397" s="179"/>
      <c r="J397" s="179"/>
      <c r="K397" s="179"/>
    </row>
    <row r="398" spans="8:11" s="12" customFormat="1" ht="15.95" customHeight="1" x14ac:dyDescent="0.2">
      <c r="H398" s="19"/>
      <c r="I398" s="179"/>
      <c r="J398" s="179"/>
      <c r="K398" s="179"/>
    </row>
    <row r="399" spans="8:11" s="12" customFormat="1" ht="15.95" customHeight="1" x14ac:dyDescent="0.2">
      <c r="H399" s="19"/>
      <c r="I399" s="179"/>
      <c r="J399" s="179"/>
      <c r="K399" s="179"/>
    </row>
    <row r="400" spans="8:11" s="12" customFormat="1" ht="15.95" customHeight="1" x14ac:dyDescent="0.2">
      <c r="H400" s="19"/>
      <c r="I400" s="179"/>
      <c r="J400" s="179"/>
      <c r="K400" s="179"/>
    </row>
    <row r="401" spans="8:11" s="12" customFormat="1" ht="15.95" customHeight="1" x14ac:dyDescent="0.2">
      <c r="H401" s="19"/>
      <c r="I401" s="179"/>
      <c r="J401" s="179"/>
      <c r="K401" s="179"/>
    </row>
    <row r="402" spans="8:11" s="12" customFormat="1" ht="15.95" customHeight="1" x14ac:dyDescent="0.2">
      <c r="H402" s="19"/>
      <c r="I402" s="179"/>
      <c r="J402" s="179"/>
      <c r="K402" s="179"/>
    </row>
    <row r="403" spans="8:11" s="12" customFormat="1" ht="15.95" customHeight="1" x14ac:dyDescent="0.2">
      <c r="H403" s="19"/>
      <c r="I403" s="179"/>
      <c r="J403" s="179"/>
      <c r="K403" s="179"/>
    </row>
    <row r="404" spans="8:11" s="12" customFormat="1" ht="15.95" customHeight="1" x14ac:dyDescent="0.2">
      <c r="H404" s="19"/>
      <c r="I404" s="179"/>
      <c r="J404" s="179"/>
      <c r="K404" s="179"/>
    </row>
    <row r="405" spans="8:11" s="12" customFormat="1" ht="15.95" customHeight="1" x14ac:dyDescent="0.2">
      <c r="H405" s="19"/>
      <c r="I405" s="179"/>
      <c r="J405" s="179"/>
      <c r="K405" s="179"/>
    </row>
    <row r="406" spans="8:11" s="12" customFormat="1" ht="15.95" customHeight="1" x14ac:dyDescent="0.2">
      <c r="H406" s="19"/>
      <c r="I406" s="179"/>
      <c r="J406" s="179"/>
      <c r="K406" s="179"/>
    </row>
    <row r="407" spans="8:11" s="12" customFormat="1" ht="15.95" customHeight="1" x14ac:dyDescent="0.2">
      <c r="H407" s="19"/>
      <c r="I407" s="179"/>
      <c r="J407" s="179"/>
      <c r="K407" s="179"/>
    </row>
    <row r="408" spans="8:11" s="12" customFormat="1" ht="15.95" customHeight="1" x14ac:dyDescent="0.2">
      <c r="H408" s="19"/>
      <c r="I408" s="179"/>
      <c r="J408" s="179"/>
      <c r="K408" s="179"/>
    </row>
    <row r="409" spans="8:11" s="12" customFormat="1" ht="15.95" customHeight="1" x14ac:dyDescent="0.2">
      <c r="H409" s="19"/>
      <c r="I409" s="179"/>
      <c r="J409" s="179"/>
      <c r="K409" s="179"/>
    </row>
    <row r="410" spans="8:11" s="12" customFormat="1" ht="15.95" customHeight="1" x14ac:dyDescent="0.2">
      <c r="H410" s="19"/>
      <c r="I410" s="179"/>
      <c r="J410" s="179"/>
      <c r="K410" s="179"/>
    </row>
    <row r="411" spans="8:11" s="12" customFormat="1" ht="15.95" customHeight="1" x14ac:dyDescent="0.2">
      <c r="H411" s="19"/>
      <c r="I411" s="179"/>
      <c r="J411" s="179"/>
      <c r="K411" s="179"/>
    </row>
    <row r="412" spans="8:11" s="12" customFormat="1" ht="15.95" customHeight="1" x14ac:dyDescent="0.2">
      <c r="H412" s="19"/>
      <c r="I412" s="179"/>
      <c r="J412" s="179"/>
      <c r="K412" s="179"/>
    </row>
    <row r="413" spans="8:11" s="12" customFormat="1" ht="15.95" customHeight="1" x14ac:dyDescent="0.2">
      <c r="H413" s="19"/>
      <c r="I413" s="179"/>
      <c r="J413" s="179"/>
      <c r="K413" s="179"/>
    </row>
    <row r="414" spans="8:11" s="12" customFormat="1" ht="15.95" customHeight="1" x14ac:dyDescent="0.2">
      <c r="H414" s="19"/>
      <c r="I414" s="179"/>
      <c r="J414" s="179"/>
      <c r="K414" s="179"/>
    </row>
    <row r="415" spans="8:11" s="12" customFormat="1" ht="15.95" customHeight="1" x14ac:dyDescent="0.2">
      <c r="H415" s="19"/>
      <c r="I415" s="179"/>
      <c r="J415" s="179"/>
      <c r="K415" s="179"/>
    </row>
    <row r="416" spans="8:11" s="12" customFormat="1" ht="15.95" customHeight="1" x14ac:dyDescent="0.2">
      <c r="H416" s="19"/>
      <c r="I416" s="179"/>
      <c r="J416" s="179"/>
      <c r="K416" s="179"/>
    </row>
    <row r="417" spans="8:11" s="12" customFormat="1" ht="15.95" customHeight="1" x14ac:dyDescent="0.2">
      <c r="H417" s="19"/>
      <c r="I417" s="179"/>
      <c r="J417" s="179"/>
      <c r="K417" s="179"/>
    </row>
    <row r="418" spans="8:11" s="12" customFormat="1" ht="15.95" customHeight="1" x14ac:dyDescent="0.2">
      <c r="H418" s="19"/>
      <c r="I418" s="179"/>
      <c r="J418" s="179"/>
      <c r="K418" s="179"/>
    </row>
    <row r="419" spans="8:11" s="12" customFormat="1" ht="15.95" customHeight="1" x14ac:dyDescent="0.2">
      <c r="H419" s="19"/>
      <c r="I419" s="179"/>
      <c r="J419" s="179"/>
      <c r="K419" s="179"/>
    </row>
    <row r="420" spans="8:11" s="12" customFormat="1" ht="15.95" customHeight="1" x14ac:dyDescent="0.2">
      <c r="H420" s="19"/>
      <c r="I420" s="179"/>
      <c r="J420" s="179"/>
      <c r="K420" s="179"/>
    </row>
    <row r="421" spans="8:11" s="12" customFormat="1" ht="15.95" customHeight="1" x14ac:dyDescent="0.2">
      <c r="H421" s="19"/>
      <c r="I421" s="179"/>
      <c r="J421" s="179"/>
      <c r="K421" s="179"/>
    </row>
    <row r="422" spans="8:11" s="12" customFormat="1" ht="15.95" customHeight="1" x14ac:dyDescent="0.2">
      <c r="H422" s="19"/>
      <c r="I422" s="179"/>
      <c r="J422" s="179"/>
      <c r="K422" s="179"/>
    </row>
    <row r="423" spans="8:11" s="12" customFormat="1" ht="15.95" customHeight="1" x14ac:dyDescent="0.2">
      <c r="H423" s="19"/>
      <c r="I423" s="179"/>
      <c r="J423" s="179"/>
      <c r="K423" s="179"/>
    </row>
    <row r="424" spans="8:11" s="12" customFormat="1" ht="15.95" customHeight="1" x14ac:dyDescent="0.2">
      <c r="H424" s="19"/>
      <c r="I424" s="179"/>
      <c r="J424" s="179"/>
      <c r="K424" s="179"/>
    </row>
    <row r="425" spans="8:11" s="12" customFormat="1" ht="15.95" customHeight="1" x14ac:dyDescent="0.2">
      <c r="H425" s="19"/>
      <c r="I425" s="179"/>
      <c r="J425" s="179"/>
      <c r="K425" s="179"/>
    </row>
    <row r="426" spans="8:11" s="12" customFormat="1" ht="15.95" customHeight="1" x14ac:dyDescent="0.2">
      <c r="H426" s="19"/>
      <c r="I426" s="179"/>
      <c r="J426" s="179"/>
      <c r="K426" s="179"/>
    </row>
    <row r="427" spans="8:11" s="12" customFormat="1" ht="15.95" customHeight="1" x14ac:dyDescent="0.2">
      <c r="H427" s="19"/>
      <c r="I427" s="179"/>
      <c r="J427" s="179"/>
      <c r="K427" s="179"/>
    </row>
    <row r="428" spans="8:11" s="12" customFormat="1" ht="15.95" customHeight="1" x14ac:dyDescent="0.2">
      <c r="H428" s="19"/>
      <c r="I428" s="179"/>
      <c r="J428" s="179"/>
      <c r="K428" s="179"/>
    </row>
    <row r="429" spans="8:11" s="12" customFormat="1" ht="15.95" customHeight="1" x14ac:dyDescent="0.2">
      <c r="H429" s="19"/>
      <c r="I429" s="179"/>
      <c r="J429" s="179"/>
      <c r="K429" s="179"/>
    </row>
    <row r="430" spans="8:11" s="12" customFormat="1" ht="15.95" customHeight="1" x14ac:dyDescent="0.2">
      <c r="H430" s="19"/>
      <c r="I430" s="179"/>
      <c r="J430" s="179"/>
      <c r="K430" s="179"/>
    </row>
    <row r="431" spans="8:11" s="12" customFormat="1" ht="15.95" customHeight="1" x14ac:dyDescent="0.2">
      <c r="H431" s="19"/>
      <c r="I431" s="179"/>
      <c r="J431" s="179"/>
      <c r="K431" s="179"/>
    </row>
    <row r="432" spans="8:11" s="12" customFormat="1" ht="15.95" customHeight="1" x14ac:dyDescent="0.2">
      <c r="H432" s="19"/>
      <c r="I432" s="179"/>
      <c r="J432" s="179"/>
      <c r="K432" s="179"/>
    </row>
    <row r="433" spans="8:11" s="12" customFormat="1" ht="15.95" customHeight="1" x14ac:dyDescent="0.2">
      <c r="H433" s="19"/>
      <c r="I433" s="179"/>
      <c r="J433" s="179"/>
      <c r="K433" s="179"/>
    </row>
    <row r="434" spans="8:11" s="12" customFormat="1" ht="15.95" customHeight="1" x14ac:dyDescent="0.2">
      <c r="H434" s="19"/>
      <c r="I434" s="179"/>
      <c r="J434" s="179"/>
      <c r="K434" s="179"/>
    </row>
    <row r="435" spans="8:11" s="12" customFormat="1" ht="15.95" customHeight="1" x14ac:dyDescent="0.2">
      <c r="H435" s="19"/>
      <c r="I435" s="179"/>
      <c r="J435" s="179"/>
      <c r="K435" s="179"/>
    </row>
    <row r="436" spans="8:11" s="12" customFormat="1" ht="15.95" customHeight="1" x14ac:dyDescent="0.2">
      <c r="H436" s="19"/>
      <c r="I436" s="179"/>
      <c r="J436" s="179"/>
      <c r="K436" s="179"/>
    </row>
    <row r="437" spans="8:11" s="12" customFormat="1" ht="15.95" customHeight="1" x14ac:dyDescent="0.2">
      <c r="H437" s="19"/>
      <c r="I437" s="179"/>
      <c r="J437" s="179"/>
      <c r="K437" s="179"/>
    </row>
    <row r="438" spans="8:11" s="12" customFormat="1" ht="15.95" customHeight="1" x14ac:dyDescent="0.2">
      <c r="H438" s="19"/>
      <c r="I438" s="179"/>
      <c r="J438" s="179"/>
      <c r="K438" s="179"/>
    </row>
    <row r="439" spans="8:11" s="12" customFormat="1" ht="15.95" customHeight="1" x14ac:dyDescent="0.2">
      <c r="H439" s="19"/>
      <c r="I439" s="179"/>
      <c r="J439" s="179"/>
      <c r="K439" s="179"/>
    </row>
    <row r="440" spans="8:11" s="12" customFormat="1" ht="15.95" customHeight="1" x14ac:dyDescent="0.2">
      <c r="H440" s="19"/>
      <c r="I440" s="179"/>
      <c r="J440" s="179"/>
      <c r="K440" s="179"/>
    </row>
    <row r="441" spans="8:11" s="12" customFormat="1" ht="15.95" customHeight="1" x14ac:dyDescent="0.2">
      <c r="H441" s="19"/>
      <c r="I441" s="179"/>
      <c r="J441" s="179"/>
      <c r="K441" s="179"/>
    </row>
    <row r="442" spans="8:11" s="12" customFormat="1" ht="15.95" customHeight="1" x14ac:dyDescent="0.2">
      <c r="H442" s="19"/>
      <c r="I442" s="179"/>
      <c r="J442" s="179"/>
      <c r="K442" s="179"/>
    </row>
    <row r="443" spans="8:11" s="12" customFormat="1" ht="15.95" customHeight="1" x14ac:dyDescent="0.2">
      <c r="H443" s="19"/>
      <c r="I443" s="179"/>
      <c r="J443" s="179"/>
      <c r="K443" s="179"/>
    </row>
    <row r="444" spans="8:11" s="12" customFormat="1" ht="15.95" customHeight="1" x14ac:dyDescent="0.2">
      <c r="H444" s="19"/>
      <c r="I444" s="179"/>
      <c r="J444" s="179"/>
      <c r="K444" s="179"/>
    </row>
    <row r="445" spans="8:11" s="12" customFormat="1" ht="15.95" customHeight="1" x14ac:dyDescent="0.2">
      <c r="H445" s="19"/>
      <c r="I445" s="179"/>
      <c r="J445" s="179"/>
      <c r="K445" s="179"/>
    </row>
    <row r="446" spans="8:11" s="12" customFormat="1" ht="15.95" customHeight="1" x14ac:dyDescent="0.2">
      <c r="H446" s="19"/>
      <c r="I446" s="179"/>
      <c r="J446" s="179"/>
      <c r="K446" s="179"/>
    </row>
    <row r="447" spans="8:11" s="12" customFormat="1" ht="15.95" customHeight="1" x14ac:dyDescent="0.2">
      <c r="H447" s="19"/>
      <c r="I447" s="179"/>
      <c r="J447" s="179"/>
      <c r="K447" s="179"/>
    </row>
    <row r="448" spans="8:11" s="12" customFormat="1" ht="15.95" customHeight="1" x14ac:dyDescent="0.2">
      <c r="H448" s="19"/>
      <c r="I448" s="179"/>
      <c r="J448" s="179"/>
      <c r="K448" s="179"/>
    </row>
    <row r="449" spans="8:11" s="12" customFormat="1" ht="15.95" customHeight="1" x14ac:dyDescent="0.2">
      <c r="H449" s="19"/>
      <c r="I449" s="179"/>
      <c r="J449" s="179"/>
      <c r="K449" s="179"/>
    </row>
    <row r="450" spans="8:11" s="12" customFormat="1" ht="15.95" customHeight="1" x14ac:dyDescent="0.2">
      <c r="H450" s="19"/>
      <c r="I450" s="179"/>
      <c r="J450" s="179"/>
      <c r="K450" s="179"/>
    </row>
    <row r="451" spans="8:11" s="12" customFormat="1" ht="15.95" customHeight="1" x14ac:dyDescent="0.2">
      <c r="H451" s="19"/>
      <c r="I451" s="179"/>
      <c r="J451" s="179"/>
      <c r="K451" s="179"/>
    </row>
    <row r="452" spans="8:11" s="12" customFormat="1" ht="15.95" customHeight="1" x14ac:dyDescent="0.2">
      <c r="H452" s="19"/>
      <c r="I452" s="179"/>
      <c r="J452" s="179"/>
      <c r="K452" s="179"/>
    </row>
    <row r="453" spans="8:11" s="12" customFormat="1" ht="15.95" customHeight="1" x14ac:dyDescent="0.2">
      <c r="H453" s="19"/>
      <c r="I453" s="179"/>
      <c r="J453" s="179"/>
      <c r="K453" s="179"/>
    </row>
    <row r="454" spans="8:11" s="12" customFormat="1" ht="15.95" customHeight="1" x14ac:dyDescent="0.2">
      <c r="H454" s="19"/>
      <c r="I454" s="179"/>
      <c r="J454" s="179"/>
      <c r="K454" s="179"/>
    </row>
    <row r="455" spans="8:11" s="12" customFormat="1" ht="15.95" customHeight="1" x14ac:dyDescent="0.2">
      <c r="H455" s="19"/>
      <c r="I455" s="179"/>
      <c r="J455" s="179"/>
      <c r="K455" s="179"/>
    </row>
    <row r="456" spans="8:11" s="12" customFormat="1" ht="15.95" customHeight="1" x14ac:dyDescent="0.2">
      <c r="H456" s="19"/>
      <c r="I456" s="179"/>
      <c r="J456" s="179"/>
      <c r="K456" s="179"/>
    </row>
    <row r="457" spans="8:11" s="12" customFormat="1" ht="15.95" customHeight="1" x14ac:dyDescent="0.2">
      <c r="H457" s="19"/>
      <c r="I457" s="179"/>
      <c r="J457" s="179"/>
      <c r="K457" s="179"/>
    </row>
    <row r="458" spans="8:11" s="12" customFormat="1" ht="15.95" customHeight="1" x14ac:dyDescent="0.2">
      <c r="H458" s="19"/>
      <c r="I458" s="179"/>
      <c r="J458" s="179"/>
      <c r="K458" s="179"/>
    </row>
    <row r="459" spans="8:11" s="12" customFormat="1" ht="15.95" customHeight="1" x14ac:dyDescent="0.2">
      <c r="H459" s="19"/>
      <c r="I459" s="179"/>
      <c r="J459" s="179"/>
      <c r="K459" s="179"/>
    </row>
    <row r="460" spans="8:11" s="12" customFormat="1" ht="15.95" customHeight="1" x14ac:dyDescent="0.2">
      <c r="H460" s="19"/>
      <c r="I460" s="179"/>
      <c r="J460" s="179"/>
      <c r="K460" s="179"/>
    </row>
    <row r="461" spans="8:11" s="12" customFormat="1" ht="15.95" customHeight="1" x14ac:dyDescent="0.2">
      <c r="H461" s="19"/>
      <c r="I461" s="179"/>
      <c r="J461" s="179"/>
      <c r="K461" s="179"/>
    </row>
    <row r="462" spans="8:11" s="12" customFormat="1" ht="15.95" customHeight="1" x14ac:dyDescent="0.2">
      <c r="H462" s="19"/>
      <c r="I462" s="179"/>
      <c r="J462" s="179"/>
      <c r="K462" s="179"/>
    </row>
    <row r="463" spans="8:11" s="12" customFormat="1" ht="15.95" customHeight="1" x14ac:dyDescent="0.2">
      <c r="H463" s="19"/>
      <c r="I463" s="179"/>
      <c r="J463" s="179"/>
      <c r="K463" s="179"/>
    </row>
    <row r="464" spans="8:11" s="12" customFormat="1" ht="15.95" customHeight="1" x14ac:dyDescent="0.2">
      <c r="H464" s="19"/>
      <c r="I464" s="179"/>
      <c r="J464" s="179"/>
      <c r="K464" s="179"/>
    </row>
    <row r="465" spans="8:11" s="12" customFormat="1" ht="15.95" customHeight="1" x14ac:dyDescent="0.2">
      <c r="H465" s="19"/>
      <c r="I465" s="179"/>
      <c r="J465" s="179"/>
      <c r="K465" s="179"/>
    </row>
    <row r="466" spans="8:11" s="12" customFormat="1" ht="15.95" customHeight="1" x14ac:dyDescent="0.2">
      <c r="H466" s="19"/>
      <c r="I466" s="179"/>
      <c r="J466" s="179"/>
      <c r="K466" s="179"/>
    </row>
    <row r="467" spans="8:11" s="12" customFormat="1" ht="15.95" customHeight="1" x14ac:dyDescent="0.2">
      <c r="H467" s="19"/>
      <c r="I467" s="179"/>
      <c r="J467" s="179"/>
      <c r="K467" s="179"/>
    </row>
    <row r="468" spans="8:11" s="12" customFormat="1" ht="15.95" customHeight="1" x14ac:dyDescent="0.2">
      <c r="H468" s="19"/>
      <c r="I468" s="179"/>
      <c r="J468" s="179"/>
      <c r="K468" s="179"/>
    </row>
    <row r="469" spans="8:11" s="12" customFormat="1" ht="15.95" customHeight="1" x14ac:dyDescent="0.2">
      <c r="H469" s="19"/>
      <c r="I469" s="179"/>
      <c r="J469" s="179"/>
      <c r="K469" s="179"/>
    </row>
    <row r="470" spans="8:11" s="12" customFormat="1" ht="15.95" customHeight="1" x14ac:dyDescent="0.2">
      <c r="H470" s="19"/>
      <c r="I470" s="179"/>
      <c r="J470" s="179"/>
      <c r="K470" s="179"/>
    </row>
    <row r="471" spans="8:11" s="12" customFormat="1" ht="15.95" customHeight="1" x14ac:dyDescent="0.2">
      <c r="H471" s="19"/>
      <c r="I471" s="179"/>
      <c r="J471" s="179"/>
      <c r="K471" s="179"/>
    </row>
    <row r="472" spans="8:11" s="12" customFormat="1" ht="15.95" customHeight="1" x14ac:dyDescent="0.2">
      <c r="H472" s="19"/>
      <c r="I472" s="179"/>
      <c r="J472" s="179"/>
      <c r="K472" s="179"/>
    </row>
    <row r="473" spans="8:11" s="12" customFormat="1" ht="15.95" customHeight="1" x14ac:dyDescent="0.2">
      <c r="H473" s="19"/>
      <c r="I473" s="179"/>
      <c r="J473" s="179"/>
      <c r="K473" s="179"/>
    </row>
    <row r="474" spans="8:11" s="12" customFormat="1" ht="15.95" customHeight="1" x14ac:dyDescent="0.2">
      <c r="H474" s="19"/>
      <c r="I474" s="179"/>
      <c r="J474" s="179"/>
      <c r="K474" s="179"/>
    </row>
    <row r="475" spans="8:11" s="12" customFormat="1" ht="15.95" customHeight="1" x14ac:dyDescent="0.2">
      <c r="H475" s="19"/>
      <c r="I475" s="179"/>
      <c r="J475" s="179"/>
      <c r="K475" s="179"/>
    </row>
    <row r="476" spans="8:11" s="12" customFormat="1" ht="15.95" customHeight="1" x14ac:dyDescent="0.2">
      <c r="H476" s="19"/>
      <c r="I476" s="179"/>
      <c r="J476" s="179"/>
      <c r="K476" s="179"/>
    </row>
    <row r="477" spans="8:11" s="12" customFormat="1" ht="15.95" customHeight="1" x14ac:dyDescent="0.2">
      <c r="H477" s="19"/>
      <c r="I477" s="179"/>
      <c r="J477" s="179"/>
      <c r="K477" s="179"/>
    </row>
    <row r="478" spans="8:11" s="12" customFormat="1" ht="15.95" customHeight="1" x14ac:dyDescent="0.2">
      <c r="H478" s="19"/>
      <c r="I478" s="179"/>
      <c r="J478" s="179"/>
      <c r="K478" s="179"/>
    </row>
    <row r="479" spans="8:11" s="12" customFormat="1" ht="15.95" customHeight="1" x14ac:dyDescent="0.2">
      <c r="H479" s="19"/>
      <c r="I479" s="179"/>
      <c r="J479" s="179"/>
      <c r="K479" s="179"/>
    </row>
    <row r="480" spans="8:11" s="12" customFormat="1" ht="15.95" customHeight="1" x14ac:dyDescent="0.2">
      <c r="H480" s="19"/>
      <c r="I480" s="179"/>
      <c r="J480" s="179"/>
      <c r="K480" s="179"/>
    </row>
    <row r="481" spans="8:11" s="12" customFormat="1" ht="15.95" customHeight="1" x14ac:dyDescent="0.2">
      <c r="H481" s="19"/>
      <c r="I481" s="179"/>
      <c r="J481" s="179"/>
      <c r="K481" s="179"/>
    </row>
    <row r="482" spans="8:11" s="12" customFormat="1" ht="15.95" customHeight="1" x14ac:dyDescent="0.2">
      <c r="H482" s="19"/>
      <c r="I482" s="179"/>
      <c r="J482" s="179"/>
      <c r="K482" s="179"/>
    </row>
    <row r="483" spans="8:11" s="12" customFormat="1" ht="15.95" customHeight="1" x14ac:dyDescent="0.2">
      <c r="H483" s="19"/>
      <c r="I483" s="179"/>
      <c r="J483" s="179"/>
      <c r="K483" s="179"/>
    </row>
    <row r="484" spans="8:11" s="12" customFormat="1" ht="15.95" customHeight="1" x14ac:dyDescent="0.2">
      <c r="H484" s="19"/>
      <c r="I484" s="179"/>
      <c r="J484" s="179"/>
      <c r="K484" s="179"/>
    </row>
    <row r="485" spans="8:11" s="12" customFormat="1" ht="15.95" customHeight="1" x14ac:dyDescent="0.2">
      <c r="H485" s="19"/>
      <c r="I485" s="179"/>
      <c r="J485" s="179"/>
      <c r="K485" s="179"/>
    </row>
    <row r="486" spans="8:11" s="12" customFormat="1" ht="15.95" customHeight="1" x14ac:dyDescent="0.2">
      <c r="H486" s="19"/>
      <c r="I486" s="179"/>
      <c r="J486" s="179"/>
      <c r="K486" s="179"/>
    </row>
    <row r="487" spans="8:11" s="12" customFormat="1" ht="15.95" customHeight="1" x14ac:dyDescent="0.2">
      <c r="H487" s="19"/>
      <c r="I487" s="179"/>
      <c r="J487" s="179"/>
      <c r="K487" s="179"/>
    </row>
    <row r="488" spans="8:11" s="12" customFormat="1" ht="15.95" customHeight="1" x14ac:dyDescent="0.2">
      <c r="H488" s="19"/>
      <c r="I488" s="179"/>
      <c r="J488" s="179"/>
      <c r="K488" s="179"/>
    </row>
    <row r="489" spans="8:11" s="12" customFormat="1" ht="15.95" customHeight="1" x14ac:dyDescent="0.2">
      <c r="H489" s="19"/>
      <c r="I489" s="179"/>
      <c r="J489" s="179"/>
      <c r="K489" s="179"/>
    </row>
    <row r="490" spans="8:11" s="12" customFormat="1" ht="15.95" customHeight="1" x14ac:dyDescent="0.2">
      <c r="H490" s="19"/>
      <c r="I490" s="179"/>
      <c r="J490" s="179"/>
      <c r="K490" s="179"/>
    </row>
    <row r="491" spans="8:11" s="12" customFormat="1" ht="15.95" customHeight="1" x14ac:dyDescent="0.2">
      <c r="H491" s="19"/>
      <c r="I491" s="179"/>
      <c r="J491" s="179"/>
      <c r="K491" s="179"/>
    </row>
    <row r="492" spans="8:11" s="12" customFormat="1" ht="15.95" customHeight="1" x14ac:dyDescent="0.2">
      <c r="H492" s="19"/>
      <c r="I492" s="179"/>
      <c r="J492" s="179"/>
      <c r="K492" s="179"/>
    </row>
    <row r="493" spans="8:11" s="12" customFormat="1" ht="15.95" customHeight="1" x14ac:dyDescent="0.2">
      <c r="H493" s="19"/>
      <c r="I493" s="179"/>
      <c r="J493" s="179"/>
      <c r="K493" s="179"/>
    </row>
    <row r="494" spans="8:11" s="12" customFormat="1" ht="15.95" customHeight="1" x14ac:dyDescent="0.2">
      <c r="H494" s="19"/>
      <c r="I494" s="179"/>
      <c r="J494" s="179"/>
      <c r="K494" s="179"/>
    </row>
    <row r="495" spans="8:11" s="12" customFormat="1" ht="15.95" customHeight="1" x14ac:dyDescent="0.2">
      <c r="H495" s="19"/>
      <c r="I495" s="179"/>
      <c r="J495" s="179"/>
      <c r="K495" s="179"/>
    </row>
    <row r="496" spans="8:11" s="12" customFormat="1" ht="15.95" customHeight="1" x14ac:dyDescent="0.2">
      <c r="H496" s="19"/>
      <c r="I496" s="179"/>
      <c r="J496" s="179"/>
      <c r="K496" s="179"/>
    </row>
    <row r="497" spans="8:11" s="12" customFormat="1" ht="15.95" customHeight="1" x14ac:dyDescent="0.2">
      <c r="H497" s="19"/>
      <c r="I497" s="179"/>
      <c r="J497" s="179"/>
      <c r="K497" s="179"/>
    </row>
    <row r="498" spans="8:11" s="12" customFormat="1" ht="15.95" customHeight="1" x14ac:dyDescent="0.2">
      <c r="H498" s="19"/>
      <c r="I498" s="179"/>
      <c r="J498" s="179"/>
      <c r="K498" s="179"/>
    </row>
    <row r="499" spans="8:11" s="12" customFormat="1" ht="15.95" customHeight="1" x14ac:dyDescent="0.2">
      <c r="H499" s="19"/>
      <c r="I499" s="179"/>
      <c r="J499" s="179"/>
      <c r="K499" s="179"/>
    </row>
    <row r="500" spans="8:11" s="12" customFormat="1" ht="15.95" customHeight="1" x14ac:dyDescent="0.2">
      <c r="H500" s="19"/>
      <c r="I500" s="179"/>
      <c r="J500" s="179"/>
      <c r="K500" s="179"/>
    </row>
    <row r="501" spans="8:11" s="12" customFormat="1" ht="15.95" customHeight="1" x14ac:dyDescent="0.2">
      <c r="H501" s="19"/>
      <c r="I501" s="179"/>
      <c r="J501" s="179"/>
      <c r="K501" s="179"/>
    </row>
    <row r="502" spans="8:11" s="12" customFormat="1" ht="15.95" customHeight="1" x14ac:dyDescent="0.2">
      <c r="H502" s="19"/>
      <c r="I502" s="179"/>
      <c r="J502" s="179"/>
      <c r="K502" s="179"/>
    </row>
    <row r="503" spans="8:11" s="12" customFormat="1" ht="15.95" customHeight="1" x14ac:dyDescent="0.2">
      <c r="H503" s="19"/>
      <c r="I503" s="179"/>
      <c r="J503" s="179"/>
      <c r="K503" s="179"/>
    </row>
    <row r="504" spans="8:11" s="12" customFormat="1" ht="15.95" customHeight="1" x14ac:dyDescent="0.2">
      <c r="H504" s="19"/>
      <c r="I504" s="179"/>
      <c r="J504" s="179"/>
      <c r="K504" s="179"/>
    </row>
    <row r="505" spans="8:11" s="12" customFormat="1" ht="15.95" customHeight="1" x14ac:dyDescent="0.2">
      <c r="H505" s="19"/>
      <c r="I505" s="179"/>
      <c r="J505" s="179"/>
      <c r="K505" s="179"/>
    </row>
    <row r="506" spans="8:11" s="12" customFormat="1" ht="15.95" customHeight="1" x14ac:dyDescent="0.2">
      <c r="H506" s="19"/>
      <c r="I506" s="179"/>
      <c r="J506" s="179"/>
      <c r="K506" s="179"/>
    </row>
    <row r="507" spans="8:11" s="12" customFormat="1" ht="15.95" customHeight="1" x14ac:dyDescent="0.2">
      <c r="H507" s="19"/>
      <c r="I507" s="179"/>
      <c r="J507" s="179"/>
      <c r="K507" s="179"/>
    </row>
    <row r="508" spans="8:11" s="12" customFormat="1" ht="15.95" customHeight="1" x14ac:dyDescent="0.2">
      <c r="H508" s="19"/>
      <c r="I508" s="179"/>
      <c r="J508" s="179"/>
      <c r="K508" s="179"/>
    </row>
    <row r="509" spans="8:11" s="12" customFormat="1" ht="15.95" customHeight="1" x14ac:dyDescent="0.2">
      <c r="H509" s="19"/>
      <c r="I509" s="179"/>
      <c r="J509" s="179"/>
      <c r="K509" s="179"/>
    </row>
    <row r="510" spans="8:11" s="12" customFormat="1" ht="15.95" customHeight="1" x14ac:dyDescent="0.2">
      <c r="H510" s="19"/>
      <c r="I510" s="179"/>
      <c r="J510" s="179"/>
      <c r="K510" s="179"/>
    </row>
    <row r="511" spans="8:11" s="12" customFormat="1" ht="15.95" customHeight="1" x14ac:dyDescent="0.2">
      <c r="H511" s="19"/>
      <c r="I511" s="179"/>
      <c r="J511" s="179"/>
      <c r="K511" s="179"/>
    </row>
    <row r="512" spans="8:11" s="12" customFormat="1" ht="15.95" customHeight="1" x14ac:dyDescent="0.2">
      <c r="H512" s="19"/>
      <c r="I512" s="179"/>
      <c r="J512" s="179"/>
      <c r="K512" s="179"/>
    </row>
    <row r="513" spans="8:11" s="12" customFormat="1" ht="15.95" customHeight="1" x14ac:dyDescent="0.2">
      <c r="H513" s="19"/>
      <c r="I513" s="179"/>
      <c r="J513" s="179"/>
      <c r="K513" s="179"/>
    </row>
    <row r="514" spans="8:11" s="12" customFormat="1" ht="15.95" customHeight="1" x14ac:dyDescent="0.2">
      <c r="H514" s="19"/>
      <c r="I514" s="179"/>
      <c r="J514" s="179"/>
      <c r="K514" s="179"/>
    </row>
    <row r="515" spans="8:11" s="12" customFormat="1" ht="15.95" customHeight="1" x14ac:dyDescent="0.2">
      <c r="H515" s="19"/>
      <c r="I515" s="179"/>
      <c r="J515" s="179"/>
      <c r="K515" s="179"/>
    </row>
    <row r="516" spans="8:11" s="12" customFormat="1" ht="15.95" customHeight="1" x14ac:dyDescent="0.2">
      <c r="H516" s="19"/>
      <c r="I516" s="179"/>
      <c r="J516" s="179"/>
      <c r="K516" s="179"/>
    </row>
    <row r="517" spans="8:11" s="12" customFormat="1" ht="15.95" customHeight="1" x14ac:dyDescent="0.2">
      <c r="H517" s="19"/>
      <c r="I517" s="179"/>
      <c r="J517" s="179"/>
      <c r="K517" s="179"/>
    </row>
    <row r="518" spans="8:11" s="12" customFormat="1" ht="15.95" customHeight="1" x14ac:dyDescent="0.2">
      <c r="H518" s="19"/>
      <c r="I518" s="179"/>
      <c r="J518" s="179"/>
      <c r="K518" s="179"/>
    </row>
    <row r="519" spans="8:11" s="12" customFormat="1" ht="15.95" customHeight="1" x14ac:dyDescent="0.2">
      <c r="H519" s="19"/>
      <c r="I519" s="179"/>
      <c r="J519" s="179"/>
      <c r="K519" s="179"/>
    </row>
    <row r="520" spans="8:11" s="12" customFormat="1" ht="15.95" customHeight="1" x14ac:dyDescent="0.2">
      <c r="H520" s="19"/>
      <c r="I520" s="179"/>
      <c r="J520" s="179"/>
      <c r="K520" s="179"/>
    </row>
    <row r="521" spans="8:11" s="12" customFormat="1" ht="15.95" customHeight="1" x14ac:dyDescent="0.2">
      <c r="H521" s="19"/>
      <c r="I521" s="179"/>
      <c r="J521" s="179"/>
      <c r="K521" s="179"/>
    </row>
    <row r="522" spans="8:11" s="12" customFormat="1" ht="15.95" customHeight="1" x14ac:dyDescent="0.2">
      <c r="H522" s="19"/>
      <c r="I522" s="179"/>
      <c r="J522" s="179"/>
      <c r="K522" s="179"/>
    </row>
    <row r="523" spans="8:11" s="12" customFormat="1" ht="15.95" customHeight="1" x14ac:dyDescent="0.2">
      <c r="H523" s="19"/>
      <c r="I523" s="179"/>
      <c r="J523" s="179"/>
      <c r="K523" s="179"/>
    </row>
    <row r="524" spans="8:11" s="12" customFormat="1" ht="15.95" customHeight="1" x14ac:dyDescent="0.2">
      <c r="H524" s="19"/>
      <c r="I524" s="179"/>
      <c r="J524" s="179"/>
      <c r="K524" s="179"/>
    </row>
    <row r="525" spans="8:11" s="12" customFormat="1" ht="15.95" customHeight="1" x14ac:dyDescent="0.2">
      <c r="H525" s="19"/>
      <c r="I525" s="179"/>
      <c r="J525" s="179"/>
      <c r="K525" s="179"/>
    </row>
    <row r="526" spans="8:11" s="12" customFormat="1" ht="15.95" customHeight="1" x14ac:dyDescent="0.2">
      <c r="H526" s="19"/>
      <c r="I526" s="179"/>
      <c r="J526" s="179"/>
      <c r="K526" s="179"/>
    </row>
    <row r="527" spans="8:11" s="12" customFormat="1" ht="15.95" customHeight="1" x14ac:dyDescent="0.2">
      <c r="H527" s="19"/>
      <c r="I527" s="179"/>
      <c r="J527" s="179"/>
      <c r="K527" s="179"/>
    </row>
    <row r="528" spans="8:11" s="12" customFormat="1" ht="15.95" customHeight="1" x14ac:dyDescent="0.2">
      <c r="H528" s="19"/>
      <c r="I528" s="179"/>
      <c r="J528" s="179"/>
      <c r="K528" s="179"/>
    </row>
    <row r="529" spans="8:11" s="12" customFormat="1" ht="15.95" customHeight="1" x14ac:dyDescent="0.2">
      <c r="H529" s="19"/>
      <c r="I529" s="179"/>
      <c r="J529" s="179"/>
      <c r="K529" s="179"/>
    </row>
    <row r="530" spans="8:11" s="12" customFormat="1" ht="15.95" customHeight="1" x14ac:dyDescent="0.2">
      <c r="H530" s="19"/>
      <c r="I530" s="179"/>
      <c r="J530" s="179"/>
      <c r="K530" s="179"/>
    </row>
    <row r="531" spans="8:11" s="12" customFormat="1" ht="15.95" customHeight="1" x14ac:dyDescent="0.2">
      <c r="H531" s="19"/>
      <c r="I531" s="179"/>
      <c r="J531" s="179"/>
      <c r="K531" s="179"/>
    </row>
    <row r="532" spans="8:11" s="12" customFormat="1" ht="15.95" customHeight="1" x14ac:dyDescent="0.2">
      <c r="H532" s="19"/>
      <c r="I532" s="179"/>
      <c r="J532" s="179"/>
      <c r="K532" s="179"/>
    </row>
    <row r="533" spans="8:11" s="12" customFormat="1" ht="15.95" customHeight="1" x14ac:dyDescent="0.2">
      <c r="H533" s="19"/>
      <c r="I533" s="179"/>
      <c r="J533" s="179"/>
      <c r="K533" s="179"/>
    </row>
    <row r="534" spans="8:11" s="12" customFormat="1" ht="15.95" customHeight="1" x14ac:dyDescent="0.2">
      <c r="H534" s="19"/>
      <c r="I534" s="179"/>
      <c r="J534" s="179"/>
      <c r="K534" s="179"/>
    </row>
    <row r="535" spans="8:11" s="12" customFormat="1" ht="15.95" customHeight="1" x14ac:dyDescent="0.2">
      <c r="H535" s="19"/>
      <c r="I535" s="179"/>
      <c r="J535" s="179"/>
      <c r="K535" s="179"/>
    </row>
    <row r="536" spans="8:11" s="12" customFormat="1" ht="15.95" customHeight="1" x14ac:dyDescent="0.2">
      <c r="H536" s="19"/>
      <c r="I536" s="179"/>
      <c r="J536" s="179"/>
      <c r="K536" s="179"/>
    </row>
    <row r="537" spans="8:11" s="12" customFormat="1" ht="15.95" customHeight="1" x14ac:dyDescent="0.2">
      <c r="H537" s="19"/>
      <c r="I537" s="179"/>
      <c r="J537" s="179"/>
      <c r="K537" s="179"/>
    </row>
    <row r="538" spans="8:11" s="12" customFormat="1" ht="15.95" customHeight="1" x14ac:dyDescent="0.2">
      <c r="H538" s="19"/>
      <c r="I538" s="179"/>
      <c r="J538" s="179"/>
      <c r="K538" s="179"/>
    </row>
    <row r="539" spans="8:11" s="12" customFormat="1" ht="15.95" customHeight="1" x14ac:dyDescent="0.2">
      <c r="H539" s="19"/>
      <c r="I539" s="179"/>
      <c r="J539" s="179"/>
      <c r="K539" s="179"/>
    </row>
    <row r="540" spans="8:11" s="12" customFormat="1" ht="15.95" customHeight="1" x14ac:dyDescent="0.2">
      <c r="H540" s="19"/>
      <c r="I540" s="179"/>
      <c r="J540" s="179"/>
      <c r="K540" s="179"/>
    </row>
    <row r="541" spans="8:11" s="12" customFormat="1" ht="15.95" customHeight="1" x14ac:dyDescent="0.2">
      <c r="H541" s="19"/>
      <c r="I541" s="179"/>
      <c r="J541" s="179"/>
      <c r="K541" s="179"/>
    </row>
    <row r="542" spans="8:11" s="12" customFormat="1" ht="15.95" customHeight="1" x14ac:dyDescent="0.2">
      <c r="H542" s="19"/>
      <c r="I542" s="179"/>
      <c r="J542" s="179"/>
      <c r="K542" s="179"/>
    </row>
    <row r="543" spans="8:11" s="12" customFormat="1" ht="15.95" customHeight="1" x14ac:dyDescent="0.2">
      <c r="H543" s="19"/>
      <c r="I543" s="179"/>
      <c r="J543" s="179"/>
      <c r="K543" s="179"/>
    </row>
    <row r="544" spans="8:11" s="12" customFormat="1" ht="15.95" customHeight="1" x14ac:dyDescent="0.2">
      <c r="H544" s="19"/>
      <c r="I544" s="179"/>
      <c r="J544" s="179"/>
      <c r="K544" s="179"/>
    </row>
    <row r="545" spans="8:11" s="12" customFormat="1" ht="15.95" customHeight="1" x14ac:dyDescent="0.2">
      <c r="H545" s="19"/>
      <c r="I545" s="179"/>
      <c r="J545" s="179"/>
      <c r="K545" s="179"/>
    </row>
    <row r="546" spans="8:11" s="12" customFormat="1" ht="15.95" customHeight="1" x14ac:dyDescent="0.2">
      <c r="H546" s="19"/>
      <c r="I546" s="179"/>
      <c r="J546" s="179"/>
      <c r="K546" s="179"/>
    </row>
    <row r="547" spans="8:11" s="12" customFormat="1" ht="15.95" customHeight="1" x14ac:dyDescent="0.2">
      <c r="H547" s="19"/>
      <c r="I547" s="179"/>
      <c r="J547" s="179"/>
      <c r="K547" s="179"/>
    </row>
    <row r="548" spans="8:11" s="12" customFormat="1" ht="15.95" customHeight="1" x14ac:dyDescent="0.2">
      <c r="H548" s="19"/>
      <c r="I548" s="179"/>
      <c r="J548" s="179"/>
      <c r="K548" s="179"/>
    </row>
    <row r="549" spans="8:11" s="12" customFormat="1" ht="15.95" customHeight="1" x14ac:dyDescent="0.2">
      <c r="H549" s="19"/>
      <c r="I549" s="179"/>
      <c r="J549" s="179"/>
      <c r="K549" s="179"/>
    </row>
    <row r="550" spans="8:11" s="12" customFormat="1" ht="15.95" customHeight="1" x14ac:dyDescent="0.2">
      <c r="H550" s="19"/>
      <c r="I550" s="179"/>
      <c r="J550" s="179"/>
      <c r="K550" s="179"/>
    </row>
    <row r="551" spans="8:11" s="12" customFormat="1" ht="15.95" customHeight="1" x14ac:dyDescent="0.2">
      <c r="H551" s="19"/>
      <c r="I551" s="179"/>
      <c r="J551" s="179"/>
      <c r="K551" s="179"/>
    </row>
    <row r="552" spans="8:11" s="12" customFormat="1" ht="15.95" customHeight="1" x14ac:dyDescent="0.2">
      <c r="H552" s="19"/>
      <c r="I552" s="179"/>
      <c r="J552" s="179"/>
      <c r="K552" s="179"/>
    </row>
    <row r="553" spans="8:11" s="12" customFormat="1" ht="15.95" customHeight="1" x14ac:dyDescent="0.2">
      <c r="H553" s="19"/>
      <c r="I553" s="179"/>
      <c r="J553" s="179"/>
      <c r="K553" s="179"/>
    </row>
    <row r="554" spans="8:11" s="12" customFormat="1" ht="15.95" customHeight="1" x14ac:dyDescent="0.2">
      <c r="H554" s="19"/>
      <c r="I554" s="179"/>
      <c r="J554" s="179"/>
      <c r="K554" s="179"/>
    </row>
    <row r="555" spans="8:11" s="12" customFormat="1" ht="15.95" customHeight="1" x14ac:dyDescent="0.2">
      <c r="H555" s="19"/>
      <c r="I555" s="179"/>
      <c r="J555" s="179"/>
      <c r="K555" s="179"/>
    </row>
    <row r="556" spans="8:11" s="12" customFormat="1" ht="15.95" customHeight="1" x14ac:dyDescent="0.2">
      <c r="H556" s="19"/>
      <c r="I556" s="179"/>
      <c r="J556" s="179"/>
      <c r="K556" s="179"/>
    </row>
    <row r="557" spans="8:11" s="12" customFormat="1" ht="15.95" customHeight="1" x14ac:dyDescent="0.2">
      <c r="H557" s="19"/>
      <c r="I557" s="179"/>
      <c r="J557" s="179"/>
      <c r="K557" s="179"/>
    </row>
    <row r="558" spans="8:11" s="12" customFormat="1" ht="15.95" customHeight="1" x14ac:dyDescent="0.2">
      <c r="H558" s="19"/>
      <c r="I558" s="179"/>
      <c r="J558" s="179"/>
      <c r="K558" s="179"/>
    </row>
    <row r="559" spans="8:11" s="12" customFormat="1" ht="15.95" customHeight="1" x14ac:dyDescent="0.2">
      <c r="H559" s="19"/>
      <c r="I559" s="179"/>
      <c r="J559" s="179"/>
      <c r="K559" s="179"/>
    </row>
    <row r="560" spans="8:11" s="12" customFormat="1" ht="15.95" customHeight="1" x14ac:dyDescent="0.2">
      <c r="H560" s="19"/>
      <c r="I560" s="179"/>
      <c r="J560" s="179"/>
      <c r="K560" s="179"/>
    </row>
    <row r="561" spans="8:11" s="12" customFormat="1" ht="15.95" customHeight="1" x14ac:dyDescent="0.2">
      <c r="H561" s="19"/>
      <c r="I561" s="179"/>
      <c r="J561" s="179"/>
      <c r="K561" s="179"/>
    </row>
    <row r="562" spans="8:11" s="12" customFormat="1" ht="15.95" customHeight="1" x14ac:dyDescent="0.2">
      <c r="H562" s="19"/>
      <c r="I562" s="179"/>
      <c r="J562" s="179"/>
      <c r="K562" s="179"/>
    </row>
    <row r="563" spans="8:11" s="12" customFormat="1" ht="15.95" customHeight="1" x14ac:dyDescent="0.2">
      <c r="H563" s="19"/>
      <c r="I563" s="179"/>
      <c r="J563" s="179"/>
      <c r="K563" s="179"/>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B1:C1"/>
    <mergeCell ref="B2:C2"/>
    <mergeCell ref="B3:C3"/>
    <mergeCell ref="D9:F9"/>
    <mergeCell ref="A6:F6"/>
    <mergeCell ref="A4:C4"/>
    <mergeCell ref="D10:F10"/>
    <mergeCell ref="D11:F11"/>
    <mergeCell ref="D12:F12"/>
    <mergeCell ref="H4:H5"/>
    <mergeCell ref="K4:K5"/>
    <mergeCell ref="J4:J5"/>
    <mergeCell ref="I4:I5"/>
    <mergeCell ref="H12:K13"/>
    <mergeCell ref="D13:F13"/>
    <mergeCell ref="H7:H9"/>
    <mergeCell ref="I7:I9"/>
    <mergeCell ref="J7:J9"/>
    <mergeCell ref="K7:K9"/>
    <mergeCell ref="D14:F14"/>
    <mergeCell ref="D15:F15"/>
    <mergeCell ref="D25:F25"/>
    <mergeCell ref="D26:F26"/>
    <mergeCell ref="D27:F27"/>
    <mergeCell ref="D22:F22"/>
    <mergeCell ref="D23:F23"/>
    <mergeCell ref="D24:F24"/>
    <mergeCell ref="D19:F19"/>
    <mergeCell ref="D20:F20"/>
    <mergeCell ref="D21:F21"/>
    <mergeCell ref="D16:F16"/>
    <mergeCell ref="D17:F17"/>
    <mergeCell ref="D18:F18"/>
    <mergeCell ref="D31:F31"/>
    <mergeCell ref="D32:F32"/>
    <mergeCell ref="D33:F33"/>
    <mergeCell ref="D28:F28"/>
    <mergeCell ref="D29:F29"/>
    <mergeCell ref="D30:F30"/>
    <mergeCell ref="D37:F37"/>
    <mergeCell ref="D38:F38"/>
    <mergeCell ref="D39:F39"/>
    <mergeCell ref="D34:F34"/>
    <mergeCell ref="D35:F35"/>
    <mergeCell ref="D36:F36"/>
    <mergeCell ref="D40:F40"/>
    <mergeCell ref="D41:F41"/>
    <mergeCell ref="D45:F45"/>
    <mergeCell ref="D42:F42"/>
    <mergeCell ref="D43:F43"/>
    <mergeCell ref="D44:F44"/>
  </mergeCells>
  <printOptions horizontalCentered="1"/>
  <pageMargins left="0.39370078740157483" right="0.19685039370078741" top="0.39370078740157483" bottom="0.39370078740157483" header="0" footer="0.15748031496062992"/>
  <pageSetup paperSize="9" fitToHeight="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11649" r:id="rId4"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11649" r:id="rId4" name="ReworkCompleteChk"/>
      </mc:Fallback>
    </mc:AlternateContent>
    <mc:AlternateContent xmlns:mc="http://schemas.openxmlformats.org/markup-compatibility/2006">
      <mc:Choice Requires="x14">
        <control shapeId="111648" r:id="rId6"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111648" r:id="rId6" name="FinalReviewChk"/>
      </mc:Fallback>
    </mc:AlternateContent>
    <mc:AlternateContent xmlns:mc="http://schemas.openxmlformats.org/markup-compatibility/2006">
      <mc:Choice Requires="x14">
        <control shapeId="111647"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11647" r:id="rId7" name="ReworkRequiredChk"/>
      </mc:Fallback>
    </mc:AlternateContent>
    <mc:AlternateContent xmlns:mc="http://schemas.openxmlformats.org/markup-compatibility/2006">
      <mc:Choice Requires="x14">
        <control shapeId="111646"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11646" r:id="rId8" name="ReviewedChk"/>
      </mc:Fallback>
    </mc:AlternateContent>
    <mc:AlternateContent xmlns:mc="http://schemas.openxmlformats.org/markup-compatibility/2006">
      <mc:Choice Requires="x14">
        <control shapeId="111645" r:id="rId9"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11645" r:id="rId9" name="AwaitingClientChk"/>
      </mc:Fallback>
    </mc:AlternateContent>
    <mc:AlternateContent xmlns:mc="http://schemas.openxmlformats.org/markup-compatibility/2006">
      <mc:Choice Requires="x14">
        <control shapeId="111644"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11644" r:id="rId10" name="WorksheetCompleteChk"/>
      </mc:Fallback>
    </mc:AlternateContent>
  </control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7">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9.164062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09" customWidth="1"/>
    <col min="10" max="10" width="9.33203125" style="309" customWidth="1"/>
    <col min="11" max="11" width="9.33203125" style="309"/>
    <col min="12" max="16384" width="9.33203125" style="336"/>
  </cols>
  <sheetData>
    <row r="1" spans="1:11" ht="24.95" customHeight="1" x14ac:dyDescent="0.25">
      <c r="A1" s="145" t="s">
        <v>167</v>
      </c>
      <c r="B1" s="1426" t="str">
        <f>Home!$B$3</f>
        <v>MICI05</v>
      </c>
      <c r="C1" s="1426"/>
      <c r="D1" s="421"/>
      <c r="E1" s="474" t="s">
        <v>58</v>
      </c>
      <c r="F1" s="1066" t="e">
        <f>IF(AND('Index of Workpapers'!E82="",#REF!=""),'Index of Workpapers'!C82,IF('Index of Workpapers'!E82&lt;&gt;"",'Index of Workpapers'!E82,#REF!))</f>
        <v>#REF!</v>
      </c>
      <c r="H1" s="643"/>
      <c r="I1" s="644" t="s">
        <v>349</v>
      </c>
      <c r="J1" s="645" t="s">
        <v>63</v>
      </c>
      <c r="K1" s="646" t="s">
        <v>64</v>
      </c>
    </row>
    <row r="2" spans="1:11" ht="24.95" customHeight="1" x14ac:dyDescent="0.2">
      <c r="A2" s="145" t="s">
        <v>10</v>
      </c>
      <c r="B2" s="1426" t="str">
        <f>Home!$B$4</f>
        <v>MICINDA SUPERANNUATION FUND</v>
      </c>
      <c r="C2" s="1426"/>
      <c r="D2" s="24"/>
      <c r="E2" s="337" t="s">
        <v>63</v>
      </c>
      <c r="F2" s="337" t="s">
        <v>64</v>
      </c>
      <c r="H2" s="643"/>
      <c r="I2" s="644" t="s">
        <v>350</v>
      </c>
      <c r="J2" s="645" t="s">
        <v>63</v>
      </c>
      <c r="K2" s="646" t="s">
        <v>64</v>
      </c>
    </row>
    <row r="3" spans="1:11" ht="24.95" customHeight="1" x14ac:dyDescent="0.2">
      <c r="A3" s="145" t="s">
        <v>917</v>
      </c>
      <c r="B3" s="1427">
        <f>Home!$C$7</f>
        <v>43281</v>
      </c>
      <c r="C3" s="1427"/>
      <c r="D3" s="340" t="s">
        <v>55</v>
      </c>
      <c r="E3" s="106" t="str">
        <f>Home!$C$16</f>
        <v>TH</v>
      </c>
      <c r="F3" s="308">
        <f>Home!$C$17</f>
        <v>43521</v>
      </c>
      <c r="H3" s="643"/>
      <c r="I3" s="644" t="s">
        <v>94</v>
      </c>
      <c r="J3" s="645" t="s">
        <v>63</v>
      </c>
      <c r="K3" s="646" t="s">
        <v>64</v>
      </c>
    </row>
    <row r="4" spans="1:11" ht="24.95" customHeight="1" x14ac:dyDescent="0.3">
      <c r="A4" s="1496" t="str">
        <f>'Index of Workpapers'!B82</f>
        <v>Spare worksheet - enter name of worksheet here</v>
      </c>
      <c r="B4" s="1496"/>
      <c r="C4" s="1496"/>
      <c r="D4" s="340" t="s">
        <v>56</v>
      </c>
      <c r="E4" s="106" t="str">
        <f>Home!$C$18</f>
        <v>Enter initials</v>
      </c>
      <c r="F4" s="308"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30" customHeight="1" x14ac:dyDescent="0.2">
      <c r="A6" s="1414" t="s">
        <v>819</v>
      </c>
      <c r="B6" s="1414"/>
      <c r="C6" s="1414"/>
      <c r="D6" s="1414"/>
      <c r="E6" s="1414"/>
      <c r="F6" s="1414"/>
      <c r="H6" s="984"/>
      <c r="I6" s="976" t="s">
        <v>352</v>
      </c>
      <c r="J6" s="977" t="s">
        <v>63</v>
      </c>
      <c r="K6" s="978" t="s">
        <v>64</v>
      </c>
    </row>
    <row r="7" spans="1:11" ht="3.75" customHeight="1" thickBot="1" x14ac:dyDescent="0.25">
      <c r="A7" s="658"/>
      <c r="B7" s="658"/>
      <c r="C7" s="658"/>
      <c r="D7" s="658"/>
      <c r="E7" s="658"/>
      <c r="F7" s="658" t="s">
        <v>418</v>
      </c>
      <c r="H7" s="1481"/>
      <c r="I7" s="1484" t="s">
        <v>353</v>
      </c>
      <c r="J7" s="1487" t="s">
        <v>63</v>
      </c>
      <c r="K7" s="1490" t="s">
        <v>64</v>
      </c>
    </row>
    <row r="8" spans="1:11" ht="3.75" customHeight="1" x14ac:dyDescent="0.2">
      <c r="A8" s="483"/>
      <c r="B8" s="483"/>
      <c r="C8" s="483"/>
      <c r="D8" s="483"/>
      <c r="E8" s="483"/>
      <c r="F8" s="483"/>
      <c r="H8" s="1482"/>
      <c r="I8" s="1485"/>
      <c r="J8" s="1488"/>
      <c r="K8" s="1491"/>
    </row>
    <row r="9" spans="1:11" s="338" customFormat="1" ht="19.5" customHeight="1" x14ac:dyDescent="0.2">
      <c r="A9" s="371"/>
      <c r="B9" s="371"/>
      <c r="C9" s="371"/>
      <c r="D9" s="1428"/>
      <c r="E9" s="1428"/>
      <c r="F9" s="1428"/>
      <c r="H9" s="1497"/>
      <c r="I9" s="1498"/>
      <c r="J9" s="1499"/>
      <c r="K9" s="1500"/>
    </row>
    <row r="10" spans="1:11" s="341" customFormat="1" ht="15" customHeight="1" x14ac:dyDescent="0.2">
      <c r="A10" s="371"/>
      <c r="B10" s="371"/>
      <c r="C10" s="371"/>
      <c r="D10" s="1428"/>
      <c r="E10" s="1428"/>
      <c r="F10" s="1428"/>
      <c r="H10" s="897" t="s">
        <v>902</v>
      </c>
      <c r="I10" s="900"/>
      <c r="J10" s="900"/>
      <c r="K10" s="901"/>
    </row>
    <row r="11" spans="1:11" s="341" customFormat="1" ht="15" customHeight="1" x14ac:dyDescent="0.2">
      <c r="A11" s="371"/>
      <c r="B11" s="371"/>
      <c r="C11" s="371"/>
      <c r="D11" s="1428"/>
      <c r="E11" s="1428"/>
      <c r="F11" s="1428"/>
      <c r="H11" s="533"/>
      <c r="I11" s="902"/>
      <c r="J11" s="902"/>
      <c r="K11" s="903"/>
    </row>
    <row r="12" spans="1:11" s="341" customFormat="1" ht="15" customHeight="1" x14ac:dyDescent="0.2">
      <c r="A12" s="371"/>
      <c r="B12" s="371"/>
      <c r="C12" s="371"/>
      <c r="D12" s="1428"/>
      <c r="E12" s="1428"/>
      <c r="F12" s="1428"/>
      <c r="H12" s="1515" t="s">
        <v>468</v>
      </c>
      <c r="I12" s="1516"/>
      <c r="J12" s="1516"/>
      <c r="K12" s="1517"/>
    </row>
    <row r="13" spans="1:11" s="341" customFormat="1" ht="15" customHeight="1" x14ac:dyDescent="0.2">
      <c r="A13" s="371"/>
      <c r="B13" s="371"/>
      <c r="C13" s="371"/>
      <c r="D13" s="1428"/>
      <c r="E13" s="1428"/>
      <c r="F13" s="1428"/>
      <c r="H13" s="1518"/>
      <c r="I13" s="1519"/>
      <c r="J13" s="1519"/>
      <c r="K13" s="1520"/>
    </row>
    <row r="14" spans="1:11" s="341" customFormat="1" ht="15" customHeight="1" x14ac:dyDescent="0.2">
      <c r="A14" s="371"/>
      <c r="B14" s="371"/>
      <c r="C14" s="371"/>
      <c r="D14" s="1428"/>
      <c r="E14" s="1428"/>
      <c r="F14" s="1428"/>
      <c r="H14" s="443"/>
      <c r="I14" s="444"/>
      <c r="J14" s="444"/>
      <c r="K14" s="445"/>
    </row>
    <row r="15" spans="1:11" s="341" customFormat="1" ht="15" customHeight="1" x14ac:dyDescent="0.2">
      <c r="A15" s="371"/>
      <c r="B15" s="371"/>
      <c r="C15" s="371"/>
      <c r="D15" s="1428"/>
      <c r="E15" s="1428"/>
      <c r="F15" s="1428"/>
      <c r="H15" s="443"/>
      <c r="I15" s="444"/>
      <c r="J15" s="444"/>
      <c r="K15" s="445"/>
    </row>
    <row r="16" spans="1:11" s="341" customFormat="1" ht="15" customHeight="1" x14ac:dyDescent="0.2">
      <c r="A16" s="371"/>
      <c r="B16" s="371"/>
      <c r="C16" s="371"/>
      <c r="D16" s="1428"/>
      <c r="E16" s="1428"/>
      <c r="F16" s="1428"/>
      <c r="H16" s="443"/>
      <c r="I16" s="444"/>
      <c r="J16" s="444"/>
      <c r="K16" s="445"/>
    </row>
    <row r="17" spans="1:11" s="341" customFormat="1" ht="15" customHeight="1" x14ac:dyDescent="0.2">
      <c r="A17" s="371"/>
      <c r="B17" s="371"/>
      <c r="C17" s="371"/>
      <c r="D17" s="1428"/>
      <c r="E17" s="1428"/>
      <c r="F17" s="1428"/>
      <c r="H17" s="443"/>
      <c r="I17" s="444"/>
      <c r="J17" s="444"/>
      <c r="K17" s="445"/>
    </row>
    <row r="18" spans="1:11" s="341" customFormat="1" ht="15" customHeight="1" x14ac:dyDescent="0.2">
      <c r="A18" s="371"/>
      <c r="B18" s="371"/>
      <c r="C18" s="371"/>
      <c r="D18" s="1428"/>
      <c r="E18" s="1428"/>
      <c r="F18" s="1428"/>
      <c r="H18" s="443"/>
      <c r="I18" s="444"/>
      <c r="J18" s="444"/>
      <c r="K18" s="445"/>
    </row>
    <row r="19" spans="1:11" s="341" customFormat="1" ht="15" customHeight="1" x14ac:dyDescent="0.2">
      <c r="A19" s="371"/>
      <c r="B19" s="371"/>
      <c r="C19" s="371"/>
      <c r="D19" s="1428"/>
      <c r="E19" s="1428"/>
      <c r="F19" s="1428"/>
      <c r="H19" s="443"/>
      <c r="I19" s="444"/>
      <c r="J19" s="444"/>
      <c r="K19" s="445"/>
    </row>
    <row r="20" spans="1:11" s="341" customFormat="1" ht="15" customHeight="1" x14ac:dyDescent="0.2">
      <c r="A20" s="371"/>
      <c r="B20" s="371"/>
      <c r="C20" s="371"/>
      <c r="D20" s="1428"/>
      <c r="E20" s="1428"/>
      <c r="F20" s="1428"/>
      <c r="H20" s="443"/>
      <c r="I20" s="444"/>
      <c r="J20" s="444"/>
      <c r="K20" s="445"/>
    </row>
    <row r="21" spans="1:11" s="341" customFormat="1" ht="15" customHeight="1" x14ac:dyDescent="0.2">
      <c r="A21" s="371"/>
      <c r="B21" s="371"/>
      <c r="C21" s="371"/>
      <c r="D21" s="1428"/>
      <c r="E21" s="1428"/>
      <c r="F21" s="1428"/>
      <c r="H21" s="443"/>
      <c r="I21" s="444"/>
      <c r="J21" s="444"/>
      <c r="K21" s="445"/>
    </row>
    <row r="22" spans="1:11" s="341" customFormat="1" ht="15" customHeight="1" x14ac:dyDescent="0.2">
      <c r="A22" s="371"/>
      <c r="B22" s="371"/>
      <c r="C22" s="371"/>
      <c r="D22" s="1428"/>
      <c r="E22" s="1428"/>
      <c r="F22" s="1428"/>
      <c r="H22" s="443"/>
      <c r="I22" s="444"/>
      <c r="J22" s="444"/>
      <c r="K22" s="445"/>
    </row>
    <row r="23" spans="1:11" s="341" customFormat="1" ht="15" customHeight="1" x14ac:dyDescent="0.2">
      <c r="A23" s="371"/>
      <c r="B23" s="371"/>
      <c r="C23" s="371"/>
      <c r="D23" s="1428"/>
      <c r="E23" s="1428"/>
      <c r="F23" s="1428"/>
      <c r="H23" s="443"/>
      <c r="I23" s="444"/>
      <c r="J23" s="444"/>
      <c r="K23" s="445"/>
    </row>
    <row r="24" spans="1:11" s="341" customFormat="1" ht="15" customHeight="1" x14ac:dyDescent="0.2">
      <c r="A24" s="371"/>
      <c r="B24" s="371"/>
      <c r="C24" s="371"/>
      <c r="D24" s="1428"/>
      <c r="E24" s="1428"/>
      <c r="F24" s="1428"/>
      <c r="H24" s="443"/>
      <c r="I24" s="444"/>
      <c r="J24" s="444"/>
      <c r="K24" s="445"/>
    </row>
    <row r="25" spans="1:11" s="341" customFormat="1" ht="15" customHeight="1" x14ac:dyDescent="0.2">
      <c r="A25" s="371"/>
      <c r="B25" s="371"/>
      <c r="C25" s="371"/>
      <c r="D25" s="1428"/>
      <c r="E25" s="1428"/>
      <c r="F25" s="1428"/>
      <c r="H25" s="443"/>
      <c r="I25" s="444"/>
      <c r="J25" s="444"/>
      <c r="K25" s="445"/>
    </row>
    <row r="26" spans="1:11" s="341" customFormat="1" ht="15" customHeight="1" x14ac:dyDescent="0.2">
      <c r="A26" s="371"/>
      <c r="B26" s="371"/>
      <c r="C26" s="371"/>
      <c r="D26" s="1428"/>
      <c r="E26" s="1428"/>
      <c r="F26" s="1428"/>
      <c r="H26" s="443"/>
      <c r="I26" s="444"/>
      <c r="J26" s="444"/>
      <c r="K26" s="445"/>
    </row>
    <row r="27" spans="1:11" s="341" customFormat="1" ht="15" customHeight="1" x14ac:dyDescent="0.2">
      <c r="A27" s="371"/>
      <c r="B27" s="371"/>
      <c r="C27" s="371"/>
      <c r="D27" s="1428"/>
      <c r="E27" s="1428"/>
      <c r="F27" s="1428"/>
      <c r="H27" s="443"/>
      <c r="I27" s="444"/>
      <c r="J27" s="444"/>
      <c r="K27" s="445"/>
    </row>
    <row r="28" spans="1:11" s="341" customFormat="1" ht="15" customHeight="1" x14ac:dyDescent="0.2">
      <c r="A28" s="371"/>
      <c r="B28" s="371"/>
      <c r="C28" s="371"/>
      <c r="D28" s="1428"/>
      <c r="E28" s="1428"/>
      <c r="F28" s="1428"/>
      <c r="H28" s="443"/>
      <c r="I28" s="444"/>
      <c r="J28" s="444"/>
      <c r="K28" s="445"/>
    </row>
    <row r="29" spans="1:11" s="341" customFormat="1" ht="15" customHeight="1" x14ac:dyDescent="0.2">
      <c r="A29" s="371"/>
      <c r="B29" s="371"/>
      <c r="C29" s="371"/>
      <c r="D29" s="1428"/>
      <c r="E29" s="1428"/>
      <c r="F29" s="1428"/>
      <c r="H29" s="443"/>
      <c r="I29" s="444"/>
      <c r="J29" s="444"/>
      <c r="K29" s="445"/>
    </row>
    <row r="30" spans="1:11" s="341" customFormat="1" ht="15" customHeight="1" x14ac:dyDescent="0.2">
      <c r="A30" s="371"/>
      <c r="B30" s="371"/>
      <c r="C30" s="371"/>
      <c r="D30" s="1428"/>
      <c r="E30" s="1428"/>
      <c r="F30" s="1428"/>
      <c r="H30" s="443"/>
      <c r="I30" s="444"/>
      <c r="J30" s="444"/>
      <c r="K30" s="445"/>
    </row>
    <row r="31" spans="1:11" s="341" customFormat="1" ht="15" customHeight="1" x14ac:dyDescent="0.2">
      <c r="A31" s="371"/>
      <c r="B31" s="371"/>
      <c r="C31" s="371"/>
      <c r="D31" s="1428"/>
      <c r="E31" s="1428"/>
      <c r="F31" s="1428"/>
      <c r="H31" s="443"/>
      <c r="I31" s="444"/>
      <c r="J31" s="444"/>
      <c r="K31" s="445"/>
    </row>
    <row r="32" spans="1:11" s="341" customFormat="1" ht="15" customHeight="1" x14ac:dyDescent="0.2">
      <c r="A32" s="371"/>
      <c r="B32" s="371"/>
      <c r="C32" s="371"/>
      <c r="D32" s="1428"/>
      <c r="E32" s="1428"/>
      <c r="F32" s="1428"/>
      <c r="H32" s="443"/>
      <c r="I32" s="444"/>
      <c r="J32" s="444"/>
      <c r="K32" s="445"/>
    </row>
    <row r="33" spans="1:11" s="341" customFormat="1" ht="15" customHeight="1" x14ac:dyDescent="0.2">
      <c r="A33" s="371"/>
      <c r="B33" s="371"/>
      <c r="C33" s="371"/>
      <c r="D33" s="1428"/>
      <c r="E33" s="1428"/>
      <c r="F33" s="1428"/>
      <c r="H33" s="443"/>
      <c r="I33" s="444"/>
      <c r="J33" s="444"/>
      <c r="K33" s="445"/>
    </row>
    <row r="34" spans="1:11" s="341" customFormat="1" ht="15" customHeight="1" x14ac:dyDescent="0.2">
      <c r="A34" s="371"/>
      <c r="B34" s="371"/>
      <c r="C34" s="371"/>
      <c r="D34" s="1428"/>
      <c r="E34" s="1428"/>
      <c r="F34" s="1428"/>
      <c r="H34" s="443"/>
      <c r="I34" s="444"/>
      <c r="J34" s="444"/>
      <c r="K34" s="445"/>
    </row>
    <row r="35" spans="1:11" s="341" customFormat="1" ht="15" customHeight="1" x14ac:dyDescent="0.2">
      <c r="A35" s="371"/>
      <c r="B35" s="371"/>
      <c r="C35" s="371"/>
      <c r="D35" s="1428"/>
      <c r="E35" s="1428"/>
      <c r="F35" s="1428"/>
      <c r="H35" s="443"/>
      <c r="I35" s="444"/>
      <c r="J35" s="444"/>
      <c r="K35" s="445"/>
    </row>
    <row r="36" spans="1:11" s="341" customFormat="1" ht="15" customHeight="1" x14ac:dyDescent="0.2">
      <c r="A36" s="371"/>
      <c r="B36" s="371"/>
      <c r="C36" s="371"/>
      <c r="D36" s="1428"/>
      <c r="E36" s="1428"/>
      <c r="F36" s="1428"/>
      <c r="H36" s="443"/>
      <c r="I36" s="444"/>
      <c r="J36" s="444"/>
      <c r="K36" s="445"/>
    </row>
    <row r="37" spans="1:11" s="341" customFormat="1" ht="15" customHeight="1" x14ac:dyDescent="0.2">
      <c r="A37" s="371"/>
      <c r="B37" s="371"/>
      <c r="C37" s="371"/>
      <c r="D37" s="1428"/>
      <c r="E37" s="1428"/>
      <c r="F37" s="1428"/>
      <c r="H37" s="443"/>
      <c r="I37" s="444"/>
      <c r="J37" s="444"/>
      <c r="K37" s="445"/>
    </row>
    <row r="38" spans="1:11" s="341" customFormat="1" ht="15" customHeight="1" x14ac:dyDescent="0.2">
      <c r="A38" s="371"/>
      <c r="B38" s="371"/>
      <c r="C38" s="371"/>
      <c r="D38" s="1428"/>
      <c r="E38" s="1428"/>
      <c r="F38" s="1428"/>
      <c r="H38" s="443"/>
      <c r="I38" s="444"/>
      <c r="J38" s="444"/>
      <c r="K38" s="445"/>
    </row>
    <row r="39" spans="1:11" s="341" customFormat="1" ht="15" customHeight="1" x14ac:dyDescent="0.2">
      <c r="A39" s="371"/>
      <c r="B39" s="371"/>
      <c r="C39" s="371"/>
      <c r="D39" s="1428"/>
      <c r="E39" s="1428"/>
      <c r="F39" s="1428"/>
      <c r="H39" s="443"/>
      <c r="I39" s="444"/>
      <c r="J39" s="444"/>
      <c r="K39" s="445"/>
    </row>
    <row r="40" spans="1:11" s="341" customFormat="1" ht="15" customHeight="1" x14ac:dyDescent="0.2">
      <c r="A40" s="371"/>
      <c r="B40" s="371"/>
      <c r="C40" s="371"/>
      <c r="D40" s="1428"/>
      <c r="E40" s="1428"/>
      <c r="F40" s="1428"/>
      <c r="H40" s="443"/>
      <c r="I40" s="444"/>
      <c r="J40" s="444"/>
      <c r="K40" s="445"/>
    </row>
    <row r="41" spans="1:11" s="341" customFormat="1" ht="15" customHeight="1" x14ac:dyDescent="0.2">
      <c r="A41" s="371"/>
      <c r="B41" s="371"/>
      <c r="C41" s="371"/>
      <c r="D41" s="1428"/>
      <c r="E41" s="1428"/>
      <c r="F41" s="1428"/>
      <c r="H41" s="443"/>
      <c r="I41" s="444"/>
      <c r="J41" s="444"/>
      <c r="K41" s="445"/>
    </row>
    <row r="42" spans="1:11" s="341" customFormat="1" ht="15" customHeight="1" x14ac:dyDescent="0.2">
      <c r="A42" s="371"/>
      <c r="B42" s="371"/>
      <c r="C42" s="371"/>
      <c r="D42" s="1428"/>
      <c r="E42" s="1428"/>
      <c r="F42" s="1428"/>
      <c r="H42" s="443"/>
      <c r="I42" s="444"/>
      <c r="J42" s="444"/>
      <c r="K42" s="445"/>
    </row>
    <row r="43" spans="1:11" s="341" customFormat="1" ht="15" customHeight="1" x14ac:dyDescent="0.2">
      <c r="A43" s="371"/>
      <c r="B43" s="371"/>
      <c r="C43" s="371"/>
      <c r="D43" s="1428"/>
      <c r="E43" s="1428"/>
      <c r="F43" s="1428"/>
      <c r="H43" s="443"/>
      <c r="I43" s="444"/>
      <c r="J43" s="444"/>
      <c r="K43" s="445"/>
    </row>
    <row r="44" spans="1:11" s="341" customFormat="1" ht="15" customHeight="1" x14ac:dyDescent="0.2">
      <c r="A44" s="371"/>
      <c r="B44" s="371"/>
      <c r="C44" s="371"/>
      <c r="D44" s="1428"/>
      <c r="E44" s="1428"/>
      <c r="F44" s="1428"/>
      <c r="H44" s="443"/>
      <c r="I44" s="444"/>
      <c r="J44" s="444"/>
      <c r="K44" s="445"/>
    </row>
    <row r="45" spans="1:11" s="341" customFormat="1" ht="15" customHeight="1" x14ac:dyDescent="0.2">
      <c r="A45" s="371"/>
      <c r="B45" s="371"/>
      <c r="C45" s="371"/>
      <c r="D45" s="1428"/>
      <c r="E45" s="1428"/>
      <c r="F45" s="1428"/>
      <c r="H45" s="443"/>
      <c r="I45" s="444"/>
      <c r="J45" s="444"/>
      <c r="K45" s="445"/>
    </row>
    <row r="46" spans="1:11" s="341" customFormat="1" ht="15" customHeight="1" x14ac:dyDescent="0.2">
      <c r="A46" s="371"/>
      <c r="B46" s="371"/>
      <c r="C46" s="371"/>
      <c r="D46" s="371"/>
      <c r="E46" s="371"/>
      <c r="F46" s="371"/>
      <c r="H46" s="19"/>
    </row>
    <row r="47" spans="1:11" s="338" customFormat="1" ht="15" customHeight="1" x14ac:dyDescent="0.2">
      <c r="A47" s="372"/>
      <c r="B47" s="372"/>
      <c r="C47" s="372"/>
      <c r="D47" s="372"/>
      <c r="E47" s="372"/>
      <c r="F47" s="372"/>
      <c r="H47" s="19"/>
    </row>
    <row r="48" spans="1:11" s="338" customFormat="1" ht="15" customHeight="1" x14ac:dyDescent="0.2">
      <c r="A48" s="372"/>
      <c r="B48" s="372"/>
      <c r="C48" s="372"/>
      <c r="D48" s="372"/>
      <c r="E48" s="372"/>
      <c r="F48" s="372"/>
      <c r="H48" s="19"/>
    </row>
    <row r="49" spans="1:8" s="338" customFormat="1" ht="15" customHeight="1" x14ac:dyDescent="0.2">
      <c r="A49" s="372"/>
      <c r="B49" s="372"/>
      <c r="C49" s="372"/>
      <c r="D49" s="372"/>
      <c r="E49" s="372"/>
      <c r="F49" s="372"/>
      <c r="H49" s="19"/>
    </row>
    <row r="50" spans="1:8" s="338" customFormat="1" ht="15" customHeight="1" x14ac:dyDescent="0.2">
      <c r="A50" s="334"/>
      <c r="B50" s="334"/>
      <c r="C50" s="334"/>
      <c r="D50" s="334"/>
      <c r="E50" s="334"/>
      <c r="F50" s="334"/>
      <c r="H50" s="19"/>
    </row>
    <row r="51" spans="1:8" s="338" customFormat="1" ht="15" customHeight="1" x14ac:dyDescent="0.2">
      <c r="A51" s="334"/>
      <c r="B51" s="334"/>
      <c r="C51" s="334"/>
      <c r="D51" s="334"/>
      <c r="E51" s="334"/>
      <c r="F51" s="334"/>
      <c r="H51" s="19"/>
    </row>
    <row r="52" spans="1:8" s="338" customFormat="1" ht="15" customHeight="1" x14ac:dyDescent="0.2">
      <c r="A52" s="334"/>
      <c r="B52" s="334"/>
      <c r="C52" s="334"/>
      <c r="D52" s="334"/>
      <c r="E52" s="334"/>
      <c r="F52" s="334"/>
      <c r="H52" s="19"/>
    </row>
    <row r="53" spans="1:8" s="338" customFormat="1" ht="15" customHeight="1" x14ac:dyDescent="0.2">
      <c r="A53" s="334"/>
      <c r="B53" s="334"/>
      <c r="C53" s="334"/>
      <c r="D53" s="334"/>
      <c r="E53" s="334"/>
      <c r="F53" s="334"/>
      <c r="H53" s="19"/>
    </row>
    <row r="54" spans="1:8" s="338" customFormat="1" ht="15" customHeight="1" x14ac:dyDescent="0.2">
      <c r="A54" s="334"/>
      <c r="B54" s="334"/>
      <c r="C54" s="334"/>
      <c r="D54" s="334"/>
      <c r="E54" s="334"/>
      <c r="F54" s="334"/>
      <c r="H54" s="19"/>
    </row>
    <row r="55" spans="1:8" s="338" customFormat="1" ht="15" customHeight="1" x14ac:dyDescent="0.2">
      <c r="A55" s="334"/>
      <c r="B55" s="334"/>
      <c r="C55" s="334"/>
      <c r="D55" s="334"/>
      <c r="E55" s="334"/>
      <c r="F55" s="334"/>
      <c r="H55" s="19"/>
    </row>
    <row r="56" spans="1:8" s="338" customFormat="1" ht="15" customHeight="1" x14ac:dyDescent="0.2">
      <c r="A56" s="334"/>
      <c r="B56" s="334"/>
      <c r="C56" s="334"/>
      <c r="D56" s="334"/>
      <c r="E56" s="334"/>
      <c r="F56" s="334"/>
      <c r="H56" s="19"/>
    </row>
    <row r="57" spans="1:8" s="338" customFormat="1" ht="15" customHeight="1" x14ac:dyDescent="0.2">
      <c r="A57" s="334"/>
      <c r="B57" s="334"/>
      <c r="C57" s="334"/>
      <c r="D57" s="334"/>
      <c r="E57" s="334"/>
      <c r="F57" s="334"/>
      <c r="H57" s="19"/>
    </row>
    <row r="58" spans="1:8" s="338" customFormat="1" ht="15" customHeight="1" x14ac:dyDescent="0.2">
      <c r="A58" s="334"/>
      <c r="B58" s="334"/>
      <c r="C58" s="334"/>
      <c r="D58" s="334"/>
      <c r="E58" s="334"/>
      <c r="F58" s="334"/>
      <c r="H58" s="19"/>
    </row>
    <row r="59" spans="1:8" s="338" customFormat="1" ht="1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09"/>
      <c r="J223" s="309"/>
      <c r="K223" s="309"/>
    </row>
    <row r="224" spans="1:11" s="338" customFormat="1" ht="15.95" customHeight="1" x14ac:dyDescent="0.2">
      <c r="A224" s="334"/>
      <c r="B224" s="334"/>
      <c r="C224" s="334"/>
      <c r="D224" s="334"/>
      <c r="E224" s="334"/>
      <c r="F224" s="334"/>
      <c r="H224" s="19"/>
      <c r="I224" s="309"/>
      <c r="J224" s="309"/>
      <c r="K224" s="309"/>
    </row>
    <row r="225" spans="1:11" s="338" customFormat="1" ht="15.95" customHeight="1" x14ac:dyDescent="0.2">
      <c r="A225" s="334"/>
      <c r="B225" s="334"/>
      <c r="C225" s="334"/>
      <c r="D225" s="334"/>
      <c r="E225" s="334"/>
      <c r="F225" s="334"/>
      <c r="H225" s="19"/>
      <c r="I225" s="309"/>
      <c r="J225" s="309"/>
      <c r="K225" s="309"/>
    </row>
    <row r="226" spans="1:11" s="338" customFormat="1" ht="15.95" customHeight="1" x14ac:dyDescent="0.2">
      <c r="A226" s="334"/>
      <c r="B226" s="334"/>
      <c r="C226" s="334"/>
      <c r="D226" s="334"/>
      <c r="E226" s="334"/>
      <c r="F226" s="334"/>
      <c r="H226" s="19"/>
      <c r="I226" s="309"/>
      <c r="J226" s="309"/>
      <c r="K226" s="309"/>
    </row>
    <row r="227" spans="1:11" s="338" customFormat="1" ht="15.95" customHeight="1" x14ac:dyDescent="0.2">
      <c r="A227" s="334"/>
      <c r="B227" s="334"/>
      <c r="C227" s="334"/>
      <c r="D227" s="334"/>
      <c r="E227" s="334"/>
      <c r="F227" s="334"/>
      <c r="H227" s="19"/>
      <c r="I227" s="309"/>
      <c r="J227" s="309"/>
      <c r="K227" s="309"/>
    </row>
    <row r="228" spans="1:11" s="338" customFormat="1" ht="15.95" customHeight="1" x14ac:dyDescent="0.2">
      <c r="A228" s="334"/>
      <c r="B228" s="334"/>
      <c r="C228" s="334"/>
      <c r="D228" s="334"/>
      <c r="E228" s="334"/>
      <c r="F228" s="334"/>
      <c r="H228" s="19"/>
      <c r="I228" s="309"/>
      <c r="J228" s="309"/>
      <c r="K228" s="309"/>
    </row>
    <row r="229" spans="1:11" s="338" customFormat="1" ht="15.95" customHeight="1" x14ac:dyDescent="0.2">
      <c r="A229" s="334"/>
      <c r="B229" s="334"/>
      <c r="C229" s="334"/>
      <c r="D229" s="334"/>
      <c r="E229" s="334"/>
      <c r="F229" s="334"/>
      <c r="H229" s="19"/>
      <c r="I229" s="309"/>
      <c r="J229" s="309"/>
      <c r="K229" s="309"/>
    </row>
    <row r="230" spans="1:11" s="338" customFormat="1" ht="15.95" customHeight="1" x14ac:dyDescent="0.2">
      <c r="A230" s="334"/>
      <c r="B230" s="334"/>
      <c r="C230" s="334"/>
      <c r="D230" s="334"/>
      <c r="E230" s="334"/>
      <c r="F230" s="334"/>
      <c r="H230" s="19"/>
      <c r="I230" s="309"/>
      <c r="J230" s="309"/>
      <c r="K230" s="309"/>
    </row>
    <row r="231" spans="1:11" s="338" customFormat="1" ht="15.95" customHeight="1" x14ac:dyDescent="0.2">
      <c r="A231" s="334"/>
      <c r="B231" s="334"/>
      <c r="C231" s="334"/>
      <c r="D231" s="334"/>
      <c r="E231" s="334"/>
      <c r="F231" s="334"/>
      <c r="H231" s="19"/>
      <c r="I231" s="309"/>
      <c r="J231" s="309"/>
      <c r="K231" s="309"/>
    </row>
    <row r="232" spans="1:11" s="338" customFormat="1" ht="15.95" customHeight="1" x14ac:dyDescent="0.2">
      <c r="A232" s="334"/>
      <c r="B232" s="334"/>
      <c r="C232" s="334"/>
      <c r="D232" s="334"/>
      <c r="E232" s="334"/>
      <c r="F232" s="334"/>
      <c r="H232" s="19"/>
      <c r="I232" s="309"/>
      <c r="J232" s="309"/>
      <c r="K232" s="309"/>
    </row>
    <row r="233" spans="1:11" s="338" customFormat="1" ht="15.95" customHeight="1" x14ac:dyDescent="0.2">
      <c r="A233" s="334"/>
      <c r="B233" s="334"/>
      <c r="C233" s="334"/>
      <c r="D233" s="334"/>
      <c r="E233" s="334"/>
      <c r="F233" s="334"/>
      <c r="H233" s="19"/>
      <c r="I233" s="309"/>
      <c r="J233" s="309"/>
      <c r="K233" s="309"/>
    </row>
    <row r="234" spans="1:11" s="338" customFormat="1" ht="15.95" customHeight="1" x14ac:dyDescent="0.2">
      <c r="A234" s="334"/>
      <c r="B234" s="334"/>
      <c r="C234" s="334"/>
      <c r="D234" s="334"/>
      <c r="E234" s="334"/>
      <c r="F234" s="334"/>
      <c r="H234" s="19"/>
      <c r="I234" s="309"/>
      <c r="J234" s="309"/>
      <c r="K234" s="309"/>
    </row>
    <row r="235" spans="1:11" s="338" customFormat="1" ht="15.95" customHeight="1" x14ac:dyDescent="0.2">
      <c r="A235" s="334"/>
      <c r="B235" s="334"/>
      <c r="C235" s="334"/>
      <c r="D235" s="334"/>
      <c r="E235" s="334"/>
      <c r="F235" s="334"/>
      <c r="H235" s="19"/>
      <c r="I235" s="309"/>
      <c r="J235" s="309"/>
      <c r="K235" s="309"/>
    </row>
    <row r="236" spans="1:11" s="338" customFormat="1" ht="15.95" customHeight="1" x14ac:dyDescent="0.2">
      <c r="A236" s="334"/>
      <c r="B236" s="334"/>
      <c r="C236" s="334"/>
      <c r="D236" s="334"/>
      <c r="E236" s="334"/>
      <c r="F236" s="334"/>
      <c r="H236" s="19"/>
      <c r="I236" s="309"/>
      <c r="J236" s="309"/>
      <c r="K236" s="309"/>
    </row>
    <row r="237" spans="1:11" s="338" customFormat="1" ht="15.95" customHeight="1" x14ac:dyDescent="0.2">
      <c r="A237" s="334"/>
      <c r="B237" s="334"/>
      <c r="C237" s="334"/>
      <c r="D237" s="334"/>
      <c r="E237" s="334"/>
      <c r="F237" s="334"/>
      <c r="H237" s="19"/>
      <c r="I237" s="309"/>
      <c r="J237" s="309"/>
      <c r="K237" s="309"/>
    </row>
    <row r="238" spans="1:11" s="338" customFormat="1" ht="15.95" customHeight="1" x14ac:dyDescent="0.2">
      <c r="A238" s="334"/>
      <c r="B238" s="334"/>
      <c r="C238" s="334"/>
      <c r="D238" s="334"/>
      <c r="E238" s="334"/>
      <c r="F238" s="334"/>
      <c r="H238" s="19"/>
      <c r="I238" s="309"/>
      <c r="J238" s="309"/>
      <c r="K238" s="309"/>
    </row>
    <row r="239" spans="1:11" s="338" customFormat="1" ht="15.95" customHeight="1" x14ac:dyDescent="0.2">
      <c r="A239" s="334"/>
      <c r="B239" s="334"/>
      <c r="C239" s="334"/>
      <c r="D239" s="334"/>
      <c r="E239" s="334"/>
      <c r="F239" s="334"/>
      <c r="H239" s="19"/>
      <c r="I239" s="309"/>
      <c r="J239" s="309"/>
      <c r="K239" s="309"/>
    </row>
    <row r="240" spans="1:11" s="338" customFormat="1" ht="15.95" customHeight="1" x14ac:dyDescent="0.2">
      <c r="A240" s="334"/>
      <c r="B240" s="334"/>
      <c r="C240" s="334"/>
      <c r="D240" s="334"/>
      <c r="E240" s="334"/>
      <c r="F240" s="334"/>
      <c r="H240" s="19"/>
      <c r="I240" s="309"/>
      <c r="J240" s="309"/>
      <c r="K240" s="309"/>
    </row>
    <row r="241" spans="1:11" s="338" customFormat="1" ht="15.95" customHeight="1" x14ac:dyDescent="0.2">
      <c r="A241" s="334"/>
      <c r="B241" s="334"/>
      <c r="C241" s="334"/>
      <c r="D241" s="334"/>
      <c r="E241" s="334"/>
      <c r="F241" s="334"/>
      <c r="H241" s="19"/>
      <c r="I241" s="309"/>
      <c r="J241" s="309"/>
      <c r="K241" s="309"/>
    </row>
    <row r="242" spans="1:11" s="338" customFormat="1" ht="15.95" customHeight="1" x14ac:dyDescent="0.2">
      <c r="A242" s="334"/>
      <c r="B242" s="334"/>
      <c r="C242" s="334"/>
      <c r="D242" s="334"/>
      <c r="E242" s="334"/>
      <c r="F242" s="334"/>
      <c r="H242" s="19"/>
      <c r="I242" s="309"/>
      <c r="J242" s="309"/>
      <c r="K242" s="309"/>
    </row>
    <row r="243" spans="1:11" s="338" customFormat="1" ht="15.95" customHeight="1" x14ac:dyDescent="0.2">
      <c r="A243" s="334"/>
      <c r="B243" s="334"/>
      <c r="C243" s="334"/>
      <c r="D243" s="334"/>
      <c r="E243" s="334"/>
      <c r="F243" s="334"/>
      <c r="H243" s="19"/>
      <c r="I243" s="309"/>
      <c r="J243" s="309"/>
      <c r="K243" s="309"/>
    </row>
    <row r="244" spans="1:11" s="338" customFormat="1" ht="15.95" customHeight="1" x14ac:dyDescent="0.2">
      <c r="A244" s="334"/>
      <c r="B244" s="334"/>
      <c r="C244" s="334"/>
      <c r="D244" s="334"/>
      <c r="E244" s="334"/>
      <c r="F244" s="334"/>
      <c r="H244" s="19"/>
      <c r="I244" s="309"/>
      <c r="J244" s="309"/>
      <c r="K244" s="309"/>
    </row>
    <row r="245" spans="1:11" s="338" customFormat="1" ht="15.95" customHeight="1" x14ac:dyDescent="0.2">
      <c r="A245" s="334"/>
      <c r="B245" s="334"/>
      <c r="C245" s="334"/>
      <c r="D245" s="334"/>
      <c r="E245" s="334"/>
      <c r="F245" s="334"/>
      <c r="H245" s="19"/>
      <c r="I245" s="309"/>
      <c r="J245" s="309"/>
      <c r="K245" s="309"/>
    </row>
    <row r="246" spans="1:11" s="338" customFormat="1" ht="15.95" customHeight="1" x14ac:dyDescent="0.2">
      <c r="A246" s="334"/>
      <c r="B246" s="334"/>
      <c r="C246" s="334"/>
      <c r="D246" s="334"/>
      <c r="E246" s="334"/>
      <c r="F246" s="334"/>
      <c r="H246" s="19"/>
      <c r="I246" s="309"/>
      <c r="J246" s="309"/>
      <c r="K246" s="309"/>
    </row>
    <row r="247" spans="1:11" s="338" customFormat="1" ht="15.95" customHeight="1" x14ac:dyDescent="0.2">
      <c r="A247" s="334"/>
      <c r="B247" s="334"/>
      <c r="C247" s="334"/>
      <c r="D247" s="334"/>
      <c r="E247" s="334"/>
      <c r="F247" s="334"/>
      <c r="H247" s="19"/>
      <c r="I247" s="309"/>
      <c r="J247" s="309"/>
      <c r="K247" s="309"/>
    </row>
    <row r="248" spans="1:11" s="338" customFormat="1" ht="15.95" customHeight="1" x14ac:dyDescent="0.2">
      <c r="A248" s="334"/>
      <c r="B248" s="334"/>
      <c r="C248" s="334"/>
      <c r="D248" s="334"/>
      <c r="E248" s="334"/>
      <c r="F248" s="334"/>
      <c r="H248" s="19"/>
      <c r="I248" s="309"/>
      <c r="J248" s="309"/>
      <c r="K248" s="309"/>
    </row>
    <row r="249" spans="1:11" s="338" customFormat="1" ht="15.95" customHeight="1" x14ac:dyDescent="0.2">
      <c r="A249" s="334"/>
      <c r="B249" s="334"/>
      <c r="C249" s="334"/>
      <c r="D249" s="334"/>
      <c r="E249" s="334"/>
      <c r="F249" s="334"/>
      <c r="H249" s="19"/>
      <c r="I249" s="309"/>
      <c r="J249" s="309"/>
      <c r="K249" s="309"/>
    </row>
    <row r="250" spans="1:11" s="338" customFormat="1" ht="15.95" customHeight="1" x14ac:dyDescent="0.2">
      <c r="A250" s="334"/>
      <c r="B250" s="334"/>
      <c r="C250" s="334"/>
      <c r="D250" s="334"/>
      <c r="E250" s="334"/>
      <c r="F250" s="334"/>
      <c r="H250" s="19"/>
      <c r="I250" s="309"/>
      <c r="J250" s="309"/>
      <c r="K250" s="309"/>
    </row>
    <row r="251" spans="1:11" s="338" customFormat="1" ht="15.95" customHeight="1" x14ac:dyDescent="0.2">
      <c r="A251" s="334"/>
      <c r="B251" s="334"/>
      <c r="C251" s="334"/>
      <c r="D251" s="334"/>
      <c r="E251" s="334"/>
      <c r="F251" s="334"/>
      <c r="H251" s="19"/>
      <c r="I251" s="309"/>
      <c r="J251" s="309"/>
      <c r="K251" s="309"/>
    </row>
    <row r="252" spans="1:11" s="338" customFormat="1" ht="15.95" customHeight="1" x14ac:dyDescent="0.2">
      <c r="A252" s="334"/>
      <c r="B252" s="334"/>
      <c r="C252" s="334"/>
      <c r="D252" s="334"/>
      <c r="E252" s="334"/>
      <c r="F252" s="334"/>
      <c r="H252" s="19"/>
      <c r="I252" s="309"/>
      <c r="J252" s="309"/>
      <c r="K252" s="309"/>
    </row>
    <row r="253" spans="1:11" s="338" customFormat="1" ht="15.95" customHeight="1" x14ac:dyDescent="0.2">
      <c r="A253" s="334"/>
      <c r="B253" s="334"/>
      <c r="C253" s="334"/>
      <c r="D253" s="334"/>
      <c r="E253" s="334"/>
      <c r="F253" s="334"/>
      <c r="H253" s="19"/>
      <c r="I253" s="309"/>
      <c r="J253" s="309"/>
      <c r="K253" s="309"/>
    </row>
    <row r="254" spans="1:11" s="338" customFormat="1" ht="15.95" customHeight="1" x14ac:dyDescent="0.2">
      <c r="A254" s="334"/>
      <c r="B254" s="334"/>
      <c r="C254" s="334"/>
      <c r="D254" s="334"/>
      <c r="E254" s="334"/>
      <c r="F254" s="334"/>
      <c r="H254" s="19"/>
      <c r="I254" s="309"/>
      <c r="J254" s="309"/>
      <c r="K254" s="309"/>
    </row>
    <row r="255" spans="1:11" s="338" customFormat="1" ht="15.95" customHeight="1" x14ac:dyDescent="0.2">
      <c r="A255" s="334"/>
      <c r="B255" s="334"/>
      <c r="C255" s="334"/>
      <c r="D255" s="334"/>
      <c r="E255" s="334"/>
      <c r="F255" s="334"/>
      <c r="H255" s="19"/>
      <c r="I255" s="309"/>
      <c r="J255" s="309"/>
      <c r="K255" s="309"/>
    </row>
    <row r="256" spans="1:11" s="338" customFormat="1" ht="15.95" customHeight="1" x14ac:dyDescent="0.2">
      <c r="A256" s="334"/>
      <c r="B256" s="334"/>
      <c r="C256" s="334"/>
      <c r="D256" s="334"/>
      <c r="E256" s="334"/>
      <c r="F256" s="334"/>
      <c r="H256" s="19"/>
      <c r="I256" s="309"/>
      <c r="J256" s="309"/>
      <c r="K256" s="309"/>
    </row>
    <row r="257" spans="1:11" s="338" customFormat="1" ht="15.95" customHeight="1" x14ac:dyDescent="0.2">
      <c r="A257" s="334"/>
      <c r="B257" s="334"/>
      <c r="C257" s="334"/>
      <c r="D257" s="334"/>
      <c r="E257" s="334"/>
      <c r="F257" s="334"/>
      <c r="H257" s="19"/>
      <c r="I257" s="309"/>
      <c r="J257" s="309"/>
      <c r="K257" s="309"/>
    </row>
    <row r="258" spans="1:11" s="338" customFormat="1" ht="15.95" customHeight="1" x14ac:dyDescent="0.2">
      <c r="A258" s="334"/>
      <c r="B258" s="334"/>
      <c r="C258" s="334"/>
      <c r="D258" s="334"/>
      <c r="E258" s="334"/>
      <c r="F258" s="334"/>
      <c r="H258" s="19"/>
      <c r="I258" s="309"/>
      <c r="J258" s="309"/>
      <c r="K258" s="309"/>
    </row>
    <row r="259" spans="1:11" s="338" customFormat="1" ht="15.95" customHeight="1" x14ac:dyDescent="0.2">
      <c r="A259" s="334"/>
      <c r="B259" s="334"/>
      <c r="C259" s="334"/>
      <c r="D259" s="334"/>
      <c r="E259" s="334"/>
      <c r="F259" s="334"/>
      <c r="H259" s="19"/>
      <c r="I259" s="309"/>
      <c r="J259" s="309"/>
      <c r="K259" s="309"/>
    </row>
    <row r="260" spans="1:11" s="338" customFormat="1" ht="15.95" customHeight="1" x14ac:dyDescent="0.2">
      <c r="A260" s="334"/>
      <c r="B260" s="334"/>
      <c r="C260" s="334"/>
      <c r="D260" s="334"/>
      <c r="E260" s="334"/>
      <c r="F260" s="334"/>
      <c r="H260" s="19"/>
      <c r="I260" s="309"/>
      <c r="J260" s="309"/>
      <c r="K260" s="309"/>
    </row>
    <row r="261" spans="1:11" s="338" customFormat="1" ht="15.95" customHeight="1" x14ac:dyDescent="0.2">
      <c r="A261" s="334"/>
      <c r="B261" s="334"/>
      <c r="C261" s="334"/>
      <c r="D261" s="334"/>
      <c r="E261" s="334"/>
      <c r="F261" s="334"/>
      <c r="H261" s="19"/>
      <c r="I261" s="309"/>
      <c r="J261" s="309"/>
      <c r="K261" s="309"/>
    </row>
    <row r="262" spans="1:11" s="338" customFormat="1" ht="15.95" customHeight="1" x14ac:dyDescent="0.2">
      <c r="A262" s="334"/>
      <c r="B262" s="334"/>
      <c r="C262" s="334"/>
      <c r="D262" s="334"/>
      <c r="E262" s="334"/>
      <c r="F262" s="334"/>
      <c r="H262" s="19"/>
      <c r="I262" s="309"/>
      <c r="J262" s="309"/>
      <c r="K262" s="309"/>
    </row>
    <row r="263" spans="1:11" s="338" customFormat="1" ht="15.95" customHeight="1" x14ac:dyDescent="0.2">
      <c r="A263" s="334"/>
      <c r="B263" s="334"/>
      <c r="C263" s="334"/>
      <c r="D263" s="334"/>
      <c r="E263" s="334"/>
      <c r="F263" s="334"/>
      <c r="H263" s="19"/>
      <c r="I263" s="309"/>
      <c r="J263" s="309"/>
      <c r="K263" s="309"/>
    </row>
    <row r="264" spans="1:11" s="338" customFormat="1" ht="15.95" customHeight="1" x14ac:dyDescent="0.2">
      <c r="A264" s="334"/>
      <c r="B264" s="334"/>
      <c r="C264" s="334"/>
      <c r="D264" s="334"/>
      <c r="E264" s="334"/>
      <c r="F264" s="334"/>
      <c r="H264" s="19"/>
      <c r="I264" s="309"/>
      <c r="J264" s="309"/>
      <c r="K264" s="309"/>
    </row>
    <row r="265" spans="1:11" s="338" customFormat="1" ht="15.95" customHeight="1" x14ac:dyDescent="0.2">
      <c r="A265" s="334"/>
      <c r="B265" s="334"/>
      <c r="C265" s="334"/>
      <c r="D265" s="334"/>
      <c r="E265" s="334"/>
      <c r="F265" s="334"/>
      <c r="H265" s="19"/>
      <c r="I265" s="309"/>
      <c r="J265" s="309"/>
      <c r="K265" s="309"/>
    </row>
    <row r="266" spans="1:11" s="338" customFormat="1" ht="15.95" customHeight="1" x14ac:dyDescent="0.2">
      <c r="A266" s="334"/>
      <c r="B266" s="334"/>
      <c r="C266" s="334"/>
      <c r="D266" s="334"/>
      <c r="E266" s="334"/>
      <c r="F266" s="334"/>
      <c r="H266" s="19"/>
      <c r="I266" s="309"/>
      <c r="J266" s="309"/>
      <c r="K266" s="309"/>
    </row>
    <row r="267" spans="1:11" s="338" customFormat="1" ht="15.95" customHeight="1" x14ac:dyDescent="0.2">
      <c r="A267" s="334"/>
      <c r="B267" s="334"/>
      <c r="C267" s="334"/>
      <c r="D267" s="334"/>
      <c r="E267" s="334"/>
      <c r="F267" s="334"/>
      <c r="H267" s="19"/>
      <c r="I267" s="309"/>
      <c r="J267" s="309"/>
      <c r="K267" s="309"/>
    </row>
    <row r="268" spans="1:11" s="338" customFormat="1" ht="15.95" customHeight="1" x14ac:dyDescent="0.2">
      <c r="A268" s="334"/>
      <c r="B268" s="334"/>
      <c r="C268" s="334"/>
      <c r="D268" s="334"/>
      <c r="E268" s="334"/>
      <c r="F268" s="334"/>
      <c r="H268" s="19"/>
      <c r="I268" s="309"/>
      <c r="J268" s="309"/>
      <c r="K268" s="309"/>
    </row>
    <row r="269" spans="1:11" s="338" customFormat="1" ht="15.95" customHeight="1" x14ac:dyDescent="0.2">
      <c r="A269" s="334"/>
      <c r="B269" s="334"/>
      <c r="C269" s="334"/>
      <c r="D269" s="334"/>
      <c r="E269" s="334"/>
      <c r="F269" s="334"/>
      <c r="H269" s="19"/>
      <c r="I269" s="309"/>
      <c r="J269" s="309"/>
      <c r="K269" s="309"/>
    </row>
    <row r="270" spans="1:11" s="338" customFormat="1" ht="15.95" customHeight="1" x14ac:dyDescent="0.2">
      <c r="A270" s="334"/>
      <c r="B270" s="334"/>
      <c r="C270" s="334"/>
      <c r="D270" s="334"/>
      <c r="E270" s="334"/>
      <c r="F270" s="334"/>
      <c r="H270" s="19"/>
      <c r="I270" s="309"/>
      <c r="J270" s="309"/>
      <c r="K270" s="309"/>
    </row>
    <row r="271" spans="1:11" s="338" customFormat="1" ht="15.95" customHeight="1" x14ac:dyDescent="0.2">
      <c r="A271" s="334"/>
      <c r="B271" s="334"/>
      <c r="C271" s="334"/>
      <c r="D271" s="334"/>
      <c r="E271" s="334"/>
      <c r="F271" s="334"/>
      <c r="H271" s="19"/>
      <c r="I271" s="309"/>
      <c r="J271" s="309"/>
      <c r="K271" s="309"/>
    </row>
    <row r="272" spans="1:11" s="338" customFormat="1" ht="15.95" customHeight="1" x14ac:dyDescent="0.2">
      <c r="A272" s="334"/>
      <c r="B272" s="334"/>
      <c r="C272" s="334"/>
      <c r="D272" s="334"/>
      <c r="E272" s="334"/>
      <c r="F272" s="334"/>
      <c r="H272" s="19"/>
      <c r="I272" s="309"/>
      <c r="J272" s="309"/>
      <c r="K272" s="309"/>
    </row>
    <row r="273" spans="1:11" s="338" customFormat="1" ht="15.95" customHeight="1" x14ac:dyDescent="0.2">
      <c r="A273" s="334"/>
      <c r="B273" s="334"/>
      <c r="C273" s="334"/>
      <c r="D273" s="334"/>
      <c r="E273" s="334"/>
      <c r="F273" s="334"/>
      <c r="H273" s="19"/>
      <c r="I273" s="309"/>
      <c r="J273" s="309"/>
      <c r="K273" s="309"/>
    </row>
    <row r="274" spans="1:11" s="338" customFormat="1" ht="15.95" customHeight="1" x14ac:dyDescent="0.2">
      <c r="A274" s="334"/>
      <c r="B274" s="334"/>
      <c r="C274" s="334"/>
      <c r="D274" s="334"/>
      <c r="E274" s="334"/>
      <c r="F274" s="334"/>
      <c r="H274" s="19"/>
      <c r="I274" s="309"/>
      <c r="J274" s="309"/>
      <c r="K274" s="309"/>
    </row>
    <row r="275" spans="1:11" s="338" customFormat="1" ht="15.95" customHeight="1" x14ac:dyDescent="0.2">
      <c r="A275" s="334"/>
      <c r="B275" s="334"/>
      <c r="C275" s="334"/>
      <c r="D275" s="334"/>
      <c r="E275" s="334"/>
      <c r="F275" s="334"/>
      <c r="H275" s="19"/>
      <c r="I275" s="309"/>
      <c r="J275" s="309"/>
      <c r="K275" s="309"/>
    </row>
    <row r="276" spans="1:11" s="338" customFormat="1" ht="15.95" customHeight="1" x14ac:dyDescent="0.2">
      <c r="A276" s="334"/>
      <c r="B276" s="334"/>
      <c r="C276" s="334"/>
      <c r="D276" s="334"/>
      <c r="E276" s="334"/>
      <c r="F276" s="334"/>
      <c r="H276" s="19"/>
      <c r="I276" s="309"/>
      <c r="J276" s="309"/>
      <c r="K276" s="309"/>
    </row>
    <row r="277" spans="1:11" s="338" customFormat="1" ht="15.95" customHeight="1" x14ac:dyDescent="0.2">
      <c r="A277" s="334"/>
      <c r="B277" s="334"/>
      <c r="C277" s="334"/>
      <c r="D277" s="334"/>
      <c r="E277" s="334"/>
      <c r="F277" s="334"/>
      <c r="H277" s="19"/>
      <c r="I277" s="309"/>
      <c r="J277" s="309"/>
      <c r="K277" s="309"/>
    </row>
    <row r="278" spans="1:11" s="338" customFormat="1" ht="15.95" customHeight="1" x14ac:dyDescent="0.2">
      <c r="A278" s="334"/>
      <c r="B278" s="334"/>
      <c r="C278" s="334"/>
      <c r="D278" s="334"/>
      <c r="E278" s="334"/>
      <c r="F278" s="334"/>
      <c r="H278" s="19"/>
      <c r="I278" s="309"/>
      <c r="J278" s="309"/>
      <c r="K278" s="309"/>
    </row>
    <row r="279" spans="1:11" s="338" customFormat="1" ht="15.95" customHeight="1" x14ac:dyDescent="0.2">
      <c r="A279" s="334"/>
      <c r="B279" s="334"/>
      <c r="C279" s="334"/>
      <c r="D279" s="334"/>
      <c r="E279" s="334"/>
      <c r="F279" s="334"/>
      <c r="H279" s="19"/>
      <c r="I279" s="309"/>
      <c r="J279" s="309"/>
      <c r="K279" s="309"/>
    </row>
    <row r="280" spans="1:11" s="338" customFormat="1" ht="15.95" customHeight="1" x14ac:dyDescent="0.2">
      <c r="A280" s="334"/>
      <c r="B280" s="334"/>
      <c r="C280" s="334"/>
      <c r="D280" s="334"/>
      <c r="E280" s="334"/>
      <c r="F280" s="334"/>
      <c r="H280" s="19"/>
      <c r="I280" s="309"/>
      <c r="J280" s="309"/>
      <c r="K280" s="309"/>
    </row>
    <row r="281" spans="1:11" s="338" customFormat="1" ht="15.95" customHeight="1" x14ac:dyDescent="0.2">
      <c r="A281" s="334"/>
      <c r="B281" s="334"/>
      <c r="C281" s="334"/>
      <c r="D281" s="334"/>
      <c r="E281" s="334"/>
      <c r="F281" s="334"/>
      <c r="H281" s="19"/>
      <c r="I281" s="309"/>
      <c r="J281" s="309"/>
      <c r="K281" s="309"/>
    </row>
    <row r="282" spans="1:11" s="338" customFormat="1" ht="15.95" customHeight="1" x14ac:dyDescent="0.2">
      <c r="A282" s="334"/>
      <c r="B282" s="334"/>
      <c r="C282" s="334"/>
      <c r="D282" s="334"/>
      <c r="E282" s="334"/>
      <c r="F282" s="334"/>
      <c r="H282" s="19"/>
      <c r="I282" s="309"/>
      <c r="J282" s="309"/>
      <c r="K282" s="309"/>
    </row>
    <row r="283" spans="1:11" s="338" customFormat="1" ht="15.95" customHeight="1" x14ac:dyDescent="0.2">
      <c r="A283" s="334"/>
      <c r="B283" s="334"/>
      <c r="C283" s="334"/>
      <c r="D283" s="334"/>
      <c r="E283" s="334"/>
      <c r="F283" s="334"/>
      <c r="H283" s="19"/>
      <c r="I283" s="309"/>
      <c r="J283" s="309"/>
      <c r="K283" s="309"/>
    </row>
    <row r="284" spans="1:11" s="338" customFormat="1" ht="15.95" customHeight="1" x14ac:dyDescent="0.2">
      <c r="A284" s="334"/>
      <c r="B284" s="334"/>
      <c r="C284" s="334"/>
      <c r="D284" s="334"/>
      <c r="E284" s="334"/>
      <c r="F284" s="334"/>
      <c r="H284" s="19"/>
      <c r="I284" s="309"/>
      <c r="J284" s="309"/>
      <c r="K284" s="309"/>
    </row>
    <row r="285" spans="1:11" s="338" customFormat="1" ht="15.95" customHeight="1" x14ac:dyDescent="0.2">
      <c r="A285" s="334"/>
      <c r="B285" s="334"/>
      <c r="C285" s="334"/>
      <c r="D285" s="334"/>
      <c r="E285" s="334"/>
      <c r="F285" s="334"/>
      <c r="H285" s="19"/>
      <c r="I285" s="309"/>
      <c r="J285" s="309"/>
      <c r="K285" s="309"/>
    </row>
    <row r="286" spans="1:11" s="338" customFormat="1" ht="15.95" customHeight="1" x14ac:dyDescent="0.2">
      <c r="A286" s="334"/>
      <c r="B286" s="334"/>
      <c r="C286" s="334"/>
      <c r="D286" s="334"/>
      <c r="E286" s="334"/>
      <c r="F286" s="334"/>
      <c r="H286" s="19"/>
      <c r="I286" s="309"/>
      <c r="J286" s="309"/>
      <c r="K286" s="309"/>
    </row>
    <row r="287" spans="1:11" s="338" customFormat="1" ht="15.95" customHeight="1" x14ac:dyDescent="0.2">
      <c r="A287" s="334"/>
      <c r="B287" s="334"/>
      <c r="C287" s="334"/>
      <c r="D287" s="334"/>
      <c r="E287" s="334"/>
      <c r="F287" s="334"/>
      <c r="H287" s="19"/>
      <c r="I287" s="309"/>
      <c r="J287" s="309"/>
      <c r="K287" s="309"/>
    </row>
    <row r="288" spans="1:11" s="338" customFormat="1" ht="15.95" customHeight="1" x14ac:dyDescent="0.2">
      <c r="H288" s="19"/>
      <c r="I288" s="309"/>
      <c r="J288" s="309"/>
      <c r="K288" s="309"/>
    </row>
    <row r="289" spans="8:11" s="338" customFormat="1" ht="15.95" customHeight="1" x14ac:dyDescent="0.2">
      <c r="H289" s="19"/>
      <c r="I289" s="309"/>
      <c r="J289" s="309"/>
      <c r="K289" s="309"/>
    </row>
    <row r="290" spans="8:11" s="338" customFormat="1" ht="15.95" customHeight="1" x14ac:dyDescent="0.2">
      <c r="H290" s="19"/>
      <c r="I290" s="309"/>
      <c r="J290" s="309"/>
      <c r="K290" s="309"/>
    </row>
    <row r="291" spans="8:11" s="338" customFormat="1" ht="15.95" customHeight="1" x14ac:dyDescent="0.2">
      <c r="H291" s="19"/>
      <c r="I291" s="309"/>
      <c r="J291" s="309"/>
      <c r="K291" s="309"/>
    </row>
    <row r="292" spans="8:11" s="338" customFormat="1" ht="15.95" customHeight="1" x14ac:dyDescent="0.2">
      <c r="H292" s="19"/>
      <c r="I292" s="309"/>
      <c r="J292" s="309"/>
      <c r="K292" s="309"/>
    </row>
    <row r="293" spans="8:11" s="338" customFormat="1" ht="15.95" customHeight="1" x14ac:dyDescent="0.2">
      <c r="H293" s="19"/>
      <c r="I293" s="309"/>
      <c r="J293" s="309"/>
      <c r="K293" s="309"/>
    </row>
    <row r="294" spans="8:11" s="338" customFormat="1" ht="15.95" customHeight="1" x14ac:dyDescent="0.2">
      <c r="H294" s="19"/>
      <c r="I294" s="309"/>
      <c r="J294" s="309"/>
      <c r="K294" s="309"/>
    </row>
    <row r="295" spans="8:11" s="338" customFormat="1" ht="15.95" customHeight="1" x14ac:dyDescent="0.2">
      <c r="H295" s="19"/>
      <c r="I295" s="309"/>
      <c r="J295" s="309"/>
      <c r="K295" s="309"/>
    </row>
    <row r="296" spans="8:11" s="338" customFormat="1" ht="15.95" customHeight="1" x14ac:dyDescent="0.2">
      <c r="H296" s="19"/>
      <c r="I296" s="309"/>
      <c r="J296" s="309"/>
      <c r="K296" s="309"/>
    </row>
    <row r="297" spans="8:11" s="338" customFormat="1" ht="15.95" customHeight="1" x14ac:dyDescent="0.2">
      <c r="H297" s="19"/>
      <c r="I297" s="309"/>
      <c r="J297" s="309"/>
      <c r="K297" s="309"/>
    </row>
    <row r="298" spans="8:11" s="338" customFormat="1" ht="15.95" customHeight="1" x14ac:dyDescent="0.2">
      <c r="H298" s="19"/>
      <c r="I298" s="309"/>
      <c r="J298" s="309"/>
      <c r="K298" s="309"/>
    </row>
    <row r="299" spans="8:11" s="338" customFormat="1" ht="15.95" customHeight="1" x14ac:dyDescent="0.2">
      <c r="H299" s="19"/>
      <c r="I299" s="309"/>
      <c r="J299" s="309"/>
      <c r="K299" s="309"/>
    </row>
    <row r="300" spans="8:11" s="338" customFormat="1" ht="15.95" customHeight="1" x14ac:dyDescent="0.2">
      <c r="H300" s="19"/>
      <c r="I300" s="309"/>
      <c r="J300" s="309"/>
      <c r="K300" s="309"/>
    </row>
    <row r="301" spans="8:11" s="338" customFormat="1" ht="15.95" customHeight="1" x14ac:dyDescent="0.2">
      <c r="H301" s="19"/>
      <c r="I301" s="309"/>
      <c r="J301" s="309"/>
      <c r="K301" s="309"/>
    </row>
    <row r="302" spans="8:11" s="338" customFormat="1" ht="15.95" customHeight="1" x14ac:dyDescent="0.2">
      <c r="H302" s="19"/>
      <c r="I302" s="309"/>
      <c r="J302" s="309"/>
      <c r="K302" s="309"/>
    </row>
    <row r="303" spans="8:11" s="338" customFormat="1" ht="15.95" customHeight="1" x14ac:dyDescent="0.2">
      <c r="H303" s="19"/>
      <c r="I303" s="309"/>
      <c r="J303" s="309"/>
      <c r="K303" s="309"/>
    </row>
    <row r="304" spans="8:11" s="338" customFormat="1" ht="15.95" customHeight="1" x14ac:dyDescent="0.2">
      <c r="H304" s="19"/>
      <c r="I304" s="309"/>
      <c r="J304" s="309"/>
      <c r="K304" s="309"/>
    </row>
    <row r="305" spans="8:11" s="338" customFormat="1" ht="15.95" customHeight="1" x14ac:dyDescent="0.2">
      <c r="H305" s="19"/>
      <c r="I305" s="309"/>
      <c r="J305" s="309"/>
      <c r="K305" s="309"/>
    </row>
    <row r="306" spans="8:11" s="338" customFormat="1" ht="15.95" customHeight="1" x14ac:dyDescent="0.2">
      <c r="H306" s="19"/>
      <c r="I306" s="309"/>
      <c r="J306" s="309"/>
      <c r="K306" s="309"/>
    </row>
    <row r="307" spans="8:11" s="338" customFormat="1" ht="15.95" customHeight="1" x14ac:dyDescent="0.2">
      <c r="H307" s="19"/>
      <c r="I307" s="309"/>
      <c r="J307" s="309"/>
      <c r="K307" s="309"/>
    </row>
    <row r="308" spans="8:11" s="338" customFormat="1" ht="15.95" customHeight="1" x14ac:dyDescent="0.2">
      <c r="H308" s="19"/>
      <c r="I308" s="309"/>
      <c r="J308" s="309"/>
      <c r="K308" s="309"/>
    </row>
    <row r="309" spans="8:11" s="338" customFormat="1" ht="15.95" customHeight="1" x14ac:dyDescent="0.2">
      <c r="H309" s="19"/>
      <c r="I309" s="309"/>
      <c r="J309" s="309"/>
      <c r="K309" s="309"/>
    </row>
    <row r="310" spans="8:11" s="338" customFormat="1" ht="15.95" customHeight="1" x14ac:dyDescent="0.2">
      <c r="H310" s="19"/>
      <c r="I310" s="309"/>
      <c r="J310" s="309"/>
      <c r="K310" s="309"/>
    </row>
    <row r="311" spans="8:11" s="338" customFormat="1" ht="15.95" customHeight="1" x14ac:dyDescent="0.2">
      <c r="H311" s="19"/>
      <c r="I311" s="309"/>
      <c r="J311" s="309"/>
      <c r="K311" s="309"/>
    </row>
    <row r="312" spans="8:11" s="338" customFormat="1" ht="15.95" customHeight="1" x14ac:dyDescent="0.2">
      <c r="H312" s="19"/>
      <c r="I312" s="309"/>
      <c r="J312" s="309"/>
      <c r="K312" s="309"/>
    </row>
    <row r="313" spans="8:11" s="338" customFormat="1" ht="15.95" customHeight="1" x14ac:dyDescent="0.2">
      <c r="H313" s="19"/>
      <c r="I313" s="309"/>
      <c r="J313" s="309"/>
      <c r="K313" s="309"/>
    </row>
    <row r="314" spans="8:11" s="338" customFormat="1" ht="15.95" customHeight="1" x14ac:dyDescent="0.2">
      <c r="H314" s="19"/>
      <c r="I314" s="309"/>
      <c r="J314" s="309"/>
      <c r="K314" s="309"/>
    </row>
    <row r="315" spans="8:11" s="338" customFormat="1" ht="15.95" customHeight="1" x14ac:dyDescent="0.2">
      <c r="H315" s="19"/>
      <c r="I315" s="309"/>
      <c r="J315" s="309"/>
      <c r="K315" s="309"/>
    </row>
    <row r="316" spans="8:11" s="338" customFormat="1" ht="15.95" customHeight="1" x14ac:dyDescent="0.2">
      <c r="H316" s="19"/>
      <c r="I316" s="309"/>
      <c r="J316" s="309"/>
      <c r="K316" s="309"/>
    </row>
    <row r="317" spans="8:11" s="338" customFormat="1" ht="15.95" customHeight="1" x14ac:dyDescent="0.2">
      <c r="H317" s="19"/>
      <c r="I317" s="309"/>
      <c r="J317" s="309"/>
      <c r="K317" s="309"/>
    </row>
    <row r="318" spans="8:11" s="338" customFormat="1" ht="15.95" customHeight="1" x14ac:dyDescent="0.2">
      <c r="H318" s="19"/>
      <c r="I318" s="309"/>
      <c r="J318" s="309"/>
      <c r="K318" s="309"/>
    </row>
    <row r="319" spans="8:11" s="338" customFormat="1" ht="15.95" customHeight="1" x14ac:dyDescent="0.2">
      <c r="H319" s="19"/>
      <c r="I319" s="309"/>
      <c r="J319" s="309"/>
      <c r="K319" s="309"/>
    </row>
    <row r="320" spans="8:11" s="338" customFormat="1" ht="15.95" customHeight="1" x14ac:dyDescent="0.2">
      <c r="H320" s="19"/>
      <c r="I320" s="309"/>
      <c r="J320" s="309"/>
      <c r="K320" s="309"/>
    </row>
    <row r="321" spans="8:11" s="338" customFormat="1" ht="15.95" customHeight="1" x14ac:dyDescent="0.2">
      <c r="H321" s="19"/>
      <c r="I321" s="309"/>
      <c r="J321" s="309"/>
      <c r="K321" s="309"/>
    </row>
    <row r="322" spans="8:11" s="338" customFormat="1" ht="15.95" customHeight="1" x14ac:dyDescent="0.2">
      <c r="H322" s="19"/>
      <c r="I322" s="309"/>
      <c r="J322" s="309"/>
      <c r="K322" s="309"/>
    </row>
    <row r="323" spans="8:11" s="338" customFormat="1" ht="15.95" customHeight="1" x14ac:dyDescent="0.2">
      <c r="H323" s="19"/>
      <c r="I323" s="309"/>
      <c r="J323" s="309"/>
      <c r="K323" s="309"/>
    </row>
    <row r="324" spans="8:11" s="338" customFormat="1" ht="15.95" customHeight="1" x14ac:dyDescent="0.2">
      <c r="H324" s="19"/>
      <c r="I324" s="309"/>
      <c r="J324" s="309"/>
      <c r="K324" s="309"/>
    </row>
    <row r="325" spans="8:11" s="338" customFormat="1" ht="15.95" customHeight="1" x14ac:dyDescent="0.2">
      <c r="H325" s="19"/>
      <c r="I325" s="309"/>
      <c r="J325" s="309"/>
      <c r="K325" s="309"/>
    </row>
    <row r="326" spans="8:11" s="338" customFormat="1" ht="15.95" customHeight="1" x14ac:dyDescent="0.2">
      <c r="H326" s="19"/>
      <c r="I326" s="309"/>
      <c r="J326" s="309"/>
      <c r="K326" s="309"/>
    </row>
    <row r="327" spans="8:11" s="338" customFormat="1" ht="15.95" customHeight="1" x14ac:dyDescent="0.2">
      <c r="H327" s="19"/>
      <c r="I327" s="309"/>
      <c r="J327" s="309"/>
      <c r="K327" s="309"/>
    </row>
    <row r="328" spans="8:11" s="338" customFormat="1" ht="15.95" customHeight="1" x14ac:dyDescent="0.2">
      <c r="H328" s="19"/>
      <c r="I328" s="309"/>
      <c r="J328" s="309"/>
      <c r="K328" s="309"/>
    </row>
    <row r="329" spans="8:11" s="338" customFormat="1" ht="15.95" customHeight="1" x14ac:dyDescent="0.2">
      <c r="H329" s="19"/>
      <c r="I329" s="309"/>
      <c r="J329" s="309"/>
      <c r="K329" s="309"/>
    </row>
    <row r="330" spans="8:11" s="338" customFormat="1" ht="15.95" customHeight="1" x14ac:dyDescent="0.2">
      <c r="H330" s="19"/>
      <c r="I330" s="309"/>
      <c r="J330" s="309"/>
      <c r="K330" s="309"/>
    </row>
    <row r="331" spans="8:11" s="338" customFormat="1" ht="15.95" customHeight="1" x14ac:dyDescent="0.2">
      <c r="H331" s="19"/>
      <c r="I331" s="309"/>
      <c r="J331" s="309"/>
      <c r="K331" s="309"/>
    </row>
    <row r="332" spans="8:11" s="338" customFormat="1" ht="15.95" customHeight="1" x14ac:dyDescent="0.2">
      <c r="H332" s="19"/>
      <c r="I332" s="309"/>
      <c r="J332" s="309"/>
      <c r="K332" s="309"/>
    </row>
    <row r="333" spans="8:11" s="338" customFormat="1" ht="15.95" customHeight="1" x14ac:dyDescent="0.2">
      <c r="H333" s="19"/>
      <c r="I333" s="309"/>
      <c r="J333" s="309"/>
      <c r="K333" s="309"/>
    </row>
    <row r="334" spans="8:11" s="338" customFormat="1" ht="15.95" customHeight="1" x14ac:dyDescent="0.2">
      <c r="H334" s="19"/>
      <c r="I334" s="309"/>
      <c r="J334" s="309"/>
      <c r="K334" s="309"/>
    </row>
    <row r="335" spans="8:11" s="338" customFormat="1" ht="15.95" customHeight="1" x14ac:dyDescent="0.2">
      <c r="H335" s="19"/>
      <c r="I335" s="309"/>
      <c r="J335" s="309"/>
      <c r="K335" s="309"/>
    </row>
    <row r="336" spans="8:11" s="338" customFormat="1" ht="15.95" customHeight="1" x14ac:dyDescent="0.2">
      <c r="H336" s="19"/>
      <c r="I336" s="309"/>
      <c r="J336" s="309"/>
      <c r="K336" s="309"/>
    </row>
    <row r="337" spans="8:11" s="338" customFormat="1" ht="15.95" customHeight="1" x14ac:dyDescent="0.2">
      <c r="H337" s="19"/>
      <c r="I337" s="309"/>
      <c r="J337" s="309"/>
      <c r="K337" s="309"/>
    </row>
    <row r="338" spans="8:11" s="338" customFormat="1" ht="15.95" customHeight="1" x14ac:dyDescent="0.2">
      <c r="H338" s="19"/>
      <c r="I338" s="309"/>
      <c r="J338" s="309"/>
      <c r="K338" s="309"/>
    </row>
    <row r="339" spans="8:11" s="338" customFormat="1" ht="15.95" customHeight="1" x14ac:dyDescent="0.2">
      <c r="H339" s="19"/>
      <c r="I339" s="309"/>
      <c r="J339" s="309"/>
      <c r="K339" s="309"/>
    </row>
    <row r="340" spans="8:11" s="338" customFormat="1" ht="15.95" customHeight="1" x14ac:dyDescent="0.2">
      <c r="H340" s="19"/>
      <c r="I340" s="309"/>
      <c r="J340" s="309"/>
      <c r="K340" s="309"/>
    </row>
    <row r="341" spans="8:11" s="338" customFormat="1" ht="15.95" customHeight="1" x14ac:dyDescent="0.2">
      <c r="H341" s="19"/>
      <c r="I341" s="309"/>
      <c r="J341" s="309"/>
      <c r="K341" s="309"/>
    </row>
    <row r="342" spans="8:11" s="338" customFormat="1" ht="15.95" customHeight="1" x14ac:dyDescent="0.2">
      <c r="H342" s="19"/>
      <c r="I342" s="309"/>
      <c r="J342" s="309"/>
      <c r="K342" s="309"/>
    </row>
    <row r="343" spans="8:11" s="338" customFormat="1" ht="15.95" customHeight="1" x14ac:dyDescent="0.2">
      <c r="H343" s="19"/>
      <c r="I343" s="309"/>
      <c r="J343" s="309"/>
      <c r="K343" s="309"/>
    </row>
    <row r="344" spans="8:11" s="338" customFormat="1" ht="15.95" customHeight="1" x14ac:dyDescent="0.2">
      <c r="H344" s="19"/>
      <c r="I344" s="309"/>
      <c r="J344" s="309"/>
      <c r="K344" s="309"/>
    </row>
    <row r="345" spans="8:11" s="338" customFormat="1" ht="15.95" customHeight="1" x14ac:dyDescent="0.2">
      <c r="H345" s="19"/>
      <c r="I345" s="309"/>
      <c r="J345" s="309"/>
      <c r="K345" s="309"/>
    </row>
    <row r="346" spans="8:11" s="338" customFormat="1" ht="15.95" customHeight="1" x14ac:dyDescent="0.2">
      <c r="H346" s="19"/>
      <c r="I346" s="309"/>
      <c r="J346" s="309"/>
      <c r="K346" s="309"/>
    </row>
    <row r="347" spans="8:11" s="338" customFormat="1" ht="15.95" customHeight="1" x14ac:dyDescent="0.2">
      <c r="H347" s="19"/>
      <c r="I347" s="309"/>
      <c r="J347" s="309"/>
      <c r="K347" s="309"/>
    </row>
    <row r="348" spans="8:11" s="338" customFormat="1" ht="15.95" customHeight="1" x14ac:dyDescent="0.2">
      <c r="H348" s="19"/>
      <c r="I348" s="309"/>
      <c r="J348" s="309"/>
      <c r="K348" s="309"/>
    </row>
    <row r="349" spans="8:11" s="338" customFormat="1" ht="15.95" customHeight="1" x14ac:dyDescent="0.2">
      <c r="H349" s="19"/>
      <c r="I349" s="309"/>
      <c r="J349" s="309"/>
      <c r="K349" s="309"/>
    </row>
    <row r="350" spans="8:11" s="338" customFormat="1" ht="15.95" customHeight="1" x14ac:dyDescent="0.2">
      <c r="H350" s="19"/>
      <c r="I350" s="309"/>
      <c r="J350" s="309"/>
      <c r="K350" s="309"/>
    </row>
    <row r="351" spans="8:11" s="338" customFormat="1" ht="15.95" customHeight="1" x14ac:dyDescent="0.2">
      <c r="H351" s="19"/>
      <c r="I351" s="309"/>
      <c r="J351" s="309"/>
      <c r="K351" s="309"/>
    </row>
    <row r="352" spans="8:11" s="338" customFormat="1" ht="15.95" customHeight="1" x14ac:dyDescent="0.2">
      <c r="H352" s="19"/>
      <c r="I352" s="309"/>
      <c r="J352" s="309"/>
      <c r="K352" s="309"/>
    </row>
    <row r="353" spans="8:11" s="338" customFormat="1" ht="15.95" customHeight="1" x14ac:dyDescent="0.2">
      <c r="H353" s="19"/>
      <c r="I353" s="309"/>
      <c r="J353" s="309"/>
      <c r="K353" s="309"/>
    </row>
    <row r="354" spans="8:11" s="338" customFormat="1" ht="15.95" customHeight="1" x14ac:dyDescent="0.2">
      <c r="H354" s="19"/>
      <c r="I354" s="309"/>
      <c r="J354" s="309"/>
      <c r="K354" s="309"/>
    </row>
    <row r="355" spans="8:11" s="338" customFormat="1" ht="15.95" customHeight="1" x14ac:dyDescent="0.2">
      <c r="H355" s="19"/>
      <c r="I355" s="309"/>
      <c r="J355" s="309"/>
      <c r="K355" s="309"/>
    </row>
    <row r="356" spans="8:11" s="338" customFormat="1" ht="15.95" customHeight="1" x14ac:dyDescent="0.2">
      <c r="H356" s="19"/>
      <c r="I356" s="309"/>
      <c r="J356" s="309"/>
      <c r="K356" s="309"/>
    </row>
    <row r="357" spans="8:11" s="338" customFormat="1" ht="15.95" customHeight="1" x14ac:dyDescent="0.2">
      <c r="H357" s="19"/>
      <c r="I357" s="309"/>
      <c r="J357" s="309"/>
      <c r="K357" s="309"/>
    </row>
    <row r="358" spans="8:11" s="338" customFormat="1" ht="15.95" customHeight="1" x14ac:dyDescent="0.2">
      <c r="H358" s="19"/>
      <c r="I358" s="309"/>
      <c r="J358" s="309"/>
      <c r="K358" s="309"/>
    </row>
    <row r="359" spans="8:11" s="338" customFormat="1" ht="15.95" customHeight="1" x14ac:dyDescent="0.2">
      <c r="H359" s="19"/>
      <c r="I359" s="309"/>
      <c r="J359" s="309"/>
      <c r="K359" s="309"/>
    </row>
    <row r="360" spans="8:11" s="338" customFormat="1" ht="15.95" customHeight="1" x14ac:dyDescent="0.2">
      <c r="H360" s="19"/>
      <c r="I360" s="309"/>
      <c r="J360" s="309"/>
      <c r="K360" s="309"/>
    </row>
    <row r="361" spans="8:11" s="338" customFormat="1" ht="15.95" customHeight="1" x14ac:dyDescent="0.2">
      <c r="H361" s="19"/>
      <c r="I361" s="309"/>
      <c r="J361" s="309"/>
      <c r="K361" s="309"/>
    </row>
    <row r="362" spans="8:11" s="338" customFormat="1" ht="15.95" customHeight="1" x14ac:dyDescent="0.2">
      <c r="H362" s="19"/>
      <c r="I362" s="309"/>
      <c r="J362" s="309"/>
      <c r="K362" s="309"/>
    </row>
    <row r="363" spans="8:11" s="338" customFormat="1" ht="15.95" customHeight="1" x14ac:dyDescent="0.2">
      <c r="H363" s="19"/>
      <c r="I363" s="309"/>
      <c r="J363" s="309"/>
      <c r="K363" s="309"/>
    </row>
    <row r="364" spans="8:11" s="338" customFormat="1" ht="15.95" customHeight="1" x14ac:dyDescent="0.2">
      <c r="H364" s="19"/>
      <c r="I364" s="309"/>
      <c r="J364" s="309"/>
      <c r="K364" s="309"/>
    </row>
    <row r="365" spans="8:11" s="338" customFormat="1" ht="15.95" customHeight="1" x14ac:dyDescent="0.2">
      <c r="H365" s="19"/>
      <c r="I365" s="309"/>
      <c r="J365" s="309"/>
      <c r="K365" s="309"/>
    </row>
    <row r="366" spans="8:11" s="338" customFormat="1" ht="15.95" customHeight="1" x14ac:dyDescent="0.2">
      <c r="H366" s="19"/>
      <c r="I366" s="309"/>
      <c r="J366" s="309"/>
      <c r="K366" s="309"/>
    </row>
    <row r="367" spans="8:11" s="338" customFormat="1" ht="15.95" customHeight="1" x14ac:dyDescent="0.2">
      <c r="H367" s="19"/>
      <c r="I367" s="309"/>
      <c r="J367" s="309"/>
      <c r="K367" s="309"/>
    </row>
    <row r="368" spans="8:11" s="338" customFormat="1" ht="15.95" customHeight="1" x14ac:dyDescent="0.2">
      <c r="H368" s="19"/>
      <c r="I368" s="309"/>
      <c r="J368" s="309"/>
      <c r="K368" s="309"/>
    </row>
    <row r="369" spans="8:11" s="338" customFormat="1" ht="15.95" customHeight="1" x14ac:dyDescent="0.2">
      <c r="H369" s="19"/>
      <c r="I369" s="309"/>
      <c r="J369" s="309"/>
      <c r="K369" s="309"/>
    </row>
    <row r="370" spans="8:11" s="338" customFormat="1" ht="15.95" customHeight="1" x14ac:dyDescent="0.2">
      <c r="H370" s="19"/>
      <c r="I370" s="309"/>
      <c r="J370" s="309"/>
      <c r="K370" s="309"/>
    </row>
    <row r="371" spans="8:11" s="338" customFormat="1" ht="15.95" customHeight="1" x14ac:dyDescent="0.2">
      <c r="H371" s="19"/>
      <c r="I371" s="309"/>
      <c r="J371" s="309"/>
      <c r="K371" s="309"/>
    </row>
    <row r="372" spans="8:11" s="338" customFormat="1" ht="15.95" customHeight="1" x14ac:dyDescent="0.2">
      <c r="H372" s="19"/>
      <c r="I372" s="309"/>
      <c r="J372" s="309"/>
      <c r="K372" s="309"/>
    </row>
    <row r="373" spans="8:11" s="338" customFormat="1" ht="15.95" customHeight="1" x14ac:dyDescent="0.2">
      <c r="H373" s="19"/>
      <c r="I373" s="309"/>
      <c r="J373" s="309"/>
      <c r="K373" s="309"/>
    </row>
    <row r="374" spans="8:11" s="338" customFormat="1" ht="15.95" customHeight="1" x14ac:dyDescent="0.2">
      <c r="H374" s="19"/>
      <c r="I374" s="309"/>
      <c r="J374" s="309"/>
      <c r="K374" s="309"/>
    </row>
    <row r="375" spans="8:11" s="338" customFormat="1" ht="15.95" customHeight="1" x14ac:dyDescent="0.2">
      <c r="H375" s="19"/>
      <c r="I375" s="309"/>
      <c r="J375" s="309"/>
      <c r="K375" s="309"/>
    </row>
    <row r="376" spans="8:11" s="338" customFormat="1" ht="15.95" customHeight="1" x14ac:dyDescent="0.2">
      <c r="H376" s="19"/>
      <c r="I376" s="309"/>
      <c r="J376" s="309"/>
      <c r="K376" s="309"/>
    </row>
    <row r="377" spans="8:11" s="338" customFormat="1" ht="15.95" customHeight="1" x14ac:dyDescent="0.2">
      <c r="H377" s="19"/>
      <c r="I377" s="309"/>
      <c r="J377" s="309"/>
      <c r="K377" s="309"/>
    </row>
    <row r="378" spans="8:11" s="338" customFormat="1" ht="15.95" customHeight="1" x14ac:dyDescent="0.2">
      <c r="H378" s="19"/>
      <c r="I378" s="309"/>
      <c r="J378" s="309"/>
      <c r="K378" s="309"/>
    </row>
    <row r="379" spans="8:11" s="338" customFormat="1" ht="15.95" customHeight="1" x14ac:dyDescent="0.2">
      <c r="H379" s="19"/>
      <c r="I379" s="309"/>
      <c r="J379" s="309"/>
      <c r="K379" s="309"/>
    </row>
    <row r="380" spans="8:11" s="338" customFormat="1" ht="15.95" customHeight="1" x14ac:dyDescent="0.2">
      <c r="H380" s="19"/>
      <c r="I380" s="309"/>
      <c r="J380" s="309"/>
      <c r="K380" s="309"/>
    </row>
    <row r="381" spans="8:11" s="338" customFormat="1" ht="15.95" customHeight="1" x14ac:dyDescent="0.2">
      <c r="H381" s="19"/>
      <c r="I381" s="309"/>
      <c r="J381" s="309"/>
      <c r="K381" s="309"/>
    </row>
    <row r="382" spans="8:11" s="338" customFormat="1" ht="15.95" customHeight="1" x14ac:dyDescent="0.2">
      <c r="H382" s="19"/>
      <c r="I382" s="309"/>
      <c r="J382" s="309"/>
      <c r="K382" s="309"/>
    </row>
    <row r="383" spans="8:11" s="338" customFormat="1" ht="15.95" customHeight="1" x14ac:dyDescent="0.2">
      <c r="H383" s="19"/>
      <c r="I383" s="309"/>
      <c r="J383" s="309"/>
      <c r="K383" s="309"/>
    </row>
    <row r="384" spans="8:11" s="338" customFormat="1" ht="15.95" customHeight="1" x14ac:dyDescent="0.2">
      <c r="H384" s="19"/>
      <c r="I384" s="309"/>
      <c r="J384" s="309"/>
      <c r="K384" s="309"/>
    </row>
    <row r="385" spans="8:11" s="338" customFormat="1" ht="15.95" customHeight="1" x14ac:dyDescent="0.2">
      <c r="H385" s="19"/>
      <c r="I385" s="309"/>
      <c r="J385" s="309"/>
      <c r="K385" s="309"/>
    </row>
    <row r="386" spans="8:11" s="338" customFormat="1" ht="15.95" customHeight="1" x14ac:dyDescent="0.2">
      <c r="H386" s="19"/>
      <c r="I386" s="309"/>
      <c r="J386" s="309"/>
      <c r="K386" s="309"/>
    </row>
    <row r="387" spans="8:11" s="338" customFormat="1" ht="15.95" customHeight="1" x14ac:dyDescent="0.2">
      <c r="H387" s="19"/>
      <c r="I387" s="309"/>
      <c r="J387" s="309"/>
      <c r="K387" s="309"/>
    </row>
    <row r="388" spans="8:11" s="338" customFormat="1" ht="15.95" customHeight="1" x14ac:dyDescent="0.2">
      <c r="H388" s="19"/>
      <c r="I388" s="309"/>
      <c r="J388" s="309"/>
      <c r="K388" s="309"/>
    </row>
    <row r="389" spans="8:11" s="338" customFormat="1" ht="15.95" customHeight="1" x14ac:dyDescent="0.2">
      <c r="H389" s="19"/>
      <c r="I389" s="309"/>
      <c r="J389" s="309"/>
      <c r="K389" s="309"/>
    </row>
    <row r="390" spans="8:11" s="338" customFormat="1" ht="15.95" customHeight="1" x14ac:dyDescent="0.2">
      <c r="H390" s="19"/>
      <c r="I390" s="309"/>
      <c r="J390" s="309"/>
      <c r="K390" s="309"/>
    </row>
    <row r="391" spans="8:11" s="338" customFormat="1" ht="15.95" customHeight="1" x14ac:dyDescent="0.2">
      <c r="H391" s="19"/>
      <c r="I391" s="309"/>
      <c r="J391" s="309"/>
      <c r="K391" s="309"/>
    </row>
    <row r="392" spans="8:11" s="338" customFormat="1" ht="15.95" customHeight="1" x14ac:dyDescent="0.2">
      <c r="H392" s="19"/>
      <c r="I392" s="309"/>
      <c r="J392" s="309"/>
      <c r="K392" s="309"/>
    </row>
    <row r="393" spans="8:11" s="338" customFormat="1" ht="15.95" customHeight="1" x14ac:dyDescent="0.2">
      <c r="H393" s="19"/>
      <c r="I393" s="309"/>
      <c r="J393" s="309"/>
      <c r="K393" s="309"/>
    </row>
    <row r="394" spans="8:11" s="338" customFormat="1" ht="15.95" customHeight="1" x14ac:dyDescent="0.2">
      <c r="H394" s="19"/>
      <c r="I394" s="309"/>
      <c r="J394" s="309"/>
      <c r="K394" s="309"/>
    </row>
    <row r="395" spans="8:11" s="338" customFormat="1" ht="15.95" customHeight="1" x14ac:dyDescent="0.2">
      <c r="H395" s="19"/>
      <c r="I395" s="309"/>
      <c r="J395" s="309"/>
      <c r="K395" s="309"/>
    </row>
    <row r="396" spans="8:11" s="338" customFormat="1" ht="15.95" customHeight="1" x14ac:dyDescent="0.2">
      <c r="H396" s="19"/>
      <c r="I396" s="309"/>
      <c r="J396" s="309"/>
      <c r="K396" s="309"/>
    </row>
    <row r="397" spans="8:11" s="338" customFormat="1" ht="15.95" customHeight="1" x14ac:dyDescent="0.2">
      <c r="H397" s="19"/>
      <c r="I397" s="309"/>
      <c r="J397" s="309"/>
      <c r="K397" s="309"/>
    </row>
    <row r="398" spans="8:11" s="338" customFormat="1" ht="15.95" customHeight="1" x14ac:dyDescent="0.2">
      <c r="H398" s="19"/>
      <c r="I398" s="309"/>
      <c r="J398" s="309"/>
      <c r="K398" s="309"/>
    </row>
    <row r="399" spans="8:11" s="338" customFormat="1" ht="15.95" customHeight="1" x14ac:dyDescent="0.2">
      <c r="H399" s="19"/>
      <c r="I399" s="309"/>
      <c r="J399" s="309"/>
      <c r="K399" s="309"/>
    </row>
    <row r="400" spans="8:11" s="338" customFormat="1" ht="15.95" customHeight="1" x14ac:dyDescent="0.2">
      <c r="H400" s="19"/>
      <c r="I400" s="309"/>
      <c r="J400" s="309"/>
      <c r="K400" s="309"/>
    </row>
    <row r="401" spans="8:11" s="338" customFormat="1" ht="15.95" customHeight="1" x14ac:dyDescent="0.2">
      <c r="H401" s="19"/>
      <c r="I401" s="309"/>
      <c r="J401" s="309"/>
      <c r="K401" s="309"/>
    </row>
    <row r="402" spans="8:11" s="338" customFormat="1" ht="15.95" customHeight="1" x14ac:dyDescent="0.2">
      <c r="H402" s="19"/>
      <c r="I402" s="309"/>
      <c r="J402" s="309"/>
      <c r="K402" s="309"/>
    </row>
    <row r="403" spans="8:11" s="338" customFormat="1" ht="15.95" customHeight="1" x14ac:dyDescent="0.2">
      <c r="H403" s="19"/>
      <c r="I403" s="309"/>
      <c r="J403" s="309"/>
      <c r="K403" s="309"/>
    </row>
    <row r="404" spans="8:11" s="338" customFormat="1" ht="15.95" customHeight="1" x14ac:dyDescent="0.2">
      <c r="H404" s="19"/>
      <c r="I404" s="309"/>
      <c r="J404" s="309"/>
      <c r="K404" s="309"/>
    </row>
    <row r="405" spans="8:11" s="338" customFormat="1" ht="15.95" customHeight="1" x14ac:dyDescent="0.2">
      <c r="H405" s="19"/>
      <c r="I405" s="309"/>
      <c r="J405" s="309"/>
      <c r="K405" s="309"/>
    </row>
    <row r="406" spans="8:11" s="338" customFormat="1" ht="15.95" customHeight="1" x14ac:dyDescent="0.2">
      <c r="H406" s="19"/>
      <c r="I406" s="309"/>
      <c r="J406" s="309"/>
      <c r="K406" s="309"/>
    </row>
    <row r="407" spans="8:11" s="338" customFormat="1" ht="15.95" customHeight="1" x14ac:dyDescent="0.2">
      <c r="H407" s="19"/>
      <c r="I407" s="309"/>
      <c r="J407" s="309"/>
      <c r="K407" s="309"/>
    </row>
    <row r="408" spans="8:11" s="338" customFormat="1" ht="15.95" customHeight="1" x14ac:dyDescent="0.2">
      <c r="H408" s="19"/>
      <c r="I408" s="309"/>
      <c r="J408" s="309"/>
      <c r="K408" s="309"/>
    </row>
    <row r="409" spans="8:11" s="338" customFormat="1" ht="15.95" customHeight="1" x14ac:dyDescent="0.2">
      <c r="H409" s="19"/>
      <c r="I409" s="309"/>
      <c r="J409" s="309"/>
      <c r="K409" s="309"/>
    </row>
    <row r="410" spans="8:11" s="338" customFormat="1" ht="15.95" customHeight="1" x14ac:dyDescent="0.2">
      <c r="H410" s="19"/>
      <c r="I410" s="309"/>
      <c r="J410" s="309"/>
      <c r="K410" s="309"/>
    </row>
    <row r="411" spans="8:11" s="338" customFormat="1" ht="15.95" customHeight="1" x14ac:dyDescent="0.2">
      <c r="H411" s="19"/>
      <c r="I411" s="309"/>
      <c r="J411" s="309"/>
      <c r="K411" s="309"/>
    </row>
    <row r="412" spans="8:11" s="338" customFormat="1" ht="15.95" customHeight="1" x14ac:dyDescent="0.2">
      <c r="H412" s="19"/>
      <c r="I412" s="309"/>
      <c r="J412" s="309"/>
      <c r="K412" s="309"/>
    </row>
    <row r="413" spans="8:11" s="338" customFormat="1" ht="15.95" customHeight="1" x14ac:dyDescent="0.2">
      <c r="H413" s="19"/>
      <c r="I413" s="309"/>
      <c r="J413" s="309"/>
      <c r="K413" s="309"/>
    </row>
    <row r="414" spans="8:11" s="338" customFormat="1" ht="15.95" customHeight="1" x14ac:dyDescent="0.2">
      <c r="H414" s="19"/>
      <c r="I414" s="309"/>
      <c r="J414" s="309"/>
      <c r="K414" s="309"/>
    </row>
    <row r="415" spans="8:11" s="338" customFormat="1" ht="15.95" customHeight="1" x14ac:dyDescent="0.2">
      <c r="H415" s="19"/>
      <c r="I415" s="309"/>
      <c r="J415" s="309"/>
      <c r="K415" s="309"/>
    </row>
    <row r="416" spans="8:11" s="338" customFormat="1" ht="15.95" customHeight="1" x14ac:dyDescent="0.2">
      <c r="H416" s="19"/>
      <c r="I416" s="309"/>
      <c r="J416" s="309"/>
      <c r="K416" s="309"/>
    </row>
    <row r="417" spans="8:11" s="338" customFormat="1" ht="15.95" customHeight="1" x14ac:dyDescent="0.2">
      <c r="H417" s="19"/>
      <c r="I417" s="309"/>
      <c r="J417" s="309"/>
      <c r="K417" s="309"/>
    </row>
    <row r="418" spans="8:11" s="338" customFormat="1" ht="15.95" customHeight="1" x14ac:dyDescent="0.2">
      <c r="H418" s="19"/>
      <c r="I418" s="309"/>
      <c r="J418" s="309"/>
      <c r="K418" s="309"/>
    </row>
    <row r="419" spans="8:11" s="338" customFormat="1" ht="15.95" customHeight="1" x14ac:dyDescent="0.2">
      <c r="H419" s="19"/>
      <c r="I419" s="309"/>
      <c r="J419" s="309"/>
      <c r="K419" s="309"/>
    </row>
    <row r="420" spans="8:11" s="338" customFormat="1" ht="15.95" customHeight="1" x14ac:dyDescent="0.2">
      <c r="H420" s="19"/>
      <c r="I420" s="309"/>
      <c r="J420" s="309"/>
      <c r="K420" s="309"/>
    </row>
    <row r="421" spans="8:11" s="338" customFormat="1" ht="15.95" customHeight="1" x14ac:dyDescent="0.2">
      <c r="H421" s="19"/>
      <c r="I421" s="309"/>
      <c r="J421" s="309"/>
      <c r="K421" s="309"/>
    </row>
    <row r="422" spans="8:11" s="338" customFormat="1" ht="15.95" customHeight="1" x14ac:dyDescent="0.2">
      <c r="H422" s="19"/>
      <c r="I422" s="309"/>
      <c r="J422" s="309"/>
      <c r="K422" s="309"/>
    </row>
    <row r="423" spans="8:11" s="338" customFormat="1" ht="15.95" customHeight="1" x14ac:dyDescent="0.2">
      <c r="H423" s="19"/>
      <c r="I423" s="309"/>
      <c r="J423" s="309"/>
      <c r="K423" s="309"/>
    </row>
    <row r="424" spans="8:11" s="338" customFormat="1" ht="15.95" customHeight="1" x14ac:dyDescent="0.2">
      <c r="H424" s="19"/>
      <c r="I424" s="309"/>
      <c r="J424" s="309"/>
      <c r="K424" s="309"/>
    </row>
    <row r="425" spans="8:11" s="338" customFormat="1" ht="15.95" customHeight="1" x14ac:dyDescent="0.2">
      <c r="H425" s="19"/>
      <c r="I425" s="309"/>
      <c r="J425" s="309"/>
      <c r="K425" s="309"/>
    </row>
    <row r="426" spans="8:11" s="338" customFormat="1" ht="15.95" customHeight="1" x14ac:dyDescent="0.2">
      <c r="H426" s="19"/>
      <c r="I426" s="309"/>
      <c r="J426" s="309"/>
      <c r="K426" s="309"/>
    </row>
    <row r="427" spans="8:11" s="338" customFormat="1" ht="15.95" customHeight="1" x14ac:dyDescent="0.2">
      <c r="H427" s="19"/>
      <c r="I427" s="309"/>
      <c r="J427" s="309"/>
      <c r="K427" s="309"/>
    </row>
    <row r="428" spans="8:11" s="338" customFormat="1" ht="15.95" customHeight="1" x14ac:dyDescent="0.2">
      <c r="H428" s="19"/>
      <c r="I428" s="309"/>
      <c r="J428" s="309"/>
      <c r="K428" s="309"/>
    </row>
    <row r="429" spans="8:11" s="338" customFormat="1" ht="15.95" customHeight="1" x14ac:dyDescent="0.2">
      <c r="H429" s="19"/>
      <c r="I429" s="309"/>
      <c r="J429" s="309"/>
      <c r="K429" s="309"/>
    </row>
    <row r="430" spans="8:11" s="338" customFormat="1" ht="15.95" customHeight="1" x14ac:dyDescent="0.2">
      <c r="H430" s="19"/>
      <c r="I430" s="309"/>
      <c r="J430" s="309"/>
      <c r="K430" s="309"/>
    </row>
    <row r="431" spans="8:11" s="338" customFormat="1" ht="15.95" customHeight="1" x14ac:dyDescent="0.2">
      <c r="H431" s="19"/>
      <c r="I431" s="309"/>
      <c r="J431" s="309"/>
      <c r="K431" s="309"/>
    </row>
    <row r="432" spans="8:11" s="338" customFormat="1" ht="15.95" customHeight="1" x14ac:dyDescent="0.2">
      <c r="H432" s="19"/>
      <c r="I432" s="309"/>
      <c r="J432" s="309"/>
      <c r="K432" s="309"/>
    </row>
    <row r="433" spans="8:11" s="338" customFormat="1" ht="15.95" customHeight="1" x14ac:dyDescent="0.2">
      <c r="H433" s="19"/>
      <c r="I433" s="309"/>
      <c r="J433" s="309"/>
      <c r="K433" s="309"/>
    </row>
    <row r="434" spans="8:11" s="338" customFormat="1" ht="15.95" customHeight="1" x14ac:dyDescent="0.2">
      <c r="H434" s="19"/>
      <c r="I434" s="309"/>
      <c r="J434" s="309"/>
      <c r="K434" s="309"/>
    </row>
    <row r="435" spans="8:11" s="338" customFormat="1" ht="15.95" customHeight="1" x14ac:dyDescent="0.2">
      <c r="H435" s="19"/>
      <c r="I435" s="309"/>
      <c r="J435" s="309"/>
      <c r="K435" s="309"/>
    </row>
    <row r="436" spans="8:11" s="338" customFormat="1" ht="15.95" customHeight="1" x14ac:dyDescent="0.2">
      <c r="H436" s="19"/>
      <c r="I436" s="309"/>
      <c r="J436" s="309"/>
      <c r="K436" s="309"/>
    </row>
    <row r="437" spans="8:11" s="338" customFormat="1" ht="15.95" customHeight="1" x14ac:dyDescent="0.2">
      <c r="H437" s="19"/>
      <c r="I437" s="309"/>
      <c r="J437" s="309"/>
      <c r="K437" s="309"/>
    </row>
    <row r="438" spans="8:11" s="338" customFormat="1" ht="15.95" customHeight="1" x14ac:dyDescent="0.2">
      <c r="H438" s="19"/>
      <c r="I438" s="309"/>
      <c r="J438" s="309"/>
      <c r="K438" s="309"/>
    </row>
    <row r="439" spans="8:11" s="338" customFormat="1" ht="15.95" customHeight="1" x14ac:dyDescent="0.2">
      <c r="H439" s="19"/>
      <c r="I439" s="309"/>
      <c r="J439" s="309"/>
      <c r="K439" s="309"/>
    </row>
    <row r="440" spans="8:11" s="338" customFormat="1" ht="15.95" customHeight="1" x14ac:dyDescent="0.2">
      <c r="H440" s="19"/>
      <c r="I440" s="309"/>
      <c r="J440" s="309"/>
      <c r="K440" s="309"/>
    </row>
    <row r="441" spans="8:11" s="338" customFormat="1" ht="15.95" customHeight="1" x14ac:dyDescent="0.2">
      <c r="H441" s="19"/>
      <c r="I441" s="309"/>
      <c r="J441" s="309"/>
      <c r="K441" s="309"/>
    </row>
    <row r="442" spans="8:11" s="338" customFormat="1" ht="15.95" customHeight="1" x14ac:dyDescent="0.2">
      <c r="H442" s="19"/>
      <c r="I442" s="309"/>
      <c r="J442" s="309"/>
      <c r="K442" s="309"/>
    </row>
    <row r="443" spans="8:11" s="338" customFormat="1" ht="15.95" customHeight="1" x14ac:dyDescent="0.2">
      <c r="H443" s="19"/>
      <c r="I443" s="309"/>
      <c r="J443" s="309"/>
      <c r="K443" s="309"/>
    </row>
    <row r="444" spans="8:11" s="338" customFormat="1" ht="15.95" customHeight="1" x14ac:dyDescent="0.2">
      <c r="H444" s="19"/>
      <c r="I444" s="309"/>
      <c r="J444" s="309"/>
      <c r="K444" s="309"/>
    </row>
    <row r="445" spans="8:11" s="338" customFormat="1" ht="15.95" customHeight="1" x14ac:dyDescent="0.2">
      <c r="H445" s="19"/>
      <c r="I445" s="309"/>
      <c r="J445" s="309"/>
      <c r="K445" s="309"/>
    </row>
    <row r="446" spans="8:11" s="338" customFormat="1" ht="15.95" customHeight="1" x14ac:dyDescent="0.2">
      <c r="H446" s="19"/>
      <c r="I446" s="309"/>
      <c r="J446" s="309"/>
      <c r="K446" s="309"/>
    </row>
    <row r="447" spans="8:11" s="338" customFormat="1" ht="15.95" customHeight="1" x14ac:dyDescent="0.2">
      <c r="H447" s="19"/>
      <c r="I447" s="309"/>
      <c r="J447" s="309"/>
      <c r="K447" s="309"/>
    </row>
    <row r="448" spans="8:11" s="338" customFormat="1" ht="15.95" customHeight="1" x14ac:dyDescent="0.2">
      <c r="H448" s="19"/>
      <c r="I448" s="309"/>
      <c r="J448" s="309"/>
      <c r="K448" s="309"/>
    </row>
    <row r="449" spans="8:11" s="338" customFormat="1" ht="15.95" customHeight="1" x14ac:dyDescent="0.2">
      <c r="H449" s="19"/>
      <c r="I449" s="309"/>
      <c r="J449" s="309"/>
      <c r="K449" s="309"/>
    </row>
    <row r="450" spans="8:11" s="338" customFormat="1" ht="15.95" customHeight="1" x14ac:dyDescent="0.2">
      <c r="H450" s="19"/>
      <c r="I450" s="309"/>
      <c r="J450" s="309"/>
      <c r="K450" s="309"/>
    </row>
    <row r="451" spans="8:11" s="338" customFormat="1" ht="15.95" customHeight="1" x14ac:dyDescent="0.2">
      <c r="H451" s="19"/>
      <c r="I451" s="309"/>
      <c r="J451" s="309"/>
      <c r="K451" s="309"/>
    </row>
    <row r="452" spans="8:11" s="338" customFormat="1" ht="15.95" customHeight="1" x14ac:dyDescent="0.2">
      <c r="H452" s="19"/>
      <c r="I452" s="309"/>
      <c r="J452" s="309"/>
      <c r="K452" s="309"/>
    </row>
    <row r="453" spans="8:11" s="338" customFormat="1" ht="15.95" customHeight="1" x14ac:dyDescent="0.2">
      <c r="H453" s="19"/>
      <c r="I453" s="309"/>
      <c r="J453" s="309"/>
      <c r="K453" s="309"/>
    </row>
    <row r="454" spans="8:11" s="338" customFormat="1" ht="15.95" customHeight="1" x14ac:dyDescent="0.2">
      <c r="H454" s="19"/>
      <c r="I454" s="309"/>
      <c r="J454" s="309"/>
      <c r="K454" s="309"/>
    </row>
    <row r="455" spans="8:11" s="338" customFormat="1" ht="15.95" customHeight="1" x14ac:dyDescent="0.2">
      <c r="H455" s="19"/>
      <c r="I455" s="309"/>
      <c r="J455" s="309"/>
      <c r="K455" s="309"/>
    </row>
    <row r="456" spans="8:11" s="338" customFormat="1" ht="15.95" customHeight="1" x14ac:dyDescent="0.2">
      <c r="H456" s="19"/>
      <c r="I456" s="309"/>
      <c r="J456" s="309"/>
      <c r="K456" s="309"/>
    </row>
    <row r="457" spans="8:11" s="338" customFormat="1" ht="15.95" customHeight="1" x14ac:dyDescent="0.2">
      <c r="H457" s="19"/>
      <c r="I457" s="309"/>
      <c r="J457" s="309"/>
      <c r="K457" s="309"/>
    </row>
    <row r="458" spans="8:11" s="338" customFormat="1" ht="15.95" customHeight="1" x14ac:dyDescent="0.2">
      <c r="H458" s="19"/>
      <c r="I458" s="309"/>
      <c r="J458" s="309"/>
      <c r="K458" s="309"/>
    </row>
    <row r="459" spans="8:11" s="338" customFormat="1" ht="15.95" customHeight="1" x14ac:dyDescent="0.2">
      <c r="H459" s="19"/>
      <c r="I459" s="309"/>
      <c r="J459" s="309"/>
      <c r="K459" s="309"/>
    </row>
    <row r="460" spans="8:11" s="338" customFormat="1" ht="15.95" customHeight="1" x14ac:dyDescent="0.2">
      <c r="H460" s="19"/>
      <c r="I460" s="309"/>
      <c r="J460" s="309"/>
      <c r="K460" s="309"/>
    </row>
    <row r="461" spans="8:11" s="338" customFormat="1" ht="15.95" customHeight="1" x14ac:dyDescent="0.2">
      <c r="H461" s="19"/>
      <c r="I461" s="309"/>
      <c r="J461" s="309"/>
      <c r="K461" s="309"/>
    </row>
    <row r="462" spans="8:11" s="338" customFormat="1" ht="15.95" customHeight="1" x14ac:dyDescent="0.2">
      <c r="H462" s="19"/>
      <c r="I462" s="309"/>
      <c r="J462" s="309"/>
      <c r="K462" s="309"/>
    </row>
    <row r="463" spans="8:11" s="338" customFormat="1" ht="15.95" customHeight="1" x14ac:dyDescent="0.2">
      <c r="H463" s="19"/>
      <c r="I463" s="309"/>
      <c r="J463" s="309"/>
      <c r="K463" s="309"/>
    </row>
    <row r="464" spans="8:11" s="338" customFormat="1" ht="15.95" customHeight="1" x14ac:dyDescent="0.2">
      <c r="H464" s="19"/>
      <c r="I464" s="309"/>
      <c r="J464" s="309"/>
      <c r="K464" s="309"/>
    </row>
    <row r="465" spans="8:11" s="338" customFormat="1" ht="15.95" customHeight="1" x14ac:dyDescent="0.2">
      <c r="H465" s="19"/>
      <c r="I465" s="309"/>
      <c r="J465" s="309"/>
      <c r="K465" s="309"/>
    </row>
    <row r="466" spans="8:11" s="338" customFormat="1" ht="15.95" customHeight="1" x14ac:dyDescent="0.2">
      <c r="H466" s="19"/>
      <c r="I466" s="309"/>
      <c r="J466" s="309"/>
      <c r="K466" s="309"/>
    </row>
    <row r="467" spans="8:11" s="338" customFormat="1" ht="15.95" customHeight="1" x14ac:dyDescent="0.2">
      <c r="H467" s="19"/>
      <c r="I467" s="309"/>
      <c r="J467" s="309"/>
      <c r="K467" s="309"/>
    </row>
    <row r="468" spans="8:11" s="338" customFormat="1" ht="15.95" customHeight="1" x14ac:dyDescent="0.2">
      <c r="H468" s="19"/>
      <c r="I468" s="309"/>
      <c r="J468" s="309"/>
      <c r="K468" s="309"/>
    </row>
    <row r="469" spans="8:11" s="338" customFormat="1" ht="15.95" customHeight="1" x14ac:dyDescent="0.2">
      <c r="H469" s="19"/>
      <c r="I469" s="309"/>
      <c r="J469" s="309"/>
      <c r="K469" s="309"/>
    </row>
    <row r="470" spans="8:11" s="338" customFormat="1" ht="15.95" customHeight="1" x14ac:dyDescent="0.2">
      <c r="H470" s="19"/>
      <c r="I470" s="309"/>
      <c r="J470" s="309"/>
      <c r="K470" s="309"/>
    </row>
    <row r="471" spans="8:11" s="338" customFormat="1" ht="15.95" customHeight="1" x14ac:dyDescent="0.2">
      <c r="H471" s="19"/>
      <c r="I471" s="309"/>
      <c r="J471" s="309"/>
      <c r="K471" s="309"/>
    </row>
    <row r="472" spans="8:11" s="338" customFormat="1" ht="15.95" customHeight="1" x14ac:dyDescent="0.2">
      <c r="H472" s="19"/>
      <c r="I472" s="309"/>
      <c r="J472" s="309"/>
      <c r="K472" s="309"/>
    </row>
    <row r="473" spans="8:11" s="338" customFormat="1" ht="15.95" customHeight="1" x14ac:dyDescent="0.2">
      <c r="H473" s="19"/>
      <c r="I473" s="309"/>
      <c r="J473" s="309"/>
      <c r="K473" s="309"/>
    </row>
    <row r="474" spans="8:11" s="338" customFormat="1" ht="15.95" customHeight="1" x14ac:dyDescent="0.2">
      <c r="H474" s="19"/>
      <c r="I474" s="309"/>
      <c r="J474" s="309"/>
      <c r="K474" s="309"/>
    </row>
    <row r="475" spans="8:11" s="338" customFormat="1" ht="15.95" customHeight="1" x14ac:dyDescent="0.2">
      <c r="H475" s="19"/>
      <c r="I475" s="309"/>
      <c r="J475" s="309"/>
      <c r="K475" s="309"/>
    </row>
    <row r="476" spans="8:11" s="338" customFormat="1" ht="15.95" customHeight="1" x14ac:dyDescent="0.2">
      <c r="H476" s="19"/>
      <c r="I476" s="309"/>
      <c r="J476" s="309"/>
      <c r="K476" s="309"/>
    </row>
    <row r="477" spans="8:11" s="338" customFormat="1" ht="15.95" customHeight="1" x14ac:dyDescent="0.2">
      <c r="H477" s="19"/>
      <c r="I477" s="309"/>
      <c r="J477" s="309"/>
      <c r="K477" s="309"/>
    </row>
    <row r="478" spans="8:11" s="338" customFormat="1" ht="15.95" customHeight="1" x14ac:dyDescent="0.2">
      <c r="H478" s="19"/>
      <c r="I478" s="309"/>
      <c r="J478" s="309"/>
      <c r="K478" s="309"/>
    </row>
    <row r="479" spans="8:11" s="338" customFormat="1" ht="15.95" customHeight="1" x14ac:dyDescent="0.2">
      <c r="H479" s="19"/>
      <c r="I479" s="309"/>
      <c r="J479" s="309"/>
      <c r="K479" s="309"/>
    </row>
    <row r="480" spans="8:11" s="338" customFormat="1" ht="15.95" customHeight="1" x14ac:dyDescent="0.2">
      <c r="H480" s="19"/>
      <c r="I480" s="309"/>
      <c r="J480" s="309"/>
      <c r="K480" s="309"/>
    </row>
    <row r="481" spans="8:11" s="338" customFormat="1" ht="15.95" customHeight="1" x14ac:dyDescent="0.2">
      <c r="H481" s="19"/>
      <c r="I481" s="309"/>
      <c r="J481" s="309"/>
      <c r="K481" s="309"/>
    </row>
    <row r="482" spans="8:11" s="338" customFormat="1" ht="15.95" customHeight="1" x14ac:dyDescent="0.2">
      <c r="H482" s="19"/>
      <c r="I482" s="309"/>
      <c r="J482" s="309"/>
      <c r="K482" s="309"/>
    </row>
    <row r="483" spans="8:11" s="338" customFormat="1" ht="15.95" customHeight="1" x14ac:dyDescent="0.2">
      <c r="H483" s="19"/>
      <c r="I483" s="309"/>
      <c r="J483" s="309"/>
      <c r="K483" s="309"/>
    </row>
    <row r="484" spans="8:11" s="338" customFormat="1" ht="15.95" customHeight="1" x14ac:dyDescent="0.2">
      <c r="H484" s="19"/>
      <c r="I484" s="309"/>
      <c r="J484" s="309"/>
      <c r="K484" s="309"/>
    </row>
    <row r="485" spans="8:11" s="338" customFormat="1" ht="15.95" customHeight="1" x14ac:dyDescent="0.2">
      <c r="H485" s="19"/>
      <c r="I485" s="309"/>
      <c r="J485" s="309"/>
      <c r="K485" s="309"/>
    </row>
    <row r="486" spans="8:11" s="338" customFormat="1" ht="15.95" customHeight="1" x14ac:dyDescent="0.2">
      <c r="H486" s="19"/>
      <c r="I486" s="309"/>
      <c r="J486" s="309"/>
      <c r="K486" s="309"/>
    </row>
    <row r="487" spans="8:11" s="338" customFormat="1" ht="15.95" customHeight="1" x14ac:dyDescent="0.2">
      <c r="H487" s="19"/>
      <c r="I487" s="309"/>
      <c r="J487" s="309"/>
      <c r="K487" s="309"/>
    </row>
    <row r="488" spans="8:11" s="338" customFormat="1" ht="15.95" customHeight="1" x14ac:dyDescent="0.2">
      <c r="H488" s="19"/>
      <c r="I488" s="309"/>
      <c r="J488" s="309"/>
      <c r="K488" s="309"/>
    </row>
    <row r="489" spans="8:11" s="338" customFormat="1" ht="15.95" customHeight="1" x14ac:dyDescent="0.2">
      <c r="H489" s="19"/>
      <c r="I489" s="309"/>
      <c r="J489" s="309"/>
      <c r="K489" s="309"/>
    </row>
    <row r="490" spans="8:11" s="338" customFormat="1" ht="15.95" customHeight="1" x14ac:dyDescent="0.2">
      <c r="H490" s="19"/>
      <c r="I490" s="309"/>
      <c r="J490" s="309"/>
      <c r="K490" s="309"/>
    </row>
    <row r="491" spans="8:11" s="338" customFormat="1" ht="15.95" customHeight="1" x14ac:dyDescent="0.2">
      <c r="H491" s="19"/>
      <c r="I491" s="309"/>
      <c r="J491" s="309"/>
      <c r="K491" s="309"/>
    </row>
    <row r="492" spans="8:11" s="338" customFormat="1" ht="15.95" customHeight="1" x14ac:dyDescent="0.2">
      <c r="H492" s="19"/>
      <c r="I492" s="309"/>
      <c r="J492" s="309"/>
      <c r="K492" s="309"/>
    </row>
    <row r="493" spans="8:11" s="338" customFormat="1" ht="15.95" customHeight="1" x14ac:dyDescent="0.2">
      <c r="H493" s="19"/>
      <c r="I493" s="309"/>
      <c r="J493" s="309"/>
      <c r="K493" s="309"/>
    </row>
    <row r="494" spans="8:11" s="338" customFormat="1" ht="15.95" customHeight="1" x14ac:dyDescent="0.2">
      <c r="H494" s="19"/>
      <c r="I494" s="309"/>
      <c r="J494" s="309"/>
      <c r="K494" s="309"/>
    </row>
    <row r="495" spans="8:11" s="338" customFormat="1" ht="15.95" customHeight="1" x14ac:dyDescent="0.2">
      <c r="H495" s="19"/>
      <c r="I495" s="309"/>
      <c r="J495" s="309"/>
      <c r="K495" s="309"/>
    </row>
    <row r="496" spans="8:11" s="338" customFormat="1" ht="15.95" customHeight="1" x14ac:dyDescent="0.2">
      <c r="H496" s="19"/>
      <c r="I496" s="309"/>
      <c r="J496" s="309"/>
      <c r="K496" s="309"/>
    </row>
    <row r="497" spans="8:11" s="338" customFormat="1" ht="15.95" customHeight="1" x14ac:dyDescent="0.2">
      <c r="H497" s="19"/>
      <c r="I497" s="309"/>
      <c r="J497" s="309"/>
      <c r="K497" s="309"/>
    </row>
    <row r="498" spans="8:11" s="338" customFormat="1" ht="15.95" customHeight="1" x14ac:dyDescent="0.2">
      <c r="H498" s="19"/>
      <c r="I498" s="309"/>
      <c r="J498" s="309"/>
      <c r="K498" s="309"/>
    </row>
    <row r="499" spans="8:11" s="338" customFormat="1" ht="15.95" customHeight="1" x14ac:dyDescent="0.2">
      <c r="H499" s="19"/>
      <c r="I499" s="309"/>
      <c r="J499" s="309"/>
      <c r="K499" s="309"/>
    </row>
    <row r="500" spans="8:11" s="338" customFormat="1" ht="15.95" customHeight="1" x14ac:dyDescent="0.2">
      <c r="H500" s="19"/>
      <c r="I500" s="309"/>
      <c r="J500" s="309"/>
      <c r="K500" s="309"/>
    </row>
    <row r="501" spans="8:11" s="338" customFormat="1" ht="15.95" customHeight="1" x14ac:dyDescent="0.2">
      <c r="H501" s="19"/>
      <c r="I501" s="309"/>
      <c r="J501" s="309"/>
      <c r="K501" s="309"/>
    </row>
    <row r="502" spans="8:11" s="338" customFormat="1" ht="15.95" customHeight="1" x14ac:dyDescent="0.2">
      <c r="H502" s="19"/>
      <c r="I502" s="309"/>
      <c r="J502" s="309"/>
      <c r="K502" s="309"/>
    </row>
    <row r="503" spans="8:11" s="338" customFormat="1" ht="15.95" customHeight="1" x14ac:dyDescent="0.2">
      <c r="H503" s="19"/>
      <c r="I503" s="309"/>
      <c r="J503" s="309"/>
      <c r="K503" s="309"/>
    </row>
    <row r="504" spans="8:11" s="338" customFormat="1" ht="15.95" customHeight="1" x14ac:dyDescent="0.2">
      <c r="H504" s="19"/>
      <c r="I504" s="309"/>
      <c r="J504" s="309"/>
      <c r="K504" s="309"/>
    </row>
    <row r="505" spans="8:11" s="338" customFormat="1" ht="15.95" customHeight="1" x14ac:dyDescent="0.2">
      <c r="H505" s="19"/>
      <c r="I505" s="309"/>
      <c r="J505" s="309"/>
      <c r="K505" s="309"/>
    </row>
    <row r="506" spans="8:11" s="338" customFormat="1" ht="15.95" customHeight="1" x14ac:dyDescent="0.2">
      <c r="H506" s="19"/>
      <c r="I506" s="309"/>
      <c r="J506" s="309"/>
      <c r="K506" s="309"/>
    </row>
    <row r="507" spans="8:11" s="338" customFormat="1" ht="15.95" customHeight="1" x14ac:dyDescent="0.2">
      <c r="H507" s="19"/>
      <c r="I507" s="309"/>
      <c r="J507" s="309"/>
      <c r="K507" s="309"/>
    </row>
    <row r="508" spans="8:11" s="338" customFormat="1" ht="15.95" customHeight="1" x14ac:dyDescent="0.2">
      <c r="H508" s="19"/>
      <c r="I508" s="309"/>
      <c r="J508" s="309"/>
      <c r="K508" s="309"/>
    </row>
    <row r="509" spans="8:11" s="338" customFormat="1" ht="15.95" customHeight="1" x14ac:dyDescent="0.2">
      <c r="H509" s="19"/>
      <c r="I509" s="309"/>
      <c r="J509" s="309"/>
      <c r="K509" s="309"/>
    </row>
    <row r="510" spans="8:11" s="338" customFormat="1" ht="15.95" customHeight="1" x14ac:dyDescent="0.2">
      <c r="H510" s="19"/>
      <c r="I510" s="309"/>
      <c r="J510" s="309"/>
      <c r="K510" s="309"/>
    </row>
    <row r="511" spans="8:11" s="338" customFormat="1" ht="15.95" customHeight="1" x14ac:dyDescent="0.2">
      <c r="H511" s="19"/>
      <c r="I511" s="309"/>
      <c r="J511" s="309"/>
      <c r="K511" s="309"/>
    </row>
    <row r="512" spans="8:11" s="338" customFormat="1" ht="15.95" customHeight="1" x14ac:dyDescent="0.2">
      <c r="H512" s="19"/>
      <c r="I512" s="309"/>
      <c r="J512" s="309"/>
      <c r="K512" s="309"/>
    </row>
    <row r="513" spans="8:11" s="338" customFormat="1" ht="15.95" customHeight="1" x14ac:dyDescent="0.2">
      <c r="H513" s="19"/>
      <c r="I513" s="309"/>
      <c r="J513" s="309"/>
      <c r="K513" s="309"/>
    </row>
    <row r="514" spans="8:11" s="338" customFormat="1" ht="15.95" customHeight="1" x14ac:dyDescent="0.2">
      <c r="H514" s="19"/>
      <c r="I514" s="309"/>
      <c r="J514" s="309"/>
      <c r="K514" s="309"/>
    </row>
    <row r="515" spans="8:11" s="338" customFormat="1" ht="15.95" customHeight="1" x14ac:dyDescent="0.2">
      <c r="H515" s="19"/>
      <c r="I515" s="309"/>
      <c r="J515" s="309"/>
      <c r="K515" s="309"/>
    </row>
    <row r="516" spans="8:11" s="338" customFormat="1" ht="15.95" customHeight="1" x14ac:dyDescent="0.2">
      <c r="H516" s="19"/>
      <c r="I516" s="309"/>
      <c r="J516" s="309"/>
      <c r="K516" s="309"/>
    </row>
    <row r="517" spans="8:11" s="338" customFormat="1" ht="15.95" customHeight="1" x14ac:dyDescent="0.2">
      <c r="H517" s="19"/>
      <c r="I517" s="309"/>
      <c r="J517" s="309"/>
      <c r="K517" s="309"/>
    </row>
    <row r="518" spans="8:11" s="338" customFormat="1" ht="15.95" customHeight="1" x14ac:dyDescent="0.2">
      <c r="H518" s="19"/>
      <c r="I518" s="309"/>
      <c r="J518" s="309"/>
      <c r="K518" s="309"/>
    </row>
    <row r="519" spans="8:11" s="338" customFormat="1" ht="15.95" customHeight="1" x14ac:dyDescent="0.2">
      <c r="H519" s="19"/>
      <c r="I519" s="309"/>
      <c r="J519" s="309"/>
      <c r="K519" s="309"/>
    </row>
    <row r="520" spans="8:11" s="338" customFormat="1" ht="15.95" customHeight="1" x14ac:dyDescent="0.2">
      <c r="H520" s="19"/>
      <c r="I520" s="309"/>
      <c r="J520" s="309"/>
      <c r="K520" s="309"/>
    </row>
    <row r="521" spans="8:11" s="338" customFormat="1" ht="15.95" customHeight="1" x14ac:dyDescent="0.2">
      <c r="H521" s="19"/>
      <c r="I521" s="309"/>
      <c r="J521" s="309"/>
      <c r="K521" s="309"/>
    </row>
    <row r="522" spans="8:11" s="338" customFormat="1" ht="15.95" customHeight="1" x14ac:dyDescent="0.2">
      <c r="H522" s="19"/>
      <c r="I522" s="309"/>
      <c r="J522" s="309"/>
      <c r="K522" s="309"/>
    </row>
    <row r="523" spans="8:11" s="338" customFormat="1" ht="15.95" customHeight="1" x14ac:dyDescent="0.2">
      <c r="H523" s="19"/>
      <c r="I523" s="309"/>
      <c r="J523" s="309"/>
      <c r="K523" s="309"/>
    </row>
    <row r="524" spans="8:11" s="338" customFormat="1" ht="15.95" customHeight="1" x14ac:dyDescent="0.2">
      <c r="H524" s="19"/>
      <c r="I524" s="309"/>
      <c r="J524" s="309"/>
      <c r="K524" s="309"/>
    </row>
    <row r="525" spans="8:11" s="338" customFormat="1" ht="15.95" customHeight="1" x14ac:dyDescent="0.2">
      <c r="H525" s="19"/>
      <c r="I525" s="309"/>
      <c r="J525" s="309"/>
      <c r="K525" s="309"/>
    </row>
    <row r="526" spans="8:11" s="338" customFormat="1" ht="15.95" customHeight="1" x14ac:dyDescent="0.2">
      <c r="H526" s="19"/>
      <c r="I526" s="309"/>
      <c r="J526" s="309"/>
      <c r="K526" s="309"/>
    </row>
    <row r="527" spans="8:11" s="338" customFormat="1" ht="15.95" customHeight="1" x14ac:dyDescent="0.2">
      <c r="H527" s="19"/>
      <c r="I527" s="309"/>
      <c r="J527" s="309"/>
      <c r="K527" s="309"/>
    </row>
    <row r="528" spans="8:11" s="338" customFormat="1" ht="15.95" customHeight="1" x14ac:dyDescent="0.2">
      <c r="H528" s="19"/>
      <c r="I528" s="309"/>
      <c r="J528" s="309"/>
      <c r="K528" s="309"/>
    </row>
    <row r="529" spans="8:11" s="338" customFormat="1" ht="15.95" customHeight="1" x14ac:dyDescent="0.2">
      <c r="H529" s="19"/>
      <c r="I529" s="309"/>
      <c r="J529" s="309"/>
      <c r="K529" s="309"/>
    </row>
    <row r="530" spans="8:11" s="338" customFormat="1" ht="15.95" customHeight="1" x14ac:dyDescent="0.2">
      <c r="H530" s="19"/>
      <c r="I530" s="309"/>
      <c r="J530" s="309"/>
      <c r="K530" s="309"/>
    </row>
    <row r="531" spans="8:11" s="338" customFormat="1" ht="15.95" customHeight="1" x14ac:dyDescent="0.2">
      <c r="H531" s="19"/>
      <c r="I531" s="309"/>
      <c r="J531" s="309"/>
      <c r="K531" s="309"/>
    </row>
    <row r="532" spans="8:11" s="338" customFormat="1" ht="15.95" customHeight="1" x14ac:dyDescent="0.2">
      <c r="H532" s="19"/>
      <c r="I532" s="309"/>
      <c r="J532" s="309"/>
      <c r="K532" s="309"/>
    </row>
    <row r="533" spans="8:11" s="338" customFormat="1" ht="15.95" customHeight="1" x14ac:dyDescent="0.2">
      <c r="H533" s="19"/>
      <c r="I533" s="309"/>
      <c r="J533" s="309"/>
      <c r="K533" s="309"/>
    </row>
    <row r="534" spans="8:11" s="338" customFormat="1" ht="15.95" customHeight="1" x14ac:dyDescent="0.2">
      <c r="H534" s="19"/>
      <c r="I534" s="309"/>
      <c r="J534" s="309"/>
      <c r="K534" s="309"/>
    </row>
    <row r="535" spans="8:11" s="338" customFormat="1" ht="15.95" customHeight="1" x14ac:dyDescent="0.2">
      <c r="H535" s="19"/>
      <c r="I535" s="309"/>
      <c r="J535" s="309"/>
      <c r="K535" s="309"/>
    </row>
    <row r="536" spans="8:11" s="338" customFormat="1" ht="15.95" customHeight="1" x14ac:dyDescent="0.2">
      <c r="H536" s="19"/>
      <c r="I536" s="309"/>
      <c r="J536" s="309"/>
      <c r="K536" s="309"/>
    </row>
    <row r="537" spans="8:11" s="338" customFormat="1" ht="15.95" customHeight="1" x14ac:dyDescent="0.2">
      <c r="H537" s="19"/>
      <c r="I537" s="309"/>
      <c r="J537" s="309"/>
      <c r="K537" s="309"/>
    </row>
    <row r="538" spans="8:11" s="338" customFormat="1" ht="15.95" customHeight="1" x14ac:dyDescent="0.2">
      <c r="H538" s="19"/>
      <c r="I538" s="309"/>
      <c r="J538" s="309"/>
      <c r="K538" s="309"/>
    </row>
    <row r="539" spans="8:11" s="338" customFormat="1" ht="15.95" customHeight="1" x14ac:dyDescent="0.2">
      <c r="H539" s="19"/>
      <c r="I539" s="309"/>
      <c r="J539" s="309"/>
      <c r="K539" s="309"/>
    </row>
    <row r="540" spans="8:11" s="338" customFormat="1" ht="15.95" customHeight="1" x14ac:dyDescent="0.2">
      <c r="H540" s="19"/>
      <c r="I540" s="309"/>
      <c r="J540" s="309"/>
      <c r="K540" s="309"/>
    </row>
    <row r="541" spans="8:11" s="338" customFormat="1" ht="15.95" customHeight="1" x14ac:dyDescent="0.2">
      <c r="H541" s="19"/>
      <c r="I541" s="309"/>
      <c r="J541" s="309"/>
      <c r="K541" s="309"/>
    </row>
    <row r="542" spans="8:11" s="338" customFormat="1" ht="15.95" customHeight="1" x14ac:dyDescent="0.2">
      <c r="H542" s="19"/>
      <c r="I542" s="309"/>
      <c r="J542" s="309"/>
      <c r="K542" s="309"/>
    </row>
    <row r="543" spans="8:11" s="338" customFormat="1" ht="15.95" customHeight="1" x14ac:dyDescent="0.2">
      <c r="H543" s="19"/>
      <c r="I543" s="309"/>
      <c r="J543" s="309"/>
      <c r="K543" s="309"/>
    </row>
    <row r="544" spans="8:11" s="338" customFormat="1" ht="15.95" customHeight="1" x14ac:dyDescent="0.2">
      <c r="H544" s="19"/>
      <c r="I544" s="309"/>
      <c r="J544" s="309"/>
      <c r="K544" s="309"/>
    </row>
    <row r="545" spans="8:11" s="338" customFormat="1" ht="15.95" customHeight="1" x14ac:dyDescent="0.2">
      <c r="H545" s="19"/>
      <c r="I545" s="309"/>
      <c r="J545" s="309"/>
      <c r="K545" s="309"/>
    </row>
    <row r="546" spans="8:11" s="338" customFormat="1" ht="15.95" customHeight="1" x14ac:dyDescent="0.2">
      <c r="H546" s="19"/>
      <c r="I546" s="309"/>
      <c r="J546" s="309"/>
      <c r="K546" s="309"/>
    </row>
    <row r="547" spans="8:11" s="338" customFormat="1" ht="15.95" customHeight="1" x14ac:dyDescent="0.2">
      <c r="H547" s="19"/>
      <c r="I547" s="309"/>
      <c r="J547" s="309"/>
      <c r="K547" s="309"/>
    </row>
    <row r="548" spans="8:11" s="338" customFormat="1" ht="15.95" customHeight="1" x14ac:dyDescent="0.2">
      <c r="H548" s="19"/>
      <c r="I548" s="309"/>
      <c r="J548" s="309"/>
      <c r="K548" s="309"/>
    </row>
    <row r="549" spans="8:11" s="338" customFormat="1" ht="15.95" customHeight="1" x14ac:dyDescent="0.2">
      <c r="H549" s="19"/>
      <c r="I549" s="309"/>
      <c r="J549" s="309"/>
      <c r="K549" s="309"/>
    </row>
    <row r="550" spans="8:11" s="338" customFormat="1" ht="15.95" customHeight="1" x14ac:dyDescent="0.2">
      <c r="H550" s="19"/>
      <c r="I550" s="309"/>
      <c r="J550" s="309"/>
      <c r="K550" s="309"/>
    </row>
    <row r="551" spans="8:11" s="338" customFormat="1" ht="15.95" customHeight="1" x14ac:dyDescent="0.2">
      <c r="H551" s="19"/>
      <c r="I551" s="309"/>
      <c r="J551" s="309"/>
      <c r="K551" s="309"/>
    </row>
    <row r="552" spans="8:11" s="338" customFormat="1" ht="15.95" customHeight="1" x14ac:dyDescent="0.2">
      <c r="H552" s="19"/>
      <c r="I552" s="309"/>
      <c r="J552" s="309"/>
      <c r="K552" s="309"/>
    </row>
    <row r="553" spans="8:11" s="338" customFormat="1" ht="15.95" customHeight="1" x14ac:dyDescent="0.2">
      <c r="H553" s="19"/>
      <c r="I553" s="309"/>
      <c r="J553" s="309"/>
      <c r="K553" s="309"/>
    </row>
    <row r="554" spans="8:11" s="338" customFormat="1" ht="15.95" customHeight="1" x14ac:dyDescent="0.2">
      <c r="H554" s="19"/>
      <c r="I554" s="309"/>
      <c r="J554" s="309"/>
      <c r="K554" s="309"/>
    </row>
    <row r="555" spans="8:11" s="338" customFormat="1" ht="15.95" customHeight="1" x14ac:dyDescent="0.2">
      <c r="H555" s="19"/>
      <c r="I555" s="309"/>
      <c r="J555" s="309"/>
      <c r="K555" s="309"/>
    </row>
    <row r="556" spans="8:11" s="338" customFormat="1" ht="15.95" customHeight="1" x14ac:dyDescent="0.2">
      <c r="H556" s="19"/>
      <c r="I556" s="309"/>
      <c r="J556" s="309"/>
      <c r="K556" s="309"/>
    </row>
    <row r="557" spans="8:11" s="338" customFormat="1" ht="15.95" customHeight="1" x14ac:dyDescent="0.2">
      <c r="H557" s="19"/>
      <c r="I557" s="309"/>
      <c r="J557" s="309"/>
      <c r="K557" s="309"/>
    </row>
    <row r="558" spans="8:11" s="338" customFormat="1" ht="15.95" customHeight="1" x14ac:dyDescent="0.2">
      <c r="H558" s="19"/>
      <c r="I558" s="309"/>
      <c r="J558" s="309"/>
      <c r="K558" s="309"/>
    </row>
    <row r="559" spans="8:11" s="338" customFormat="1" ht="15.95" customHeight="1" x14ac:dyDescent="0.2">
      <c r="H559" s="19"/>
      <c r="I559" s="309"/>
      <c r="J559" s="309"/>
      <c r="K559" s="309"/>
    </row>
    <row r="560" spans="8:11" s="338" customFormat="1" ht="15.95" customHeight="1" x14ac:dyDescent="0.2">
      <c r="H560" s="19"/>
      <c r="I560" s="309"/>
      <c r="J560" s="309"/>
      <c r="K560" s="309"/>
    </row>
    <row r="561" spans="8:11" s="338" customFormat="1" ht="15.95" customHeight="1" x14ac:dyDescent="0.2">
      <c r="H561" s="19"/>
      <c r="I561" s="309"/>
      <c r="J561" s="309"/>
      <c r="K561" s="309"/>
    </row>
    <row r="562" spans="8:11" s="338" customFormat="1" ht="15.95" customHeight="1" x14ac:dyDescent="0.2">
      <c r="H562" s="19"/>
      <c r="I562" s="309"/>
      <c r="J562" s="309"/>
      <c r="K562" s="309"/>
    </row>
    <row r="563" spans="8:11" s="338" customFormat="1" ht="15.95" customHeight="1" x14ac:dyDescent="0.2">
      <c r="H563" s="19"/>
      <c r="I563" s="309"/>
      <c r="J563" s="309"/>
      <c r="K563" s="309"/>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1">
    <mergeCell ref="B1:C1"/>
    <mergeCell ref="B2:C2"/>
    <mergeCell ref="B3:C3"/>
    <mergeCell ref="H4:H5"/>
    <mergeCell ref="A4:C4"/>
    <mergeCell ref="D13:F13"/>
    <mergeCell ref="J4:J5"/>
    <mergeCell ref="K4:K5"/>
    <mergeCell ref="A6:F6"/>
    <mergeCell ref="I4:I5"/>
    <mergeCell ref="D9:F9"/>
    <mergeCell ref="D10:F10"/>
    <mergeCell ref="D11:F11"/>
    <mergeCell ref="D12:F12"/>
    <mergeCell ref="H12:K13"/>
    <mergeCell ref="H7:H9"/>
    <mergeCell ref="I7:I9"/>
    <mergeCell ref="J7:J9"/>
    <mergeCell ref="K7:K9"/>
    <mergeCell ref="D25:F25"/>
    <mergeCell ref="D14:F14"/>
    <mergeCell ref="D15:F15"/>
    <mergeCell ref="D16:F16"/>
    <mergeCell ref="D17:F17"/>
    <mergeCell ref="D18:F18"/>
    <mergeCell ref="D19:F19"/>
    <mergeCell ref="D20:F20"/>
    <mergeCell ref="D21:F21"/>
    <mergeCell ref="D22:F22"/>
    <mergeCell ref="D23:F23"/>
    <mergeCell ref="D24:F24"/>
    <mergeCell ref="D37:F37"/>
    <mergeCell ref="D26:F26"/>
    <mergeCell ref="D27:F27"/>
    <mergeCell ref="D28:F28"/>
    <mergeCell ref="D29:F29"/>
    <mergeCell ref="D30:F30"/>
    <mergeCell ref="D31:F31"/>
    <mergeCell ref="D32:F32"/>
    <mergeCell ref="D33:F33"/>
    <mergeCell ref="D34:F34"/>
    <mergeCell ref="D35:F35"/>
    <mergeCell ref="D36:F36"/>
    <mergeCell ref="D44:F44"/>
    <mergeCell ref="D45:F45"/>
    <mergeCell ref="D38:F38"/>
    <mergeCell ref="D39:F39"/>
    <mergeCell ref="D40:F40"/>
    <mergeCell ref="D41:F41"/>
    <mergeCell ref="D42:F42"/>
    <mergeCell ref="D43:F43"/>
  </mergeCells>
  <printOptions horizontalCentered="1"/>
  <pageMargins left="0.39370078740157483" right="0.19685039370078741" top="0.39370078740157483" bottom="0.39370078740157483" header="0" footer="0.15748031496062992"/>
  <pageSetup paperSize="9" scale="95"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54625" r:id="rId4"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54625" r:id="rId4" name="WorksheetCompleteChk"/>
      </mc:Fallback>
    </mc:AlternateContent>
    <mc:AlternateContent xmlns:mc="http://schemas.openxmlformats.org/markup-compatibility/2006">
      <mc:Choice Requires="x14">
        <control shapeId="154626" r:id="rId6" name="AwaitingClientChk">
          <controlPr defaultSize="0" autoLine="0" r:id="rId5">
            <anchor moveWithCells="1">
              <from>
                <xdr:col>7</xdr:col>
                <xdr:colOff>114300</xdr:colOff>
                <xdr:row>1</xdr:row>
                <xdr:rowOff>114300</xdr:rowOff>
              </from>
              <to>
                <xdr:col>7</xdr:col>
                <xdr:colOff>285750</xdr:colOff>
                <xdr:row>1</xdr:row>
                <xdr:rowOff>285750</xdr:rowOff>
              </to>
            </anchor>
          </controlPr>
        </control>
      </mc:Choice>
      <mc:Fallback>
        <control shapeId="154626" r:id="rId6" name="AwaitingClientChk"/>
      </mc:Fallback>
    </mc:AlternateContent>
    <mc:AlternateContent xmlns:mc="http://schemas.openxmlformats.org/markup-compatibility/2006">
      <mc:Choice Requires="x14">
        <control shapeId="154627" r:id="rId7"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54627" r:id="rId7" name="ReviewedChk"/>
      </mc:Fallback>
    </mc:AlternateContent>
    <mc:AlternateContent xmlns:mc="http://schemas.openxmlformats.org/markup-compatibility/2006">
      <mc:Choice Requires="x14">
        <control shapeId="154628" r:id="rId8"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54628" r:id="rId8" name="ReworkRequiredChk"/>
      </mc:Fallback>
    </mc:AlternateContent>
    <mc:AlternateContent xmlns:mc="http://schemas.openxmlformats.org/markup-compatibility/2006">
      <mc:Choice Requires="x14">
        <control shapeId="154629" r:id="rId9" name="FinalReviewChk">
          <controlPr defaultSize="0" autoLine="0" r:id="rId5">
            <anchor moveWithCells="1">
              <from>
                <xdr:col>7</xdr:col>
                <xdr:colOff>114300</xdr:colOff>
                <xdr:row>8</xdr:row>
                <xdr:rowOff>0</xdr:rowOff>
              </from>
              <to>
                <xdr:col>7</xdr:col>
                <xdr:colOff>285750</xdr:colOff>
                <xdr:row>8</xdr:row>
                <xdr:rowOff>171450</xdr:rowOff>
              </to>
            </anchor>
          </controlPr>
        </control>
      </mc:Choice>
      <mc:Fallback>
        <control shapeId="154629" r:id="rId9" name="FinalReviewChk"/>
      </mc:Fallback>
    </mc:AlternateContent>
    <mc:AlternateContent xmlns:mc="http://schemas.openxmlformats.org/markup-compatibility/2006">
      <mc:Choice Requires="x14">
        <control shapeId="154630" r:id="rId10" name="ReworkCompleteChk">
          <controlPr defaultSize="0" autoLine="0" r:id="rId5">
            <anchor moveWithCells="1">
              <from>
                <xdr:col>7</xdr:col>
                <xdr:colOff>114300</xdr:colOff>
                <xdr:row>5</xdr:row>
                <xdr:rowOff>114300</xdr:rowOff>
              </from>
              <to>
                <xdr:col>7</xdr:col>
                <xdr:colOff>285750</xdr:colOff>
                <xdr:row>5</xdr:row>
                <xdr:rowOff>285750</xdr:rowOff>
              </to>
            </anchor>
          </controlPr>
        </control>
      </mc:Choice>
      <mc:Fallback>
        <control shapeId="154630" r:id="rId10" name="ReworkCompleteChk"/>
      </mc:Fallback>
    </mc:AlternateContent>
  </control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6">
    <tabColor rgb="FF8DC63F"/>
    <pageSetUpPr fitToPage="1"/>
  </sheetPr>
  <dimension ref="A1:B50"/>
  <sheetViews>
    <sheetView showGridLines="0" zoomScaleNormal="100" workbookViewId="0">
      <selection sqref="A1:B1"/>
    </sheetView>
  </sheetViews>
  <sheetFormatPr defaultRowHeight="12" x14ac:dyDescent="0.2"/>
  <cols>
    <col min="2" max="2" width="84" customWidth="1"/>
  </cols>
  <sheetData>
    <row r="1" spans="1:2" ht="36" customHeight="1" x14ac:dyDescent="0.2">
      <c r="A1" s="1743" t="s">
        <v>345</v>
      </c>
      <c r="B1" s="1744"/>
    </row>
    <row r="2" spans="1:2" ht="37.5" customHeight="1" x14ac:dyDescent="0.2">
      <c r="A2" s="1745" t="s">
        <v>581</v>
      </c>
      <c r="B2" s="1746"/>
    </row>
    <row r="3" spans="1:2" ht="24.95" customHeight="1" x14ac:dyDescent="0.2">
      <c r="A3" s="1747" t="s">
        <v>572</v>
      </c>
      <c r="B3" s="1748"/>
    </row>
    <row r="4" spans="1:2" ht="24.95" customHeight="1" x14ac:dyDescent="0.2">
      <c r="A4" s="1749" t="s">
        <v>573</v>
      </c>
      <c r="B4" s="1750"/>
    </row>
    <row r="5" spans="1:2" ht="15" customHeight="1" x14ac:dyDescent="0.2">
      <c r="A5" s="1749" t="s">
        <v>574</v>
      </c>
      <c r="B5" s="1750"/>
    </row>
    <row r="6" spans="1:2" ht="15" customHeight="1" x14ac:dyDescent="0.2">
      <c r="A6" s="1749" t="s">
        <v>575</v>
      </c>
      <c r="B6" s="1750"/>
    </row>
    <row r="7" spans="1:2" ht="15" customHeight="1" x14ac:dyDescent="0.2">
      <c r="A7" s="1749" t="s">
        <v>576</v>
      </c>
      <c r="B7" s="1750"/>
    </row>
    <row r="8" spans="1:2" s="432" customFormat="1" ht="15" customHeight="1" x14ac:dyDescent="0.2">
      <c r="A8" s="1511" t="s">
        <v>934</v>
      </c>
      <c r="B8" s="1750"/>
    </row>
    <row r="9" spans="1:2" ht="24.95" customHeight="1" x14ac:dyDescent="0.2">
      <c r="A9" s="1511" t="s">
        <v>956</v>
      </c>
      <c r="B9" s="1750"/>
    </row>
    <row r="10" spans="1:2" ht="15" customHeight="1" x14ac:dyDescent="0.2">
      <c r="A10" s="1753" t="s">
        <v>1170</v>
      </c>
      <c r="B10" s="1754"/>
    </row>
    <row r="11" spans="1:2" ht="24.95" customHeight="1" x14ac:dyDescent="0.2">
      <c r="A11" s="1755" t="s">
        <v>1164</v>
      </c>
      <c r="B11" s="1756"/>
    </row>
    <row r="12" spans="1:2" ht="15" customHeight="1" x14ac:dyDescent="0.2">
      <c r="A12" s="1757" t="s">
        <v>577</v>
      </c>
      <c r="B12" s="1758"/>
    </row>
    <row r="13" spans="1:2" ht="15" customHeight="1" x14ac:dyDescent="0.2">
      <c r="A13" s="1757" t="s">
        <v>578</v>
      </c>
      <c r="B13" s="1758"/>
    </row>
    <row r="14" spans="1:2" ht="15" customHeight="1" x14ac:dyDescent="0.2">
      <c r="A14" s="1759" t="s">
        <v>579</v>
      </c>
      <c r="B14" s="1760"/>
    </row>
    <row r="15" spans="1:2" ht="15" customHeight="1" x14ac:dyDescent="0.2">
      <c r="A15" s="1761" t="s">
        <v>1117</v>
      </c>
      <c r="B15" s="1760"/>
    </row>
    <row r="16" spans="1:2" ht="15" customHeight="1" x14ac:dyDescent="0.2">
      <c r="A16" s="1761" t="s">
        <v>1116</v>
      </c>
      <c r="B16" s="1760"/>
    </row>
    <row r="17" spans="1:2" ht="15" customHeight="1" x14ac:dyDescent="0.2">
      <c r="A17" s="1762" t="s">
        <v>580</v>
      </c>
      <c r="B17" s="1763"/>
    </row>
    <row r="18" spans="1:2" ht="3.75" customHeight="1" x14ac:dyDescent="0.2">
      <c r="A18" s="904"/>
      <c r="B18" s="905"/>
    </row>
    <row r="19" spans="1:2" ht="19.5" customHeight="1" x14ac:dyDescent="0.2">
      <c r="A19" s="1397" t="s">
        <v>177</v>
      </c>
      <c r="B19" s="1399"/>
    </row>
    <row r="20" spans="1:2" ht="3.75" customHeight="1" x14ac:dyDescent="0.2">
      <c r="A20" s="1764"/>
      <c r="B20" s="1765"/>
    </row>
    <row r="21" spans="1:2" ht="19.5" customHeight="1" x14ac:dyDescent="0.2">
      <c r="A21" s="1397" t="s">
        <v>154</v>
      </c>
      <c r="B21" s="1399"/>
    </row>
    <row r="22" spans="1:2" ht="24.95" customHeight="1" x14ac:dyDescent="0.2">
      <c r="A22" s="1751" t="s">
        <v>152</v>
      </c>
      <c r="B22" s="1752"/>
    </row>
    <row r="23" spans="1:2" ht="15" customHeight="1" x14ac:dyDescent="0.2">
      <c r="A23" s="1766" t="s">
        <v>935</v>
      </c>
      <c r="B23" s="1752"/>
    </row>
    <row r="24" spans="1:2" ht="19.5" customHeight="1" x14ac:dyDescent="0.2">
      <c r="A24" s="1397" t="s">
        <v>155</v>
      </c>
      <c r="B24" s="1399"/>
    </row>
    <row r="25" spans="1:2" ht="24.95" customHeight="1" x14ac:dyDescent="0.2">
      <c r="A25" s="1766" t="s">
        <v>928</v>
      </c>
      <c r="B25" s="1752"/>
    </row>
    <row r="26" spans="1:2" ht="24.95" customHeight="1" x14ac:dyDescent="0.2">
      <c r="A26" s="1766" t="s">
        <v>929</v>
      </c>
      <c r="B26" s="1752"/>
    </row>
    <row r="27" spans="1:2" ht="39.950000000000003" customHeight="1" x14ac:dyDescent="0.2">
      <c r="A27" s="1751" t="s">
        <v>297</v>
      </c>
      <c r="B27" s="1752"/>
    </row>
    <row r="28" spans="1:2" ht="24.95" customHeight="1" x14ac:dyDescent="0.2">
      <c r="A28" s="1751" t="s">
        <v>178</v>
      </c>
      <c r="B28" s="1752"/>
    </row>
    <row r="29" spans="1:2" ht="24.95" customHeight="1" x14ac:dyDescent="0.2">
      <c r="A29" s="1766" t="s">
        <v>930</v>
      </c>
      <c r="B29" s="1752"/>
    </row>
    <row r="30" spans="1:2" ht="19.5" customHeight="1" x14ac:dyDescent="0.2">
      <c r="A30" s="1397" t="s">
        <v>33</v>
      </c>
      <c r="B30" s="1399"/>
    </row>
    <row r="31" spans="1:2" ht="24.95" customHeight="1" x14ac:dyDescent="0.2">
      <c r="A31" s="1751" t="s">
        <v>582</v>
      </c>
      <c r="B31" s="1752"/>
    </row>
    <row r="32" spans="1:2" ht="24.95" customHeight="1" x14ac:dyDescent="0.2">
      <c r="A32" s="1751" t="s">
        <v>298</v>
      </c>
      <c r="B32" s="1752"/>
    </row>
    <row r="33" spans="1:2" ht="15" customHeight="1" x14ac:dyDescent="0.2">
      <c r="A33" s="1751" t="s">
        <v>299</v>
      </c>
      <c r="B33" s="1752"/>
    </row>
    <row r="34" spans="1:2" ht="24.95" customHeight="1" x14ac:dyDescent="0.2">
      <c r="A34" s="1766" t="s">
        <v>931</v>
      </c>
      <c r="B34" s="1752"/>
    </row>
    <row r="35" spans="1:2" ht="24.95" customHeight="1" x14ac:dyDescent="0.2">
      <c r="A35" s="1751" t="s">
        <v>583</v>
      </c>
      <c r="B35" s="1752"/>
    </row>
    <row r="36" spans="1:2" ht="24.95" customHeight="1" x14ac:dyDescent="0.2">
      <c r="A36" s="1766" t="s">
        <v>932</v>
      </c>
      <c r="B36" s="1752"/>
    </row>
    <row r="37" spans="1:2" ht="19.5" customHeight="1" x14ac:dyDescent="0.2">
      <c r="A37" s="1397" t="s">
        <v>206</v>
      </c>
      <c r="B37" s="1399"/>
    </row>
    <row r="38" spans="1:2" ht="24.95" customHeight="1" x14ac:dyDescent="0.2">
      <c r="A38" s="1751" t="s">
        <v>584</v>
      </c>
      <c r="B38" s="1752"/>
    </row>
    <row r="39" spans="1:2" ht="24.95" customHeight="1" x14ac:dyDescent="0.2">
      <c r="A39" s="1751" t="s">
        <v>300</v>
      </c>
      <c r="B39" s="1752"/>
    </row>
    <row r="40" spans="1:2" ht="39.950000000000003" customHeight="1" x14ac:dyDescent="0.2">
      <c r="A40" s="1766" t="s">
        <v>585</v>
      </c>
      <c r="B40" s="1752"/>
    </row>
    <row r="41" spans="1:2" ht="15" customHeight="1" x14ac:dyDescent="0.2">
      <c r="A41" s="1751" t="s">
        <v>301</v>
      </c>
      <c r="B41" s="1752"/>
    </row>
    <row r="42" spans="1:2" ht="19.5" customHeight="1" x14ac:dyDescent="0.2">
      <c r="A42" s="1397" t="s">
        <v>302</v>
      </c>
      <c r="B42" s="1399"/>
    </row>
    <row r="43" spans="1:2" ht="39.950000000000003" customHeight="1" x14ac:dyDescent="0.2">
      <c r="A43" s="1766" t="s">
        <v>933</v>
      </c>
      <c r="B43" s="1752"/>
    </row>
    <row r="44" spans="1:2" ht="15" customHeight="1" x14ac:dyDescent="0.2">
      <c r="A44" s="1751" t="s">
        <v>301</v>
      </c>
      <c r="B44" s="1752"/>
    </row>
    <row r="45" spans="1:2" ht="19.5" customHeight="1" x14ac:dyDescent="0.2">
      <c r="A45" s="1397" t="s">
        <v>303</v>
      </c>
      <c r="B45" s="1399"/>
    </row>
    <row r="46" spans="1:2" ht="24.95" customHeight="1" x14ac:dyDescent="0.2">
      <c r="A46" s="1751" t="s">
        <v>304</v>
      </c>
      <c r="B46" s="1752"/>
    </row>
    <row r="47" spans="1:2" ht="24.95" customHeight="1" x14ac:dyDescent="0.2">
      <c r="A47" s="1751" t="s">
        <v>305</v>
      </c>
      <c r="B47" s="1752"/>
    </row>
    <row r="48" spans="1:2" ht="19.5" customHeight="1" x14ac:dyDescent="0.2">
      <c r="A48" s="1397" t="s">
        <v>156</v>
      </c>
      <c r="B48" s="1399"/>
    </row>
    <row r="49" spans="1:2" ht="24.95" customHeight="1" x14ac:dyDescent="0.2">
      <c r="A49" s="1751" t="s">
        <v>306</v>
      </c>
      <c r="B49" s="1752"/>
    </row>
    <row r="50" spans="1:2" ht="3.75" customHeight="1" thickBot="1" x14ac:dyDescent="0.25">
      <c r="A50" s="496"/>
      <c r="B50" s="623"/>
    </row>
  </sheetData>
  <sheetProtection sheet="1" objects="1" scenarios="1" insertHyperlinks="0"/>
  <mergeCells count="48">
    <mergeCell ref="A47:B47"/>
    <mergeCell ref="A49:B49"/>
    <mergeCell ref="A48:B48"/>
    <mergeCell ref="A42:B42"/>
    <mergeCell ref="A43:B43"/>
    <mergeCell ref="A45:B45"/>
    <mergeCell ref="A46:B46"/>
    <mergeCell ref="A44:B44"/>
    <mergeCell ref="A36:B36"/>
    <mergeCell ref="A37:B37"/>
    <mergeCell ref="A38:B38"/>
    <mergeCell ref="A40:B40"/>
    <mergeCell ref="A41:B41"/>
    <mergeCell ref="A39:B39"/>
    <mergeCell ref="A35:B35"/>
    <mergeCell ref="A30:B30"/>
    <mergeCell ref="A23:B23"/>
    <mergeCell ref="A24:B24"/>
    <mergeCell ref="A25:B25"/>
    <mergeCell ref="A26:B26"/>
    <mergeCell ref="A29:B29"/>
    <mergeCell ref="A27:B27"/>
    <mergeCell ref="A31:B31"/>
    <mergeCell ref="A28:B28"/>
    <mergeCell ref="A32:B32"/>
    <mergeCell ref="A33:B33"/>
    <mergeCell ref="A34:B34"/>
    <mergeCell ref="A6:B6"/>
    <mergeCell ref="A7:B7"/>
    <mergeCell ref="A8:B8"/>
    <mergeCell ref="A9:B9"/>
    <mergeCell ref="A22:B22"/>
    <mergeCell ref="A10:B10"/>
    <mergeCell ref="A11:B11"/>
    <mergeCell ref="A12:B12"/>
    <mergeCell ref="A13:B13"/>
    <mergeCell ref="A14:B14"/>
    <mergeCell ref="A15:B15"/>
    <mergeCell ref="A16:B16"/>
    <mergeCell ref="A17:B17"/>
    <mergeCell ref="A19:B19"/>
    <mergeCell ref="A20:B20"/>
    <mergeCell ref="A21:B21"/>
    <mergeCell ref="A1:B1"/>
    <mergeCell ref="A2:B2"/>
    <mergeCell ref="A3:B3"/>
    <mergeCell ref="A4:B4"/>
    <mergeCell ref="A5:B5"/>
  </mergeCells>
  <printOptions horizontalCentered="1"/>
  <pageMargins left="0.39370078740157483" right="0.19685039370078741" top="0.39370078740157483" bottom="0.39370078740157483" header="0" footer="0.15748031496062992"/>
  <pageSetup paperSize="9" scale="74" orientation="portrait" blackAndWhite="1" r:id="rId1"/>
  <headerFooter alignWithMargins="0">
    <oddFooter>&amp;L&amp;F
Copyright © 2003-Present Business Fitness Pty Ltd&amp;R&amp;A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9">
    <tabColor rgb="FF8DC63F"/>
    <pageSetUpPr autoPageBreaks="0" fitToPage="1"/>
  </sheetPr>
  <dimension ref="A1:K1722"/>
  <sheetViews>
    <sheetView showGridLines="0" zoomScaleNormal="100" workbookViewId="0">
      <selection activeCell="A9" sqref="A9"/>
    </sheetView>
  </sheetViews>
  <sheetFormatPr defaultColWidth="9.33203125" defaultRowHeight="12.75" x14ac:dyDescent="0.2"/>
  <cols>
    <col min="1" max="1" width="12.83203125" style="336" customWidth="1"/>
    <col min="2" max="2" width="35" style="336" customWidth="1"/>
    <col min="3" max="3" width="15.83203125" style="336" customWidth="1"/>
    <col min="4" max="4" width="10.83203125" style="336" customWidth="1"/>
    <col min="5" max="6" width="15.83203125" style="336" customWidth="1"/>
    <col min="7" max="7" width="15.1640625" style="336" customWidth="1"/>
    <col min="8" max="8" width="6.33203125" style="24" customWidth="1"/>
    <col min="9" max="9" width="30.83203125" style="321" customWidth="1"/>
    <col min="10" max="10" width="9.33203125" style="321" customWidth="1"/>
    <col min="11" max="11" width="9.33203125" style="321"/>
    <col min="12" max="16384" width="9.33203125" style="336"/>
  </cols>
  <sheetData>
    <row r="1" spans="1:11" ht="24.95" customHeight="1" x14ac:dyDescent="0.25">
      <c r="A1" s="145" t="s">
        <v>167</v>
      </c>
      <c r="B1" s="1426" t="str">
        <f>Home!$B$3</f>
        <v>MICI05</v>
      </c>
      <c r="C1" s="1426"/>
      <c r="D1" s="421"/>
      <c r="E1" s="474" t="s">
        <v>58</v>
      </c>
      <c r="F1" s="1052" t="e">
        <f>IF(AND('Index of Workpapers'!E14="",#REF!=""),'Index of Workpapers'!C14,IF('Index of Workpapers'!E14&lt;&gt;"",'Index of Workpapers'!E14,#REF!))</f>
        <v>#REF!</v>
      </c>
      <c r="H1" s="519"/>
      <c r="I1" s="520" t="s">
        <v>349</v>
      </c>
      <c r="J1" s="521" t="s">
        <v>63</v>
      </c>
      <c r="K1" s="522" t="s">
        <v>64</v>
      </c>
    </row>
    <row r="2" spans="1:11" ht="24.95" customHeight="1" x14ac:dyDescent="0.2">
      <c r="A2" s="145" t="s">
        <v>10</v>
      </c>
      <c r="B2" s="1426" t="str">
        <f>Home!$B$4</f>
        <v>MICINDA SUPERANNUATION FUND</v>
      </c>
      <c r="C2" s="1426"/>
      <c r="D2" s="24"/>
      <c r="E2" s="337" t="s">
        <v>63</v>
      </c>
      <c r="F2" s="337" t="s">
        <v>64</v>
      </c>
      <c r="H2" s="519"/>
      <c r="I2" s="520" t="s">
        <v>350</v>
      </c>
      <c r="J2" s="521" t="s">
        <v>63</v>
      </c>
      <c r="K2" s="522" t="s">
        <v>64</v>
      </c>
    </row>
    <row r="3" spans="1:11" ht="24.95" customHeight="1" x14ac:dyDescent="0.2">
      <c r="A3" s="145" t="s">
        <v>917</v>
      </c>
      <c r="B3" s="1427">
        <f>Home!$C$7</f>
        <v>43281</v>
      </c>
      <c r="C3" s="1427"/>
      <c r="D3" s="340" t="s">
        <v>55</v>
      </c>
      <c r="E3" s="106" t="str">
        <f>Home!$C$16</f>
        <v>TH</v>
      </c>
      <c r="F3" s="320">
        <f>Home!$C$17</f>
        <v>43521</v>
      </c>
      <c r="H3" s="519"/>
      <c r="I3" s="520" t="s">
        <v>94</v>
      </c>
      <c r="J3" s="521" t="s">
        <v>63</v>
      </c>
      <c r="K3" s="522" t="s">
        <v>64</v>
      </c>
    </row>
    <row r="4" spans="1:11" ht="24.95" customHeight="1" x14ac:dyDescent="0.3">
      <c r="A4" s="953" t="s">
        <v>794</v>
      </c>
      <c r="B4" s="953"/>
      <c r="C4" s="24"/>
      <c r="D4" s="340" t="s">
        <v>56</v>
      </c>
      <c r="E4" s="106" t="str">
        <f>Home!$C$18</f>
        <v>Enter initials</v>
      </c>
      <c r="F4" s="320" t="str">
        <f>Home!$C$19</f>
        <v>Enter date</v>
      </c>
      <c r="H4" s="1418"/>
      <c r="I4" s="1419" t="s">
        <v>351</v>
      </c>
      <c r="J4" s="1420" t="s">
        <v>63</v>
      </c>
      <c r="K4" s="1422" t="s">
        <v>64</v>
      </c>
    </row>
    <row r="5" spans="1:11" s="23" customFormat="1" ht="3.75" customHeight="1" x14ac:dyDescent="0.25">
      <c r="A5" s="59"/>
      <c r="B5" s="50"/>
      <c r="C5" s="50"/>
      <c r="D5" s="55"/>
      <c r="E5" s="83"/>
      <c r="H5" s="1418"/>
      <c r="I5" s="1419"/>
      <c r="J5" s="1420"/>
      <c r="K5" s="1422"/>
    </row>
    <row r="6" spans="1:11" ht="19.5" customHeight="1" x14ac:dyDescent="0.2">
      <c r="A6" s="1414" t="s">
        <v>889</v>
      </c>
      <c r="B6" s="1414"/>
      <c r="C6" s="1414"/>
      <c r="D6" s="1414"/>
      <c r="E6" s="1414"/>
      <c r="F6" s="1414"/>
      <c r="H6" s="1418"/>
      <c r="I6" s="1419" t="s">
        <v>352</v>
      </c>
      <c r="J6" s="1420" t="s">
        <v>63</v>
      </c>
      <c r="K6" s="1422" t="s">
        <v>64</v>
      </c>
    </row>
    <row r="7" spans="1:11" ht="3.75" customHeight="1" thickBot="1" x14ac:dyDescent="0.25">
      <c r="A7" s="454"/>
      <c r="B7" s="454"/>
      <c r="C7" s="454"/>
      <c r="D7" s="454"/>
      <c r="E7" s="454"/>
      <c r="F7" s="454" t="s">
        <v>418</v>
      </c>
      <c r="H7" s="1418"/>
      <c r="I7" s="1419"/>
      <c r="J7" s="1420"/>
      <c r="K7" s="1422"/>
    </row>
    <row r="8" spans="1:11" ht="3.75" customHeight="1" x14ac:dyDescent="0.2">
      <c r="A8" s="483"/>
      <c r="B8" s="483"/>
      <c r="C8" s="483"/>
      <c r="D8" s="483"/>
      <c r="E8" s="483"/>
      <c r="F8" s="483"/>
      <c r="H8" s="1418"/>
      <c r="I8" s="1419"/>
      <c r="J8" s="1420"/>
      <c r="K8" s="1422"/>
    </row>
    <row r="9" spans="1:11" s="338" customFormat="1" ht="19.5" customHeight="1" x14ac:dyDescent="0.2">
      <c r="A9" s="370"/>
      <c r="B9" s="370"/>
      <c r="C9" s="370"/>
      <c r="D9" s="1428"/>
      <c r="E9" s="1428"/>
      <c r="F9" s="1428"/>
      <c r="H9" s="519"/>
      <c r="I9" s="520" t="s">
        <v>353</v>
      </c>
      <c r="J9" s="521" t="s">
        <v>63</v>
      </c>
      <c r="K9" s="522" t="s">
        <v>64</v>
      </c>
    </row>
    <row r="10" spans="1:11" s="341" customFormat="1" ht="15" customHeight="1" x14ac:dyDescent="0.2">
      <c r="A10" s="370"/>
      <c r="B10" s="370"/>
      <c r="C10" s="370"/>
      <c r="D10" s="1428"/>
      <c r="E10" s="1428"/>
      <c r="F10" s="1428"/>
      <c r="H10" s="530" t="s">
        <v>467</v>
      </c>
      <c r="I10" s="531"/>
      <c r="J10" s="531"/>
      <c r="K10" s="532"/>
    </row>
    <row r="11" spans="1:11" s="341" customFormat="1" ht="15" customHeight="1" x14ac:dyDescent="0.2">
      <c r="A11" s="370"/>
      <c r="B11" s="370"/>
      <c r="C11" s="370"/>
      <c r="D11" s="1428"/>
      <c r="E11" s="1428"/>
      <c r="F11" s="1428"/>
      <c r="H11" s="533"/>
      <c r="I11" s="534"/>
      <c r="J11" s="534"/>
      <c r="K11" s="535"/>
    </row>
    <row r="12" spans="1:11" s="341" customFormat="1" ht="15" customHeight="1" x14ac:dyDescent="0.2">
      <c r="A12" s="370"/>
      <c r="B12" s="370"/>
      <c r="C12" s="370"/>
      <c r="D12" s="1428"/>
      <c r="E12" s="1428"/>
      <c r="F12" s="1428"/>
      <c r="H12" s="1429" t="s">
        <v>355</v>
      </c>
      <c r="I12" s="1430"/>
      <c r="J12" s="1430"/>
      <c r="K12" s="1431"/>
    </row>
    <row r="13" spans="1:11" s="341" customFormat="1" ht="15" customHeight="1" x14ac:dyDescent="0.2">
      <c r="A13" s="370"/>
      <c r="B13" s="370"/>
      <c r="C13" s="370"/>
      <c r="D13" s="1428"/>
      <c r="E13" s="1428"/>
      <c r="F13" s="1428"/>
      <c r="H13" s="1415"/>
      <c r="I13" s="1432"/>
      <c r="J13" s="1432"/>
      <c r="K13" s="1433"/>
    </row>
    <row r="14" spans="1:11" s="341" customFormat="1" ht="15" customHeight="1" x14ac:dyDescent="0.2">
      <c r="A14" s="370"/>
      <c r="B14" s="370"/>
      <c r="C14" s="370"/>
      <c r="D14" s="1428"/>
      <c r="E14" s="1428"/>
      <c r="F14" s="1428"/>
      <c r="H14" s="443"/>
      <c r="I14" s="444"/>
      <c r="J14" s="444"/>
      <c r="K14" s="445"/>
    </row>
    <row r="15" spans="1:11" s="341" customFormat="1" ht="15" customHeight="1" x14ac:dyDescent="0.2">
      <c r="A15" s="370"/>
      <c r="B15" s="407"/>
      <c r="C15" s="370"/>
      <c r="D15" s="1428"/>
      <c r="E15" s="1428"/>
      <c r="F15" s="1428"/>
      <c r="H15" s="443"/>
      <c r="I15" s="444"/>
      <c r="J15" s="444"/>
      <c r="K15" s="445"/>
    </row>
    <row r="16" spans="1:11" s="341" customFormat="1" ht="15" customHeight="1" x14ac:dyDescent="0.2">
      <c r="A16" s="370"/>
      <c r="B16" s="370"/>
      <c r="C16" s="407"/>
      <c r="D16" s="1428"/>
      <c r="E16" s="1428"/>
      <c r="F16" s="1428"/>
      <c r="H16" s="443"/>
      <c r="I16" s="444"/>
      <c r="J16" s="444"/>
      <c r="K16" s="445"/>
    </row>
    <row r="17" spans="1:11" s="341" customFormat="1" ht="15" customHeight="1" x14ac:dyDescent="0.2">
      <c r="A17" s="370"/>
      <c r="B17" s="370"/>
      <c r="C17" s="370"/>
      <c r="D17" s="1428"/>
      <c r="E17" s="1428"/>
      <c r="F17" s="1428"/>
      <c r="H17" s="443"/>
      <c r="I17" s="444"/>
      <c r="J17" s="444"/>
      <c r="K17" s="445"/>
    </row>
    <row r="18" spans="1:11" s="341" customFormat="1" ht="15" customHeight="1" x14ac:dyDescent="0.2">
      <c r="A18" s="370"/>
      <c r="B18" s="370"/>
      <c r="C18" s="370"/>
      <c r="D18" s="1428"/>
      <c r="E18" s="1428"/>
      <c r="F18" s="1428"/>
      <c r="H18" s="443"/>
      <c r="I18" s="444"/>
      <c r="J18" s="444"/>
      <c r="K18" s="445"/>
    </row>
    <row r="19" spans="1:11" s="341" customFormat="1" ht="15" customHeight="1" x14ac:dyDescent="0.2">
      <c r="A19" s="370"/>
      <c r="B19" s="370"/>
      <c r="C19" s="370"/>
      <c r="D19" s="1428"/>
      <c r="E19" s="1428"/>
      <c r="F19" s="1428"/>
      <c r="H19" s="443"/>
      <c r="I19" s="444"/>
      <c r="J19" s="444"/>
      <c r="K19" s="445"/>
    </row>
    <row r="20" spans="1:11" s="341" customFormat="1" ht="15" customHeight="1" x14ac:dyDescent="0.2">
      <c r="A20" s="370"/>
      <c r="B20" s="370"/>
      <c r="C20" s="370"/>
      <c r="D20" s="1428"/>
      <c r="E20" s="1428"/>
      <c r="F20" s="1428"/>
      <c r="H20" s="443"/>
      <c r="I20" s="444"/>
      <c r="J20" s="444"/>
      <c r="K20" s="445"/>
    </row>
    <row r="21" spans="1:11" s="341" customFormat="1" ht="15" customHeight="1" x14ac:dyDescent="0.2">
      <c r="A21" s="370"/>
      <c r="B21" s="370"/>
      <c r="C21" s="370"/>
      <c r="D21" s="1428"/>
      <c r="E21" s="1428"/>
      <c r="F21" s="1428"/>
      <c r="H21" s="443"/>
      <c r="I21" s="444"/>
      <c r="J21" s="444"/>
      <c r="K21" s="445"/>
    </row>
    <row r="22" spans="1:11" s="341" customFormat="1" ht="15" customHeight="1" x14ac:dyDescent="0.2">
      <c r="A22" s="370"/>
      <c r="B22" s="370"/>
      <c r="C22" s="370"/>
      <c r="D22" s="1428"/>
      <c r="E22" s="1428"/>
      <c r="F22" s="1428"/>
      <c r="H22" s="443"/>
      <c r="I22" s="444"/>
      <c r="J22" s="444"/>
      <c r="K22" s="445"/>
    </row>
    <row r="23" spans="1:11" s="341" customFormat="1" ht="15" customHeight="1" x14ac:dyDescent="0.2">
      <c r="A23" s="370"/>
      <c r="B23" s="370"/>
      <c r="C23" s="370"/>
      <c r="D23" s="1428"/>
      <c r="E23" s="1428"/>
      <c r="F23" s="1428"/>
      <c r="H23" s="443"/>
      <c r="I23" s="444"/>
      <c r="J23" s="444"/>
      <c r="K23" s="445"/>
    </row>
    <row r="24" spans="1:11" s="341" customFormat="1" ht="15" customHeight="1" x14ac:dyDescent="0.2">
      <c r="A24" s="370"/>
      <c r="B24" s="370"/>
      <c r="C24" s="370"/>
      <c r="D24" s="1428"/>
      <c r="E24" s="1428"/>
      <c r="F24" s="1428"/>
      <c r="H24" s="443"/>
      <c r="I24" s="444"/>
      <c r="J24" s="444"/>
      <c r="K24" s="445"/>
    </row>
    <row r="25" spans="1:11" s="341" customFormat="1" ht="15" customHeight="1" x14ac:dyDescent="0.2">
      <c r="A25" s="370"/>
      <c r="B25" s="370"/>
      <c r="C25" s="407"/>
      <c r="D25" s="1428"/>
      <c r="E25" s="1428"/>
      <c r="F25" s="1428"/>
      <c r="H25" s="443"/>
      <c r="I25" s="444"/>
      <c r="J25" s="444"/>
      <c r="K25" s="445"/>
    </row>
    <row r="26" spans="1:11" s="341" customFormat="1" ht="15" customHeight="1" x14ac:dyDescent="0.2">
      <c r="A26" s="370"/>
      <c r="B26" s="370"/>
      <c r="C26" s="370"/>
      <c r="D26" s="1428"/>
      <c r="E26" s="1428"/>
      <c r="F26" s="1428"/>
      <c r="H26" s="443"/>
      <c r="I26" s="444"/>
      <c r="J26" s="444"/>
      <c r="K26" s="445"/>
    </row>
    <row r="27" spans="1:11" s="341" customFormat="1" ht="15" customHeight="1" x14ac:dyDescent="0.2">
      <c r="A27" s="370"/>
      <c r="B27" s="370"/>
      <c r="C27" s="370"/>
      <c r="D27" s="1428"/>
      <c r="E27" s="1428"/>
      <c r="F27" s="1428"/>
      <c r="H27" s="443"/>
      <c r="I27" s="444"/>
      <c r="J27" s="444"/>
      <c r="K27" s="445"/>
    </row>
    <row r="28" spans="1:11" s="341" customFormat="1" ht="15" customHeight="1" x14ac:dyDescent="0.2">
      <c r="A28" s="370"/>
      <c r="B28" s="370"/>
      <c r="C28" s="370"/>
      <c r="D28" s="1428"/>
      <c r="E28" s="1428"/>
      <c r="F28" s="1428"/>
      <c r="H28" s="443"/>
      <c r="I28" s="444"/>
      <c r="J28" s="444"/>
      <c r="K28" s="445"/>
    </row>
    <row r="29" spans="1:11" s="341" customFormat="1" ht="15" customHeight="1" x14ac:dyDescent="0.2">
      <c r="A29" s="370"/>
      <c r="B29" s="370"/>
      <c r="C29" s="370"/>
      <c r="D29" s="1428"/>
      <c r="E29" s="1428"/>
      <c r="F29" s="1428"/>
      <c r="H29" s="443"/>
      <c r="I29" s="444"/>
      <c r="J29" s="444"/>
      <c r="K29" s="445"/>
    </row>
    <row r="30" spans="1:11" s="341" customFormat="1" ht="15" customHeight="1" x14ac:dyDescent="0.2">
      <c r="A30" s="370"/>
      <c r="B30" s="370"/>
      <c r="C30" s="370"/>
      <c r="D30" s="1428"/>
      <c r="E30" s="1428"/>
      <c r="F30" s="1428"/>
      <c r="H30" s="443"/>
      <c r="I30" s="444"/>
      <c r="J30" s="444"/>
      <c r="K30" s="445"/>
    </row>
    <row r="31" spans="1:11" s="341" customFormat="1" ht="15" customHeight="1" x14ac:dyDescent="0.2">
      <c r="A31" s="370"/>
      <c r="B31" s="370"/>
      <c r="C31" s="370"/>
      <c r="D31" s="1428"/>
      <c r="E31" s="1428"/>
      <c r="F31" s="1428"/>
      <c r="H31" s="443"/>
      <c r="I31" s="444"/>
      <c r="J31" s="444"/>
      <c r="K31" s="445"/>
    </row>
    <row r="32" spans="1:11" s="341" customFormat="1" ht="15" customHeight="1" x14ac:dyDescent="0.2">
      <c r="A32" s="370"/>
      <c r="B32" s="370"/>
      <c r="C32" s="370"/>
      <c r="D32" s="1428"/>
      <c r="E32" s="1428"/>
      <c r="F32" s="1428"/>
      <c r="H32" s="443"/>
      <c r="I32" s="444"/>
      <c r="J32" s="444"/>
      <c r="K32" s="445"/>
    </row>
    <row r="33" spans="1:11" s="341" customFormat="1" ht="15" customHeight="1" x14ac:dyDescent="0.2">
      <c r="A33" s="370"/>
      <c r="B33" s="370"/>
      <c r="C33" s="370"/>
      <c r="D33" s="1428"/>
      <c r="E33" s="1428"/>
      <c r="F33" s="1428"/>
      <c r="H33" s="443"/>
      <c r="I33" s="444"/>
      <c r="J33" s="444"/>
      <c r="K33" s="445"/>
    </row>
    <row r="34" spans="1:11" s="341" customFormat="1" ht="15" customHeight="1" x14ac:dyDescent="0.2">
      <c r="A34" s="370"/>
      <c r="B34" s="370"/>
      <c r="C34" s="370"/>
      <c r="D34" s="1428"/>
      <c r="E34" s="1428"/>
      <c r="F34" s="1428"/>
      <c r="H34" s="443"/>
      <c r="I34" s="444"/>
      <c r="J34" s="444"/>
      <c r="K34" s="445"/>
    </row>
    <row r="35" spans="1:11" s="341" customFormat="1" ht="15" customHeight="1" x14ac:dyDescent="0.2">
      <c r="A35" s="370"/>
      <c r="B35" s="370"/>
      <c r="C35" s="370"/>
      <c r="D35" s="1428"/>
      <c r="E35" s="1428"/>
      <c r="F35" s="1428"/>
      <c r="H35" s="443"/>
      <c r="I35" s="444"/>
      <c r="J35" s="444"/>
      <c r="K35" s="445"/>
    </row>
    <row r="36" spans="1:11" s="341" customFormat="1" ht="15" customHeight="1" x14ac:dyDescent="0.2">
      <c r="A36" s="370"/>
      <c r="B36" s="370"/>
      <c r="C36" s="370"/>
      <c r="D36" s="1428"/>
      <c r="E36" s="1428"/>
      <c r="F36" s="1428"/>
      <c r="H36" s="443"/>
      <c r="I36" s="444"/>
      <c r="J36" s="444"/>
      <c r="K36" s="445"/>
    </row>
    <row r="37" spans="1:11" s="341" customFormat="1" ht="15" customHeight="1" x14ac:dyDescent="0.2">
      <c r="A37" s="370"/>
      <c r="B37" s="370"/>
      <c r="C37" s="370"/>
      <c r="D37" s="1428"/>
      <c r="E37" s="1428"/>
      <c r="F37" s="1428"/>
      <c r="H37" s="443"/>
      <c r="I37" s="444"/>
      <c r="J37" s="444"/>
      <c r="K37" s="445"/>
    </row>
    <row r="38" spans="1:11" s="341" customFormat="1" ht="15" customHeight="1" x14ac:dyDescent="0.2">
      <c r="A38" s="370"/>
      <c r="B38" s="370"/>
      <c r="C38" s="370"/>
      <c r="D38" s="1428"/>
      <c r="E38" s="1428"/>
      <c r="F38" s="1428"/>
      <c r="H38" s="443"/>
      <c r="I38" s="444"/>
      <c r="J38" s="444"/>
      <c r="K38" s="445"/>
    </row>
    <row r="39" spans="1:11" s="341" customFormat="1" ht="15" customHeight="1" x14ac:dyDescent="0.2">
      <c r="A39" s="370"/>
      <c r="B39" s="370"/>
      <c r="C39" s="370"/>
      <c r="D39" s="1428"/>
      <c r="E39" s="1428"/>
      <c r="F39" s="1428"/>
      <c r="H39" s="443"/>
      <c r="I39" s="444"/>
      <c r="J39" s="444"/>
      <c r="K39" s="445"/>
    </row>
    <row r="40" spans="1:11" s="341" customFormat="1" ht="15" customHeight="1" x14ac:dyDescent="0.2">
      <c r="A40" s="370"/>
      <c r="B40" s="370"/>
      <c r="C40" s="370"/>
      <c r="D40" s="1428"/>
      <c r="E40" s="1428"/>
      <c r="F40" s="1428"/>
      <c r="H40" s="443"/>
      <c r="I40" s="444"/>
      <c r="J40" s="444"/>
      <c r="K40" s="445"/>
    </row>
    <row r="41" spans="1:11" s="341" customFormat="1" ht="15" customHeight="1" x14ac:dyDescent="0.2">
      <c r="A41" s="370"/>
      <c r="B41" s="370"/>
      <c r="C41" s="370"/>
      <c r="D41" s="1428"/>
      <c r="E41" s="1428"/>
      <c r="F41" s="1428"/>
      <c r="H41" s="443"/>
      <c r="I41" s="444"/>
      <c r="J41" s="444"/>
      <c r="K41" s="445"/>
    </row>
    <row r="42" spans="1:11" s="341" customFormat="1" ht="15" customHeight="1" x14ac:dyDescent="0.2">
      <c r="A42" s="370"/>
      <c r="B42" s="370"/>
      <c r="C42" s="370"/>
      <c r="D42" s="1428"/>
      <c r="E42" s="1428"/>
      <c r="F42" s="1428"/>
      <c r="H42" s="443"/>
      <c r="I42" s="444"/>
      <c r="J42" s="444"/>
      <c r="K42" s="445"/>
    </row>
    <row r="43" spans="1:11" s="341" customFormat="1" ht="15" customHeight="1" x14ac:dyDescent="0.2">
      <c r="A43" s="370"/>
      <c r="B43" s="370"/>
      <c r="C43" s="370"/>
      <c r="D43" s="1428"/>
      <c r="E43" s="1428"/>
      <c r="F43" s="1428"/>
      <c r="H43" s="443"/>
      <c r="I43" s="444"/>
      <c r="J43" s="444"/>
      <c r="K43" s="445"/>
    </row>
    <row r="44" spans="1:11" s="341" customFormat="1" ht="15" customHeight="1" x14ac:dyDescent="0.2">
      <c r="A44" s="370"/>
      <c r="B44" s="370"/>
      <c r="C44" s="370"/>
      <c r="D44" s="1428"/>
      <c r="E44" s="1428"/>
      <c r="F44" s="1428"/>
      <c r="H44" s="443"/>
      <c r="I44" s="444"/>
      <c r="J44" s="444"/>
      <c r="K44" s="445"/>
    </row>
    <row r="45" spans="1:11" s="341" customFormat="1" ht="15" customHeight="1" x14ac:dyDescent="0.2">
      <c r="A45" s="370"/>
      <c r="B45" s="370"/>
      <c r="C45" s="370"/>
      <c r="D45" s="1428"/>
      <c r="E45" s="1428"/>
      <c r="F45" s="1428"/>
      <c r="H45" s="443"/>
      <c r="I45" s="444"/>
      <c r="J45" s="444"/>
      <c r="K45" s="445"/>
    </row>
    <row r="46" spans="1:11" s="341" customFormat="1" ht="20.100000000000001" customHeight="1" x14ac:dyDescent="0.2">
      <c r="A46" s="370"/>
      <c r="B46" s="370"/>
      <c r="C46" s="370"/>
      <c r="D46" s="370"/>
      <c r="E46" s="370"/>
      <c r="F46" s="370"/>
      <c r="H46" s="19"/>
    </row>
    <row r="47" spans="1:11" s="338" customFormat="1" ht="3.75" customHeight="1" x14ac:dyDescent="0.2">
      <c r="A47" s="372"/>
      <c r="B47" s="372"/>
      <c r="C47" s="372"/>
      <c r="D47" s="372"/>
      <c r="E47" s="372"/>
      <c r="F47" s="372"/>
      <c r="H47" s="19"/>
    </row>
    <row r="48" spans="1:11" s="338" customFormat="1" ht="15.95" customHeight="1" x14ac:dyDescent="0.2">
      <c r="A48" s="372"/>
      <c r="B48" s="372"/>
      <c r="C48" s="372"/>
      <c r="D48" s="372"/>
      <c r="E48" s="372"/>
      <c r="F48" s="372"/>
      <c r="H48" s="19"/>
    </row>
    <row r="49" spans="1:8" s="338" customFormat="1" ht="15.95" customHeight="1" x14ac:dyDescent="0.2">
      <c r="A49" s="372"/>
      <c r="B49" s="372"/>
      <c r="C49" s="372"/>
      <c r="D49" s="372"/>
      <c r="E49" s="372"/>
      <c r="F49" s="372"/>
      <c r="H49" s="19"/>
    </row>
    <row r="50" spans="1:8" s="338" customFormat="1" ht="15.95" customHeight="1" x14ac:dyDescent="0.2">
      <c r="A50" s="334"/>
      <c r="B50" s="334"/>
      <c r="C50" s="334"/>
      <c r="D50" s="334"/>
      <c r="E50" s="334"/>
      <c r="F50" s="334"/>
      <c r="H50" s="19"/>
    </row>
    <row r="51" spans="1:8" s="338" customFormat="1" ht="15.95" customHeight="1" x14ac:dyDescent="0.2">
      <c r="A51" s="334"/>
      <c r="B51" s="334"/>
      <c r="C51" s="334"/>
      <c r="D51" s="334"/>
      <c r="E51" s="334"/>
      <c r="F51" s="334"/>
      <c r="H51" s="19"/>
    </row>
    <row r="52" spans="1:8" s="338" customFormat="1" ht="15.95" customHeight="1" x14ac:dyDescent="0.2">
      <c r="A52" s="334"/>
      <c r="B52" s="334"/>
      <c r="C52" s="334"/>
      <c r="D52" s="334"/>
      <c r="E52" s="334"/>
      <c r="F52" s="334"/>
      <c r="H52" s="19"/>
    </row>
    <row r="53" spans="1:8" s="338" customFormat="1" ht="15.95" customHeight="1" x14ac:dyDescent="0.2">
      <c r="A53" s="334"/>
      <c r="B53" s="334"/>
      <c r="C53" s="334"/>
      <c r="D53" s="334"/>
      <c r="E53" s="334"/>
      <c r="F53" s="334"/>
      <c r="H53" s="19"/>
    </row>
    <row r="54" spans="1:8" s="338" customFormat="1" ht="15.95" customHeight="1" x14ac:dyDescent="0.2">
      <c r="A54" s="334"/>
      <c r="B54" s="334"/>
      <c r="C54" s="334"/>
      <c r="D54" s="334"/>
      <c r="E54" s="334"/>
      <c r="F54" s="334"/>
      <c r="H54" s="19"/>
    </row>
    <row r="55" spans="1:8" s="338" customFormat="1" ht="15.95" customHeight="1" x14ac:dyDescent="0.2">
      <c r="A55" s="334"/>
      <c r="B55" s="334"/>
      <c r="C55" s="334"/>
      <c r="D55" s="334"/>
      <c r="E55" s="334"/>
      <c r="F55" s="334"/>
      <c r="H55" s="19"/>
    </row>
    <row r="56" spans="1:8" s="338" customFormat="1" ht="15.95" customHeight="1" x14ac:dyDescent="0.2">
      <c r="A56" s="334"/>
      <c r="B56" s="334"/>
      <c r="C56" s="334"/>
      <c r="D56" s="334"/>
      <c r="E56" s="334"/>
      <c r="F56" s="334"/>
      <c r="H56" s="19"/>
    </row>
    <row r="57" spans="1:8" s="338" customFormat="1" ht="15.95" customHeight="1" x14ac:dyDescent="0.2">
      <c r="A57" s="334"/>
      <c r="B57" s="334"/>
      <c r="C57" s="334"/>
      <c r="D57" s="334"/>
      <c r="E57" s="334"/>
      <c r="F57" s="334"/>
      <c r="H57" s="19"/>
    </row>
    <row r="58" spans="1:8" s="338" customFormat="1" ht="15.95" customHeight="1" x14ac:dyDescent="0.2">
      <c r="A58" s="334"/>
      <c r="B58" s="334"/>
      <c r="C58" s="334"/>
      <c r="D58" s="334"/>
      <c r="E58" s="334"/>
      <c r="F58" s="334"/>
      <c r="H58" s="19"/>
    </row>
    <row r="59" spans="1:8" s="338" customFormat="1" ht="15.95" customHeight="1" x14ac:dyDescent="0.2">
      <c r="A59" s="334"/>
      <c r="B59" s="334"/>
      <c r="C59" s="334"/>
      <c r="D59" s="334"/>
      <c r="E59" s="334"/>
      <c r="F59" s="334"/>
      <c r="H59" s="19"/>
    </row>
    <row r="60" spans="1:8" s="338" customFormat="1" ht="15.95" customHeight="1" x14ac:dyDescent="0.2">
      <c r="A60" s="334"/>
      <c r="B60" s="334"/>
      <c r="C60" s="334"/>
      <c r="D60" s="334"/>
      <c r="E60" s="334"/>
      <c r="F60" s="334"/>
      <c r="H60" s="19"/>
    </row>
    <row r="61" spans="1:8" s="338" customFormat="1" ht="15.95" customHeight="1" x14ac:dyDescent="0.2">
      <c r="A61" s="334"/>
      <c r="B61" s="334"/>
      <c r="C61" s="334"/>
      <c r="D61" s="334"/>
      <c r="E61" s="334"/>
      <c r="F61" s="334"/>
      <c r="H61" s="19"/>
    </row>
    <row r="62" spans="1:8" s="338" customFormat="1" ht="15.95" customHeight="1" x14ac:dyDescent="0.2">
      <c r="A62" s="334"/>
      <c r="B62" s="334"/>
      <c r="C62" s="334"/>
      <c r="D62" s="334"/>
      <c r="E62" s="334"/>
      <c r="F62" s="334"/>
      <c r="H62" s="19"/>
    </row>
    <row r="63" spans="1:8" s="338" customFormat="1" ht="15.95" customHeight="1" x14ac:dyDescent="0.2">
      <c r="A63" s="334"/>
      <c r="B63" s="334"/>
      <c r="C63" s="334"/>
      <c r="D63" s="334"/>
      <c r="E63" s="334"/>
      <c r="F63" s="334"/>
      <c r="H63" s="19"/>
    </row>
    <row r="64" spans="1:8" s="338" customFormat="1" ht="15.95" customHeight="1" x14ac:dyDescent="0.2">
      <c r="A64" s="334"/>
      <c r="B64" s="334"/>
      <c r="C64" s="334"/>
      <c r="D64" s="334"/>
      <c r="E64" s="334"/>
      <c r="F64" s="334"/>
      <c r="H64" s="19"/>
    </row>
    <row r="65" spans="1:8" s="338" customFormat="1" ht="15.95" customHeight="1" x14ac:dyDescent="0.2">
      <c r="A65" s="334"/>
      <c r="B65" s="334"/>
      <c r="C65" s="334"/>
      <c r="D65" s="334"/>
      <c r="E65" s="334"/>
      <c r="F65" s="334"/>
      <c r="H65" s="19"/>
    </row>
    <row r="66" spans="1:8" s="338" customFormat="1" ht="15.95" customHeight="1" x14ac:dyDescent="0.2">
      <c r="A66" s="334"/>
      <c r="B66" s="334"/>
      <c r="C66" s="334"/>
      <c r="D66" s="334"/>
      <c r="E66" s="334"/>
      <c r="F66" s="334"/>
      <c r="H66" s="19"/>
    </row>
    <row r="67" spans="1:8" s="338" customFormat="1" ht="15.95" customHeight="1" x14ac:dyDescent="0.2">
      <c r="A67" s="334"/>
      <c r="B67" s="334"/>
      <c r="C67" s="334"/>
      <c r="D67" s="334"/>
      <c r="E67" s="334"/>
      <c r="F67" s="334"/>
      <c r="H67" s="19"/>
    </row>
    <row r="68" spans="1:8" s="338" customFormat="1" ht="15.95" customHeight="1" x14ac:dyDescent="0.2">
      <c r="A68" s="334"/>
      <c r="B68" s="334"/>
      <c r="C68" s="334"/>
      <c r="D68" s="334"/>
      <c r="E68" s="334"/>
      <c r="F68" s="334"/>
      <c r="H68" s="19"/>
    </row>
    <row r="69" spans="1:8" s="338" customFormat="1" ht="15.95" customHeight="1" x14ac:dyDescent="0.2">
      <c r="A69" s="334"/>
      <c r="B69" s="334"/>
      <c r="C69" s="334"/>
      <c r="D69" s="334"/>
      <c r="E69" s="334"/>
      <c r="F69" s="334"/>
      <c r="H69" s="19"/>
    </row>
    <row r="70" spans="1:8" s="338" customFormat="1" ht="15.95" customHeight="1" x14ac:dyDescent="0.2">
      <c r="A70" s="334"/>
      <c r="B70" s="334"/>
      <c r="C70" s="334"/>
      <c r="D70" s="334"/>
      <c r="E70" s="334"/>
      <c r="F70" s="334"/>
      <c r="H70" s="19"/>
    </row>
    <row r="71" spans="1:8" s="338" customFormat="1" ht="15.95" customHeight="1" x14ac:dyDescent="0.2">
      <c r="A71" s="334"/>
      <c r="B71" s="334"/>
      <c r="C71" s="334"/>
      <c r="D71" s="334"/>
      <c r="E71" s="334"/>
      <c r="F71" s="334"/>
      <c r="H71" s="19"/>
    </row>
    <row r="72" spans="1:8" s="338" customFormat="1" ht="15.95" customHeight="1" x14ac:dyDescent="0.2">
      <c r="A72" s="334"/>
      <c r="B72" s="334"/>
      <c r="C72" s="334"/>
      <c r="D72" s="334"/>
      <c r="E72" s="334"/>
      <c r="F72" s="334"/>
      <c r="H72" s="19"/>
    </row>
    <row r="73" spans="1:8" s="338" customFormat="1" ht="15.95" customHeight="1" x14ac:dyDescent="0.2">
      <c r="A73" s="334"/>
      <c r="B73" s="334"/>
      <c r="C73" s="334"/>
      <c r="D73" s="334"/>
      <c r="E73" s="334"/>
      <c r="F73" s="334"/>
      <c r="H73" s="19"/>
    </row>
    <row r="74" spans="1:8" s="338" customFormat="1" ht="15.95" customHeight="1" x14ac:dyDescent="0.2">
      <c r="A74" s="334"/>
      <c r="B74" s="334"/>
      <c r="C74" s="334"/>
      <c r="D74" s="334"/>
      <c r="E74" s="334"/>
      <c r="F74" s="334"/>
      <c r="H74" s="19"/>
    </row>
    <row r="75" spans="1:8" s="338" customFormat="1" ht="15.95" customHeight="1" x14ac:dyDescent="0.2">
      <c r="A75" s="334"/>
      <c r="B75" s="334"/>
      <c r="C75" s="334"/>
      <c r="D75" s="334"/>
      <c r="E75" s="334"/>
      <c r="F75" s="334"/>
      <c r="H75" s="19"/>
    </row>
    <row r="76" spans="1:8" s="338" customFormat="1" ht="15.95" customHeight="1" x14ac:dyDescent="0.2">
      <c r="A76" s="334"/>
      <c r="B76" s="334"/>
      <c r="C76" s="334"/>
      <c r="D76" s="334"/>
      <c r="E76" s="334"/>
      <c r="F76" s="334"/>
      <c r="H76" s="19"/>
    </row>
    <row r="77" spans="1:8" s="338" customFormat="1" ht="15.95" customHeight="1" x14ac:dyDescent="0.2">
      <c r="A77" s="334"/>
      <c r="B77" s="334"/>
      <c r="C77" s="334"/>
      <c r="D77" s="334"/>
      <c r="E77" s="334"/>
      <c r="F77" s="334"/>
      <c r="H77" s="19"/>
    </row>
    <row r="78" spans="1:8" s="338" customFormat="1" ht="15.95" customHeight="1" x14ac:dyDescent="0.2">
      <c r="A78" s="334"/>
      <c r="B78" s="334"/>
      <c r="C78" s="334"/>
      <c r="D78" s="334"/>
      <c r="E78" s="334"/>
      <c r="F78" s="334"/>
      <c r="H78" s="19"/>
    </row>
    <row r="79" spans="1:8" s="338" customFormat="1" ht="15.95" customHeight="1" x14ac:dyDescent="0.2">
      <c r="A79" s="334"/>
      <c r="B79" s="334"/>
      <c r="C79" s="334"/>
      <c r="D79" s="334"/>
      <c r="E79" s="334"/>
      <c r="F79" s="334"/>
      <c r="H79" s="19"/>
    </row>
    <row r="80" spans="1:8" s="338" customFormat="1" ht="15.95" customHeight="1" x14ac:dyDescent="0.2">
      <c r="A80" s="334"/>
      <c r="B80" s="334"/>
      <c r="C80" s="334"/>
      <c r="D80" s="334"/>
      <c r="E80" s="334"/>
      <c r="F80" s="334"/>
      <c r="H80" s="19"/>
    </row>
    <row r="81" spans="1:8" s="338" customFormat="1" ht="15.95" customHeight="1" x14ac:dyDescent="0.2">
      <c r="A81" s="334"/>
      <c r="B81" s="334"/>
      <c r="C81" s="334"/>
      <c r="D81" s="334"/>
      <c r="E81" s="334"/>
      <c r="F81" s="334"/>
      <c r="H81" s="19"/>
    </row>
    <row r="82" spans="1:8" s="338" customFormat="1" ht="15.95" customHeight="1" x14ac:dyDescent="0.2">
      <c r="A82" s="334"/>
      <c r="B82" s="334"/>
      <c r="C82" s="334"/>
      <c r="D82" s="334"/>
      <c r="E82" s="334"/>
      <c r="F82" s="334"/>
      <c r="H82" s="19"/>
    </row>
    <row r="83" spans="1:8" s="338" customFormat="1" ht="15.95" customHeight="1" x14ac:dyDescent="0.2">
      <c r="A83" s="334"/>
      <c r="B83" s="334"/>
      <c r="C83" s="334"/>
      <c r="D83" s="334"/>
      <c r="E83" s="334"/>
      <c r="F83" s="334"/>
      <c r="H83" s="19"/>
    </row>
    <row r="84" spans="1:8" s="338" customFormat="1" ht="15.95" customHeight="1" x14ac:dyDescent="0.2">
      <c r="A84" s="334"/>
      <c r="B84" s="334"/>
      <c r="C84" s="334"/>
      <c r="D84" s="334"/>
      <c r="E84" s="334"/>
      <c r="F84" s="334"/>
      <c r="H84" s="19"/>
    </row>
    <row r="85" spans="1:8" s="338" customFormat="1" ht="15.95" customHeight="1" x14ac:dyDescent="0.2">
      <c r="A85" s="334"/>
      <c r="B85" s="334"/>
      <c r="C85" s="334"/>
      <c r="D85" s="334"/>
      <c r="E85" s="334"/>
      <c r="F85" s="334"/>
      <c r="H85" s="19"/>
    </row>
    <row r="86" spans="1:8" s="338" customFormat="1" ht="15.95" customHeight="1" x14ac:dyDescent="0.2">
      <c r="A86" s="334"/>
      <c r="B86" s="334"/>
      <c r="C86" s="334"/>
      <c r="D86" s="334"/>
      <c r="E86" s="334"/>
      <c r="F86" s="334"/>
      <c r="H86" s="19"/>
    </row>
    <row r="87" spans="1:8" s="338" customFormat="1" ht="15.95" customHeight="1" x14ac:dyDescent="0.2">
      <c r="A87" s="334"/>
      <c r="B87" s="334"/>
      <c r="C87" s="334"/>
      <c r="D87" s="334"/>
      <c r="E87" s="334"/>
      <c r="F87" s="334"/>
      <c r="H87" s="19"/>
    </row>
    <row r="88" spans="1:8" s="338" customFormat="1" ht="15.95" customHeight="1" x14ac:dyDescent="0.2">
      <c r="A88" s="334"/>
      <c r="B88" s="334"/>
      <c r="C88" s="334"/>
      <c r="D88" s="334"/>
      <c r="E88" s="334"/>
      <c r="F88" s="334"/>
      <c r="H88" s="19"/>
    </row>
    <row r="89" spans="1:8" s="338" customFormat="1" ht="15.95" customHeight="1" x14ac:dyDescent="0.2">
      <c r="A89" s="334"/>
      <c r="B89" s="334"/>
      <c r="C89" s="334"/>
      <c r="D89" s="334"/>
      <c r="E89" s="334"/>
      <c r="F89" s="334"/>
      <c r="H89" s="19"/>
    </row>
    <row r="90" spans="1:8" s="338" customFormat="1" ht="15.95" customHeight="1" x14ac:dyDescent="0.2">
      <c r="A90" s="334"/>
      <c r="B90" s="334"/>
      <c r="C90" s="334"/>
      <c r="D90" s="334"/>
      <c r="E90" s="334"/>
      <c r="F90" s="334"/>
      <c r="H90" s="19"/>
    </row>
    <row r="91" spans="1:8" s="338" customFormat="1" ht="15.95" customHeight="1" x14ac:dyDescent="0.2">
      <c r="A91" s="334"/>
      <c r="B91" s="334"/>
      <c r="C91" s="334"/>
      <c r="D91" s="334"/>
      <c r="E91" s="334"/>
      <c r="F91" s="334"/>
      <c r="H91" s="19"/>
    </row>
    <row r="92" spans="1:8" s="338" customFormat="1" ht="15.95" customHeight="1" x14ac:dyDescent="0.2">
      <c r="A92" s="334"/>
      <c r="B92" s="334"/>
      <c r="C92" s="334"/>
      <c r="D92" s="334"/>
      <c r="E92" s="334"/>
      <c r="F92" s="334"/>
      <c r="H92" s="19"/>
    </row>
    <row r="93" spans="1:8" s="338" customFormat="1" ht="15.95" customHeight="1" x14ac:dyDescent="0.2">
      <c r="A93" s="334"/>
      <c r="B93" s="334"/>
      <c r="C93" s="334"/>
      <c r="D93" s="334"/>
      <c r="E93" s="334"/>
      <c r="F93" s="334"/>
      <c r="H93" s="19"/>
    </row>
    <row r="94" spans="1:8" s="338" customFormat="1" ht="15.95" customHeight="1" x14ac:dyDescent="0.2">
      <c r="A94" s="334"/>
      <c r="B94" s="334"/>
      <c r="C94" s="334"/>
      <c r="D94" s="334"/>
      <c r="E94" s="334"/>
      <c r="F94" s="334"/>
      <c r="H94" s="19"/>
    </row>
    <row r="95" spans="1:8" s="338" customFormat="1" ht="15.95" customHeight="1" x14ac:dyDescent="0.2">
      <c r="A95" s="334"/>
      <c r="B95" s="334"/>
      <c r="C95" s="334"/>
      <c r="D95" s="334"/>
      <c r="E95" s="334"/>
      <c r="F95" s="334"/>
      <c r="H95" s="19"/>
    </row>
    <row r="96" spans="1:8" s="338" customFormat="1" ht="15.95" customHeight="1" x14ac:dyDescent="0.2">
      <c r="A96" s="334"/>
      <c r="B96" s="334"/>
      <c r="C96" s="334"/>
      <c r="D96" s="334"/>
      <c r="E96" s="334"/>
      <c r="F96" s="334"/>
      <c r="H96" s="19"/>
    </row>
    <row r="97" spans="1:8" s="338" customFormat="1" ht="15.95" customHeight="1" x14ac:dyDescent="0.2">
      <c r="A97" s="334"/>
      <c r="B97" s="334"/>
      <c r="C97" s="334"/>
      <c r="D97" s="334"/>
      <c r="E97" s="334"/>
      <c r="F97" s="334"/>
      <c r="H97" s="19"/>
    </row>
    <row r="98" spans="1:8" s="338" customFormat="1" ht="15.95" customHeight="1" x14ac:dyDescent="0.2">
      <c r="A98" s="334"/>
      <c r="B98" s="334"/>
      <c r="C98" s="334"/>
      <c r="D98" s="334"/>
      <c r="E98" s="334"/>
      <c r="F98" s="334"/>
      <c r="H98" s="19"/>
    </row>
    <row r="99" spans="1:8" s="338" customFormat="1" ht="15.95" customHeight="1" x14ac:dyDescent="0.2">
      <c r="A99" s="334"/>
      <c r="B99" s="334"/>
      <c r="C99" s="334"/>
      <c r="D99" s="334"/>
      <c r="E99" s="334"/>
      <c r="F99" s="334"/>
      <c r="H99" s="19"/>
    </row>
    <row r="100" spans="1:8" s="338" customFormat="1" ht="15.95" customHeight="1" x14ac:dyDescent="0.2">
      <c r="A100" s="334"/>
      <c r="B100" s="334"/>
      <c r="C100" s="334"/>
      <c r="D100" s="334"/>
      <c r="E100" s="334"/>
      <c r="F100" s="334"/>
      <c r="H100" s="19"/>
    </row>
    <row r="101" spans="1:8" s="338" customFormat="1" ht="15.95" customHeight="1" x14ac:dyDescent="0.2">
      <c r="A101" s="334"/>
      <c r="B101" s="334"/>
      <c r="C101" s="334"/>
      <c r="D101" s="334"/>
      <c r="E101" s="334"/>
      <c r="F101" s="334"/>
      <c r="H101" s="19"/>
    </row>
    <row r="102" spans="1:8" s="338" customFormat="1" ht="15.95" customHeight="1" x14ac:dyDescent="0.2">
      <c r="A102" s="334"/>
      <c r="B102" s="334"/>
      <c r="C102" s="334"/>
      <c r="D102" s="334"/>
      <c r="E102" s="334"/>
      <c r="F102" s="334"/>
      <c r="H102" s="19"/>
    </row>
    <row r="103" spans="1:8" s="338" customFormat="1" ht="15.95" customHeight="1" x14ac:dyDescent="0.2">
      <c r="A103" s="334"/>
      <c r="B103" s="334"/>
      <c r="C103" s="334"/>
      <c r="D103" s="334"/>
      <c r="E103" s="334"/>
      <c r="F103" s="334"/>
      <c r="H103" s="19"/>
    </row>
    <row r="104" spans="1:8" s="338" customFormat="1" ht="15.95" customHeight="1" x14ac:dyDescent="0.2">
      <c r="A104" s="334"/>
      <c r="B104" s="334"/>
      <c r="C104" s="334"/>
      <c r="D104" s="334"/>
      <c r="E104" s="334"/>
      <c r="F104" s="334"/>
      <c r="H104" s="19"/>
    </row>
    <row r="105" spans="1:8" s="338" customFormat="1" ht="15.95" customHeight="1" x14ac:dyDescent="0.2">
      <c r="A105" s="334"/>
      <c r="B105" s="334"/>
      <c r="C105" s="334"/>
      <c r="D105" s="334"/>
      <c r="E105" s="334"/>
      <c r="F105" s="334"/>
      <c r="H105" s="19"/>
    </row>
    <row r="106" spans="1:8" s="338" customFormat="1" ht="15.95" customHeight="1" x14ac:dyDescent="0.2">
      <c r="A106" s="334"/>
      <c r="B106" s="334"/>
      <c r="C106" s="334"/>
      <c r="D106" s="334"/>
      <c r="E106" s="334"/>
      <c r="F106" s="334"/>
      <c r="H106" s="19"/>
    </row>
    <row r="107" spans="1:8" s="338" customFormat="1" ht="15.95" customHeight="1" x14ac:dyDescent="0.2">
      <c r="A107" s="334"/>
      <c r="B107" s="334"/>
      <c r="C107" s="334"/>
      <c r="D107" s="334"/>
      <c r="E107" s="334"/>
      <c r="F107" s="334"/>
      <c r="H107" s="19"/>
    </row>
    <row r="108" spans="1:8" s="338" customFormat="1" ht="15.95" customHeight="1" x14ac:dyDescent="0.2">
      <c r="A108" s="334"/>
      <c r="B108" s="334"/>
      <c r="C108" s="334"/>
      <c r="D108" s="334"/>
      <c r="E108" s="334"/>
      <c r="F108" s="334"/>
      <c r="H108" s="19"/>
    </row>
    <row r="109" spans="1:8" s="338" customFormat="1" ht="15.95" customHeight="1" x14ac:dyDescent="0.2">
      <c r="A109" s="334"/>
      <c r="B109" s="334"/>
      <c r="C109" s="334"/>
      <c r="D109" s="334"/>
      <c r="E109" s="334"/>
      <c r="F109" s="334"/>
      <c r="H109" s="19"/>
    </row>
    <row r="110" spans="1:8" s="338" customFormat="1" ht="15.95" customHeight="1" x14ac:dyDescent="0.2">
      <c r="A110" s="334"/>
      <c r="B110" s="334"/>
      <c r="C110" s="334"/>
      <c r="D110" s="334"/>
      <c r="E110" s="334"/>
      <c r="F110" s="334"/>
      <c r="H110" s="19"/>
    </row>
    <row r="111" spans="1:8" s="338" customFormat="1" ht="15.95" customHeight="1" x14ac:dyDescent="0.2">
      <c r="A111" s="334"/>
      <c r="B111" s="334"/>
      <c r="C111" s="334"/>
      <c r="D111" s="334"/>
      <c r="E111" s="334"/>
      <c r="F111" s="334"/>
      <c r="H111" s="19"/>
    </row>
    <row r="112" spans="1:8" s="338" customFormat="1" ht="15.95" customHeight="1" x14ac:dyDescent="0.2">
      <c r="A112" s="334"/>
      <c r="B112" s="334"/>
      <c r="C112" s="334"/>
      <c r="D112" s="334"/>
      <c r="E112" s="334"/>
      <c r="F112" s="334"/>
      <c r="H112" s="19"/>
    </row>
    <row r="113" spans="1:8" s="338" customFormat="1" ht="15.95" customHeight="1" x14ac:dyDescent="0.2">
      <c r="A113" s="334"/>
      <c r="B113" s="334"/>
      <c r="C113" s="334"/>
      <c r="D113" s="334"/>
      <c r="E113" s="334"/>
      <c r="F113" s="334"/>
      <c r="H113" s="19"/>
    </row>
    <row r="114" spans="1:8" s="338" customFormat="1" ht="15.95" customHeight="1" x14ac:dyDescent="0.2">
      <c r="A114" s="334"/>
      <c r="B114" s="334"/>
      <c r="C114" s="334"/>
      <c r="D114" s="334"/>
      <c r="E114" s="334"/>
      <c r="F114" s="334"/>
      <c r="H114" s="19"/>
    </row>
    <row r="115" spans="1:8" s="338" customFormat="1" ht="15.95" customHeight="1" x14ac:dyDescent="0.2">
      <c r="A115" s="334"/>
      <c r="B115" s="334"/>
      <c r="C115" s="334"/>
      <c r="D115" s="334"/>
      <c r="E115" s="334"/>
      <c r="F115" s="334"/>
      <c r="H115" s="19"/>
    </row>
    <row r="116" spans="1:8" s="338" customFormat="1" ht="15.95" customHeight="1" x14ac:dyDescent="0.2">
      <c r="A116" s="334"/>
      <c r="B116" s="334"/>
      <c r="C116" s="334"/>
      <c r="D116" s="334"/>
      <c r="E116" s="334"/>
      <c r="F116" s="334"/>
      <c r="H116" s="19"/>
    </row>
    <row r="117" spans="1:8" s="338" customFormat="1" ht="15.95" customHeight="1" x14ac:dyDescent="0.2">
      <c r="A117" s="334"/>
      <c r="B117" s="334"/>
      <c r="C117" s="334"/>
      <c r="D117" s="334"/>
      <c r="E117" s="334"/>
      <c r="F117" s="334"/>
      <c r="H117" s="19"/>
    </row>
    <row r="118" spans="1:8" s="338" customFormat="1" ht="15.95" customHeight="1" x14ac:dyDescent="0.2">
      <c r="A118" s="334"/>
      <c r="B118" s="334"/>
      <c r="C118" s="334"/>
      <c r="D118" s="334"/>
      <c r="E118" s="334"/>
      <c r="F118" s="334"/>
      <c r="H118" s="19"/>
    </row>
    <row r="119" spans="1:8" s="338" customFormat="1" ht="15.95" customHeight="1" x14ac:dyDescent="0.2">
      <c r="A119" s="334"/>
      <c r="B119" s="334"/>
      <c r="C119" s="334"/>
      <c r="D119" s="334"/>
      <c r="E119" s="334"/>
      <c r="F119" s="334"/>
      <c r="H119" s="19"/>
    </row>
    <row r="120" spans="1:8" s="338" customFormat="1" ht="15.95" customHeight="1" x14ac:dyDescent="0.2">
      <c r="A120" s="334"/>
      <c r="B120" s="334"/>
      <c r="C120" s="334"/>
      <c r="D120" s="334"/>
      <c r="E120" s="334"/>
      <c r="F120" s="334"/>
      <c r="H120" s="19"/>
    </row>
    <row r="121" spans="1:8" s="338" customFormat="1" ht="15.95" customHeight="1" x14ac:dyDescent="0.2">
      <c r="A121" s="334"/>
      <c r="B121" s="334"/>
      <c r="C121" s="334"/>
      <c r="D121" s="334"/>
      <c r="E121" s="334"/>
      <c r="F121" s="334"/>
      <c r="H121" s="19"/>
    </row>
    <row r="122" spans="1:8" s="338" customFormat="1" ht="15.95" customHeight="1" x14ac:dyDescent="0.2">
      <c r="A122" s="334"/>
      <c r="B122" s="334"/>
      <c r="C122" s="334"/>
      <c r="D122" s="334"/>
      <c r="E122" s="334"/>
      <c r="F122" s="334"/>
      <c r="H122" s="19"/>
    </row>
    <row r="123" spans="1:8" s="338" customFormat="1" ht="15.95" customHeight="1" x14ac:dyDescent="0.2">
      <c r="A123" s="334"/>
      <c r="B123" s="334"/>
      <c r="C123" s="334"/>
      <c r="D123" s="334"/>
      <c r="E123" s="334"/>
      <c r="F123" s="334"/>
      <c r="H123" s="19"/>
    </row>
    <row r="124" spans="1:8" s="338" customFormat="1" ht="15.95" customHeight="1" x14ac:dyDescent="0.2">
      <c r="A124" s="334"/>
      <c r="B124" s="334"/>
      <c r="C124" s="334"/>
      <c r="D124" s="334"/>
      <c r="E124" s="334"/>
      <c r="F124" s="334"/>
      <c r="H124" s="19"/>
    </row>
    <row r="125" spans="1:8" s="338" customFormat="1" ht="15.95" customHeight="1" x14ac:dyDescent="0.2">
      <c r="A125" s="334"/>
      <c r="B125" s="334"/>
      <c r="C125" s="334"/>
      <c r="D125" s="334"/>
      <c r="E125" s="334"/>
      <c r="F125" s="334"/>
      <c r="H125" s="19"/>
    </row>
    <row r="126" spans="1:8" s="338" customFormat="1" ht="15.95" customHeight="1" x14ac:dyDescent="0.2">
      <c r="A126" s="334"/>
      <c r="B126" s="334"/>
      <c r="C126" s="334"/>
      <c r="D126" s="334"/>
      <c r="E126" s="334"/>
      <c r="F126" s="334"/>
      <c r="H126" s="19"/>
    </row>
    <row r="127" spans="1:8" s="338" customFormat="1" ht="15.95" customHeight="1" x14ac:dyDescent="0.2">
      <c r="A127" s="334"/>
      <c r="B127" s="334"/>
      <c r="C127" s="334"/>
      <c r="D127" s="334"/>
      <c r="E127" s="334"/>
      <c r="F127" s="334"/>
      <c r="H127" s="19"/>
    </row>
    <row r="128" spans="1:8" s="338" customFormat="1" ht="15.95" customHeight="1" x14ac:dyDescent="0.2">
      <c r="A128" s="334"/>
      <c r="B128" s="334"/>
      <c r="C128" s="334"/>
      <c r="D128" s="334"/>
      <c r="E128" s="334"/>
      <c r="F128" s="334"/>
      <c r="H128" s="19"/>
    </row>
    <row r="129" spans="1:8" s="338" customFormat="1" ht="15.95" customHeight="1" x14ac:dyDescent="0.2">
      <c r="A129" s="334"/>
      <c r="B129" s="334"/>
      <c r="C129" s="334"/>
      <c r="D129" s="334"/>
      <c r="E129" s="334"/>
      <c r="F129" s="334"/>
      <c r="H129" s="19"/>
    </row>
    <row r="130" spans="1:8" s="338" customFormat="1" ht="15.95" customHeight="1" x14ac:dyDescent="0.2">
      <c r="A130" s="334"/>
      <c r="B130" s="334"/>
      <c r="C130" s="334"/>
      <c r="D130" s="334"/>
      <c r="E130" s="334"/>
      <c r="F130" s="334"/>
      <c r="H130" s="19"/>
    </row>
    <row r="131" spans="1:8" s="338" customFormat="1" ht="15.95" customHeight="1" x14ac:dyDescent="0.2">
      <c r="A131" s="334"/>
      <c r="B131" s="334"/>
      <c r="C131" s="334"/>
      <c r="D131" s="334"/>
      <c r="E131" s="334"/>
      <c r="F131" s="334"/>
      <c r="H131" s="19"/>
    </row>
    <row r="132" spans="1:8" s="338" customFormat="1" ht="15.95" customHeight="1" x14ac:dyDescent="0.2">
      <c r="A132" s="334"/>
      <c r="B132" s="334"/>
      <c r="C132" s="334"/>
      <c r="D132" s="334"/>
      <c r="E132" s="334"/>
      <c r="F132" s="334"/>
      <c r="H132" s="19"/>
    </row>
    <row r="133" spans="1:8" s="338" customFormat="1" ht="15.95" customHeight="1" x14ac:dyDescent="0.2">
      <c r="A133" s="334"/>
      <c r="B133" s="334"/>
      <c r="C133" s="334"/>
      <c r="D133" s="334"/>
      <c r="E133" s="334"/>
      <c r="F133" s="334"/>
      <c r="H133" s="19"/>
    </row>
    <row r="134" spans="1:8" s="338" customFormat="1" ht="15.95" customHeight="1" x14ac:dyDescent="0.2">
      <c r="A134" s="334"/>
      <c r="B134" s="334"/>
      <c r="C134" s="334"/>
      <c r="D134" s="334"/>
      <c r="E134" s="334"/>
      <c r="F134" s="334"/>
      <c r="H134" s="19"/>
    </row>
    <row r="135" spans="1:8" s="338" customFormat="1" ht="15.95" customHeight="1" x14ac:dyDescent="0.2">
      <c r="A135" s="334"/>
      <c r="B135" s="334"/>
      <c r="C135" s="334"/>
      <c r="D135" s="334"/>
      <c r="E135" s="334"/>
      <c r="F135" s="334"/>
      <c r="H135" s="19"/>
    </row>
    <row r="136" spans="1:8" s="338" customFormat="1" ht="15.95" customHeight="1" x14ac:dyDescent="0.2">
      <c r="A136" s="334"/>
      <c r="B136" s="334"/>
      <c r="C136" s="334"/>
      <c r="D136" s="334"/>
      <c r="E136" s="334"/>
      <c r="F136" s="334"/>
      <c r="H136" s="19"/>
    </row>
    <row r="137" spans="1:8" s="338" customFormat="1" ht="15.95" customHeight="1" x14ac:dyDescent="0.2">
      <c r="A137" s="334"/>
      <c r="B137" s="334"/>
      <c r="C137" s="334"/>
      <c r="D137" s="334"/>
      <c r="E137" s="334"/>
      <c r="F137" s="334"/>
      <c r="H137" s="19"/>
    </row>
    <row r="138" spans="1:8" s="338" customFormat="1" ht="15.95" customHeight="1" x14ac:dyDescent="0.2">
      <c r="A138" s="334"/>
      <c r="B138" s="334"/>
      <c r="C138" s="334"/>
      <c r="D138" s="334"/>
      <c r="E138" s="334"/>
      <c r="F138" s="334"/>
      <c r="H138" s="19"/>
    </row>
    <row r="139" spans="1:8" s="338" customFormat="1" ht="15.95" customHeight="1" x14ac:dyDescent="0.2">
      <c r="A139" s="334"/>
      <c r="B139" s="334"/>
      <c r="C139" s="334"/>
      <c r="D139" s="334"/>
      <c r="E139" s="334"/>
      <c r="F139" s="334"/>
      <c r="H139" s="19"/>
    </row>
    <row r="140" spans="1:8" s="338" customFormat="1" ht="15.95" customHeight="1" x14ac:dyDescent="0.2">
      <c r="A140" s="334"/>
      <c r="B140" s="334"/>
      <c r="C140" s="334"/>
      <c r="D140" s="334"/>
      <c r="E140" s="334"/>
      <c r="F140" s="334"/>
      <c r="H140" s="19"/>
    </row>
    <row r="141" spans="1:8" s="338" customFormat="1" ht="15.95" customHeight="1" x14ac:dyDescent="0.2">
      <c r="A141" s="334"/>
      <c r="B141" s="334"/>
      <c r="C141" s="334"/>
      <c r="D141" s="334"/>
      <c r="E141" s="334"/>
      <c r="F141" s="334"/>
      <c r="H141" s="19"/>
    </row>
    <row r="142" spans="1:8" s="338" customFormat="1" ht="15.95" customHeight="1" x14ac:dyDescent="0.2">
      <c r="A142" s="334"/>
      <c r="B142" s="334"/>
      <c r="C142" s="334"/>
      <c r="D142" s="334"/>
      <c r="E142" s="334"/>
      <c r="F142" s="334"/>
      <c r="H142" s="19"/>
    </row>
    <row r="143" spans="1:8" s="338" customFormat="1" ht="15.95" customHeight="1" x14ac:dyDescent="0.2">
      <c r="A143" s="334"/>
      <c r="B143" s="334"/>
      <c r="C143" s="334"/>
      <c r="D143" s="334"/>
      <c r="E143" s="334"/>
      <c r="F143" s="334"/>
      <c r="H143" s="19"/>
    </row>
    <row r="144" spans="1:8" s="338" customFormat="1" ht="15.95" customHeight="1" x14ac:dyDescent="0.2">
      <c r="A144" s="334"/>
      <c r="B144" s="334"/>
      <c r="C144" s="334"/>
      <c r="D144" s="334"/>
      <c r="E144" s="334"/>
      <c r="F144" s="334"/>
      <c r="H144" s="19"/>
    </row>
    <row r="145" spans="1:8" s="338" customFormat="1" ht="15.95" customHeight="1" x14ac:dyDescent="0.2">
      <c r="A145" s="334"/>
      <c r="B145" s="334"/>
      <c r="C145" s="334"/>
      <c r="D145" s="334"/>
      <c r="E145" s="334"/>
      <c r="F145" s="334"/>
      <c r="H145" s="19"/>
    </row>
    <row r="146" spans="1:8" s="338" customFormat="1" ht="15.95" customHeight="1" x14ac:dyDescent="0.2">
      <c r="A146" s="334"/>
      <c r="B146" s="334"/>
      <c r="C146" s="334"/>
      <c r="D146" s="334"/>
      <c r="E146" s="334"/>
      <c r="F146" s="334"/>
      <c r="H146" s="19"/>
    </row>
    <row r="147" spans="1:8" s="338" customFormat="1" ht="15.95" customHeight="1" x14ac:dyDescent="0.2">
      <c r="A147" s="334"/>
      <c r="B147" s="334"/>
      <c r="C147" s="334"/>
      <c r="D147" s="334"/>
      <c r="E147" s="334"/>
      <c r="F147" s="334"/>
      <c r="H147" s="19"/>
    </row>
    <row r="148" spans="1:8" s="338" customFormat="1" ht="15.95" customHeight="1" x14ac:dyDescent="0.2">
      <c r="A148" s="334"/>
      <c r="B148" s="334"/>
      <c r="C148" s="334"/>
      <c r="D148" s="334"/>
      <c r="E148" s="334"/>
      <c r="F148" s="334"/>
      <c r="H148" s="19"/>
    </row>
    <row r="149" spans="1:8" s="338" customFormat="1" ht="15.95" customHeight="1" x14ac:dyDescent="0.2">
      <c r="A149" s="334"/>
      <c r="B149" s="334"/>
      <c r="C149" s="334"/>
      <c r="D149" s="334"/>
      <c r="E149" s="334"/>
      <c r="F149" s="334"/>
      <c r="H149" s="19"/>
    </row>
    <row r="150" spans="1:8" s="338" customFormat="1" ht="15.95" customHeight="1" x14ac:dyDescent="0.2">
      <c r="A150" s="334"/>
      <c r="B150" s="334"/>
      <c r="C150" s="334"/>
      <c r="D150" s="334"/>
      <c r="E150" s="334"/>
      <c r="F150" s="334"/>
      <c r="H150" s="19"/>
    </row>
    <row r="151" spans="1:8" s="338" customFormat="1" ht="15.95" customHeight="1" x14ac:dyDescent="0.2">
      <c r="A151" s="334"/>
      <c r="B151" s="334"/>
      <c r="C151" s="334"/>
      <c r="D151" s="334"/>
      <c r="E151" s="334"/>
      <c r="F151" s="334"/>
      <c r="H151" s="19"/>
    </row>
    <row r="152" spans="1:8" s="338" customFormat="1" ht="15.95" customHeight="1" x14ac:dyDescent="0.2">
      <c r="A152" s="334"/>
      <c r="B152" s="334"/>
      <c r="C152" s="334"/>
      <c r="D152" s="334"/>
      <c r="E152" s="334"/>
      <c r="F152" s="334"/>
      <c r="H152" s="19"/>
    </row>
    <row r="153" spans="1:8" s="338" customFormat="1" ht="15.95" customHeight="1" x14ac:dyDescent="0.2">
      <c r="A153" s="334"/>
      <c r="B153" s="334"/>
      <c r="C153" s="334"/>
      <c r="D153" s="334"/>
      <c r="E153" s="334"/>
      <c r="F153" s="334"/>
      <c r="H153" s="19"/>
    </row>
    <row r="154" spans="1:8" s="338" customFormat="1" ht="15.95" customHeight="1" x14ac:dyDescent="0.2">
      <c r="A154" s="334"/>
      <c r="B154" s="334"/>
      <c r="C154" s="334"/>
      <c r="D154" s="334"/>
      <c r="E154" s="334"/>
      <c r="F154" s="334"/>
      <c r="H154" s="19"/>
    </row>
    <row r="155" spans="1:8" s="338" customFormat="1" ht="15.95" customHeight="1" x14ac:dyDescent="0.2">
      <c r="A155" s="334"/>
      <c r="B155" s="334"/>
      <c r="C155" s="334"/>
      <c r="D155" s="334"/>
      <c r="E155" s="334"/>
      <c r="F155" s="334"/>
      <c r="H155" s="19"/>
    </row>
    <row r="156" spans="1:8" s="338" customFormat="1" ht="15.95" customHeight="1" x14ac:dyDescent="0.2">
      <c r="A156" s="334"/>
      <c r="B156" s="334"/>
      <c r="C156" s="334"/>
      <c r="D156" s="334"/>
      <c r="E156" s="334"/>
      <c r="F156" s="334"/>
      <c r="H156" s="19"/>
    </row>
    <row r="157" spans="1:8" s="338" customFormat="1" ht="15.95" customHeight="1" x14ac:dyDescent="0.2">
      <c r="A157" s="334"/>
      <c r="B157" s="334"/>
      <c r="C157" s="334"/>
      <c r="D157" s="334"/>
      <c r="E157" s="334"/>
      <c r="F157" s="334"/>
      <c r="H157" s="19"/>
    </row>
    <row r="158" spans="1:8" s="338" customFormat="1" ht="15.95" customHeight="1" x14ac:dyDescent="0.2">
      <c r="A158" s="334"/>
      <c r="B158" s="334"/>
      <c r="C158" s="334"/>
      <c r="D158" s="334"/>
      <c r="E158" s="334"/>
      <c r="F158" s="334"/>
      <c r="H158" s="19"/>
    </row>
    <row r="159" spans="1:8" s="338" customFormat="1" ht="15.95" customHeight="1" x14ac:dyDescent="0.2">
      <c r="A159" s="334"/>
      <c r="B159" s="334"/>
      <c r="C159" s="334"/>
      <c r="D159" s="334"/>
      <c r="E159" s="334"/>
      <c r="F159" s="334"/>
      <c r="H159" s="19"/>
    </row>
    <row r="160" spans="1:8" s="338" customFormat="1" ht="15.95" customHeight="1" x14ac:dyDescent="0.2">
      <c r="A160" s="334"/>
      <c r="B160" s="334"/>
      <c r="C160" s="334"/>
      <c r="D160" s="334"/>
      <c r="E160" s="334"/>
      <c r="F160" s="334"/>
      <c r="H160" s="19"/>
    </row>
    <row r="161" spans="1:8" s="338" customFormat="1" ht="15.95" customHeight="1" x14ac:dyDescent="0.2">
      <c r="A161" s="334"/>
      <c r="B161" s="334"/>
      <c r="C161" s="334"/>
      <c r="D161" s="334"/>
      <c r="E161" s="334"/>
      <c r="F161" s="334"/>
      <c r="H161" s="19"/>
    </row>
    <row r="162" spans="1:8" s="338" customFormat="1" ht="15.95" customHeight="1" x14ac:dyDescent="0.2">
      <c r="A162" s="334"/>
      <c r="B162" s="334"/>
      <c r="C162" s="334"/>
      <c r="D162" s="334"/>
      <c r="E162" s="334"/>
      <c r="F162" s="334"/>
      <c r="H162" s="19"/>
    </row>
    <row r="163" spans="1:8" s="338" customFormat="1" ht="15.95" customHeight="1" x14ac:dyDescent="0.2">
      <c r="A163" s="334"/>
      <c r="B163" s="334"/>
      <c r="C163" s="334"/>
      <c r="D163" s="334"/>
      <c r="E163" s="334"/>
      <c r="F163" s="334"/>
      <c r="H163" s="19"/>
    </row>
    <row r="164" spans="1:8" s="338" customFormat="1" ht="15.95" customHeight="1" x14ac:dyDescent="0.2">
      <c r="A164" s="334"/>
      <c r="B164" s="334"/>
      <c r="C164" s="334"/>
      <c r="D164" s="334"/>
      <c r="E164" s="334"/>
      <c r="F164" s="334"/>
      <c r="H164" s="19"/>
    </row>
    <row r="165" spans="1:8" s="338" customFormat="1" ht="15.95" customHeight="1" x14ac:dyDescent="0.2">
      <c r="A165" s="334"/>
      <c r="B165" s="334"/>
      <c r="C165" s="334"/>
      <c r="D165" s="334"/>
      <c r="E165" s="334"/>
      <c r="F165" s="334"/>
      <c r="H165" s="19"/>
    </row>
    <row r="166" spans="1:8" s="338" customFormat="1" ht="15.95" customHeight="1" x14ac:dyDescent="0.2">
      <c r="A166" s="334"/>
      <c r="B166" s="334"/>
      <c r="C166" s="334"/>
      <c r="D166" s="334"/>
      <c r="E166" s="334"/>
      <c r="F166" s="334"/>
      <c r="H166" s="19"/>
    </row>
    <row r="167" spans="1:8" s="338" customFormat="1" ht="15.95" customHeight="1" x14ac:dyDescent="0.2">
      <c r="A167" s="334"/>
      <c r="B167" s="334"/>
      <c r="C167" s="334"/>
      <c r="D167" s="334"/>
      <c r="E167" s="334"/>
      <c r="F167" s="334"/>
      <c r="H167" s="19"/>
    </row>
    <row r="168" spans="1:8" s="338" customFormat="1" ht="15.95" customHeight="1" x14ac:dyDescent="0.2">
      <c r="A168" s="334"/>
      <c r="B168" s="334"/>
      <c r="C168" s="334"/>
      <c r="D168" s="334"/>
      <c r="E168" s="334"/>
      <c r="F168" s="334"/>
      <c r="H168" s="19"/>
    </row>
    <row r="169" spans="1:8" s="338" customFormat="1" ht="15.95" customHeight="1" x14ac:dyDescent="0.2">
      <c r="A169" s="334"/>
      <c r="B169" s="334"/>
      <c r="C169" s="334"/>
      <c r="D169" s="334"/>
      <c r="E169" s="334"/>
      <c r="F169" s="334"/>
      <c r="H169" s="19"/>
    </row>
    <row r="170" spans="1:8" s="338" customFormat="1" ht="15.95" customHeight="1" x14ac:dyDescent="0.2">
      <c r="A170" s="334"/>
      <c r="B170" s="334"/>
      <c r="C170" s="334"/>
      <c r="D170" s="334"/>
      <c r="E170" s="334"/>
      <c r="F170" s="334"/>
      <c r="H170" s="19"/>
    </row>
    <row r="171" spans="1:8" s="338" customFormat="1" ht="15.95" customHeight="1" x14ac:dyDescent="0.2">
      <c r="A171" s="334"/>
      <c r="B171" s="334"/>
      <c r="C171" s="334"/>
      <c r="D171" s="334"/>
      <c r="E171" s="334"/>
      <c r="F171" s="334"/>
      <c r="H171" s="19"/>
    </row>
    <row r="172" spans="1:8" s="338" customFormat="1" ht="15.95" customHeight="1" x14ac:dyDescent="0.2">
      <c r="A172" s="334"/>
      <c r="B172" s="334"/>
      <c r="C172" s="334"/>
      <c r="D172" s="334"/>
      <c r="E172" s="334"/>
      <c r="F172" s="334"/>
      <c r="H172" s="19"/>
    </row>
    <row r="173" spans="1:8" s="338" customFormat="1" ht="15.95" customHeight="1" x14ac:dyDescent="0.2">
      <c r="A173" s="334"/>
      <c r="B173" s="334"/>
      <c r="C173" s="334"/>
      <c r="D173" s="334"/>
      <c r="E173" s="334"/>
      <c r="F173" s="334"/>
      <c r="H173" s="19"/>
    </row>
    <row r="174" spans="1:8" s="338" customFormat="1" ht="15.95" customHeight="1" x14ac:dyDescent="0.2">
      <c r="A174" s="334"/>
      <c r="B174" s="334"/>
      <c r="C174" s="334"/>
      <c r="D174" s="334"/>
      <c r="E174" s="334"/>
      <c r="F174" s="334"/>
      <c r="H174" s="19"/>
    </row>
    <row r="175" spans="1:8" s="338" customFormat="1" ht="15.95" customHeight="1" x14ac:dyDescent="0.2">
      <c r="A175" s="334"/>
      <c r="B175" s="334"/>
      <c r="C175" s="334"/>
      <c r="D175" s="334"/>
      <c r="E175" s="334"/>
      <c r="F175" s="334"/>
      <c r="H175" s="19"/>
    </row>
    <row r="176" spans="1:8" s="338" customFormat="1" ht="15.95" customHeight="1" x14ac:dyDescent="0.2">
      <c r="A176" s="334"/>
      <c r="B176" s="334"/>
      <c r="C176" s="334"/>
      <c r="D176" s="334"/>
      <c r="E176" s="334"/>
      <c r="F176" s="334"/>
      <c r="H176" s="19"/>
    </row>
    <row r="177" spans="1:8" s="338" customFormat="1" ht="15.95" customHeight="1" x14ac:dyDescent="0.2">
      <c r="A177" s="334"/>
      <c r="B177" s="334"/>
      <c r="C177" s="334"/>
      <c r="D177" s="334"/>
      <c r="E177" s="334"/>
      <c r="F177" s="334"/>
      <c r="H177" s="19"/>
    </row>
    <row r="178" spans="1:8" s="338" customFormat="1" ht="15.95" customHeight="1" x14ac:dyDescent="0.2">
      <c r="A178" s="334"/>
      <c r="B178" s="334"/>
      <c r="C178" s="334"/>
      <c r="D178" s="334"/>
      <c r="E178" s="334"/>
      <c r="F178" s="334"/>
      <c r="H178" s="19"/>
    </row>
    <row r="179" spans="1:8" s="338" customFormat="1" ht="15.95" customHeight="1" x14ac:dyDescent="0.2">
      <c r="A179" s="334"/>
      <c r="B179" s="334"/>
      <c r="C179" s="334"/>
      <c r="D179" s="334"/>
      <c r="E179" s="334"/>
      <c r="F179" s="334"/>
      <c r="H179" s="19"/>
    </row>
    <row r="180" spans="1:8" s="338" customFormat="1" ht="15.95" customHeight="1" x14ac:dyDescent="0.2">
      <c r="A180" s="334"/>
      <c r="B180" s="334"/>
      <c r="C180" s="334"/>
      <c r="D180" s="334"/>
      <c r="E180" s="334"/>
      <c r="F180" s="334"/>
      <c r="H180" s="19"/>
    </row>
    <row r="181" spans="1:8" s="338" customFormat="1" ht="15.95" customHeight="1" x14ac:dyDescent="0.2">
      <c r="A181" s="334"/>
      <c r="B181" s="334"/>
      <c r="C181" s="334"/>
      <c r="D181" s="334"/>
      <c r="E181" s="334"/>
      <c r="F181" s="334"/>
      <c r="H181" s="19"/>
    </row>
    <row r="182" spans="1:8" s="338" customFormat="1" ht="15.95" customHeight="1" x14ac:dyDescent="0.2">
      <c r="A182" s="334"/>
      <c r="B182" s="334"/>
      <c r="C182" s="334"/>
      <c r="D182" s="334"/>
      <c r="E182" s="334"/>
      <c r="F182" s="334"/>
      <c r="H182" s="19"/>
    </row>
    <row r="183" spans="1:8" s="338" customFormat="1" ht="15.95" customHeight="1" x14ac:dyDescent="0.2">
      <c r="A183" s="334"/>
      <c r="B183" s="334"/>
      <c r="C183" s="334"/>
      <c r="D183" s="334"/>
      <c r="E183" s="334"/>
      <c r="F183" s="334"/>
      <c r="H183" s="19"/>
    </row>
    <row r="184" spans="1:8" s="338" customFormat="1" ht="15.95" customHeight="1" x14ac:dyDescent="0.2">
      <c r="A184" s="334"/>
      <c r="B184" s="334"/>
      <c r="C184" s="334"/>
      <c r="D184" s="334"/>
      <c r="E184" s="334"/>
      <c r="F184" s="334"/>
      <c r="H184" s="19"/>
    </row>
    <row r="185" spans="1:8" s="338" customFormat="1" ht="15.95" customHeight="1" x14ac:dyDescent="0.2">
      <c r="A185" s="334"/>
      <c r="B185" s="334"/>
      <c r="C185" s="334"/>
      <c r="D185" s="334"/>
      <c r="E185" s="334"/>
      <c r="F185" s="334"/>
      <c r="H185" s="19"/>
    </row>
    <row r="186" spans="1:8" s="338" customFormat="1" ht="15.95" customHeight="1" x14ac:dyDescent="0.2">
      <c r="A186" s="334"/>
      <c r="B186" s="334"/>
      <c r="C186" s="334"/>
      <c r="D186" s="334"/>
      <c r="E186" s="334"/>
      <c r="F186" s="334"/>
      <c r="H186" s="19"/>
    </row>
    <row r="187" spans="1:8" s="338" customFormat="1" ht="15.95" customHeight="1" x14ac:dyDescent="0.2">
      <c r="A187" s="334"/>
      <c r="B187" s="334"/>
      <c r="C187" s="334"/>
      <c r="D187" s="334"/>
      <c r="E187" s="334"/>
      <c r="F187" s="334"/>
      <c r="H187" s="19"/>
    </row>
    <row r="188" spans="1:8" s="338" customFormat="1" ht="15.95" customHeight="1" x14ac:dyDescent="0.2">
      <c r="A188" s="334"/>
      <c r="B188" s="334"/>
      <c r="C188" s="334"/>
      <c r="D188" s="334"/>
      <c r="E188" s="334"/>
      <c r="F188" s="334"/>
      <c r="H188" s="19"/>
    </row>
    <row r="189" spans="1:8" s="338" customFormat="1" ht="15.95" customHeight="1" x14ac:dyDescent="0.2">
      <c r="A189" s="334"/>
      <c r="B189" s="334"/>
      <c r="C189" s="334"/>
      <c r="D189" s="334"/>
      <c r="E189" s="334"/>
      <c r="F189" s="334"/>
      <c r="H189" s="19"/>
    </row>
    <row r="190" spans="1:8" s="338" customFormat="1" ht="15.95" customHeight="1" x14ac:dyDescent="0.2">
      <c r="A190" s="334"/>
      <c r="B190" s="334"/>
      <c r="C190" s="334"/>
      <c r="D190" s="334"/>
      <c r="E190" s="334"/>
      <c r="F190" s="334"/>
      <c r="H190" s="19"/>
    </row>
    <row r="191" spans="1:8" s="338" customFormat="1" ht="15.95" customHeight="1" x14ac:dyDescent="0.2">
      <c r="A191" s="334"/>
      <c r="B191" s="334"/>
      <c r="C191" s="334"/>
      <c r="D191" s="334"/>
      <c r="E191" s="334"/>
      <c r="F191" s="334"/>
      <c r="H191" s="19"/>
    </row>
    <row r="192" spans="1:8" s="338" customFormat="1" ht="15.95" customHeight="1" x14ac:dyDescent="0.2">
      <c r="A192" s="334"/>
      <c r="B192" s="334"/>
      <c r="C192" s="334"/>
      <c r="D192" s="334"/>
      <c r="E192" s="334"/>
      <c r="F192" s="334"/>
      <c r="H192" s="19"/>
    </row>
    <row r="193" spans="1:8" s="338" customFormat="1" ht="15.95" customHeight="1" x14ac:dyDescent="0.2">
      <c r="A193" s="334"/>
      <c r="B193" s="334"/>
      <c r="C193" s="334"/>
      <c r="D193" s="334"/>
      <c r="E193" s="334"/>
      <c r="F193" s="334"/>
      <c r="H193" s="19"/>
    </row>
    <row r="194" spans="1:8" s="338" customFormat="1" ht="15.95" customHeight="1" x14ac:dyDescent="0.2">
      <c r="A194" s="334"/>
      <c r="B194" s="334"/>
      <c r="C194" s="334"/>
      <c r="D194" s="334"/>
      <c r="E194" s="334"/>
      <c r="F194" s="334"/>
      <c r="H194" s="19"/>
    </row>
    <row r="195" spans="1:8" s="338" customFormat="1" ht="15.95" customHeight="1" x14ac:dyDescent="0.2">
      <c r="A195" s="334"/>
      <c r="B195" s="334"/>
      <c r="C195" s="334"/>
      <c r="D195" s="334"/>
      <c r="E195" s="334"/>
      <c r="F195" s="334"/>
      <c r="H195" s="19"/>
    </row>
    <row r="196" spans="1:8" s="338" customFormat="1" ht="15.95" customHeight="1" x14ac:dyDescent="0.2">
      <c r="A196" s="334"/>
      <c r="B196" s="334"/>
      <c r="C196" s="334"/>
      <c r="D196" s="334"/>
      <c r="E196" s="334"/>
      <c r="F196" s="334"/>
      <c r="H196" s="19"/>
    </row>
    <row r="197" spans="1:8" s="338" customFormat="1" ht="15.95" customHeight="1" x14ac:dyDescent="0.2">
      <c r="A197" s="334"/>
      <c r="B197" s="334"/>
      <c r="C197" s="334"/>
      <c r="D197" s="334"/>
      <c r="E197" s="334"/>
      <c r="F197" s="334"/>
      <c r="H197" s="19"/>
    </row>
    <row r="198" spans="1:8" s="338" customFormat="1" ht="15.95" customHeight="1" x14ac:dyDescent="0.2">
      <c r="A198" s="334"/>
      <c r="B198" s="334"/>
      <c r="C198" s="334"/>
      <c r="D198" s="334"/>
      <c r="E198" s="334"/>
      <c r="F198" s="334"/>
      <c r="H198" s="19"/>
    </row>
    <row r="199" spans="1:8" s="338" customFormat="1" ht="15.95" customHeight="1" x14ac:dyDescent="0.2">
      <c r="A199" s="334"/>
      <c r="B199" s="334"/>
      <c r="C199" s="334"/>
      <c r="D199" s="334"/>
      <c r="E199" s="334"/>
      <c r="F199" s="334"/>
      <c r="H199" s="19"/>
    </row>
    <row r="200" spans="1:8" s="338" customFormat="1" ht="15.95" customHeight="1" x14ac:dyDescent="0.2">
      <c r="A200" s="334"/>
      <c r="B200" s="334"/>
      <c r="C200" s="334"/>
      <c r="D200" s="334"/>
      <c r="E200" s="334"/>
      <c r="F200" s="334"/>
      <c r="H200" s="19"/>
    </row>
    <row r="201" spans="1:8" s="338" customFormat="1" ht="15.95" customHeight="1" x14ac:dyDescent="0.2">
      <c r="A201" s="334"/>
      <c r="B201" s="334"/>
      <c r="C201" s="334"/>
      <c r="D201" s="334"/>
      <c r="E201" s="334"/>
      <c r="F201" s="334"/>
      <c r="H201" s="19"/>
    </row>
    <row r="202" spans="1:8" s="338" customFormat="1" ht="15.95" customHeight="1" x14ac:dyDescent="0.2">
      <c r="A202" s="334"/>
      <c r="B202" s="334"/>
      <c r="C202" s="334"/>
      <c r="D202" s="334"/>
      <c r="E202" s="334"/>
      <c r="F202" s="334"/>
      <c r="H202" s="19"/>
    </row>
    <row r="203" spans="1:8" s="338" customFormat="1" ht="15.95" customHeight="1" x14ac:dyDescent="0.2">
      <c r="A203" s="334"/>
      <c r="B203" s="334"/>
      <c r="C203" s="334"/>
      <c r="D203" s="334"/>
      <c r="E203" s="334"/>
      <c r="F203" s="334"/>
      <c r="H203" s="19"/>
    </row>
    <row r="204" spans="1:8" s="338" customFormat="1" ht="15.95" customHeight="1" x14ac:dyDescent="0.2">
      <c r="A204" s="334"/>
      <c r="B204" s="334"/>
      <c r="C204" s="334"/>
      <c r="D204" s="334"/>
      <c r="E204" s="334"/>
      <c r="F204" s="334"/>
      <c r="H204" s="19"/>
    </row>
    <row r="205" spans="1:8" s="338" customFormat="1" ht="15.95" customHeight="1" x14ac:dyDescent="0.2">
      <c r="A205" s="334"/>
      <c r="B205" s="334"/>
      <c r="C205" s="334"/>
      <c r="D205" s="334"/>
      <c r="E205" s="334"/>
      <c r="F205" s="334"/>
      <c r="H205" s="19"/>
    </row>
    <row r="206" spans="1:8" s="338" customFormat="1" ht="15.95" customHeight="1" x14ac:dyDescent="0.2">
      <c r="A206" s="334"/>
      <c r="B206" s="334"/>
      <c r="C206" s="334"/>
      <c r="D206" s="334"/>
      <c r="E206" s="334"/>
      <c r="F206" s="334"/>
      <c r="H206" s="19"/>
    </row>
    <row r="207" spans="1:8" s="338" customFormat="1" ht="15.95" customHeight="1" x14ac:dyDescent="0.2">
      <c r="A207" s="334"/>
      <c r="B207" s="334"/>
      <c r="C207" s="334"/>
      <c r="D207" s="334"/>
      <c r="E207" s="334"/>
      <c r="F207" s="334"/>
      <c r="H207" s="19"/>
    </row>
    <row r="208" spans="1:8" s="338" customFormat="1" ht="15.95" customHeight="1" x14ac:dyDescent="0.2">
      <c r="A208" s="334"/>
      <c r="B208" s="334"/>
      <c r="C208" s="334"/>
      <c r="D208" s="334"/>
      <c r="E208" s="334"/>
      <c r="F208" s="334"/>
      <c r="H208" s="19"/>
    </row>
    <row r="209" spans="1:11" s="338" customFormat="1" ht="15.95" customHeight="1" x14ac:dyDescent="0.2">
      <c r="A209" s="334"/>
      <c r="B209" s="334"/>
      <c r="C209" s="334"/>
      <c r="D209" s="334"/>
      <c r="E209" s="334"/>
      <c r="F209" s="334"/>
      <c r="H209" s="19"/>
    </row>
    <row r="210" spans="1:11" s="338" customFormat="1" ht="15.95" customHeight="1" x14ac:dyDescent="0.2">
      <c r="A210" s="334"/>
      <c r="B210" s="334"/>
      <c r="C210" s="334"/>
      <c r="D210" s="334"/>
      <c r="E210" s="334"/>
      <c r="F210" s="334"/>
      <c r="H210" s="19"/>
    </row>
    <row r="211" spans="1:11" s="338" customFormat="1" ht="15.95" customHeight="1" x14ac:dyDescent="0.2">
      <c r="A211" s="334"/>
      <c r="B211" s="334"/>
      <c r="C211" s="334"/>
      <c r="D211" s="334"/>
      <c r="E211" s="334"/>
      <c r="F211" s="334"/>
      <c r="H211" s="19"/>
    </row>
    <row r="212" spans="1:11" s="338" customFormat="1" ht="15.95" customHeight="1" x14ac:dyDescent="0.2">
      <c r="A212" s="334"/>
      <c r="B212" s="334"/>
      <c r="C212" s="334"/>
      <c r="D212" s="334"/>
      <c r="E212" s="334"/>
      <c r="F212" s="334"/>
      <c r="H212" s="19"/>
    </row>
    <row r="213" spans="1:11" s="338" customFormat="1" ht="15.95" customHeight="1" x14ac:dyDescent="0.2">
      <c r="A213" s="334"/>
      <c r="B213" s="334"/>
      <c r="C213" s="334"/>
      <c r="D213" s="334"/>
      <c r="E213" s="334"/>
      <c r="F213" s="334"/>
      <c r="H213" s="19"/>
    </row>
    <row r="214" spans="1:11" s="338" customFormat="1" ht="15.95" customHeight="1" x14ac:dyDescent="0.2">
      <c r="A214" s="334"/>
      <c r="B214" s="334"/>
      <c r="C214" s="334"/>
      <c r="D214" s="334"/>
      <c r="E214" s="334"/>
      <c r="F214" s="334"/>
      <c r="H214" s="19"/>
    </row>
    <row r="215" spans="1:11" s="338" customFormat="1" ht="15.95" customHeight="1" x14ac:dyDescent="0.2">
      <c r="A215" s="334"/>
      <c r="B215" s="334"/>
      <c r="C215" s="334"/>
      <c r="D215" s="334"/>
      <c r="E215" s="334"/>
      <c r="F215" s="334"/>
      <c r="H215" s="19"/>
    </row>
    <row r="216" spans="1:11" s="338" customFormat="1" ht="15.95" customHeight="1" x14ac:dyDescent="0.2">
      <c r="A216" s="334"/>
      <c r="B216" s="334"/>
      <c r="C216" s="334"/>
      <c r="D216" s="334"/>
      <c r="E216" s="334"/>
      <c r="F216" s="334"/>
      <c r="H216" s="19"/>
    </row>
    <row r="217" spans="1:11" s="338" customFormat="1" ht="15.95" customHeight="1" x14ac:dyDescent="0.2">
      <c r="A217" s="334"/>
      <c r="B217" s="334"/>
      <c r="C217" s="334"/>
      <c r="D217" s="334"/>
      <c r="E217" s="334"/>
      <c r="F217" s="334"/>
      <c r="H217" s="19"/>
    </row>
    <row r="218" spans="1:11" s="338" customFormat="1" ht="15.95" customHeight="1" x14ac:dyDescent="0.2">
      <c r="A218" s="334"/>
      <c r="B218" s="334"/>
      <c r="C218" s="334"/>
      <c r="D218" s="334"/>
      <c r="E218" s="334"/>
      <c r="F218" s="334"/>
      <c r="H218" s="19"/>
    </row>
    <row r="219" spans="1:11" s="338" customFormat="1" ht="15.95" customHeight="1" x14ac:dyDescent="0.2">
      <c r="A219" s="334"/>
      <c r="B219" s="334"/>
      <c r="C219" s="334"/>
      <c r="D219" s="334"/>
      <c r="E219" s="334"/>
      <c r="F219" s="334"/>
      <c r="H219" s="19"/>
    </row>
    <row r="220" spans="1:11" s="338" customFormat="1" ht="15.95" customHeight="1" x14ac:dyDescent="0.2">
      <c r="A220" s="334"/>
      <c r="B220" s="334"/>
      <c r="C220" s="334"/>
      <c r="D220" s="334"/>
      <c r="E220" s="334"/>
      <c r="F220" s="334"/>
      <c r="H220" s="19"/>
    </row>
    <row r="221" spans="1:11" s="338" customFormat="1" ht="15.95" customHeight="1" x14ac:dyDescent="0.2">
      <c r="A221" s="334"/>
      <c r="B221" s="334"/>
      <c r="C221" s="334"/>
      <c r="D221" s="334"/>
      <c r="E221" s="334"/>
      <c r="F221" s="334"/>
      <c r="H221" s="19"/>
    </row>
    <row r="222" spans="1:11" s="338" customFormat="1" ht="15.95" customHeight="1" x14ac:dyDescent="0.2">
      <c r="A222" s="334"/>
      <c r="B222" s="334"/>
      <c r="C222" s="334"/>
      <c r="D222" s="334"/>
      <c r="E222" s="334"/>
      <c r="F222" s="334"/>
      <c r="H222" s="19"/>
    </row>
    <row r="223" spans="1:11" s="338" customFormat="1" ht="15.95" customHeight="1" x14ac:dyDescent="0.2">
      <c r="A223" s="334"/>
      <c r="B223" s="334"/>
      <c r="C223" s="334"/>
      <c r="D223" s="334"/>
      <c r="E223" s="334"/>
      <c r="F223" s="334"/>
      <c r="H223" s="19"/>
      <c r="I223" s="321"/>
      <c r="J223" s="321"/>
      <c r="K223" s="321"/>
    </row>
    <row r="224" spans="1:11" s="338" customFormat="1" ht="15.95" customHeight="1" x14ac:dyDescent="0.2">
      <c r="A224" s="334"/>
      <c r="B224" s="334"/>
      <c r="C224" s="334"/>
      <c r="D224" s="334"/>
      <c r="E224" s="334"/>
      <c r="F224" s="334"/>
      <c r="H224" s="19"/>
      <c r="I224" s="321"/>
      <c r="J224" s="321"/>
      <c r="K224" s="321"/>
    </row>
    <row r="225" spans="1:11" s="338" customFormat="1" ht="15.95" customHeight="1" x14ac:dyDescent="0.2">
      <c r="A225" s="334"/>
      <c r="B225" s="334"/>
      <c r="C225" s="334"/>
      <c r="D225" s="334"/>
      <c r="E225" s="334"/>
      <c r="F225" s="334"/>
      <c r="H225" s="19"/>
      <c r="I225" s="321"/>
      <c r="J225" s="321"/>
      <c r="K225" s="321"/>
    </row>
    <row r="226" spans="1:11" s="338" customFormat="1" ht="15.95" customHeight="1" x14ac:dyDescent="0.2">
      <c r="A226" s="334"/>
      <c r="B226" s="334"/>
      <c r="C226" s="334"/>
      <c r="D226" s="334"/>
      <c r="E226" s="334"/>
      <c r="F226" s="334"/>
      <c r="H226" s="19"/>
      <c r="I226" s="321"/>
      <c r="J226" s="321"/>
      <c r="K226" s="321"/>
    </row>
    <row r="227" spans="1:11" s="338" customFormat="1" ht="15.95" customHeight="1" x14ac:dyDescent="0.2">
      <c r="A227" s="334"/>
      <c r="B227" s="334"/>
      <c r="C227" s="334"/>
      <c r="D227" s="334"/>
      <c r="E227" s="334"/>
      <c r="F227" s="334"/>
      <c r="H227" s="19"/>
      <c r="I227" s="321"/>
      <c r="J227" s="321"/>
      <c r="K227" s="321"/>
    </row>
    <row r="228" spans="1:11" s="338" customFormat="1" ht="15.95" customHeight="1" x14ac:dyDescent="0.2">
      <c r="A228" s="334"/>
      <c r="B228" s="334"/>
      <c r="C228" s="334"/>
      <c r="D228" s="334"/>
      <c r="E228" s="334"/>
      <c r="F228" s="334"/>
      <c r="H228" s="19"/>
      <c r="I228" s="321"/>
      <c r="J228" s="321"/>
      <c r="K228" s="321"/>
    </row>
    <row r="229" spans="1:11" s="338" customFormat="1" ht="15.95" customHeight="1" x14ac:dyDescent="0.2">
      <c r="A229" s="334"/>
      <c r="B229" s="334"/>
      <c r="C229" s="334"/>
      <c r="D229" s="334"/>
      <c r="E229" s="334"/>
      <c r="F229" s="334"/>
      <c r="H229" s="19"/>
      <c r="I229" s="321"/>
      <c r="J229" s="321"/>
      <c r="K229" s="321"/>
    </row>
    <row r="230" spans="1:11" s="338" customFormat="1" ht="15.95" customHeight="1" x14ac:dyDescent="0.2">
      <c r="A230" s="334"/>
      <c r="B230" s="334"/>
      <c r="C230" s="334"/>
      <c r="D230" s="334"/>
      <c r="E230" s="334"/>
      <c r="F230" s="334"/>
      <c r="H230" s="19"/>
      <c r="I230" s="321"/>
      <c r="J230" s="321"/>
      <c r="K230" s="321"/>
    </row>
    <row r="231" spans="1:11" s="338" customFormat="1" ht="15.95" customHeight="1" x14ac:dyDescent="0.2">
      <c r="A231" s="334"/>
      <c r="B231" s="334"/>
      <c r="C231" s="334"/>
      <c r="D231" s="334"/>
      <c r="E231" s="334"/>
      <c r="F231" s="334"/>
      <c r="H231" s="19"/>
      <c r="I231" s="321"/>
      <c r="J231" s="321"/>
      <c r="K231" s="321"/>
    </row>
    <row r="232" spans="1:11" s="338" customFormat="1" ht="15.95" customHeight="1" x14ac:dyDescent="0.2">
      <c r="A232" s="334"/>
      <c r="B232" s="334"/>
      <c r="C232" s="334"/>
      <c r="D232" s="334"/>
      <c r="E232" s="334"/>
      <c r="F232" s="334"/>
      <c r="H232" s="19"/>
      <c r="I232" s="321"/>
      <c r="J232" s="321"/>
      <c r="K232" s="321"/>
    </row>
    <row r="233" spans="1:11" s="338" customFormat="1" ht="15.95" customHeight="1" x14ac:dyDescent="0.2">
      <c r="A233" s="334"/>
      <c r="B233" s="334"/>
      <c r="C233" s="334"/>
      <c r="D233" s="334"/>
      <c r="E233" s="334"/>
      <c r="F233" s="334"/>
      <c r="H233" s="19"/>
      <c r="I233" s="321"/>
      <c r="J233" s="321"/>
      <c r="K233" s="321"/>
    </row>
    <row r="234" spans="1:11" s="338" customFormat="1" ht="15.95" customHeight="1" x14ac:dyDescent="0.2">
      <c r="A234" s="334"/>
      <c r="B234" s="334"/>
      <c r="C234" s="334"/>
      <c r="D234" s="334"/>
      <c r="E234" s="334"/>
      <c r="F234" s="334"/>
      <c r="H234" s="19"/>
      <c r="I234" s="321"/>
      <c r="J234" s="321"/>
      <c r="K234" s="321"/>
    </row>
    <row r="235" spans="1:11" s="338" customFormat="1" ht="15.95" customHeight="1" x14ac:dyDescent="0.2">
      <c r="A235" s="334"/>
      <c r="B235" s="334"/>
      <c r="C235" s="334"/>
      <c r="D235" s="334"/>
      <c r="E235" s="334"/>
      <c r="F235" s="334"/>
      <c r="H235" s="19"/>
      <c r="I235" s="321"/>
      <c r="J235" s="321"/>
      <c r="K235" s="321"/>
    </row>
    <row r="236" spans="1:11" s="338" customFormat="1" ht="15.95" customHeight="1" x14ac:dyDescent="0.2">
      <c r="A236" s="334"/>
      <c r="B236" s="334"/>
      <c r="C236" s="334"/>
      <c r="D236" s="334"/>
      <c r="E236" s="334"/>
      <c r="F236" s="334"/>
      <c r="H236" s="19"/>
      <c r="I236" s="321"/>
      <c r="J236" s="321"/>
      <c r="K236" s="321"/>
    </row>
    <row r="237" spans="1:11" s="338" customFormat="1" ht="15.95" customHeight="1" x14ac:dyDescent="0.2">
      <c r="A237" s="334"/>
      <c r="B237" s="334"/>
      <c r="C237" s="334"/>
      <c r="D237" s="334"/>
      <c r="E237" s="334"/>
      <c r="F237" s="334"/>
      <c r="H237" s="19"/>
      <c r="I237" s="321"/>
      <c r="J237" s="321"/>
      <c r="K237" s="321"/>
    </row>
    <row r="238" spans="1:11" s="338" customFormat="1" ht="15.95" customHeight="1" x14ac:dyDescent="0.2">
      <c r="A238" s="334"/>
      <c r="B238" s="334"/>
      <c r="C238" s="334"/>
      <c r="D238" s="334"/>
      <c r="E238" s="334"/>
      <c r="F238" s="334"/>
      <c r="H238" s="19"/>
      <c r="I238" s="321"/>
      <c r="J238" s="321"/>
      <c r="K238" s="321"/>
    </row>
    <row r="239" spans="1:11" s="338" customFormat="1" ht="15.95" customHeight="1" x14ac:dyDescent="0.2">
      <c r="A239" s="334"/>
      <c r="B239" s="334"/>
      <c r="C239" s="334"/>
      <c r="D239" s="334"/>
      <c r="E239" s="334"/>
      <c r="F239" s="334"/>
      <c r="H239" s="19"/>
      <c r="I239" s="321"/>
      <c r="J239" s="321"/>
      <c r="K239" s="321"/>
    </row>
    <row r="240" spans="1:11" s="338" customFormat="1" ht="15.95" customHeight="1" x14ac:dyDescent="0.2">
      <c r="A240" s="334"/>
      <c r="B240" s="334"/>
      <c r="C240" s="334"/>
      <c r="D240" s="334"/>
      <c r="E240" s="334"/>
      <c r="F240" s="334"/>
      <c r="H240" s="19"/>
      <c r="I240" s="321"/>
      <c r="J240" s="321"/>
      <c r="K240" s="321"/>
    </row>
    <row r="241" spans="1:11" s="338" customFormat="1" ht="15.95" customHeight="1" x14ac:dyDescent="0.2">
      <c r="A241" s="334"/>
      <c r="B241" s="334"/>
      <c r="C241" s="334"/>
      <c r="D241" s="334"/>
      <c r="E241" s="334"/>
      <c r="F241" s="334"/>
      <c r="H241" s="19"/>
      <c r="I241" s="321"/>
      <c r="J241" s="321"/>
      <c r="K241" s="321"/>
    </row>
    <row r="242" spans="1:11" s="338" customFormat="1" ht="15.95" customHeight="1" x14ac:dyDescent="0.2">
      <c r="A242" s="334"/>
      <c r="B242" s="334"/>
      <c r="C242" s="334"/>
      <c r="D242" s="334"/>
      <c r="E242" s="334"/>
      <c r="F242" s="334"/>
      <c r="H242" s="19"/>
      <c r="I242" s="321"/>
      <c r="J242" s="321"/>
      <c r="K242" s="321"/>
    </row>
    <row r="243" spans="1:11" s="338" customFormat="1" ht="15.95" customHeight="1" x14ac:dyDescent="0.2">
      <c r="A243" s="334"/>
      <c r="B243" s="334"/>
      <c r="C243" s="334"/>
      <c r="D243" s="334"/>
      <c r="E243" s="334"/>
      <c r="F243" s="334"/>
      <c r="H243" s="19"/>
      <c r="I243" s="321"/>
      <c r="J243" s="321"/>
      <c r="K243" s="321"/>
    </row>
    <row r="244" spans="1:11" s="338" customFormat="1" ht="15.95" customHeight="1" x14ac:dyDescent="0.2">
      <c r="A244" s="334"/>
      <c r="B244" s="334"/>
      <c r="C244" s="334"/>
      <c r="D244" s="334"/>
      <c r="E244" s="334"/>
      <c r="F244" s="334"/>
      <c r="H244" s="19"/>
      <c r="I244" s="321"/>
      <c r="J244" s="321"/>
      <c r="K244" s="321"/>
    </row>
    <row r="245" spans="1:11" s="338" customFormat="1" ht="15.95" customHeight="1" x14ac:dyDescent="0.2">
      <c r="A245" s="334"/>
      <c r="B245" s="334"/>
      <c r="C245" s="334"/>
      <c r="D245" s="334"/>
      <c r="E245" s="334"/>
      <c r="F245" s="334"/>
      <c r="H245" s="19"/>
      <c r="I245" s="321"/>
      <c r="J245" s="321"/>
      <c r="K245" s="321"/>
    </row>
    <row r="246" spans="1:11" s="338" customFormat="1" ht="15.95" customHeight="1" x14ac:dyDescent="0.2">
      <c r="A246" s="334"/>
      <c r="B246" s="334"/>
      <c r="C246" s="334"/>
      <c r="D246" s="334"/>
      <c r="E246" s="334"/>
      <c r="F246" s="334"/>
      <c r="H246" s="19"/>
      <c r="I246" s="321"/>
      <c r="J246" s="321"/>
      <c r="K246" s="321"/>
    </row>
    <row r="247" spans="1:11" s="338" customFormat="1" ht="15.95" customHeight="1" x14ac:dyDescent="0.2">
      <c r="A247" s="334"/>
      <c r="B247" s="334"/>
      <c r="C247" s="334"/>
      <c r="D247" s="334"/>
      <c r="E247" s="334"/>
      <c r="F247" s="334"/>
      <c r="H247" s="19"/>
      <c r="I247" s="321"/>
      <c r="J247" s="321"/>
      <c r="K247" s="321"/>
    </row>
    <row r="248" spans="1:11" s="338" customFormat="1" ht="15.95" customHeight="1" x14ac:dyDescent="0.2">
      <c r="A248" s="334"/>
      <c r="B248" s="334"/>
      <c r="C248" s="334"/>
      <c r="D248" s="334"/>
      <c r="E248" s="334"/>
      <c r="F248" s="334"/>
      <c r="H248" s="19"/>
      <c r="I248" s="321"/>
      <c r="J248" s="321"/>
      <c r="K248" s="321"/>
    </row>
    <row r="249" spans="1:11" s="338" customFormat="1" ht="15.95" customHeight="1" x14ac:dyDescent="0.2">
      <c r="A249" s="334"/>
      <c r="B249" s="334"/>
      <c r="C249" s="334"/>
      <c r="D249" s="334"/>
      <c r="E249" s="334"/>
      <c r="F249" s="334"/>
      <c r="H249" s="19"/>
      <c r="I249" s="321"/>
      <c r="J249" s="321"/>
      <c r="K249" s="321"/>
    </row>
    <row r="250" spans="1:11" s="338" customFormat="1" ht="15.95" customHeight="1" x14ac:dyDescent="0.2">
      <c r="A250" s="334"/>
      <c r="B250" s="334"/>
      <c r="C250" s="334"/>
      <c r="D250" s="334"/>
      <c r="E250" s="334"/>
      <c r="F250" s="334"/>
      <c r="H250" s="19"/>
      <c r="I250" s="321"/>
      <c r="J250" s="321"/>
      <c r="K250" s="321"/>
    </row>
    <row r="251" spans="1:11" s="338" customFormat="1" ht="15.95" customHeight="1" x14ac:dyDescent="0.2">
      <c r="A251" s="334"/>
      <c r="B251" s="334"/>
      <c r="C251" s="334"/>
      <c r="D251" s="334"/>
      <c r="E251" s="334"/>
      <c r="F251" s="334"/>
      <c r="H251" s="19"/>
      <c r="I251" s="321"/>
      <c r="J251" s="321"/>
      <c r="K251" s="321"/>
    </row>
    <row r="252" spans="1:11" s="338" customFormat="1" ht="15.95" customHeight="1" x14ac:dyDescent="0.2">
      <c r="A252" s="334"/>
      <c r="B252" s="334"/>
      <c r="C252" s="334"/>
      <c r="D252" s="334"/>
      <c r="E252" s="334"/>
      <c r="F252" s="334"/>
      <c r="H252" s="19"/>
      <c r="I252" s="321"/>
      <c r="J252" s="321"/>
      <c r="K252" s="321"/>
    </row>
    <row r="253" spans="1:11" s="338" customFormat="1" ht="15.95" customHeight="1" x14ac:dyDescent="0.2">
      <c r="A253" s="334"/>
      <c r="B253" s="334"/>
      <c r="C253" s="334"/>
      <c r="D253" s="334"/>
      <c r="E253" s="334"/>
      <c r="F253" s="334"/>
      <c r="H253" s="19"/>
      <c r="I253" s="321"/>
      <c r="J253" s="321"/>
      <c r="K253" s="321"/>
    </row>
    <row r="254" spans="1:11" s="338" customFormat="1" ht="15.95" customHeight="1" x14ac:dyDescent="0.2">
      <c r="A254" s="334"/>
      <c r="B254" s="334"/>
      <c r="C254" s="334"/>
      <c r="D254" s="334"/>
      <c r="E254" s="334"/>
      <c r="F254" s="334"/>
      <c r="H254" s="19"/>
      <c r="I254" s="321"/>
      <c r="J254" s="321"/>
      <c r="K254" s="321"/>
    </row>
    <row r="255" spans="1:11" s="338" customFormat="1" ht="15.95" customHeight="1" x14ac:dyDescent="0.2">
      <c r="A255" s="334"/>
      <c r="B255" s="334"/>
      <c r="C255" s="334"/>
      <c r="D255" s="334"/>
      <c r="E255" s="334"/>
      <c r="F255" s="334"/>
      <c r="H255" s="19"/>
      <c r="I255" s="321"/>
      <c r="J255" s="321"/>
      <c r="K255" s="321"/>
    </row>
    <row r="256" spans="1:11" s="338" customFormat="1" ht="15.95" customHeight="1" x14ac:dyDescent="0.2">
      <c r="A256" s="334"/>
      <c r="B256" s="334"/>
      <c r="C256" s="334"/>
      <c r="D256" s="334"/>
      <c r="E256" s="334"/>
      <c r="F256" s="334"/>
      <c r="H256" s="19"/>
      <c r="I256" s="321"/>
      <c r="J256" s="321"/>
      <c r="K256" s="321"/>
    </row>
    <row r="257" spans="1:11" s="338" customFormat="1" ht="15.95" customHeight="1" x14ac:dyDescent="0.2">
      <c r="A257" s="334"/>
      <c r="B257" s="334"/>
      <c r="C257" s="334"/>
      <c r="D257" s="334"/>
      <c r="E257" s="334"/>
      <c r="F257" s="334"/>
      <c r="H257" s="19"/>
      <c r="I257" s="321"/>
      <c r="J257" s="321"/>
      <c r="K257" s="321"/>
    </row>
    <row r="258" spans="1:11" s="338" customFormat="1" ht="15.95" customHeight="1" x14ac:dyDescent="0.2">
      <c r="A258" s="334"/>
      <c r="B258" s="334"/>
      <c r="C258" s="334"/>
      <c r="D258" s="334"/>
      <c r="E258" s="334"/>
      <c r="F258" s="334"/>
      <c r="H258" s="19"/>
      <c r="I258" s="321"/>
      <c r="J258" s="321"/>
      <c r="K258" s="321"/>
    </row>
    <row r="259" spans="1:11" s="338" customFormat="1" ht="15.95" customHeight="1" x14ac:dyDescent="0.2">
      <c r="A259" s="334"/>
      <c r="B259" s="334"/>
      <c r="C259" s="334"/>
      <c r="D259" s="334"/>
      <c r="E259" s="334"/>
      <c r="F259" s="334"/>
      <c r="H259" s="19"/>
      <c r="I259" s="321"/>
      <c r="J259" s="321"/>
      <c r="K259" s="321"/>
    </row>
    <row r="260" spans="1:11" s="338" customFormat="1" ht="15.95" customHeight="1" x14ac:dyDescent="0.2">
      <c r="A260" s="334"/>
      <c r="B260" s="334"/>
      <c r="C260" s="334"/>
      <c r="D260" s="334"/>
      <c r="E260" s="334"/>
      <c r="F260" s="334"/>
      <c r="H260" s="19"/>
      <c r="I260" s="321"/>
      <c r="J260" s="321"/>
      <c r="K260" s="321"/>
    </row>
    <row r="261" spans="1:11" s="338" customFormat="1" ht="15.95" customHeight="1" x14ac:dyDescent="0.2">
      <c r="A261" s="334"/>
      <c r="B261" s="334"/>
      <c r="C261" s="334"/>
      <c r="D261" s="334"/>
      <c r="E261" s="334"/>
      <c r="F261" s="334"/>
      <c r="H261" s="19"/>
      <c r="I261" s="321"/>
      <c r="J261" s="321"/>
      <c r="K261" s="321"/>
    </row>
    <row r="262" spans="1:11" s="338" customFormat="1" ht="15.95" customHeight="1" x14ac:dyDescent="0.2">
      <c r="H262" s="19"/>
      <c r="I262" s="321"/>
      <c r="J262" s="321"/>
      <c r="K262" s="321"/>
    </row>
    <row r="263" spans="1:11" s="338" customFormat="1" ht="15.95" customHeight="1" x14ac:dyDescent="0.2">
      <c r="H263" s="19"/>
      <c r="I263" s="321"/>
      <c r="J263" s="321"/>
      <c r="K263" s="321"/>
    </row>
    <row r="264" spans="1:11" s="338" customFormat="1" ht="15.95" customHeight="1" x14ac:dyDescent="0.2">
      <c r="H264" s="19"/>
      <c r="I264" s="321"/>
      <c r="J264" s="321"/>
      <c r="K264" s="321"/>
    </row>
    <row r="265" spans="1:11" s="338" customFormat="1" ht="15.95" customHeight="1" x14ac:dyDescent="0.2">
      <c r="H265" s="19"/>
      <c r="I265" s="321"/>
      <c r="J265" s="321"/>
      <c r="K265" s="321"/>
    </row>
    <row r="266" spans="1:11" s="338" customFormat="1" ht="15.95" customHeight="1" x14ac:dyDescent="0.2">
      <c r="H266" s="19"/>
      <c r="I266" s="321"/>
      <c r="J266" s="321"/>
      <c r="K266" s="321"/>
    </row>
    <row r="267" spans="1:11" s="338" customFormat="1" ht="15.95" customHeight="1" x14ac:dyDescent="0.2">
      <c r="H267" s="19"/>
      <c r="I267" s="321"/>
      <c r="J267" s="321"/>
      <c r="K267" s="321"/>
    </row>
    <row r="268" spans="1:11" s="338" customFormat="1" ht="15.95" customHeight="1" x14ac:dyDescent="0.2">
      <c r="H268" s="19"/>
      <c r="I268" s="321"/>
      <c r="J268" s="321"/>
      <c r="K268" s="321"/>
    </row>
    <row r="269" spans="1:11" s="338" customFormat="1" ht="15.95" customHeight="1" x14ac:dyDescent="0.2">
      <c r="H269" s="19"/>
      <c r="I269" s="321"/>
      <c r="J269" s="321"/>
      <c r="K269" s="321"/>
    </row>
    <row r="270" spans="1:11" s="338" customFormat="1" ht="15.95" customHeight="1" x14ac:dyDescent="0.2">
      <c r="H270" s="19"/>
      <c r="I270" s="321"/>
      <c r="J270" s="321"/>
      <c r="K270" s="321"/>
    </row>
    <row r="271" spans="1:11" s="338" customFormat="1" ht="15.95" customHeight="1" x14ac:dyDescent="0.2">
      <c r="H271" s="19"/>
      <c r="I271" s="321"/>
      <c r="J271" s="321"/>
      <c r="K271" s="321"/>
    </row>
    <row r="272" spans="1:11" s="338" customFormat="1" ht="15.95" customHeight="1" x14ac:dyDescent="0.2">
      <c r="H272" s="19"/>
      <c r="I272" s="321"/>
      <c r="J272" s="321"/>
      <c r="K272" s="321"/>
    </row>
    <row r="273" spans="8:11" s="338" customFormat="1" ht="15.95" customHeight="1" x14ac:dyDescent="0.2">
      <c r="H273" s="19"/>
      <c r="I273" s="321"/>
      <c r="J273" s="321"/>
      <c r="K273" s="321"/>
    </row>
    <row r="274" spans="8:11" s="338" customFormat="1" ht="15.95" customHeight="1" x14ac:dyDescent="0.2">
      <c r="H274" s="19"/>
      <c r="I274" s="321"/>
      <c r="J274" s="321"/>
      <c r="K274" s="321"/>
    </row>
    <row r="275" spans="8:11" s="338" customFormat="1" ht="15.95" customHeight="1" x14ac:dyDescent="0.2">
      <c r="H275" s="19"/>
      <c r="I275" s="321"/>
      <c r="J275" s="321"/>
      <c r="K275" s="321"/>
    </row>
    <row r="276" spans="8:11" s="338" customFormat="1" ht="15.95" customHeight="1" x14ac:dyDescent="0.2">
      <c r="H276" s="19"/>
      <c r="I276" s="321"/>
      <c r="J276" s="321"/>
      <c r="K276" s="321"/>
    </row>
    <row r="277" spans="8:11" s="338" customFormat="1" ht="15.95" customHeight="1" x14ac:dyDescent="0.2">
      <c r="H277" s="19"/>
      <c r="I277" s="321"/>
      <c r="J277" s="321"/>
      <c r="K277" s="321"/>
    </row>
    <row r="278" spans="8:11" s="338" customFormat="1" ht="15.95" customHeight="1" x14ac:dyDescent="0.2">
      <c r="H278" s="19"/>
      <c r="I278" s="321"/>
      <c r="J278" s="321"/>
      <c r="K278" s="321"/>
    </row>
    <row r="279" spans="8:11" s="338" customFormat="1" ht="15.95" customHeight="1" x14ac:dyDescent="0.2">
      <c r="H279" s="19"/>
      <c r="I279" s="321"/>
      <c r="J279" s="321"/>
      <c r="K279" s="321"/>
    </row>
    <row r="280" spans="8:11" s="338" customFormat="1" ht="15.95" customHeight="1" x14ac:dyDescent="0.2">
      <c r="H280" s="19"/>
      <c r="I280" s="321"/>
      <c r="J280" s="321"/>
      <c r="K280" s="321"/>
    </row>
    <row r="281" spans="8:11" s="338" customFormat="1" ht="15.95" customHeight="1" x14ac:dyDescent="0.2">
      <c r="H281" s="19"/>
      <c r="I281" s="321"/>
      <c r="J281" s="321"/>
      <c r="K281" s="321"/>
    </row>
    <row r="282" spans="8:11" s="338" customFormat="1" ht="15.95" customHeight="1" x14ac:dyDescent="0.2">
      <c r="H282" s="19"/>
      <c r="I282" s="321"/>
      <c r="J282" s="321"/>
      <c r="K282" s="321"/>
    </row>
    <row r="283" spans="8:11" s="338" customFormat="1" ht="15.95" customHeight="1" x14ac:dyDescent="0.2">
      <c r="H283" s="19"/>
      <c r="I283" s="321"/>
      <c r="J283" s="321"/>
      <c r="K283" s="321"/>
    </row>
    <row r="284" spans="8:11" s="338" customFormat="1" ht="15.95" customHeight="1" x14ac:dyDescent="0.2">
      <c r="H284" s="19"/>
      <c r="I284" s="321"/>
      <c r="J284" s="321"/>
      <c r="K284" s="321"/>
    </row>
    <row r="285" spans="8:11" s="338" customFormat="1" ht="15.95" customHeight="1" x14ac:dyDescent="0.2">
      <c r="H285" s="19"/>
      <c r="I285" s="321"/>
      <c r="J285" s="321"/>
      <c r="K285" s="321"/>
    </row>
    <row r="286" spans="8:11" s="338" customFormat="1" ht="15.95" customHeight="1" x14ac:dyDescent="0.2">
      <c r="H286" s="19"/>
      <c r="I286" s="321"/>
      <c r="J286" s="321"/>
      <c r="K286" s="321"/>
    </row>
    <row r="287" spans="8:11" s="338" customFormat="1" ht="15.95" customHeight="1" x14ac:dyDescent="0.2">
      <c r="H287" s="19"/>
      <c r="I287" s="321"/>
      <c r="J287" s="321"/>
      <c r="K287" s="321"/>
    </row>
    <row r="288" spans="8:11" s="338" customFormat="1" ht="15.95" customHeight="1" x14ac:dyDescent="0.2">
      <c r="H288" s="19"/>
      <c r="I288" s="321"/>
      <c r="J288" s="321"/>
      <c r="K288" s="321"/>
    </row>
    <row r="289" spans="8:11" s="338" customFormat="1" ht="15.95" customHeight="1" x14ac:dyDescent="0.2">
      <c r="H289" s="19"/>
      <c r="I289" s="321"/>
      <c r="J289" s="321"/>
      <c r="K289" s="321"/>
    </row>
    <row r="290" spans="8:11" s="338" customFormat="1" ht="15.95" customHeight="1" x14ac:dyDescent="0.2">
      <c r="H290" s="19"/>
      <c r="I290" s="321"/>
      <c r="J290" s="321"/>
      <c r="K290" s="321"/>
    </row>
    <row r="291" spans="8:11" s="338" customFormat="1" ht="15.95" customHeight="1" x14ac:dyDescent="0.2">
      <c r="H291" s="19"/>
      <c r="I291" s="321"/>
      <c r="J291" s="321"/>
      <c r="K291" s="321"/>
    </row>
    <row r="292" spans="8:11" s="338" customFormat="1" ht="15.95" customHeight="1" x14ac:dyDescent="0.2">
      <c r="H292" s="19"/>
      <c r="I292" s="321"/>
      <c r="J292" s="321"/>
      <c r="K292" s="321"/>
    </row>
    <row r="293" spans="8:11" s="338" customFormat="1" ht="15.95" customHeight="1" x14ac:dyDescent="0.2">
      <c r="H293" s="19"/>
      <c r="I293" s="321"/>
      <c r="J293" s="321"/>
      <c r="K293" s="321"/>
    </row>
    <row r="294" spans="8:11" s="338" customFormat="1" ht="15.95" customHeight="1" x14ac:dyDescent="0.2">
      <c r="H294" s="19"/>
      <c r="I294" s="321"/>
      <c r="J294" s="321"/>
      <c r="K294" s="321"/>
    </row>
    <row r="295" spans="8:11" s="338" customFormat="1" ht="15.95" customHeight="1" x14ac:dyDescent="0.2">
      <c r="H295" s="19"/>
      <c r="I295" s="321"/>
      <c r="J295" s="321"/>
      <c r="K295" s="321"/>
    </row>
    <row r="296" spans="8:11" s="338" customFormat="1" ht="15.95" customHeight="1" x14ac:dyDescent="0.2">
      <c r="H296" s="19"/>
      <c r="I296" s="321"/>
      <c r="J296" s="321"/>
      <c r="K296" s="321"/>
    </row>
    <row r="297" spans="8:11" s="338" customFormat="1" ht="15.95" customHeight="1" x14ac:dyDescent="0.2">
      <c r="H297" s="19"/>
      <c r="I297" s="321"/>
      <c r="J297" s="321"/>
      <c r="K297" s="321"/>
    </row>
    <row r="298" spans="8:11" s="338" customFormat="1" ht="15.95" customHeight="1" x14ac:dyDescent="0.2">
      <c r="H298" s="19"/>
      <c r="I298" s="321"/>
      <c r="J298" s="321"/>
      <c r="K298" s="321"/>
    </row>
    <row r="299" spans="8:11" s="338" customFormat="1" ht="15.95" customHeight="1" x14ac:dyDescent="0.2">
      <c r="H299" s="19"/>
      <c r="I299" s="321"/>
      <c r="J299" s="321"/>
      <c r="K299" s="321"/>
    </row>
    <row r="300" spans="8:11" s="338" customFormat="1" ht="15.95" customHeight="1" x14ac:dyDescent="0.2">
      <c r="H300" s="19"/>
      <c r="I300" s="321"/>
      <c r="J300" s="321"/>
      <c r="K300" s="321"/>
    </row>
    <row r="301" spans="8:11" s="338" customFormat="1" ht="15.95" customHeight="1" x14ac:dyDescent="0.2">
      <c r="H301" s="19"/>
      <c r="I301" s="321"/>
      <c r="J301" s="321"/>
      <c r="K301" s="321"/>
    </row>
    <row r="302" spans="8:11" s="338" customFormat="1" ht="15.95" customHeight="1" x14ac:dyDescent="0.2">
      <c r="H302" s="19"/>
      <c r="I302" s="321"/>
      <c r="J302" s="321"/>
      <c r="K302" s="321"/>
    </row>
    <row r="303" spans="8:11" s="338" customFormat="1" ht="15.95" customHeight="1" x14ac:dyDescent="0.2">
      <c r="H303" s="19"/>
      <c r="I303" s="321"/>
      <c r="J303" s="321"/>
      <c r="K303" s="321"/>
    </row>
    <row r="304" spans="8:11" s="338" customFormat="1" ht="15.95" customHeight="1" x14ac:dyDescent="0.2">
      <c r="H304" s="19"/>
      <c r="I304" s="321"/>
      <c r="J304" s="321"/>
      <c r="K304" s="321"/>
    </row>
    <row r="305" spans="8:11" s="338" customFormat="1" ht="15.95" customHeight="1" x14ac:dyDescent="0.2">
      <c r="H305" s="19"/>
      <c r="I305" s="321"/>
      <c r="J305" s="321"/>
      <c r="K305" s="321"/>
    </row>
    <row r="306" spans="8:11" s="338" customFormat="1" ht="15.95" customHeight="1" x14ac:dyDescent="0.2">
      <c r="H306" s="19"/>
      <c r="I306" s="321"/>
      <c r="J306" s="321"/>
      <c r="K306" s="321"/>
    </row>
    <row r="307" spans="8:11" s="338" customFormat="1" ht="15.95" customHeight="1" x14ac:dyDescent="0.2">
      <c r="H307" s="19"/>
      <c r="I307" s="321"/>
      <c r="J307" s="321"/>
      <c r="K307" s="321"/>
    </row>
    <row r="308" spans="8:11" s="338" customFormat="1" ht="15.95" customHeight="1" x14ac:dyDescent="0.2">
      <c r="H308" s="19"/>
      <c r="I308" s="321"/>
      <c r="J308" s="321"/>
      <c r="K308" s="321"/>
    </row>
    <row r="309" spans="8:11" s="338" customFormat="1" ht="15.95" customHeight="1" x14ac:dyDescent="0.2">
      <c r="H309" s="19"/>
      <c r="I309" s="321"/>
      <c r="J309" s="321"/>
      <c r="K309" s="321"/>
    </row>
    <row r="310" spans="8:11" s="338" customFormat="1" ht="15.95" customHeight="1" x14ac:dyDescent="0.2">
      <c r="H310" s="19"/>
      <c r="I310" s="321"/>
      <c r="J310" s="321"/>
      <c r="K310" s="321"/>
    </row>
    <row r="311" spans="8:11" s="338" customFormat="1" ht="15.95" customHeight="1" x14ac:dyDescent="0.2">
      <c r="H311" s="19"/>
      <c r="I311" s="321"/>
      <c r="J311" s="321"/>
      <c r="K311" s="321"/>
    </row>
    <row r="312" spans="8:11" s="338" customFormat="1" ht="15.95" customHeight="1" x14ac:dyDescent="0.2">
      <c r="H312" s="19"/>
      <c r="I312" s="321"/>
      <c r="J312" s="321"/>
      <c r="K312" s="321"/>
    </row>
    <row r="313" spans="8:11" s="338" customFormat="1" ht="15.95" customHeight="1" x14ac:dyDescent="0.2">
      <c r="H313" s="19"/>
      <c r="I313" s="321"/>
      <c r="J313" s="321"/>
      <c r="K313" s="321"/>
    </row>
    <row r="314" spans="8:11" s="338" customFormat="1" ht="15.95" customHeight="1" x14ac:dyDescent="0.2">
      <c r="H314" s="19"/>
      <c r="I314" s="321"/>
      <c r="J314" s="321"/>
      <c r="K314" s="321"/>
    </row>
    <row r="315" spans="8:11" s="338" customFormat="1" ht="15.95" customHeight="1" x14ac:dyDescent="0.2">
      <c r="H315" s="19"/>
      <c r="I315" s="321"/>
      <c r="J315" s="321"/>
      <c r="K315" s="321"/>
    </row>
    <row r="316" spans="8:11" s="338" customFormat="1" ht="15.95" customHeight="1" x14ac:dyDescent="0.2">
      <c r="H316" s="19"/>
      <c r="I316" s="321"/>
      <c r="J316" s="321"/>
      <c r="K316" s="321"/>
    </row>
    <row r="317" spans="8:11" s="338" customFormat="1" ht="15.95" customHeight="1" x14ac:dyDescent="0.2">
      <c r="H317" s="19"/>
      <c r="I317" s="321"/>
      <c r="J317" s="321"/>
      <c r="K317" s="321"/>
    </row>
    <row r="318" spans="8:11" s="338" customFormat="1" ht="15.95" customHeight="1" x14ac:dyDescent="0.2">
      <c r="H318" s="19"/>
      <c r="I318" s="321"/>
      <c r="J318" s="321"/>
      <c r="K318" s="321"/>
    </row>
    <row r="319" spans="8:11" s="338" customFormat="1" ht="15.95" customHeight="1" x14ac:dyDescent="0.2">
      <c r="H319" s="19"/>
      <c r="I319" s="321"/>
      <c r="J319" s="321"/>
      <c r="K319" s="321"/>
    </row>
    <row r="320" spans="8:11" s="338" customFormat="1" ht="15.95" customHeight="1" x14ac:dyDescent="0.2">
      <c r="H320" s="19"/>
      <c r="I320" s="321"/>
      <c r="J320" s="321"/>
      <c r="K320" s="321"/>
    </row>
    <row r="321" spans="8:11" s="338" customFormat="1" ht="15.95" customHeight="1" x14ac:dyDescent="0.2">
      <c r="H321" s="19"/>
      <c r="I321" s="321"/>
      <c r="J321" s="321"/>
      <c r="K321" s="321"/>
    </row>
    <row r="322" spans="8:11" s="338" customFormat="1" ht="15.95" customHeight="1" x14ac:dyDescent="0.2">
      <c r="H322" s="19"/>
      <c r="I322" s="321"/>
      <c r="J322" s="321"/>
      <c r="K322" s="321"/>
    </row>
    <row r="323" spans="8:11" s="338" customFormat="1" ht="15.95" customHeight="1" x14ac:dyDescent="0.2">
      <c r="H323" s="19"/>
      <c r="I323" s="321"/>
      <c r="J323" s="321"/>
      <c r="K323" s="321"/>
    </row>
    <row r="324" spans="8:11" s="338" customFormat="1" ht="15.95" customHeight="1" x14ac:dyDescent="0.2">
      <c r="H324" s="19"/>
      <c r="I324" s="321"/>
      <c r="J324" s="321"/>
      <c r="K324" s="321"/>
    </row>
    <row r="325" spans="8:11" s="338" customFormat="1" ht="15.95" customHeight="1" x14ac:dyDescent="0.2">
      <c r="H325" s="19"/>
      <c r="I325" s="321"/>
      <c r="J325" s="321"/>
      <c r="K325" s="321"/>
    </row>
    <row r="326" spans="8:11" s="338" customFormat="1" ht="15.95" customHeight="1" x14ac:dyDescent="0.2">
      <c r="H326" s="19"/>
      <c r="I326" s="321"/>
      <c r="J326" s="321"/>
      <c r="K326" s="321"/>
    </row>
    <row r="327" spans="8:11" s="338" customFormat="1" ht="15.95" customHeight="1" x14ac:dyDescent="0.2">
      <c r="H327" s="19"/>
      <c r="I327" s="321"/>
      <c r="J327" s="321"/>
      <c r="K327" s="321"/>
    </row>
    <row r="328" spans="8:11" s="338" customFormat="1" ht="15.95" customHeight="1" x14ac:dyDescent="0.2">
      <c r="H328" s="19"/>
      <c r="I328" s="321"/>
      <c r="J328" s="321"/>
      <c r="K328" s="321"/>
    </row>
    <row r="329" spans="8:11" s="338" customFormat="1" ht="15.95" customHeight="1" x14ac:dyDescent="0.2">
      <c r="H329" s="19"/>
      <c r="I329" s="321"/>
      <c r="J329" s="321"/>
      <c r="K329" s="321"/>
    </row>
    <row r="330" spans="8:11" s="338" customFormat="1" ht="15.95" customHeight="1" x14ac:dyDescent="0.2">
      <c r="H330" s="19"/>
      <c r="I330" s="321"/>
      <c r="J330" s="321"/>
      <c r="K330" s="321"/>
    </row>
    <row r="331" spans="8:11" s="338" customFormat="1" ht="15.95" customHeight="1" x14ac:dyDescent="0.2">
      <c r="H331" s="19"/>
      <c r="I331" s="321"/>
      <c r="J331" s="321"/>
      <c r="K331" s="321"/>
    </row>
    <row r="332" spans="8:11" s="338" customFormat="1" ht="15.95" customHeight="1" x14ac:dyDescent="0.2">
      <c r="H332" s="19"/>
      <c r="I332" s="321"/>
      <c r="J332" s="321"/>
      <c r="K332" s="321"/>
    </row>
    <row r="333" spans="8:11" s="338" customFormat="1" ht="15.95" customHeight="1" x14ac:dyDescent="0.2">
      <c r="H333" s="19"/>
      <c r="I333" s="321"/>
      <c r="J333" s="321"/>
      <c r="K333" s="321"/>
    </row>
    <row r="334" spans="8:11" s="338" customFormat="1" ht="15.95" customHeight="1" x14ac:dyDescent="0.2">
      <c r="H334" s="19"/>
      <c r="I334" s="321"/>
      <c r="J334" s="321"/>
      <c r="K334" s="321"/>
    </row>
    <row r="335" spans="8:11" s="338" customFormat="1" ht="15.95" customHeight="1" x14ac:dyDescent="0.2">
      <c r="H335" s="19"/>
      <c r="I335" s="321"/>
      <c r="J335" s="321"/>
      <c r="K335" s="321"/>
    </row>
    <row r="336" spans="8:11" s="338" customFormat="1" ht="15.95" customHeight="1" x14ac:dyDescent="0.2">
      <c r="H336" s="19"/>
      <c r="I336" s="321"/>
      <c r="J336" s="321"/>
      <c r="K336" s="321"/>
    </row>
    <row r="337" spans="8:11" s="338" customFormat="1" ht="15.95" customHeight="1" x14ac:dyDescent="0.2">
      <c r="H337" s="19"/>
      <c r="I337" s="321"/>
      <c r="J337" s="321"/>
      <c r="K337" s="321"/>
    </row>
    <row r="338" spans="8:11" s="338" customFormat="1" ht="15.95" customHeight="1" x14ac:dyDescent="0.2">
      <c r="H338" s="19"/>
      <c r="I338" s="321"/>
      <c r="J338" s="321"/>
      <c r="K338" s="321"/>
    </row>
    <row r="339" spans="8:11" s="338" customFormat="1" ht="15.95" customHeight="1" x14ac:dyDescent="0.2">
      <c r="H339" s="19"/>
      <c r="I339" s="321"/>
      <c r="J339" s="321"/>
      <c r="K339" s="321"/>
    </row>
    <row r="340" spans="8:11" s="338" customFormat="1" ht="15.95" customHeight="1" x14ac:dyDescent="0.2">
      <c r="H340" s="19"/>
      <c r="I340" s="321"/>
      <c r="J340" s="321"/>
      <c r="K340" s="321"/>
    </row>
    <row r="341" spans="8:11" s="338" customFormat="1" ht="15.95" customHeight="1" x14ac:dyDescent="0.2">
      <c r="H341" s="19"/>
      <c r="I341" s="321"/>
      <c r="J341" s="321"/>
      <c r="K341" s="321"/>
    </row>
    <row r="342" spans="8:11" s="338" customFormat="1" ht="15.95" customHeight="1" x14ac:dyDescent="0.2">
      <c r="H342" s="19"/>
      <c r="I342" s="321"/>
      <c r="J342" s="321"/>
      <c r="K342" s="321"/>
    </row>
    <row r="343" spans="8:11" s="338" customFormat="1" ht="15.95" customHeight="1" x14ac:dyDescent="0.2">
      <c r="H343" s="19"/>
      <c r="I343" s="321"/>
      <c r="J343" s="321"/>
      <c r="K343" s="321"/>
    </row>
    <row r="344" spans="8:11" s="338" customFormat="1" ht="15.95" customHeight="1" x14ac:dyDescent="0.2">
      <c r="H344" s="19"/>
      <c r="I344" s="321"/>
      <c r="J344" s="321"/>
      <c r="K344" s="321"/>
    </row>
    <row r="345" spans="8:11" s="338" customFormat="1" ht="15.95" customHeight="1" x14ac:dyDescent="0.2">
      <c r="H345" s="19"/>
      <c r="I345" s="321"/>
      <c r="J345" s="321"/>
      <c r="K345" s="321"/>
    </row>
    <row r="346" spans="8:11" s="338" customFormat="1" ht="15.95" customHeight="1" x14ac:dyDescent="0.2">
      <c r="H346" s="19"/>
      <c r="I346" s="321"/>
      <c r="J346" s="321"/>
      <c r="K346" s="321"/>
    </row>
    <row r="347" spans="8:11" s="338" customFormat="1" ht="15.95" customHeight="1" x14ac:dyDescent="0.2">
      <c r="H347" s="19"/>
      <c r="I347" s="321"/>
      <c r="J347" s="321"/>
      <c r="K347" s="321"/>
    </row>
    <row r="348" spans="8:11" s="338" customFormat="1" ht="15.95" customHeight="1" x14ac:dyDescent="0.2">
      <c r="H348" s="19"/>
      <c r="I348" s="321"/>
      <c r="J348" s="321"/>
      <c r="K348" s="321"/>
    </row>
    <row r="349" spans="8:11" s="338" customFormat="1" ht="15.95" customHeight="1" x14ac:dyDescent="0.2">
      <c r="H349" s="19"/>
      <c r="I349" s="321"/>
      <c r="J349" s="321"/>
      <c r="K349" s="321"/>
    </row>
    <row r="350" spans="8:11" s="338" customFormat="1" ht="15.95" customHeight="1" x14ac:dyDescent="0.2">
      <c r="H350" s="19"/>
      <c r="I350" s="321"/>
      <c r="J350" s="321"/>
      <c r="K350" s="321"/>
    </row>
    <row r="351" spans="8:11" s="338" customFormat="1" ht="15.95" customHeight="1" x14ac:dyDescent="0.2">
      <c r="H351" s="19"/>
      <c r="I351" s="321"/>
      <c r="J351" s="321"/>
      <c r="K351" s="321"/>
    </row>
    <row r="352" spans="8:11" s="338" customFormat="1" ht="15.95" customHeight="1" x14ac:dyDescent="0.2">
      <c r="H352" s="19"/>
      <c r="I352" s="321"/>
      <c r="J352" s="321"/>
      <c r="K352" s="321"/>
    </row>
    <row r="353" spans="8:11" s="338" customFormat="1" ht="15.95" customHeight="1" x14ac:dyDescent="0.2">
      <c r="H353" s="19"/>
      <c r="I353" s="321"/>
      <c r="J353" s="321"/>
      <c r="K353" s="321"/>
    </row>
    <row r="354" spans="8:11" s="338" customFormat="1" ht="15.95" customHeight="1" x14ac:dyDescent="0.2">
      <c r="H354" s="19"/>
      <c r="I354" s="321"/>
      <c r="J354" s="321"/>
      <c r="K354" s="321"/>
    </row>
    <row r="355" spans="8:11" s="338" customFormat="1" ht="15.95" customHeight="1" x14ac:dyDescent="0.2">
      <c r="H355" s="19"/>
      <c r="I355" s="321"/>
      <c r="J355" s="321"/>
      <c r="K355" s="321"/>
    </row>
    <row r="356" spans="8:11" s="338" customFormat="1" ht="15.95" customHeight="1" x14ac:dyDescent="0.2">
      <c r="H356" s="19"/>
      <c r="I356" s="321"/>
      <c r="J356" s="321"/>
      <c r="K356" s="321"/>
    </row>
    <row r="357" spans="8:11" s="338" customFormat="1" ht="15.95" customHeight="1" x14ac:dyDescent="0.2">
      <c r="H357" s="19"/>
      <c r="I357" s="321"/>
      <c r="J357" s="321"/>
      <c r="K357" s="321"/>
    </row>
    <row r="358" spans="8:11" s="338" customFormat="1" ht="15.95" customHeight="1" x14ac:dyDescent="0.2">
      <c r="H358" s="19"/>
      <c r="I358" s="321"/>
      <c r="J358" s="321"/>
      <c r="K358" s="321"/>
    </row>
    <row r="359" spans="8:11" s="338" customFormat="1" ht="15.95" customHeight="1" x14ac:dyDescent="0.2">
      <c r="H359" s="19"/>
      <c r="I359" s="321"/>
      <c r="J359" s="321"/>
      <c r="K359" s="321"/>
    </row>
    <row r="360" spans="8:11" s="338" customFormat="1" ht="15.95" customHeight="1" x14ac:dyDescent="0.2">
      <c r="H360" s="19"/>
      <c r="I360" s="321"/>
      <c r="J360" s="321"/>
      <c r="K360" s="321"/>
    </row>
    <row r="361" spans="8:11" s="338" customFormat="1" ht="15.95" customHeight="1" x14ac:dyDescent="0.2">
      <c r="H361" s="19"/>
      <c r="I361" s="321"/>
      <c r="J361" s="321"/>
      <c r="K361" s="321"/>
    </row>
    <row r="362" spans="8:11" s="338" customFormat="1" ht="15.95" customHeight="1" x14ac:dyDescent="0.2">
      <c r="H362" s="19"/>
      <c r="I362" s="321"/>
      <c r="J362" s="321"/>
      <c r="K362" s="321"/>
    </row>
    <row r="363" spans="8:11" s="338" customFormat="1" ht="15.95" customHeight="1" x14ac:dyDescent="0.2">
      <c r="H363" s="19"/>
      <c r="I363" s="321"/>
      <c r="J363" s="321"/>
      <c r="K363" s="321"/>
    </row>
    <row r="364" spans="8:11" s="338" customFormat="1" ht="15.95" customHeight="1" x14ac:dyDescent="0.2">
      <c r="H364" s="19"/>
      <c r="I364" s="321"/>
      <c r="J364" s="321"/>
      <c r="K364" s="321"/>
    </row>
    <row r="365" spans="8:11" s="338" customFormat="1" ht="15.95" customHeight="1" x14ac:dyDescent="0.2">
      <c r="H365" s="19"/>
      <c r="I365" s="321"/>
      <c r="J365" s="321"/>
      <c r="K365" s="321"/>
    </row>
    <row r="366" spans="8:11" s="338" customFormat="1" ht="15.95" customHeight="1" x14ac:dyDescent="0.2">
      <c r="H366" s="19"/>
      <c r="I366" s="321"/>
      <c r="J366" s="321"/>
      <c r="K366" s="321"/>
    </row>
    <row r="367" spans="8:11" s="338" customFormat="1" ht="15.95" customHeight="1" x14ac:dyDescent="0.2">
      <c r="H367" s="19"/>
      <c r="I367" s="321"/>
      <c r="J367" s="321"/>
      <c r="K367" s="321"/>
    </row>
    <row r="368" spans="8:11" s="338" customFormat="1" ht="15.95" customHeight="1" x14ac:dyDescent="0.2">
      <c r="H368" s="19"/>
      <c r="I368" s="321"/>
      <c r="J368" s="321"/>
      <c r="K368" s="321"/>
    </row>
    <row r="369" spans="8:11" s="338" customFormat="1" ht="15.95" customHeight="1" x14ac:dyDescent="0.2">
      <c r="H369" s="19"/>
      <c r="I369" s="321"/>
      <c r="J369" s="321"/>
      <c r="K369" s="321"/>
    </row>
    <row r="370" spans="8:11" s="338" customFormat="1" ht="15.95" customHeight="1" x14ac:dyDescent="0.2">
      <c r="H370" s="19"/>
      <c r="I370" s="321"/>
      <c r="J370" s="321"/>
      <c r="K370" s="321"/>
    </row>
    <row r="371" spans="8:11" s="338" customFormat="1" ht="15.95" customHeight="1" x14ac:dyDescent="0.2">
      <c r="H371" s="19"/>
      <c r="I371" s="321"/>
      <c r="J371" s="321"/>
      <c r="K371" s="321"/>
    </row>
    <row r="372" spans="8:11" s="338" customFormat="1" ht="15.95" customHeight="1" x14ac:dyDescent="0.2">
      <c r="H372" s="19"/>
      <c r="I372" s="321"/>
      <c r="J372" s="321"/>
      <c r="K372" s="321"/>
    </row>
    <row r="373" spans="8:11" s="338" customFormat="1" ht="15.95" customHeight="1" x14ac:dyDescent="0.2">
      <c r="H373" s="19"/>
      <c r="I373" s="321"/>
      <c r="J373" s="321"/>
      <c r="K373" s="321"/>
    </row>
    <row r="374" spans="8:11" s="338" customFormat="1" ht="15.95" customHeight="1" x14ac:dyDescent="0.2">
      <c r="H374" s="19"/>
      <c r="I374" s="321"/>
      <c r="J374" s="321"/>
      <c r="K374" s="321"/>
    </row>
    <row r="375" spans="8:11" s="338" customFormat="1" ht="15.95" customHeight="1" x14ac:dyDescent="0.2">
      <c r="H375" s="19"/>
      <c r="I375" s="321"/>
      <c r="J375" s="321"/>
      <c r="K375" s="321"/>
    </row>
    <row r="376" spans="8:11" s="338" customFormat="1" ht="15.95" customHeight="1" x14ac:dyDescent="0.2">
      <c r="H376" s="19"/>
      <c r="I376" s="321"/>
      <c r="J376" s="321"/>
      <c r="K376" s="321"/>
    </row>
    <row r="377" spans="8:11" s="338" customFormat="1" ht="15.95" customHeight="1" x14ac:dyDescent="0.2">
      <c r="H377" s="19"/>
      <c r="I377" s="321"/>
      <c r="J377" s="321"/>
      <c r="K377" s="321"/>
    </row>
    <row r="378" spans="8:11" s="338" customFormat="1" ht="15.95" customHeight="1" x14ac:dyDescent="0.2">
      <c r="H378" s="19"/>
      <c r="I378" s="321"/>
      <c r="J378" s="321"/>
      <c r="K378" s="321"/>
    </row>
    <row r="379" spans="8:11" s="338" customFormat="1" ht="15.95" customHeight="1" x14ac:dyDescent="0.2">
      <c r="H379" s="19"/>
      <c r="I379" s="321"/>
      <c r="J379" s="321"/>
      <c r="K379" s="321"/>
    </row>
    <row r="380" spans="8:11" s="338" customFormat="1" ht="15.95" customHeight="1" x14ac:dyDescent="0.2">
      <c r="H380" s="19"/>
      <c r="I380" s="321"/>
      <c r="J380" s="321"/>
      <c r="K380" s="321"/>
    </row>
    <row r="381" spans="8:11" s="338" customFormat="1" ht="15.95" customHeight="1" x14ac:dyDescent="0.2">
      <c r="H381" s="19"/>
      <c r="I381" s="321"/>
      <c r="J381" s="321"/>
      <c r="K381" s="321"/>
    </row>
    <row r="382" spans="8:11" s="338" customFormat="1" ht="15.95" customHeight="1" x14ac:dyDescent="0.2">
      <c r="H382" s="19"/>
      <c r="I382" s="321"/>
      <c r="J382" s="321"/>
      <c r="K382" s="321"/>
    </row>
    <row r="383" spans="8:11" s="338" customFormat="1" ht="15.95" customHeight="1" x14ac:dyDescent="0.2">
      <c r="H383" s="19"/>
      <c r="I383" s="321"/>
      <c r="J383" s="321"/>
      <c r="K383" s="321"/>
    </row>
    <row r="384" spans="8:11" s="338" customFormat="1" ht="15.95" customHeight="1" x14ac:dyDescent="0.2">
      <c r="H384" s="19"/>
      <c r="I384" s="321"/>
      <c r="J384" s="321"/>
      <c r="K384" s="321"/>
    </row>
    <row r="385" spans="8:11" s="338" customFormat="1" ht="15.95" customHeight="1" x14ac:dyDescent="0.2">
      <c r="H385" s="19"/>
      <c r="I385" s="321"/>
      <c r="J385" s="321"/>
      <c r="K385" s="321"/>
    </row>
    <row r="386" spans="8:11" s="338" customFormat="1" ht="15.95" customHeight="1" x14ac:dyDescent="0.2">
      <c r="H386" s="19"/>
      <c r="I386" s="321"/>
      <c r="J386" s="321"/>
      <c r="K386" s="321"/>
    </row>
    <row r="387" spans="8:11" s="338" customFormat="1" ht="15.95" customHeight="1" x14ac:dyDescent="0.2">
      <c r="H387" s="19"/>
      <c r="I387" s="321"/>
      <c r="J387" s="321"/>
      <c r="K387" s="321"/>
    </row>
    <row r="388" spans="8:11" s="338" customFormat="1" ht="15.95" customHeight="1" x14ac:dyDescent="0.2">
      <c r="H388" s="19"/>
      <c r="I388" s="321"/>
      <c r="J388" s="321"/>
      <c r="K388" s="321"/>
    </row>
    <row r="389" spans="8:11" s="338" customFormat="1" ht="15.95" customHeight="1" x14ac:dyDescent="0.2">
      <c r="H389" s="19"/>
      <c r="I389" s="321"/>
      <c r="J389" s="321"/>
      <c r="K389" s="321"/>
    </row>
    <row r="390" spans="8:11" s="338" customFormat="1" ht="15.95" customHeight="1" x14ac:dyDescent="0.2">
      <c r="H390" s="19"/>
      <c r="I390" s="321"/>
      <c r="J390" s="321"/>
      <c r="K390" s="321"/>
    </row>
    <row r="391" spans="8:11" s="338" customFormat="1" ht="15.95" customHeight="1" x14ac:dyDescent="0.2">
      <c r="H391" s="19"/>
      <c r="I391" s="321"/>
      <c r="J391" s="321"/>
      <c r="K391" s="321"/>
    </row>
    <row r="392" spans="8:11" s="338" customFormat="1" ht="15.95" customHeight="1" x14ac:dyDescent="0.2">
      <c r="H392" s="19"/>
      <c r="I392" s="321"/>
      <c r="J392" s="321"/>
      <c r="K392" s="321"/>
    </row>
    <row r="393" spans="8:11" s="338" customFormat="1" ht="15.95" customHeight="1" x14ac:dyDescent="0.2">
      <c r="H393" s="19"/>
      <c r="I393" s="321"/>
      <c r="J393" s="321"/>
      <c r="K393" s="321"/>
    </row>
    <row r="394" spans="8:11" s="338" customFormat="1" ht="15.95" customHeight="1" x14ac:dyDescent="0.2">
      <c r="H394" s="19"/>
      <c r="I394" s="321"/>
      <c r="J394" s="321"/>
      <c r="K394" s="321"/>
    </row>
    <row r="395" spans="8:11" s="338" customFormat="1" ht="15.95" customHeight="1" x14ac:dyDescent="0.2">
      <c r="H395" s="19"/>
      <c r="I395" s="321"/>
      <c r="J395" s="321"/>
      <c r="K395" s="321"/>
    </row>
    <row r="396" spans="8:11" s="338" customFormat="1" ht="15.95" customHeight="1" x14ac:dyDescent="0.2">
      <c r="H396" s="19"/>
      <c r="I396" s="321"/>
      <c r="J396" s="321"/>
      <c r="K396" s="321"/>
    </row>
    <row r="397" spans="8:11" s="338" customFormat="1" ht="15.95" customHeight="1" x14ac:dyDescent="0.2">
      <c r="H397" s="19"/>
      <c r="I397" s="321"/>
      <c r="J397" s="321"/>
      <c r="K397" s="321"/>
    </row>
    <row r="398" spans="8:11" s="338" customFormat="1" ht="15.95" customHeight="1" x14ac:dyDescent="0.2">
      <c r="H398" s="19"/>
      <c r="I398" s="321"/>
      <c r="J398" s="321"/>
      <c r="K398" s="321"/>
    </row>
    <row r="399" spans="8:11" s="338" customFormat="1" ht="15.95" customHeight="1" x14ac:dyDescent="0.2">
      <c r="H399" s="19"/>
      <c r="I399" s="321"/>
      <c r="J399" s="321"/>
      <c r="K399" s="321"/>
    </row>
    <row r="400" spans="8:11" s="338" customFormat="1" ht="15.95" customHeight="1" x14ac:dyDescent="0.2">
      <c r="H400" s="19"/>
      <c r="I400" s="321"/>
      <c r="J400" s="321"/>
      <c r="K400" s="321"/>
    </row>
    <row r="401" spans="8:11" s="338" customFormat="1" ht="15.95" customHeight="1" x14ac:dyDescent="0.2">
      <c r="H401" s="19"/>
      <c r="I401" s="321"/>
      <c r="J401" s="321"/>
      <c r="K401" s="321"/>
    </row>
    <row r="402" spans="8:11" s="338" customFormat="1" ht="15.95" customHeight="1" x14ac:dyDescent="0.2">
      <c r="H402" s="19"/>
      <c r="I402" s="321"/>
      <c r="J402" s="321"/>
      <c r="K402" s="321"/>
    </row>
    <row r="403" spans="8:11" s="338" customFormat="1" ht="15.95" customHeight="1" x14ac:dyDescent="0.2">
      <c r="H403" s="19"/>
      <c r="I403" s="321"/>
      <c r="J403" s="321"/>
      <c r="K403" s="321"/>
    </row>
    <row r="404" spans="8:11" s="338" customFormat="1" ht="15.95" customHeight="1" x14ac:dyDescent="0.2">
      <c r="H404" s="19"/>
      <c r="I404" s="321"/>
      <c r="J404" s="321"/>
      <c r="K404" s="321"/>
    </row>
    <row r="405" spans="8:11" s="338" customFormat="1" ht="15.95" customHeight="1" x14ac:dyDescent="0.2">
      <c r="H405" s="19"/>
      <c r="I405" s="321"/>
      <c r="J405" s="321"/>
      <c r="K405" s="321"/>
    </row>
    <row r="406" spans="8:11" s="338" customFormat="1" ht="15.95" customHeight="1" x14ac:dyDescent="0.2">
      <c r="H406" s="19"/>
      <c r="I406" s="321"/>
      <c r="J406" s="321"/>
      <c r="K406" s="321"/>
    </row>
    <row r="407" spans="8:11" s="338" customFormat="1" ht="15.95" customHeight="1" x14ac:dyDescent="0.2">
      <c r="H407" s="19"/>
      <c r="I407" s="321"/>
      <c r="J407" s="321"/>
      <c r="K407" s="321"/>
    </row>
    <row r="408" spans="8:11" s="338" customFormat="1" ht="15.95" customHeight="1" x14ac:dyDescent="0.2">
      <c r="H408" s="19"/>
      <c r="I408" s="321"/>
      <c r="J408" s="321"/>
      <c r="K408" s="321"/>
    </row>
    <row r="409" spans="8:11" s="338" customFormat="1" ht="15.95" customHeight="1" x14ac:dyDescent="0.2">
      <c r="H409" s="19"/>
      <c r="I409" s="321"/>
      <c r="J409" s="321"/>
      <c r="K409" s="321"/>
    </row>
    <row r="410" spans="8:11" s="338" customFormat="1" ht="15.95" customHeight="1" x14ac:dyDescent="0.2">
      <c r="H410" s="19"/>
      <c r="I410" s="321"/>
      <c r="J410" s="321"/>
      <c r="K410" s="321"/>
    </row>
    <row r="411" spans="8:11" s="338" customFormat="1" ht="15.95" customHeight="1" x14ac:dyDescent="0.2">
      <c r="H411" s="19"/>
      <c r="I411" s="321"/>
      <c r="J411" s="321"/>
      <c r="K411" s="321"/>
    </row>
    <row r="412" spans="8:11" s="338" customFormat="1" ht="15.95" customHeight="1" x14ac:dyDescent="0.2">
      <c r="H412" s="19"/>
      <c r="I412" s="321"/>
      <c r="J412" s="321"/>
      <c r="K412" s="321"/>
    </row>
    <row r="413" spans="8:11" s="338" customFormat="1" ht="15.95" customHeight="1" x14ac:dyDescent="0.2">
      <c r="H413" s="19"/>
      <c r="I413" s="321"/>
      <c r="J413" s="321"/>
      <c r="K413" s="321"/>
    </row>
    <row r="414" spans="8:11" s="338" customFormat="1" ht="15.95" customHeight="1" x14ac:dyDescent="0.2">
      <c r="H414" s="19"/>
      <c r="I414" s="321"/>
      <c r="J414" s="321"/>
      <c r="K414" s="321"/>
    </row>
    <row r="415" spans="8:11" s="338" customFormat="1" ht="15.95" customHeight="1" x14ac:dyDescent="0.2">
      <c r="H415" s="19"/>
      <c r="I415" s="321"/>
      <c r="J415" s="321"/>
      <c r="K415" s="321"/>
    </row>
    <row r="416" spans="8:11" s="338" customFormat="1" ht="15.95" customHeight="1" x14ac:dyDescent="0.2">
      <c r="H416" s="19"/>
      <c r="I416" s="321"/>
      <c r="J416" s="321"/>
      <c r="K416" s="321"/>
    </row>
    <row r="417" spans="8:11" s="338" customFormat="1" ht="15.95" customHeight="1" x14ac:dyDescent="0.2">
      <c r="H417" s="19"/>
      <c r="I417" s="321"/>
      <c r="J417" s="321"/>
      <c r="K417" s="321"/>
    </row>
    <row r="418" spans="8:11" s="338" customFormat="1" ht="15.95" customHeight="1" x14ac:dyDescent="0.2">
      <c r="H418" s="19"/>
      <c r="I418" s="321"/>
      <c r="J418" s="321"/>
      <c r="K418" s="321"/>
    </row>
    <row r="419" spans="8:11" s="338" customFormat="1" ht="15.95" customHeight="1" x14ac:dyDescent="0.2">
      <c r="H419" s="19"/>
      <c r="I419" s="321"/>
      <c r="J419" s="321"/>
      <c r="K419" s="321"/>
    </row>
    <row r="420" spans="8:11" s="338" customFormat="1" ht="15.95" customHeight="1" x14ac:dyDescent="0.2">
      <c r="H420" s="19"/>
      <c r="I420" s="321"/>
      <c r="J420" s="321"/>
      <c r="K420" s="321"/>
    </row>
    <row r="421" spans="8:11" s="338" customFormat="1" ht="15.95" customHeight="1" x14ac:dyDescent="0.2">
      <c r="H421" s="19"/>
      <c r="I421" s="321"/>
      <c r="J421" s="321"/>
      <c r="K421" s="321"/>
    </row>
    <row r="422" spans="8:11" s="338" customFormat="1" ht="15.95" customHeight="1" x14ac:dyDescent="0.2">
      <c r="H422" s="19"/>
      <c r="I422" s="321"/>
      <c r="J422" s="321"/>
      <c r="K422" s="321"/>
    </row>
    <row r="423" spans="8:11" s="338" customFormat="1" ht="15.95" customHeight="1" x14ac:dyDescent="0.2">
      <c r="H423" s="19"/>
      <c r="I423" s="321"/>
      <c r="J423" s="321"/>
      <c r="K423" s="321"/>
    </row>
    <row r="424" spans="8:11" s="338" customFormat="1" ht="15.95" customHeight="1" x14ac:dyDescent="0.2">
      <c r="H424" s="19"/>
      <c r="I424" s="321"/>
      <c r="J424" s="321"/>
      <c r="K424" s="321"/>
    </row>
    <row r="425" spans="8:11" s="338" customFormat="1" ht="15.95" customHeight="1" x14ac:dyDescent="0.2">
      <c r="H425" s="19"/>
      <c r="I425" s="321"/>
      <c r="J425" s="321"/>
      <c r="K425" s="321"/>
    </row>
    <row r="426" spans="8:11" s="338" customFormat="1" ht="15.95" customHeight="1" x14ac:dyDescent="0.2">
      <c r="H426" s="19"/>
      <c r="I426" s="321"/>
      <c r="J426" s="321"/>
      <c r="K426" s="321"/>
    </row>
    <row r="427" spans="8:11" s="338" customFormat="1" ht="15.95" customHeight="1" x14ac:dyDescent="0.2">
      <c r="H427" s="19"/>
      <c r="I427" s="321"/>
      <c r="J427" s="321"/>
      <c r="K427" s="321"/>
    </row>
    <row r="428" spans="8:11" s="338" customFormat="1" ht="15.95" customHeight="1" x14ac:dyDescent="0.2">
      <c r="H428" s="19"/>
      <c r="I428" s="321"/>
      <c r="J428" s="321"/>
      <c r="K428" s="321"/>
    </row>
    <row r="429" spans="8:11" s="338" customFormat="1" ht="15.95" customHeight="1" x14ac:dyDescent="0.2">
      <c r="H429" s="19"/>
      <c r="I429" s="321"/>
      <c r="J429" s="321"/>
      <c r="K429" s="321"/>
    </row>
    <row r="430" spans="8:11" s="338" customFormat="1" ht="15.95" customHeight="1" x14ac:dyDescent="0.2">
      <c r="H430" s="19"/>
      <c r="I430" s="321"/>
      <c r="J430" s="321"/>
      <c r="K430" s="321"/>
    </row>
    <row r="431" spans="8:11" s="338" customFormat="1" ht="15.95" customHeight="1" x14ac:dyDescent="0.2">
      <c r="H431" s="19"/>
      <c r="I431" s="321"/>
      <c r="J431" s="321"/>
      <c r="K431" s="321"/>
    </row>
    <row r="432" spans="8:11" s="338" customFormat="1" ht="15.95" customHeight="1" x14ac:dyDescent="0.2">
      <c r="H432" s="19"/>
      <c r="I432" s="321"/>
      <c r="J432" s="321"/>
      <c r="K432" s="321"/>
    </row>
    <row r="433" spans="8:11" s="338" customFormat="1" ht="15.95" customHeight="1" x14ac:dyDescent="0.2">
      <c r="H433" s="19"/>
      <c r="I433" s="321"/>
      <c r="J433" s="321"/>
      <c r="K433" s="321"/>
    </row>
    <row r="434" spans="8:11" s="338" customFormat="1" ht="15.95" customHeight="1" x14ac:dyDescent="0.2">
      <c r="H434" s="19"/>
      <c r="I434" s="321"/>
      <c r="J434" s="321"/>
      <c r="K434" s="321"/>
    </row>
    <row r="435" spans="8:11" s="338" customFormat="1" ht="15.95" customHeight="1" x14ac:dyDescent="0.2">
      <c r="H435" s="19"/>
      <c r="I435" s="321"/>
      <c r="J435" s="321"/>
      <c r="K435" s="321"/>
    </row>
    <row r="436" spans="8:11" s="338" customFormat="1" ht="15.95" customHeight="1" x14ac:dyDescent="0.2">
      <c r="H436" s="19"/>
      <c r="I436" s="321"/>
      <c r="J436" s="321"/>
      <c r="K436" s="321"/>
    </row>
    <row r="437" spans="8:11" s="338" customFormat="1" ht="15.95" customHeight="1" x14ac:dyDescent="0.2">
      <c r="H437" s="19"/>
      <c r="I437" s="321"/>
      <c r="J437" s="321"/>
      <c r="K437" s="321"/>
    </row>
    <row r="438" spans="8:11" s="338" customFormat="1" ht="15.95" customHeight="1" x14ac:dyDescent="0.2">
      <c r="H438" s="19"/>
      <c r="I438" s="321"/>
      <c r="J438" s="321"/>
      <c r="K438" s="321"/>
    </row>
    <row r="439" spans="8:11" s="338" customFormat="1" ht="15.95" customHeight="1" x14ac:dyDescent="0.2">
      <c r="H439" s="19"/>
      <c r="I439" s="321"/>
      <c r="J439" s="321"/>
      <c r="K439" s="321"/>
    </row>
    <row r="440" spans="8:11" s="338" customFormat="1" ht="15.95" customHeight="1" x14ac:dyDescent="0.2">
      <c r="H440" s="19"/>
      <c r="I440" s="321"/>
      <c r="J440" s="321"/>
      <c r="K440" s="321"/>
    </row>
    <row r="441" spans="8:11" s="338" customFormat="1" ht="15.95" customHeight="1" x14ac:dyDescent="0.2">
      <c r="H441" s="19"/>
      <c r="I441" s="321"/>
      <c r="J441" s="321"/>
      <c r="K441" s="321"/>
    </row>
    <row r="442" spans="8:11" s="338" customFormat="1" ht="15.95" customHeight="1" x14ac:dyDescent="0.2">
      <c r="H442" s="19"/>
      <c r="I442" s="321"/>
      <c r="J442" s="321"/>
      <c r="K442" s="321"/>
    </row>
    <row r="443" spans="8:11" s="338" customFormat="1" ht="15.95" customHeight="1" x14ac:dyDescent="0.2">
      <c r="H443" s="19"/>
      <c r="I443" s="321"/>
      <c r="J443" s="321"/>
      <c r="K443" s="321"/>
    </row>
    <row r="444" spans="8:11" s="338" customFormat="1" ht="15.95" customHeight="1" x14ac:dyDescent="0.2">
      <c r="H444" s="19"/>
      <c r="I444" s="321"/>
      <c r="J444" s="321"/>
      <c r="K444" s="321"/>
    </row>
    <row r="445" spans="8:11" s="338" customFormat="1" ht="15.95" customHeight="1" x14ac:dyDescent="0.2">
      <c r="H445" s="19"/>
      <c r="I445" s="321"/>
      <c r="J445" s="321"/>
      <c r="K445" s="321"/>
    </row>
    <row r="446" spans="8:11" s="338" customFormat="1" ht="15.95" customHeight="1" x14ac:dyDescent="0.2">
      <c r="H446" s="19"/>
      <c r="I446" s="321"/>
      <c r="J446" s="321"/>
      <c r="K446" s="321"/>
    </row>
    <row r="447" spans="8:11" s="338" customFormat="1" ht="15.95" customHeight="1" x14ac:dyDescent="0.2">
      <c r="H447" s="19"/>
      <c r="I447" s="321"/>
      <c r="J447" s="321"/>
      <c r="K447" s="321"/>
    </row>
    <row r="448" spans="8:11" s="338" customFormat="1" ht="15.95" customHeight="1" x14ac:dyDescent="0.2">
      <c r="H448" s="19"/>
      <c r="I448" s="321"/>
      <c r="J448" s="321"/>
      <c r="K448" s="321"/>
    </row>
    <row r="449" spans="8:11" s="338" customFormat="1" ht="15.95" customHeight="1" x14ac:dyDescent="0.2">
      <c r="H449" s="19"/>
      <c r="I449" s="321"/>
      <c r="J449" s="321"/>
      <c r="K449" s="321"/>
    </row>
    <row r="450" spans="8:11" s="338" customFormat="1" ht="15.95" customHeight="1" x14ac:dyDescent="0.2">
      <c r="H450" s="19"/>
      <c r="I450" s="321"/>
      <c r="J450" s="321"/>
      <c r="K450" s="321"/>
    </row>
    <row r="451" spans="8:11" s="338" customFormat="1" ht="15.95" customHeight="1" x14ac:dyDescent="0.2">
      <c r="H451" s="19"/>
      <c r="I451" s="321"/>
      <c r="J451" s="321"/>
      <c r="K451" s="321"/>
    </row>
    <row r="452" spans="8:11" s="338" customFormat="1" ht="15.95" customHeight="1" x14ac:dyDescent="0.2">
      <c r="H452" s="19"/>
      <c r="I452" s="321"/>
      <c r="J452" s="321"/>
      <c r="K452" s="321"/>
    </row>
    <row r="453" spans="8:11" s="338" customFormat="1" ht="15.95" customHeight="1" x14ac:dyDescent="0.2">
      <c r="H453" s="19"/>
      <c r="I453" s="321"/>
      <c r="J453" s="321"/>
      <c r="K453" s="321"/>
    </row>
    <row r="454" spans="8:11" s="338" customFormat="1" ht="15.95" customHeight="1" x14ac:dyDescent="0.2">
      <c r="H454" s="19"/>
      <c r="I454" s="321"/>
      <c r="J454" s="321"/>
      <c r="K454" s="321"/>
    </row>
    <row r="455" spans="8:11" s="338" customFormat="1" ht="15.95" customHeight="1" x14ac:dyDescent="0.2">
      <c r="H455" s="19"/>
      <c r="I455" s="321"/>
      <c r="J455" s="321"/>
      <c r="K455" s="321"/>
    </row>
    <row r="456" spans="8:11" s="338" customFormat="1" ht="15.95" customHeight="1" x14ac:dyDescent="0.2">
      <c r="H456" s="19"/>
      <c r="I456" s="321"/>
      <c r="J456" s="321"/>
      <c r="K456" s="321"/>
    </row>
    <row r="457" spans="8:11" s="338" customFormat="1" ht="15.95" customHeight="1" x14ac:dyDescent="0.2">
      <c r="H457" s="19"/>
      <c r="I457" s="321"/>
      <c r="J457" s="321"/>
      <c r="K457" s="321"/>
    </row>
    <row r="458" spans="8:11" s="338" customFormat="1" ht="15.95" customHeight="1" x14ac:dyDescent="0.2">
      <c r="H458" s="19"/>
      <c r="I458" s="321"/>
      <c r="J458" s="321"/>
      <c r="K458" s="321"/>
    </row>
    <row r="459" spans="8:11" s="338" customFormat="1" ht="15.95" customHeight="1" x14ac:dyDescent="0.2">
      <c r="H459" s="19"/>
      <c r="I459" s="321"/>
      <c r="J459" s="321"/>
      <c r="K459" s="321"/>
    </row>
    <row r="460" spans="8:11" s="338" customFormat="1" ht="15.95" customHeight="1" x14ac:dyDescent="0.2">
      <c r="H460" s="19"/>
      <c r="I460" s="321"/>
      <c r="J460" s="321"/>
      <c r="K460" s="321"/>
    </row>
    <row r="461" spans="8:11" s="338" customFormat="1" ht="15.95" customHeight="1" x14ac:dyDescent="0.2">
      <c r="H461" s="19"/>
      <c r="I461" s="321"/>
      <c r="J461" s="321"/>
      <c r="K461" s="321"/>
    </row>
    <row r="462" spans="8:11" s="338" customFormat="1" ht="15.95" customHeight="1" x14ac:dyDescent="0.2">
      <c r="H462" s="19"/>
      <c r="I462" s="321"/>
      <c r="J462" s="321"/>
      <c r="K462" s="321"/>
    </row>
    <row r="463" spans="8:11" s="338" customFormat="1" ht="15.95" customHeight="1" x14ac:dyDescent="0.2">
      <c r="H463" s="19"/>
      <c r="I463" s="321"/>
      <c r="J463" s="321"/>
      <c r="K463" s="321"/>
    </row>
    <row r="464" spans="8:11" s="338" customFormat="1" ht="15.95" customHeight="1" x14ac:dyDescent="0.2">
      <c r="H464" s="19"/>
      <c r="I464" s="321"/>
      <c r="J464" s="321"/>
      <c r="K464" s="321"/>
    </row>
    <row r="465" spans="8:11" s="338" customFormat="1" ht="15.95" customHeight="1" x14ac:dyDescent="0.2">
      <c r="H465" s="19"/>
      <c r="I465" s="321"/>
      <c r="J465" s="321"/>
      <c r="K465" s="321"/>
    </row>
    <row r="466" spans="8:11" s="338" customFormat="1" ht="15.95" customHeight="1" x14ac:dyDescent="0.2">
      <c r="H466" s="19"/>
      <c r="I466" s="321"/>
      <c r="J466" s="321"/>
      <c r="K466" s="321"/>
    </row>
    <row r="467" spans="8:11" s="338" customFormat="1" ht="15.95" customHeight="1" x14ac:dyDescent="0.2">
      <c r="H467" s="19"/>
      <c r="I467" s="321"/>
      <c r="J467" s="321"/>
      <c r="K467" s="321"/>
    </row>
    <row r="468" spans="8:11" s="338" customFormat="1" ht="15.95" customHeight="1" x14ac:dyDescent="0.2">
      <c r="H468" s="19"/>
      <c r="I468" s="321"/>
      <c r="J468" s="321"/>
      <c r="K468" s="321"/>
    </row>
    <row r="469" spans="8:11" s="338" customFormat="1" ht="15.95" customHeight="1" x14ac:dyDescent="0.2">
      <c r="H469" s="19"/>
      <c r="I469" s="321"/>
      <c r="J469" s="321"/>
      <c r="K469" s="321"/>
    </row>
    <row r="470" spans="8:11" s="338" customFormat="1" ht="15.95" customHeight="1" x14ac:dyDescent="0.2">
      <c r="H470" s="19"/>
      <c r="I470" s="321"/>
      <c r="J470" s="321"/>
      <c r="K470" s="321"/>
    </row>
    <row r="471" spans="8:11" s="338" customFormat="1" ht="15.95" customHeight="1" x14ac:dyDescent="0.2">
      <c r="H471" s="19"/>
      <c r="I471" s="321"/>
      <c r="J471" s="321"/>
      <c r="K471" s="321"/>
    </row>
    <row r="472" spans="8:11" s="338" customFormat="1" ht="15.95" customHeight="1" x14ac:dyDescent="0.2">
      <c r="H472" s="19"/>
      <c r="I472" s="321"/>
      <c r="J472" s="321"/>
      <c r="K472" s="321"/>
    </row>
    <row r="473" spans="8:11" s="338" customFormat="1" ht="15.95" customHeight="1" x14ac:dyDescent="0.2">
      <c r="H473" s="19"/>
      <c r="I473" s="321"/>
      <c r="J473" s="321"/>
      <c r="K473" s="321"/>
    </row>
    <row r="474" spans="8:11" s="338" customFormat="1" ht="15.95" customHeight="1" x14ac:dyDescent="0.2">
      <c r="H474" s="19"/>
      <c r="I474" s="321"/>
      <c r="J474" s="321"/>
      <c r="K474" s="321"/>
    </row>
    <row r="475" spans="8:11" s="338" customFormat="1" ht="15.95" customHeight="1" x14ac:dyDescent="0.2">
      <c r="H475" s="19"/>
      <c r="I475" s="321"/>
      <c r="J475" s="321"/>
      <c r="K475" s="321"/>
    </row>
    <row r="476" spans="8:11" s="338" customFormat="1" ht="15.95" customHeight="1" x14ac:dyDescent="0.2">
      <c r="H476" s="19"/>
      <c r="I476" s="321"/>
      <c r="J476" s="321"/>
      <c r="K476" s="321"/>
    </row>
    <row r="477" spans="8:11" s="338" customFormat="1" ht="15.95" customHeight="1" x14ac:dyDescent="0.2">
      <c r="H477" s="19"/>
      <c r="I477" s="321"/>
      <c r="J477" s="321"/>
      <c r="K477" s="321"/>
    </row>
    <row r="478" spans="8:11" s="338" customFormat="1" ht="15.95" customHeight="1" x14ac:dyDescent="0.2">
      <c r="H478" s="19"/>
      <c r="I478" s="321"/>
      <c r="J478" s="321"/>
      <c r="K478" s="321"/>
    </row>
    <row r="479" spans="8:11" s="338" customFormat="1" ht="15.95" customHeight="1" x14ac:dyDescent="0.2">
      <c r="H479" s="19"/>
      <c r="I479" s="321"/>
      <c r="J479" s="321"/>
      <c r="K479" s="321"/>
    </row>
    <row r="480" spans="8:11" s="338" customFormat="1" ht="15.95" customHeight="1" x14ac:dyDescent="0.2">
      <c r="H480" s="19"/>
      <c r="I480" s="321"/>
      <c r="J480" s="321"/>
      <c r="K480" s="321"/>
    </row>
    <row r="481" spans="8:11" s="338" customFormat="1" ht="15.95" customHeight="1" x14ac:dyDescent="0.2">
      <c r="H481" s="19"/>
      <c r="I481" s="321"/>
      <c r="J481" s="321"/>
      <c r="K481" s="321"/>
    </row>
    <row r="482" spans="8:11" s="338" customFormat="1" ht="15.95" customHeight="1" x14ac:dyDescent="0.2">
      <c r="H482" s="19"/>
      <c r="I482" s="321"/>
      <c r="J482" s="321"/>
      <c r="K482" s="321"/>
    </row>
    <row r="483" spans="8:11" s="338" customFormat="1" ht="15.95" customHeight="1" x14ac:dyDescent="0.2">
      <c r="H483" s="19"/>
      <c r="I483" s="321"/>
      <c r="J483" s="321"/>
      <c r="K483" s="321"/>
    </row>
    <row r="484" spans="8:11" s="338" customFormat="1" ht="15.95" customHeight="1" x14ac:dyDescent="0.2">
      <c r="H484" s="19"/>
      <c r="I484" s="321"/>
      <c r="J484" s="321"/>
      <c r="K484" s="321"/>
    </row>
    <row r="485" spans="8:11" s="338" customFormat="1" ht="15.95" customHeight="1" x14ac:dyDescent="0.2">
      <c r="H485" s="19"/>
      <c r="I485" s="321"/>
      <c r="J485" s="321"/>
      <c r="K485" s="321"/>
    </row>
    <row r="486" spans="8:11" s="338" customFormat="1" ht="15.95" customHeight="1" x14ac:dyDescent="0.2">
      <c r="H486" s="19"/>
      <c r="I486" s="321"/>
      <c r="J486" s="321"/>
      <c r="K486" s="321"/>
    </row>
    <row r="487" spans="8:11" s="338" customFormat="1" ht="15.95" customHeight="1" x14ac:dyDescent="0.2">
      <c r="H487" s="19"/>
      <c r="I487" s="321"/>
      <c r="J487" s="321"/>
      <c r="K487" s="321"/>
    </row>
    <row r="488" spans="8:11" s="338" customFormat="1" ht="15.95" customHeight="1" x14ac:dyDescent="0.2">
      <c r="H488" s="19"/>
      <c r="I488" s="321"/>
      <c r="J488" s="321"/>
      <c r="K488" s="321"/>
    </row>
    <row r="489" spans="8:11" s="338" customFormat="1" ht="15.95" customHeight="1" x14ac:dyDescent="0.2">
      <c r="H489" s="19"/>
      <c r="I489" s="321"/>
      <c r="J489" s="321"/>
      <c r="K489" s="321"/>
    </row>
    <row r="490" spans="8:11" s="338" customFormat="1" ht="15.95" customHeight="1" x14ac:dyDescent="0.2">
      <c r="H490" s="19"/>
      <c r="I490" s="321"/>
      <c r="J490" s="321"/>
      <c r="K490" s="321"/>
    </row>
    <row r="491" spans="8:11" s="338" customFormat="1" ht="15.95" customHeight="1" x14ac:dyDescent="0.2">
      <c r="H491" s="19"/>
      <c r="I491" s="321"/>
      <c r="J491" s="321"/>
      <c r="K491" s="321"/>
    </row>
    <row r="492" spans="8:11" s="338" customFormat="1" ht="15.95" customHeight="1" x14ac:dyDescent="0.2">
      <c r="H492" s="19"/>
      <c r="I492" s="321"/>
      <c r="J492" s="321"/>
      <c r="K492" s="321"/>
    </row>
    <row r="493" spans="8:11" s="338" customFormat="1" ht="15.95" customHeight="1" x14ac:dyDescent="0.2">
      <c r="H493" s="19"/>
      <c r="I493" s="321"/>
      <c r="J493" s="321"/>
      <c r="K493" s="321"/>
    </row>
    <row r="494" spans="8:11" s="338" customFormat="1" ht="15.95" customHeight="1" x14ac:dyDescent="0.2">
      <c r="H494" s="19"/>
      <c r="I494" s="321"/>
      <c r="J494" s="321"/>
      <c r="K494" s="321"/>
    </row>
    <row r="495" spans="8:11" s="338" customFormat="1" ht="15.95" customHeight="1" x14ac:dyDescent="0.2">
      <c r="H495" s="19"/>
      <c r="I495" s="321"/>
      <c r="J495" s="321"/>
      <c r="K495" s="321"/>
    </row>
    <row r="496" spans="8:11" s="338" customFormat="1" ht="15.95" customHeight="1" x14ac:dyDescent="0.2">
      <c r="H496" s="19"/>
      <c r="I496" s="321"/>
      <c r="J496" s="321"/>
      <c r="K496" s="321"/>
    </row>
    <row r="497" spans="8:11" s="338" customFormat="1" ht="15.95" customHeight="1" x14ac:dyDescent="0.2">
      <c r="H497" s="19"/>
      <c r="I497" s="321"/>
      <c r="J497" s="321"/>
      <c r="K497" s="321"/>
    </row>
    <row r="498" spans="8:11" s="338" customFormat="1" ht="15.95" customHeight="1" x14ac:dyDescent="0.2">
      <c r="H498" s="19"/>
      <c r="I498" s="321"/>
      <c r="J498" s="321"/>
      <c r="K498" s="321"/>
    </row>
    <row r="499" spans="8:11" s="338" customFormat="1" ht="15.95" customHeight="1" x14ac:dyDescent="0.2">
      <c r="H499" s="19"/>
      <c r="I499" s="321"/>
      <c r="J499" s="321"/>
      <c r="K499" s="321"/>
    </row>
    <row r="500" spans="8:11" s="338" customFormat="1" ht="15.95" customHeight="1" x14ac:dyDescent="0.2">
      <c r="H500" s="19"/>
      <c r="I500" s="321"/>
      <c r="J500" s="321"/>
      <c r="K500" s="321"/>
    </row>
    <row r="501" spans="8:11" s="338" customFormat="1" ht="15.95" customHeight="1" x14ac:dyDescent="0.2">
      <c r="H501" s="19"/>
      <c r="I501" s="321"/>
      <c r="J501" s="321"/>
      <c r="K501" s="321"/>
    </row>
    <row r="502" spans="8:11" s="338" customFormat="1" ht="15.95" customHeight="1" x14ac:dyDescent="0.2">
      <c r="H502" s="19"/>
      <c r="I502" s="321"/>
      <c r="J502" s="321"/>
      <c r="K502" s="321"/>
    </row>
    <row r="503" spans="8:11" s="338" customFormat="1" ht="15.95" customHeight="1" x14ac:dyDescent="0.2">
      <c r="H503" s="19"/>
      <c r="I503" s="321"/>
      <c r="J503" s="321"/>
      <c r="K503" s="321"/>
    </row>
    <row r="504" spans="8:11" s="338" customFormat="1" ht="15.95" customHeight="1" x14ac:dyDescent="0.2">
      <c r="H504" s="19"/>
      <c r="I504" s="321"/>
      <c r="J504" s="321"/>
      <c r="K504" s="321"/>
    </row>
    <row r="505" spans="8:11" s="338" customFormat="1" ht="15.95" customHeight="1" x14ac:dyDescent="0.2">
      <c r="H505" s="19"/>
      <c r="I505" s="321"/>
      <c r="J505" s="321"/>
      <c r="K505" s="321"/>
    </row>
    <row r="506" spans="8:11" s="338" customFormat="1" ht="15.95" customHeight="1" x14ac:dyDescent="0.2">
      <c r="H506" s="19"/>
      <c r="I506" s="321"/>
      <c r="J506" s="321"/>
      <c r="K506" s="321"/>
    </row>
    <row r="507" spans="8:11" s="338" customFormat="1" ht="15.95" customHeight="1" x14ac:dyDescent="0.2">
      <c r="H507" s="19"/>
      <c r="I507" s="321"/>
      <c r="J507" s="321"/>
      <c r="K507" s="321"/>
    </row>
    <row r="508" spans="8:11" s="338" customFormat="1" ht="15.95" customHeight="1" x14ac:dyDescent="0.2">
      <c r="H508" s="19"/>
      <c r="I508" s="321"/>
      <c r="J508" s="321"/>
      <c r="K508" s="321"/>
    </row>
    <row r="509" spans="8:11" s="338" customFormat="1" ht="15.95" customHeight="1" x14ac:dyDescent="0.2">
      <c r="H509" s="19"/>
      <c r="I509" s="321"/>
      <c r="J509" s="321"/>
      <c r="K509" s="321"/>
    </row>
    <row r="510" spans="8:11" s="338" customFormat="1" ht="15.95" customHeight="1" x14ac:dyDescent="0.2">
      <c r="H510" s="19"/>
      <c r="I510" s="321"/>
      <c r="J510" s="321"/>
      <c r="K510" s="321"/>
    </row>
    <row r="511" spans="8:11" s="338" customFormat="1" ht="15.95" customHeight="1" x14ac:dyDescent="0.2">
      <c r="H511" s="19"/>
      <c r="I511" s="321"/>
      <c r="J511" s="321"/>
      <c r="K511" s="321"/>
    </row>
    <row r="512" spans="8:11" s="338" customFormat="1" ht="15.95" customHeight="1" x14ac:dyDescent="0.2">
      <c r="H512" s="19"/>
      <c r="I512" s="321"/>
      <c r="J512" s="321"/>
      <c r="K512" s="321"/>
    </row>
    <row r="513" spans="8:11" s="338" customFormat="1" ht="15.95" customHeight="1" x14ac:dyDescent="0.2">
      <c r="H513" s="19"/>
      <c r="I513" s="321"/>
      <c r="J513" s="321"/>
      <c r="K513" s="321"/>
    </row>
    <row r="514" spans="8:11" s="338" customFormat="1" ht="15.95" customHeight="1" x14ac:dyDescent="0.2">
      <c r="H514" s="19"/>
      <c r="I514" s="321"/>
      <c r="J514" s="321"/>
      <c r="K514" s="321"/>
    </row>
    <row r="515" spans="8:11" s="338" customFormat="1" ht="15.95" customHeight="1" x14ac:dyDescent="0.2">
      <c r="H515" s="19"/>
      <c r="I515" s="321"/>
      <c r="J515" s="321"/>
      <c r="K515" s="321"/>
    </row>
    <row r="516" spans="8:11" s="338" customFormat="1" ht="15.95" customHeight="1" x14ac:dyDescent="0.2">
      <c r="H516" s="19"/>
      <c r="I516" s="321"/>
      <c r="J516" s="321"/>
      <c r="K516" s="321"/>
    </row>
    <row r="517" spans="8:11" s="338" customFormat="1" ht="15.95" customHeight="1" x14ac:dyDescent="0.2">
      <c r="H517" s="19"/>
      <c r="I517" s="321"/>
      <c r="J517" s="321"/>
      <c r="K517" s="321"/>
    </row>
    <row r="518" spans="8:11" s="338" customFormat="1" ht="15.95" customHeight="1" x14ac:dyDescent="0.2">
      <c r="H518" s="19"/>
      <c r="I518" s="321"/>
      <c r="J518" s="321"/>
      <c r="K518" s="321"/>
    </row>
    <row r="519" spans="8:11" s="338" customFormat="1" ht="15.95" customHeight="1" x14ac:dyDescent="0.2">
      <c r="H519" s="19"/>
      <c r="I519" s="321"/>
      <c r="J519" s="321"/>
      <c r="K519" s="321"/>
    </row>
    <row r="520" spans="8:11" s="338" customFormat="1" ht="15.95" customHeight="1" x14ac:dyDescent="0.2">
      <c r="H520" s="19"/>
      <c r="I520" s="321"/>
      <c r="J520" s="321"/>
      <c r="K520" s="321"/>
    </row>
    <row r="521" spans="8:11" s="338" customFormat="1" ht="15.95" customHeight="1" x14ac:dyDescent="0.2">
      <c r="H521" s="19"/>
      <c r="I521" s="321"/>
      <c r="J521" s="321"/>
      <c r="K521" s="321"/>
    </row>
    <row r="522" spans="8:11" s="338" customFormat="1" ht="15.95" customHeight="1" x14ac:dyDescent="0.2">
      <c r="H522" s="19"/>
      <c r="I522" s="321"/>
      <c r="J522" s="321"/>
      <c r="K522" s="321"/>
    </row>
    <row r="523" spans="8:11" s="338" customFormat="1" ht="15.95" customHeight="1" x14ac:dyDescent="0.2">
      <c r="H523" s="19"/>
      <c r="I523" s="321"/>
      <c r="J523" s="321"/>
      <c r="K523" s="321"/>
    </row>
    <row r="524" spans="8:11" s="338" customFormat="1" ht="15.95" customHeight="1" x14ac:dyDescent="0.2">
      <c r="H524" s="19"/>
      <c r="I524" s="321"/>
      <c r="J524" s="321"/>
      <c r="K524" s="321"/>
    </row>
    <row r="525" spans="8:11" s="338" customFormat="1" ht="15.95" customHeight="1" x14ac:dyDescent="0.2">
      <c r="H525" s="19"/>
      <c r="I525" s="321"/>
      <c r="J525" s="321"/>
      <c r="K525" s="321"/>
    </row>
    <row r="526" spans="8:11" s="338" customFormat="1" ht="15.95" customHeight="1" x14ac:dyDescent="0.2">
      <c r="H526" s="19"/>
      <c r="I526" s="321"/>
      <c r="J526" s="321"/>
      <c r="K526" s="321"/>
    </row>
    <row r="527" spans="8:11" s="338" customFormat="1" ht="15.95" customHeight="1" x14ac:dyDescent="0.2">
      <c r="H527" s="19"/>
      <c r="I527" s="321"/>
      <c r="J527" s="321"/>
      <c r="K527" s="321"/>
    </row>
    <row r="528" spans="8:11" s="338" customFormat="1" ht="15.95" customHeight="1" x14ac:dyDescent="0.2">
      <c r="H528" s="19"/>
      <c r="I528" s="321"/>
      <c r="J528" s="321"/>
      <c r="K528" s="321"/>
    </row>
    <row r="529" spans="8:11" s="338" customFormat="1" ht="15.95" customHeight="1" x14ac:dyDescent="0.2">
      <c r="H529" s="19"/>
      <c r="I529" s="321"/>
      <c r="J529" s="321"/>
      <c r="K529" s="321"/>
    </row>
    <row r="530" spans="8:11" s="338" customFormat="1" ht="15.95" customHeight="1" x14ac:dyDescent="0.2">
      <c r="H530" s="19"/>
      <c r="I530" s="321"/>
      <c r="J530" s="321"/>
      <c r="K530" s="321"/>
    </row>
    <row r="531" spans="8:11" s="338" customFormat="1" ht="15.95" customHeight="1" x14ac:dyDescent="0.2">
      <c r="H531" s="19"/>
      <c r="I531" s="321"/>
      <c r="J531" s="321"/>
      <c r="K531" s="321"/>
    </row>
    <row r="532" spans="8:11" s="338" customFormat="1" ht="15.95" customHeight="1" x14ac:dyDescent="0.2">
      <c r="H532" s="19"/>
      <c r="I532" s="321"/>
      <c r="J532" s="321"/>
      <c r="K532" s="321"/>
    </row>
    <row r="533" spans="8:11" s="338" customFormat="1" ht="15.95" customHeight="1" x14ac:dyDescent="0.2">
      <c r="H533" s="19"/>
      <c r="I533" s="321"/>
      <c r="J533" s="321"/>
      <c r="K533" s="321"/>
    </row>
    <row r="534" spans="8:11" s="338" customFormat="1" ht="15.95" customHeight="1" x14ac:dyDescent="0.2">
      <c r="H534" s="19"/>
      <c r="I534" s="321"/>
      <c r="J534" s="321"/>
      <c r="K534" s="321"/>
    </row>
    <row r="535" spans="8:11" s="338" customFormat="1" ht="15.95" customHeight="1" x14ac:dyDescent="0.2">
      <c r="H535" s="19"/>
      <c r="I535" s="321"/>
      <c r="J535" s="321"/>
      <c r="K535" s="321"/>
    </row>
    <row r="536" spans="8:11" s="338" customFormat="1" ht="15.95" customHeight="1" x14ac:dyDescent="0.2">
      <c r="H536" s="19"/>
      <c r="I536" s="321"/>
      <c r="J536" s="321"/>
      <c r="K536" s="321"/>
    </row>
    <row r="537" spans="8:11" s="338" customFormat="1" ht="15.95" customHeight="1" x14ac:dyDescent="0.2">
      <c r="H537" s="19"/>
      <c r="I537" s="321"/>
      <c r="J537" s="321"/>
      <c r="K537" s="321"/>
    </row>
    <row r="538" spans="8:11" s="338" customFormat="1" ht="15.95" customHeight="1" x14ac:dyDescent="0.2">
      <c r="H538" s="19"/>
      <c r="I538" s="321"/>
      <c r="J538" s="321"/>
      <c r="K538" s="321"/>
    </row>
    <row r="539" spans="8:11" s="338" customFormat="1" ht="15.95" customHeight="1" x14ac:dyDescent="0.2">
      <c r="H539" s="19"/>
      <c r="I539" s="321"/>
      <c r="J539" s="321"/>
      <c r="K539" s="321"/>
    </row>
    <row r="540" spans="8:11" s="338" customFormat="1" ht="15.95" customHeight="1" x14ac:dyDescent="0.2">
      <c r="H540" s="19"/>
      <c r="I540" s="321"/>
      <c r="J540" s="321"/>
      <c r="K540" s="321"/>
    </row>
    <row r="541" spans="8:11" s="338" customFormat="1" ht="15.95" customHeight="1" x14ac:dyDescent="0.2">
      <c r="H541" s="19"/>
      <c r="I541" s="321"/>
      <c r="J541" s="321"/>
      <c r="K541" s="321"/>
    </row>
    <row r="542" spans="8:11" s="338" customFormat="1" ht="15.95" customHeight="1" x14ac:dyDescent="0.2">
      <c r="H542" s="19"/>
      <c r="I542" s="321"/>
      <c r="J542" s="321"/>
      <c r="K542" s="321"/>
    </row>
    <row r="543" spans="8:11" s="338" customFormat="1" ht="15.95" customHeight="1" x14ac:dyDescent="0.2">
      <c r="H543" s="19"/>
      <c r="I543" s="321"/>
      <c r="J543" s="321"/>
      <c r="K543" s="321"/>
    </row>
    <row r="544" spans="8:11" s="338" customFormat="1" ht="15.95" customHeight="1" x14ac:dyDescent="0.2">
      <c r="H544" s="19"/>
      <c r="I544" s="321"/>
      <c r="J544" s="321"/>
      <c r="K544" s="321"/>
    </row>
    <row r="545" spans="8:11" s="338" customFormat="1" ht="15.95" customHeight="1" x14ac:dyDescent="0.2">
      <c r="H545" s="19"/>
      <c r="I545" s="321"/>
      <c r="J545" s="321"/>
      <c r="K545" s="321"/>
    </row>
    <row r="546" spans="8:11" s="338" customFormat="1" ht="15.95" customHeight="1" x14ac:dyDescent="0.2">
      <c r="H546" s="19"/>
      <c r="I546" s="321"/>
      <c r="J546" s="321"/>
      <c r="K546" s="321"/>
    </row>
    <row r="547" spans="8:11" s="338" customFormat="1" ht="15.95" customHeight="1" x14ac:dyDescent="0.2">
      <c r="H547" s="19"/>
      <c r="I547" s="321"/>
      <c r="J547" s="321"/>
      <c r="K547" s="321"/>
    </row>
    <row r="548" spans="8:11" s="338" customFormat="1" ht="15.95" customHeight="1" x14ac:dyDescent="0.2">
      <c r="H548" s="19"/>
      <c r="I548" s="321"/>
      <c r="J548" s="321"/>
      <c r="K548" s="321"/>
    </row>
    <row r="549" spans="8:11" s="338" customFormat="1" ht="15.95" customHeight="1" x14ac:dyDescent="0.2">
      <c r="H549" s="19"/>
      <c r="I549" s="321"/>
      <c r="J549" s="321"/>
      <c r="K549" s="321"/>
    </row>
    <row r="550" spans="8:11" s="338" customFormat="1" ht="15.95" customHeight="1" x14ac:dyDescent="0.2">
      <c r="H550" s="19"/>
      <c r="I550" s="321"/>
      <c r="J550" s="321"/>
      <c r="K550" s="321"/>
    </row>
    <row r="551" spans="8:11" s="338" customFormat="1" ht="15.95" customHeight="1" x14ac:dyDescent="0.2">
      <c r="H551" s="19"/>
      <c r="I551" s="321"/>
      <c r="J551" s="321"/>
      <c r="K551" s="321"/>
    </row>
    <row r="552" spans="8:11" s="338" customFormat="1" ht="15.95" customHeight="1" x14ac:dyDescent="0.2">
      <c r="H552" s="19"/>
      <c r="I552" s="321"/>
      <c r="J552" s="321"/>
      <c r="K552" s="321"/>
    </row>
    <row r="553" spans="8:11" s="338" customFormat="1" ht="15.95" customHeight="1" x14ac:dyDescent="0.2">
      <c r="H553" s="19"/>
      <c r="I553" s="321"/>
      <c r="J553" s="321"/>
      <c r="K553" s="321"/>
    </row>
    <row r="554" spans="8:11" s="338" customFormat="1" ht="15.95" customHeight="1" x14ac:dyDescent="0.2">
      <c r="H554" s="19"/>
      <c r="I554" s="321"/>
      <c r="J554" s="321"/>
      <c r="K554" s="321"/>
    </row>
    <row r="555" spans="8:11" s="338" customFormat="1" ht="15.95" customHeight="1" x14ac:dyDescent="0.2">
      <c r="H555" s="19"/>
      <c r="I555" s="321"/>
      <c r="J555" s="321"/>
      <c r="K555" s="321"/>
    </row>
    <row r="556" spans="8:11" s="338" customFormat="1" ht="15.95" customHeight="1" x14ac:dyDescent="0.2">
      <c r="H556" s="19"/>
      <c r="I556" s="321"/>
      <c r="J556" s="321"/>
      <c r="K556" s="321"/>
    </row>
    <row r="557" spans="8:11" s="338" customFormat="1" ht="15.95" customHeight="1" x14ac:dyDescent="0.2">
      <c r="H557" s="19"/>
      <c r="I557" s="321"/>
      <c r="J557" s="321"/>
      <c r="K557" s="321"/>
    </row>
    <row r="558" spans="8:11" s="338" customFormat="1" ht="15.95" customHeight="1" x14ac:dyDescent="0.2">
      <c r="H558" s="19"/>
      <c r="I558" s="321"/>
      <c r="J558" s="321"/>
      <c r="K558" s="321"/>
    </row>
    <row r="559" spans="8:11" s="338" customFormat="1" ht="15.95" customHeight="1" x14ac:dyDescent="0.2">
      <c r="H559" s="19"/>
      <c r="I559" s="321"/>
      <c r="J559" s="321"/>
      <c r="K559" s="321"/>
    </row>
    <row r="560" spans="8:11" s="338" customFormat="1" ht="15.95" customHeight="1" x14ac:dyDescent="0.2">
      <c r="H560" s="19"/>
      <c r="I560" s="321"/>
      <c r="J560" s="321"/>
      <c r="K560" s="321"/>
    </row>
    <row r="561" spans="8:11" s="338" customFormat="1" ht="15.95" customHeight="1" x14ac:dyDescent="0.2">
      <c r="H561" s="19"/>
      <c r="I561" s="321"/>
      <c r="J561" s="321"/>
      <c r="K561" s="321"/>
    </row>
    <row r="562" spans="8:11" s="338" customFormat="1" ht="15.95" customHeight="1" x14ac:dyDescent="0.2">
      <c r="H562" s="19"/>
      <c r="I562" s="321"/>
      <c r="J562" s="321"/>
      <c r="K562" s="321"/>
    </row>
    <row r="563" spans="8:11" s="338" customFormat="1" ht="15.95" customHeight="1" x14ac:dyDescent="0.2">
      <c r="H563" s="19"/>
      <c r="I563" s="321"/>
      <c r="J563" s="321"/>
      <c r="K563" s="321"/>
    </row>
    <row r="564" spans="8:11" ht="12" x14ac:dyDescent="0.2">
      <c r="H564" s="19"/>
    </row>
    <row r="565" spans="8:11" ht="12" x14ac:dyDescent="0.2">
      <c r="H565" s="19"/>
    </row>
    <row r="566" spans="8:11" ht="12" x14ac:dyDescent="0.2">
      <c r="H566" s="19"/>
    </row>
    <row r="567" spans="8:11" ht="12" x14ac:dyDescent="0.2">
      <c r="H567" s="19"/>
    </row>
    <row r="568" spans="8:11" ht="12" x14ac:dyDescent="0.2">
      <c r="H568" s="19"/>
    </row>
    <row r="569" spans="8:11" ht="12" x14ac:dyDescent="0.2">
      <c r="H569" s="19"/>
    </row>
    <row r="570" spans="8:11" ht="12" x14ac:dyDescent="0.2">
      <c r="H570" s="19"/>
    </row>
    <row r="571" spans="8:11" ht="12" x14ac:dyDescent="0.2">
      <c r="H571" s="19"/>
    </row>
    <row r="572" spans="8:11" ht="12" x14ac:dyDescent="0.2">
      <c r="H572" s="19"/>
    </row>
    <row r="573" spans="8:11" ht="12" x14ac:dyDescent="0.2">
      <c r="H573" s="19"/>
    </row>
    <row r="574" spans="8:11" ht="12" x14ac:dyDescent="0.2">
      <c r="H574" s="19"/>
    </row>
    <row r="575" spans="8:11" ht="12" x14ac:dyDescent="0.2">
      <c r="H575" s="19"/>
    </row>
    <row r="576" spans="8:11" ht="12" x14ac:dyDescent="0.2">
      <c r="H576" s="19"/>
    </row>
    <row r="577" spans="8:8" ht="12" x14ac:dyDescent="0.2">
      <c r="H577" s="19"/>
    </row>
    <row r="578" spans="8:8" ht="12" x14ac:dyDescent="0.2">
      <c r="H578" s="19"/>
    </row>
    <row r="579" spans="8:8" ht="12" x14ac:dyDescent="0.2">
      <c r="H579" s="19"/>
    </row>
    <row r="580" spans="8:8" ht="12" x14ac:dyDescent="0.2">
      <c r="H580" s="19"/>
    </row>
    <row r="581" spans="8:8" ht="12" x14ac:dyDescent="0.2">
      <c r="H581" s="19"/>
    </row>
    <row r="582" spans="8:8" ht="12" x14ac:dyDescent="0.2">
      <c r="H582" s="19"/>
    </row>
    <row r="583" spans="8:8" ht="12" x14ac:dyDescent="0.2">
      <c r="H583" s="19"/>
    </row>
    <row r="584" spans="8:8" ht="12" x14ac:dyDescent="0.2">
      <c r="H584" s="19"/>
    </row>
    <row r="585" spans="8:8" ht="12" x14ac:dyDescent="0.2">
      <c r="H585" s="19"/>
    </row>
    <row r="586" spans="8:8" ht="12" x14ac:dyDescent="0.2">
      <c r="H586" s="19"/>
    </row>
    <row r="587" spans="8:8" ht="12" x14ac:dyDescent="0.2">
      <c r="H587" s="19"/>
    </row>
    <row r="588" spans="8:8" ht="12" x14ac:dyDescent="0.2">
      <c r="H588" s="19"/>
    </row>
    <row r="589" spans="8:8" ht="12" x14ac:dyDescent="0.2">
      <c r="H589" s="19"/>
    </row>
    <row r="590" spans="8:8" ht="12" x14ac:dyDescent="0.2">
      <c r="H590" s="19"/>
    </row>
    <row r="591" spans="8:8" ht="12" x14ac:dyDescent="0.2">
      <c r="H591" s="19"/>
    </row>
    <row r="592" spans="8:8" ht="12" x14ac:dyDescent="0.2">
      <c r="H592" s="19"/>
    </row>
    <row r="593" spans="8:8" ht="12" x14ac:dyDescent="0.2">
      <c r="H593" s="19"/>
    </row>
    <row r="594" spans="8:8" ht="12" x14ac:dyDescent="0.2">
      <c r="H594" s="19"/>
    </row>
    <row r="595" spans="8:8" ht="12" x14ac:dyDescent="0.2">
      <c r="H595" s="19"/>
    </row>
    <row r="596" spans="8:8" ht="12" x14ac:dyDescent="0.2">
      <c r="H596" s="19"/>
    </row>
    <row r="597" spans="8:8" ht="12" x14ac:dyDescent="0.2">
      <c r="H597" s="19"/>
    </row>
    <row r="598" spans="8:8" ht="12" x14ac:dyDescent="0.2">
      <c r="H598" s="19"/>
    </row>
    <row r="599" spans="8:8" ht="12" x14ac:dyDescent="0.2">
      <c r="H599" s="19"/>
    </row>
    <row r="600" spans="8:8" ht="12" x14ac:dyDescent="0.2">
      <c r="H600" s="19"/>
    </row>
    <row r="601" spans="8:8" ht="12" x14ac:dyDescent="0.2">
      <c r="H601" s="19"/>
    </row>
    <row r="602" spans="8:8" ht="12" x14ac:dyDescent="0.2">
      <c r="H602" s="19"/>
    </row>
    <row r="603" spans="8:8" ht="12" x14ac:dyDescent="0.2">
      <c r="H603" s="19"/>
    </row>
    <row r="604" spans="8:8" ht="12" x14ac:dyDescent="0.2">
      <c r="H604" s="19"/>
    </row>
    <row r="605" spans="8:8" ht="12" x14ac:dyDescent="0.2">
      <c r="H605" s="19"/>
    </row>
    <row r="606" spans="8:8" ht="12" x14ac:dyDescent="0.2">
      <c r="H606" s="19"/>
    </row>
    <row r="607" spans="8:8" ht="12" x14ac:dyDescent="0.2">
      <c r="H607" s="19"/>
    </row>
    <row r="608" spans="8:8" ht="12" x14ac:dyDescent="0.2">
      <c r="H608" s="19"/>
    </row>
    <row r="609" spans="8:8" ht="12" x14ac:dyDescent="0.2">
      <c r="H609" s="19"/>
    </row>
    <row r="610" spans="8:8" ht="12" x14ac:dyDescent="0.2">
      <c r="H610" s="19"/>
    </row>
    <row r="611" spans="8:8" ht="12" x14ac:dyDescent="0.2">
      <c r="H611" s="19"/>
    </row>
    <row r="612" spans="8:8" ht="12" x14ac:dyDescent="0.2">
      <c r="H612" s="19"/>
    </row>
    <row r="613" spans="8:8" ht="12" x14ac:dyDescent="0.2">
      <c r="H613" s="19"/>
    </row>
    <row r="614" spans="8:8" ht="12" x14ac:dyDescent="0.2">
      <c r="H614" s="19"/>
    </row>
    <row r="615" spans="8:8" ht="12" x14ac:dyDescent="0.2">
      <c r="H615" s="19"/>
    </row>
    <row r="616" spans="8:8" ht="12" x14ac:dyDescent="0.2">
      <c r="H616" s="19"/>
    </row>
    <row r="617" spans="8:8" ht="12" x14ac:dyDescent="0.2">
      <c r="H617" s="19"/>
    </row>
    <row r="618" spans="8:8" ht="12" x14ac:dyDescent="0.2">
      <c r="H618" s="19"/>
    </row>
    <row r="619" spans="8:8" ht="12" x14ac:dyDescent="0.2">
      <c r="H619" s="19"/>
    </row>
    <row r="620" spans="8:8" ht="12" x14ac:dyDescent="0.2">
      <c r="H620" s="19"/>
    </row>
    <row r="621" spans="8:8" ht="12" x14ac:dyDescent="0.2">
      <c r="H621" s="19"/>
    </row>
    <row r="622" spans="8:8" ht="12" x14ac:dyDescent="0.2">
      <c r="H622" s="19"/>
    </row>
    <row r="623" spans="8:8" ht="12" x14ac:dyDescent="0.2">
      <c r="H623" s="19"/>
    </row>
    <row r="624" spans="8:8" ht="12" x14ac:dyDescent="0.2">
      <c r="H624" s="19"/>
    </row>
    <row r="625" spans="8:8" ht="12" x14ac:dyDescent="0.2">
      <c r="H625" s="19"/>
    </row>
    <row r="626" spans="8:8" ht="12" x14ac:dyDescent="0.2">
      <c r="H626" s="19"/>
    </row>
    <row r="627" spans="8:8" ht="12" x14ac:dyDescent="0.2">
      <c r="H627" s="19"/>
    </row>
    <row r="628" spans="8:8" ht="12" x14ac:dyDescent="0.2">
      <c r="H628" s="19"/>
    </row>
    <row r="629" spans="8:8" ht="12" x14ac:dyDescent="0.2">
      <c r="H629" s="19"/>
    </row>
    <row r="630" spans="8:8" ht="12" x14ac:dyDescent="0.2">
      <c r="H630" s="19"/>
    </row>
    <row r="631" spans="8:8" ht="12" x14ac:dyDescent="0.2">
      <c r="H631" s="19"/>
    </row>
    <row r="632" spans="8:8" ht="12" x14ac:dyDescent="0.2">
      <c r="H632" s="19"/>
    </row>
    <row r="633" spans="8:8" ht="12" x14ac:dyDescent="0.2">
      <c r="H633" s="19"/>
    </row>
    <row r="634" spans="8:8" ht="12" x14ac:dyDescent="0.2">
      <c r="H634" s="19"/>
    </row>
    <row r="635" spans="8:8" ht="12" x14ac:dyDescent="0.2">
      <c r="H635" s="19"/>
    </row>
    <row r="636" spans="8:8" ht="12" x14ac:dyDescent="0.2">
      <c r="H636" s="19"/>
    </row>
    <row r="637" spans="8:8" ht="12" x14ac:dyDescent="0.2">
      <c r="H637" s="19"/>
    </row>
    <row r="638" spans="8:8" ht="12" x14ac:dyDescent="0.2">
      <c r="H638" s="19"/>
    </row>
    <row r="639" spans="8:8" ht="12" x14ac:dyDescent="0.2">
      <c r="H639" s="19"/>
    </row>
    <row r="640" spans="8:8" ht="12" x14ac:dyDescent="0.2">
      <c r="H640" s="19"/>
    </row>
    <row r="641" spans="8:8" ht="12" x14ac:dyDescent="0.2">
      <c r="H641" s="19"/>
    </row>
    <row r="642" spans="8:8" ht="12" x14ac:dyDescent="0.2">
      <c r="H642" s="19"/>
    </row>
    <row r="643" spans="8:8" ht="12" x14ac:dyDescent="0.2">
      <c r="H643" s="19"/>
    </row>
    <row r="644" spans="8:8" ht="12" x14ac:dyDescent="0.2">
      <c r="H644" s="19"/>
    </row>
    <row r="645" spans="8:8" ht="12" x14ac:dyDescent="0.2">
      <c r="H645" s="19"/>
    </row>
    <row r="646" spans="8:8" ht="12" x14ac:dyDescent="0.2">
      <c r="H646" s="19"/>
    </row>
    <row r="647" spans="8:8" ht="12" x14ac:dyDescent="0.2">
      <c r="H647" s="19"/>
    </row>
    <row r="648" spans="8:8" ht="12" x14ac:dyDescent="0.2">
      <c r="H648" s="19"/>
    </row>
    <row r="649" spans="8:8" ht="12" x14ac:dyDescent="0.2">
      <c r="H649" s="19"/>
    </row>
    <row r="650" spans="8:8" ht="12" x14ac:dyDescent="0.2">
      <c r="H650" s="19"/>
    </row>
    <row r="651" spans="8:8" ht="12" x14ac:dyDescent="0.2">
      <c r="H651" s="19"/>
    </row>
    <row r="652" spans="8:8" ht="12" x14ac:dyDescent="0.2">
      <c r="H652" s="19"/>
    </row>
    <row r="653" spans="8:8" ht="12" x14ac:dyDescent="0.2">
      <c r="H653" s="19"/>
    </row>
    <row r="654" spans="8:8" ht="12" x14ac:dyDescent="0.2">
      <c r="H654" s="19"/>
    </row>
    <row r="655" spans="8:8" ht="12" x14ac:dyDescent="0.2">
      <c r="H655" s="19"/>
    </row>
    <row r="656" spans="8:8" ht="12" x14ac:dyDescent="0.2">
      <c r="H656" s="19"/>
    </row>
    <row r="657" spans="8:8" ht="12" x14ac:dyDescent="0.2">
      <c r="H657" s="19"/>
    </row>
    <row r="658" spans="8:8" ht="12" x14ac:dyDescent="0.2">
      <c r="H658" s="19"/>
    </row>
    <row r="659" spans="8:8" ht="12" x14ac:dyDescent="0.2">
      <c r="H659" s="19"/>
    </row>
    <row r="660" spans="8:8" ht="12" x14ac:dyDescent="0.2">
      <c r="H660" s="19"/>
    </row>
    <row r="661" spans="8:8" ht="12" x14ac:dyDescent="0.2">
      <c r="H661" s="19"/>
    </row>
    <row r="662" spans="8:8" ht="12" x14ac:dyDescent="0.2">
      <c r="H662" s="19"/>
    </row>
    <row r="663" spans="8:8" ht="12" x14ac:dyDescent="0.2">
      <c r="H663" s="19"/>
    </row>
    <row r="664" spans="8:8" ht="12" x14ac:dyDescent="0.2">
      <c r="H664" s="19"/>
    </row>
    <row r="665" spans="8:8" ht="12" x14ac:dyDescent="0.2">
      <c r="H665" s="19"/>
    </row>
    <row r="666" spans="8:8" ht="12" x14ac:dyDescent="0.2">
      <c r="H666" s="19"/>
    </row>
    <row r="667" spans="8:8" ht="12" x14ac:dyDescent="0.2">
      <c r="H667" s="19"/>
    </row>
    <row r="668" spans="8:8" ht="12" x14ac:dyDescent="0.2">
      <c r="H668" s="19"/>
    </row>
    <row r="669" spans="8:8" ht="12" x14ac:dyDescent="0.2">
      <c r="H669" s="19"/>
    </row>
    <row r="670" spans="8:8" ht="12" x14ac:dyDescent="0.2">
      <c r="H670" s="19"/>
    </row>
    <row r="671" spans="8:8" ht="12" x14ac:dyDescent="0.2">
      <c r="H671" s="19"/>
    </row>
    <row r="672" spans="8:8" ht="12" x14ac:dyDescent="0.2">
      <c r="H672" s="19"/>
    </row>
    <row r="673" spans="8:8" ht="12" x14ac:dyDescent="0.2">
      <c r="H673" s="19"/>
    </row>
    <row r="674" spans="8:8" ht="12" x14ac:dyDescent="0.2">
      <c r="H674" s="19"/>
    </row>
    <row r="675" spans="8:8" ht="12" x14ac:dyDescent="0.2">
      <c r="H675" s="19"/>
    </row>
    <row r="676" spans="8:8" ht="12" x14ac:dyDescent="0.2">
      <c r="H676" s="19"/>
    </row>
    <row r="677" spans="8:8" ht="12" x14ac:dyDescent="0.2">
      <c r="H677" s="19"/>
    </row>
    <row r="678" spans="8:8" ht="12" x14ac:dyDescent="0.2">
      <c r="H678" s="19"/>
    </row>
    <row r="679" spans="8:8" ht="12" x14ac:dyDescent="0.2">
      <c r="H679" s="19"/>
    </row>
    <row r="680" spans="8:8" ht="12" x14ac:dyDescent="0.2">
      <c r="H680" s="19"/>
    </row>
    <row r="681" spans="8:8" ht="12" x14ac:dyDescent="0.2">
      <c r="H681" s="19"/>
    </row>
    <row r="682" spans="8:8" ht="12" x14ac:dyDescent="0.2">
      <c r="H682" s="19"/>
    </row>
    <row r="683" spans="8:8" ht="12" x14ac:dyDescent="0.2">
      <c r="H683" s="19"/>
    </row>
    <row r="684" spans="8:8" ht="12" x14ac:dyDescent="0.2">
      <c r="H684" s="19"/>
    </row>
    <row r="685" spans="8:8" ht="12" x14ac:dyDescent="0.2">
      <c r="H685" s="19"/>
    </row>
    <row r="686" spans="8:8" ht="12" x14ac:dyDescent="0.2">
      <c r="H686" s="19"/>
    </row>
    <row r="687" spans="8:8" ht="12" x14ac:dyDescent="0.2">
      <c r="H687" s="19"/>
    </row>
    <row r="688" spans="8:8" ht="12" x14ac:dyDescent="0.2">
      <c r="H688" s="19"/>
    </row>
    <row r="689" spans="8:8" ht="12" x14ac:dyDescent="0.2">
      <c r="H689" s="19"/>
    </row>
    <row r="690" spans="8:8" ht="12" x14ac:dyDescent="0.2">
      <c r="H690" s="19"/>
    </row>
    <row r="691" spans="8:8" ht="12" x14ac:dyDescent="0.2">
      <c r="H691" s="19"/>
    </row>
    <row r="692" spans="8:8" ht="12" x14ac:dyDescent="0.2">
      <c r="H692" s="19"/>
    </row>
    <row r="693" spans="8:8" ht="12" x14ac:dyDescent="0.2">
      <c r="H693" s="19"/>
    </row>
    <row r="694" spans="8:8" ht="12" x14ac:dyDescent="0.2">
      <c r="H694" s="19"/>
    </row>
    <row r="695" spans="8:8" ht="12" x14ac:dyDescent="0.2">
      <c r="H695" s="19"/>
    </row>
    <row r="696" spans="8:8" ht="12" x14ac:dyDescent="0.2">
      <c r="H696" s="19"/>
    </row>
    <row r="697" spans="8:8" ht="12" x14ac:dyDescent="0.2">
      <c r="H697" s="19"/>
    </row>
    <row r="698" spans="8:8" ht="12" x14ac:dyDescent="0.2">
      <c r="H698" s="19"/>
    </row>
    <row r="699" spans="8:8" ht="12" x14ac:dyDescent="0.2">
      <c r="H699" s="19"/>
    </row>
    <row r="700" spans="8:8" ht="12" x14ac:dyDescent="0.2">
      <c r="H700" s="19"/>
    </row>
    <row r="701" spans="8:8" ht="12" x14ac:dyDescent="0.2">
      <c r="H701" s="19"/>
    </row>
    <row r="702" spans="8:8" ht="12" x14ac:dyDescent="0.2">
      <c r="H702" s="19"/>
    </row>
    <row r="703" spans="8:8" ht="12" x14ac:dyDescent="0.2">
      <c r="H703" s="19"/>
    </row>
    <row r="704" spans="8:8" ht="12" x14ac:dyDescent="0.2">
      <c r="H704" s="19"/>
    </row>
    <row r="705" spans="8:8" ht="12" x14ac:dyDescent="0.2">
      <c r="H705" s="19"/>
    </row>
    <row r="706" spans="8:8" ht="12" x14ac:dyDescent="0.2">
      <c r="H706" s="19"/>
    </row>
    <row r="707" spans="8:8" ht="12" x14ac:dyDescent="0.2">
      <c r="H707" s="19"/>
    </row>
    <row r="708" spans="8:8" ht="12" x14ac:dyDescent="0.2">
      <c r="H708" s="19"/>
    </row>
    <row r="709" spans="8:8" ht="12" x14ac:dyDescent="0.2">
      <c r="H709" s="19"/>
    </row>
    <row r="710" spans="8:8" ht="12" x14ac:dyDescent="0.2">
      <c r="H710" s="19"/>
    </row>
    <row r="711" spans="8:8" ht="12" x14ac:dyDescent="0.2">
      <c r="H711" s="19"/>
    </row>
    <row r="712" spans="8:8" ht="12" x14ac:dyDescent="0.2">
      <c r="H712" s="19"/>
    </row>
    <row r="713" spans="8:8" ht="12" x14ac:dyDescent="0.2">
      <c r="H713" s="19"/>
    </row>
    <row r="714" spans="8:8" ht="12" x14ac:dyDescent="0.2">
      <c r="H714" s="19"/>
    </row>
    <row r="715" spans="8:8" ht="12" x14ac:dyDescent="0.2">
      <c r="H715" s="19"/>
    </row>
    <row r="716" spans="8:8" ht="12" x14ac:dyDescent="0.2">
      <c r="H716" s="19"/>
    </row>
    <row r="717" spans="8:8" ht="12" x14ac:dyDescent="0.2">
      <c r="H717" s="19"/>
    </row>
    <row r="718" spans="8:8" ht="12" x14ac:dyDescent="0.2">
      <c r="H718" s="19"/>
    </row>
    <row r="719" spans="8:8" ht="12" x14ac:dyDescent="0.2">
      <c r="H719" s="19"/>
    </row>
    <row r="720" spans="8:8" ht="12" x14ac:dyDescent="0.2">
      <c r="H720" s="19"/>
    </row>
    <row r="721" spans="8:8" ht="12" x14ac:dyDescent="0.2">
      <c r="H721" s="19"/>
    </row>
    <row r="722" spans="8:8" ht="12" x14ac:dyDescent="0.2">
      <c r="H722" s="19"/>
    </row>
    <row r="723" spans="8:8" ht="12" x14ac:dyDescent="0.2">
      <c r="H723" s="19"/>
    </row>
    <row r="724" spans="8:8" ht="12" x14ac:dyDescent="0.2">
      <c r="H724" s="19"/>
    </row>
    <row r="725" spans="8:8" ht="12" x14ac:dyDescent="0.2">
      <c r="H725" s="19"/>
    </row>
    <row r="726" spans="8:8" ht="12" x14ac:dyDescent="0.2">
      <c r="H726" s="19"/>
    </row>
    <row r="727" spans="8:8" ht="12" x14ac:dyDescent="0.2">
      <c r="H727" s="19"/>
    </row>
    <row r="728" spans="8:8" ht="12" x14ac:dyDescent="0.2">
      <c r="H728" s="19"/>
    </row>
    <row r="729" spans="8:8" ht="12" x14ac:dyDescent="0.2">
      <c r="H729" s="19"/>
    </row>
    <row r="730" spans="8:8" ht="12" x14ac:dyDescent="0.2">
      <c r="H730" s="19"/>
    </row>
    <row r="731" spans="8:8" ht="12" x14ac:dyDescent="0.2">
      <c r="H731" s="19"/>
    </row>
    <row r="732" spans="8:8" ht="12" x14ac:dyDescent="0.2">
      <c r="H732" s="19"/>
    </row>
    <row r="733" spans="8:8" ht="12" x14ac:dyDescent="0.2">
      <c r="H733" s="19"/>
    </row>
    <row r="734" spans="8:8" ht="12" x14ac:dyDescent="0.2">
      <c r="H734" s="19"/>
    </row>
    <row r="735" spans="8:8" ht="12" x14ac:dyDescent="0.2">
      <c r="H735" s="19"/>
    </row>
    <row r="736" spans="8:8" ht="12" x14ac:dyDescent="0.2">
      <c r="H736" s="19"/>
    </row>
    <row r="737" spans="8:8" ht="12" x14ac:dyDescent="0.2">
      <c r="H737" s="19"/>
    </row>
    <row r="738" spans="8:8" ht="12" x14ac:dyDescent="0.2">
      <c r="H738" s="19"/>
    </row>
    <row r="739" spans="8:8" ht="12" x14ac:dyDescent="0.2">
      <c r="H739" s="19"/>
    </row>
    <row r="740" spans="8:8" ht="12" x14ac:dyDescent="0.2">
      <c r="H740" s="19"/>
    </row>
    <row r="741" spans="8:8" ht="12" x14ac:dyDescent="0.2">
      <c r="H741" s="19"/>
    </row>
    <row r="742" spans="8:8" ht="12" x14ac:dyDescent="0.2">
      <c r="H742" s="19"/>
    </row>
    <row r="743" spans="8:8" ht="12" x14ac:dyDescent="0.2">
      <c r="H743" s="19"/>
    </row>
    <row r="744" spans="8:8" ht="12" x14ac:dyDescent="0.2">
      <c r="H744" s="19"/>
    </row>
    <row r="745" spans="8:8" ht="12" x14ac:dyDescent="0.2">
      <c r="H745" s="19"/>
    </row>
    <row r="746" spans="8:8" ht="12" x14ac:dyDescent="0.2">
      <c r="H746" s="19"/>
    </row>
    <row r="747" spans="8:8" ht="12" x14ac:dyDescent="0.2">
      <c r="H747" s="19"/>
    </row>
    <row r="748" spans="8:8" ht="12" x14ac:dyDescent="0.2">
      <c r="H748" s="19"/>
    </row>
    <row r="749" spans="8:8" ht="12" x14ac:dyDescent="0.2">
      <c r="H749" s="19"/>
    </row>
    <row r="750" spans="8:8" ht="12" x14ac:dyDescent="0.2">
      <c r="H750" s="19"/>
    </row>
    <row r="751" spans="8:8" ht="12" x14ac:dyDescent="0.2">
      <c r="H751" s="19"/>
    </row>
    <row r="752" spans="8:8" ht="12" x14ac:dyDescent="0.2">
      <c r="H752" s="19"/>
    </row>
    <row r="753" spans="8:8" ht="12" x14ac:dyDescent="0.2">
      <c r="H753" s="19"/>
    </row>
    <row r="754" spans="8:8" ht="12" x14ac:dyDescent="0.2">
      <c r="H754" s="19"/>
    </row>
    <row r="755" spans="8:8" ht="12" x14ac:dyDescent="0.2">
      <c r="H755" s="19"/>
    </row>
    <row r="756" spans="8:8" ht="12" x14ac:dyDescent="0.2">
      <c r="H756" s="19"/>
    </row>
    <row r="757" spans="8:8" ht="12" x14ac:dyDescent="0.2">
      <c r="H757" s="19"/>
    </row>
    <row r="758" spans="8:8" ht="12" x14ac:dyDescent="0.2">
      <c r="H758" s="19"/>
    </row>
    <row r="759" spans="8:8" ht="12" x14ac:dyDescent="0.2">
      <c r="H759" s="19"/>
    </row>
    <row r="760" spans="8:8" ht="12" x14ac:dyDescent="0.2">
      <c r="H760" s="19"/>
    </row>
    <row r="761" spans="8:8" ht="12" x14ac:dyDescent="0.2">
      <c r="H761" s="19"/>
    </row>
    <row r="762" spans="8:8" ht="12" x14ac:dyDescent="0.2">
      <c r="H762" s="19"/>
    </row>
    <row r="763" spans="8:8" ht="12" x14ac:dyDescent="0.2">
      <c r="H763" s="19"/>
    </row>
    <row r="764" spans="8:8" ht="12" x14ac:dyDescent="0.2">
      <c r="H764" s="19"/>
    </row>
    <row r="765" spans="8:8" ht="12" x14ac:dyDescent="0.2">
      <c r="H765" s="19"/>
    </row>
    <row r="766" spans="8:8" ht="12" x14ac:dyDescent="0.2">
      <c r="H766" s="19"/>
    </row>
    <row r="767" spans="8:8" ht="12" x14ac:dyDescent="0.2">
      <c r="H767" s="19"/>
    </row>
    <row r="768" spans="8:8" ht="12" x14ac:dyDescent="0.2">
      <c r="H768" s="19"/>
    </row>
    <row r="769" spans="8:8" ht="12" x14ac:dyDescent="0.2">
      <c r="H769" s="19"/>
    </row>
    <row r="770" spans="8:8" ht="12" x14ac:dyDescent="0.2">
      <c r="H770" s="19"/>
    </row>
    <row r="771" spans="8:8" ht="12" x14ac:dyDescent="0.2">
      <c r="H771" s="19"/>
    </row>
    <row r="772" spans="8:8" ht="12" x14ac:dyDescent="0.2">
      <c r="H772" s="19"/>
    </row>
    <row r="773" spans="8:8" ht="12" x14ac:dyDescent="0.2">
      <c r="H773" s="19"/>
    </row>
    <row r="774" spans="8:8" ht="12" x14ac:dyDescent="0.2">
      <c r="H774" s="19"/>
    </row>
    <row r="775" spans="8:8" ht="12" x14ac:dyDescent="0.2">
      <c r="H775" s="19"/>
    </row>
    <row r="776" spans="8:8" ht="12" x14ac:dyDescent="0.2">
      <c r="H776" s="19"/>
    </row>
    <row r="777" spans="8:8" ht="12" x14ac:dyDescent="0.2">
      <c r="H777" s="19"/>
    </row>
    <row r="778" spans="8:8" ht="12" x14ac:dyDescent="0.2">
      <c r="H778" s="19"/>
    </row>
    <row r="779" spans="8:8" ht="12" x14ac:dyDescent="0.2">
      <c r="H779" s="19"/>
    </row>
    <row r="780" spans="8:8" ht="12" x14ac:dyDescent="0.2">
      <c r="H780" s="19"/>
    </row>
    <row r="781" spans="8:8" ht="12" x14ac:dyDescent="0.2">
      <c r="H781" s="19"/>
    </row>
    <row r="782" spans="8:8" ht="12" x14ac:dyDescent="0.2">
      <c r="H782" s="19"/>
    </row>
    <row r="783" spans="8:8" ht="12" x14ac:dyDescent="0.2">
      <c r="H783" s="19"/>
    </row>
    <row r="784" spans="8:8" ht="12" x14ac:dyDescent="0.2">
      <c r="H784" s="19"/>
    </row>
    <row r="785" spans="8:8" ht="12" x14ac:dyDescent="0.2">
      <c r="H785" s="19"/>
    </row>
    <row r="786" spans="8:8" ht="12" x14ac:dyDescent="0.2">
      <c r="H786" s="19"/>
    </row>
    <row r="787" spans="8:8" ht="12" x14ac:dyDescent="0.2">
      <c r="H787" s="19"/>
    </row>
    <row r="788" spans="8:8" ht="12" x14ac:dyDescent="0.2">
      <c r="H788" s="19"/>
    </row>
    <row r="789" spans="8:8" ht="12" x14ac:dyDescent="0.2">
      <c r="H789" s="19"/>
    </row>
    <row r="790" spans="8:8" ht="12" x14ac:dyDescent="0.2">
      <c r="H790" s="19"/>
    </row>
    <row r="791" spans="8:8" ht="12" x14ac:dyDescent="0.2">
      <c r="H791" s="19"/>
    </row>
    <row r="792" spans="8:8" ht="12" x14ac:dyDescent="0.2">
      <c r="H792" s="19"/>
    </row>
    <row r="793" spans="8:8" ht="12" x14ac:dyDescent="0.2">
      <c r="H793" s="19"/>
    </row>
    <row r="794" spans="8:8" ht="12" x14ac:dyDescent="0.2">
      <c r="H794" s="19"/>
    </row>
    <row r="795" spans="8:8" ht="12" x14ac:dyDescent="0.2">
      <c r="H795" s="19"/>
    </row>
    <row r="796" spans="8:8" ht="12" x14ac:dyDescent="0.2">
      <c r="H796" s="19"/>
    </row>
    <row r="797" spans="8:8" ht="12" x14ac:dyDescent="0.2">
      <c r="H797" s="19"/>
    </row>
    <row r="798" spans="8:8" ht="12" x14ac:dyDescent="0.2">
      <c r="H798" s="19"/>
    </row>
    <row r="799" spans="8:8" ht="12" x14ac:dyDescent="0.2">
      <c r="H799" s="19"/>
    </row>
    <row r="800" spans="8:8" ht="12" x14ac:dyDescent="0.2">
      <c r="H800" s="19"/>
    </row>
    <row r="801" spans="8:8" ht="12" x14ac:dyDescent="0.2">
      <c r="H801" s="19"/>
    </row>
    <row r="802" spans="8:8" ht="12" x14ac:dyDescent="0.2">
      <c r="H802" s="19"/>
    </row>
    <row r="803" spans="8:8" ht="12" x14ac:dyDescent="0.2">
      <c r="H803" s="19"/>
    </row>
    <row r="804" spans="8:8" ht="12" x14ac:dyDescent="0.2">
      <c r="H804" s="19"/>
    </row>
    <row r="805" spans="8:8" ht="12" x14ac:dyDescent="0.2">
      <c r="H805" s="19"/>
    </row>
    <row r="806" spans="8:8" ht="12" x14ac:dyDescent="0.2">
      <c r="H806" s="19"/>
    </row>
    <row r="807" spans="8:8" ht="12" x14ac:dyDescent="0.2">
      <c r="H807" s="19"/>
    </row>
    <row r="808" spans="8:8" ht="12" x14ac:dyDescent="0.2">
      <c r="H808" s="19"/>
    </row>
    <row r="809" spans="8:8" ht="12" x14ac:dyDescent="0.2">
      <c r="H809" s="19"/>
    </row>
    <row r="810" spans="8:8" ht="12" x14ac:dyDescent="0.2">
      <c r="H810" s="19"/>
    </row>
    <row r="811" spans="8:8" ht="12" x14ac:dyDescent="0.2">
      <c r="H811" s="19"/>
    </row>
    <row r="812" spans="8:8" ht="12" x14ac:dyDescent="0.2">
      <c r="H812" s="19"/>
    </row>
    <row r="813" spans="8:8" ht="12" x14ac:dyDescent="0.2">
      <c r="H813" s="19"/>
    </row>
    <row r="814" spans="8:8" ht="12" x14ac:dyDescent="0.2">
      <c r="H814" s="19"/>
    </row>
    <row r="815" spans="8:8" ht="12" x14ac:dyDescent="0.2">
      <c r="H815" s="19"/>
    </row>
    <row r="816" spans="8:8" ht="12" x14ac:dyDescent="0.2">
      <c r="H816" s="19"/>
    </row>
    <row r="817" spans="8:8" ht="12" x14ac:dyDescent="0.2">
      <c r="H817" s="19"/>
    </row>
    <row r="818" spans="8:8" ht="12" x14ac:dyDescent="0.2">
      <c r="H818" s="19"/>
    </row>
    <row r="819" spans="8:8" ht="12" x14ac:dyDescent="0.2">
      <c r="H819" s="19"/>
    </row>
    <row r="820" spans="8:8" ht="12" x14ac:dyDescent="0.2">
      <c r="H820" s="19"/>
    </row>
    <row r="821" spans="8:8" ht="12" x14ac:dyDescent="0.2">
      <c r="H821" s="19"/>
    </row>
    <row r="822" spans="8:8" ht="12" x14ac:dyDescent="0.2">
      <c r="H822" s="19"/>
    </row>
    <row r="823" spans="8:8" ht="12" x14ac:dyDescent="0.2">
      <c r="H823" s="19"/>
    </row>
    <row r="824" spans="8:8" ht="12" x14ac:dyDescent="0.2">
      <c r="H824" s="19"/>
    </row>
    <row r="825" spans="8:8" ht="12" x14ac:dyDescent="0.2">
      <c r="H825" s="19"/>
    </row>
    <row r="826" spans="8:8" ht="12" x14ac:dyDescent="0.2">
      <c r="H826" s="19"/>
    </row>
    <row r="827" spans="8:8" ht="12" x14ac:dyDescent="0.2">
      <c r="H827" s="19"/>
    </row>
    <row r="828" spans="8:8" ht="12" x14ac:dyDescent="0.2">
      <c r="H828" s="19"/>
    </row>
    <row r="829" spans="8:8" ht="12" x14ac:dyDescent="0.2">
      <c r="H829" s="19"/>
    </row>
    <row r="830" spans="8:8" ht="12" x14ac:dyDescent="0.2">
      <c r="H830" s="19"/>
    </row>
    <row r="831" spans="8:8" ht="12" x14ac:dyDescent="0.2">
      <c r="H831" s="19"/>
    </row>
    <row r="832" spans="8:8" ht="12" x14ac:dyDescent="0.2">
      <c r="H832" s="19"/>
    </row>
    <row r="833" spans="8:8" ht="12" x14ac:dyDescent="0.2">
      <c r="H833" s="19"/>
    </row>
    <row r="834" spans="8:8" ht="12" x14ac:dyDescent="0.2">
      <c r="H834" s="19"/>
    </row>
    <row r="835" spans="8:8" ht="12" x14ac:dyDescent="0.2">
      <c r="H835" s="19"/>
    </row>
    <row r="836" spans="8:8" ht="12" x14ac:dyDescent="0.2">
      <c r="H836" s="19"/>
    </row>
    <row r="837" spans="8:8" ht="12" x14ac:dyDescent="0.2">
      <c r="H837" s="19"/>
    </row>
    <row r="838" spans="8:8" ht="12" x14ac:dyDescent="0.2">
      <c r="H838" s="19"/>
    </row>
    <row r="839" spans="8:8" ht="12" x14ac:dyDescent="0.2">
      <c r="H839" s="19"/>
    </row>
    <row r="840" spans="8:8" ht="12" x14ac:dyDescent="0.2">
      <c r="H840" s="19"/>
    </row>
    <row r="841" spans="8:8" ht="12" x14ac:dyDescent="0.2">
      <c r="H841" s="19"/>
    </row>
    <row r="842" spans="8:8" ht="12" x14ac:dyDescent="0.2">
      <c r="H842" s="19"/>
    </row>
    <row r="843" spans="8:8" ht="12" x14ac:dyDescent="0.2">
      <c r="H843" s="19"/>
    </row>
    <row r="844" spans="8:8" ht="12" x14ac:dyDescent="0.2">
      <c r="H844" s="19"/>
    </row>
    <row r="845" spans="8:8" ht="12" x14ac:dyDescent="0.2">
      <c r="H845" s="19"/>
    </row>
    <row r="846" spans="8:8" ht="12" x14ac:dyDescent="0.2">
      <c r="H846" s="19"/>
    </row>
    <row r="847" spans="8:8" ht="12" x14ac:dyDescent="0.2">
      <c r="H847" s="19"/>
    </row>
    <row r="848" spans="8:8" ht="12" x14ac:dyDescent="0.2">
      <c r="H848" s="19"/>
    </row>
    <row r="849" spans="8:8" ht="12" x14ac:dyDescent="0.2">
      <c r="H849" s="19"/>
    </row>
    <row r="850" spans="8:8" ht="12" x14ac:dyDescent="0.2">
      <c r="H850" s="19"/>
    </row>
    <row r="851" spans="8:8" ht="12" x14ac:dyDescent="0.2">
      <c r="H851" s="19"/>
    </row>
    <row r="852" spans="8:8" ht="12" x14ac:dyDescent="0.2">
      <c r="H852" s="19"/>
    </row>
    <row r="853" spans="8:8" ht="12" x14ac:dyDescent="0.2">
      <c r="H853" s="19"/>
    </row>
    <row r="854" spans="8:8" ht="12" x14ac:dyDescent="0.2">
      <c r="H854" s="19"/>
    </row>
    <row r="855" spans="8:8" ht="12" x14ac:dyDescent="0.2">
      <c r="H855" s="19"/>
    </row>
    <row r="856" spans="8:8" ht="12" x14ac:dyDescent="0.2">
      <c r="H856" s="19"/>
    </row>
    <row r="857" spans="8:8" ht="12" x14ac:dyDescent="0.2">
      <c r="H857" s="19"/>
    </row>
    <row r="858" spans="8:8" ht="12" x14ac:dyDescent="0.2">
      <c r="H858" s="19"/>
    </row>
    <row r="859" spans="8:8" ht="12" x14ac:dyDescent="0.2">
      <c r="H859" s="19"/>
    </row>
    <row r="860" spans="8:8" ht="12" x14ac:dyDescent="0.2">
      <c r="H860" s="19"/>
    </row>
    <row r="861" spans="8:8" ht="12" x14ac:dyDescent="0.2">
      <c r="H861" s="19"/>
    </row>
    <row r="862" spans="8:8" ht="12" x14ac:dyDescent="0.2">
      <c r="H862" s="19"/>
    </row>
    <row r="863" spans="8:8" ht="12" x14ac:dyDescent="0.2">
      <c r="H863" s="19"/>
    </row>
    <row r="864" spans="8:8" ht="12" x14ac:dyDescent="0.2">
      <c r="H864" s="19"/>
    </row>
    <row r="865" spans="8:8" ht="12" x14ac:dyDescent="0.2">
      <c r="H865" s="19"/>
    </row>
    <row r="866" spans="8:8" ht="12" x14ac:dyDescent="0.2">
      <c r="H866" s="19"/>
    </row>
    <row r="867" spans="8:8" ht="12" x14ac:dyDescent="0.2">
      <c r="H867" s="19"/>
    </row>
    <row r="868" spans="8:8" ht="12" x14ac:dyDescent="0.2">
      <c r="H868" s="19"/>
    </row>
    <row r="869" spans="8:8" ht="12" x14ac:dyDescent="0.2">
      <c r="H869" s="19"/>
    </row>
    <row r="870" spans="8:8" ht="12" x14ac:dyDescent="0.2">
      <c r="H870" s="19"/>
    </row>
    <row r="871" spans="8:8" ht="12" x14ac:dyDescent="0.2">
      <c r="H871" s="19"/>
    </row>
    <row r="872" spans="8:8" ht="12" x14ac:dyDescent="0.2">
      <c r="H872" s="19"/>
    </row>
    <row r="873" spans="8:8" ht="12" x14ac:dyDescent="0.2">
      <c r="H873" s="19"/>
    </row>
    <row r="874" spans="8:8" ht="12" x14ac:dyDescent="0.2">
      <c r="H874" s="19"/>
    </row>
    <row r="875" spans="8:8" ht="12" x14ac:dyDescent="0.2">
      <c r="H875" s="19"/>
    </row>
    <row r="876" spans="8:8" ht="12" x14ac:dyDescent="0.2">
      <c r="H876" s="19"/>
    </row>
    <row r="877" spans="8:8" ht="12" x14ac:dyDescent="0.2">
      <c r="H877" s="19"/>
    </row>
    <row r="878" spans="8:8" ht="12" x14ac:dyDescent="0.2">
      <c r="H878" s="19"/>
    </row>
    <row r="879" spans="8:8" ht="12" x14ac:dyDescent="0.2">
      <c r="H879" s="19"/>
    </row>
    <row r="880" spans="8:8" ht="12" x14ac:dyDescent="0.2">
      <c r="H880" s="19"/>
    </row>
    <row r="881" spans="8:8" ht="12" x14ac:dyDescent="0.2">
      <c r="H881" s="19"/>
    </row>
    <row r="882" spans="8:8" ht="12" x14ac:dyDescent="0.2">
      <c r="H882" s="19"/>
    </row>
    <row r="883" spans="8:8" ht="12" x14ac:dyDescent="0.2">
      <c r="H883" s="19"/>
    </row>
    <row r="884" spans="8:8" ht="12" x14ac:dyDescent="0.2">
      <c r="H884" s="19"/>
    </row>
    <row r="885" spans="8:8" ht="12" x14ac:dyDescent="0.2">
      <c r="H885" s="19"/>
    </row>
    <row r="886" spans="8:8" ht="12" x14ac:dyDescent="0.2">
      <c r="H886" s="19"/>
    </row>
    <row r="887" spans="8:8" ht="12" x14ac:dyDescent="0.2">
      <c r="H887" s="19"/>
    </row>
    <row r="888" spans="8:8" ht="12" x14ac:dyDescent="0.2">
      <c r="H888" s="19"/>
    </row>
    <row r="889" spans="8:8" ht="12" x14ac:dyDescent="0.2">
      <c r="H889" s="19"/>
    </row>
    <row r="890" spans="8:8" ht="12" x14ac:dyDescent="0.2">
      <c r="H890" s="19"/>
    </row>
    <row r="891" spans="8:8" ht="12" x14ac:dyDescent="0.2">
      <c r="H891" s="19"/>
    </row>
    <row r="892" spans="8:8" ht="12" x14ac:dyDescent="0.2">
      <c r="H892" s="19"/>
    </row>
    <row r="893" spans="8:8" ht="12" x14ac:dyDescent="0.2">
      <c r="H893" s="19"/>
    </row>
    <row r="894" spans="8:8" ht="12" x14ac:dyDescent="0.2">
      <c r="H894" s="19"/>
    </row>
    <row r="895" spans="8:8" ht="12" x14ac:dyDescent="0.2">
      <c r="H895" s="19"/>
    </row>
    <row r="896" spans="8:8" ht="12" x14ac:dyDescent="0.2">
      <c r="H896" s="19"/>
    </row>
    <row r="897" spans="8:8" ht="12" x14ac:dyDescent="0.2">
      <c r="H897" s="19"/>
    </row>
    <row r="898" spans="8:8" ht="12" x14ac:dyDescent="0.2">
      <c r="H898" s="19"/>
    </row>
    <row r="899" spans="8:8" ht="12" x14ac:dyDescent="0.2">
      <c r="H899" s="19"/>
    </row>
    <row r="900" spans="8:8" ht="12" x14ac:dyDescent="0.2">
      <c r="H900" s="19"/>
    </row>
    <row r="901" spans="8:8" ht="12" x14ac:dyDescent="0.2">
      <c r="H901" s="19"/>
    </row>
    <row r="902" spans="8:8" ht="12" x14ac:dyDescent="0.2">
      <c r="H902" s="19"/>
    </row>
    <row r="903" spans="8:8" ht="12" x14ac:dyDescent="0.2">
      <c r="H903" s="19"/>
    </row>
    <row r="904" spans="8:8" ht="12" x14ac:dyDescent="0.2">
      <c r="H904" s="19"/>
    </row>
    <row r="905" spans="8:8" ht="12" x14ac:dyDescent="0.2">
      <c r="H905" s="19"/>
    </row>
    <row r="906" spans="8:8" ht="12" x14ac:dyDescent="0.2">
      <c r="H906" s="19"/>
    </row>
    <row r="907" spans="8:8" ht="12" x14ac:dyDescent="0.2">
      <c r="H907" s="19"/>
    </row>
    <row r="908" spans="8:8" ht="12" x14ac:dyDescent="0.2">
      <c r="H908" s="19"/>
    </row>
    <row r="909" spans="8:8" ht="12" x14ac:dyDescent="0.2">
      <c r="H909" s="19"/>
    </row>
    <row r="910" spans="8:8" ht="12" x14ac:dyDescent="0.2">
      <c r="H910" s="19"/>
    </row>
    <row r="911" spans="8:8" ht="12" x14ac:dyDescent="0.2">
      <c r="H911" s="19"/>
    </row>
    <row r="912" spans="8:8" ht="12" x14ac:dyDescent="0.2">
      <c r="H912" s="19"/>
    </row>
    <row r="913" spans="8:8" ht="12" x14ac:dyDescent="0.2">
      <c r="H913" s="19"/>
    </row>
    <row r="914" spans="8:8" ht="12" x14ac:dyDescent="0.2">
      <c r="H914" s="19"/>
    </row>
    <row r="915" spans="8:8" ht="12" x14ac:dyDescent="0.2">
      <c r="H915" s="19"/>
    </row>
    <row r="916" spans="8:8" ht="12" x14ac:dyDescent="0.2">
      <c r="H916" s="19"/>
    </row>
    <row r="917" spans="8:8" ht="12" x14ac:dyDescent="0.2">
      <c r="H917" s="19"/>
    </row>
    <row r="918" spans="8:8" ht="12" x14ac:dyDescent="0.2">
      <c r="H918" s="19"/>
    </row>
    <row r="919" spans="8:8" ht="12" x14ac:dyDescent="0.2">
      <c r="H919" s="19"/>
    </row>
    <row r="920" spans="8:8" ht="12" x14ac:dyDescent="0.2">
      <c r="H920" s="19"/>
    </row>
    <row r="921" spans="8:8" ht="12" x14ac:dyDescent="0.2">
      <c r="H921" s="19"/>
    </row>
    <row r="922" spans="8:8" ht="12" x14ac:dyDescent="0.2">
      <c r="H922" s="19"/>
    </row>
    <row r="923" spans="8:8" ht="12" x14ac:dyDescent="0.2">
      <c r="H923" s="19"/>
    </row>
    <row r="924" spans="8:8" ht="12" x14ac:dyDescent="0.2">
      <c r="H924" s="19"/>
    </row>
    <row r="925" spans="8:8" ht="12" x14ac:dyDescent="0.2">
      <c r="H925" s="19"/>
    </row>
    <row r="926" spans="8:8" ht="12" x14ac:dyDescent="0.2">
      <c r="H926" s="19"/>
    </row>
    <row r="927" spans="8:8" ht="12" x14ac:dyDescent="0.2">
      <c r="H927" s="19"/>
    </row>
    <row r="928" spans="8:8" ht="12" x14ac:dyDescent="0.2">
      <c r="H928" s="19"/>
    </row>
    <row r="929" spans="8:8" ht="12" x14ac:dyDescent="0.2">
      <c r="H929" s="19"/>
    </row>
    <row r="930" spans="8:8" ht="12" x14ac:dyDescent="0.2">
      <c r="H930" s="19"/>
    </row>
    <row r="931" spans="8:8" ht="12" x14ac:dyDescent="0.2">
      <c r="H931" s="19"/>
    </row>
    <row r="932" spans="8:8" ht="12" x14ac:dyDescent="0.2">
      <c r="H932" s="19"/>
    </row>
    <row r="933" spans="8:8" ht="12" x14ac:dyDescent="0.2">
      <c r="H933" s="19"/>
    </row>
    <row r="934" spans="8:8" ht="12" x14ac:dyDescent="0.2">
      <c r="H934" s="19"/>
    </row>
    <row r="935" spans="8:8" ht="12" x14ac:dyDescent="0.2">
      <c r="H935" s="19"/>
    </row>
    <row r="936" spans="8:8" ht="12" x14ac:dyDescent="0.2">
      <c r="H936" s="19"/>
    </row>
    <row r="937" spans="8:8" ht="12" x14ac:dyDescent="0.2">
      <c r="H937" s="19"/>
    </row>
    <row r="938" spans="8:8" ht="12" x14ac:dyDescent="0.2">
      <c r="H938" s="19"/>
    </row>
    <row r="939" spans="8:8" ht="12" x14ac:dyDescent="0.2">
      <c r="H939" s="19"/>
    </row>
    <row r="940" spans="8:8" ht="12" x14ac:dyDescent="0.2">
      <c r="H940" s="19"/>
    </row>
    <row r="941" spans="8:8" ht="12" x14ac:dyDescent="0.2">
      <c r="H941" s="19"/>
    </row>
    <row r="942" spans="8:8" ht="12" x14ac:dyDescent="0.2">
      <c r="H942" s="19"/>
    </row>
    <row r="943" spans="8:8" ht="12" x14ac:dyDescent="0.2">
      <c r="H943" s="19"/>
    </row>
    <row r="944" spans="8:8" ht="12" x14ac:dyDescent="0.2">
      <c r="H944" s="19"/>
    </row>
    <row r="945" spans="8:8" ht="12" x14ac:dyDescent="0.2">
      <c r="H945" s="19"/>
    </row>
    <row r="946" spans="8:8" ht="12" x14ac:dyDescent="0.2">
      <c r="H946" s="19"/>
    </row>
    <row r="947" spans="8:8" ht="12" x14ac:dyDescent="0.2">
      <c r="H947" s="19"/>
    </row>
    <row r="948" spans="8:8" ht="12" x14ac:dyDescent="0.2">
      <c r="H948" s="19"/>
    </row>
    <row r="949" spans="8:8" ht="12" x14ac:dyDescent="0.2">
      <c r="H949" s="19"/>
    </row>
    <row r="950" spans="8:8" ht="12" x14ac:dyDescent="0.2">
      <c r="H950" s="19"/>
    </row>
    <row r="951" spans="8:8" ht="12" x14ac:dyDescent="0.2">
      <c r="H951" s="19"/>
    </row>
    <row r="952" spans="8:8" ht="12" x14ac:dyDescent="0.2">
      <c r="H952" s="19"/>
    </row>
    <row r="953" spans="8:8" ht="12" x14ac:dyDescent="0.2">
      <c r="H953" s="19"/>
    </row>
    <row r="954" spans="8:8" ht="12" x14ac:dyDescent="0.2">
      <c r="H954" s="19"/>
    </row>
    <row r="955" spans="8:8" ht="12" x14ac:dyDescent="0.2">
      <c r="H955" s="19"/>
    </row>
    <row r="956" spans="8:8" ht="12" x14ac:dyDescent="0.2">
      <c r="H956" s="19"/>
    </row>
    <row r="957" spans="8:8" ht="12" x14ac:dyDescent="0.2">
      <c r="H957" s="19"/>
    </row>
    <row r="958" spans="8:8" ht="12" x14ac:dyDescent="0.2">
      <c r="H958" s="19"/>
    </row>
    <row r="959" spans="8:8" ht="12" x14ac:dyDescent="0.2">
      <c r="H959" s="19"/>
    </row>
    <row r="960" spans="8:8" ht="12" x14ac:dyDescent="0.2">
      <c r="H960" s="19"/>
    </row>
    <row r="961" spans="8:8" ht="12" x14ac:dyDescent="0.2">
      <c r="H961" s="19"/>
    </row>
    <row r="962" spans="8:8" ht="12" x14ac:dyDescent="0.2">
      <c r="H962" s="19"/>
    </row>
    <row r="963" spans="8:8" ht="12" x14ac:dyDescent="0.2">
      <c r="H963" s="19"/>
    </row>
    <row r="964" spans="8:8" ht="12" x14ac:dyDescent="0.2">
      <c r="H964" s="19"/>
    </row>
    <row r="965" spans="8:8" ht="12" x14ac:dyDescent="0.2">
      <c r="H965" s="19"/>
    </row>
    <row r="966" spans="8:8" ht="12" x14ac:dyDescent="0.2">
      <c r="H966" s="19"/>
    </row>
    <row r="967" spans="8:8" ht="12" x14ac:dyDescent="0.2">
      <c r="H967" s="19"/>
    </row>
    <row r="968" spans="8:8" ht="12" x14ac:dyDescent="0.2">
      <c r="H968" s="19"/>
    </row>
    <row r="969" spans="8:8" ht="12" x14ac:dyDescent="0.2">
      <c r="H969" s="19"/>
    </row>
    <row r="970" spans="8:8" ht="12" x14ac:dyDescent="0.2">
      <c r="H970" s="19"/>
    </row>
    <row r="971" spans="8:8" ht="12" x14ac:dyDescent="0.2">
      <c r="H971" s="19"/>
    </row>
    <row r="972" spans="8:8" ht="12" x14ac:dyDescent="0.2">
      <c r="H972" s="19"/>
    </row>
    <row r="973" spans="8:8" ht="12" x14ac:dyDescent="0.2">
      <c r="H973" s="19"/>
    </row>
    <row r="974" spans="8:8" ht="12" x14ac:dyDescent="0.2">
      <c r="H974" s="19"/>
    </row>
    <row r="975" spans="8:8" ht="12" x14ac:dyDescent="0.2">
      <c r="H975" s="19"/>
    </row>
    <row r="976" spans="8:8" ht="12" x14ac:dyDescent="0.2">
      <c r="H976" s="19"/>
    </row>
    <row r="977" spans="8:8" ht="12" x14ac:dyDescent="0.2">
      <c r="H977" s="19"/>
    </row>
    <row r="978" spans="8:8" ht="12" x14ac:dyDescent="0.2">
      <c r="H978" s="19"/>
    </row>
    <row r="979" spans="8:8" ht="12" x14ac:dyDescent="0.2">
      <c r="H979" s="19"/>
    </row>
    <row r="980" spans="8:8" ht="12" x14ac:dyDescent="0.2">
      <c r="H980" s="19"/>
    </row>
    <row r="981" spans="8:8" ht="12" x14ac:dyDescent="0.2">
      <c r="H981" s="19"/>
    </row>
    <row r="982" spans="8:8" ht="12" x14ac:dyDescent="0.2">
      <c r="H982" s="19"/>
    </row>
    <row r="983" spans="8:8" ht="12" x14ac:dyDescent="0.2">
      <c r="H983" s="19"/>
    </row>
    <row r="984" spans="8:8" ht="12" x14ac:dyDescent="0.2">
      <c r="H984" s="19"/>
    </row>
    <row r="985" spans="8:8" ht="12" x14ac:dyDescent="0.2">
      <c r="H985" s="19"/>
    </row>
    <row r="986" spans="8:8" ht="12" x14ac:dyDescent="0.2">
      <c r="H986" s="19"/>
    </row>
    <row r="987" spans="8:8" ht="12" x14ac:dyDescent="0.2">
      <c r="H987" s="19"/>
    </row>
    <row r="988" spans="8:8" ht="12" x14ac:dyDescent="0.2">
      <c r="H988" s="19"/>
    </row>
    <row r="989" spans="8:8" ht="12" x14ac:dyDescent="0.2">
      <c r="H989" s="19"/>
    </row>
    <row r="990" spans="8:8" ht="12" x14ac:dyDescent="0.2">
      <c r="H990" s="19"/>
    </row>
    <row r="991" spans="8:8" ht="12" x14ac:dyDescent="0.2">
      <c r="H991" s="19"/>
    </row>
    <row r="992" spans="8:8" ht="12" x14ac:dyDescent="0.2">
      <c r="H992" s="19"/>
    </row>
    <row r="993" spans="8:8" ht="12" x14ac:dyDescent="0.2">
      <c r="H993" s="19"/>
    </row>
    <row r="994" spans="8:8" ht="12" x14ac:dyDescent="0.2">
      <c r="H994" s="19"/>
    </row>
    <row r="995" spans="8:8" ht="12" x14ac:dyDescent="0.2">
      <c r="H995" s="19"/>
    </row>
    <row r="996" spans="8:8" ht="12" x14ac:dyDescent="0.2">
      <c r="H996" s="19"/>
    </row>
    <row r="997" spans="8:8" ht="12" x14ac:dyDescent="0.2">
      <c r="H997" s="19"/>
    </row>
    <row r="998" spans="8:8" ht="12" x14ac:dyDescent="0.2">
      <c r="H998" s="19"/>
    </row>
    <row r="999" spans="8:8" ht="12" x14ac:dyDescent="0.2">
      <c r="H999" s="19"/>
    </row>
    <row r="1000" spans="8:8" ht="12" x14ac:dyDescent="0.2">
      <c r="H1000" s="19"/>
    </row>
    <row r="1001" spans="8:8" ht="12" x14ac:dyDescent="0.2">
      <c r="H1001" s="19"/>
    </row>
    <row r="1002" spans="8:8" ht="12" x14ac:dyDescent="0.2">
      <c r="H1002" s="19"/>
    </row>
    <row r="1003" spans="8:8" ht="12" x14ac:dyDescent="0.2">
      <c r="H1003" s="19"/>
    </row>
    <row r="1004" spans="8:8" ht="12" x14ac:dyDescent="0.2">
      <c r="H1004" s="19"/>
    </row>
    <row r="1005" spans="8:8" ht="12" x14ac:dyDescent="0.2">
      <c r="H1005" s="19"/>
    </row>
    <row r="1006" spans="8:8" ht="12" x14ac:dyDescent="0.2">
      <c r="H1006" s="19"/>
    </row>
    <row r="1007" spans="8:8" ht="12" x14ac:dyDescent="0.2">
      <c r="H1007" s="19"/>
    </row>
    <row r="1008" spans="8:8" ht="12" x14ac:dyDescent="0.2">
      <c r="H1008" s="19"/>
    </row>
    <row r="1009" spans="8:8" ht="12" x14ac:dyDescent="0.2">
      <c r="H1009" s="19"/>
    </row>
    <row r="1010" spans="8:8" ht="12" x14ac:dyDescent="0.2">
      <c r="H1010" s="19"/>
    </row>
    <row r="1011" spans="8:8" ht="12" x14ac:dyDescent="0.2">
      <c r="H1011" s="19"/>
    </row>
    <row r="1012" spans="8:8" ht="12" x14ac:dyDescent="0.2">
      <c r="H1012" s="19"/>
    </row>
    <row r="1013" spans="8:8" ht="12" x14ac:dyDescent="0.2">
      <c r="H1013" s="19"/>
    </row>
    <row r="1014" spans="8:8" ht="12" x14ac:dyDescent="0.2">
      <c r="H1014" s="19"/>
    </row>
    <row r="1015" spans="8:8" ht="12" x14ac:dyDescent="0.2">
      <c r="H1015" s="19"/>
    </row>
    <row r="1016" spans="8:8" ht="12" x14ac:dyDescent="0.2">
      <c r="H1016" s="19"/>
    </row>
    <row r="1017" spans="8:8" ht="12" x14ac:dyDescent="0.2">
      <c r="H1017" s="19"/>
    </row>
    <row r="1018" spans="8:8" ht="12" x14ac:dyDescent="0.2">
      <c r="H1018" s="19"/>
    </row>
    <row r="1019" spans="8:8" ht="12" x14ac:dyDescent="0.2">
      <c r="H1019" s="19"/>
    </row>
    <row r="1020" spans="8:8" ht="12" x14ac:dyDescent="0.2">
      <c r="H1020" s="19"/>
    </row>
    <row r="1021" spans="8:8" ht="12" x14ac:dyDescent="0.2">
      <c r="H1021" s="19"/>
    </row>
    <row r="1022" spans="8:8" ht="12" x14ac:dyDescent="0.2">
      <c r="H1022" s="19"/>
    </row>
    <row r="1023" spans="8:8" ht="12" x14ac:dyDescent="0.2">
      <c r="H1023" s="19"/>
    </row>
    <row r="1024" spans="8:8" ht="12" x14ac:dyDescent="0.2">
      <c r="H1024" s="19"/>
    </row>
    <row r="1025" spans="8:8" ht="12" x14ac:dyDescent="0.2">
      <c r="H1025" s="19"/>
    </row>
    <row r="1026" spans="8:8" ht="12" x14ac:dyDescent="0.2">
      <c r="H1026" s="19"/>
    </row>
    <row r="1027" spans="8:8" ht="12" x14ac:dyDescent="0.2">
      <c r="H1027" s="19"/>
    </row>
    <row r="1028" spans="8:8" ht="12" x14ac:dyDescent="0.2">
      <c r="H1028" s="19"/>
    </row>
    <row r="1029" spans="8:8" ht="12" x14ac:dyDescent="0.2">
      <c r="H1029" s="19"/>
    </row>
    <row r="1030" spans="8:8" ht="12" x14ac:dyDescent="0.2">
      <c r="H1030" s="19"/>
    </row>
    <row r="1031" spans="8:8" ht="12" x14ac:dyDescent="0.2">
      <c r="H1031" s="19"/>
    </row>
    <row r="1032" spans="8:8" ht="12" x14ac:dyDescent="0.2">
      <c r="H1032" s="19"/>
    </row>
    <row r="1033" spans="8:8" ht="12" x14ac:dyDescent="0.2">
      <c r="H1033" s="19"/>
    </row>
    <row r="1034" spans="8:8" ht="12" x14ac:dyDescent="0.2">
      <c r="H1034" s="19"/>
    </row>
    <row r="1035" spans="8:8" ht="12" x14ac:dyDescent="0.2">
      <c r="H1035" s="19"/>
    </row>
    <row r="1036" spans="8:8" ht="12" x14ac:dyDescent="0.2">
      <c r="H1036" s="19"/>
    </row>
    <row r="1037" spans="8:8" ht="12" x14ac:dyDescent="0.2">
      <c r="H1037" s="19"/>
    </row>
    <row r="1038" spans="8:8" ht="12" x14ac:dyDescent="0.2">
      <c r="H1038" s="19"/>
    </row>
    <row r="1039" spans="8:8" ht="12" x14ac:dyDescent="0.2">
      <c r="H1039" s="19"/>
    </row>
    <row r="1040" spans="8:8" ht="12" x14ac:dyDescent="0.2">
      <c r="H1040" s="19"/>
    </row>
    <row r="1041" spans="8:8" ht="12" x14ac:dyDescent="0.2">
      <c r="H1041" s="19"/>
    </row>
    <row r="1042" spans="8:8" ht="12" x14ac:dyDescent="0.2">
      <c r="H1042" s="19"/>
    </row>
    <row r="1043" spans="8:8" ht="12" x14ac:dyDescent="0.2">
      <c r="H1043" s="19"/>
    </row>
    <row r="1044" spans="8:8" ht="12" x14ac:dyDescent="0.2">
      <c r="H1044" s="19"/>
    </row>
    <row r="1045" spans="8:8" ht="12" x14ac:dyDescent="0.2">
      <c r="H1045" s="19"/>
    </row>
    <row r="1046" spans="8:8" ht="12" x14ac:dyDescent="0.2">
      <c r="H1046" s="19"/>
    </row>
    <row r="1047" spans="8:8" ht="12" x14ac:dyDescent="0.2">
      <c r="H1047" s="19"/>
    </row>
    <row r="1048" spans="8:8" ht="12" x14ac:dyDescent="0.2">
      <c r="H1048" s="19"/>
    </row>
    <row r="1049" spans="8:8" ht="12" x14ac:dyDescent="0.2">
      <c r="H1049" s="19"/>
    </row>
    <row r="1050" spans="8:8" ht="12" x14ac:dyDescent="0.2">
      <c r="H1050" s="19"/>
    </row>
    <row r="1051" spans="8:8" ht="12" x14ac:dyDescent="0.2">
      <c r="H1051" s="19"/>
    </row>
    <row r="1052" spans="8:8" ht="12" x14ac:dyDescent="0.2">
      <c r="H1052" s="19"/>
    </row>
    <row r="1053" spans="8:8" ht="12" x14ac:dyDescent="0.2">
      <c r="H1053" s="19"/>
    </row>
    <row r="1054" spans="8:8" ht="12" x14ac:dyDescent="0.2">
      <c r="H1054" s="19"/>
    </row>
    <row r="1055" spans="8:8" ht="12" x14ac:dyDescent="0.2">
      <c r="H1055" s="19"/>
    </row>
    <row r="1056" spans="8:8" ht="12" x14ac:dyDescent="0.2">
      <c r="H1056" s="19"/>
    </row>
    <row r="1057" spans="8:8" ht="12" x14ac:dyDescent="0.2">
      <c r="H1057" s="19"/>
    </row>
    <row r="1058" spans="8:8" ht="12" x14ac:dyDescent="0.2">
      <c r="H1058" s="19"/>
    </row>
    <row r="1059" spans="8:8" ht="12" x14ac:dyDescent="0.2">
      <c r="H1059" s="19"/>
    </row>
    <row r="1060" spans="8:8" ht="12" x14ac:dyDescent="0.2">
      <c r="H1060" s="19"/>
    </row>
    <row r="1061" spans="8:8" ht="12" x14ac:dyDescent="0.2">
      <c r="H1061" s="19"/>
    </row>
    <row r="1062" spans="8:8" ht="12" x14ac:dyDescent="0.2">
      <c r="H1062" s="19"/>
    </row>
    <row r="1063" spans="8:8" ht="12" x14ac:dyDescent="0.2">
      <c r="H1063" s="19"/>
    </row>
    <row r="1064" spans="8:8" ht="12" x14ac:dyDescent="0.2">
      <c r="H1064" s="19"/>
    </row>
    <row r="1065" spans="8:8" ht="12" x14ac:dyDescent="0.2">
      <c r="H1065" s="19"/>
    </row>
    <row r="1066" spans="8:8" ht="12" x14ac:dyDescent="0.2">
      <c r="H1066" s="19"/>
    </row>
    <row r="1067" spans="8:8" ht="12" x14ac:dyDescent="0.2">
      <c r="H1067" s="19"/>
    </row>
    <row r="1068" spans="8:8" ht="12" x14ac:dyDescent="0.2">
      <c r="H1068" s="19"/>
    </row>
    <row r="1069" spans="8:8" ht="12" x14ac:dyDescent="0.2">
      <c r="H1069" s="19"/>
    </row>
    <row r="1070" spans="8:8" ht="12" x14ac:dyDescent="0.2">
      <c r="H1070" s="19"/>
    </row>
    <row r="1071" spans="8:8" ht="12" x14ac:dyDescent="0.2">
      <c r="H1071" s="19"/>
    </row>
    <row r="1072" spans="8:8" ht="12" x14ac:dyDescent="0.2">
      <c r="H1072" s="19"/>
    </row>
    <row r="1073" spans="8:8" ht="12" x14ac:dyDescent="0.2">
      <c r="H1073" s="19"/>
    </row>
    <row r="1074" spans="8:8" ht="12" x14ac:dyDescent="0.2">
      <c r="H1074" s="19"/>
    </row>
    <row r="1075" spans="8:8" ht="12" x14ac:dyDescent="0.2">
      <c r="H1075" s="19"/>
    </row>
    <row r="1076" spans="8:8" ht="12" x14ac:dyDescent="0.2">
      <c r="H1076" s="19"/>
    </row>
    <row r="1077" spans="8:8" ht="12" x14ac:dyDescent="0.2">
      <c r="H1077" s="19"/>
    </row>
    <row r="1078" spans="8:8" ht="12" x14ac:dyDescent="0.2">
      <c r="H1078" s="19"/>
    </row>
    <row r="1079" spans="8:8" ht="12" x14ac:dyDescent="0.2">
      <c r="H1079" s="19"/>
    </row>
    <row r="1080" spans="8:8" ht="12" x14ac:dyDescent="0.2">
      <c r="H1080" s="19"/>
    </row>
    <row r="1081" spans="8:8" ht="12" x14ac:dyDescent="0.2">
      <c r="H1081" s="19"/>
    </row>
    <row r="1082" spans="8:8" ht="12" x14ac:dyDescent="0.2">
      <c r="H1082" s="19"/>
    </row>
    <row r="1083" spans="8:8" ht="12" x14ac:dyDescent="0.2">
      <c r="H1083" s="19"/>
    </row>
    <row r="1084" spans="8:8" ht="12" x14ac:dyDescent="0.2">
      <c r="H1084" s="19"/>
    </row>
    <row r="1085" spans="8:8" ht="12" x14ac:dyDescent="0.2">
      <c r="H1085" s="19"/>
    </row>
    <row r="1086" spans="8:8" ht="12" x14ac:dyDescent="0.2">
      <c r="H1086" s="19"/>
    </row>
    <row r="1087" spans="8:8" ht="12" x14ac:dyDescent="0.2">
      <c r="H1087" s="19"/>
    </row>
    <row r="1088" spans="8:8" ht="12" x14ac:dyDescent="0.2">
      <c r="H1088" s="19"/>
    </row>
    <row r="1089" spans="8:8" ht="12" x14ac:dyDescent="0.2">
      <c r="H1089" s="19"/>
    </row>
    <row r="1090" spans="8:8" ht="12" x14ac:dyDescent="0.2">
      <c r="H1090" s="19"/>
    </row>
    <row r="1091" spans="8:8" ht="12" x14ac:dyDescent="0.2">
      <c r="H1091" s="19"/>
    </row>
    <row r="1092" spans="8:8" ht="12" x14ac:dyDescent="0.2">
      <c r="H1092" s="19"/>
    </row>
    <row r="1093" spans="8:8" ht="12" x14ac:dyDescent="0.2">
      <c r="H1093" s="19"/>
    </row>
    <row r="1094" spans="8:8" ht="12" x14ac:dyDescent="0.2">
      <c r="H1094" s="19"/>
    </row>
    <row r="1095" spans="8:8" ht="12" x14ac:dyDescent="0.2">
      <c r="H1095" s="19"/>
    </row>
    <row r="1096" spans="8:8" ht="12" x14ac:dyDescent="0.2">
      <c r="H1096" s="19"/>
    </row>
    <row r="1097" spans="8:8" ht="12" x14ac:dyDescent="0.2">
      <c r="H1097" s="19"/>
    </row>
    <row r="1098" spans="8:8" ht="12" x14ac:dyDescent="0.2">
      <c r="H1098" s="19"/>
    </row>
    <row r="1099" spans="8:8" ht="12" x14ac:dyDescent="0.2">
      <c r="H1099" s="19"/>
    </row>
    <row r="1100" spans="8:8" ht="12" x14ac:dyDescent="0.2">
      <c r="H1100" s="19"/>
    </row>
    <row r="1101" spans="8:8" ht="12" x14ac:dyDescent="0.2">
      <c r="H1101" s="19"/>
    </row>
    <row r="1102" spans="8:8" ht="12" x14ac:dyDescent="0.2">
      <c r="H1102" s="19"/>
    </row>
    <row r="1103" spans="8:8" ht="12" x14ac:dyDescent="0.2">
      <c r="H1103" s="19"/>
    </row>
    <row r="1104" spans="8:8" ht="12" x14ac:dyDescent="0.2">
      <c r="H1104" s="19"/>
    </row>
    <row r="1105" spans="8:8" ht="12" x14ac:dyDescent="0.2">
      <c r="H1105" s="19"/>
    </row>
    <row r="1106" spans="8:8" ht="12" x14ac:dyDescent="0.2">
      <c r="H1106" s="19"/>
    </row>
    <row r="1107" spans="8:8" ht="12" x14ac:dyDescent="0.2">
      <c r="H1107" s="19"/>
    </row>
    <row r="1108" spans="8:8" ht="12" x14ac:dyDescent="0.2">
      <c r="H1108" s="19"/>
    </row>
    <row r="1109" spans="8:8" ht="12" x14ac:dyDescent="0.2">
      <c r="H1109" s="19"/>
    </row>
    <row r="1110" spans="8:8" ht="12" x14ac:dyDescent="0.2">
      <c r="H1110" s="19"/>
    </row>
    <row r="1111" spans="8:8" ht="12" x14ac:dyDescent="0.2">
      <c r="H1111" s="19"/>
    </row>
    <row r="1112" spans="8:8" ht="12" x14ac:dyDescent="0.2">
      <c r="H1112" s="19"/>
    </row>
    <row r="1113" spans="8:8" ht="12" x14ac:dyDescent="0.2">
      <c r="H1113" s="19"/>
    </row>
    <row r="1114" spans="8:8" ht="12" x14ac:dyDescent="0.2">
      <c r="H1114" s="19"/>
    </row>
    <row r="1115" spans="8:8" ht="12" x14ac:dyDescent="0.2">
      <c r="H1115" s="19"/>
    </row>
    <row r="1116" spans="8:8" ht="12" x14ac:dyDescent="0.2">
      <c r="H1116" s="19"/>
    </row>
    <row r="1117" spans="8:8" ht="12" x14ac:dyDescent="0.2">
      <c r="H1117" s="19"/>
    </row>
    <row r="1118" spans="8:8" ht="12" x14ac:dyDescent="0.2">
      <c r="H1118" s="19"/>
    </row>
    <row r="1119" spans="8:8" ht="12" x14ac:dyDescent="0.2">
      <c r="H1119" s="19"/>
    </row>
    <row r="1120" spans="8:8" ht="12" x14ac:dyDescent="0.2">
      <c r="H1120" s="19"/>
    </row>
    <row r="1121" spans="8:8" ht="12" x14ac:dyDescent="0.2">
      <c r="H1121" s="19"/>
    </row>
    <row r="1122" spans="8:8" ht="12" x14ac:dyDescent="0.2">
      <c r="H1122" s="19"/>
    </row>
    <row r="1123" spans="8:8" ht="12" x14ac:dyDescent="0.2">
      <c r="H1123" s="19"/>
    </row>
    <row r="1124" spans="8:8" ht="12" x14ac:dyDescent="0.2">
      <c r="H1124" s="19"/>
    </row>
    <row r="1125" spans="8:8" ht="12" x14ac:dyDescent="0.2">
      <c r="H1125" s="19"/>
    </row>
    <row r="1126" spans="8:8" ht="12" x14ac:dyDescent="0.2">
      <c r="H1126" s="19"/>
    </row>
    <row r="1127" spans="8:8" ht="12" x14ac:dyDescent="0.2">
      <c r="H1127" s="19"/>
    </row>
    <row r="1128" spans="8:8" ht="12" x14ac:dyDescent="0.2">
      <c r="H1128" s="19"/>
    </row>
    <row r="1129" spans="8:8" ht="12" x14ac:dyDescent="0.2">
      <c r="H1129" s="19"/>
    </row>
    <row r="1130" spans="8:8" ht="12" x14ac:dyDescent="0.2">
      <c r="H1130" s="19"/>
    </row>
    <row r="1131" spans="8:8" ht="12" x14ac:dyDescent="0.2">
      <c r="H1131" s="19"/>
    </row>
    <row r="1132" spans="8:8" ht="12" x14ac:dyDescent="0.2">
      <c r="H1132" s="19"/>
    </row>
    <row r="1133" spans="8:8" ht="12" x14ac:dyDescent="0.2">
      <c r="H1133" s="19"/>
    </row>
    <row r="1134" spans="8:8" ht="12" x14ac:dyDescent="0.2">
      <c r="H1134" s="19"/>
    </row>
    <row r="1135" spans="8:8" ht="12" x14ac:dyDescent="0.2">
      <c r="H1135" s="19"/>
    </row>
    <row r="1136" spans="8:8" ht="12" x14ac:dyDescent="0.2">
      <c r="H1136" s="19"/>
    </row>
    <row r="1137" spans="8:8" ht="12" x14ac:dyDescent="0.2">
      <c r="H1137" s="19"/>
    </row>
    <row r="1138" spans="8:8" ht="12" x14ac:dyDescent="0.2">
      <c r="H1138" s="19"/>
    </row>
    <row r="1139" spans="8:8" ht="12" x14ac:dyDescent="0.2">
      <c r="H1139" s="19"/>
    </row>
    <row r="1140" spans="8:8" ht="12" x14ac:dyDescent="0.2">
      <c r="H1140" s="19"/>
    </row>
    <row r="1141" spans="8:8" ht="12" x14ac:dyDescent="0.2">
      <c r="H1141" s="19"/>
    </row>
    <row r="1142" spans="8:8" ht="12" x14ac:dyDescent="0.2">
      <c r="H1142" s="19"/>
    </row>
    <row r="1143" spans="8:8" ht="12" x14ac:dyDescent="0.2">
      <c r="H1143" s="19"/>
    </row>
    <row r="1144" spans="8:8" ht="12" x14ac:dyDescent="0.2">
      <c r="H1144" s="19"/>
    </row>
    <row r="1145" spans="8:8" ht="12" x14ac:dyDescent="0.2">
      <c r="H1145" s="19"/>
    </row>
    <row r="1146" spans="8:8" ht="12" x14ac:dyDescent="0.2">
      <c r="H1146" s="19"/>
    </row>
    <row r="1147" spans="8:8" ht="12" x14ac:dyDescent="0.2">
      <c r="H1147" s="19"/>
    </row>
    <row r="1148" spans="8:8" ht="12" x14ac:dyDescent="0.2">
      <c r="H1148" s="19"/>
    </row>
    <row r="1149" spans="8:8" ht="12" x14ac:dyDescent="0.2">
      <c r="H1149" s="19"/>
    </row>
    <row r="1150" spans="8:8" ht="12" x14ac:dyDescent="0.2">
      <c r="H1150" s="19"/>
    </row>
    <row r="1151" spans="8:8" ht="12" x14ac:dyDescent="0.2">
      <c r="H1151" s="19"/>
    </row>
    <row r="1152" spans="8:8" ht="12" x14ac:dyDescent="0.2">
      <c r="H1152" s="19"/>
    </row>
    <row r="1153" spans="8:8" ht="12" x14ac:dyDescent="0.2">
      <c r="H1153" s="19"/>
    </row>
    <row r="1154" spans="8:8" ht="12" x14ac:dyDescent="0.2">
      <c r="H1154" s="19"/>
    </row>
    <row r="1155" spans="8:8" ht="12" x14ac:dyDescent="0.2">
      <c r="H1155" s="19"/>
    </row>
    <row r="1156" spans="8:8" ht="12" x14ac:dyDescent="0.2">
      <c r="H1156" s="19"/>
    </row>
    <row r="1157" spans="8:8" ht="12" x14ac:dyDescent="0.2">
      <c r="H1157" s="19"/>
    </row>
    <row r="1158" spans="8:8" ht="12" x14ac:dyDescent="0.2">
      <c r="H1158" s="19"/>
    </row>
    <row r="1159" spans="8:8" ht="12" x14ac:dyDescent="0.2">
      <c r="H1159" s="19"/>
    </row>
    <row r="1160" spans="8:8" ht="12" x14ac:dyDescent="0.2">
      <c r="H1160" s="19"/>
    </row>
    <row r="1161" spans="8:8" ht="12" x14ac:dyDescent="0.2">
      <c r="H1161" s="19"/>
    </row>
    <row r="1162" spans="8:8" ht="12" x14ac:dyDescent="0.2">
      <c r="H1162" s="19"/>
    </row>
    <row r="1163" spans="8:8" ht="12" x14ac:dyDescent="0.2">
      <c r="H1163" s="19"/>
    </row>
    <row r="1164" spans="8:8" ht="12" x14ac:dyDescent="0.2">
      <c r="H1164" s="19"/>
    </row>
    <row r="1165" spans="8:8" ht="12" x14ac:dyDescent="0.2">
      <c r="H1165" s="19"/>
    </row>
    <row r="1166" spans="8:8" ht="12" x14ac:dyDescent="0.2">
      <c r="H1166" s="19"/>
    </row>
    <row r="1167" spans="8:8" ht="12" x14ac:dyDescent="0.2">
      <c r="H1167" s="19"/>
    </row>
    <row r="1168" spans="8:8" ht="12" x14ac:dyDescent="0.2">
      <c r="H1168" s="19"/>
    </row>
    <row r="1169" spans="8:8" ht="12" x14ac:dyDescent="0.2">
      <c r="H1169" s="19"/>
    </row>
    <row r="1170" spans="8:8" ht="12" x14ac:dyDescent="0.2">
      <c r="H1170" s="19"/>
    </row>
    <row r="1171" spans="8:8" ht="12" x14ac:dyDescent="0.2">
      <c r="H1171" s="19"/>
    </row>
    <row r="1172" spans="8:8" ht="12" x14ac:dyDescent="0.2">
      <c r="H1172" s="19"/>
    </row>
    <row r="1173" spans="8:8" ht="12" x14ac:dyDescent="0.2">
      <c r="H1173" s="19"/>
    </row>
    <row r="1174" spans="8:8" ht="12" x14ac:dyDescent="0.2">
      <c r="H1174" s="19"/>
    </row>
    <row r="1175" spans="8:8" ht="12" x14ac:dyDescent="0.2">
      <c r="H1175" s="19"/>
    </row>
    <row r="1176" spans="8:8" ht="12" x14ac:dyDescent="0.2">
      <c r="H1176" s="19"/>
    </row>
    <row r="1177" spans="8:8" ht="12" x14ac:dyDescent="0.2">
      <c r="H1177" s="19"/>
    </row>
    <row r="1178" spans="8:8" ht="12" x14ac:dyDescent="0.2">
      <c r="H1178" s="19"/>
    </row>
    <row r="1179" spans="8:8" ht="12" x14ac:dyDescent="0.2">
      <c r="H1179" s="19"/>
    </row>
    <row r="1180" spans="8:8" ht="12" x14ac:dyDescent="0.2">
      <c r="H1180" s="19"/>
    </row>
    <row r="1181" spans="8:8" ht="12" x14ac:dyDescent="0.2">
      <c r="H1181" s="19"/>
    </row>
    <row r="1182" spans="8:8" ht="12" x14ac:dyDescent="0.2">
      <c r="H1182" s="19"/>
    </row>
    <row r="1183" spans="8:8" ht="12" x14ac:dyDescent="0.2">
      <c r="H1183" s="19"/>
    </row>
    <row r="1184" spans="8:8" ht="12" x14ac:dyDescent="0.2">
      <c r="H1184" s="19"/>
    </row>
    <row r="1185" spans="8:8" ht="12" x14ac:dyDescent="0.2">
      <c r="H1185" s="19"/>
    </row>
    <row r="1186" spans="8:8" ht="12" x14ac:dyDescent="0.2">
      <c r="H1186" s="19"/>
    </row>
    <row r="1187" spans="8:8" ht="12" x14ac:dyDescent="0.2">
      <c r="H1187" s="19"/>
    </row>
    <row r="1188" spans="8:8" ht="12" x14ac:dyDescent="0.2">
      <c r="H1188" s="19"/>
    </row>
    <row r="1189" spans="8:8" ht="12" x14ac:dyDescent="0.2">
      <c r="H1189" s="19"/>
    </row>
    <row r="1190" spans="8:8" ht="12" x14ac:dyDescent="0.2">
      <c r="H1190" s="19"/>
    </row>
    <row r="1191" spans="8:8" ht="12" x14ac:dyDescent="0.2">
      <c r="H1191" s="19"/>
    </row>
    <row r="1192" spans="8:8" ht="12" x14ac:dyDescent="0.2">
      <c r="H1192" s="19"/>
    </row>
    <row r="1193" spans="8:8" ht="12" x14ac:dyDescent="0.2">
      <c r="H1193" s="19"/>
    </row>
    <row r="1194" spans="8:8" ht="12" x14ac:dyDescent="0.2">
      <c r="H1194" s="19"/>
    </row>
    <row r="1195" spans="8:8" ht="12" x14ac:dyDescent="0.2">
      <c r="H1195" s="19"/>
    </row>
    <row r="1196" spans="8:8" ht="12" x14ac:dyDescent="0.2">
      <c r="H1196" s="19"/>
    </row>
    <row r="1197" spans="8:8" ht="12" x14ac:dyDescent="0.2">
      <c r="H1197" s="19"/>
    </row>
    <row r="1198" spans="8:8" ht="12" x14ac:dyDescent="0.2">
      <c r="H1198" s="19"/>
    </row>
    <row r="1199" spans="8:8" ht="12" x14ac:dyDescent="0.2">
      <c r="H1199" s="19"/>
    </row>
    <row r="1200" spans="8:8" ht="12" x14ac:dyDescent="0.2">
      <c r="H1200" s="19"/>
    </row>
    <row r="1201" spans="8:8" ht="12" x14ac:dyDescent="0.2">
      <c r="H1201" s="19"/>
    </row>
    <row r="1202" spans="8:8" ht="12" x14ac:dyDescent="0.2">
      <c r="H1202" s="19"/>
    </row>
    <row r="1203" spans="8:8" ht="12" x14ac:dyDescent="0.2">
      <c r="H1203" s="19"/>
    </row>
    <row r="1204" spans="8:8" ht="12" x14ac:dyDescent="0.2">
      <c r="H1204" s="19"/>
    </row>
    <row r="1205" spans="8:8" ht="12" x14ac:dyDescent="0.2">
      <c r="H1205" s="19"/>
    </row>
    <row r="1206" spans="8:8" ht="12" x14ac:dyDescent="0.2">
      <c r="H1206" s="19"/>
    </row>
    <row r="1207" spans="8:8" ht="12" x14ac:dyDescent="0.2">
      <c r="H1207" s="19"/>
    </row>
    <row r="1208" spans="8:8" ht="12" x14ac:dyDescent="0.2">
      <c r="H1208" s="19"/>
    </row>
    <row r="1209" spans="8:8" ht="12" x14ac:dyDescent="0.2">
      <c r="H1209" s="19"/>
    </row>
    <row r="1210" spans="8:8" ht="12" x14ac:dyDescent="0.2">
      <c r="H1210" s="19"/>
    </row>
    <row r="1211" spans="8:8" ht="12" x14ac:dyDescent="0.2">
      <c r="H1211" s="19"/>
    </row>
    <row r="1212" spans="8:8" ht="12" x14ac:dyDescent="0.2">
      <c r="H1212" s="19"/>
    </row>
    <row r="1213" spans="8:8" ht="12" x14ac:dyDescent="0.2">
      <c r="H1213" s="19"/>
    </row>
    <row r="1214" spans="8:8" ht="12" x14ac:dyDescent="0.2">
      <c r="H1214" s="19"/>
    </row>
    <row r="1215" spans="8:8" ht="12" x14ac:dyDescent="0.2">
      <c r="H1215" s="19"/>
    </row>
    <row r="1216" spans="8:8" ht="12" x14ac:dyDescent="0.2">
      <c r="H1216" s="19"/>
    </row>
    <row r="1217" spans="8:8" ht="12" x14ac:dyDescent="0.2">
      <c r="H1217" s="19"/>
    </row>
    <row r="1218" spans="8:8" ht="12" x14ac:dyDescent="0.2">
      <c r="H1218" s="19"/>
    </row>
    <row r="1219" spans="8:8" ht="12" x14ac:dyDescent="0.2">
      <c r="H1219" s="19"/>
    </row>
    <row r="1220" spans="8:8" ht="12" x14ac:dyDescent="0.2">
      <c r="H1220" s="19"/>
    </row>
    <row r="1221" spans="8:8" ht="12" x14ac:dyDescent="0.2">
      <c r="H1221" s="19"/>
    </row>
    <row r="1222" spans="8:8" ht="12" x14ac:dyDescent="0.2">
      <c r="H1222" s="19"/>
    </row>
    <row r="1223" spans="8:8" ht="12" x14ac:dyDescent="0.2">
      <c r="H1223" s="19"/>
    </row>
    <row r="1224" spans="8:8" ht="12" x14ac:dyDescent="0.2">
      <c r="H1224" s="19"/>
    </row>
    <row r="1225" spans="8:8" ht="12" x14ac:dyDescent="0.2">
      <c r="H1225" s="19"/>
    </row>
    <row r="1226" spans="8:8" ht="12" x14ac:dyDescent="0.2">
      <c r="H1226" s="19"/>
    </row>
    <row r="1227" spans="8:8" ht="12" x14ac:dyDescent="0.2">
      <c r="H1227" s="19"/>
    </row>
    <row r="1228" spans="8:8" ht="12" x14ac:dyDescent="0.2">
      <c r="H1228" s="19"/>
    </row>
    <row r="1229" spans="8:8" ht="12" x14ac:dyDescent="0.2">
      <c r="H1229" s="19"/>
    </row>
    <row r="1230" spans="8:8" ht="12" x14ac:dyDescent="0.2">
      <c r="H1230" s="19"/>
    </row>
    <row r="1231" spans="8:8" ht="12" x14ac:dyDescent="0.2">
      <c r="H1231" s="19"/>
    </row>
    <row r="1232" spans="8:8" ht="12" x14ac:dyDescent="0.2">
      <c r="H1232" s="19"/>
    </row>
    <row r="1233" spans="8:8" ht="12" x14ac:dyDescent="0.2">
      <c r="H1233" s="19"/>
    </row>
    <row r="1234" spans="8:8" ht="12" x14ac:dyDescent="0.2">
      <c r="H1234" s="19"/>
    </row>
    <row r="1235" spans="8:8" ht="12" x14ac:dyDescent="0.2">
      <c r="H1235" s="19"/>
    </row>
    <row r="1236" spans="8:8" ht="12" x14ac:dyDescent="0.2">
      <c r="H1236" s="19"/>
    </row>
    <row r="1237" spans="8:8" ht="12" x14ac:dyDescent="0.2">
      <c r="H1237" s="19"/>
    </row>
    <row r="1238" spans="8:8" ht="12" x14ac:dyDescent="0.2">
      <c r="H1238" s="19"/>
    </row>
    <row r="1239" spans="8:8" ht="12" x14ac:dyDescent="0.2">
      <c r="H1239" s="19"/>
    </row>
    <row r="1240" spans="8:8" ht="12" x14ac:dyDescent="0.2">
      <c r="H1240" s="19"/>
    </row>
    <row r="1241" spans="8:8" ht="12" x14ac:dyDescent="0.2">
      <c r="H1241" s="19"/>
    </row>
    <row r="1242" spans="8:8" ht="12" x14ac:dyDescent="0.2">
      <c r="H1242" s="19"/>
    </row>
    <row r="1243" spans="8:8" ht="12" x14ac:dyDescent="0.2">
      <c r="H1243" s="19"/>
    </row>
    <row r="1244" spans="8:8" ht="12" x14ac:dyDescent="0.2">
      <c r="H1244" s="19"/>
    </row>
    <row r="1245" spans="8:8" ht="12" x14ac:dyDescent="0.2">
      <c r="H1245" s="19"/>
    </row>
    <row r="1246" spans="8:8" ht="12" x14ac:dyDescent="0.2">
      <c r="H1246" s="19"/>
    </row>
    <row r="1247" spans="8:8" ht="12" x14ac:dyDescent="0.2">
      <c r="H1247" s="19"/>
    </row>
    <row r="1248" spans="8:8" ht="12" x14ac:dyDescent="0.2">
      <c r="H1248" s="19"/>
    </row>
    <row r="1249" spans="8:8" ht="12" x14ac:dyDescent="0.2">
      <c r="H1249" s="19"/>
    </row>
    <row r="1250" spans="8:8" ht="12" x14ac:dyDescent="0.2">
      <c r="H1250" s="19"/>
    </row>
    <row r="1251" spans="8:8" ht="12" x14ac:dyDescent="0.2">
      <c r="H1251" s="19"/>
    </row>
    <row r="1252" spans="8:8" ht="12" x14ac:dyDescent="0.2">
      <c r="H1252" s="19"/>
    </row>
    <row r="1253" spans="8:8" ht="12" x14ac:dyDescent="0.2">
      <c r="H1253" s="19"/>
    </row>
    <row r="1254" spans="8:8" ht="12" x14ac:dyDescent="0.2">
      <c r="H1254" s="19"/>
    </row>
    <row r="1255" spans="8:8" ht="12" x14ac:dyDescent="0.2">
      <c r="H1255" s="19"/>
    </row>
    <row r="1256" spans="8:8" ht="12" x14ac:dyDescent="0.2">
      <c r="H1256" s="19"/>
    </row>
    <row r="1257" spans="8:8" ht="12" x14ac:dyDescent="0.2">
      <c r="H1257" s="19"/>
    </row>
    <row r="1258" spans="8:8" ht="12" x14ac:dyDescent="0.2">
      <c r="H1258" s="19"/>
    </row>
    <row r="1259" spans="8:8" ht="12" x14ac:dyDescent="0.2">
      <c r="H1259" s="19"/>
    </row>
    <row r="1260" spans="8:8" ht="12" x14ac:dyDescent="0.2">
      <c r="H1260" s="19"/>
    </row>
    <row r="1261" spans="8:8" ht="12" x14ac:dyDescent="0.2">
      <c r="H1261" s="19"/>
    </row>
    <row r="1262" spans="8:8" ht="12" x14ac:dyDescent="0.2">
      <c r="H1262" s="19"/>
    </row>
    <row r="1263" spans="8:8" ht="12" x14ac:dyDescent="0.2">
      <c r="H1263" s="19"/>
    </row>
    <row r="1264" spans="8:8" ht="12" x14ac:dyDescent="0.2">
      <c r="H1264" s="19"/>
    </row>
    <row r="1265" spans="8:8" ht="12" x14ac:dyDescent="0.2">
      <c r="H1265" s="19"/>
    </row>
    <row r="1266" spans="8:8" ht="12" x14ac:dyDescent="0.2">
      <c r="H1266" s="19"/>
    </row>
    <row r="1267" spans="8:8" ht="12" x14ac:dyDescent="0.2">
      <c r="H1267" s="19"/>
    </row>
    <row r="1268" spans="8:8" ht="12" x14ac:dyDescent="0.2">
      <c r="H1268" s="19"/>
    </row>
    <row r="1269" spans="8:8" ht="12" x14ac:dyDescent="0.2">
      <c r="H1269" s="19"/>
    </row>
    <row r="1270" spans="8:8" ht="12" x14ac:dyDescent="0.2">
      <c r="H1270" s="19"/>
    </row>
    <row r="1271" spans="8:8" ht="12" x14ac:dyDescent="0.2">
      <c r="H1271" s="19"/>
    </row>
    <row r="1272" spans="8:8" ht="12" x14ac:dyDescent="0.2">
      <c r="H1272" s="19"/>
    </row>
    <row r="1273" spans="8:8" ht="12" x14ac:dyDescent="0.2">
      <c r="H1273" s="19"/>
    </row>
    <row r="1274" spans="8:8" ht="12" x14ac:dyDescent="0.2">
      <c r="H1274" s="19"/>
    </row>
    <row r="1275" spans="8:8" ht="12" x14ac:dyDescent="0.2">
      <c r="H1275" s="19"/>
    </row>
    <row r="1276" spans="8:8" ht="12" x14ac:dyDescent="0.2">
      <c r="H1276" s="19"/>
    </row>
    <row r="1277" spans="8:8" ht="12" x14ac:dyDescent="0.2">
      <c r="H1277" s="19"/>
    </row>
    <row r="1278" spans="8:8" ht="12" x14ac:dyDescent="0.2">
      <c r="H1278" s="19"/>
    </row>
    <row r="1279" spans="8:8" ht="12" x14ac:dyDescent="0.2">
      <c r="H1279" s="19"/>
    </row>
    <row r="1280" spans="8:8" ht="12" x14ac:dyDescent="0.2">
      <c r="H1280" s="19"/>
    </row>
    <row r="1281" spans="8:8" ht="12" x14ac:dyDescent="0.2">
      <c r="H1281" s="19"/>
    </row>
    <row r="1282" spans="8:8" ht="12" x14ac:dyDescent="0.2">
      <c r="H1282" s="19"/>
    </row>
    <row r="1283" spans="8:8" ht="12" x14ac:dyDescent="0.2">
      <c r="H1283" s="19"/>
    </row>
    <row r="1284" spans="8:8" ht="12" x14ac:dyDescent="0.2">
      <c r="H1284" s="19"/>
    </row>
    <row r="1285" spans="8:8" ht="12" x14ac:dyDescent="0.2">
      <c r="H1285" s="19"/>
    </row>
    <row r="1286" spans="8:8" ht="12" x14ac:dyDescent="0.2">
      <c r="H1286" s="19"/>
    </row>
    <row r="1287" spans="8:8" ht="12" x14ac:dyDescent="0.2">
      <c r="H1287" s="19"/>
    </row>
    <row r="1288" spans="8:8" ht="12" x14ac:dyDescent="0.2">
      <c r="H1288" s="19"/>
    </row>
    <row r="1289" spans="8:8" ht="12" x14ac:dyDescent="0.2">
      <c r="H1289" s="19"/>
    </row>
    <row r="1290" spans="8:8" ht="12" x14ac:dyDescent="0.2">
      <c r="H1290" s="19"/>
    </row>
    <row r="1291" spans="8:8" ht="12" x14ac:dyDescent="0.2">
      <c r="H1291" s="19"/>
    </row>
    <row r="1292" spans="8:8" ht="12" x14ac:dyDescent="0.2">
      <c r="H1292" s="19"/>
    </row>
    <row r="1293" spans="8:8" ht="12" x14ac:dyDescent="0.2">
      <c r="H1293" s="19"/>
    </row>
    <row r="1294" spans="8:8" ht="12" x14ac:dyDescent="0.2">
      <c r="H1294" s="19"/>
    </row>
    <row r="1295" spans="8:8" ht="12" x14ac:dyDescent="0.2">
      <c r="H1295" s="19"/>
    </row>
    <row r="1296" spans="8:8" ht="12" x14ac:dyDescent="0.2">
      <c r="H1296" s="19"/>
    </row>
    <row r="1297" spans="8:8" ht="12" x14ac:dyDescent="0.2">
      <c r="H1297" s="19"/>
    </row>
    <row r="1298" spans="8:8" ht="12" x14ac:dyDescent="0.2">
      <c r="H1298" s="19"/>
    </row>
    <row r="1299" spans="8:8" ht="12" x14ac:dyDescent="0.2">
      <c r="H1299" s="19"/>
    </row>
    <row r="1300" spans="8:8" ht="12" x14ac:dyDescent="0.2">
      <c r="H1300" s="19"/>
    </row>
    <row r="1301" spans="8:8" ht="12" x14ac:dyDescent="0.2">
      <c r="H1301" s="19"/>
    </row>
    <row r="1302" spans="8:8" ht="12" x14ac:dyDescent="0.2">
      <c r="H1302" s="19"/>
    </row>
    <row r="1303" spans="8:8" ht="12" x14ac:dyDescent="0.2">
      <c r="H1303" s="19"/>
    </row>
    <row r="1304" spans="8:8" ht="12" x14ac:dyDescent="0.2">
      <c r="H1304" s="19"/>
    </row>
    <row r="1305" spans="8:8" ht="12" x14ac:dyDescent="0.2">
      <c r="H1305" s="19"/>
    </row>
    <row r="1306" spans="8:8" ht="12" x14ac:dyDescent="0.2">
      <c r="H1306" s="19"/>
    </row>
    <row r="1307" spans="8:8" ht="12" x14ac:dyDescent="0.2">
      <c r="H1307" s="19"/>
    </row>
    <row r="1308" spans="8:8" ht="12" x14ac:dyDescent="0.2">
      <c r="H1308" s="19"/>
    </row>
    <row r="1309" spans="8:8" ht="12" x14ac:dyDescent="0.2">
      <c r="H1309" s="19"/>
    </row>
    <row r="1310" spans="8:8" ht="12" x14ac:dyDescent="0.2">
      <c r="H1310" s="19"/>
    </row>
    <row r="1311" spans="8:8" ht="12" x14ac:dyDescent="0.2">
      <c r="H1311" s="19"/>
    </row>
    <row r="1312" spans="8:8" ht="12" x14ac:dyDescent="0.2">
      <c r="H1312" s="19"/>
    </row>
    <row r="1313" spans="8:8" ht="12" x14ac:dyDescent="0.2">
      <c r="H1313" s="19"/>
    </row>
    <row r="1314" spans="8:8" ht="12" x14ac:dyDescent="0.2">
      <c r="H1314" s="19"/>
    </row>
    <row r="1315" spans="8:8" ht="12" x14ac:dyDescent="0.2">
      <c r="H1315" s="19"/>
    </row>
    <row r="1316" spans="8:8" ht="12" x14ac:dyDescent="0.2">
      <c r="H1316" s="19"/>
    </row>
    <row r="1317" spans="8:8" ht="12" x14ac:dyDescent="0.2">
      <c r="H1317" s="19"/>
    </row>
    <row r="1318" spans="8:8" ht="12" x14ac:dyDescent="0.2">
      <c r="H1318" s="19"/>
    </row>
    <row r="1319" spans="8:8" ht="12" x14ac:dyDescent="0.2">
      <c r="H1319" s="19"/>
    </row>
    <row r="1320" spans="8:8" ht="12" x14ac:dyDescent="0.2">
      <c r="H1320" s="19"/>
    </row>
    <row r="1321" spans="8:8" ht="12" x14ac:dyDescent="0.2">
      <c r="H1321" s="19"/>
    </row>
    <row r="1322" spans="8:8" ht="12" x14ac:dyDescent="0.2">
      <c r="H1322" s="19"/>
    </row>
    <row r="1323" spans="8:8" ht="12" x14ac:dyDescent="0.2">
      <c r="H1323" s="19"/>
    </row>
    <row r="1324" spans="8:8" ht="12" x14ac:dyDescent="0.2">
      <c r="H1324" s="19"/>
    </row>
    <row r="1325" spans="8:8" ht="12" x14ac:dyDescent="0.2">
      <c r="H1325" s="19"/>
    </row>
    <row r="1326" spans="8:8" ht="12" x14ac:dyDescent="0.2">
      <c r="H1326" s="19"/>
    </row>
    <row r="1327" spans="8:8" ht="12" x14ac:dyDescent="0.2">
      <c r="H1327" s="19"/>
    </row>
    <row r="1328" spans="8:8" ht="12" x14ac:dyDescent="0.2">
      <c r="H1328" s="19"/>
    </row>
    <row r="1329" spans="8:8" ht="12" x14ac:dyDescent="0.2">
      <c r="H1329" s="19"/>
    </row>
    <row r="1330" spans="8:8" ht="12" x14ac:dyDescent="0.2">
      <c r="H1330" s="19"/>
    </row>
    <row r="1331" spans="8:8" ht="12" x14ac:dyDescent="0.2">
      <c r="H1331" s="19"/>
    </row>
    <row r="1332" spans="8:8" ht="12" x14ac:dyDescent="0.2">
      <c r="H1332" s="19"/>
    </row>
    <row r="1333" spans="8:8" ht="12" x14ac:dyDescent="0.2">
      <c r="H1333" s="19"/>
    </row>
    <row r="1334" spans="8:8" ht="12" x14ac:dyDescent="0.2">
      <c r="H1334" s="19"/>
    </row>
    <row r="1335" spans="8:8" ht="12" x14ac:dyDescent="0.2">
      <c r="H1335" s="19"/>
    </row>
    <row r="1336" spans="8:8" ht="12" x14ac:dyDescent="0.2">
      <c r="H1336" s="19"/>
    </row>
    <row r="1337" spans="8:8" ht="12" x14ac:dyDescent="0.2">
      <c r="H1337" s="19"/>
    </row>
    <row r="1338" spans="8:8" ht="12" x14ac:dyDescent="0.2">
      <c r="H1338" s="19"/>
    </row>
    <row r="1339" spans="8:8" ht="12" x14ac:dyDescent="0.2">
      <c r="H1339" s="19"/>
    </row>
    <row r="1340" spans="8:8" ht="12" x14ac:dyDescent="0.2">
      <c r="H1340" s="19"/>
    </row>
    <row r="1341" spans="8:8" ht="12" x14ac:dyDescent="0.2">
      <c r="H1341" s="19"/>
    </row>
    <row r="1342" spans="8:8" ht="12" x14ac:dyDescent="0.2">
      <c r="H1342" s="19"/>
    </row>
    <row r="1343" spans="8:8" ht="12" x14ac:dyDescent="0.2">
      <c r="H1343" s="19"/>
    </row>
    <row r="1344" spans="8:8" ht="12" x14ac:dyDescent="0.2">
      <c r="H1344" s="19"/>
    </row>
    <row r="1345" spans="8:8" ht="12" x14ac:dyDescent="0.2">
      <c r="H1345" s="19"/>
    </row>
    <row r="1346" spans="8:8" ht="12" x14ac:dyDescent="0.2">
      <c r="H1346" s="19"/>
    </row>
    <row r="1347" spans="8:8" ht="12" x14ac:dyDescent="0.2">
      <c r="H1347" s="19"/>
    </row>
    <row r="1348" spans="8:8" ht="12" x14ac:dyDescent="0.2">
      <c r="H1348" s="19"/>
    </row>
    <row r="1349" spans="8:8" ht="12" x14ac:dyDescent="0.2">
      <c r="H1349" s="19"/>
    </row>
    <row r="1350" spans="8:8" ht="12" x14ac:dyDescent="0.2">
      <c r="H1350" s="19"/>
    </row>
    <row r="1351" spans="8:8" ht="12" x14ac:dyDescent="0.2">
      <c r="H1351" s="19"/>
    </row>
    <row r="1352" spans="8:8" ht="12" x14ac:dyDescent="0.2">
      <c r="H1352" s="19"/>
    </row>
    <row r="1353" spans="8:8" ht="12" x14ac:dyDescent="0.2">
      <c r="H1353" s="19"/>
    </row>
    <row r="1354" spans="8:8" ht="12" x14ac:dyDescent="0.2">
      <c r="H1354" s="19"/>
    </row>
    <row r="1355" spans="8:8" ht="12" x14ac:dyDescent="0.2">
      <c r="H1355" s="19"/>
    </row>
    <row r="1356" spans="8:8" ht="12" x14ac:dyDescent="0.2">
      <c r="H1356" s="19"/>
    </row>
    <row r="1357" spans="8:8" ht="12" x14ac:dyDescent="0.2">
      <c r="H1357" s="19"/>
    </row>
    <row r="1358" spans="8:8" ht="12" x14ac:dyDescent="0.2">
      <c r="H1358" s="19"/>
    </row>
    <row r="1359" spans="8:8" ht="12" x14ac:dyDescent="0.2">
      <c r="H1359" s="19"/>
    </row>
    <row r="1360" spans="8:8" ht="12" x14ac:dyDescent="0.2">
      <c r="H1360" s="19"/>
    </row>
    <row r="1361" spans="8:8" ht="12" x14ac:dyDescent="0.2">
      <c r="H1361" s="19"/>
    </row>
    <row r="1362" spans="8:8" ht="12" x14ac:dyDescent="0.2">
      <c r="H1362" s="19"/>
    </row>
    <row r="1363" spans="8:8" ht="12" x14ac:dyDescent="0.2">
      <c r="H1363" s="19"/>
    </row>
    <row r="1364" spans="8:8" ht="12" x14ac:dyDescent="0.2">
      <c r="H1364" s="19"/>
    </row>
    <row r="1365" spans="8:8" ht="12" x14ac:dyDescent="0.2">
      <c r="H1365" s="19"/>
    </row>
    <row r="1366" spans="8:8" ht="12" x14ac:dyDescent="0.2">
      <c r="H1366" s="19"/>
    </row>
    <row r="1367" spans="8:8" ht="12" x14ac:dyDescent="0.2">
      <c r="H1367" s="19"/>
    </row>
    <row r="1368" spans="8:8" ht="12" x14ac:dyDescent="0.2">
      <c r="H1368" s="19"/>
    </row>
    <row r="1369" spans="8:8" ht="12" x14ac:dyDescent="0.2">
      <c r="H1369" s="19"/>
    </row>
    <row r="1370" spans="8:8" ht="12" x14ac:dyDescent="0.2">
      <c r="H1370" s="19"/>
    </row>
    <row r="1371" spans="8:8" ht="12" x14ac:dyDescent="0.2">
      <c r="H1371" s="19"/>
    </row>
    <row r="1372" spans="8:8" ht="12" x14ac:dyDescent="0.2">
      <c r="H1372" s="19"/>
    </row>
    <row r="1373" spans="8:8" ht="12" x14ac:dyDescent="0.2">
      <c r="H1373" s="19"/>
    </row>
    <row r="1374" spans="8:8" ht="12" x14ac:dyDescent="0.2">
      <c r="H1374" s="19"/>
    </row>
    <row r="1375" spans="8:8" ht="12" x14ac:dyDescent="0.2">
      <c r="H1375" s="19"/>
    </row>
    <row r="1376" spans="8:8" ht="12" x14ac:dyDescent="0.2">
      <c r="H1376" s="19"/>
    </row>
    <row r="1377" spans="8:8" ht="12" x14ac:dyDescent="0.2">
      <c r="H1377" s="19"/>
    </row>
    <row r="1378" spans="8:8" ht="12" x14ac:dyDescent="0.2">
      <c r="H1378" s="19"/>
    </row>
    <row r="1379" spans="8:8" ht="12" x14ac:dyDescent="0.2">
      <c r="H1379" s="19"/>
    </row>
    <row r="1380" spans="8:8" ht="12" x14ac:dyDescent="0.2">
      <c r="H1380" s="19"/>
    </row>
    <row r="1381" spans="8:8" ht="12" x14ac:dyDescent="0.2">
      <c r="H1381" s="19"/>
    </row>
    <row r="1382" spans="8:8" ht="12" x14ac:dyDescent="0.2">
      <c r="H1382" s="19"/>
    </row>
    <row r="1383" spans="8:8" ht="12" x14ac:dyDescent="0.2">
      <c r="H1383" s="19"/>
    </row>
    <row r="1384" spans="8:8" ht="12" x14ac:dyDescent="0.2">
      <c r="H1384" s="19"/>
    </row>
    <row r="1385" spans="8:8" ht="12" x14ac:dyDescent="0.2">
      <c r="H1385" s="19"/>
    </row>
    <row r="1386" spans="8:8" ht="12" x14ac:dyDescent="0.2">
      <c r="H1386" s="19"/>
    </row>
    <row r="1387" spans="8:8" ht="12" x14ac:dyDescent="0.2">
      <c r="H1387" s="19"/>
    </row>
    <row r="1388" spans="8:8" ht="12" x14ac:dyDescent="0.2">
      <c r="H1388" s="19"/>
    </row>
    <row r="1389" spans="8:8" ht="12" x14ac:dyDescent="0.2">
      <c r="H1389" s="19"/>
    </row>
    <row r="1390" spans="8:8" ht="12" x14ac:dyDescent="0.2">
      <c r="H1390" s="19"/>
    </row>
    <row r="1391" spans="8:8" ht="12" x14ac:dyDescent="0.2">
      <c r="H1391" s="19"/>
    </row>
    <row r="1392" spans="8:8" ht="12" x14ac:dyDescent="0.2">
      <c r="H1392" s="19"/>
    </row>
    <row r="1393" spans="8:8" ht="12" x14ac:dyDescent="0.2">
      <c r="H1393" s="19"/>
    </row>
    <row r="1394" spans="8:8" ht="12" x14ac:dyDescent="0.2">
      <c r="H1394" s="19"/>
    </row>
    <row r="1395" spans="8:8" ht="12" x14ac:dyDescent="0.2">
      <c r="H1395" s="19"/>
    </row>
    <row r="1396" spans="8:8" ht="12" x14ac:dyDescent="0.2">
      <c r="H1396" s="19"/>
    </row>
    <row r="1397" spans="8:8" ht="12" x14ac:dyDescent="0.2">
      <c r="H1397" s="19"/>
    </row>
    <row r="1398" spans="8:8" ht="12" x14ac:dyDescent="0.2">
      <c r="H1398" s="19"/>
    </row>
    <row r="1399" spans="8:8" ht="12" x14ac:dyDescent="0.2">
      <c r="H1399" s="19"/>
    </row>
    <row r="1400" spans="8:8" ht="12" x14ac:dyDescent="0.2">
      <c r="H1400" s="19"/>
    </row>
    <row r="1401" spans="8:8" ht="12" x14ac:dyDescent="0.2">
      <c r="H1401" s="19"/>
    </row>
    <row r="1402" spans="8:8" ht="12" x14ac:dyDescent="0.2">
      <c r="H1402" s="19"/>
    </row>
    <row r="1403" spans="8:8" ht="12" x14ac:dyDescent="0.2">
      <c r="H1403" s="19"/>
    </row>
    <row r="1404" spans="8:8" ht="12" x14ac:dyDescent="0.2">
      <c r="H1404" s="19"/>
    </row>
    <row r="1405" spans="8:8" ht="12" x14ac:dyDescent="0.2">
      <c r="H1405" s="19"/>
    </row>
    <row r="1406" spans="8:8" ht="12" x14ac:dyDescent="0.2">
      <c r="H1406" s="19"/>
    </row>
    <row r="1407" spans="8:8" ht="12" x14ac:dyDescent="0.2">
      <c r="H1407" s="19"/>
    </row>
    <row r="1408" spans="8:8" ht="12" x14ac:dyDescent="0.2">
      <c r="H1408" s="19"/>
    </row>
    <row r="1409" spans="8:8" ht="12" x14ac:dyDescent="0.2">
      <c r="H1409" s="19"/>
    </row>
    <row r="1410" spans="8:8" ht="12" x14ac:dyDescent="0.2">
      <c r="H1410" s="19"/>
    </row>
    <row r="1411" spans="8:8" ht="12" x14ac:dyDescent="0.2">
      <c r="H1411" s="19"/>
    </row>
    <row r="1412" spans="8:8" ht="12" x14ac:dyDescent="0.2">
      <c r="H1412" s="19"/>
    </row>
    <row r="1413" spans="8:8" ht="12" x14ac:dyDescent="0.2">
      <c r="H1413" s="19"/>
    </row>
    <row r="1414" spans="8:8" ht="12" x14ac:dyDescent="0.2">
      <c r="H1414" s="19"/>
    </row>
    <row r="1415" spans="8:8" ht="12" x14ac:dyDescent="0.2">
      <c r="H1415" s="19"/>
    </row>
    <row r="1416" spans="8:8" ht="12" x14ac:dyDescent="0.2">
      <c r="H1416" s="19"/>
    </row>
    <row r="1417" spans="8:8" ht="12" x14ac:dyDescent="0.2">
      <c r="H1417" s="19"/>
    </row>
    <row r="1418" spans="8:8" ht="12" x14ac:dyDescent="0.2">
      <c r="H1418" s="19"/>
    </row>
    <row r="1419" spans="8:8" ht="12" x14ac:dyDescent="0.2">
      <c r="H1419" s="19"/>
    </row>
    <row r="1420" spans="8:8" ht="12" x14ac:dyDescent="0.2">
      <c r="H1420" s="19"/>
    </row>
    <row r="1421" spans="8:8" ht="12" x14ac:dyDescent="0.2">
      <c r="H1421" s="19"/>
    </row>
    <row r="1422" spans="8:8" ht="12" x14ac:dyDescent="0.2">
      <c r="H1422" s="19"/>
    </row>
    <row r="1423" spans="8:8" ht="12" x14ac:dyDescent="0.2">
      <c r="H1423" s="19"/>
    </row>
    <row r="1424" spans="8:8" ht="12" x14ac:dyDescent="0.2">
      <c r="H1424" s="19"/>
    </row>
    <row r="1425" spans="8:8" ht="12" x14ac:dyDescent="0.2">
      <c r="H1425" s="19"/>
    </row>
    <row r="1426" spans="8:8" ht="12" x14ac:dyDescent="0.2">
      <c r="H1426" s="19"/>
    </row>
    <row r="1427" spans="8:8" ht="12" x14ac:dyDescent="0.2">
      <c r="H1427" s="19"/>
    </row>
    <row r="1428" spans="8:8" ht="12" x14ac:dyDescent="0.2">
      <c r="H1428" s="19"/>
    </row>
    <row r="1429" spans="8:8" ht="12" x14ac:dyDescent="0.2">
      <c r="H1429" s="19"/>
    </row>
    <row r="1430" spans="8:8" ht="12" x14ac:dyDescent="0.2">
      <c r="H1430" s="19"/>
    </row>
    <row r="1431" spans="8:8" ht="12" x14ac:dyDescent="0.2">
      <c r="H1431" s="19"/>
    </row>
    <row r="1432" spans="8:8" ht="12" x14ac:dyDescent="0.2">
      <c r="H1432" s="19"/>
    </row>
    <row r="1433" spans="8:8" ht="12" x14ac:dyDescent="0.2">
      <c r="H1433" s="19"/>
    </row>
    <row r="1434" spans="8:8" ht="12" x14ac:dyDescent="0.2">
      <c r="H1434" s="19"/>
    </row>
    <row r="1435" spans="8:8" ht="12" x14ac:dyDescent="0.2">
      <c r="H1435" s="19"/>
    </row>
    <row r="1436" spans="8:8" ht="12" x14ac:dyDescent="0.2">
      <c r="H1436" s="19"/>
    </row>
    <row r="1437" spans="8:8" ht="12" x14ac:dyDescent="0.2">
      <c r="H1437" s="19"/>
    </row>
    <row r="1438" spans="8:8" ht="12" x14ac:dyDescent="0.2">
      <c r="H1438" s="19"/>
    </row>
    <row r="1439" spans="8:8" ht="12" x14ac:dyDescent="0.2">
      <c r="H1439" s="19"/>
    </row>
    <row r="1440" spans="8:8" ht="12" x14ac:dyDescent="0.2">
      <c r="H1440" s="19"/>
    </row>
    <row r="1441" spans="8:8" ht="12" x14ac:dyDescent="0.2">
      <c r="H1441" s="19"/>
    </row>
    <row r="1442" spans="8:8" ht="12" x14ac:dyDescent="0.2">
      <c r="H1442" s="19"/>
    </row>
    <row r="1443" spans="8:8" ht="12" x14ac:dyDescent="0.2">
      <c r="H1443" s="19"/>
    </row>
    <row r="1444" spans="8:8" ht="12" x14ac:dyDescent="0.2">
      <c r="H1444" s="19"/>
    </row>
    <row r="1445" spans="8:8" ht="12" x14ac:dyDescent="0.2">
      <c r="H1445" s="19"/>
    </row>
    <row r="1446" spans="8:8" ht="12" x14ac:dyDescent="0.2">
      <c r="H1446" s="19"/>
    </row>
    <row r="1447" spans="8:8" ht="12" x14ac:dyDescent="0.2">
      <c r="H1447" s="19"/>
    </row>
    <row r="1448" spans="8:8" ht="12" x14ac:dyDescent="0.2">
      <c r="H1448" s="19"/>
    </row>
    <row r="1449" spans="8:8" ht="12" x14ac:dyDescent="0.2">
      <c r="H1449" s="19"/>
    </row>
    <row r="1450" spans="8:8" ht="12" x14ac:dyDescent="0.2">
      <c r="H1450" s="19"/>
    </row>
    <row r="1451" spans="8:8" ht="12" x14ac:dyDescent="0.2">
      <c r="H1451" s="19"/>
    </row>
    <row r="1452" spans="8:8" ht="12" x14ac:dyDescent="0.2">
      <c r="H1452" s="19"/>
    </row>
    <row r="1453" spans="8:8" ht="12" x14ac:dyDescent="0.2">
      <c r="H1453" s="19"/>
    </row>
    <row r="1454" spans="8:8" ht="12" x14ac:dyDescent="0.2">
      <c r="H1454" s="19"/>
    </row>
    <row r="1455" spans="8:8" ht="12" x14ac:dyDescent="0.2">
      <c r="H1455" s="19"/>
    </row>
    <row r="1456" spans="8:8" ht="12" x14ac:dyDescent="0.2">
      <c r="H1456" s="19"/>
    </row>
    <row r="1457" spans="8:8" ht="12" x14ac:dyDescent="0.2">
      <c r="H1457" s="19"/>
    </row>
    <row r="1458" spans="8:8" ht="12" x14ac:dyDescent="0.2">
      <c r="H1458" s="19"/>
    </row>
    <row r="1459" spans="8:8" ht="12" x14ac:dyDescent="0.2">
      <c r="H1459" s="19"/>
    </row>
    <row r="1460" spans="8:8" ht="12" x14ac:dyDescent="0.2">
      <c r="H1460" s="19"/>
    </row>
    <row r="1461" spans="8:8" ht="12" x14ac:dyDescent="0.2">
      <c r="H1461" s="19"/>
    </row>
    <row r="1462" spans="8:8" ht="12" x14ac:dyDescent="0.2">
      <c r="H1462" s="19"/>
    </row>
    <row r="1463" spans="8:8" ht="12" x14ac:dyDescent="0.2">
      <c r="H1463" s="19"/>
    </row>
    <row r="1464" spans="8:8" ht="12" x14ac:dyDescent="0.2">
      <c r="H1464" s="19"/>
    </row>
    <row r="1465" spans="8:8" ht="12" x14ac:dyDescent="0.2">
      <c r="H1465" s="19"/>
    </row>
    <row r="1466" spans="8:8" ht="12" x14ac:dyDescent="0.2">
      <c r="H1466" s="19"/>
    </row>
    <row r="1467" spans="8:8" ht="12" x14ac:dyDescent="0.2">
      <c r="H1467" s="19"/>
    </row>
    <row r="1468" spans="8:8" ht="12" x14ac:dyDescent="0.2">
      <c r="H1468" s="19"/>
    </row>
    <row r="1469" spans="8:8" ht="12" x14ac:dyDescent="0.2">
      <c r="H1469" s="19"/>
    </row>
    <row r="1470" spans="8:8" ht="12" x14ac:dyDescent="0.2">
      <c r="H1470" s="19"/>
    </row>
    <row r="1471" spans="8:8" ht="12" x14ac:dyDescent="0.2">
      <c r="H1471" s="19"/>
    </row>
    <row r="1472" spans="8:8" ht="12" x14ac:dyDescent="0.2">
      <c r="H1472" s="19"/>
    </row>
    <row r="1473" spans="8:8" ht="12" x14ac:dyDescent="0.2">
      <c r="H1473" s="19"/>
    </row>
    <row r="1474" spans="8:8" ht="12" x14ac:dyDescent="0.2">
      <c r="H1474" s="19"/>
    </row>
    <row r="1475" spans="8:8" ht="12" x14ac:dyDescent="0.2">
      <c r="H1475" s="19"/>
    </row>
    <row r="1476" spans="8:8" ht="12" x14ac:dyDescent="0.2">
      <c r="H1476" s="19"/>
    </row>
    <row r="1477" spans="8:8" ht="12" x14ac:dyDescent="0.2">
      <c r="H1477" s="19"/>
    </row>
    <row r="1478" spans="8:8" ht="12" x14ac:dyDescent="0.2">
      <c r="H1478" s="19"/>
    </row>
    <row r="1479" spans="8:8" ht="12" x14ac:dyDescent="0.2">
      <c r="H1479" s="19"/>
    </row>
    <row r="1480" spans="8:8" ht="12" x14ac:dyDescent="0.2">
      <c r="H1480" s="19"/>
    </row>
    <row r="1481" spans="8:8" ht="12" x14ac:dyDescent="0.2">
      <c r="H1481" s="19"/>
    </row>
    <row r="1482" spans="8:8" ht="12" x14ac:dyDescent="0.2">
      <c r="H1482" s="19"/>
    </row>
    <row r="1483" spans="8:8" ht="12" x14ac:dyDescent="0.2">
      <c r="H1483" s="19"/>
    </row>
    <row r="1484" spans="8:8" ht="12" x14ac:dyDescent="0.2">
      <c r="H1484" s="19"/>
    </row>
    <row r="1485" spans="8:8" ht="12" x14ac:dyDescent="0.2">
      <c r="H1485" s="19"/>
    </row>
    <row r="1486" spans="8:8" ht="12" x14ac:dyDescent="0.2">
      <c r="H1486" s="19"/>
    </row>
    <row r="1487" spans="8:8" ht="12" x14ac:dyDescent="0.2">
      <c r="H1487" s="19"/>
    </row>
    <row r="1488" spans="8:8" ht="12" x14ac:dyDescent="0.2">
      <c r="H1488" s="19"/>
    </row>
    <row r="1489" spans="8:8" ht="12" x14ac:dyDescent="0.2">
      <c r="H1489" s="19"/>
    </row>
    <row r="1490" spans="8:8" ht="12" x14ac:dyDescent="0.2">
      <c r="H1490" s="19"/>
    </row>
    <row r="1491" spans="8:8" ht="12" x14ac:dyDescent="0.2">
      <c r="H1491" s="19"/>
    </row>
    <row r="1492" spans="8:8" ht="12" x14ac:dyDescent="0.2">
      <c r="H1492" s="19"/>
    </row>
    <row r="1493" spans="8:8" ht="12" x14ac:dyDescent="0.2">
      <c r="H1493" s="19"/>
    </row>
    <row r="1494" spans="8:8" ht="12" x14ac:dyDescent="0.2">
      <c r="H1494" s="19"/>
    </row>
    <row r="1495" spans="8:8" ht="12" x14ac:dyDescent="0.2">
      <c r="H1495" s="19"/>
    </row>
    <row r="1496" spans="8:8" ht="12" x14ac:dyDescent="0.2">
      <c r="H1496" s="19"/>
    </row>
    <row r="1497" spans="8:8" ht="12" x14ac:dyDescent="0.2">
      <c r="H1497" s="19"/>
    </row>
    <row r="1498" spans="8:8" ht="12" x14ac:dyDescent="0.2">
      <c r="H1498" s="19"/>
    </row>
    <row r="1499" spans="8:8" ht="12" x14ac:dyDescent="0.2">
      <c r="H1499" s="19"/>
    </row>
    <row r="1500" spans="8:8" ht="12" x14ac:dyDescent="0.2">
      <c r="H1500" s="19"/>
    </row>
    <row r="1501" spans="8:8" ht="12" x14ac:dyDescent="0.2">
      <c r="H1501" s="19"/>
    </row>
    <row r="1502" spans="8:8" ht="12" x14ac:dyDescent="0.2">
      <c r="H1502" s="19"/>
    </row>
    <row r="1503" spans="8:8" ht="12" x14ac:dyDescent="0.2">
      <c r="H1503" s="19"/>
    </row>
    <row r="1504" spans="8:8" ht="12" x14ac:dyDescent="0.2">
      <c r="H1504" s="19"/>
    </row>
    <row r="1505" spans="8:8" ht="12" x14ac:dyDescent="0.2">
      <c r="H1505" s="19"/>
    </row>
    <row r="1506" spans="8:8" ht="12" x14ac:dyDescent="0.2">
      <c r="H1506" s="19"/>
    </row>
    <row r="1507" spans="8:8" ht="12" x14ac:dyDescent="0.2">
      <c r="H1507" s="19"/>
    </row>
    <row r="1508" spans="8:8" ht="12" x14ac:dyDescent="0.2">
      <c r="H1508" s="19"/>
    </row>
    <row r="1509" spans="8:8" ht="12" x14ac:dyDescent="0.2">
      <c r="H1509" s="19"/>
    </row>
    <row r="1510" spans="8:8" ht="12" x14ac:dyDescent="0.2">
      <c r="H1510" s="19"/>
    </row>
    <row r="1511" spans="8:8" ht="12" x14ac:dyDescent="0.2">
      <c r="H1511" s="19"/>
    </row>
    <row r="1512" spans="8:8" ht="12" x14ac:dyDescent="0.2">
      <c r="H1512" s="19"/>
    </row>
    <row r="1513" spans="8:8" ht="12" x14ac:dyDescent="0.2">
      <c r="H1513" s="19"/>
    </row>
    <row r="1514" spans="8:8" ht="12" x14ac:dyDescent="0.2">
      <c r="H1514" s="19"/>
    </row>
    <row r="1515" spans="8:8" ht="12" x14ac:dyDescent="0.2">
      <c r="H1515" s="19"/>
    </row>
    <row r="1516" spans="8:8" ht="12" x14ac:dyDescent="0.2">
      <c r="H1516" s="19"/>
    </row>
    <row r="1517" spans="8:8" ht="12" x14ac:dyDescent="0.2">
      <c r="H1517" s="19"/>
    </row>
    <row r="1518" spans="8:8" ht="12" x14ac:dyDescent="0.2">
      <c r="H1518" s="19"/>
    </row>
    <row r="1519" spans="8:8" ht="12" x14ac:dyDescent="0.2">
      <c r="H1519" s="19"/>
    </row>
    <row r="1520" spans="8:8" ht="12" x14ac:dyDescent="0.2">
      <c r="H1520" s="19"/>
    </row>
    <row r="1521" spans="8:8" ht="12" x14ac:dyDescent="0.2">
      <c r="H1521" s="19"/>
    </row>
    <row r="1522" spans="8:8" ht="12" x14ac:dyDescent="0.2">
      <c r="H1522" s="19"/>
    </row>
    <row r="1523" spans="8:8" ht="12" x14ac:dyDescent="0.2">
      <c r="H1523" s="19"/>
    </row>
    <row r="1524" spans="8:8" ht="12" x14ac:dyDescent="0.2">
      <c r="H1524" s="19"/>
    </row>
    <row r="1525" spans="8:8" ht="12" x14ac:dyDescent="0.2">
      <c r="H1525" s="19"/>
    </row>
    <row r="1526" spans="8:8" ht="12" x14ac:dyDescent="0.2">
      <c r="H1526" s="19"/>
    </row>
    <row r="1527" spans="8:8" ht="12" x14ac:dyDescent="0.2">
      <c r="H1527" s="19"/>
    </row>
    <row r="1528" spans="8:8" ht="12" x14ac:dyDescent="0.2">
      <c r="H1528" s="19"/>
    </row>
    <row r="1529" spans="8:8" ht="12" x14ac:dyDescent="0.2">
      <c r="H1529" s="19"/>
    </row>
    <row r="1530" spans="8:8" ht="12" x14ac:dyDescent="0.2">
      <c r="H1530" s="19"/>
    </row>
    <row r="1531" spans="8:8" ht="12" x14ac:dyDescent="0.2">
      <c r="H1531" s="19"/>
    </row>
    <row r="1532" spans="8:8" ht="12" x14ac:dyDescent="0.2">
      <c r="H1532" s="19"/>
    </row>
    <row r="1533" spans="8:8" ht="12" x14ac:dyDescent="0.2">
      <c r="H1533" s="19"/>
    </row>
    <row r="1534" spans="8:8" ht="12" x14ac:dyDescent="0.2">
      <c r="H1534" s="19"/>
    </row>
    <row r="1535" spans="8:8" ht="12" x14ac:dyDescent="0.2">
      <c r="H1535" s="19"/>
    </row>
    <row r="1536" spans="8:8" ht="12" x14ac:dyDescent="0.2">
      <c r="H1536" s="19"/>
    </row>
    <row r="1537" spans="8:8" ht="12" x14ac:dyDescent="0.2">
      <c r="H1537" s="19"/>
    </row>
    <row r="1538" spans="8:8" ht="12" x14ac:dyDescent="0.2">
      <c r="H1538" s="19"/>
    </row>
    <row r="1539" spans="8:8" ht="12" x14ac:dyDescent="0.2">
      <c r="H1539" s="19"/>
    </row>
    <row r="1540" spans="8:8" ht="12" x14ac:dyDescent="0.2">
      <c r="H1540" s="19"/>
    </row>
    <row r="1541" spans="8:8" ht="12" x14ac:dyDescent="0.2">
      <c r="H1541" s="19"/>
    </row>
    <row r="1542" spans="8:8" ht="12" x14ac:dyDescent="0.2">
      <c r="H1542" s="19"/>
    </row>
    <row r="1543" spans="8:8" ht="12" x14ac:dyDescent="0.2">
      <c r="H1543" s="19"/>
    </row>
    <row r="1544" spans="8:8" ht="12" x14ac:dyDescent="0.2">
      <c r="H1544" s="19"/>
    </row>
    <row r="1545" spans="8:8" ht="12" x14ac:dyDescent="0.2">
      <c r="H1545" s="19"/>
    </row>
    <row r="1546" spans="8:8" ht="12" x14ac:dyDescent="0.2">
      <c r="H1546" s="19"/>
    </row>
    <row r="1547" spans="8:8" ht="12" x14ac:dyDescent="0.2">
      <c r="H1547" s="19"/>
    </row>
    <row r="1548" spans="8:8" ht="12" x14ac:dyDescent="0.2">
      <c r="H1548" s="19"/>
    </row>
    <row r="1549" spans="8:8" ht="12" x14ac:dyDescent="0.2">
      <c r="H1549" s="19"/>
    </row>
    <row r="1550" spans="8:8" ht="12" x14ac:dyDescent="0.2">
      <c r="H1550" s="19"/>
    </row>
    <row r="1551" spans="8:8" ht="12" x14ac:dyDescent="0.2">
      <c r="H1551" s="19"/>
    </row>
    <row r="1552" spans="8:8" ht="12" x14ac:dyDescent="0.2">
      <c r="H1552" s="19"/>
    </row>
    <row r="1553" spans="8:8" ht="12" x14ac:dyDescent="0.2">
      <c r="H1553" s="19"/>
    </row>
    <row r="1554" spans="8:8" ht="12" x14ac:dyDescent="0.2">
      <c r="H1554" s="19"/>
    </row>
    <row r="1555" spans="8:8" ht="12" x14ac:dyDescent="0.2">
      <c r="H1555" s="19"/>
    </row>
    <row r="1556" spans="8:8" ht="12" x14ac:dyDescent="0.2">
      <c r="H1556" s="19"/>
    </row>
    <row r="1557" spans="8:8" ht="12" x14ac:dyDescent="0.2">
      <c r="H1557" s="19"/>
    </row>
    <row r="1558" spans="8:8" ht="12" x14ac:dyDescent="0.2">
      <c r="H1558" s="19"/>
    </row>
    <row r="1559" spans="8:8" ht="12" x14ac:dyDescent="0.2">
      <c r="H1559" s="19"/>
    </row>
    <row r="1560" spans="8:8" ht="12" x14ac:dyDescent="0.2">
      <c r="H1560" s="19"/>
    </row>
    <row r="1561" spans="8:8" ht="12" x14ac:dyDescent="0.2">
      <c r="H1561" s="19"/>
    </row>
    <row r="1562" spans="8:8" ht="12" x14ac:dyDescent="0.2">
      <c r="H1562" s="19"/>
    </row>
    <row r="1563" spans="8:8" ht="12" x14ac:dyDescent="0.2">
      <c r="H1563" s="19"/>
    </row>
    <row r="1564" spans="8:8" ht="12" x14ac:dyDescent="0.2">
      <c r="H1564" s="19"/>
    </row>
    <row r="1565" spans="8:8" ht="12" x14ac:dyDescent="0.2">
      <c r="H1565" s="19"/>
    </row>
    <row r="1566" spans="8:8" ht="12" x14ac:dyDescent="0.2">
      <c r="H1566" s="19"/>
    </row>
    <row r="1567" spans="8:8" ht="12" x14ac:dyDescent="0.2">
      <c r="H1567" s="19"/>
    </row>
    <row r="1568" spans="8:8" ht="12" x14ac:dyDescent="0.2">
      <c r="H1568" s="19"/>
    </row>
    <row r="1569" spans="8:8" ht="12" x14ac:dyDescent="0.2">
      <c r="H1569" s="19"/>
    </row>
    <row r="1570" spans="8:8" ht="12" x14ac:dyDescent="0.2">
      <c r="H1570" s="19"/>
    </row>
    <row r="1571" spans="8:8" ht="12" x14ac:dyDescent="0.2">
      <c r="H1571" s="19"/>
    </row>
    <row r="1572" spans="8:8" ht="12" x14ac:dyDescent="0.2">
      <c r="H1572" s="19"/>
    </row>
    <row r="1573" spans="8:8" ht="12" x14ac:dyDescent="0.2">
      <c r="H1573" s="19"/>
    </row>
    <row r="1574" spans="8:8" ht="12" x14ac:dyDescent="0.2">
      <c r="H1574" s="19"/>
    </row>
    <row r="1575" spans="8:8" ht="12" x14ac:dyDescent="0.2">
      <c r="H1575" s="19"/>
    </row>
    <row r="1576" spans="8:8" ht="12" x14ac:dyDescent="0.2">
      <c r="H1576" s="19"/>
    </row>
    <row r="1577" spans="8:8" ht="12" x14ac:dyDescent="0.2">
      <c r="H1577" s="19"/>
    </row>
    <row r="1578" spans="8:8" ht="12" x14ac:dyDescent="0.2">
      <c r="H1578" s="19"/>
    </row>
    <row r="1579" spans="8:8" ht="12" x14ac:dyDescent="0.2">
      <c r="H1579" s="19"/>
    </row>
    <row r="1580" spans="8:8" ht="12" x14ac:dyDescent="0.2">
      <c r="H1580" s="19"/>
    </row>
    <row r="1581" spans="8:8" ht="12" x14ac:dyDescent="0.2">
      <c r="H1581" s="19"/>
    </row>
    <row r="1582" spans="8:8" ht="12" x14ac:dyDescent="0.2">
      <c r="H1582" s="19"/>
    </row>
    <row r="1583" spans="8:8" ht="12" x14ac:dyDescent="0.2">
      <c r="H1583" s="19"/>
    </row>
    <row r="1584" spans="8:8" ht="12" x14ac:dyDescent="0.2">
      <c r="H1584" s="19"/>
    </row>
    <row r="1585" spans="8:8" ht="12" x14ac:dyDescent="0.2">
      <c r="H1585" s="19"/>
    </row>
    <row r="1586" spans="8:8" ht="12" x14ac:dyDescent="0.2">
      <c r="H1586" s="19"/>
    </row>
    <row r="1587" spans="8:8" ht="12" x14ac:dyDescent="0.2">
      <c r="H1587" s="19"/>
    </row>
    <row r="1588" spans="8:8" ht="12" x14ac:dyDescent="0.2">
      <c r="H1588" s="19"/>
    </row>
    <row r="1589" spans="8:8" ht="12" x14ac:dyDescent="0.2">
      <c r="H1589" s="19"/>
    </row>
    <row r="1590" spans="8:8" ht="12" x14ac:dyDescent="0.2">
      <c r="H1590" s="19"/>
    </row>
    <row r="1591" spans="8:8" ht="12" x14ac:dyDescent="0.2">
      <c r="H1591" s="19"/>
    </row>
    <row r="1592" spans="8:8" ht="12" x14ac:dyDescent="0.2">
      <c r="H1592" s="19"/>
    </row>
    <row r="1593" spans="8:8" ht="12" x14ac:dyDescent="0.2">
      <c r="H1593" s="19"/>
    </row>
    <row r="1594" spans="8:8" ht="12" x14ac:dyDescent="0.2">
      <c r="H1594" s="19"/>
    </row>
    <row r="1595" spans="8:8" ht="12" x14ac:dyDescent="0.2">
      <c r="H1595" s="19"/>
    </row>
    <row r="1596" spans="8:8" ht="12" x14ac:dyDescent="0.2">
      <c r="H1596" s="19"/>
    </row>
    <row r="1597" spans="8:8" ht="12" x14ac:dyDescent="0.2">
      <c r="H1597" s="19"/>
    </row>
    <row r="1598" spans="8:8" ht="12" x14ac:dyDescent="0.2">
      <c r="H1598" s="19"/>
    </row>
    <row r="1599" spans="8:8" ht="12" x14ac:dyDescent="0.2">
      <c r="H1599" s="19"/>
    </row>
    <row r="1600" spans="8:8" ht="12" x14ac:dyDescent="0.2">
      <c r="H1600" s="19"/>
    </row>
    <row r="1601" spans="8:8" ht="12" x14ac:dyDescent="0.2">
      <c r="H1601" s="19"/>
    </row>
    <row r="1602" spans="8:8" ht="12" x14ac:dyDescent="0.2">
      <c r="H1602" s="19"/>
    </row>
    <row r="1603" spans="8:8" ht="12" x14ac:dyDescent="0.2">
      <c r="H1603" s="19"/>
    </row>
    <row r="1604" spans="8:8" ht="12" x14ac:dyDescent="0.2">
      <c r="H1604" s="19"/>
    </row>
    <row r="1605" spans="8:8" ht="12" x14ac:dyDescent="0.2">
      <c r="H1605" s="19"/>
    </row>
    <row r="1606" spans="8:8" ht="12" x14ac:dyDescent="0.2">
      <c r="H1606" s="19"/>
    </row>
    <row r="1607" spans="8:8" ht="12" x14ac:dyDescent="0.2">
      <c r="H1607" s="19"/>
    </row>
    <row r="1608" spans="8:8" ht="12" x14ac:dyDescent="0.2">
      <c r="H1608" s="19"/>
    </row>
    <row r="1609" spans="8:8" ht="12" x14ac:dyDescent="0.2">
      <c r="H1609" s="19"/>
    </row>
    <row r="1610" spans="8:8" ht="12" x14ac:dyDescent="0.2">
      <c r="H1610" s="19"/>
    </row>
    <row r="1611" spans="8:8" ht="12" x14ac:dyDescent="0.2">
      <c r="H1611" s="19"/>
    </row>
    <row r="1612" spans="8:8" ht="12" x14ac:dyDescent="0.2">
      <c r="H1612" s="19"/>
    </row>
    <row r="1613" spans="8:8" ht="12" x14ac:dyDescent="0.2">
      <c r="H1613" s="19"/>
    </row>
    <row r="1614" spans="8:8" ht="12" x14ac:dyDescent="0.2">
      <c r="H1614" s="19"/>
    </row>
    <row r="1615" spans="8:8" ht="12" x14ac:dyDescent="0.2">
      <c r="H1615" s="19"/>
    </row>
    <row r="1616" spans="8:8" ht="12" x14ac:dyDescent="0.2">
      <c r="H1616" s="19"/>
    </row>
    <row r="1617" spans="8:8" ht="12" x14ac:dyDescent="0.2">
      <c r="H1617" s="19"/>
    </row>
    <row r="1618" spans="8:8" ht="12" x14ac:dyDescent="0.2">
      <c r="H1618" s="19"/>
    </row>
    <row r="1619" spans="8:8" ht="12" x14ac:dyDescent="0.2">
      <c r="H1619" s="19"/>
    </row>
    <row r="1620" spans="8:8" ht="12" x14ac:dyDescent="0.2">
      <c r="H1620" s="19"/>
    </row>
    <row r="1621" spans="8:8" ht="12" x14ac:dyDescent="0.2">
      <c r="H1621" s="19"/>
    </row>
    <row r="1622" spans="8:8" ht="12" x14ac:dyDescent="0.2">
      <c r="H1622" s="19"/>
    </row>
    <row r="1623" spans="8:8" ht="12" x14ac:dyDescent="0.2">
      <c r="H1623" s="19"/>
    </row>
    <row r="1624" spans="8:8" ht="12" x14ac:dyDescent="0.2">
      <c r="H1624" s="19"/>
    </row>
    <row r="1625" spans="8:8" ht="12" x14ac:dyDescent="0.2">
      <c r="H1625" s="19"/>
    </row>
    <row r="1626" spans="8:8" ht="12" x14ac:dyDescent="0.2">
      <c r="H1626" s="19"/>
    </row>
    <row r="1627" spans="8:8" ht="12" x14ac:dyDescent="0.2">
      <c r="H1627" s="19"/>
    </row>
    <row r="1628" spans="8:8" ht="12" x14ac:dyDescent="0.2">
      <c r="H1628" s="19"/>
    </row>
    <row r="1629" spans="8:8" ht="12" x14ac:dyDescent="0.2">
      <c r="H1629" s="19"/>
    </row>
    <row r="1630" spans="8:8" ht="12" x14ac:dyDescent="0.2">
      <c r="H1630" s="19"/>
    </row>
    <row r="1631" spans="8:8" ht="12" x14ac:dyDescent="0.2">
      <c r="H1631" s="19"/>
    </row>
    <row r="1632" spans="8:8" ht="12" x14ac:dyDescent="0.2">
      <c r="H1632" s="19"/>
    </row>
    <row r="1633" spans="8:8" ht="12" x14ac:dyDescent="0.2">
      <c r="H1633" s="19"/>
    </row>
    <row r="1634" spans="8:8" ht="12" x14ac:dyDescent="0.2">
      <c r="H1634" s="19"/>
    </row>
    <row r="1635" spans="8:8" ht="12" x14ac:dyDescent="0.2">
      <c r="H1635" s="19"/>
    </row>
    <row r="1636" spans="8:8" ht="12" x14ac:dyDescent="0.2">
      <c r="H1636" s="19"/>
    </row>
    <row r="1637" spans="8:8" ht="12" x14ac:dyDescent="0.2">
      <c r="H1637" s="19"/>
    </row>
    <row r="1638" spans="8:8" ht="12" x14ac:dyDescent="0.2">
      <c r="H1638" s="19"/>
    </row>
    <row r="1639" spans="8:8" ht="12" x14ac:dyDescent="0.2">
      <c r="H1639" s="19"/>
    </row>
    <row r="1640" spans="8:8" ht="12" x14ac:dyDescent="0.2">
      <c r="H1640" s="19"/>
    </row>
    <row r="1641" spans="8:8" ht="12" x14ac:dyDescent="0.2">
      <c r="H1641" s="19"/>
    </row>
    <row r="1642" spans="8:8" ht="12" x14ac:dyDescent="0.2">
      <c r="H1642" s="19"/>
    </row>
    <row r="1643" spans="8:8" ht="12" x14ac:dyDescent="0.2">
      <c r="H1643" s="19"/>
    </row>
    <row r="1644" spans="8:8" ht="12" x14ac:dyDescent="0.2">
      <c r="H1644" s="19"/>
    </row>
    <row r="1645" spans="8:8" ht="12" x14ac:dyDescent="0.2">
      <c r="H1645" s="19"/>
    </row>
    <row r="1646" spans="8:8" ht="12" x14ac:dyDescent="0.2">
      <c r="H1646" s="19"/>
    </row>
    <row r="1647" spans="8:8" ht="12" x14ac:dyDescent="0.2">
      <c r="H1647" s="19"/>
    </row>
    <row r="1648" spans="8:8" ht="12" x14ac:dyDescent="0.2">
      <c r="H1648" s="19"/>
    </row>
    <row r="1649" spans="8:8" ht="12" x14ac:dyDescent="0.2">
      <c r="H1649" s="19"/>
    </row>
    <row r="1650" spans="8:8" ht="12" x14ac:dyDescent="0.2">
      <c r="H1650" s="19"/>
    </row>
    <row r="1651" spans="8:8" ht="12" x14ac:dyDescent="0.2">
      <c r="H1651" s="19"/>
    </row>
    <row r="1652" spans="8:8" ht="12" x14ac:dyDescent="0.2">
      <c r="H1652" s="19"/>
    </row>
    <row r="1653" spans="8:8" ht="12" x14ac:dyDescent="0.2">
      <c r="H1653" s="19"/>
    </row>
    <row r="1654" spans="8:8" ht="12" x14ac:dyDescent="0.2">
      <c r="H1654" s="19"/>
    </row>
    <row r="1655" spans="8:8" ht="12" x14ac:dyDescent="0.2">
      <c r="H1655" s="19"/>
    </row>
    <row r="1656" spans="8:8" ht="12" x14ac:dyDescent="0.2">
      <c r="H1656" s="19"/>
    </row>
    <row r="1657" spans="8:8" ht="12" x14ac:dyDescent="0.2">
      <c r="H1657" s="19"/>
    </row>
    <row r="1658" spans="8:8" ht="12" x14ac:dyDescent="0.2">
      <c r="H1658" s="19"/>
    </row>
    <row r="1659" spans="8:8" ht="12" x14ac:dyDescent="0.2">
      <c r="H1659" s="19"/>
    </row>
    <row r="1660" spans="8:8" ht="12" x14ac:dyDescent="0.2">
      <c r="H1660" s="19"/>
    </row>
    <row r="1661" spans="8:8" ht="12" x14ac:dyDescent="0.2">
      <c r="H1661" s="19"/>
    </row>
    <row r="1662" spans="8:8" ht="12" x14ac:dyDescent="0.2">
      <c r="H1662" s="19"/>
    </row>
    <row r="1663" spans="8:8" ht="12" x14ac:dyDescent="0.2">
      <c r="H1663" s="19"/>
    </row>
    <row r="1664" spans="8:8" ht="12" x14ac:dyDescent="0.2">
      <c r="H1664" s="19"/>
    </row>
    <row r="1665" spans="8:8" ht="12" x14ac:dyDescent="0.2">
      <c r="H1665" s="19"/>
    </row>
    <row r="1666" spans="8:8" ht="12" x14ac:dyDescent="0.2">
      <c r="H1666" s="19"/>
    </row>
    <row r="1667" spans="8:8" ht="12" x14ac:dyDescent="0.2">
      <c r="H1667" s="19"/>
    </row>
    <row r="1668" spans="8:8" ht="12" x14ac:dyDescent="0.2">
      <c r="H1668" s="19"/>
    </row>
    <row r="1669" spans="8:8" ht="12" x14ac:dyDescent="0.2">
      <c r="H1669" s="19"/>
    </row>
    <row r="1670" spans="8:8" ht="12" x14ac:dyDescent="0.2">
      <c r="H1670" s="19"/>
    </row>
    <row r="1671" spans="8:8" ht="12" x14ac:dyDescent="0.2">
      <c r="H1671" s="19"/>
    </row>
    <row r="1672" spans="8:8" ht="12" x14ac:dyDescent="0.2">
      <c r="H1672" s="19"/>
    </row>
    <row r="1673" spans="8:8" ht="12" x14ac:dyDescent="0.2">
      <c r="H1673" s="19"/>
    </row>
    <row r="1674" spans="8:8" ht="12" x14ac:dyDescent="0.2">
      <c r="H1674" s="19"/>
    </row>
    <row r="1675" spans="8:8" ht="12" x14ac:dyDescent="0.2">
      <c r="H1675" s="19"/>
    </row>
    <row r="1676" spans="8:8" ht="12" x14ac:dyDescent="0.2">
      <c r="H1676" s="19"/>
    </row>
    <row r="1677" spans="8:8" ht="12" x14ac:dyDescent="0.2">
      <c r="H1677" s="19"/>
    </row>
    <row r="1678" spans="8:8" ht="12" x14ac:dyDescent="0.2">
      <c r="H1678" s="19"/>
    </row>
    <row r="1679" spans="8:8" ht="12" x14ac:dyDescent="0.2">
      <c r="H1679" s="19"/>
    </row>
    <row r="1680" spans="8:8" ht="12" x14ac:dyDescent="0.2">
      <c r="H1680" s="19"/>
    </row>
    <row r="1681" spans="8:8" ht="12" x14ac:dyDescent="0.2">
      <c r="H1681" s="19"/>
    </row>
    <row r="1682" spans="8:8" ht="12" x14ac:dyDescent="0.2">
      <c r="H1682" s="19"/>
    </row>
    <row r="1683" spans="8:8" ht="12" x14ac:dyDescent="0.2">
      <c r="H1683" s="19"/>
    </row>
    <row r="1684" spans="8:8" ht="12" x14ac:dyDescent="0.2">
      <c r="H1684" s="19"/>
    </row>
    <row r="1685" spans="8:8" ht="12" x14ac:dyDescent="0.2">
      <c r="H1685" s="19"/>
    </row>
    <row r="1686" spans="8:8" ht="12" x14ac:dyDescent="0.2">
      <c r="H1686" s="19"/>
    </row>
    <row r="1687" spans="8:8" ht="12" x14ac:dyDescent="0.2">
      <c r="H1687" s="19"/>
    </row>
    <row r="1688" spans="8:8" ht="12" x14ac:dyDescent="0.2">
      <c r="H1688" s="19"/>
    </row>
    <row r="1689" spans="8:8" ht="12" x14ac:dyDescent="0.2">
      <c r="H1689" s="19"/>
    </row>
    <row r="1690" spans="8:8" ht="12" x14ac:dyDescent="0.2">
      <c r="H1690" s="19"/>
    </row>
    <row r="1691" spans="8:8" ht="12" x14ac:dyDescent="0.2">
      <c r="H1691" s="19"/>
    </row>
    <row r="1692" spans="8:8" ht="12" x14ac:dyDescent="0.2">
      <c r="H1692" s="19"/>
    </row>
    <row r="1693" spans="8:8" ht="12" x14ac:dyDescent="0.2">
      <c r="H1693" s="19"/>
    </row>
    <row r="1694" spans="8:8" ht="12" x14ac:dyDescent="0.2">
      <c r="H1694" s="19"/>
    </row>
    <row r="1695" spans="8:8" ht="12" x14ac:dyDescent="0.2">
      <c r="H1695" s="19"/>
    </row>
    <row r="1696" spans="8:8" ht="12" x14ac:dyDescent="0.2">
      <c r="H1696" s="19"/>
    </row>
    <row r="1697" spans="8:8" ht="12" x14ac:dyDescent="0.2">
      <c r="H1697" s="19"/>
    </row>
    <row r="1698" spans="8:8" ht="12" x14ac:dyDescent="0.2">
      <c r="H1698" s="19"/>
    </row>
    <row r="1699" spans="8:8" ht="12" x14ac:dyDescent="0.2">
      <c r="H1699" s="19"/>
    </row>
    <row r="1700" spans="8:8" ht="12" x14ac:dyDescent="0.2">
      <c r="H1700" s="19"/>
    </row>
    <row r="1701" spans="8:8" ht="12" x14ac:dyDescent="0.2">
      <c r="H1701" s="19"/>
    </row>
    <row r="1702" spans="8:8" ht="12" x14ac:dyDescent="0.2">
      <c r="H1702" s="19"/>
    </row>
    <row r="1703" spans="8:8" ht="12" x14ac:dyDescent="0.2">
      <c r="H1703" s="19"/>
    </row>
    <row r="1704" spans="8:8" ht="12" x14ac:dyDescent="0.2">
      <c r="H1704" s="19"/>
    </row>
    <row r="1705" spans="8:8" ht="12" x14ac:dyDescent="0.2">
      <c r="H1705" s="19"/>
    </row>
    <row r="1706" spans="8:8" ht="12" x14ac:dyDescent="0.2">
      <c r="H1706" s="19"/>
    </row>
    <row r="1707" spans="8:8" ht="12" x14ac:dyDescent="0.2">
      <c r="H1707" s="19"/>
    </row>
    <row r="1708" spans="8:8" ht="12" x14ac:dyDescent="0.2">
      <c r="H1708" s="19"/>
    </row>
    <row r="1709" spans="8:8" ht="12" x14ac:dyDescent="0.2">
      <c r="H1709" s="19"/>
    </row>
    <row r="1710" spans="8:8" ht="12" x14ac:dyDescent="0.2">
      <c r="H1710" s="19"/>
    </row>
    <row r="1711" spans="8:8" ht="12" x14ac:dyDescent="0.2">
      <c r="H1711" s="19"/>
    </row>
    <row r="1712" spans="8:8" ht="12" x14ac:dyDescent="0.2">
      <c r="H1712" s="19"/>
    </row>
    <row r="1713" spans="8:8" ht="12" x14ac:dyDescent="0.2">
      <c r="H1713" s="19"/>
    </row>
    <row r="1714" spans="8:8" ht="12" x14ac:dyDescent="0.2">
      <c r="H1714" s="19"/>
    </row>
    <row r="1715" spans="8:8" ht="12" x14ac:dyDescent="0.2">
      <c r="H1715" s="19"/>
    </row>
    <row r="1716" spans="8:8" ht="12" x14ac:dyDescent="0.2">
      <c r="H1716" s="19"/>
    </row>
    <row r="1717" spans="8:8" ht="12" x14ac:dyDescent="0.2">
      <c r="H1717" s="19"/>
    </row>
    <row r="1718" spans="8:8" ht="12" x14ac:dyDescent="0.2">
      <c r="H1718" s="19"/>
    </row>
    <row r="1719" spans="8:8" ht="12" x14ac:dyDescent="0.2">
      <c r="H1719" s="19"/>
    </row>
    <row r="1720" spans="8:8" ht="12" x14ac:dyDescent="0.2">
      <c r="H1720" s="19"/>
    </row>
    <row r="1721" spans="8:8" ht="12" x14ac:dyDescent="0.2">
      <c r="H1721" s="19"/>
    </row>
    <row r="1722" spans="8:8" ht="12" x14ac:dyDescent="0.2">
      <c r="H1722" s="19"/>
    </row>
  </sheetData>
  <sheetProtection sheet="1" objects="1" scenarios="1" insertHyperlinks="0"/>
  <mergeCells count="50">
    <mergeCell ref="D44:F44"/>
    <mergeCell ref="D45:F45"/>
    <mergeCell ref="D38:F38"/>
    <mergeCell ref="D39:F39"/>
    <mergeCell ref="D40:F40"/>
    <mergeCell ref="D41:F41"/>
    <mergeCell ref="D42:F42"/>
    <mergeCell ref="D43:F43"/>
    <mergeCell ref="D37:F37"/>
    <mergeCell ref="D26:F26"/>
    <mergeCell ref="D27:F27"/>
    <mergeCell ref="D28:F28"/>
    <mergeCell ref="D29:F29"/>
    <mergeCell ref="D30:F30"/>
    <mergeCell ref="D31:F31"/>
    <mergeCell ref="D32:F32"/>
    <mergeCell ref="D33:F33"/>
    <mergeCell ref="D34:F34"/>
    <mergeCell ref="D35:F35"/>
    <mergeCell ref="D36:F36"/>
    <mergeCell ref="K6:K8"/>
    <mergeCell ref="I4:I5"/>
    <mergeCell ref="D25:F25"/>
    <mergeCell ref="D14:F14"/>
    <mergeCell ref="D15:F15"/>
    <mergeCell ref="D16:F16"/>
    <mergeCell ref="D17:F17"/>
    <mergeCell ref="D18:F18"/>
    <mergeCell ref="D19:F19"/>
    <mergeCell ref="D20:F20"/>
    <mergeCell ref="D21:F21"/>
    <mergeCell ref="D22:F22"/>
    <mergeCell ref="D23:F23"/>
    <mergeCell ref="D24:F24"/>
    <mergeCell ref="B1:C1"/>
    <mergeCell ref="B2:C2"/>
    <mergeCell ref="B3:C3"/>
    <mergeCell ref="H4:H5"/>
    <mergeCell ref="D13:F13"/>
    <mergeCell ref="D9:F9"/>
    <mergeCell ref="D10:F10"/>
    <mergeCell ref="D11:F11"/>
    <mergeCell ref="D12:F12"/>
    <mergeCell ref="H12:K13"/>
    <mergeCell ref="J4:J5"/>
    <mergeCell ref="K4:K5"/>
    <mergeCell ref="A6:F6"/>
    <mergeCell ref="H6:H8"/>
    <mergeCell ref="I6:I8"/>
    <mergeCell ref="J6:J8"/>
  </mergeCells>
  <printOptions horizontalCentered="1"/>
  <pageMargins left="0.39370078740157483" right="0.19685039370078741" top="0.39370078740157483" bottom="0.39370078740157483" header="0" footer="0.15748031496062992"/>
  <pageSetup paperSize="9" orientation="portrait" blackAndWhite="1" r:id="rId1"/>
  <headerFooter alignWithMargins="0">
    <oddFooter>&amp;L&amp;F
Copyright © 2003-Present Business Fitness Pty Ltd&amp;R&amp;A &amp;P</oddFooter>
  </headerFooter>
  <drawing r:id="rId2"/>
  <legacyDrawing r:id="rId3"/>
  <controls>
    <mc:AlternateContent xmlns:mc="http://schemas.openxmlformats.org/markup-compatibility/2006">
      <mc:Choice Requires="x14">
        <control shapeId="189446" r:id="rId4" name="ReworkCompleteChk">
          <controlPr defaultSize="0" autoLine="0" r:id="rId5">
            <anchor moveWithCells="1">
              <from>
                <xdr:col>7</xdr:col>
                <xdr:colOff>114300</xdr:colOff>
                <xdr:row>5</xdr:row>
                <xdr:rowOff>114300</xdr:rowOff>
              </from>
              <to>
                <xdr:col>7</xdr:col>
                <xdr:colOff>285750</xdr:colOff>
                <xdr:row>6</xdr:row>
                <xdr:rowOff>38100</xdr:rowOff>
              </to>
            </anchor>
          </controlPr>
        </control>
      </mc:Choice>
      <mc:Fallback>
        <control shapeId="189446" r:id="rId4" name="ReworkCompleteChk"/>
      </mc:Fallback>
    </mc:AlternateContent>
    <mc:AlternateContent xmlns:mc="http://schemas.openxmlformats.org/markup-compatibility/2006">
      <mc:Choice Requires="x14">
        <control shapeId="189445" r:id="rId6" name="FinalReviewChk">
          <controlPr defaultSize="0" autoLine="0" r:id="rId5">
            <anchor moveWithCells="1">
              <from>
                <xdr:col>7</xdr:col>
                <xdr:colOff>114300</xdr:colOff>
                <xdr:row>8</xdr:row>
                <xdr:rowOff>47625</xdr:rowOff>
              </from>
              <to>
                <xdr:col>7</xdr:col>
                <xdr:colOff>285750</xdr:colOff>
                <xdr:row>8</xdr:row>
                <xdr:rowOff>219075</xdr:rowOff>
              </to>
            </anchor>
          </controlPr>
        </control>
      </mc:Choice>
      <mc:Fallback>
        <control shapeId="189445" r:id="rId6" name="FinalReviewChk"/>
      </mc:Fallback>
    </mc:AlternateContent>
    <mc:AlternateContent xmlns:mc="http://schemas.openxmlformats.org/markup-compatibility/2006">
      <mc:Choice Requires="x14">
        <control shapeId="189444" r:id="rId7" name="ReworkRequiredChk">
          <controlPr defaultSize="0" autoLine="0" r:id="rId5">
            <anchor moveWithCells="1">
              <from>
                <xdr:col>7</xdr:col>
                <xdr:colOff>114300</xdr:colOff>
                <xdr:row>3</xdr:row>
                <xdr:rowOff>123825</xdr:rowOff>
              </from>
              <to>
                <xdr:col>7</xdr:col>
                <xdr:colOff>285750</xdr:colOff>
                <xdr:row>3</xdr:row>
                <xdr:rowOff>295275</xdr:rowOff>
              </to>
            </anchor>
          </controlPr>
        </control>
      </mc:Choice>
      <mc:Fallback>
        <control shapeId="189444" r:id="rId7" name="ReworkRequiredChk"/>
      </mc:Fallback>
    </mc:AlternateContent>
    <mc:AlternateContent xmlns:mc="http://schemas.openxmlformats.org/markup-compatibility/2006">
      <mc:Choice Requires="x14">
        <control shapeId="189443" r:id="rId8" name="ReviewedChk">
          <controlPr defaultSize="0" autoLine="0" r:id="rId5">
            <anchor moveWithCells="1">
              <from>
                <xdr:col>7</xdr:col>
                <xdr:colOff>114300</xdr:colOff>
                <xdr:row>2</xdr:row>
                <xdr:rowOff>85725</xdr:rowOff>
              </from>
              <to>
                <xdr:col>7</xdr:col>
                <xdr:colOff>285750</xdr:colOff>
                <xdr:row>2</xdr:row>
                <xdr:rowOff>257175</xdr:rowOff>
              </to>
            </anchor>
          </controlPr>
        </control>
      </mc:Choice>
      <mc:Fallback>
        <control shapeId="189443" r:id="rId8" name="ReviewedChk"/>
      </mc:Fallback>
    </mc:AlternateContent>
    <mc:AlternateContent xmlns:mc="http://schemas.openxmlformats.org/markup-compatibility/2006">
      <mc:Choice Requires="x14">
        <control shapeId="189442" r:id="rId9" name="AwaitingClientChk">
          <controlPr defaultSize="0" autoLine="0" r:id="rId5">
            <anchor moveWithCells="1">
              <from>
                <xdr:col>7</xdr:col>
                <xdr:colOff>114300</xdr:colOff>
                <xdr:row>1</xdr:row>
                <xdr:rowOff>85725</xdr:rowOff>
              </from>
              <to>
                <xdr:col>7</xdr:col>
                <xdr:colOff>285750</xdr:colOff>
                <xdr:row>1</xdr:row>
                <xdr:rowOff>257175</xdr:rowOff>
              </to>
            </anchor>
          </controlPr>
        </control>
      </mc:Choice>
      <mc:Fallback>
        <control shapeId="189442" r:id="rId9" name="AwaitingClientChk"/>
      </mc:Fallback>
    </mc:AlternateContent>
    <mc:AlternateContent xmlns:mc="http://schemas.openxmlformats.org/markup-compatibility/2006">
      <mc:Choice Requires="x14">
        <control shapeId="189441" r:id="rId10" name="WorksheetCompleteChk">
          <controlPr defaultSize="0" autoLine="0" r:id="rId5">
            <anchor moveWithCells="1">
              <from>
                <xdr:col>7</xdr:col>
                <xdr:colOff>123825</xdr:colOff>
                <xdr:row>0</xdr:row>
                <xdr:rowOff>66675</xdr:rowOff>
              </from>
              <to>
                <xdr:col>7</xdr:col>
                <xdr:colOff>295275</xdr:colOff>
                <xdr:row>0</xdr:row>
                <xdr:rowOff>238125</xdr:rowOff>
              </to>
            </anchor>
          </controlPr>
        </control>
      </mc:Choice>
      <mc:Fallback>
        <control shapeId="189441" r:id="rId10" name="WorksheetCompleteChk"/>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8DC63F"/>
    <pageSetUpPr fitToPage="1"/>
  </sheetPr>
  <dimension ref="A1:K29"/>
  <sheetViews>
    <sheetView showGridLines="0" zoomScaleNormal="100" workbookViewId="0">
      <selection activeCell="B11" sqref="B11"/>
    </sheetView>
  </sheetViews>
  <sheetFormatPr defaultColWidth="9.33203125" defaultRowHeight="12.75" x14ac:dyDescent="0.2"/>
  <cols>
    <col min="1" max="1" width="12.83203125" style="24" customWidth="1"/>
    <col min="2" max="3" width="33.83203125" style="24" customWidth="1"/>
    <col min="4" max="6" width="15.83203125" style="24" customWidth="1"/>
    <col min="7" max="7" width="15.1640625" style="24" customWidth="1"/>
    <col min="8" max="8" width="6.6640625" style="24" customWidth="1"/>
    <col min="9" max="9" width="30.83203125" style="24" customWidth="1"/>
    <col min="10" max="16384" width="9.33203125" style="24"/>
  </cols>
  <sheetData>
    <row r="1" spans="1:11" customFormat="1" ht="24.95" customHeight="1" x14ac:dyDescent="0.2">
      <c r="A1" s="145" t="s">
        <v>167</v>
      </c>
      <c r="B1" s="1426" t="str">
        <f>Home!$B$3</f>
        <v>MICI05</v>
      </c>
      <c r="C1" s="1426"/>
      <c r="D1" s="148"/>
      <c r="E1" s="104" t="s">
        <v>58</v>
      </c>
      <c r="F1" s="1052" t="e">
        <f>IF(AND('Index of Workpapers'!E15="",#REF!=""),'Index of Workpapers'!C15,IF('Index of Workpapers'!E15&lt;&gt;"",'Index of Workpapers'!E15,#REF!))</f>
        <v>#REF!</v>
      </c>
      <c r="H1" s="519"/>
      <c r="I1" s="520" t="s">
        <v>349</v>
      </c>
      <c r="J1" s="521" t="s">
        <v>63</v>
      </c>
      <c r="K1" s="522" t="s">
        <v>64</v>
      </c>
    </row>
    <row r="2" spans="1:11" customFormat="1" ht="24.95" customHeight="1" x14ac:dyDescent="0.2">
      <c r="A2" s="145" t="s">
        <v>10</v>
      </c>
      <c r="B2" s="971" t="str">
        <f>Home!$B$4</f>
        <v>MICINDA SUPERANNUATION FUND</v>
      </c>
      <c r="C2" s="149"/>
      <c r="D2" s="95"/>
      <c r="E2" s="104" t="s">
        <v>63</v>
      </c>
      <c r="F2" s="104" t="s">
        <v>64</v>
      </c>
      <c r="H2" s="519"/>
      <c r="I2" s="520" t="s">
        <v>350</v>
      </c>
      <c r="J2" s="521" t="s">
        <v>63</v>
      </c>
      <c r="K2" s="522" t="s">
        <v>64</v>
      </c>
    </row>
    <row r="3" spans="1:11" customFormat="1" ht="24.95" customHeight="1" x14ac:dyDescent="0.2">
      <c r="A3" s="145" t="s">
        <v>236</v>
      </c>
      <c r="B3" s="973">
        <f>Home!$C$7</f>
        <v>43281</v>
      </c>
      <c r="C3" s="149"/>
      <c r="D3" s="142" t="s">
        <v>55</v>
      </c>
      <c r="E3" s="106" t="str">
        <f>Home!$C$16</f>
        <v>TH</v>
      </c>
      <c r="F3" s="238">
        <f>Home!$C$17</f>
        <v>43521</v>
      </c>
      <c r="H3" s="519"/>
      <c r="I3" s="520" t="s">
        <v>94</v>
      </c>
      <c r="J3" s="521" t="s">
        <v>63</v>
      </c>
      <c r="K3" s="522" t="s">
        <v>64</v>
      </c>
    </row>
    <row r="4" spans="1:11" customFormat="1" ht="24.95" customHeight="1" x14ac:dyDescent="0.3">
      <c r="A4" s="105" t="s">
        <v>140</v>
      </c>
      <c r="B4" s="105"/>
      <c r="C4" s="38"/>
      <c r="D4" s="142" t="s">
        <v>56</v>
      </c>
      <c r="E4" s="106" t="str">
        <f>Home!$C$18</f>
        <v>Enter initials</v>
      </c>
      <c r="F4" s="238" t="str">
        <f>Home!$C$19</f>
        <v>Enter date</v>
      </c>
      <c r="H4" s="1418"/>
      <c r="I4" s="1419" t="s">
        <v>351</v>
      </c>
      <c r="J4" s="1420" t="s">
        <v>63</v>
      </c>
      <c r="K4" s="1422" t="s">
        <v>64</v>
      </c>
    </row>
    <row r="5" spans="1:11" s="64" customFormat="1" ht="3.75" customHeight="1" x14ac:dyDescent="0.2">
      <c r="E5" s="48"/>
      <c r="F5" s="48"/>
      <c r="H5" s="1418"/>
      <c r="I5" s="1419"/>
      <c r="J5" s="1420"/>
      <c r="K5" s="1422"/>
    </row>
    <row r="6" spans="1:11" s="49" customFormat="1" ht="20.100000000000001" customHeight="1" x14ac:dyDescent="0.2">
      <c r="A6" s="1414" t="s">
        <v>141</v>
      </c>
      <c r="B6" s="1414"/>
      <c r="C6" s="1414"/>
      <c r="D6" s="1414"/>
      <c r="E6" s="1414"/>
      <c r="F6" s="1414"/>
      <c r="H6" s="1418"/>
      <c r="I6" s="1419" t="s">
        <v>352</v>
      </c>
      <c r="J6" s="1420" t="s">
        <v>63</v>
      </c>
      <c r="K6" s="1422" t="s">
        <v>64</v>
      </c>
    </row>
    <row r="7" spans="1:11" s="53" customFormat="1" ht="3.75" customHeight="1" thickBot="1" x14ac:dyDescent="0.25">
      <c r="A7"/>
      <c r="B7"/>
      <c r="C7"/>
      <c r="D7"/>
      <c r="E7"/>
      <c r="F7"/>
      <c r="H7" s="1418"/>
      <c r="I7" s="1419"/>
      <c r="J7" s="1420"/>
      <c r="K7" s="1422"/>
    </row>
    <row r="8" spans="1:11" s="53" customFormat="1" ht="3.75" customHeight="1" x14ac:dyDescent="0.2">
      <c r="A8" s="482"/>
      <c r="B8" s="483"/>
      <c r="C8" s="483"/>
      <c r="D8" s="483"/>
      <c r="E8" s="483"/>
      <c r="F8" s="528"/>
      <c r="H8" s="1418"/>
      <c r="I8" s="1419"/>
      <c r="J8" s="1420"/>
      <c r="K8" s="1422"/>
    </row>
    <row r="9" spans="1:11" s="65" customFormat="1" ht="24.95" customHeight="1" x14ac:dyDescent="0.2">
      <c r="A9" s="503" t="s">
        <v>59</v>
      </c>
      <c r="B9" s="479" t="s">
        <v>172</v>
      </c>
      <c r="C9" s="479" t="s">
        <v>238</v>
      </c>
      <c r="D9" s="1403" t="s">
        <v>60</v>
      </c>
      <c r="E9" s="1403"/>
      <c r="F9" s="485" t="s">
        <v>61</v>
      </c>
      <c r="H9" s="519"/>
      <c r="I9" s="520" t="s">
        <v>353</v>
      </c>
      <c r="J9" s="521" t="s">
        <v>63</v>
      </c>
      <c r="K9" s="522" t="s">
        <v>64</v>
      </c>
    </row>
    <row r="10" spans="1:11" s="67" customFormat="1" ht="50.1" customHeight="1" x14ac:dyDescent="0.2">
      <c r="A10" s="504"/>
      <c r="B10" s="1352" t="s">
        <v>1356</v>
      </c>
      <c r="C10" s="447"/>
      <c r="D10" s="1412"/>
      <c r="E10" s="1413"/>
      <c r="F10" s="506"/>
      <c r="H10" s="515" t="s">
        <v>467</v>
      </c>
      <c r="I10" s="516"/>
      <c r="J10" s="516"/>
      <c r="K10" s="517"/>
    </row>
    <row r="11" spans="1:11" s="67" customFormat="1" ht="50.1" customHeight="1" x14ac:dyDescent="0.2">
      <c r="A11" s="504"/>
      <c r="B11" s="1352" t="s">
        <v>1357</v>
      </c>
      <c r="C11" s="447"/>
      <c r="D11" s="1412"/>
      <c r="E11" s="1413"/>
      <c r="F11" s="506"/>
      <c r="H11" s="1415" t="s">
        <v>355</v>
      </c>
      <c r="I11" s="1416"/>
      <c r="J11" s="1416"/>
      <c r="K11" s="1417"/>
    </row>
    <row r="12" spans="1:11" s="67" customFormat="1" ht="50.1" customHeight="1" x14ac:dyDescent="0.2">
      <c r="A12" s="504"/>
      <c r="B12" s="447"/>
      <c r="C12" s="447"/>
      <c r="D12" s="1412"/>
      <c r="E12" s="1413"/>
      <c r="F12" s="506"/>
      <c r="H12" s="443"/>
      <c r="I12" s="444"/>
      <c r="J12" s="444"/>
      <c r="K12" s="445"/>
    </row>
    <row r="13" spans="1:11" s="67" customFormat="1" ht="50.1" customHeight="1" x14ac:dyDescent="0.2">
      <c r="A13" s="507"/>
      <c r="B13" s="448"/>
      <c r="C13" s="448"/>
      <c r="D13" s="1413"/>
      <c r="E13" s="1413"/>
      <c r="F13" s="488"/>
      <c r="H13" s="443"/>
      <c r="I13" s="444"/>
      <c r="J13" s="444"/>
      <c r="K13" s="445"/>
    </row>
    <row r="14" spans="1:11" s="67" customFormat="1" ht="50.1" customHeight="1" x14ac:dyDescent="0.2">
      <c r="A14" s="507"/>
      <c r="B14" s="448"/>
      <c r="C14" s="448"/>
      <c r="D14" s="1413"/>
      <c r="E14" s="1413"/>
      <c r="F14" s="488"/>
      <c r="H14" s="443"/>
      <c r="I14" s="444"/>
      <c r="J14" s="444"/>
      <c r="K14" s="445"/>
    </row>
    <row r="15" spans="1:11" s="67" customFormat="1" ht="50.1" customHeight="1" x14ac:dyDescent="0.2">
      <c r="A15" s="507"/>
      <c r="B15" s="448"/>
      <c r="C15" s="448"/>
      <c r="D15" s="1413"/>
      <c r="E15" s="1413"/>
      <c r="F15" s="488"/>
      <c r="H15" s="443"/>
      <c r="I15" s="444"/>
      <c r="J15" s="444"/>
      <c r="K15" s="445"/>
    </row>
    <row r="16" spans="1:11" s="67" customFormat="1" ht="50.1" customHeight="1" x14ac:dyDescent="0.2">
      <c r="A16" s="507"/>
      <c r="B16" s="448"/>
      <c r="C16" s="448"/>
      <c r="D16" s="1413"/>
      <c r="E16" s="1413"/>
      <c r="F16" s="488"/>
      <c r="H16" s="443"/>
      <c r="I16" s="444"/>
      <c r="J16" s="444"/>
      <c r="K16" s="445"/>
    </row>
    <row r="17" spans="1:11" s="67" customFormat="1" ht="50.1" customHeight="1" x14ac:dyDescent="0.2">
      <c r="A17" s="507"/>
      <c r="B17" s="448"/>
      <c r="C17" s="448"/>
      <c r="D17" s="1413"/>
      <c r="E17" s="1413"/>
      <c r="F17" s="488"/>
      <c r="H17" s="443"/>
      <c r="I17" s="444"/>
      <c r="J17" s="444"/>
      <c r="K17" s="445"/>
    </row>
    <row r="18" spans="1:11" s="67" customFormat="1" ht="50.1" customHeight="1" x14ac:dyDescent="0.2">
      <c r="A18" s="507"/>
      <c r="B18" s="448"/>
      <c r="C18" s="448"/>
      <c r="D18" s="1413"/>
      <c r="E18" s="1413"/>
      <c r="F18" s="488"/>
      <c r="H18" s="443"/>
      <c r="I18" s="444"/>
      <c r="J18" s="444"/>
      <c r="K18" s="445"/>
    </row>
    <row r="19" spans="1:11" s="67" customFormat="1" ht="50.1" customHeight="1" x14ac:dyDescent="0.2">
      <c r="A19" s="507"/>
      <c r="B19" s="448"/>
      <c r="C19" s="448"/>
      <c r="D19" s="1413"/>
      <c r="E19" s="1413"/>
      <c r="F19" s="488"/>
      <c r="H19" s="443"/>
      <c r="I19" s="444"/>
      <c r="J19" s="444"/>
      <c r="K19" s="445"/>
    </row>
    <row r="20" spans="1:11" s="67" customFormat="1" ht="50.1" customHeight="1" x14ac:dyDescent="0.2">
      <c r="A20" s="507"/>
      <c r="B20" s="448"/>
      <c r="C20" s="448"/>
      <c r="D20" s="1413"/>
      <c r="E20" s="1413"/>
      <c r="F20" s="488"/>
      <c r="H20" s="443"/>
      <c r="I20" s="444"/>
      <c r="J20" s="444"/>
      <c r="K20" s="445"/>
    </row>
    <row r="21" spans="1:11" s="67" customFormat="1" ht="50.1" customHeight="1" x14ac:dyDescent="0.2">
      <c r="A21" s="507"/>
      <c r="B21" s="448"/>
      <c r="C21" s="448"/>
      <c r="D21" s="1413"/>
      <c r="E21" s="1413"/>
      <c r="F21" s="488"/>
      <c r="H21" s="443"/>
      <c r="I21" s="444"/>
      <c r="J21" s="444"/>
      <c r="K21" s="445"/>
    </row>
    <row r="22" spans="1:11" s="67" customFormat="1" ht="50.1" customHeight="1" x14ac:dyDescent="0.2">
      <c r="A22" s="507"/>
      <c r="B22" s="448"/>
      <c r="C22" s="448"/>
      <c r="D22" s="1413"/>
      <c r="E22" s="1413"/>
      <c r="F22" s="488"/>
      <c r="H22" s="443"/>
      <c r="I22" s="444"/>
      <c r="J22" s="444"/>
      <c r="K22" s="445"/>
    </row>
    <row r="23" spans="1:11" s="67" customFormat="1" ht="50.1" customHeight="1" x14ac:dyDescent="0.2">
      <c r="A23" s="507"/>
      <c r="B23" s="448"/>
      <c r="C23" s="448"/>
      <c r="D23" s="1413"/>
      <c r="E23" s="1413"/>
      <c r="F23" s="488"/>
      <c r="H23" s="443"/>
      <c r="I23" s="444"/>
      <c r="J23" s="444"/>
      <c r="K23" s="445"/>
    </row>
    <row r="24" spans="1:11" s="67" customFormat="1" ht="50.1" customHeight="1" x14ac:dyDescent="0.2">
      <c r="A24" s="507"/>
      <c r="B24" s="448"/>
      <c r="C24" s="448"/>
      <c r="D24" s="1413"/>
      <c r="E24" s="1413"/>
      <c r="F24" s="488"/>
      <c r="H24" s="443"/>
      <c r="I24" s="444"/>
      <c r="J24" s="444"/>
      <c r="K24" s="445"/>
    </row>
    <row r="25" spans="1:11" s="67" customFormat="1" ht="50.1" customHeight="1" x14ac:dyDescent="0.2">
      <c r="A25" s="507"/>
      <c r="B25" s="448"/>
      <c r="C25" s="448"/>
      <c r="D25" s="1413"/>
      <c r="E25" s="1413"/>
      <c r="F25" s="488"/>
      <c r="H25" s="443"/>
      <c r="I25" s="444"/>
      <c r="J25" s="444"/>
      <c r="K25" s="445"/>
    </row>
    <row r="26" spans="1:11" s="67" customFormat="1" ht="50.1" customHeight="1" x14ac:dyDescent="0.2">
      <c r="A26" s="507"/>
      <c r="B26" s="448"/>
      <c r="C26" s="448"/>
      <c r="D26" s="1413"/>
      <c r="E26" s="1413"/>
      <c r="F26" s="488"/>
      <c r="H26" s="443"/>
      <c r="I26" s="444"/>
      <c r="J26" s="444"/>
      <c r="K26" s="445"/>
    </row>
    <row r="27" spans="1:11" s="67" customFormat="1" ht="50.1" customHeight="1" x14ac:dyDescent="0.2">
      <c r="A27" s="507"/>
      <c r="B27" s="448"/>
      <c r="C27" s="448"/>
      <c r="D27" s="1413"/>
      <c r="E27" s="1413"/>
      <c r="F27" s="488"/>
      <c r="H27" s="443"/>
      <c r="I27" s="444"/>
      <c r="J27" s="444"/>
      <c r="K27" s="445"/>
    </row>
    <row r="28" spans="1:11" s="67" customFormat="1" ht="50.1" customHeight="1" x14ac:dyDescent="0.2">
      <c r="A28" s="507"/>
      <c r="B28" s="448"/>
      <c r="C28" s="448"/>
      <c r="D28" s="1413"/>
      <c r="E28" s="1413"/>
      <c r="F28" s="488"/>
      <c r="H28" s="443"/>
      <c r="I28" s="444"/>
      <c r="J28" s="444"/>
      <c r="K28" s="445"/>
    </row>
    <row r="29" spans="1:11" ht="3.75" customHeight="1" thickBot="1" x14ac:dyDescent="0.25">
      <c r="A29" s="536"/>
      <c r="B29" s="537"/>
      <c r="C29" s="537"/>
      <c r="D29" s="537"/>
      <c r="E29" s="537"/>
      <c r="F29" s="538"/>
    </row>
  </sheetData>
  <sheetProtection sheet="1" objects="1" scenarios="1" insertHyperlinks="0"/>
  <customSheetViews>
    <customSheetView guid="{CAD51596-6B73-4932-BD63-A9B6500D33A2}" showPageBreaks="1" printArea="1" showRuler="0">
      <pageMargins left="0.78740157480314965" right="0.78740157480314965" top="0.78740157480314965" bottom="0.78740157480314965" header="0" footer="0"/>
      <printOptions horizontalCentered="1"/>
      <pageSetup paperSize="9" scale="96" fitToHeight="2" orientation="portrait" r:id="rId1"/>
      <headerFooter alignWithMargins="0">
        <oddFooter>&amp;L&amp;F
Printed &amp;D&amp;R&amp;A - Page &amp;P</oddFooter>
      </headerFooter>
    </customSheetView>
    <customSheetView guid="{833AC96D-4EBC-4216-8F63-12A77F8DCBC4}" showGridLines="0" showRuler="0">
      <pageMargins left="0.78740157480314965" right="0.78740157480314965" top="0.78740157480314965" bottom="0.78740157480314965" header="0" footer="0"/>
      <printOptions horizontalCentered="1"/>
      <pageSetup paperSize="9" scale="96" fitToHeight="2" orientation="portrait" r:id="rId2"/>
      <headerFooter alignWithMargins="0">
        <oddFooter>&amp;L&amp;F
Printed &amp;D&amp;R&amp;A - Page &amp;P</oddFooter>
      </headerFooter>
    </customSheetView>
    <customSheetView guid="{558B4E49-BF54-4A2C-ACEB-D2B2F89A7C90}" showRuler="0">
      <pageMargins left="0.78740157480314965" right="0.78740157480314965" top="0.78740157480314965" bottom="0.78740157480314965" header="0" footer="0"/>
      <printOptions horizontalCentered="1"/>
      <pageSetup paperSize="9" scale="96" fitToHeight="2" orientation="portrait" r:id="rId3"/>
      <headerFooter alignWithMargins="0">
        <oddFooter>&amp;L&amp;F
Printed &amp;D&amp;R&amp;A - Page &amp;P</oddFooter>
      </headerFooter>
    </customSheetView>
    <customSheetView guid="{B1EE0497-15B9-45CC-A270-BCDC6C698D7B}" showPageBreaks="1" showGridLines="0" fitToPage="1" showRuler="0">
      <pageMargins left="0.78740157480314965" right="0.19685039370078741" top="0.78740157480314965" bottom="0.78740157480314965" header="0" footer="0"/>
      <printOptions horizontalCentered="1"/>
      <pageSetup paperSize="9" scale="93" orientation="portrait" blackAndWhite="1" r:id="rId4"/>
      <headerFooter alignWithMargins="0">
        <oddFooter>&amp;L&amp;8&amp;F
Copyright © 2003-2004 Business Fitness Pty Ltd&amp;R&amp;A &amp;P</oddFooter>
      </headerFooter>
    </customSheetView>
  </customSheetViews>
  <mergeCells count="31">
    <mergeCell ref="H11:K11"/>
    <mergeCell ref="H4:H5"/>
    <mergeCell ref="I4:I5"/>
    <mergeCell ref="J4:J5"/>
    <mergeCell ref="K4:K5"/>
    <mergeCell ref="H6:H8"/>
    <mergeCell ref="I6:I8"/>
    <mergeCell ref="J6:J8"/>
    <mergeCell ref="K6:K8"/>
    <mergeCell ref="D28:E28"/>
    <mergeCell ref="D9:E9"/>
    <mergeCell ref="D10:E10"/>
    <mergeCell ref="D11:E11"/>
    <mergeCell ref="D12:E12"/>
    <mergeCell ref="D19:E19"/>
    <mergeCell ref="D20:E20"/>
    <mergeCell ref="D21:E21"/>
    <mergeCell ref="D22:E22"/>
    <mergeCell ref="D25:E25"/>
    <mergeCell ref="D26:E26"/>
    <mergeCell ref="D27:E27"/>
    <mergeCell ref="B1:C1"/>
    <mergeCell ref="D13:E13"/>
    <mergeCell ref="D16:E16"/>
    <mergeCell ref="D24:E24"/>
    <mergeCell ref="D17:E17"/>
    <mergeCell ref="D18:E18"/>
    <mergeCell ref="D14:E14"/>
    <mergeCell ref="D15:E15"/>
    <mergeCell ref="D23:E23"/>
    <mergeCell ref="A6:F6"/>
  </mergeCells>
  <phoneticPr fontId="0" type="noConversion"/>
  <hyperlinks>
    <hyperlink ref="B10" r:id="rId5" tooltip="Link to Managed Document" xr:uid="{CFF00CF9-FF37-404C-B5CF-144387D87177}"/>
    <hyperlink ref="B11" r:id="rId6" tooltip="Link to Managed Document" xr:uid="{D71FCDC5-BA89-478A-81BE-727FAB2BCE0D}"/>
  </hyperlinks>
  <printOptions horizontalCentered="1"/>
  <pageMargins left="0.39370078740157483" right="0.19685039370078741" top="0.39370078740157483" bottom="0.39370078740157483" header="0" footer="0.15748031496062992"/>
  <pageSetup paperSize="9" scale="65" orientation="portrait" blackAndWhite="1" r:id="rId7"/>
  <headerFooter alignWithMargins="0">
    <oddFooter>&amp;L&amp;F
Copyright © 2003-Present Business Fitness Pty Ltd&amp;R&amp;A &amp;P</oddFooter>
  </headerFooter>
  <drawing r:id="rId8"/>
  <legacyDrawing r:id="rId9"/>
  <controls>
    <mc:AlternateContent xmlns:mc="http://schemas.openxmlformats.org/markup-compatibility/2006">
      <mc:Choice Requires="x14">
        <control shapeId="268296" r:id="rId10" name="FinalReviewChk">
          <controlPr defaultSize="0" autoLine="0" r:id="rId11">
            <anchor moveWithCells="1">
              <from>
                <xdr:col>7</xdr:col>
                <xdr:colOff>114300</xdr:colOff>
                <xdr:row>8</xdr:row>
                <xdr:rowOff>85725</xdr:rowOff>
              </from>
              <to>
                <xdr:col>7</xdr:col>
                <xdr:colOff>285750</xdr:colOff>
                <xdr:row>8</xdr:row>
                <xdr:rowOff>257175</xdr:rowOff>
              </to>
            </anchor>
          </controlPr>
        </control>
      </mc:Choice>
      <mc:Fallback>
        <control shapeId="268296" r:id="rId10" name="FinalReviewChk"/>
      </mc:Fallback>
    </mc:AlternateContent>
    <mc:AlternateContent xmlns:mc="http://schemas.openxmlformats.org/markup-compatibility/2006">
      <mc:Choice Requires="x14">
        <control shapeId="268294" r:id="rId12" name="ReworkCompleteChk">
          <controlPr defaultSize="0" autoLine="0" autoPict="0" r:id="rId11">
            <anchor moveWithCells="1">
              <from>
                <xdr:col>7</xdr:col>
                <xdr:colOff>114300</xdr:colOff>
                <xdr:row>5</xdr:row>
                <xdr:rowOff>85725</xdr:rowOff>
              </from>
              <to>
                <xdr:col>7</xdr:col>
                <xdr:colOff>285750</xdr:colOff>
                <xdr:row>6</xdr:row>
                <xdr:rowOff>9525</xdr:rowOff>
              </to>
            </anchor>
          </controlPr>
        </control>
      </mc:Choice>
      <mc:Fallback>
        <control shapeId="268294" r:id="rId12" name="ReworkCompleteChk"/>
      </mc:Fallback>
    </mc:AlternateContent>
    <mc:AlternateContent xmlns:mc="http://schemas.openxmlformats.org/markup-compatibility/2006">
      <mc:Choice Requires="x14">
        <control shapeId="268292" r:id="rId13" name="ReworkRequiredChk">
          <controlPr defaultSize="0" autoLine="0" r:id="rId11">
            <anchor moveWithCells="1">
              <from>
                <xdr:col>7</xdr:col>
                <xdr:colOff>114300</xdr:colOff>
                <xdr:row>3</xdr:row>
                <xdr:rowOff>85725</xdr:rowOff>
              </from>
              <to>
                <xdr:col>7</xdr:col>
                <xdr:colOff>285750</xdr:colOff>
                <xdr:row>3</xdr:row>
                <xdr:rowOff>257175</xdr:rowOff>
              </to>
            </anchor>
          </controlPr>
        </control>
      </mc:Choice>
      <mc:Fallback>
        <control shapeId="268292" r:id="rId13" name="ReworkRequiredChk"/>
      </mc:Fallback>
    </mc:AlternateContent>
    <mc:AlternateContent xmlns:mc="http://schemas.openxmlformats.org/markup-compatibility/2006">
      <mc:Choice Requires="x14">
        <control shapeId="268291" r:id="rId14" name="ReviewedChk">
          <controlPr defaultSize="0" autoLine="0" r:id="rId11">
            <anchor moveWithCells="1">
              <from>
                <xdr:col>7</xdr:col>
                <xdr:colOff>114300</xdr:colOff>
                <xdr:row>2</xdr:row>
                <xdr:rowOff>85725</xdr:rowOff>
              </from>
              <to>
                <xdr:col>7</xdr:col>
                <xdr:colOff>285750</xdr:colOff>
                <xdr:row>2</xdr:row>
                <xdr:rowOff>257175</xdr:rowOff>
              </to>
            </anchor>
          </controlPr>
        </control>
      </mc:Choice>
      <mc:Fallback>
        <control shapeId="268291" r:id="rId14" name="ReviewedChk"/>
      </mc:Fallback>
    </mc:AlternateContent>
    <mc:AlternateContent xmlns:mc="http://schemas.openxmlformats.org/markup-compatibility/2006">
      <mc:Choice Requires="x14">
        <control shapeId="268290" r:id="rId15" name="AwaitingClientChk">
          <controlPr defaultSize="0" autoLine="0" r:id="rId11">
            <anchor moveWithCells="1">
              <from>
                <xdr:col>7</xdr:col>
                <xdr:colOff>114300</xdr:colOff>
                <xdr:row>1</xdr:row>
                <xdr:rowOff>85725</xdr:rowOff>
              </from>
              <to>
                <xdr:col>7</xdr:col>
                <xdr:colOff>285750</xdr:colOff>
                <xdr:row>1</xdr:row>
                <xdr:rowOff>257175</xdr:rowOff>
              </to>
            </anchor>
          </controlPr>
        </control>
      </mc:Choice>
      <mc:Fallback>
        <control shapeId="268290" r:id="rId15" name="AwaitingClientChk"/>
      </mc:Fallback>
    </mc:AlternateContent>
    <mc:AlternateContent xmlns:mc="http://schemas.openxmlformats.org/markup-compatibility/2006">
      <mc:Choice Requires="x14">
        <control shapeId="268289" r:id="rId16" name="WorksheetCompleteChk">
          <controlPr defaultSize="0" autoLine="0" r:id="rId11">
            <anchor moveWithCells="1">
              <from>
                <xdr:col>7</xdr:col>
                <xdr:colOff>114300</xdr:colOff>
                <xdr:row>0</xdr:row>
                <xdr:rowOff>85725</xdr:rowOff>
              </from>
              <to>
                <xdr:col>7</xdr:col>
                <xdr:colOff>285750</xdr:colOff>
                <xdr:row>0</xdr:row>
                <xdr:rowOff>257175</xdr:rowOff>
              </to>
            </anchor>
          </controlPr>
        </control>
      </mc:Choice>
      <mc:Fallback>
        <control shapeId="268289" r:id="rId16" name="WorksheetCompleteChk"/>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8DC63F"/>
    <pageSetUpPr fitToPage="1"/>
  </sheetPr>
  <dimension ref="A1:K30"/>
  <sheetViews>
    <sheetView showGridLines="0" zoomScaleNormal="100" workbookViewId="0">
      <selection activeCell="A13" sqref="A13"/>
    </sheetView>
  </sheetViews>
  <sheetFormatPr defaultColWidth="9.33203125" defaultRowHeight="12.75" x14ac:dyDescent="0.2"/>
  <cols>
    <col min="1" max="1" width="12.83203125" style="24" customWidth="1"/>
    <col min="2" max="3" width="33.83203125" style="24" customWidth="1"/>
    <col min="4" max="4" width="14.1640625" style="24" customWidth="1"/>
    <col min="5" max="6" width="15.83203125" style="24" customWidth="1"/>
    <col min="7" max="7" width="15.1640625" style="24" customWidth="1"/>
    <col min="8" max="8" width="6.6640625" style="24" customWidth="1"/>
    <col min="9" max="9" width="30.83203125" style="24" customWidth="1"/>
    <col min="10" max="16384" width="9.33203125" style="24"/>
  </cols>
  <sheetData>
    <row r="1" spans="1:11" customFormat="1" ht="24.95" customHeight="1" x14ac:dyDescent="0.2">
      <c r="A1" s="145" t="s">
        <v>167</v>
      </c>
      <c r="B1" s="1426" t="str">
        <f>Home!$B$3</f>
        <v>MICI05</v>
      </c>
      <c r="C1" s="1426"/>
      <c r="D1" s="107"/>
      <c r="E1" s="104" t="s">
        <v>58</v>
      </c>
      <c r="F1" s="1052" t="e">
        <f>IF(AND('Index of Workpapers'!E16="",#REF!=""),'Index of Workpapers'!C16,IF('Index of Workpapers'!E16&lt;&gt;"",'Index of Workpapers'!E16,#REF!))</f>
        <v>#REF!</v>
      </c>
      <c r="H1" s="519"/>
      <c r="I1" s="520" t="s">
        <v>349</v>
      </c>
      <c r="J1" s="521" t="s">
        <v>63</v>
      </c>
      <c r="K1" s="522" t="s">
        <v>64</v>
      </c>
    </row>
    <row r="2" spans="1:11" customFormat="1" ht="24.95" customHeight="1" x14ac:dyDescent="0.2">
      <c r="A2" s="145" t="s">
        <v>10</v>
      </c>
      <c r="B2" s="971" t="str">
        <f>Home!$B$4</f>
        <v>MICINDA SUPERANNUATION FUND</v>
      </c>
      <c r="C2" s="149"/>
      <c r="D2" s="108"/>
      <c r="E2" s="104" t="s">
        <v>63</v>
      </c>
      <c r="F2" s="104" t="s">
        <v>64</v>
      </c>
      <c r="H2" s="519"/>
      <c r="I2" s="520" t="s">
        <v>350</v>
      </c>
      <c r="J2" s="521" t="s">
        <v>63</v>
      </c>
      <c r="K2" s="522" t="s">
        <v>64</v>
      </c>
    </row>
    <row r="3" spans="1:11" customFormat="1" ht="24.95" customHeight="1" x14ac:dyDescent="0.2">
      <c r="A3" s="145" t="s">
        <v>236</v>
      </c>
      <c r="B3" s="973">
        <f>Home!$C$7</f>
        <v>43281</v>
      </c>
      <c r="C3" s="149"/>
      <c r="D3" s="142" t="s">
        <v>55</v>
      </c>
      <c r="E3" s="106" t="str">
        <f>Home!$C$16</f>
        <v>TH</v>
      </c>
      <c r="F3" s="238">
        <f>Home!$C$17</f>
        <v>43521</v>
      </c>
      <c r="H3" s="519"/>
      <c r="I3" s="520" t="s">
        <v>94</v>
      </c>
      <c r="J3" s="521" t="s">
        <v>63</v>
      </c>
      <c r="K3" s="522" t="s">
        <v>64</v>
      </c>
    </row>
    <row r="4" spans="1:11" customFormat="1" ht="24.95" customHeight="1" x14ac:dyDescent="0.2">
      <c r="A4" s="958" t="s">
        <v>174</v>
      </c>
      <c r="B4" s="959" t="str">
        <f>Home!$C$10</f>
        <v>Enter name here</v>
      </c>
      <c r="C4" s="38"/>
      <c r="D4" s="142" t="s">
        <v>56</v>
      </c>
      <c r="E4" s="106" t="str">
        <f>Home!$C$18</f>
        <v>Enter initials</v>
      </c>
      <c r="F4" s="238" t="str">
        <f>Home!$C$19</f>
        <v>Enter date</v>
      </c>
      <c r="H4" s="519"/>
      <c r="I4" s="520" t="s">
        <v>351</v>
      </c>
      <c r="J4" s="521" t="s">
        <v>63</v>
      </c>
      <c r="K4" s="522" t="s">
        <v>64</v>
      </c>
    </row>
    <row r="5" spans="1:11" s="52" customFormat="1" ht="15" customHeight="1" x14ac:dyDescent="0.2">
      <c r="A5" s="958" t="s">
        <v>50</v>
      </c>
      <c r="B5" s="960" t="str">
        <f>Home!$C$11</f>
        <v>Enter number here</v>
      </c>
      <c r="C5" s="110"/>
      <c r="D5"/>
      <c r="H5" s="1418"/>
      <c r="I5" s="1419" t="s">
        <v>352</v>
      </c>
      <c r="J5" s="1420" t="s">
        <v>63</v>
      </c>
      <c r="K5" s="1422" t="s">
        <v>64</v>
      </c>
    </row>
    <row r="6" spans="1:11" s="71" customFormat="1" ht="15" customHeight="1" x14ac:dyDescent="0.2">
      <c r="A6" s="958" t="s">
        <v>51</v>
      </c>
      <c r="B6" s="960" t="str">
        <f>Home!$C$12</f>
        <v>Enter email address here</v>
      </c>
      <c r="C6" s="110"/>
      <c r="H6" s="1418"/>
      <c r="I6" s="1419"/>
      <c r="J6" s="1420"/>
      <c r="K6" s="1422"/>
    </row>
    <row r="7" spans="1:11" s="112" customFormat="1" ht="24.95" customHeight="1" x14ac:dyDescent="0.3">
      <c r="A7" s="916" t="s">
        <v>100</v>
      </c>
      <c r="B7" s="111"/>
      <c r="C7" s="111"/>
      <c r="H7" s="954"/>
      <c r="I7" s="955" t="s">
        <v>353</v>
      </c>
      <c r="J7" s="956" t="s">
        <v>63</v>
      </c>
      <c r="K7" s="957" t="s">
        <v>64</v>
      </c>
    </row>
    <row r="8" spans="1:11" s="112" customFormat="1" ht="3.75" customHeight="1" x14ac:dyDescent="0.2">
      <c r="A8" s="109"/>
      <c r="B8" s="157"/>
      <c r="C8" s="111"/>
      <c r="H8" s="961"/>
      <c r="I8" s="962"/>
      <c r="J8" s="231"/>
      <c r="K8" s="963"/>
    </row>
    <row r="9" spans="1:11" s="49" customFormat="1" ht="19.5" customHeight="1" x14ac:dyDescent="0.2">
      <c r="A9" s="1414" t="s">
        <v>37</v>
      </c>
      <c r="B9" s="1414"/>
      <c r="C9" s="1414"/>
      <c r="D9" s="1414"/>
      <c r="E9" s="1414"/>
      <c r="F9" s="1414"/>
      <c r="H9" s="964" t="s">
        <v>467</v>
      </c>
      <c r="I9" s="965"/>
      <c r="J9" s="966"/>
      <c r="K9" s="967"/>
    </row>
    <row r="10" spans="1:11" s="69" customFormat="1" ht="3.75" customHeight="1" thickBot="1" x14ac:dyDescent="0.25">
      <c r="A10"/>
      <c r="B10"/>
      <c r="C10"/>
      <c r="D10"/>
      <c r="E10"/>
      <c r="F10"/>
      <c r="H10" s="539"/>
      <c r="I10" s="968"/>
      <c r="J10" s="968"/>
      <c r="K10" s="969"/>
    </row>
    <row r="11" spans="1:11" s="69" customFormat="1" ht="3.75" customHeight="1" x14ac:dyDescent="0.2">
      <c r="A11" s="482"/>
      <c r="B11" s="483"/>
      <c r="C11" s="483"/>
      <c r="D11" s="483"/>
      <c r="E11" s="483"/>
      <c r="F11" s="528"/>
      <c r="H11" s="1429" t="s">
        <v>355</v>
      </c>
      <c r="I11" s="1434"/>
      <c r="J11" s="1434"/>
      <c r="K11" s="1435"/>
    </row>
    <row r="12" spans="1:11" s="49" customFormat="1" ht="24.95" customHeight="1" x14ac:dyDescent="0.2">
      <c r="A12" s="503" t="s">
        <v>59</v>
      </c>
      <c r="B12" s="479" t="s">
        <v>172</v>
      </c>
      <c r="C12" s="479" t="s">
        <v>238</v>
      </c>
      <c r="D12" s="1403" t="s">
        <v>60</v>
      </c>
      <c r="E12" s="1403"/>
      <c r="F12" s="485" t="s">
        <v>61</v>
      </c>
      <c r="H12" s="1436"/>
      <c r="I12" s="1416"/>
      <c r="J12" s="1416"/>
      <c r="K12" s="1417"/>
    </row>
    <row r="13" spans="1:11" ht="50.1" customHeight="1" x14ac:dyDescent="0.2">
      <c r="A13" s="504"/>
      <c r="B13" s="447"/>
      <c r="C13" s="447"/>
      <c r="D13" s="1412"/>
      <c r="E13" s="1413"/>
      <c r="F13" s="506"/>
      <c r="H13" s="443"/>
      <c r="I13" s="444"/>
      <c r="J13" s="444"/>
      <c r="K13" s="445"/>
    </row>
    <row r="14" spans="1:11" ht="50.1" customHeight="1" x14ac:dyDescent="0.2">
      <c r="A14" s="504"/>
      <c r="B14" s="447"/>
      <c r="C14" s="447"/>
      <c r="D14" s="1412"/>
      <c r="E14" s="1413"/>
      <c r="F14" s="506"/>
      <c r="H14" s="443"/>
      <c r="I14" s="444"/>
      <c r="J14" s="444"/>
      <c r="K14" s="445"/>
    </row>
    <row r="15" spans="1:11" ht="50.1" customHeight="1" x14ac:dyDescent="0.2">
      <c r="A15" s="504"/>
      <c r="B15" s="447"/>
      <c r="C15" s="447"/>
      <c r="D15" s="1412"/>
      <c r="E15" s="1413"/>
      <c r="F15" s="506"/>
      <c r="H15" s="443"/>
      <c r="I15" s="444"/>
      <c r="J15" s="444"/>
      <c r="K15" s="445"/>
    </row>
    <row r="16" spans="1:11" ht="50.1" customHeight="1" x14ac:dyDescent="0.2">
      <c r="A16" s="507"/>
      <c r="B16" s="448"/>
      <c r="C16" s="448"/>
      <c r="D16" s="1413"/>
      <c r="E16" s="1413"/>
      <c r="F16" s="488"/>
      <c r="H16" s="443"/>
      <c r="I16" s="444"/>
      <c r="J16" s="444"/>
      <c r="K16" s="445"/>
    </row>
    <row r="17" spans="1:11" ht="50.1" customHeight="1" x14ac:dyDescent="0.2">
      <c r="A17" s="507"/>
      <c r="B17" s="448"/>
      <c r="C17" s="448"/>
      <c r="D17" s="1413"/>
      <c r="E17" s="1413"/>
      <c r="F17" s="488"/>
      <c r="H17" s="443"/>
      <c r="I17" s="444"/>
      <c r="J17" s="444"/>
      <c r="K17" s="445"/>
    </row>
    <row r="18" spans="1:11" ht="50.1" customHeight="1" x14ac:dyDescent="0.2">
      <c r="A18" s="507"/>
      <c r="B18" s="448"/>
      <c r="C18" s="448"/>
      <c r="D18" s="1413"/>
      <c r="E18" s="1413"/>
      <c r="F18" s="488"/>
      <c r="H18" s="443"/>
      <c r="I18" s="444"/>
      <c r="J18" s="444"/>
      <c r="K18" s="445"/>
    </row>
    <row r="19" spans="1:11" ht="50.1" customHeight="1" x14ac:dyDescent="0.2">
      <c r="A19" s="507"/>
      <c r="B19" s="448"/>
      <c r="C19" s="448"/>
      <c r="D19" s="1413"/>
      <c r="E19" s="1413"/>
      <c r="F19" s="488"/>
      <c r="H19" s="443"/>
      <c r="I19" s="444"/>
      <c r="J19" s="444"/>
      <c r="K19" s="445"/>
    </row>
    <row r="20" spans="1:11" ht="50.1" customHeight="1" x14ac:dyDescent="0.2">
      <c r="A20" s="507"/>
      <c r="B20" s="448"/>
      <c r="C20" s="448"/>
      <c r="D20" s="1413"/>
      <c r="E20" s="1413"/>
      <c r="F20" s="488"/>
      <c r="H20" s="443"/>
      <c r="I20" s="444"/>
      <c r="J20" s="444"/>
      <c r="K20" s="445"/>
    </row>
    <row r="21" spans="1:11" ht="50.1" customHeight="1" x14ac:dyDescent="0.2">
      <c r="A21" s="507"/>
      <c r="B21" s="448"/>
      <c r="C21" s="448"/>
      <c r="D21" s="1413"/>
      <c r="E21" s="1413"/>
      <c r="F21" s="488"/>
      <c r="H21" s="443"/>
      <c r="I21" s="444"/>
      <c r="J21" s="444"/>
      <c r="K21" s="445"/>
    </row>
    <row r="22" spans="1:11" ht="50.1" customHeight="1" x14ac:dyDescent="0.2">
      <c r="A22" s="507"/>
      <c r="B22" s="448"/>
      <c r="C22" s="448"/>
      <c r="D22" s="1413"/>
      <c r="E22" s="1413"/>
      <c r="F22" s="488"/>
      <c r="H22" s="443"/>
      <c r="I22" s="444"/>
      <c r="J22" s="444"/>
      <c r="K22" s="445"/>
    </row>
    <row r="23" spans="1:11" ht="50.1" customHeight="1" x14ac:dyDescent="0.2">
      <c r="A23" s="507"/>
      <c r="B23" s="448"/>
      <c r="C23" s="448"/>
      <c r="D23" s="1413"/>
      <c r="E23" s="1413"/>
      <c r="F23" s="488"/>
      <c r="H23" s="443"/>
      <c r="I23" s="444"/>
      <c r="J23" s="444"/>
      <c r="K23" s="445"/>
    </row>
    <row r="24" spans="1:11" ht="50.1" customHeight="1" x14ac:dyDescent="0.2">
      <c r="A24" s="507"/>
      <c r="B24" s="448"/>
      <c r="C24" s="448"/>
      <c r="D24" s="1413"/>
      <c r="E24" s="1413"/>
      <c r="F24" s="488"/>
      <c r="H24" s="443"/>
      <c r="I24" s="444"/>
      <c r="J24" s="444"/>
      <c r="K24" s="445"/>
    </row>
    <row r="25" spans="1:11" ht="50.1" customHeight="1" x14ac:dyDescent="0.2">
      <c r="A25" s="507"/>
      <c r="B25" s="448"/>
      <c r="C25" s="448"/>
      <c r="D25" s="1413"/>
      <c r="E25" s="1413"/>
      <c r="F25" s="488"/>
      <c r="H25" s="443"/>
      <c r="I25" s="444"/>
      <c r="J25" s="444"/>
      <c r="K25" s="445"/>
    </row>
    <row r="26" spans="1:11" ht="50.1" customHeight="1" x14ac:dyDescent="0.2">
      <c r="A26" s="507"/>
      <c r="B26" s="448"/>
      <c r="C26" s="448"/>
      <c r="D26" s="1413"/>
      <c r="E26" s="1413"/>
      <c r="F26" s="488"/>
      <c r="H26" s="443"/>
      <c r="I26" s="444"/>
      <c r="J26" s="444"/>
      <c r="K26" s="445"/>
    </row>
    <row r="27" spans="1:11" ht="50.1" customHeight="1" x14ac:dyDescent="0.2">
      <c r="A27" s="507"/>
      <c r="B27" s="448"/>
      <c r="C27" s="448"/>
      <c r="D27" s="1413"/>
      <c r="E27" s="1413"/>
      <c r="F27" s="488"/>
      <c r="H27" s="443"/>
      <c r="I27" s="444"/>
      <c r="J27" s="444"/>
      <c r="K27" s="445"/>
    </row>
    <row r="28" spans="1:11" ht="50.1" customHeight="1" x14ac:dyDescent="0.2">
      <c r="A28" s="507"/>
      <c r="B28" s="448"/>
      <c r="C28" s="448"/>
      <c r="D28" s="1413"/>
      <c r="E28" s="1413"/>
      <c r="F28" s="488"/>
      <c r="H28" s="443"/>
      <c r="I28" s="444"/>
      <c r="J28" s="444"/>
      <c r="K28" s="445"/>
    </row>
    <row r="29" spans="1:11" ht="50.1" customHeight="1" x14ac:dyDescent="0.2">
      <c r="A29" s="507"/>
      <c r="B29" s="448"/>
      <c r="C29" s="448"/>
      <c r="D29" s="1413"/>
      <c r="E29" s="1413"/>
      <c r="F29" s="488"/>
      <c r="H29" s="443"/>
      <c r="I29" s="444"/>
      <c r="J29" s="444"/>
      <c r="K29" s="445"/>
    </row>
    <row r="30" spans="1:11" ht="3.75" customHeight="1" thickBot="1" x14ac:dyDescent="0.25">
      <c r="A30" s="536"/>
      <c r="B30" s="537"/>
      <c r="C30" s="537"/>
      <c r="D30" s="537"/>
      <c r="E30" s="537"/>
      <c r="F30" s="538"/>
    </row>
  </sheetData>
  <sheetProtection sheet="1" objects="1" scenarios="1" insertHyperlinks="0"/>
  <customSheetViews>
    <customSheetView guid="{CAD51596-6B73-4932-BD63-A9B6500D33A2}" showPageBreaks="1" printArea="1" showRuler="0">
      <rowBreaks count="1" manualBreakCount="1">
        <brk id="43" max="6" man="1"/>
      </rowBreaks>
      <pageMargins left="0.78740157480314965" right="0.39370078740157483" top="0.78740157480314965" bottom="0.78740157480314965" header="0" footer="0"/>
      <printOptions horizontalCentered="1"/>
      <pageSetup paperSize="9" fitToHeight="2" orientation="portrait" r:id="rId1"/>
      <headerFooter alignWithMargins="0">
        <oddFooter>&amp;L&amp;F
Printed &amp;D&amp;R&amp;A - Page &amp;P</oddFooter>
      </headerFooter>
    </customSheetView>
    <customSheetView guid="{833AC96D-4EBC-4216-8F63-12A77F8DCBC4}" showGridLines="0" showRuler="0">
      <rowBreaks count="1" manualBreakCount="1">
        <brk id="43" max="6" man="1"/>
      </rowBreaks>
      <pageMargins left="0.78740157480314965" right="0.39370078740157483" top="0.78740157480314965" bottom="0.78740157480314965" header="0" footer="0"/>
      <printOptions horizontalCentered="1"/>
      <pageSetup paperSize="9" fitToHeight="2" orientation="portrait" r:id="rId2"/>
      <headerFooter alignWithMargins="0">
        <oddFooter>&amp;L&amp;F
Printed &amp;D&amp;R&amp;A - Page &amp;P</oddFooter>
      </headerFooter>
    </customSheetView>
    <customSheetView guid="{558B4E49-BF54-4A2C-ACEB-D2B2F89A7C90}" showRuler="0">
      <rowBreaks count="1" manualBreakCount="1">
        <brk id="43" max="6" man="1"/>
      </rowBreaks>
      <pageMargins left="0.78740157480314965" right="0.39370078740157483" top="0.78740157480314965" bottom="0.78740157480314965" header="0" footer="0"/>
      <printOptions horizontalCentered="1"/>
      <pageSetup paperSize="9" fitToHeight="2" orientation="portrait" r:id="rId3"/>
      <headerFooter alignWithMargins="0">
        <oddFooter>&amp;L&amp;F
Printed &amp;D&amp;R&amp;A - Page &amp;P</oddFooter>
      </headerFooter>
    </customSheetView>
    <customSheetView guid="{B1EE0497-15B9-45CC-A270-BCDC6C698D7B}" showPageBreaks="1" showGridLines="0" fitToPage="1" showRuler="0">
      <rowBreaks count="1" manualBreakCount="1">
        <brk id="42" max="16383" man="1"/>
      </rowBreaks>
      <pageMargins left="0.78740157480314965" right="0.19685039370078741" top="0.78740157480314965" bottom="0.78740157480314965" header="0" footer="0"/>
      <printOptions horizontalCentered="1"/>
      <pageSetup paperSize="9" scale="93" orientation="portrait" blackAndWhite="1" r:id="rId4"/>
      <headerFooter alignWithMargins="0">
        <oddFooter>&amp;L&amp;8&amp;F
Copyright © 2003-2004 Business Fitness Pty Ltd&amp;R&amp;A &amp;P</oddFooter>
      </headerFooter>
    </customSheetView>
  </customSheetViews>
  <mergeCells count="25">
    <mergeCell ref="D18:E18"/>
    <mergeCell ref="D19:E19"/>
    <mergeCell ref="B1:C1"/>
    <mergeCell ref="A9:F9"/>
    <mergeCell ref="H11:K12"/>
    <mergeCell ref="H5:H6"/>
    <mergeCell ref="I5:I6"/>
    <mergeCell ref="J5:J6"/>
    <mergeCell ref="K5:K6"/>
    <mergeCell ref="D24:E24"/>
    <mergeCell ref="D29:E29"/>
    <mergeCell ref="D12:E12"/>
    <mergeCell ref="D13:E13"/>
    <mergeCell ref="D14:E14"/>
    <mergeCell ref="D15:E15"/>
    <mergeCell ref="D25:E25"/>
    <mergeCell ref="D26:E26"/>
    <mergeCell ref="D27:E27"/>
    <mergeCell ref="D20:E20"/>
    <mergeCell ref="D21:E21"/>
    <mergeCell ref="D28:E28"/>
    <mergeCell ref="D22:E22"/>
    <mergeCell ref="D23:E23"/>
    <mergeCell ref="D16:E16"/>
    <mergeCell ref="D17:E17"/>
  </mergeCells>
  <phoneticPr fontId="0" type="noConversion"/>
  <printOptions horizontalCentered="1"/>
  <pageMargins left="0.39370078740157483" right="0.19685039370078741" top="0.39370078740157483" bottom="0.39370078740157483" header="0" footer="0.15748031496062992"/>
  <pageSetup paperSize="9" scale="68" orientation="portrait" blackAndWhite="1" r:id="rId5"/>
  <headerFooter alignWithMargins="0">
    <oddFooter>&amp;L&amp;F
Copyright © 2003-Present Business Fitness Pty Ltd&amp;R&amp;A &amp;P</oddFooter>
  </headerFooter>
  <drawing r:id="rId6"/>
  <legacyDrawing r:id="rId7"/>
  <controls>
    <mc:AlternateContent xmlns:mc="http://schemas.openxmlformats.org/markup-compatibility/2006">
      <mc:Choice Requires="x14">
        <control shapeId="269319" r:id="rId8" name="ReworkCompleteChk">
          <controlPr defaultSize="0" autoLine="0" r:id="rId9">
            <anchor moveWithCells="1">
              <from>
                <xdr:col>7</xdr:col>
                <xdr:colOff>114300</xdr:colOff>
                <xdr:row>4</xdr:row>
                <xdr:rowOff>123825</xdr:rowOff>
              </from>
              <to>
                <xdr:col>7</xdr:col>
                <xdr:colOff>285750</xdr:colOff>
                <xdr:row>5</xdr:row>
                <xdr:rowOff>104775</xdr:rowOff>
              </to>
            </anchor>
          </controlPr>
        </control>
      </mc:Choice>
      <mc:Fallback>
        <control shapeId="269319" r:id="rId8" name="ReworkCompleteChk"/>
      </mc:Fallback>
    </mc:AlternateContent>
    <mc:AlternateContent xmlns:mc="http://schemas.openxmlformats.org/markup-compatibility/2006">
      <mc:Choice Requires="x14">
        <control shapeId="269318" r:id="rId10" name="FinalReviewChk">
          <controlPr defaultSize="0" autoLine="0" r:id="rId11">
            <anchor moveWithCells="1">
              <from>
                <xdr:col>7</xdr:col>
                <xdr:colOff>114300</xdr:colOff>
                <xdr:row>6</xdr:row>
                <xdr:rowOff>95250</xdr:rowOff>
              </from>
              <to>
                <xdr:col>7</xdr:col>
                <xdr:colOff>285750</xdr:colOff>
                <xdr:row>6</xdr:row>
                <xdr:rowOff>257175</xdr:rowOff>
              </to>
            </anchor>
          </controlPr>
        </control>
      </mc:Choice>
      <mc:Fallback>
        <control shapeId="269318" r:id="rId10" name="FinalReviewChk"/>
      </mc:Fallback>
    </mc:AlternateContent>
    <mc:AlternateContent xmlns:mc="http://schemas.openxmlformats.org/markup-compatibility/2006">
      <mc:Choice Requires="x14">
        <control shapeId="269316" r:id="rId12" name="ReworkRequiredChk">
          <controlPr defaultSize="0" autoLine="0" r:id="rId9">
            <anchor moveWithCells="1">
              <from>
                <xdr:col>7</xdr:col>
                <xdr:colOff>114300</xdr:colOff>
                <xdr:row>3</xdr:row>
                <xdr:rowOff>76200</xdr:rowOff>
              </from>
              <to>
                <xdr:col>7</xdr:col>
                <xdr:colOff>285750</xdr:colOff>
                <xdr:row>3</xdr:row>
                <xdr:rowOff>247650</xdr:rowOff>
              </to>
            </anchor>
          </controlPr>
        </control>
      </mc:Choice>
      <mc:Fallback>
        <control shapeId="269316" r:id="rId12" name="ReworkRequiredChk"/>
      </mc:Fallback>
    </mc:AlternateContent>
    <mc:AlternateContent xmlns:mc="http://schemas.openxmlformats.org/markup-compatibility/2006">
      <mc:Choice Requires="x14">
        <control shapeId="269315" r:id="rId13" name="ReviewedChk">
          <controlPr defaultSize="0" autoLine="0" r:id="rId9">
            <anchor moveWithCells="1">
              <from>
                <xdr:col>7</xdr:col>
                <xdr:colOff>114300</xdr:colOff>
                <xdr:row>2</xdr:row>
                <xdr:rowOff>85725</xdr:rowOff>
              </from>
              <to>
                <xdr:col>7</xdr:col>
                <xdr:colOff>285750</xdr:colOff>
                <xdr:row>2</xdr:row>
                <xdr:rowOff>257175</xdr:rowOff>
              </to>
            </anchor>
          </controlPr>
        </control>
      </mc:Choice>
      <mc:Fallback>
        <control shapeId="269315" r:id="rId13" name="ReviewedChk"/>
      </mc:Fallback>
    </mc:AlternateContent>
    <mc:AlternateContent xmlns:mc="http://schemas.openxmlformats.org/markup-compatibility/2006">
      <mc:Choice Requires="x14">
        <control shapeId="269314" r:id="rId14" name="AwaitingClientChk">
          <controlPr defaultSize="0" autoLine="0" r:id="rId9">
            <anchor moveWithCells="1">
              <from>
                <xdr:col>7</xdr:col>
                <xdr:colOff>114300</xdr:colOff>
                <xdr:row>1</xdr:row>
                <xdr:rowOff>85725</xdr:rowOff>
              </from>
              <to>
                <xdr:col>7</xdr:col>
                <xdr:colOff>285750</xdr:colOff>
                <xdr:row>1</xdr:row>
                <xdr:rowOff>257175</xdr:rowOff>
              </to>
            </anchor>
          </controlPr>
        </control>
      </mc:Choice>
      <mc:Fallback>
        <control shapeId="269314" r:id="rId14" name="AwaitingClientChk"/>
      </mc:Fallback>
    </mc:AlternateContent>
    <mc:AlternateContent xmlns:mc="http://schemas.openxmlformats.org/markup-compatibility/2006">
      <mc:Choice Requires="x14">
        <control shapeId="269313" r:id="rId15" name="WorksheetCompleteChk">
          <controlPr defaultSize="0" autoLine="0" r:id="rId9">
            <anchor moveWithCells="1">
              <from>
                <xdr:col>7</xdr:col>
                <xdr:colOff>114300</xdr:colOff>
                <xdr:row>0</xdr:row>
                <xdr:rowOff>85725</xdr:rowOff>
              </from>
              <to>
                <xdr:col>7</xdr:col>
                <xdr:colOff>285750</xdr:colOff>
                <xdr:row>0</xdr:row>
                <xdr:rowOff>257175</xdr:rowOff>
              </to>
            </anchor>
          </controlPr>
        </control>
      </mc:Choice>
      <mc:Fallback>
        <control shapeId="269313" r:id="rId15" name="WorksheetCompleteChk"/>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127</vt:i4>
      </vt:variant>
    </vt:vector>
  </HeadingPairs>
  <TitlesOfParts>
    <vt:vector size="196" baseType="lpstr">
      <vt:lpstr>Home</vt:lpstr>
      <vt:lpstr>Index of Workpapers</vt:lpstr>
      <vt:lpstr>Instructions</vt:lpstr>
      <vt:lpstr>SMSF1 MAPS</vt:lpstr>
      <vt:lpstr>SMSF2 MACS</vt:lpstr>
      <vt:lpstr>SMSF3 Items forward</vt:lpstr>
      <vt:lpstr>SMSF4 Audit Rep Prior Year</vt:lpstr>
      <vt:lpstr>SMSF5 Review Points</vt:lpstr>
      <vt:lpstr>SMSF6 Queries</vt:lpstr>
      <vt:lpstr>SMSF7 Notes</vt:lpstr>
      <vt:lpstr>SMSF8 Budget</vt:lpstr>
      <vt:lpstr>SMSF9 Post Completion Review</vt:lpstr>
      <vt:lpstr>SMSF10 Operating Statement</vt:lpstr>
      <vt:lpstr>SMSF11 Stat of Fin Position</vt:lpstr>
      <vt:lpstr>SMSF12 Notes to Fin Stat</vt:lpstr>
      <vt:lpstr>SMSF13 Members Statements</vt:lpstr>
      <vt:lpstr>SMSF14 Investment Reports</vt:lpstr>
      <vt:lpstr>SMSF15 Trustee Declaration</vt:lpstr>
      <vt:lpstr>SMSF16 Compilation Report</vt:lpstr>
      <vt:lpstr>SMSF17 Investment Strategy</vt:lpstr>
      <vt:lpstr>SMSF18 Final Trial Balance</vt:lpstr>
      <vt:lpstr>SMSF19 Spare</vt:lpstr>
      <vt:lpstr>SMSF20 Income Tax Return</vt:lpstr>
      <vt:lpstr>SMSF21 Tax Reconciliation</vt:lpstr>
      <vt:lpstr>SMSF22 Actuarial Certificate</vt:lpstr>
      <vt:lpstr>SMSF23 GST Fin Acq Threshold</vt:lpstr>
      <vt:lpstr>SMSF24 GST Reconciliation</vt:lpstr>
      <vt:lpstr>SMSF25 Losses</vt:lpstr>
      <vt:lpstr>SMSF26 Spare</vt:lpstr>
      <vt:lpstr>SMSF27 Journals</vt:lpstr>
      <vt:lpstr>SMSF28 Bank</vt:lpstr>
      <vt:lpstr>SMSF29 Receivables</vt:lpstr>
      <vt:lpstr>SMSF30 Prepayments</vt:lpstr>
      <vt:lpstr>SMSF31 Other Current Assets</vt:lpstr>
      <vt:lpstr>SMSF32 Spare</vt:lpstr>
      <vt:lpstr>SMSF33 Fixed Assets and Deprec</vt:lpstr>
      <vt:lpstr>Bank 2</vt:lpstr>
      <vt:lpstr>Bank for Class</vt:lpstr>
      <vt:lpstr>SMSF34 Investments</vt:lpstr>
      <vt:lpstr>SMSF35 Other Non Current Assets</vt:lpstr>
      <vt:lpstr>SMSF36 Sale Purchase Property</vt:lpstr>
      <vt:lpstr>SMSF37 Spare</vt:lpstr>
      <vt:lpstr>SMSF38 Accounts payable</vt:lpstr>
      <vt:lpstr>SMSF39 Prov Income Tax</vt:lpstr>
      <vt:lpstr>SMSF40 Spare</vt:lpstr>
      <vt:lpstr>SMSF41 Contributions</vt:lpstr>
      <vt:lpstr>SMSF42 Rollovers</vt:lpstr>
      <vt:lpstr>SMSF43 Benefits</vt:lpstr>
      <vt:lpstr>SMSF44 Earnings</vt:lpstr>
      <vt:lpstr>SMSF45 Members Accounts</vt:lpstr>
      <vt:lpstr>SMSF46 Alloc Pens Under 60</vt:lpstr>
      <vt:lpstr>SMSF47 Acc Based Pens Under 60</vt:lpstr>
      <vt:lpstr>SMSF48 Acc Based Pens Over 60</vt:lpstr>
      <vt:lpstr>SMSF49 Spare</vt:lpstr>
      <vt:lpstr>SMSF50 CGT Worksheet</vt:lpstr>
      <vt:lpstr>SMSF51 CGT Summary Worksheet</vt:lpstr>
      <vt:lpstr>SMSF52 Interest Received</vt:lpstr>
      <vt:lpstr>SMSF53 Dividends Received</vt:lpstr>
      <vt:lpstr>SMSF54 Dividends Received</vt:lpstr>
      <vt:lpstr>SMSF55 Rental Properties</vt:lpstr>
      <vt:lpstr>SMSF56 Pshps and Trusts</vt:lpstr>
      <vt:lpstr>SMSF57 Managed Funds</vt:lpstr>
      <vt:lpstr>SMSF58 Other income</vt:lpstr>
      <vt:lpstr>SMSF59 Changes in Market Value</vt:lpstr>
      <vt:lpstr>SMSF60 Expenses</vt:lpstr>
      <vt:lpstr>SMSF61 Spare</vt:lpstr>
      <vt:lpstr>SMSF62 Spare</vt:lpstr>
      <vt:lpstr>SMSF63 Spare</vt:lpstr>
      <vt:lpstr>Information</vt:lpstr>
      <vt:lpstr>'Index of Workpapers'!Print_Area</vt:lpstr>
      <vt:lpstr>Instructions!Print_Area</vt:lpstr>
      <vt:lpstr>'SMSF1 MAPS'!Print_Area</vt:lpstr>
      <vt:lpstr>'SMSF10 Operating Statement'!Print_Area</vt:lpstr>
      <vt:lpstr>'SMSF11 Stat of Fin Position'!Print_Area</vt:lpstr>
      <vt:lpstr>'SMSF12 Notes to Fin Stat'!Print_Area</vt:lpstr>
      <vt:lpstr>'SMSF13 Members Statements'!Print_Area</vt:lpstr>
      <vt:lpstr>'SMSF14 Investment Reports'!Print_Area</vt:lpstr>
      <vt:lpstr>'SMSF15 Trustee Declaration'!Print_Area</vt:lpstr>
      <vt:lpstr>'SMSF16 Compilation Report'!Print_Area</vt:lpstr>
      <vt:lpstr>'SMSF17 Investment Strategy'!Print_Area</vt:lpstr>
      <vt:lpstr>'SMSF18 Final Trial Balance'!Print_Area</vt:lpstr>
      <vt:lpstr>'SMSF19 Spare'!Print_Area</vt:lpstr>
      <vt:lpstr>'SMSF2 MACS'!Print_Area</vt:lpstr>
      <vt:lpstr>'SMSF20 Income Tax Return'!Print_Area</vt:lpstr>
      <vt:lpstr>'SMSF21 Tax Reconciliation'!Print_Area</vt:lpstr>
      <vt:lpstr>'SMSF22 Actuarial Certificate'!Print_Area</vt:lpstr>
      <vt:lpstr>'SMSF23 GST Fin Acq Threshold'!Print_Area</vt:lpstr>
      <vt:lpstr>'SMSF24 GST Reconciliation'!Print_Area</vt:lpstr>
      <vt:lpstr>'SMSF25 Losses'!Print_Area</vt:lpstr>
      <vt:lpstr>'SMSF26 Spare'!Print_Area</vt:lpstr>
      <vt:lpstr>'SMSF27 Journals'!Print_Area</vt:lpstr>
      <vt:lpstr>'SMSF28 Bank'!Print_Area</vt:lpstr>
      <vt:lpstr>'SMSF29 Receivables'!Print_Area</vt:lpstr>
      <vt:lpstr>'SMSF3 Items forward'!Print_Area</vt:lpstr>
      <vt:lpstr>'SMSF30 Prepayments'!Print_Area</vt:lpstr>
      <vt:lpstr>'SMSF31 Other Current Assets'!Print_Area</vt:lpstr>
      <vt:lpstr>'SMSF32 Spare'!Print_Area</vt:lpstr>
      <vt:lpstr>'SMSF33 Fixed Assets and Deprec'!Print_Area</vt:lpstr>
      <vt:lpstr>'SMSF34 Investments'!Print_Area</vt:lpstr>
      <vt:lpstr>'SMSF35 Other Non Current Assets'!Print_Area</vt:lpstr>
      <vt:lpstr>'SMSF36 Sale Purchase Property'!Print_Area</vt:lpstr>
      <vt:lpstr>'SMSF37 Spare'!Print_Area</vt:lpstr>
      <vt:lpstr>'SMSF38 Accounts payable'!Print_Area</vt:lpstr>
      <vt:lpstr>'SMSF39 Prov Income Tax'!Print_Area</vt:lpstr>
      <vt:lpstr>'SMSF4 Audit Rep Prior Year'!Print_Area</vt:lpstr>
      <vt:lpstr>'SMSF40 Spare'!Print_Area</vt:lpstr>
      <vt:lpstr>'SMSF41 Contributions'!Print_Area</vt:lpstr>
      <vt:lpstr>'SMSF42 Rollovers'!Print_Area</vt:lpstr>
      <vt:lpstr>'SMSF43 Benefits'!Print_Area</vt:lpstr>
      <vt:lpstr>'SMSF44 Earnings'!Print_Area</vt:lpstr>
      <vt:lpstr>'SMSF45 Members Accounts'!Print_Area</vt:lpstr>
      <vt:lpstr>'SMSF46 Alloc Pens Under 60'!Print_Area</vt:lpstr>
      <vt:lpstr>'SMSF47 Acc Based Pens Under 60'!Print_Area</vt:lpstr>
      <vt:lpstr>'SMSF48 Acc Based Pens Over 60'!Print_Area</vt:lpstr>
      <vt:lpstr>'SMSF49 Spare'!Print_Area</vt:lpstr>
      <vt:lpstr>'SMSF5 Review Points'!Print_Area</vt:lpstr>
      <vt:lpstr>'SMSF50 CGT Worksheet'!Print_Area</vt:lpstr>
      <vt:lpstr>'SMSF51 CGT Summary Worksheet'!Print_Area</vt:lpstr>
      <vt:lpstr>'SMSF52 Interest Received'!Print_Area</vt:lpstr>
      <vt:lpstr>'SMSF53 Dividends Received'!Print_Area</vt:lpstr>
      <vt:lpstr>'SMSF54 Dividends Received'!Print_Area</vt:lpstr>
      <vt:lpstr>'SMSF55 Rental Properties'!Print_Area</vt:lpstr>
      <vt:lpstr>'SMSF56 Pshps and Trusts'!Print_Area</vt:lpstr>
      <vt:lpstr>'SMSF57 Managed Funds'!Print_Area</vt:lpstr>
      <vt:lpstr>'SMSF58 Other income'!Print_Area</vt:lpstr>
      <vt:lpstr>'SMSF59 Changes in Market Value'!Print_Area</vt:lpstr>
      <vt:lpstr>'SMSF6 Queries'!Print_Area</vt:lpstr>
      <vt:lpstr>'SMSF60 Expenses'!Print_Area</vt:lpstr>
      <vt:lpstr>'SMSF61 Spare'!Print_Area</vt:lpstr>
      <vt:lpstr>'SMSF62 Spare'!Print_Area</vt:lpstr>
      <vt:lpstr>'SMSF63 Spare'!Print_Area</vt:lpstr>
      <vt:lpstr>'SMSF7 Notes'!Print_Area</vt:lpstr>
      <vt:lpstr>'SMSF8 Budget'!Print_Area</vt:lpstr>
      <vt:lpstr>'SMSF9 Post Completion Review'!Print_Area</vt:lpstr>
      <vt:lpstr>'Index of Workpapers'!Print_Titles</vt:lpstr>
      <vt:lpstr>'SMSF1 MAPS'!Print_Titles</vt:lpstr>
      <vt:lpstr>'SMSF10 Operating Statement'!Print_Titles</vt:lpstr>
      <vt:lpstr>'SMSF11 Stat of Fin Position'!Print_Titles</vt:lpstr>
      <vt:lpstr>'SMSF12 Notes to Fin Stat'!Print_Titles</vt:lpstr>
      <vt:lpstr>'SMSF13 Members Statements'!Print_Titles</vt:lpstr>
      <vt:lpstr>'SMSF14 Investment Reports'!Print_Titles</vt:lpstr>
      <vt:lpstr>'SMSF15 Trustee Declaration'!Print_Titles</vt:lpstr>
      <vt:lpstr>'SMSF16 Compilation Report'!Print_Titles</vt:lpstr>
      <vt:lpstr>'SMSF17 Investment Strategy'!Print_Titles</vt:lpstr>
      <vt:lpstr>'SMSF18 Final Trial Balance'!Print_Titles</vt:lpstr>
      <vt:lpstr>'SMSF19 Spare'!Print_Titles</vt:lpstr>
      <vt:lpstr>'SMSF2 MACS'!Print_Titles</vt:lpstr>
      <vt:lpstr>'SMSF20 Income Tax Return'!Print_Titles</vt:lpstr>
      <vt:lpstr>'SMSF21 Tax Reconciliation'!Print_Titles</vt:lpstr>
      <vt:lpstr>'SMSF22 Actuarial Certificate'!Print_Titles</vt:lpstr>
      <vt:lpstr>'SMSF23 GST Fin Acq Threshold'!Print_Titles</vt:lpstr>
      <vt:lpstr>'SMSF24 GST Reconciliation'!Print_Titles</vt:lpstr>
      <vt:lpstr>'SMSF25 Losses'!Print_Titles</vt:lpstr>
      <vt:lpstr>'SMSF26 Spare'!Print_Titles</vt:lpstr>
      <vt:lpstr>'SMSF27 Journals'!Print_Titles</vt:lpstr>
      <vt:lpstr>'SMSF28 Bank'!Print_Titles</vt:lpstr>
      <vt:lpstr>'SMSF29 Receivables'!Print_Titles</vt:lpstr>
      <vt:lpstr>'SMSF3 Items forward'!Print_Titles</vt:lpstr>
      <vt:lpstr>'SMSF30 Prepayments'!Print_Titles</vt:lpstr>
      <vt:lpstr>'SMSF31 Other Current Assets'!Print_Titles</vt:lpstr>
      <vt:lpstr>'SMSF32 Spare'!Print_Titles</vt:lpstr>
      <vt:lpstr>'SMSF33 Fixed Assets and Deprec'!Print_Titles</vt:lpstr>
      <vt:lpstr>'SMSF34 Investments'!Print_Titles</vt:lpstr>
      <vt:lpstr>'SMSF35 Other Non Current Assets'!Print_Titles</vt:lpstr>
      <vt:lpstr>'SMSF36 Sale Purchase Property'!Print_Titles</vt:lpstr>
      <vt:lpstr>'SMSF37 Spare'!Print_Titles</vt:lpstr>
      <vt:lpstr>'SMSF38 Accounts payable'!Print_Titles</vt:lpstr>
      <vt:lpstr>'SMSF4 Audit Rep Prior Year'!Print_Titles</vt:lpstr>
      <vt:lpstr>'SMSF40 Spare'!Print_Titles</vt:lpstr>
      <vt:lpstr>'SMSF41 Contributions'!Print_Titles</vt:lpstr>
      <vt:lpstr>'SMSF42 Rollovers'!Print_Titles</vt:lpstr>
      <vt:lpstr>'SMSF43 Benefits'!Print_Titles</vt:lpstr>
      <vt:lpstr>'SMSF44 Earnings'!Print_Titles</vt:lpstr>
      <vt:lpstr>'SMSF45 Members Accounts'!Print_Titles</vt:lpstr>
      <vt:lpstr>'SMSF46 Alloc Pens Under 60'!Print_Titles</vt:lpstr>
      <vt:lpstr>'SMSF47 Acc Based Pens Under 60'!Print_Titles</vt:lpstr>
      <vt:lpstr>'SMSF48 Acc Based Pens Over 60'!Print_Titles</vt:lpstr>
      <vt:lpstr>'SMSF49 Spare'!Print_Titles</vt:lpstr>
      <vt:lpstr>'SMSF5 Review Points'!Print_Titles</vt:lpstr>
      <vt:lpstr>'SMSF50 CGT Worksheet'!Print_Titles</vt:lpstr>
      <vt:lpstr>'SMSF51 CGT Summary Worksheet'!Print_Titles</vt:lpstr>
      <vt:lpstr>'SMSF52 Interest Received'!Print_Titles</vt:lpstr>
      <vt:lpstr>'SMSF53 Dividends Received'!Print_Titles</vt:lpstr>
      <vt:lpstr>'SMSF55 Rental Properties'!Print_Titles</vt:lpstr>
      <vt:lpstr>'SMSF56 Pshps and Trusts'!Print_Titles</vt:lpstr>
      <vt:lpstr>'SMSF57 Managed Funds'!Print_Titles</vt:lpstr>
      <vt:lpstr>'SMSF58 Other income'!Print_Titles</vt:lpstr>
      <vt:lpstr>'SMSF59 Changes in Market Value'!Print_Titles</vt:lpstr>
      <vt:lpstr>'SMSF6 Queries'!Print_Titles</vt:lpstr>
      <vt:lpstr>'SMSF60 Expenses'!Print_Titles</vt:lpstr>
      <vt:lpstr>'SMSF61 Spare'!Print_Titles</vt:lpstr>
      <vt:lpstr>'SMSF62 Spare'!Print_Titles</vt:lpstr>
      <vt:lpstr>'SMSF63 Spare'!Print_Titles</vt:lpstr>
      <vt:lpstr>'SMSF7 Notes'!Print_Titles</vt:lpstr>
      <vt:lpstr>'SMSF8 Budget'!Print_Titles</vt:lpstr>
      <vt:lpstr>'SMSF9 Post Completion Review'!Print_Titles</vt:lpstr>
    </vt:vector>
  </TitlesOfParts>
  <Manager>Copyright© 2003-2016 Business Fitness Pty Ltd</Manager>
  <Company>Business Fitness Pty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SMSF - Workpapers 2015</dc:title>
  <dc:subject>v1.0</dc:subject>
  <dc:creator>hitadmin</dc:creator>
  <cp:keywords>client budget queries review points work papers</cp:keywords>
  <dc:description>Excel workbook containing templates for a wide range of frequently prepared workpapers.</dc:description>
  <cp:lastModifiedBy>hitadmin</cp:lastModifiedBy>
  <cp:lastPrinted>2015-06-18T04:50:24Z</cp:lastPrinted>
  <dcterms:created xsi:type="dcterms:W3CDTF">2003-01-08T03:59:46Z</dcterms:created>
  <dcterms:modified xsi:type="dcterms:W3CDTF">2019-02-27T22:53:34Z</dcterms:modified>
  <cp:category>Production\Forms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 Updated">
    <vt:lpwstr>Content Release 204</vt:lpwstr>
  </property>
  <property fmtid="{D5CDD505-2E9C-101B-9397-08002B2CF9AE}" pid="3" name="Last Updated Date">
    <vt:lpwstr>24/06/2016</vt:lpwstr>
  </property>
  <property fmtid="{D5CDD505-2E9C-101B-9397-08002B2CF9AE}" pid="4" name="Author">
    <vt:lpwstr>JH</vt:lpwstr>
  </property>
  <property fmtid="{D5CDD505-2E9C-101B-9397-08002B2CF9AE}" pid="5" name="Reviewer - bf">
    <vt:lpwstr>TS</vt:lpwstr>
  </property>
  <property fmtid="{D5CDD505-2E9C-101B-9397-08002B2CF9AE}" pid="6" name="QA Sign off - bf">
    <vt:lpwstr>TS</vt:lpwstr>
  </property>
  <property fmtid="{D5CDD505-2E9C-101B-9397-08002B2CF9AE}" pid="7" name="Added to Content">
    <vt:lpwstr>Content Release 1</vt:lpwstr>
  </property>
  <property fmtid="{D5CDD505-2E9C-101B-9397-08002B2CF9AE}" pid="8" name="Copyright">
    <vt:lpwstr>Copyright© 2003-2016 Business Fitness Pty Ltd</vt:lpwstr>
  </property>
  <property fmtid="{D5CDD505-2E9C-101B-9397-08002B2CF9AE}" pid="9" name="Content Module">
    <vt:lpwstr>HNA</vt:lpwstr>
  </property>
</Properties>
</file>